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erafs02\common\Leanne\Arc\Corrections\"/>
    </mc:Choice>
  </mc:AlternateContent>
  <xr:revisionPtr revIDLastSave="0" documentId="13_ncr:1_{E67676E6-6BE2-4981-8B36-EF592AF91414}" xr6:coauthVersionLast="47" xr6:coauthVersionMax="47" xr10:uidLastSave="{00000000-0000-0000-0000-000000000000}"/>
  <bookViews>
    <workbookView xWindow="28680" yWindow="-120" windowWidth="29040" windowHeight="17520" tabRatio="919" xr2:uid="{47DC9320-C08A-4CCF-A139-4BCB305FF163}"/>
  </bookViews>
  <sheets>
    <sheet name="Cover" sheetId="47" r:id="rId1"/>
    <sheet name="DORC build-up" sheetId="2" r:id="rId2"/>
    <sheet name="CRC" sheetId="4" r:id="rId3"/>
    <sheet name="C&amp;G" sheetId="15" r:id="rId4"/>
    <sheet name="C&amp;E" sheetId="16" r:id="rId5"/>
    <sheet name="Form" sheetId="17" r:id="rId6"/>
    <sheet name="AcRd" sheetId="18" r:id="rId7"/>
    <sheet name="Bridges" sheetId="19" r:id="rId8"/>
    <sheet name="Tunns" sheetId="20" r:id="rId9"/>
    <sheet name="Culvs" sheetId="21" r:id="rId10"/>
    <sheet name="Rail" sheetId="22" r:id="rId11"/>
    <sheet name="Sleeps" sheetId="24" r:id="rId12"/>
    <sheet name="Ballast" sheetId="23" r:id="rId13"/>
    <sheet name="Turnouts" sheetId="31" r:id="rId14"/>
    <sheet name="Fibre Optic" sheetId="32" r:id="rId15"/>
    <sheet name="Signal" sheetId="39" r:id="rId16"/>
    <sheet name="Cont. Centre Assets" sheetId="40" r:id="rId17"/>
    <sheet name="Comms" sheetId="41" r:id="rId18"/>
    <sheet name="Radio Masts" sheetId="42" r:id="rId19"/>
    <sheet name="Buildings" sheetId="33" r:id="rId20"/>
    <sheet name="Ped Cross" sheetId="34" r:id="rId21"/>
    <sheet name="Plant &amp; Equip" sheetId="36" r:id="rId22"/>
    <sheet name="Signage" sheetId="37" r:id="rId23"/>
    <sheet name="Walkways" sheetId="38" r:id="rId24"/>
    <sheet name="Optim" sheetId="5" r:id="rId25"/>
    <sheet name="Capital Cons" sheetId="29" r:id="rId26"/>
    <sheet name="Funding" sheetId="6" r:id="rId27"/>
    <sheet name="Deprec" sheetId="8" r:id="rId28"/>
    <sheet name="RouteAsset" sheetId="44" r:id="rId29"/>
    <sheet name="L" sheetId="48" r:id="rId30"/>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xlchart.v1.0" hidden="1">Cover!$G$13:$G$21</definedName>
    <definedName name="_xlchart.v1.1" hidden="1">Cover!$H$13:$H$21</definedName>
    <definedName name="Pal_Workbook_GUID" hidden="1">"CLX9YUEQ442P5W297NAZ3A9L"</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1" i="4" l="1"/>
  <c r="G67" i="20"/>
  <c r="T28" i="29"/>
  <c r="M10" i="29" s="1"/>
  <c r="E46" i="47" a="1"/>
  <c r="E37" i="47" a="1"/>
  <c r="E46" i="47" l="1"/>
  <c r="E37" i="47"/>
  <c r="M235" i="29"/>
  <c r="N235" i="29"/>
  <c r="O235" i="29"/>
  <c r="E65" i="6" l="1"/>
  <c r="D18" i="22"/>
  <c r="D17" i="22"/>
  <c r="D16" i="22"/>
  <c r="D15" i="22"/>
  <c r="D14" i="22"/>
  <c r="D13" i="22"/>
  <c r="D274" i="16"/>
  <c r="D274" i="22"/>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13" i="8"/>
  <c r="C86" i="6"/>
  <c r="C20" i="47" a="1"/>
  <c r="C20" i="47" s="1"/>
  <c r="G20" i="47" s="1"/>
  <c r="C13" i="47" a="1"/>
  <c r="C13" i="47" s="1"/>
  <c r="E39" i="47" a="1"/>
  <c r="G14" i="47" l="1"/>
  <c r="G16" i="47"/>
  <c r="G19" i="47"/>
  <c r="G18" i="47"/>
  <c r="E39" i="47"/>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69" i="23"/>
  <c r="H17" i="23"/>
  <c r="H289" i="16" l="1"/>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189" i="16"/>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189" i="15"/>
  <c r="E65" i="42"/>
  <c r="E65" i="23"/>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C65" i="39"/>
  <c r="C65" i="31"/>
  <c r="C65" i="22"/>
  <c r="C70" i="21"/>
  <c r="C70" i="22" s="1"/>
  <c r="C70" i="24" s="1"/>
  <c r="C70" i="23" s="1"/>
  <c r="C70" i="31" s="1"/>
  <c r="C70" i="32" s="1"/>
  <c r="C70" i="39" s="1"/>
  <c r="C70" i="40" s="1"/>
  <c r="C70" i="41" s="1"/>
  <c r="C70" i="42" s="1"/>
  <c r="C71" i="33" s="1"/>
  <c r="C70" i="34" s="1"/>
  <c r="C71" i="36" s="1"/>
  <c r="C70" i="37" s="1"/>
  <c r="C70" i="38" s="1"/>
  <c r="C71" i="21"/>
  <c r="C71" i="22" s="1"/>
  <c r="C71" i="24" s="1"/>
  <c r="C71" i="23" s="1"/>
  <c r="C71" i="31" s="1"/>
  <c r="C71" i="32" s="1"/>
  <c r="C71" i="39" s="1"/>
  <c r="C71" i="40" s="1"/>
  <c r="C71" i="41" s="1"/>
  <c r="C71" i="42" s="1"/>
  <c r="C72" i="33" s="1"/>
  <c r="C71" i="34" s="1"/>
  <c r="C72" i="36" s="1"/>
  <c r="C71" i="37" s="1"/>
  <c r="C71" i="38" s="1"/>
  <c r="C72" i="21"/>
  <c r="C72" i="22" s="1"/>
  <c r="C72" i="24" s="1"/>
  <c r="C72" i="23" s="1"/>
  <c r="C72" i="31" s="1"/>
  <c r="C72" i="32" s="1"/>
  <c r="C72" i="39" s="1"/>
  <c r="C72" i="40" s="1"/>
  <c r="C72" i="41" s="1"/>
  <c r="C72" i="42" s="1"/>
  <c r="C73" i="33" s="1"/>
  <c r="C72" i="34" s="1"/>
  <c r="C73" i="36" s="1"/>
  <c r="C72" i="37" s="1"/>
  <c r="C72" i="38" s="1"/>
  <c r="C73" i="21"/>
  <c r="C73" i="22" s="1"/>
  <c r="C73" i="24" s="1"/>
  <c r="C73" i="23" s="1"/>
  <c r="C73" i="31" s="1"/>
  <c r="C73" i="32" s="1"/>
  <c r="C73" i="39" s="1"/>
  <c r="C73" i="40" s="1"/>
  <c r="C73" i="41" s="1"/>
  <c r="C73" i="42" s="1"/>
  <c r="C74" i="33" s="1"/>
  <c r="C73" i="34" s="1"/>
  <c r="C74" i="36" s="1"/>
  <c r="C73" i="37" s="1"/>
  <c r="C73" i="38" s="1"/>
  <c r="C74" i="21"/>
  <c r="C74" i="22" s="1"/>
  <c r="C74" i="24" s="1"/>
  <c r="C74" i="23" s="1"/>
  <c r="C74" i="31" s="1"/>
  <c r="C74" i="32" s="1"/>
  <c r="C74" i="39" s="1"/>
  <c r="C74" i="40" s="1"/>
  <c r="C74" i="41" s="1"/>
  <c r="C74" i="42" s="1"/>
  <c r="C75" i="33" s="1"/>
  <c r="C74" i="34" s="1"/>
  <c r="C75" i="36" s="1"/>
  <c r="C74" i="37" s="1"/>
  <c r="C74" i="38" s="1"/>
  <c r="C75" i="21"/>
  <c r="C75" i="22" s="1"/>
  <c r="C75" i="24" s="1"/>
  <c r="C75" i="23" s="1"/>
  <c r="C75" i="31" s="1"/>
  <c r="C75" i="32" s="1"/>
  <c r="C75" i="39" s="1"/>
  <c r="C75" i="40" s="1"/>
  <c r="C75" i="41" s="1"/>
  <c r="C75" i="42" s="1"/>
  <c r="C76" i="33" s="1"/>
  <c r="C75" i="34" s="1"/>
  <c r="C76" i="36" s="1"/>
  <c r="C75" i="37" s="1"/>
  <c r="C75" i="38" s="1"/>
  <c r="C76" i="21"/>
  <c r="C76" i="22" s="1"/>
  <c r="C76" i="24" s="1"/>
  <c r="C76" i="23" s="1"/>
  <c r="C76" i="31" s="1"/>
  <c r="C76" i="32" s="1"/>
  <c r="C76" i="39" s="1"/>
  <c r="C76" i="40" s="1"/>
  <c r="C76" i="41" s="1"/>
  <c r="C76" i="42" s="1"/>
  <c r="C77" i="33" s="1"/>
  <c r="C76" i="34" s="1"/>
  <c r="C77" i="36" s="1"/>
  <c r="C76" i="37" s="1"/>
  <c r="C76" i="38" s="1"/>
  <c r="C77" i="21"/>
  <c r="C77" i="22" s="1"/>
  <c r="C77" i="24" s="1"/>
  <c r="C77" i="23" s="1"/>
  <c r="C77" i="31" s="1"/>
  <c r="C77" i="32" s="1"/>
  <c r="C77" i="39" s="1"/>
  <c r="C77" i="40" s="1"/>
  <c r="C77" i="41" s="1"/>
  <c r="C77" i="42" s="1"/>
  <c r="C78" i="33" s="1"/>
  <c r="C77" i="34" s="1"/>
  <c r="C78" i="36" s="1"/>
  <c r="C77" i="37" s="1"/>
  <c r="C77" i="38" s="1"/>
  <c r="C78" i="21"/>
  <c r="C78" i="22" s="1"/>
  <c r="C78" i="24" s="1"/>
  <c r="C78" i="23" s="1"/>
  <c r="C78" i="31" s="1"/>
  <c r="C78" i="32" s="1"/>
  <c r="C78" i="39" s="1"/>
  <c r="C78" i="40" s="1"/>
  <c r="C78" i="41" s="1"/>
  <c r="C78" i="42" s="1"/>
  <c r="C79" i="33" s="1"/>
  <c r="C78" i="34" s="1"/>
  <c r="C79" i="36" s="1"/>
  <c r="C78" i="37" s="1"/>
  <c r="C78" i="38" s="1"/>
  <c r="C79" i="21"/>
  <c r="C79" i="22" s="1"/>
  <c r="C79" i="24" s="1"/>
  <c r="C79" i="23" s="1"/>
  <c r="C79" i="31" s="1"/>
  <c r="C79" i="32" s="1"/>
  <c r="C79" i="39" s="1"/>
  <c r="C79" i="40" s="1"/>
  <c r="C79" i="41" s="1"/>
  <c r="C79" i="42" s="1"/>
  <c r="C80" i="33" s="1"/>
  <c r="C79" i="34" s="1"/>
  <c r="C80" i="36" s="1"/>
  <c r="C79" i="37" s="1"/>
  <c r="C79" i="38" s="1"/>
  <c r="C80" i="21"/>
  <c r="C80" i="22" s="1"/>
  <c r="C80" i="24" s="1"/>
  <c r="C80" i="23" s="1"/>
  <c r="C80" i="31" s="1"/>
  <c r="C80" i="32" s="1"/>
  <c r="C80" i="39" s="1"/>
  <c r="C80" i="40" s="1"/>
  <c r="C80" i="41" s="1"/>
  <c r="C80" i="42" s="1"/>
  <c r="C81" i="33" s="1"/>
  <c r="C80" i="34" s="1"/>
  <c r="C81" i="36" s="1"/>
  <c r="C80" i="37" s="1"/>
  <c r="C80" i="38" s="1"/>
  <c r="C81" i="21"/>
  <c r="C81" i="22" s="1"/>
  <c r="C81" i="24" s="1"/>
  <c r="C81" i="23" s="1"/>
  <c r="C81" i="31" s="1"/>
  <c r="C81" i="32" s="1"/>
  <c r="C81" i="39" s="1"/>
  <c r="C81" i="40" s="1"/>
  <c r="C81" i="41" s="1"/>
  <c r="C81" i="42" s="1"/>
  <c r="C82" i="33" s="1"/>
  <c r="C81" i="34" s="1"/>
  <c r="C82" i="36" s="1"/>
  <c r="C81" i="37" s="1"/>
  <c r="C81" i="38" s="1"/>
  <c r="C82" i="21"/>
  <c r="C82" i="22" s="1"/>
  <c r="C82" i="24" s="1"/>
  <c r="C82" i="23" s="1"/>
  <c r="C82" i="31" s="1"/>
  <c r="C82" i="32" s="1"/>
  <c r="C82" i="39" s="1"/>
  <c r="C82" i="40" s="1"/>
  <c r="C82" i="41" s="1"/>
  <c r="C82" i="42" s="1"/>
  <c r="C83" i="33" s="1"/>
  <c r="C82" i="34" s="1"/>
  <c r="C83" i="36" s="1"/>
  <c r="C82" i="37" s="1"/>
  <c r="C82" i="38" s="1"/>
  <c r="C83" i="21"/>
  <c r="C83" i="22" s="1"/>
  <c r="C83" i="24" s="1"/>
  <c r="C83" i="23" s="1"/>
  <c r="C83" i="31" s="1"/>
  <c r="C83" i="32" s="1"/>
  <c r="C83" i="39" s="1"/>
  <c r="C83" i="40" s="1"/>
  <c r="C83" i="41" s="1"/>
  <c r="C83" i="42" s="1"/>
  <c r="C84" i="33" s="1"/>
  <c r="C83" i="34" s="1"/>
  <c r="C84" i="36" s="1"/>
  <c r="C83" i="37" s="1"/>
  <c r="C83" i="38" s="1"/>
  <c r="C84" i="21"/>
  <c r="C84" i="22" s="1"/>
  <c r="C84" i="24" s="1"/>
  <c r="C84" i="23" s="1"/>
  <c r="C84" i="31" s="1"/>
  <c r="C84" i="32" s="1"/>
  <c r="C84" i="39" s="1"/>
  <c r="C84" i="40" s="1"/>
  <c r="C84" i="41" s="1"/>
  <c r="C84" i="42" s="1"/>
  <c r="C85" i="33" s="1"/>
  <c r="C84" i="34" s="1"/>
  <c r="C85" i="36" s="1"/>
  <c r="C84" i="37" s="1"/>
  <c r="C84" i="38" s="1"/>
  <c r="C85" i="21"/>
  <c r="C85" i="22" s="1"/>
  <c r="C85" i="24" s="1"/>
  <c r="C85" i="23" s="1"/>
  <c r="C85" i="31" s="1"/>
  <c r="C85" i="32" s="1"/>
  <c r="C85" i="39" s="1"/>
  <c r="C85" i="40" s="1"/>
  <c r="C85" i="41" s="1"/>
  <c r="C85" i="42" s="1"/>
  <c r="C86" i="33" s="1"/>
  <c r="C85" i="34" s="1"/>
  <c r="C86" i="36" s="1"/>
  <c r="C85" i="37" s="1"/>
  <c r="C85" i="38" s="1"/>
  <c r="C86" i="21"/>
  <c r="C86" i="22" s="1"/>
  <c r="C86" i="24" s="1"/>
  <c r="C86" i="23" s="1"/>
  <c r="C86" i="31" s="1"/>
  <c r="C86" i="32" s="1"/>
  <c r="C86" i="39" s="1"/>
  <c r="C86" i="40" s="1"/>
  <c r="C86" i="41" s="1"/>
  <c r="C86" i="42" s="1"/>
  <c r="C87" i="33" s="1"/>
  <c r="C86" i="34" s="1"/>
  <c r="C87" i="36" s="1"/>
  <c r="C86" i="37" s="1"/>
  <c r="C86" i="38" s="1"/>
  <c r="C87" i="21"/>
  <c r="C87" i="22" s="1"/>
  <c r="C87" i="24" s="1"/>
  <c r="C87" i="23" s="1"/>
  <c r="C87" i="31" s="1"/>
  <c r="C87" i="32" s="1"/>
  <c r="C87" i="39" s="1"/>
  <c r="C87" i="40" s="1"/>
  <c r="C87" i="41" s="1"/>
  <c r="C87" i="42" s="1"/>
  <c r="C88" i="33" s="1"/>
  <c r="C87" i="34" s="1"/>
  <c r="C88" i="36" s="1"/>
  <c r="C87" i="37" s="1"/>
  <c r="C87" i="38" s="1"/>
  <c r="C88" i="21"/>
  <c r="C88" i="22" s="1"/>
  <c r="C88" i="24" s="1"/>
  <c r="C88" i="23" s="1"/>
  <c r="C88" i="31" s="1"/>
  <c r="C88" i="32" s="1"/>
  <c r="C88" i="39" s="1"/>
  <c r="C88" i="40" s="1"/>
  <c r="C88" i="41" s="1"/>
  <c r="C88" i="42" s="1"/>
  <c r="C89" i="33" s="1"/>
  <c r="C88" i="34" s="1"/>
  <c r="C89" i="36" s="1"/>
  <c r="C88" i="37" s="1"/>
  <c r="C88" i="38" s="1"/>
  <c r="C89" i="21"/>
  <c r="C89" i="22" s="1"/>
  <c r="C89" i="24" s="1"/>
  <c r="C89" i="23" s="1"/>
  <c r="C89" i="31" s="1"/>
  <c r="C89" i="32" s="1"/>
  <c r="C89" i="39" s="1"/>
  <c r="C89" i="40" s="1"/>
  <c r="C89" i="41" s="1"/>
  <c r="C89" i="42" s="1"/>
  <c r="C90" i="33" s="1"/>
  <c r="C89" i="34" s="1"/>
  <c r="C90" i="36" s="1"/>
  <c r="C89" i="37" s="1"/>
  <c r="C89" i="38" s="1"/>
  <c r="C90" i="21"/>
  <c r="C90" i="22" s="1"/>
  <c r="C90" i="24" s="1"/>
  <c r="C90" i="23" s="1"/>
  <c r="C90" i="31" s="1"/>
  <c r="C90" i="32" s="1"/>
  <c r="C90" i="39" s="1"/>
  <c r="C90" i="40" s="1"/>
  <c r="C90" i="41" s="1"/>
  <c r="C90" i="42" s="1"/>
  <c r="C91" i="33" s="1"/>
  <c r="C90" i="34" s="1"/>
  <c r="C91" i="36" s="1"/>
  <c r="C90" i="37" s="1"/>
  <c r="C90" i="38" s="1"/>
  <c r="C91" i="21"/>
  <c r="C91" i="22" s="1"/>
  <c r="C91" i="24" s="1"/>
  <c r="C91" i="23" s="1"/>
  <c r="C91" i="31" s="1"/>
  <c r="C91" i="32" s="1"/>
  <c r="C91" i="39" s="1"/>
  <c r="C91" i="40" s="1"/>
  <c r="C91" i="41" s="1"/>
  <c r="C91" i="42" s="1"/>
  <c r="C92" i="33" s="1"/>
  <c r="C91" i="34" s="1"/>
  <c r="C92" i="36" s="1"/>
  <c r="C91" i="37" s="1"/>
  <c r="C91" i="38" s="1"/>
  <c r="C92" i="21"/>
  <c r="C92" i="22" s="1"/>
  <c r="C92" i="24" s="1"/>
  <c r="C92" i="23" s="1"/>
  <c r="C92" i="31" s="1"/>
  <c r="C92" i="32" s="1"/>
  <c r="C92" i="39" s="1"/>
  <c r="C92" i="40" s="1"/>
  <c r="C92" i="41" s="1"/>
  <c r="C92" i="42" s="1"/>
  <c r="C93" i="33" s="1"/>
  <c r="C92" i="34" s="1"/>
  <c r="C93" i="36" s="1"/>
  <c r="C92" i="37" s="1"/>
  <c r="C92" i="38" s="1"/>
  <c r="C93" i="21"/>
  <c r="C93" i="22" s="1"/>
  <c r="C93" i="24" s="1"/>
  <c r="C93" i="23" s="1"/>
  <c r="C93" i="31" s="1"/>
  <c r="C93" i="32" s="1"/>
  <c r="C93" i="39" s="1"/>
  <c r="C93" i="40" s="1"/>
  <c r="C93" i="41" s="1"/>
  <c r="C93" i="42" s="1"/>
  <c r="C94" i="33" s="1"/>
  <c r="C93" i="34" s="1"/>
  <c r="C94" i="36" s="1"/>
  <c r="C93" i="37" s="1"/>
  <c r="C93" i="38" s="1"/>
  <c r="C94" i="21"/>
  <c r="C94" i="22" s="1"/>
  <c r="C94" i="24" s="1"/>
  <c r="C94" i="23" s="1"/>
  <c r="C94" i="31" s="1"/>
  <c r="C94" i="32" s="1"/>
  <c r="C94" i="39" s="1"/>
  <c r="C94" i="40" s="1"/>
  <c r="C94" i="41" s="1"/>
  <c r="C94" i="42" s="1"/>
  <c r="C95" i="33" s="1"/>
  <c r="C94" i="34" s="1"/>
  <c r="C95" i="36" s="1"/>
  <c r="C94" i="37" s="1"/>
  <c r="C94" i="38" s="1"/>
  <c r="C95" i="21"/>
  <c r="C95" i="22" s="1"/>
  <c r="C95" i="24" s="1"/>
  <c r="C95" i="23" s="1"/>
  <c r="C95" i="31" s="1"/>
  <c r="C95" i="32" s="1"/>
  <c r="C95" i="39" s="1"/>
  <c r="C95" i="40" s="1"/>
  <c r="C95" i="41" s="1"/>
  <c r="C95" i="42" s="1"/>
  <c r="C96" i="33" s="1"/>
  <c r="C95" i="34" s="1"/>
  <c r="C96" i="36" s="1"/>
  <c r="C95" i="37" s="1"/>
  <c r="C95" i="38" s="1"/>
  <c r="C96" i="21"/>
  <c r="C96" i="22" s="1"/>
  <c r="C96" i="24" s="1"/>
  <c r="C96" i="23" s="1"/>
  <c r="C96" i="31" s="1"/>
  <c r="C96" i="32" s="1"/>
  <c r="C96" i="39" s="1"/>
  <c r="C96" i="40" s="1"/>
  <c r="C96" i="41" s="1"/>
  <c r="C96" i="42" s="1"/>
  <c r="C97" i="33" s="1"/>
  <c r="C96" i="34" s="1"/>
  <c r="C97" i="36" s="1"/>
  <c r="C96" i="37" s="1"/>
  <c r="C96" i="38" s="1"/>
  <c r="C97" i="21"/>
  <c r="C97" i="22" s="1"/>
  <c r="C97" i="24" s="1"/>
  <c r="C97" i="23" s="1"/>
  <c r="C97" i="31" s="1"/>
  <c r="C97" i="32" s="1"/>
  <c r="C97" i="39" s="1"/>
  <c r="C97" i="40" s="1"/>
  <c r="C97" i="41" s="1"/>
  <c r="C97" i="42" s="1"/>
  <c r="C98" i="33" s="1"/>
  <c r="C97" i="34" s="1"/>
  <c r="C98" i="36" s="1"/>
  <c r="C97" i="37" s="1"/>
  <c r="C97" i="38" s="1"/>
  <c r="C98" i="21"/>
  <c r="C98" i="22" s="1"/>
  <c r="C98" i="24" s="1"/>
  <c r="C98" i="23" s="1"/>
  <c r="C98" i="31" s="1"/>
  <c r="C98" i="32" s="1"/>
  <c r="C98" i="39" s="1"/>
  <c r="C98" i="40" s="1"/>
  <c r="C98" i="41" s="1"/>
  <c r="C98" i="42" s="1"/>
  <c r="C99" i="33" s="1"/>
  <c r="C98" i="34" s="1"/>
  <c r="C99" i="36" s="1"/>
  <c r="C98" i="37" s="1"/>
  <c r="C98" i="38" s="1"/>
  <c r="C99" i="21"/>
  <c r="C99" i="22" s="1"/>
  <c r="C99" i="24" s="1"/>
  <c r="C99" i="23" s="1"/>
  <c r="C99" i="31" s="1"/>
  <c r="C99" i="32" s="1"/>
  <c r="C99" i="39" s="1"/>
  <c r="C99" i="40" s="1"/>
  <c r="C99" i="41" s="1"/>
  <c r="C99" i="42" s="1"/>
  <c r="C100" i="33" s="1"/>
  <c r="C99" i="34" s="1"/>
  <c r="C100" i="36" s="1"/>
  <c r="C99" i="37" s="1"/>
  <c r="C99" i="38" s="1"/>
  <c r="C100" i="21"/>
  <c r="C100" i="22" s="1"/>
  <c r="C100" i="24" s="1"/>
  <c r="C100" i="23" s="1"/>
  <c r="C100" i="31" s="1"/>
  <c r="C100" i="32" s="1"/>
  <c r="C100" i="39" s="1"/>
  <c r="C100" i="40" s="1"/>
  <c r="C100" i="41" s="1"/>
  <c r="C100" i="42" s="1"/>
  <c r="C101" i="33" s="1"/>
  <c r="C100" i="34" s="1"/>
  <c r="C101" i="36" s="1"/>
  <c r="C100" i="37" s="1"/>
  <c r="C100" i="38" s="1"/>
  <c r="C101" i="21"/>
  <c r="C101" i="22" s="1"/>
  <c r="C101" i="24" s="1"/>
  <c r="C101" i="23" s="1"/>
  <c r="C101" i="31" s="1"/>
  <c r="C101" i="32" s="1"/>
  <c r="C101" i="39" s="1"/>
  <c r="C101" i="40" s="1"/>
  <c r="C101" i="41" s="1"/>
  <c r="C101" i="42" s="1"/>
  <c r="C102" i="33" s="1"/>
  <c r="C101" i="34" s="1"/>
  <c r="C102" i="36" s="1"/>
  <c r="C101" i="37" s="1"/>
  <c r="C101" i="38" s="1"/>
  <c r="C102" i="21"/>
  <c r="C102" i="22" s="1"/>
  <c r="C102" i="24" s="1"/>
  <c r="C102" i="23" s="1"/>
  <c r="C102" i="31" s="1"/>
  <c r="C102" i="32" s="1"/>
  <c r="C102" i="39" s="1"/>
  <c r="C102" i="40" s="1"/>
  <c r="C102" i="41" s="1"/>
  <c r="C102" i="42" s="1"/>
  <c r="C103" i="33" s="1"/>
  <c r="C102" i="34" s="1"/>
  <c r="C103" i="36" s="1"/>
  <c r="C102" i="37" s="1"/>
  <c r="C102" i="38" s="1"/>
  <c r="C103" i="21"/>
  <c r="C103" i="22" s="1"/>
  <c r="C103" i="24" s="1"/>
  <c r="C103" i="23" s="1"/>
  <c r="C103" i="31" s="1"/>
  <c r="C103" i="32" s="1"/>
  <c r="C103" i="39" s="1"/>
  <c r="C103" i="40" s="1"/>
  <c r="C103" i="41" s="1"/>
  <c r="C103" i="42" s="1"/>
  <c r="C104" i="33" s="1"/>
  <c r="C103" i="34" s="1"/>
  <c r="C104" i="36" s="1"/>
  <c r="C103" i="37" s="1"/>
  <c r="C103" i="38" s="1"/>
  <c r="C104" i="21"/>
  <c r="C104" i="22" s="1"/>
  <c r="C104" i="24" s="1"/>
  <c r="C104" i="23" s="1"/>
  <c r="C104" i="31" s="1"/>
  <c r="C104" i="32" s="1"/>
  <c r="C104" i="39" s="1"/>
  <c r="C104" i="40" s="1"/>
  <c r="C104" i="41" s="1"/>
  <c r="C104" i="42" s="1"/>
  <c r="C105" i="33" s="1"/>
  <c r="C104" i="34" s="1"/>
  <c r="C105" i="36" s="1"/>
  <c r="C104" i="37" s="1"/>
  <c r="C104" i="38" s="1"/>
  <c r="C105" i="21"/>
  <c r="C105" i="22" s="1"/>
  <c r="C105" i="24" s="1"/>
  <c r="C105" i="23" s="1"/>
  <c r="C105" i="31" s="1"/>
  <c r="C105" i="32" s="1"/>
  <c r="C105" i="39" s="1"/>
  <c r="C105" i="40" s="1"/>
  <c r="C105" i="41" s="1"/>
  <c r="C105" i="42" s="1"/>
  <c r="C106" i="33" s="1"/>
  <c r="C105" i="34" s="1"/>
  <c r="C106" i="36" s="1"/>
  <c r="C105" i="37" s="1"/>
  <c r="C105" i="38" s="1"/>
  <c r="C106" i="21"/>
  <c r="C106" i="22" s="1"/>
  <c r="C106" i="24" s="1"/>
  <c r="C106" i="23" s="1"/>
  <c r="C106" i="31" s="1"/>
  <c r="C106" i="32" s="1"/>
  <c r="C106" i="39" s="1"/>
  <c r="C106" i="40" s="1"/>
  <c r="C106" i="41" s="1"/>
  <c r="C106" i="42" s="1"/>
  <c r="C107" i="33" s="1"/>
  <c r="C106" i="34" s="1"/>
  <c r="C107" i="36" s="1"/>
  <c r="C106" i="37" s="1"/>
  <c r="C106" i="38" s="1"/>
  <c r="C107" i="21"/>
  <c r="C107" i="22" s="1"/>
  <c r="C107" i="24" s="1"/>
  <c r="C107" i="23" s="1"/>
  <c r="C107" i="31" s="1"/>
  <c r="C107" i="32" s="1"/>
  <c r="C107" i="39" s="1"/>
  <c r="C107" i="40" s="1"/>
  <c r="C107" i="41" s="1"/>
  <c r="C107" i="42" s="1"/>
  <c r="C108" i="33" s="1"/>
  <c r="C107" i="34" s="1"/>
  <c r="C108" i="36" s="1"/>
  <c r="C107" i="37" s="1"/>
  <c r="C107" i="38" s="1"/>
  <c r="C108" i="21"/>
  <c r="C108" i="22" s="1"/>
  <c r="C108" i="24" s="1"/>
  <c r="C108" i="23" s="1"/>
  <c r="C108" i="31" s="1"/>
  <c r="C108" i="32" s="1"/>
  <c r="C108" i="39" s="1"/>
  <c r="C108" i="40" s="1"/>
  <c r="C108" i="41" s="1"/>
  <c r="C108" i="42" s="1"/>
  <c r="C109" i="33" s="1"/>
  <c r="C108" i="34" s="1"/>
  <c r="C109" i="36" s="1"/>
  <c r="C108" i="37" s="1"/>
  <c r="C108" i="38" s="1"/>
  <c r="C109" i="21"/>
  <c r="C109" i="22" s="1"/>
  <c r="C109" i="24" s="1"/>
  <c r="C109" i="23" s="1"/>
  <c r="C109" i="31" s="1"/>
  <c r="C109" i="32" s="1"/>
  <c r="C109" i="39" s="1"/>
  <c r="C109" i="40" s="1"/>
  <c r="C109" i="41" s="1"/>
  <c r="C109" i="42" s="1"/>
  <c r="C110" i="33" s="1"/>
  <c r="C109" i="34" s="1"/>
  <c r="C110" i="36" s="1"/>
  <c r="C109" i="37" s="1"/>
  <c r="C109" i="38" s="1"/>
  <c r="C110" i="21"/>
  <c r="C110" i="22" s="1"/>
  <c r="C110" i="24" s="1"/>
  <c r="C110" i="23" s="1"/>
  <c r="C110" i="31" s="1"/>
  <c r="C110" i="32" s="1"/>
  <c r="C110" i="39" s="1"/>
  <c r="C110" i="40" s="1"/>
  <c r="C110" i="41" s="1"/>
  <c r="C110" i="42" s="1"/>
  <c r="C111" i="33" s="1"/>
  <c r="C110" i="34" s="1"/>
  <c r="C111" i="36" s="1"/>
  <c r="C110" i="37" s="1"/>
  <c r="C110" i="38" s="1"/>
  <c r="C111" i="21"/>
  <c r="C111" i="22" s="1"/>
  <c r="C111" i="24" s="1"/>
  <c r="C111" i="23" s="1"/>
  <c r="C111" i="31" s="1"/>
  <c r="C111" i="32" s="1"/>
  <c r="C111" i="39" s="1"/>
  <c r="C111" i="40" s="1"/>
  <c r="C111" i="41" s="1"/>
  <c r="C111" i="42" s="1"/>
  <c r="C112" i="33" s="1"/>
  <c r="C111" i="34" s="1"/>
  <c r="C112" i="36" s="1"/>
  <c r="C111" i="37" s="1"/>
  <c r="C111" i="38" s="1"/>
  <c r="C112" i="21"/>
  <c r="C112" i="22" s="1"/>
  <c r="C112" i="24" s="1"/>
  <c r="C112" i="23" s="1"/>
  <c r="C112" i="31" s="1"/>
  <c r="C112" i="32" s="1"/>
  <c r="C112" i="39" s="1"/>
  <c r="C112" i="40" s="1"/>
  <c r="C112" i="41" s="1"/>
  <c r="C112" i="42" s="1"/>
  <c r="C113" i="33" s="1"/>
  <c r="C112" i="34" s="1"/>
  <c r="C113" i="36" s="1"/>
  <c r="C112" i="37" s="1"/>
  <c r="C112" i="38" s="1"/>
  <c r="C113" i="21"/>
  <c r="C113" i="22" s="1"/>
  <c r="C113" i="24" s="1"/>
  <c r="C113" i="23" s="1"/>
  <c r="C113" i="31" s="1"/>
  <c r="C113" i="32" s="1"/>
  <c r="C113" i="39" s="1"/>
  <c r="C113" i="40" s="1"/>
  <c r="C113" i="41" s="1"/>
  <c r="C113" i="42" s="1"/>
  <c r="C114" i="33" s="1"/>
  <c r="C113" i="34" s="1"/>
  <c r="C114" i="36" s="1"/>
  <c r="C113" i="37" s="1"/>
  <c r="C113" i="38" s="1"/>
  <c r="C114" i="21"/>
  <c r="C114" i="22" s="1"/>
  <c r="C114" i="24" s="1"/>
  <c r="C114" i="23" s="1"/>
  <c r="C114" i="31" s="1"/>
  <c r="C114" i="32" s="1"/>
  <c r="C114" i="39" s="1"/>
  <c r="C114" i="40" s="1"/>
  <c r="C114" i="41" s="1"/>
  <c r="C114" i="42" s="1"/>
  <c r="C115" i="33" s="1"/>
  <c r="C114" i="34" s="1"/>
  <c r="C115" i="36" s="1"/>
  <c r="C114" i="37" s="1"/>
  <c r="C114" i="38" s="1"/>
  <c r="C115" i="21"/>
  <c r="C115" i="22" s="1"/>
  <c r="C115" i="24" s="1"/>
  <c r="C115" i="23" s="1"/>
  <c r="C115" i="31" s="1"/>
  <c r="C115" i="32" s="1"/>
  <c r="C115" i="39" s="1"/>
  <c r="C115" i="40" s="1"/>
  <c r="C115" i="41" s="1"/>
  <c r="C115" i="42" s="1"/>
  <c r="C116" i="33" s="1"/>
  <c r="C115" i="34" s="1"/>
  <c r="C116" i="36" s="1"/>
  <c r="C115" i="37" s="1"/>
  <c r="C115" i="38" s="1"/>
  <c r="C116" i="21"/>
  <c r="C116" i="22" s="1"/>
  <c r="C116" i="24" s="1"/>
  <c r="C116" i="23" s="1"/>
  <c r="C116" i="31" s="1"/>
  <c r="C116" i="32" s="1"/>
  <c r="C116" i="39" s="1"/>
  <c r="C116" i="40" s="1"/>
  <c r="C116" i="41" s="1"/>
  <c r="C116" i="42" s="1"/>
  <c r="C117" i="33" s="1"/>
  <c r="C116" i="34" s="1"/>
  <c r="C117" i="36" s="1"/>
  <c r="C116" i="37" s="1"/>
  <c r="C116" i="38" s="1"/>
  <c r="C117" i="21"/>
  <c r="C117" i="22" s="1"/>
  <c r="C117" i="24" s="1"/>
  <c r="C117" i="23" s="1"/>
  <c r="C117" i="31" s="1"/>
  <c r="C117" i="32" s="1"/>
  <c r="C117" i="39" s="1"/>
  <c r="C117" i="40" s="1"/>
  <c r="C117" i="41" s="1"/>
  <c r="C117" i="42" s="1"/>
  <c r="C118" i="33" s="1"/>
  <c r="C117" i="34" s="1"/>
  <c r="C118" i="36" s="1"/>
  <c r="C117" i="37" s="1"/>
  <c r="C117" i="38" s="1"/>
  <c r="C118" i="21"/>
  <c r="C118" i="22" s="1"/>
  <c r="C118" i="24" s="1"/>
  <c r="C118" i="23" s="1"/>
  <c r="C118" i="31" s="1"/>
  <c r="C118" i="32" s="1"/>
  <c r="C118" i="39" s="1"/>
  <c r="C118" i="40" s="1"/>
  <c r="C118" i="41" s="1"/>
  <c r="C118" i="42" s="1"/>
  <c r="C119" i="33" s="1"/>
  <c r="C118" i="34" s="1"/>
  <c r="C119" i="36" s="1"/>
  <c r="C118" i="37" s="1"/>
  <c r="C118" i="38" s="1"/>
  <c r="C119" i="21"/>
  <c r="C119" i="22" s="1"/>
  <c r="C119" i="24" s="1"/>
  <c r="C119" i="23" s="1"/>
  <c r="C119" i="31" s="1"/>
  <c r="C119" i="32" s="1"/>
  <c r="C119" i="39" s="1"/>
  <c r="C119" i="40" s="1"/>
  <c r="C119" i="41" s="1"/>
  <c r="C119" i="42" s="1"/>
  <c r="C120" i="33" s="1"/>
  <c r="C119" i="34" s="1"/>
  <c r="C120" i="36" s="1"/>
  <c r="C119" i="37" s="1"/>
  <c r="C119" i="38" s="1"/>
  <c r="C120" i="21"/>
  <c r="C120" i="22" s="1"/>
  <c r="C120" i="24" s="1"/>
  <c r="C120" i="23" s="1"/>
  <c r="C120" i="31" s="1"/>
  <c r="C120" i="32" s="1"/>
  <c r="C120" i="39" s="1"/>
  <c r="C120" i="40" s="1"/>
  <c r="C120" i="41" s="1"/>
  <c r="C120" i="42" s="1"/>
  <c r="C121" i="33" s="1"/>
  <c r="C120" i="34" s="1"/>
  <c r="C121" i="36" s="1"/>
  <c r="C120" i="37" s="1"/>
  <c r="C120" i="38" s="1"/>
  <c r="C121" i="21"/>
  <c r="C121" i="22" s="1"/>
  <c r="C121" i="24" s="1"/>
  <c r="C121" i="23" s="1"/>
  <c r="C121" i="31" s="1"/>
  <c r="C121" i="32" s="1"/>
  <c r="C121" i="39" s="1"/>
  <c r="C121" i="40" s="1"/>
  <c r="C121" i="41" s="1"/>
  <c r="C121" i="42" s="1"/>
  <c r="C122" i="33" s="1"/>
  <c r="C121" i="34" s="1"/>
  <c r="C122" i="36" s="1"/>
  <c r="C121" i="37" s="1"/>
  <c r="C121" i="38" s="1"/>
  <c r="C122" i="21"/>
  <c r="C122" i="22" s="1"/>
  <c r="C122" i="24" s="1"/>
  <c r="C122" i="23" s="1"/>
  <c r="C122" i="31" s="1"/>
  <c r="C122" i="32" s="1"/>
  <c r="C122" i="39" s="1"/>
  <c r="C122" i="40" s="1"/>
  <c r="C122" i="41" s="1"/>
  <c r="C122" i="42" s="1"/>
  <c r="C123" i="33" s="1"/>
  <c r="C122" i="34" s="1"/>
  <c r="C123" i="36" s="1"/>
  <c r="C122" i="37" s="1"/>
  <c r="C122" i="38" s="1"/>
  <c r="C123" i="21"/>
  <c r="C123" i="22" s="1"/>
  <c r="C123" i="24" s="1"/>
  <c r="C123" i="23" s="1"/>
  <c r="C123" i="31" s="1"/>
  <c r="C123" i="32" s="1"/>
  <c r="C123" i="39" s="1"/>
  <c r="C123" i="40" s="1"/>
  <c r="C123" i="41" s="1"/>
  <c r="C123" i="42" s="1"/>
  <c r="C124" i="33" s="1"/>
  <c r="C123" i="34" s="1"/>
  <c r="C124" i="36" s="1"/>
  <c r="C123" i="37" s="1"/>
  <c r="C123" i="38" s="1"/>
  <c r="C124" i="21"/>
  <c r="C124" i="22" s="1"/>
  <c r="C124" i="24" s="1"/>
  <c r="C124" i="23" s="1"/>
  <c r="C124" i="31" s="1"/>
  <c r="C124" i="32" s="1"/>
  <c r="C124" i="39" s="1"/>
  <c r="C124" i="40" s="1"/>
  <c r="C124" i="41" s="1"/>
  <c r="C124" i="42" s="1"/>
  <c r="C125" i="33" s="1"/>
  <c r="C124" i="34" s="1"/>
  <c r="C125" i="36" s="1"/>
  <c r="C124" i="37" s="1"/>
  <c r="C124" i="38" s="1"/>
  <c r="C125" i="21"/>
  <c r="C125" i="22" s="1"/>
  <c r="C125" i="24" s="1"/>
  <c r="C125" i="23" s="1"/>
  <c r="C125" i="31" s="1"/>
  <c r="C125" i="32" s="1"/>
  <c r="C125" i="39" s="1"/>
  <c r="C125" i="40" s="1"/>
  <c r="C125" i="41" s="1"/>
  <c r="C125" i="42" s="1"/>
  <c r="C126" i="33" s="1"/>
  <c r="C125" i="34" s="1"/>
  <c r="C126" i="36" s="1"/>
  <c r="C125" i="37" s="1"/>
  <c r="C125" i="38" s="1"/>
  <c r="C126" i="21"/>
  <c r="C126" i="22" s="1"/>
  <c r="C126" i="24" s="1"/>
  <c r="C126" i="23" s="1"/>
  <c r="C126" i="31" s="1"/>
  <c r="C126" i="32" s="1"/>
  <c r="C126" i="39" s="1"/>
  <c r="C126" i="40" s="1"/>
  <c r="C126" i="41" s="1"/>
  <c r="C126" i="42" s="1"/>
  <c r="C127" i="33" s="1"/>
  <c r="C126" i="34" s="1"/>
  <c r="C127" i="36" s="1"/>
  <c r="C126" i="37" s="1"/>
  <c r="C126" i="38" s="1"/>
  <c r="C127" i="21"/>
  <c r="C127" i="22" s="1"/>
  <c r="C127" i="24" s="1"/>
  <c r="C127" i="23" s="1"/>
  <c r="C127" i="31" s="1"/>
  <c r="C127" i="32" s="1"/>
  <c r="C127" i="39" s="1"/>
  <c r="C127" i="40" s="1"/>
  <c r="C127" i="41" s="1"/>
  <c r="C127" i="42" s="1"/>
  <c r="C128" i="33" s="1"/>
  <c r="C127" i="34" s="1"/>
  <c r="C128" i="36" s="1"/>
  <c r="C127" i="37" s="1"/>
  <c r="C127" i="38" s="1"/>
  <c r="C128" i="21"/>
  <c r="C128" i="22" s="1"/>
  <c r="C128" i="24" s="1"/>
  <c r="C128" i="23" s="1"/>
  <c r="C128" i="31" s="1"/>
  <c r="C128" i="32" s="1"/>
  <c r="C128" i="39" s="1"/>
  <c r="C128" i="40" s="1"/>
  <c r="C128" i="41" s="1"/>
  <c r="C128" i="42" s="1"/>
  <c r="C129" i="33" s="1"/>
  <c r="C128" i="34" s="1"/>
  <c r="C129" i="36" s="1"/>
  <c r="C128" i="37" s="1"/>
  <c r="C128" i="38" s="1"/>
  <c r="C129" i="21"/>
  <c r="C129" i="22" s="1"/>
  <c r="C129" i="24" s="1"/>
  <c r="C129" i="23" s="1"/>
  <c r="C129" i="31" s="1"/>
  <c r="C129" i="32" s="1"/>
  <c r="C129" i="39" s="1"/>
  <c r="C129" i="40" s="1"/>
  <c r="C129" i="41" s="1"/>
  <c r="C129" i="42" s="1"/>
  <c r="C130" i="33" s="1"/>
  <c r="C129" i="34" s="1"/>
  <c r="C130" i="36" s="1"/>
  <c r="C129" i="37" s="1"/>
  <c r="C129" i="38" s="1"/>
  <c r="C130" i="21"/>
  <c r="C130" i="22" s="1"/>
  <c r="C130" i="24" s="1"/>
  <c r="C130" i="23" s="1"/>
  <c r="C130" i="31" s="1"/>
  <c r="C130" i="32" s="1"/>
  <c r="C130" i="39" s="1"/>
  <c r="C130" i="40" s="1"/>
  <c r="C130" i="41" s="1"/>
  <c r="C130" i="42" s="1"/>
  <c r="C131" i="33" s="1"/>
  <c r="C130" i="34" s="1"/>
  <c r="C131" i="36" s="1"/>
  <c r="C130" i="37" s="1"/>
  <c r="C130" i="38" s="1"/>
  <c r="C131" i="21"/>
  <c r="C131" i="22" s="1"/>
  <c r="C131" i="24" s="1"/>
  <c r="C131" i="23" s="1"/>
  <c r="C131" i="31" s="1"/>
  <c r="C131" i="32" s="1"/>
  <c r="C131" i="39" s="1"/>
  <c r="C131" i="40" s="1"/>
  <c r="C131" i="41" s="1"/>
  <c r="C131" i="42" s="1"/>
  <c r="C132" i="33" s="1"/>
  <c r="C131" i="34" s="1"/>
  <c r="C132" i="36" s="1"/>
  <c r="C131" i="37" s="1"/>
  <c r="C131" i="38" s="1"/>
  <c r="C132" i="21"/>
  <c r="C132" i="22" s="1"/>
  <c r="C132" i="24" s="1"/>
  <c r="C132" i="23" s="1"/>
  <c r="C132" i="31" s="1"/>
  <c r="C132" i="32" s="1"/>
  <c r="C132" i="39" s="1"/>
  <c r="C132" i="40" s="1"/>
  <c r="C132" i="41" s="1"/>
  <c r="C132" i="42" s="1"/>
  <c r="C133" i="33" s="1"/>
  <c r="C132" i="34" s="1"/>
  <c r="C133" i="36" s="1"/>
  <c r="C132" i="37" s="1"/>
  <c r="C132" i="38" s="1"/>
  <c r="C133" i="21"/>
  <c r="C133" i="22" s="1"/>
  <c r="C133" i="24" s="1"/>
  <c r="C133" i="23" s="1"/>
  <c r="C133" i="31" s="1"/>
  <c r="C133" i="32" s="1"/>
  <c r="C133" i="39" s="1"/>
  <c r="C133" i="40" s="1"/>
  <c r="C133" i="41" s="1"/>
  <c r="C133" i="42" s="1"/>
  <c r="C134" i="33" s="1"/>
  <c r="C133" i="34" s="1"/>
  <c r="C134" i="36" s="1"/>
  <c r="C133" i="37" s="1"/>
  <c r="C133" i="38" s="1"/>
  <c r="C134" i="21"/>
  <c r="C134" i="22" s="1"/>
  <c r="C134" i="24" s="1"/>
  <c r="C134" i="23" s="1"/>
  <c r="C134" i="31" s="1"/>
  <c r="C134" i="32" s="1"/>
  <c r="C134" i="39" s="1"/>
  <c r="C134" i="40" s="1"/>
  <c r="C134" i="41" s="1"/>
  <c r="C134" i="42" s="1"/>
  <c r="C135" i="33" s="1"/>
  <c r="C134" i="34" s="1"/>
  <c r="C135" i="36" s="1"/>
  <c r="C134" i="37" s="1"/>
  <c r="C134" i="38" s="1"/>
  <c r="C135" i="21"/>
  <c r="C135" i="22" s="1"/>
  <c r="C135" i="24" s="1"/>
  <c r="C135" i="23" s="1"/>
  <c r="C135" i="31" s="1"/>
  <c r="C135" i="32" s="1"/>
  <c r="C135" i="39" s="1"/>
  <c r="C135" i="40" s="1"/>
  <c r="C135" i="41" s="1"/>
  <c r="C135" i="42" s="1"/>
  <c r="C136" i="33" s="1"/>
  <c r="C135" i="34" s="1"/>
  <c r="C136" i="36" s="1"/>
  <c r="C135" i="37" s="1"/>
  <c r="C135" i="38" s="1"/>
  <c r="C136" i="21"/>
  <c r="C136" i="22" s="1"/>
  <c r="C136" i="24" s="1"/>
  <c r="C136" i="23" s="1"/>
  <c r="C136" i="31" s="1"/>
  <c r="C136" i="32" s="1"/>
  <c r="C136" i="39" s="1"/>
  <c r="C136" i="40" s="1"/>
  <c r="C136" i="41" s="1"/>
  <c r="C136" i="42" s="1"/>
  <c r="C137" i="33" s="1"/>
  <c r="C136" i="34" s="1"/>
  <c r="C137" i="36" s="1"/>
  <c r="C136" i="37" s="1"/>
  <c r="C136" i="38" s="1"/>
  <c r="C137" i="21"/>
  <c r="C137" i="22" s="1"/>
  <c r="C137" i="24" s="1"/>
  <c r="C137" i="23" s="1"/>
  <c r="C137" i="31" s="1"/>
  <c r="C137" i="32" s="1"/>
  <c r="C137" i="39" s="1"/>
  <c r="C137" i="40" s="1"/>
  <c r="C137" i="41" s="1"/>
  <c r="C137" i="42" s="1"/>
  <c r="C138" i="33" s="1"/>
  <c r="C137" i="34" s="1"/>
  <c r="C138" i="36" s="1"/>
  <c r="C137" i="37" s="1"/>
  <c r="C137" i="38" s="1"/>
  <c r="C138" i="21"/>
  <c r="C138" i="22" s="1"/>
  <c r="C138" i="24" s="1"/>
  <c r="C138" i="23" s="1"/>
  <c r="C138" i="31" s="1"/>
  <c r="C138" i="32" s="1"/>
  <c r="C138" i="39" s="1"/>
  <c r="C138" i="40" s="1"/>
  <c r="C138" i="41" s="1"/>
  <c r="C138" i="42" s="1"/>
  <c r="C139" i="33" s="1"/>
  <c r="C138" i="34" s="1"/>
  <c r="C139" i="36" s="1"/>
  <c r="C138" i="37" s="1"/>
  <c r="C138" i="38" s="1"/>
  <c r="C139" i="21"/>
  <c r="C139" i="22" s="1"/>
  <c r="C139" i="24" s="1"/>
  <c r="C139" i="23" s="1"/>
  <c r="C139" i="31" s="1"/>
  <c r="C139" i="32" s="1"/>
  <c r="C139" i="39" s="1"/>
  <c r="C139" i="40" s="1"/>
  <c r="C139" i="41" s="1"/>
  <c r="C139" i="42" s="1"/>
  <c r="C140" i="33" s="1"/>
  <c r="C139" i="34" s="1"/>
  <c r="C140" i="36" s="1"/>
  <c r="C139" i="37" s="1"/>
  <c r="C139" i="38" s="1"/>
  <c r="C140" i="21"/>
  <c r="C140" i="22" s="1"/>
  <c r="C140" i="24" s="1"/>
  <c r="C140" i="23" s="1"/>
  <c r="C140" i="31" s="1"/>
  <c r="C140" i="32" s="1"/>
  <c r="C140" i="39" s="1"/>
  <c r="C140" i="40" s="1"/>
  <c r="C140" i="41" s="1"/>
  <c r="C140" i="42" s="1"/>
  <c r="C141" i="33" s="1"/>
  <c r="C140" i="34" s="1"/>
  <c r="C141" i="36" s="1"/>
  <c r="C140" i="37" s="1"/>
  <c r="C140" i="38" s="1"/>
  <c r="C141" i="21"/>
  <c r="C141" i="22" s="1"/>
  <c r="C141" i="24" s="1"/>
  <c r="C141" i="23" s="1"/>
  <c r="C141" i="31" s="1"/>
  <c r="C141" i="32" s="1"/>
  <c r="C141" i="39" s="1"/>
  <c r="C141" i="40" s="1"/>
  <c r="C141" i="41" s="1"/>
  <c r="C141" i="42" s="1"/>
  <c r="C142" i="33" s="1"/>
  <c r="C141" i="34" s="1"/>
  <c r="C142" i="36" s="1"/>
  <c r="C141" i="37" s="1"/>
  <c r="C141" i="38" s="1"/>
  <c r="C142" i="21"/>
  <c r="C142" i="22" s="1"/>
  <c r="C142" i="24" s="1"/>
  <c r="C142" i="23" s="1"/>
  <c r="C142" i="31" s="1"/>
  <c r="C142" i="32" s="1"/>
  <c r="C142" i="39" s="1"/>
  <c r="C142" i="40" s="1"/>
  <c r="C142" i="41" s="1"/>
  <c r="C142" i="42" s="1"/>
  <c r="C143" i="33" s="1"/>
  <c r="C142" i="34" s="1"/>
  <c r="C143" i="36" s="1"/>
  <c r="C142" i="37" s="1"/>
  <c r="C142" i="38" s="1"/>
  <c r="C143" i="21"/>
  <c r="C143" i="22" s="1"/>
  <c r="C143" i="24" s="1"/>
  <c r="C143" i="23" s="1"/>
  <c r="C143" i="31" s="1"/>
  <c r="C143" i="32" s="1"/>
  <c r="C143" i="39" s="1"/>
  <c r="C143" i="40" s="1"/>
  <c r="C143" i="41" s="1"/>
  <c r="C143" i="42" s="1"/>
  <c r="C144" i="33" s="1"/>
  <c r="C143" i="34" s="1"/>
  <c r="C144" i="36" s="1"/>
  <c r="C143" i="37" s="1"/>
  <c r="C143" i="38" s="1"/>
  <c r="C144" i="21"/>
  <c r="C144" i="22" s="1"/>
  <c r="C144" i="24" s="1"/>
  <c r="C144" i="23" s="1"/>
  <c r="C144" i="31" s="1"/>
  <c r="C144" i="32" s="1"/>
  <c r="C144" i="39" s="1"/>
  <c r="C144" i="40" s="1"/>
  <c r="C144" i="41" s="1"/>
  <c r="C144" i="42" s="1"/>
  <c r="C145" i="33" s="1"/>
  <c r="C144" i="34" s="1"/>
  <c r="C145" i="36" s="1"/>
  <c r="C144" i="37" s="1"/>
  <c r="C144" i="38" s="1"/>
  <c r="C145" i="21"/>
  <c r="C145" i="22" s="1"/>
  <c r="C145" i="24" s="1"/>
  <c r="C145" i="23" s="1"/>
  <c r="C145" i="31" s="1"/>
  <c r="C145" i="32" s="1"/>
  <c r="C145" i="39" s="1"/>
  <c r="C145" i="40" s="1"/>
  <c r="C145" i="41" s="1"/>
  <c r="C145" i="42" s="1"/>
  <c r="C146" i="33" s="1"/>
  <c r="C145" i="34" s="1"/>
  <c r="C146" i="36" s="1"/>
  <c r="C145" i="37" s="1"/>
  <c r="C145" i="38" s="1"/>
  <c r="C146" i="21"/>
  <c r="C146" i="22" s="1"/>
  <c r="C146" i="24" s="1"/>
  <c r="C146" i="23" s="1"/>
  <c r="C146" i="31" s="1"/>
  <c r="C146" i="32" s="1"/>
  <c r="C146" i="39" s="1"/>
  <c r="C146" i="40" s="1"/>
  <c r="C146" i="41" s="1"/>
  <c r="C146" i="42" s="1"/>
  <c r="C147" i="33" s="1"/>
  <c r="C146" i="34" s="1"/>
  <c r="C147" i="36" s="1"/>
  <c r="C146" i="37" s="1"/>
  <c r="C146" i="38" s="1"/>
  <c r="C147" i="21"/>
  <c r="C147" i="22" s="1"/>
  <c r="C147" i="24" s="1"/>
  <c r="C147" i="23" s="1"/>
  <c r="C147" i="31" s="1"/>
  <c r="C147" i="32" s="1"/>
  <c r="C147" i="39" s="1"/>
  <c r="C147" i="40" s="1"/>
  <c r="C147" i="41" s="1"/>
  <c r="C147" i="42" s="1"/>
  <c r="C148" i="33" s="1"/>
  <c r="C147" i="34" s="1"/>
  <c r="C148" i="36" s="1"/>
  <c r="C147" i="37" s="1"/>
  <c r="C147" i="38" s="1"/>
  <c r="C148" i="21"/>
  <c r="C148" i="22" s="1"/>
  <c r="C148" i="24" s="1"/>
  <c r="C148" i="23" s="1"/>
  <c r="C148" i="31" s="1"/>
  <c r="C148" i="32" s="1"/>
  <c r="C148" i="39" s="1"/>
  <c r="C148" i="40" s="1"/>
  <c r="C148" i="41" s="1"/>
  <c r="C148" i="42" s="1"/>
  <c r="C149" i="33" s="1"/>
  <c r="C148" i="34" s="1"/>
  <c r="C149" i="36" s="1"/>
  <c r="C148" i="37" s="1"/>
  <c r="C148" i="38" s="1"/>
  <c r="C149" i="21"/>
  <c r="C149" i="22" s="1"/>
  <c r="C149" i="24" s="1"/>
  <c r="C149" i="23" s="1"/>
  <c r="C149" i="31" s="1"/>
  <c r="C149" i="32" s="1"/>
  <c r="C149" i="39" s="1"/>
  <c r="C149" i="40" s="1"/>
  <c r="C149" i="41" s="1"/>
  <c r="C149" i="42" s="1"/>
  <c r="C150" i="33" s="1"/>
  <c r="C149" i="34" s="1"/>
  <c r="C150" i="36" s="1"/>
  <c r="C149" i="37" s="1"/>
  <c r="C149" i="38" s="1"/>
  <c r="C150" i="21"/>
  <c r="C150" i="22" s="1"/>
  <c r="C150" i="24" s="1"/>
  <c r="C150" i="23" s="1"/>
  <c r="C150" i="31" s="1"/>
  <c r="C150" i="32" s="1"/>
  <c r="C150" i="39" s="1"/>
  <c r="C150" i="40" s="1"/>
  <c r="C150" i="41" s="1"/>
  <c r="C150" i="42" s="1"/>
  <c r="C151" i="33" s="1"/>
  <c r="C150" i="34" s="1"/>
  <c r="C151" i="36" s="1"/>
  <c r="C150" i="37" s="1"/>
  <c r="C150" i="38" s="1"/>
  <c r="C151" i="21"/>
  <c r="C151" i="22" s="1"/>
  <c r="C151" i="24" s="1"/>
  <c r="C151" i="23" s="1"/>
  <c r="C151" i="31" s="1"/>
  <c r="C151" i="32" s="1"/>
  <c r="C151" i="39" s="1"/>
  <c r="C151" i="40" s="1"/>
  <c r="C151" i="41" s="1"/>
  <c r="C151" i="42" s="1"/>
  <c r="C152" i="33" s="1"/>
  <c r="C151" i="34" s="1"/>
  <c r="C152" i="36" s="1"/>
  <c r="C151" i="37" s="1"/>
  <c r="C151" i="38" s="1"/>
  <c r="C152" i="21"/>
  <c r="C152" i="22" s="1"/>
  <c r="C152" i="24" s="1"/>
  <c r="C152" i="23" s="1"/>
  <c r="C152" i="31" s="1"/>
  <c r="C152" i="32" s="1"/>
  <c r="C152" i="39" s="1"/>
  <c r="C152" i="40" s="1"/>
  <c r="C152" i="41" s="1"/>
  <c r="C152" i="42" s="1"/>
  <c r="C153" i="33" s="1"/>
  <c r="C152" i="34" s="1"/>
  <c r="C153" i="36" s="1"/>
  <c r="C152" i="37" s="1"/>
  <c r="C152" i="38" s="1"/>
  <c r="C153" i="21"/>
  <c r="C153" i="22" s="1"/>
  <c r="C153" i="24" s="1"/>
  <c r="C153" i="23" s="1"/>
  <c r="C153" i="31" s="1"/>
  <c r="C153" i="32" s="1"/>
  <c r="C153" i="39" s="1"/>
  <c r="C153" i="40" s="1"/>
  <c r="C153" i="41" s="1"/>
  <c r="C153" i="42" s="1"/>
  <c r="C154" i="33" s="1"/>
  <c r="C153" i="34" s="1"/>
  <c r="C154" i="36" s="1"/>
  <c r="C153" i="37" s="1"/>
  <c r="C153" i="38" s="1"/>
  <c r="C154" i="21"/>
  <c r="C154" i="22" s="1"/>
  <c r="C154" i="24" s="1"/>
  <c r="C154" i="23" s="1"/>
  <c r="C154" i="31" s="1"/>
  <c r="C154" i="32" s="1"/>
  <c r="C154" i="39" s="1"/>
  <c r="C154" i="40" s="1"/>
  <c r="C154" i="41" s="1"/>
  <c r="C154" i="42" s="1"/>
  <c r="C155" i="33" s="1"/>
  <c r="C154" i="34" s="1"/>
  <c r="C155" i="36" s="1"/>
  <c r="C154" i="37" s="1"/>
  <c r="C154" i="38" s="1"/>
  <c r="C155" i="21"/>
  <c r="C155" i="22" s="1"/>
  <c r="C155" i="24" s="1"/>
  <c r="C155" i="23" s="1"/>
  <c r="C155" i="31" s="1"/>
  <c r="C155" i="32" s="1"/>
  <c r="C155" i="39" s="1"/>
  <c r="C155" i="40" s="1"/>
  <c r="C155" i="41" s="1"/>
  <c r="C155" i="42" s="1"/>
  <c r="C156" i="33" s="1"/>
  <c r="C155" i="34" s="1"/>
  <c r="C156" i="36" s="1"/>
  <c r="C155" i="37" s="1"/>
  <c r="C155" i="38" s="1"/>
  <c r="C156" i="21"/>
  <c r="C156" i="22" s="1"/>
  <c r="C156" i="24" s="1"/>
  <c r="C156" i="23" s="1"/>
  <c r="C156" i="31" s="1"/>
  <c r="C156" i="32" s="1"/>
  <c r="C156" i="39" s="1"/>
  <c r="C156" i="40" s="1"/>
  <c r="C156" i="41" s="1"/>
  <c r="C156" i="42" s="1"/>
  <c r="C157" i="33" s="1"/>
  <c r="C156" i="34" s="1"/>
  <c r="C157" i="36" s="1"/>
  <c r="C156" i="37" s="1"/>
  <c r="C156" i="38" s="1"/>
  <c r="C157" i="21"/>
  <c r="C157" i="22" s="1"/>
  <c r="C157" i="24" s="1"/>
  <c r="C157" i="23" s="1"/>
  <c r="C157" i="31" s="1"/>
  <c r="C157" i="32" s="1"/>
  <c r="C157" i="39" s="1"/>
  <c r="C157" i="40" s="1"/>
  <c r="C157" i="41" s="1"/>
  <c r="C157" i="42" s="1"/>
  <c r="C158" i="33" s="1"/>
  <c r="C157" i="34" s="1"/>
  <c r="C158" i="36" s="1"/>
  <c r="C157" i="37" s="1"/>
  <c r="C157" i="38" s="1"/>
  <c r="C158" i="21"/>
  <c r="C158" i="22" s="1"/>
  <c r="C158" i="24" s="1"/>
  <c r="C158" i="23" s="1"/>
  <c r="C158" i="31" s="1"/>
  <c r="C158" i="32" s="1"/>
  <c r="C158" i="39" s="1"/>
  <c r="C158" i="40" s="1"/>
  <c r="C158" i="41" s="1"/>
  <c r="C158" i="42" s="1"/>
  <c r="C159" i="33" s="1"/>
  <c r="C158" i="34" s="1"/>
  <c r="C159" i="36" s="1"/>
  <c r="C158" i="37" s="1"/>
  <c r="C158" i="38" s="1"/>
  <c r="C159" i="21"/>
  <c r="C159" i="22" s="1"/>
  <c r="C159" i="24" s="1"/>
  <c r="C159" i="23" s="1"/>
  <c r="C159" i="31" s="1"/>
  <c r="C159" i="32" s="1"/>
  <c r="C159" i="39" s="1"/>
  <c r="C159" i="40" s="1"/>
  <c r="C159" i="41" s="1"/>
  <c r="C159" i="42" s="1"/>
  <c r="C160" i="33" s="1"/>
  <c r="C159" i="34" s="1"/>
  <c r="C160" i="36" s="1"/>
  <c r="C159" i="37" s="1"/>
  <c r="C159" i="38" s="1"/>
  <c r="C160" i="21"/>
  <c r="C160" i="22" s="1"/>
  <c r="C160" i="24" s="1"/>
  <c r="C160" i="23" s="1"/>
  <c r="C160" i="31" s="1"/>
  <c r="C160" i="32" s="1"/>
  <c r="C160" i="39" s="1"/>
  <c r="C160" i="40" s="1"/>
  <c r="C160" i="41" s="1"/>
  <c r="C160" i="42" s="1"/>
  <c r="C161" i="33" s="1"/>
  <c r="C160" i="34" s="1"/>
  <c r="C161" i="36" s="1"/>
  <c r="C160" i="37" s="1"/>
  <c r="C160" i="38" s="1"/>
  <c r="C161" i="21"/>
  <c r="C161" i="22" s="1"/>
  <c r="C161" i="24" s="1"/>
  <c r="C161" i="23" s="1"/>
  <c r="C161" i="31" s="1"/>
  <c r="C161" i="32" s="1"/>
  <c r="C161" i="39" s="1"/>
  <c r="C161" i="40" s="1"/>
  <c r="C161" i="41" s="1"/>
  <c r="C161" i="42" s="1"/>
  <c r="C162" i="33" s="1"/>
  <c r="C161" i="34" s="1"/>
  <c r="C162" i="36" s="1"/>
  <c r="C161" i="37" s="1"/>
  <c r="C161" i="38" s="1"/>
  <c r="C162" i="21"/>
  <c r="C162" i="22" s="1"/>
  <c r="C162" i="24" s="1"/>
  <c r="C162" i="23" s="1"/>
  <c r="C162" i="31" s="1"/>
  <c r="C162" i="32" s="1"/>
  <c r="C162" i="39" s="1"/>
  <c r="C162" i="40" s="1"/>
  <c r="C162" i="41" s="1"/>
  <c r="C162" i="42" s="1"/>
  <c r="C163" i="33" s="1"/>
  <c r="C162" i="34" s="1"/>
  <c r="C163" i="36" s="1"/>
  <c r="C162" i="37" s="1"/>
  <c r="C162" i="38" s="1"/>
  <c r="C163" i="21"/>
  <c r="C163" i="22" s="1"/>
  <c r="C163" i="24" s="1"/>
  <c r="C163" i="23" s="1"/>
  <c r="C163" i="31" s="1"/>
  <c r="C163" i="32" s="1"/>
  <c r="C163" i="39" s="1"/>
  <c r="C163" i="40" s="1"/>
  <c r="C163" i="41" s="1"/>
  <c r="C163" i="42" s="1"/>
  <c r="C164" i="33" s="1"/>
  <c r="C163" i="34" s="1"/>
  <c r="C164" i="36" s="1"/>
  <c r="C163" i="37" s="1"/>
  <c r="C163" i="38" s="1"/>
  <c r="C164" i="21"/>
  <c r="C164" i="22" s="1"/>
  <c r="C164" i="24" s="1"/>
  <c r="C164" i="23" s="1"/>
  <c r="C164" i="31" s="1"/>
  <c r="C164" i="32" s="1"/>
  <c r="C164" i="39" s="1"/>
  <c r="C164" i="40" s="1"/>
  <c r="C164" i="41" s="1"/>
  <c r="C164" i="42" s="1"/>
  <c r="C165" i="33" s="1"/>
  <c r="C164" i="34" s="1"/>
  <c r="C165" i="36" s="1"/>
  <c r="C164" i="37" s="1"/>
  <c r="C164" i="38" s="1"/>
  <c r="C165" i="21"/>
  <c r="C165" i="22" s="1"/>
  <c r="C165" i="24" s="1"/>
  <c r="C165" i="23" s="1"/>
  <c r="C165" i="31" s="1"/>
  <c r="C165" i="32" s="1"/>
  <c r="C165" i="39" s="1"/>
  <c r="C165" i="40" s="1"/>
  <c r="C165" i="41" s="1"/>
  <c r="C165" i="42" s="1"/>
  <c r="C166" i="33" s="1"/>
  <c r="C165" i="34" s="1"/>
  <c r="C166" i="36" s="1"/>
  <c r="C165" i="37" s="1"/>
  <c r="C165" i="38" s="1"/>
  <c r="C166" i="21"/>
  <c r="C166" i="22" s="1"/>
  <c r="C166" i="24" s="1"/>
  <c r="C166" i="23" s="1"/>
  <c r="C166" i="31" s="1"/>
  <c r="C166" i="32" s="1"/>
  <c r="C166" i="39" s="1"/>
  <c r="C166" i="40" s="1"/>
  <c r="C166" i="41" s="1"/>
  <c r="C166" i="42" s="1"/>
  <c r="C167" i="33" s="1"/>
  <c r="C166" i="34" s="1"/>
  <c r="C167" i="36" s="1"/>
  <c r="C166" i="37" s="1"/>
  <c r="C166" i="38" s="1"/>
  <c r="C167" i="21"/>
  <c r="C167" i="22" s="1"/>
  <c r="C167" i="24" s="1"/>
  <c r="C167" i="23" s="1"/>
  <c r="C167" i="31" s="1"/>
  <c r="C167" i="32" s="1"/>
  <c r="C167" i="39" s="1"/>
  <c r="C167" i="40" s="1"/>
  <c r="C167" i="41" s="1"/>
  <c r="C167" i="42" s="1"/>
  <c r="C168" i="33" s="1"/>
  <c r="C167" i="34" s="1"/>
  <c r="C168" i="36" s="1"/>
  <c r="C167" i="37" s="1"/>
  <c r="C167" i="38" s="1"/>
  <c r="C168" i="21"/>
  <c r="C168" i="22" s="1"/>
  <c r="C168" i="24" s="1"/>
  <c r="C168" i="23" s="1"/>
  <c r="C168" i="31" s="1"/>
  <c r="C168" i="32" s="1"/>
  <c r="C168" i="39" s="1"/>
  <c r="C168" i="40" s="1"/>
  <c r="C168" i="41" s="1"/>
  <c r="C168" i="42" s="1"/>
  <c r="C169" i="33" s="1"/>
  <c r="C168" i="34" s="1"/>
  <c r="C169" i="36" s="1"/>
  <c r="C168" i="37" s="1"/>
  <c r="C168" i="38" s="1"/>
  <c r="C169" i="21"/>
  <c r="C169" i="22" s="1"/>
  <c r="C169" i="24" s="1"/>
  <c r="C169" i="23" s="1"/>
  <c r="C169" i="31" s="1"/>
  <c r="C169" i="32" s="1"/>
  <c r="C169" i="39" s="1"/>
  <c r="C169" i="40" s="1"/>
  <c r="C169" i="41" s="1"/>
  <c r="C169" i="42" s="1"/>
  <c r="C170" i="33" s="1"/>
  <c r="C169" i="34" s="1"/>
  <c r="C170" i="36" s="1"/>
  <c r="C169" i="37" s="1"/>
  <c r="C169" i="38" s="1"/>
  <c r="C170" i="21"/>
  <c r="C170" i="22" s="1"/>
  <c r="C170" i="24" s="1"/>
  <c r="C170" i="23" s="1"/>
  <c r="C170" i="31" s="1"/>
  <c r="C170" i="32" s="1"/>
  <c r="C170" i="39" s="1"/>
  <c r="C170" i="40" s="1"/>
  <c r="C170" i="41" s="1"/>
  <c r="C170" i="42" s="1"/>
  <c r="C171" i="33" s="1"/>
  <c r="C170" i="34" s="1"/>
  <c r="C171" i="36" s="1"/>
  <c r="C170" i="37" s="1"/>
  <c r="C170" i="38" s="1"/>
  <c r="C171" i="21"/>
  <c r="C171" i="22" s="1"/>
  <c r="C171" i="24" s="1"/>
  <c r="C171" i="23" s="1"/>
  <c r="C171" i="31" s="1"/>
  <c r="C171" i="32" s="1"/>
  <c r="C171" i="39" s="1"/>
  <c r="C171" i="40" s="1"/>
  <c r="C171" i="41" s="1"/>
  <c r="C171" i="42" s="1"/>
  <c r="C172" i="33" s="1"/>
  <c r="C171" i="34" s="1"/>
  <c r="C172" i="36" s="1"/>
  <c r="C171" i="37" s="1"/>
  <c r="C171" i="38" s="1"/>
  <c r="C172" i="21"/>
  <c r="C172" i="22" s="1"/>
  <c r="C172" i="24" s="1"/>
  <c r="C172" i="23" s="1"/>
  <c r="C172" i="31" s="1"/>
  <c r="C172" i="32" s="1"/>
  <c r="C172" i="39" s="1"/>
  <c r="C172" i="40" s="1"/>
  <c r="C172" i="41" s="1"/>
  <c r="C172" i="42" s="1"/>
  <c r="C173" i="33" s="1"/>
  <c r="C172" i="34" s="1"/>
  <c r="C173" i="36" s="1"/>
  <c r="C172" i="37" s="1"/>
  <c r="C172" i="38" s="1"/>
  <c r="C173" i="21"/>
  <c r="C173" i="22" s="1"/>
  <c r="C173" i="24" s="1"/>
  <c r="C173" i="23" s="1"/>
  <c r="C173" i="31" s="1"/>
  <c r="C173" i="32" s="1"/>
  <c r="C173" i="39" s="1"/>
  <c r="C173" i="40" s="1"/>
  <c r="C173" i="41" s="1"/>
  <c r="C173" i="42" s="1"/>
  <c r="C174" i="33" s="1"/>
  <c r="C173" i="34" s="1"/>
  <c r="C174" i="36" s="1"/>
  <c r="C173" i="37" s="1"/>
  <c r="C173" i="38" s="1"/>
  <c r="C174" i="21"/>
  <c r="C174" i="22" s="1"/>
  <c r="C174" i="24" s="1"/>
  <c r="C174" i="23" s="1"/>
  <c r="C174" i="31" s="1"/>
  <c r="C174" i="32" s="1"/>
  <c r="C174" i="39" s="1"/>
  <c r="C174" i="40" s="1"/>
  <c r="C174" i="41" s="1"/>
  <c r="C174" i="42" s="1"/>
  <c r="C175" i="33" s="1"/>
  <c r="C174" i="34" s="1"/>
  <c r="C175" i="36" s="1"/>
  <c r="C174" i="37" s="1"/>
  <c r="C174" i="38" s="1"/>
  <c r="C175" i="21"/>
  <c r="C175" i="22" s="1"/>
  <c r="C175" i="24" s="1"/>
  <c r="C175" i="23" s="1"/>
  <c r="C175" i="31" s="1"/>
  <c r="C175" i="32" s="1"/>
  <c r="C175" i="39" s="1"/>
  <c r="C175" i="40" s="1"/>
  <c r="C175" i="41" s="1"/>
  <c r="C175" i="42" s="1"/>
  <c r="C176" i="33" s="1"/>
  <c r="C175" i="34" s="1"/>
  <c r="C176" i="36" s="1"/>
  <c r="C175" i="37" s="1"/>
  <c r="C175" i="38" s="1"/>
  <c r="C176" i="21"/>
  <c r="C176" i="22" s="1"/>
  <c r="C176" i="24" s="1"/>
  <c r="C176" i="23" s="1"/>
  <c r="C176" i="31" s="1"/>
  <c r="C176" i="32" s="1"/>
  <c r="C176" i="39" s="1"/>
  <c r="C176" i="40" s="1"/>
  <c r="C176" i="41" s="1"/>
  <c r="C176" i="42" s="1"/>
  <c r="C177" i="33" s="1"/>
  <c r="C176" i="34" s="1"/>
  <c r="C177" i="36" s="1"/>
  <c r="C176" i="37" s="1"/>
  <c r="C176" i="38" s="1"/>
  <c r="C177" i="21"/>
  <c r="C177" i="22" s="1"/>
  <c r="C177" i="24" s="1"/>
  <c r="C177" i="23" s="1"/>
  <c r="C177" i="31" s="1"/>
  <c r="C177" i="32" s="1"/>
  <c r="C177" i="39" s="1"/>
  <c r="C177" i="40" s="1"/>
  <c r="C177" i="41" s="1"/>
  <c r="C177" i="42" s="1"/>
  <c r="C178" i="33" s="1"/>
  <c r="C177" i="34" s="1"/>
  <c r="C178" i="36" s="1"/>
  <c r="C177" i="37" s="1"/>
  <c r="C177" i="38" s="1"/>
  <c r="C178" i="21"/>
  <c r="C178" i="22" s="1"/>
  <c r="C178" i="24" s="1"/>
  <c r="C178" i="23" s="1"/>
  <c r="C178" i="31" s="1"/>
  <c r="C178" i="32" s="1"/>
  <c r="C178" i="39" s="1"/>
  <c r="C178" i="40" s="1"/>
  <c r="C178" i="41" s="1"/>
  <c r="C178" i="42" s="1"/>
  <c r="C179" i="33" s="1"/>
  <c r="C178" i="34" s="1"/>
  <c r="C179" i="36" s="1"/>
  <c r="C178" i="37" s="1"/>
  <c r="C178" i="38" s="1"/>
  <c r="C179" i="21"/>
  <c r="C179" i="22" s="1"/>
  <c r="C179" i="24" s="1"/>
  <c r="C179" i="23" s="1"/>
  <c r="C179" i="31" s="1"/>
  <c r="C179" i="32" s="1"/>
  <c r="C179" i="39" s="1"/>
  <c r="C179" i="40" s="1"/>
  <c r="C179" i="41" s="1"/>
  <c r="C179" i="42" s="1"/>
  <c r="C180" i="33" s="1"/>
  <c r="C179" i="34" s="1"/>
  <c r="C180" i="36" s="1"/>
  <c r="C179" i="37" s="1"/>
  <c r="C179" i="38" s="1"/>
  <c r="C180" i="21"/>
  <c r="C180" i="22" s="1"/>
  <c r="C180" i="24" s="1"/>
  <c r="C180" i="23" s="1"/>
  <c r="C180" i="31" s="1"/>
  <c r="C180" i="32" s="1"/>
  <c r="C180" i="39" s="1"/>
  <c r="C180" i="40" s="1"/>
  <c r="C180" i="41" s="1"/>
  <c r="C180" i="42" s="1"/>
  <c r="C181" i="33" s="1"/>
  <c r="C180" i="34" s="1"/>
  <c r="C181" i="36" s="1"/>
  <c r="C180" i="37" s="1"/>
  <c r="C180" i="38" s="1"/>
  <c r="C181" i="21"/>
  <c r="C181" i="22" s="1"/>
  <c r="C181" i="24" s="1"/>
  <c r="C181" i="23" s="1"/>
  <c r="C181" i="31" s="1"/>
  <c r="C181" i="32" s="1"/>
  <c r="C181" i="39" s="1"/>
  <c r="C181" i="40" s="1"/>
  <c r="C181" i="41" s="1"/>
  <c r="C181" i="42" s="1"/>
  <c r="C182" i="33" s="1"/>
  <c r="C181" i="34" s="1"/>
  <c r="C182" i="36" s="1"/>
  <c r="C181" i="37" s="1"/>
  <c r="C181" i="38" s="1"/>
  <c r="C182" i="21"/>
  <c r="C182" i="22" s="1"/>
  <c r="C182" i="24" s="1"/>
  <c r="C182" i="23" s="1"/>
  <c r="C182" i="31" s="1"/>
  <c r="C182" i="32" s="1"/>
  <c r="C182" i="39" s="1"/>
  <c r="C182" i="40" s="1"/>
  <c r="C182" i="41" s="1"/>
  <c r="C182" i="42" s="1"/>
  <c r="C183" i="33" s="1"/>
  <c r="C182" i="34" s="1"/>
  <c r="C183" i="36" s="1"/>
  <c r="C182" i="37" s="1"/>
  <c r="C182" i="38" s="1"/>
  <c r="C183" i="21"/>
  <c r="C183" i="22" s="1"/>
  <c r="C183" i="24" s="1"/>
  <c r="C183" i="23" s="1"/>
  <c r="C183" i="31" s="1"/>
  <c r="C183" i="32" s="1"/>
  <c r="C183" i="39" s="1"/>
  <c r="C183" i="40" s="1"/>
  <c r="C183" i="41" s="1"/>
  <c r="C183" i="42" s="1"/>
  <c r="C184" i="33" s="1"/>
  <c r="C183" i="34" s="1"/>
  <c r="C184" i="36" s="1"/>
  <c r="C183" i="37" s="1"/>
  <c r="C183" i="38" s="1"/>
  <c r="C184" i="21"/>
  <c r="C184" i="22" s="1"/>
  <c r="C184" i="24" s="1"/>
  <c r="C184" i="23" s="1"/>
  <c r="C184" i="31" s="1"/>
  <c r="C184" i="32" s="1"/>
  <c r="C184" i="39" s="1"/>
  <c r="C184" i="40" s="1"/>
  <c r="C184" i="41" s="1"/>
  <c r="C184" i="42" s="1"/>
  <c r="C185" i="33" s="1"/>
  <c r="C184" i="34" s="1"/>
  <c r="C185" i="36" s="1"/>
  <c r="C184" i="37" s="1"/>
  <c r="C184" i="38" s="1"/>
  <c r="C185" i="21"/>
  <c r="C185" i="22" s="1"/>
  <c r="C185" i="24" s="1"/>
  <c r="C185" i="23" s="1"/>
  <c r="C185" i="31" s="1"/>
  <c r="C185" i="32" s="1"/>
  <c r="C185" i="39" s="1"/>
  <c r="C185" i="40" s="1"/>
  <c r="C185" i="41" s="1"/>
  <c r="C185" i="42" s="1"/>
  <c r="C186" i="33" s="1"/>
  <c r="C185" i="34" s="1"/>
  <c r="C186" i="36" s="1"/>
  <c r="C185" i="37" s="1"/>
  <c r="C185" i="38" s="1"/>
  <c r="C186" i="21"/>
  <c r="C186" i="22" s="1"/>
  <c r="C186" i="24" s="1"/>
  <c r="C186" i="23" s="1"/>
  <c r="C186" i="31" s="1"/>
  <c r="C186" i="32" s="1"/>
  <c r="C186" i="39" s="1"/>
  <c r="C186" i="40" s="1"/>
  <c r="C186" i="41" s="1"/>
  <c r="C186" i="42" s="1"/>
  <c r="C187" i="33" s="1"/>
  <c r="C186" i="34" s="1"/>
  <c r="C187" i="36" s="1"/>
  <c r="C186" i="37" s="1"/>
  <c r="C186" i="38" s="1"/>
  <c r="C187" i="21"/>
  <c r="C187" i="22" s="1"/>
  <c r="C187" i="24" s="1"/>
  <c r="C187" i="23" s="1"/>
  <c r="C187" i="31" s="1"/>
  <c r="C187" i="32" s="1"/>
  <c r="C187" i="39" s="1"/>
  <c r="C187" i="40" s="1"/>
  <c r="C187" i="41" s="1"/>
  <c r="C187" i="42" s="1"/>
  <c r="C188" i="33" s="1"/>
  <c r="C187" i="34" s="1"/>
  <c r="C188" i="36" s="1"/>
  <c r="C187" i="37" s="1"/>
  <c r="C187" i="38" s="1"/>
  <c r="C188" i="21"/>
  <c r="C188" i="22" s="1"/>
  <c r="C188" i="24" s="1"/>
  <c r="C188" i="23" s="1"/>
  <c r="C188" i="31" s="1"/>
  <c r="C188" i="32" s="1"/>
  <c r="C188" i="39" s="1"/>
  <c r="C188" i="40" s="1"/>
  <c r="C188" i="41" s="1"/>
  <c r="C188" i="42" s="1"/>
  <c r="C189" i="33" s="1"/>
  <c r="C188" i="34" s="1"/>
  <c r="C189" i="36" s="1"/>
  <c r="C188" i="37" s="1"/>
  <c r="C188" i="38" s="1"/>
  <c r="C189" i="21"/>
  <c r="C189" i="22" s="1"/>
  <c r="C189" i="24" s="1"/>
  <c r="C189" i="23" s="1"/>
  <c r="C189" i="31" s="1"/>
  <c r="C189" i="32" s="1"/>
  <c r="C189" i="39" s="1"/>
  <c r="C189" i="40" s="1"/>
  <c r="C189" i="41" s="1"/>
  <c r="C189" i="42" s="1"/>
  <c r="C190" i="33" s="1"/>
  <c r="C189" i="34" s="1"/>
  <c r="C190" i="36" s="1"/>
  <c r="C189" i="37" s="1"/>
  <c r="C189" i="38" s="1"/>
  <c r="C190" i="21"/>
  <c r="C190" i="22" s="1"/>
  <c r="C190" i="24" s="1"/>
  <c r="C190" i="23" s="1"/>
  <c r="C190" i="31" s="1"/>
  <c r="C190" i="32" s="1"/>
  <c r="C190" i="39" s="1"/>
  <c r="C190" i="40" s="1"/>
  <c r="C190" i="41" s="1"/>
  <c r="C190" i="42" s="1"/>
  <c r="C191" i="33" s="1"/>
  <c r="C190" i="34" s="1"/>
  <c r="C191" i="36" s="1"/>
  <c r="C190" i="37" s="1"/>
  <c r="C190" i="38" s="1"/>
  <c r="C191" i="21"/>
  <c r="C191" i="22" s="1"/>
  <c r="C191" i="24" s="1"/>
  <c r="C191" i="23" s="1"/>
  <c r="C191" i="31" s="1"/>
  <c r="C191" i="32" s="1"/>
  <c r="C191" i="39" s="1"/>
  <c r="C191" i="40" s="1"/>
  <c r="C191" i="41" s="1"/>
  <c r="C191" i="42" s="1"/>
  <c r="C192" i="33" s="1"/>
  <c r="C191" i="34" s="1"/>
  <c r="C192" i="36" s="1"/>
  <c r="C191" i="37" s="1"/>
  <c r="C191" i="38" s="1"/>
  <c r="C192" i="21"/>
  <c r="C192" i="22" s="1"/>
  <c r="C192" i="24" s="1"/>
  <c r="C192" i="23" s="1"/>
  <c r="C192" i="31" s="1"/>
  <c r="C192" i="32" s="1"/>
  <c r="C192" i="39" s="1"/>
  <c r="C192" i="40" s="1"/>
  <c r="C192" i="41" s="1"/>
  <c r="C192" i="42" s="1"/>
  <c r="C193" i="33" s="1"/>
  <c r="C192" i="34" s="1"/>
  <c r="C193" i="36" s="1"/>
  <c r="C192" i="37" s="1"/>
  <c r="C192" i="38" s="1"/>
  <c r="C193" i="21"/>
  <c r="C193" i="22" s="1"/>
  <c r="C193" i="24" s="1"/>
  <c r="C193" i="23" s="1"/>
  <c r="C193" i="31" s="1"/>
  <c r="C193" i="32" s="1"/>
  <c r="C193" i="39" s="1"/>
  <c r="C193" i="40" s="1"/>
  <c r="C193" i="41" s="1"/>
  <c r="C193" i="42" s="1"/>
  <c r="C194" i="33" s="1"/>
  <c r="C193" i="34" s="1"/>
  <c r="C194" i="36" s="1"/>
  <c r="C193" i="37" s="1"/>
  <c r="C193" i="38" s="1"/>
  <c r="C194" i="21"/>
  <c r="C194" i="22" s="1"/>
  <c r="C194" i="24" s="1"/>
  <c r="C194" i="23" s="1"/>
  <c r="C194" i="31" s="1"/>
  <c r="C194" i="32" s="1"/>
  <c r="C194" i="39" s="1"/>
  <c r="C194" i="40" s="1"/>
  <c r="C194" i="41" s="1"/>
  <c r="C194" i="42" s="1"/>
  <c r="C195" i="33" s="1"/>
  <c r="C194" i="34" s="1"/>
  <c r="C195" i="36" s="1"/>
  <c r="C194" i="37" s="1"/>
  <c r="C194" i="38" s="1"/>
  <c r="C195" i="21"/>
  <c r="C195" i="22" s="1"/>
  <c r="C195" i="24" s="1"/>
  <c r="C195" i="23" s="1"/>
  <c r="C195" i="31" s="1"/>
  <c r="C195" i="32" s="1"/>
  <c r="C195" i="39" s="1"/>
  <c r="C195" i="40" s="1"/>
  <c r="C195" i="41" s="1"/>
  <c r="C195" i="42" s="1"/>
  <c r="C196" i="33" s="1"/>
  <c r="C195" i="34" s="1"/>
  <c r="C196" i="36" s="1"/>
  <c r="C195" i="37" s="1"/>
  <c r="C195" i="38" s="1"/>
  <c r="C196" i="21"/>
  <c r="C196" i="22" s="1"/>
  <c r="C196" i="24" s="1"/>
  <c r="C196" i="23" s="1"/>
  <c r="C196" i="31" s="1"/>
  <c r="C196" i="32" s="1"/>
  <c r="C196" i="39" s="1"/>
  <c r="C196" i="40" s="1"/>
  <c r="C196" i="41" s="1"/>
  <c r="C196" i="42" s="1"/>
  <c r="C197" i="33" s="1"/>
  <c r="C196" i="34" s="1"/>
  <c r="C197" i="36" s="1"/>
  <c r="C196" i="37" s="1"/>
  <c r="C196" i="38" s="1"/>
  <c r="C197" i="21"/>
  <c r="C197" i="22" s="1"/>
  <c r="C197" i="24" s="1"/>
  <c r="C197" i="23" s="1"/>
  <c r="C197" i="31" s="1"/>
  <c r="C197" i="32" s="1"/>
  <c r="C197" i="39" s="1"/>
  <c r="C197" i="40" s="1"/>
  <c r="C197" i="41" s="1"/>
  <c r="C197" i="42" s="1"/>
  <c r="C198" i="33" s="1"/>
  <c r="C197" i="34" s="1"/>
  <c r="C198" i="36" s="1"/>
  <c r="C197" i="37" s="1"/>
  <c r="C197" i="38" s="1"/>
  <c r="C198" i="21"/>
  <c r="C198" i="22" s="1"/>
  <c r="C198" i="24" s="1"/>
  <c r="C198" i="23" s="1"/>
  <c r="C198" i="31" s="1"/>
  <c r="C198" i="32" s="1"/>
  <c r="C198" i="39" s="1"/>
  <c r="C198" i="40" s="1"/>
  <c r="C198" i="41" s="1"/>
  <c r="C198" i="42" s="1"/>
  <c r="C199" i="33" s="1"/>
  <c r="C198" i="34" s="1"/>
  <c r="C199" i="36" s="1"/>
  <c r="C198" i="37" s="1"/>
  <c r="C198" i="38" s="1"/>
  <c r="C199" i="21"/>
  <c r="C199" i="22" s="1"/>
  <c r="C199" i="24" s="1"/>
  <c r="C199" i="23" s="1"/>
  <c r="C199" i="31" s="1"/>
  <c r="C199" i="32" s="1"/>
  <c r="C199" i="39" s="1"/>
  <c r="C199" i="40" s="1"/>
  <c r="C199" i="41" s="1"/>
  <c r="C199" i="42" s="1"/>
  <c r="C200" i="33" s="1"/>
  <c r="C199" i="34" s="1"/>
  <c r="C200" i="36" s="1"/>
  <c r="C199" i="37" s="1"/>
  <c r="C199" i="38" s="1"/>
  <c r="C200" i="21"/>
  <c r="C200" i="22" s="1"/>
  <c r="C200" i="24" s="1"/>
  <c r="C200" i="23" s="1"/>
  <c r="C200" i="31" s="1"/>
  <c r="C200" i="32" s="1"/>
  <c r="C200" i="39" s="1"/>
  <c r="C200" i="40" s="1"/>
  <c r="C200" i="41" s="1"/>
  <c r="C200" i="42" s="1"/>
  <c r="C201" i="33" s="1"/>
  <c r="C200" i="34" s="1"/>
  <c r="C201" i="36" s="1"/>
  <c r="C200" i="37" s="1"/>
  <c r="C200" i="38" s="1"/>
  <c r="C201" i="21"/>
  <c r="C201" i="22" s="1"/>
  <c r="C201" i="24" s="1"/>
  <c r="C201" i="23" s="1"/>
  <c r="C201" i="31" s="1"/>
  <c r="C201" i="32" s="1"/>
  <c r="C201" i="39" s="1"/>
  <c r="C201" i="40" s="1"/>
  <c r="C201" i="41" s="1"/>
  <c r="C201" i="42" s="1"/>
  <c r="C202" i="33" s="1"/>
  <c r="C201" i="34" s="1"/>
  <c r="C202" i="36" s="1"/>
  <c r="C201" i="37" s="1"/>
  <c r="C201" i="38" s="1"/>
  <c r="C202" i="21"/>
  <c r="C202" i="22" s="1"/>
  <c r="C202" i="24" s="1"/>
  <c r="C202" i="23" s="1"/>
  <c r="C202" i="31" s="1"/>
  <c r="C202" i="32" s="1"/>
  <c r="C202" i="39" s="1"/>
  <c r="C202" i="40" s="1"/>
  <c r="C202" i="41" s="1"/>
  <c r="C202" i="42" s="1"/>
  <c r="C203" i="33" s="1"/>
  <c r="C202" i="34" s="1"/>
  <c r="C203" i="36" s="1"/>
  <c r="C202" i="37" s="1"/>
  <c r="C202" i="38" s="1"/>
  <c r="C203" i="21"/>
  <c r="C203" i="22" s="1"/>
  <c r="C203" i="24" s="1"/>
  <c r="C203" i="23" s="1"/>
  <c r="C203" i="31" s="1"/>
  <c r="C203" i="32" s="1"/>
  <c r="C203" i="39" s="1"/>
  <c r="C203" i="40" s="1"/>
  <c r="C203" i="41" s="1"/>
  <c r="C203" i="42" s="1"/>
  <c r="C204" i="33" s="1"/>
  <c r="C203" i="34" s="1"/>
  <c r="C204" i="36" s="1"/>
  <c r="C203" i="37" s="1"/>
  <c r="C203" i="38" s="1"/>
  <c r="C204" i="21"/>
  <c r="C204" i="22" s="1"/>
  <c r="C204" i="24" s="1"/>
  <c r="C204" i="23" s="1"/>
  <c r="C204" i="31" s="1"/>
  <c r="C204" i="32" s="1"/>
  <c r="C204" i="39" s="1"/>
  <c r="C204" i="40" s="1"/>
  <c r="C204" i="41" s="1"/>
  <c r="C204" i="42" s="1"/>
  <c r="C205" i="33" s="1"/>
  <c r="C204" i="34" s="1"/>
  <c r="C205" i="36" s="1"/>
  <c r="C204" i="37" s="1"/>
  <c r="C204" i="38" s="1"/>
  <c r="C205" i="21"/>
  <c r="C205" i="22" s="1"/>
  <c r="C205" i="24" s="1"/>
  <c r="C205" i="23" s="1"/>
  <c r="C205" i="31" s="1"/>
  <c r="C205" i="32" s="1"/>
  <c r="C205" i="39" s="1"/>
  <c r="C205" i="40" s="1"/>
  <c r="C205" i="41" s="1"/>
  <c r="C205" i="42" s="1"/>
  <c r="C206" i="33" s="1"/>
  <c r="C205" i="34" s="1"/>
  <c r="C206" i="36" s="1"/>
  <c r="C205" i="37" s="1"/>
  <c r="C205" i="38" s="1"/>
  <c r="C206" i="21"/>
  <c r="C206" i="22" s="1"/>
  <c r="C206" i="24" s="1"/>
  <c r="C206" i="23" s="1"/>
  <c r="C206" i="31" s="1"/>
  <c r="C206" i="32" s="1"/>
  <c r="C206" i="39" s="1"/>
  <c r="C206" i="40" s="1"/>
  <c r="C206" i="41" s="1"/>
  <c r="C206" i="42" s="1"/>
  <c r="C207" i="33" s="1"/>
  <c r="C206" i="34" s="1"/>
  <c r="C207" i="36" s="1"/>
  <c r="C206" i="37" s="1"/>
  <c r="C206" i="38" s="1"/>
  <c r="C207" i="21"/>
  <c r="C207" i="22" s="1"/>
  <c r="C207" i="24" s="1"/>
  <c r="C207" i="23" s="1"/>
  <c r="C207" i="31" s="1"/>
  <c r="C207" i="32" s="1"/>
  <c r="C207" i="39" s="1"/>
  <c r="C207" i="40" s="1"/>
  <c r="C207" i="41" s="1"/>
  <c r="C207" i="42" s="1"/>
  <c r="C208" i="33" s="1"/>
  <c r="C207" i="34" s="1"/>
  <c r="C208" i="36" s="1"/>
  <c r="C207" i="37" s="1"/>
  <c r="C207" i="38" s="1"/>
  <c r="C208" i="21"/>
  <c r="C208" i="22" s="1"/>
  <c r="C208" i="24" s="1"/>
  <c r="C208" i="23" s="1"/>
  <c r="C208" i="31" s="1"/>
  <c r="C208" i="32" s="1"/>
  <c r="C208" i="39" s="1"/>
  <c r="C208" i="40" s="1"/>
  <c r="C208" i="41" s="1"/>
  <c r="C208" i="42" s="1"/>
  <c r="C209" i="33" s="1"/>
  <c r="C208" i="34" s="1"/>
  <c r="C209" i="36" s="1"/>
  <c r="C208" i="37" s="1"/>
  <c r="C208" i="38" s="1"/>
  <c r="C209" i="21"/>
  <c r="C209" i="22" s="1"/>
  <c r="C209" i="24" s="1"/>
  <c r="C209" i="23" s="1"/>
  <c r="C209" i="31" s="1"/>
  <c r="C209" i="32" s="1"/>
  <c r="C209" i="39" s="1"/>
  <c r="C209" i="40" s="1"/>
  <c r="C209" i="41" s="1"/>
  <c r="C209" i="42" s="1"/>
  <c r="C210" i="33" s="1"/>
  <c r="C209" i="34" s="1"/>
  <c r="C210" i="36" s="1"/>
  <c r="C209" i="37" s="1"/>
  <c r="C209" i="38" s="1"/>
  <c r="C210" i="21"/>
  <c r="C210" i="22" s="1"/>
  <c r="C210" i="24" s="1"/>
  <c r="C210" i="23" s="1"/>
  <c r="C210" i="31" s="1"/>
  <c r="C210" i="32" s="1"/>
  <c r="C210" i="39" s="1"/>
  <c r="C210" i="40" s="1"/>
  <c r="C210" i="41" s="1"/>
  <c r="C210" i="42" s="1"/>
  <c r="C211" i="33" s="1"/>
  <c r="C210" i="34" s="1"/>
  <c r="C211" i="36" s="1"/>
  <c r="C210" i="37" s="1"/>
  <c r="C210" i="38" s="1"/>
  <c r="C211" i="21"/>
  <c r="C211" i="22" s="1"/>
  <c r="C211" i="24" s="1"/>
  <c r="C211" i="23" s="1"/>
  <c r="C211" i="31" s="1"/>
  <c r="C211" i="32" s="1"/>
  <c r="C211" i="39" s="1"/>
  <c r="C211" i="40" s="1"/>
  <c r="C211" i="41" s="1"/>
  <c r="C211" i="42" s="1"/>
  <c r="C212" i="33" s="1"/>
  <c r="C211" i="34" s="1"/>
  <c r="C212" i="36" s="1"/>
  <c r="C211" i="37" s="1"/>
  <c r="C211" i="38" s="1"/>
  <c r="C212" i="21"/>
  <c r="C212" i="22" s="1"/>
  <c r="C212" i="24" s="1"/>
  <c r="C212" i="23" s="1"/>
  <c r="C212" i="31" s="1"/>
  <c r="C212" i="32" s="1"/>
  <c r="C212" i="39" s="1"/>
  <c r="C212" i="40" s="1"/>
  <c r="C212" i="41" s="1"/>
  <c r="C212" i="42" s="1"/>
  <c r="C213" i="33" s="1"/>
  <c r="C212" i="34" s="1"/>
  <c r="C213" i="36" s="1"/>
  <c r="C212" i="37" s="1"/>
  <c r="C212" i="38" s="1"/>
  <c r="C213" i="21"/>
  <c r="C213" i="22" s="1"/>
  <c r="C213" i="24" s="1"/>
  <c r="C213" i="23" s="1"/>
  <c r="C213" i="31" s="1"/>
  <c r="C213" i="32" s="1"/>
  <c r="C213" i="39" s="1"/>
  <c r="C213" i="40" s="1"/>
  <c r="C213" i="41" s="1"/>
  <c r="C213" i="42" s="1"/>
  <c r="C214" i="33" s="1"/>
  <c r="C213" i="34" s="1"/>
  <c r="C214" i="36" s="1"/>
  <c r="C213" i="37" s="1"/>
  <c r="C213" i="38" s="1"/>
  <c r="C214" i="21"/>
  <c r="C214" i="22" s="1"/>
  <c r="C214" i="24" s="1"/>
  <c r="C214" i="23" s="1"/>
  <c r="C214" i="31" s="1"/>
  <c r="C214" i="32" s="1"/>
  <c r="C214" i="39" s="1"/>
  <c r="C214" i="40" s="1"/>
  <c r="C214" i="41" s="1"/>
  <c r="C214" i="42" s="1"/>
  <c r="C215" i="33" s="1"/>
  <c r="C214" i="34" s="1"/>
  <c r="C215" i="36" s="1"/>
  <c r="C214" i="37" s="1"/>
  <c r="C214" i="38" s="1"/>
  <c r="C215" i="21"/>
  <c r="C215" i="22" s="1"/>
  <c r="C215" i="24" s="1"/>
  <c r="C215" i="23" s="1"/>
  <c r="C215" i="31" s="1"/>
  <c r="C215" i="32" s="1"/>
  <c r="C215" i="39" s="1"/>
  <c r="C215" i="40" s="1"/>
  <c r="C215" i="41" s="1"/>
  <c r="C215" i="42" s="1"/>
  <c r="C216" i="33" s="1"/>
  <c r="C215" i="34" s="1"/>
  <c r="C216" i="36" s="1"/>
  <c r="C215" i="37" s="1"/>
  <c r="C215" i="38" s="1"/>
  <c r="C216" i="21"/>
  <c r="C216" i="22" s="1"/>
  <c r="C216" i="24" s="1"/>
  <c r="C216" i="23" s="1"/>
  <c r="C216" i="31" s="1"/>
  <c r="C216" i="32" s="1"/>
  <c r="C216" i="39" s="1"/>
  <c r="C216" i="40" s="1"/>
  <c r="C216" i="41" s="1"/>
  <c r="C216" i="42" s="1"/>
  <c r="C217" i="33" s="1"/>
  <c r="C216" i="34" s="1"/>
  <c r="C217" i="36" s="1"/>
  <c r="C216" i="37" s="1"/>
  <c r="C216" i="38" s="1"/>
  <c r="C217" i="21"/>
  <c r="C217" i="22" s="1"/>
  <c r="C217" i="24" s="1"/>
  <c r="C217" i="23" s="1"/>
  <c r="C217" i="31" s="1"/>
  <c r="C217" i="32" s="1"/>
  <c r="C217" i="39" s="1"/>
  <c r="C217" i="40" s="1"/>
  <c r="C217" i="41" s="1"/>
  <c r="C217" i="42" s="1"/>
  <c r="C218" i="33" s="1"/>
  <c r="C217" i="34" s="1"/>
  <c r="C218" i="36" s="1"/>
  <c r="C217" i="37" s="1"/>
  <c r="C217" i="38" s="1"/>
  <c r="C218" i="21"/>
  <c r="C218" i="22" s="1"/>
  <c r="C218" i="24" s="1"/>
  <c r="C218" i="23" s="1"/>
  <c r="C218" i="31" s="1"/>
  <c r="C218" i="32" s="1"/>
  <c r="C218" i="39" s="1"/>
  <c r="C218" i="40" s="1"/>
  <c r="C218" i="41" s="1"/>
  <c r="C218" i="42" s="1"/>
  <c r="C219" i="33" s="1"/>
  <c r="C218" i="34" s="1"/>
  <c r="C219" i="36" s="1"/>
  <c r="C218" i="37" s="1"/>
  <c r="C218" i="38" s="1"/>
  <c r="C219" i="21"/>
  <c r="C219" i="22" s="1"/>
  <c r="C219" i="24" s="1"/>
  <c r="C219" i="23" s="1"/>
  <c r="C219" i="31" s="1"/>
  <c r="C219" i="32" s="1"/>
  <c r="C219" i="39" s="1"/>
  <c r="C219" i="40" s="1"/>
  <c r="C219" i="41" s="1"/>
  <c r="C219" i="42" s="1"/>
  <c r="C220" i="33" s="1"/>
  <c r="C219" i="34" s="1"/>
  <c r="C220" i="36" s="1"/>
  <c r="C219" i="37" s="1"/>
  <c r="C219" i="38" s="1"/>
  <c r="C220" i="21"/>
  <c r="C220" i="22" s="1"/>
  <c r="C220" i="24" s="1"/>
  <c r="C220" i="23" s="1"/>
  <c r="C220" i="31" s="1"/>
  <c r="C220" i="32" s="1"/>
  <c r="C220" i="39" s="1"/>
  <c r="C220" i="40" s="1"/>
  <c r="C220" i="41" s="1"/>
  <c r="C220" i="42" s="1"/>
  <c r="C221" i="33" s="1"/>
  <c r="C220" i="34" s="1"/>
  <c r="C221" i="36" s="1"/>
  <c r="C220" i="37" s="1"/>
  <c r="C220" i="38" s="1"/>
  <c r="C221" i="21"/>
  <c r="C221" i="22" s="1"/>
  <c r="C221" i="24" s="1"/>
  <c r="C221" i="23" s="1"/>
  <c r="C221" i="31" s="1"/>
  <c r="C221" i="32" s="1"/>
  <c r="C221" i="39" s="1"/>
  <c r="C221" i="40" s="1"/>
  <c r="C221" i="41" s="1"/>
  <c r="C221" i="42" s="1"/>
  <c r="C222" i="33" s="1"/>
  <c r="C221" i="34" s="1"/>
  <c r="C222" i="36" s="1"/>
  <c r="C221" i="37" s="1"/>
  <c r="C221" i="38" s="1"/>
  <c r="C222" i="21"/>
  <c r="C222" i="22" s="1"/>
  <c r="C222" i="24" s="1"/>
  <c r="C222" i="23" s="1"/>
  <c r="C222" i="31" s="1"/>
  <c r="C222" i="32" s="1"/>
  <c r="C222" i="39" s="1"/>
  <c r="C222" i="40" s="1"/>
  <c r="C222" i="41" s="1"/>
  <c r="C222" i="42" s="1"/>
  <c r="C223" i="33" s="1"/>
  <c r="C222" i="34" s="1"/>
  <c r="C223" i="36" s="1"/>
  <c r="C222" i="37" s="1"/>
  <c r="C222" i="38" s="1"/>
  <c r="C223" i="21"/>
  <c r="C223" i="22" s="1"/>
  <c r="C223" i="24" s="1"/>
  <c r="C223" i="23" s="1"/>
  <c r="C223" i="31" s="1"/>
  <c r="C223" i="32" s="1"/>
  <c r="C223" i="39" s="1"/>
  <c r="C223" i="40" s="1"/>
  <c r="C223" i="41" s="1"/>
  <c r="C223" i="42" s="1"/>
  <c r="C224" i="33" s="1"/>
  <c r="C223" i="34" s="1"/>
  <c r="C224" i="36" s="1"/>
  <c r="C223" i="37" s="1"/>
  <c r="C223" i="38" s="1"/>
  <c r="C224" i="21"/>
  <c r="C224" i="22" s="1"/>
  <c r="C224" i="24" s="1"/>
  <c r="C224" i="23" s="1"/>
  <c r="C224" i="31" s="1"/>
  <c r="C224" i="32" s="1"/>
  <c r="C224" i="39" s="1"/>
  <c r="C224" i="40" s="1"/>
  <c r="C224" i="41" s="1"/>
  <c r="C224" i="42" s="1"/>
  <c r="C225" i="33" s="1"/>
  <c r="C224" i="34" s="1"/>
  <c r="C225" i="36" s="1"/>
  <c r="C224" i="37" s="1"/>
  <c r="C224" i="38" s="1"/>
  <c r="C225" i="21"/>
  <c r="C225" i="22" s="1"/>
  <c r="C225" i="24" s="1"/>
  <c r="C225" i="23" s="1"/>
  <c r="C225" i="31" s="1"/>
  <c r="C225" i="32" s="1"/>
  <c r="C225" i="39" s="1"/>
  <c r="C225" i="40" s="1"/>
  <c r="C225" i="41" s="1"/>
  <c r="C225" i="42" s="1"/>
  <c r="C226" i="33" s="1"/>
  <c r="C225" i="34" s="1"/>
  <c r="C226" i="36" s="1"/>
  <c r="C225" i="37" s="1"/>
  <c r="C225" i="38" s="1"/>
  <c r="C226" i="21"/>
  <c r="C226" i="22" s="1"/>
  <c r="C226" i="24" s="1"/>
  <c r="C226" i="23" s="1"/>
  <c r="C226" i="31" s="1"/>
  <c r="C226" i="32" s="1"/>
  <c r="C226" i="39" s="1"/>
  <c r="C226" i="40" s="1"/>
  <c r="C226" i="41" s="1"/>
  <c r="C226" i="42" s="1"/>
  <c r="C227" i="33" s="1"/>
  <c r="C226" i="34" s="1"/>
  <c r="C227" i="36" s="1"/>
  <c r="C226" i="37" s="1"/>
  <c r="C226" i="38" s="1"/>
  <c r="C227" i="21"/>
  <c r="C227" i="22" s="1"/>
  <c r="C227" i="24" s="1"/>
  <c r="C227" i="23" s="1"/>
  <c r="C227" i="31" s="1"/>
  <c r="C227" i="32" s="1"/>
  <c r="C227" i="39" s="1"/>
  <c r="C227" i="40" s="1"/>
  <c r="C227" i="41" s="1"/>
  <c r="C227" i="42" s="1"/>
  <c r="C228" i="33" s="1"/>
  <c r="C227" i="34" s="1"/>
  <c r="C228" i="36" s="1"/>
  <c r="C227" i="37" s="1"/>
  <c r="C227" i="38" s="1"/>
  <c r="C228" i="21"/>
  <c r="C228" i="22" s="1"/>
  <c r="C228" i="24" s="1"/>
  <c r="C228" i="23" s="1"/>
  <c r="C228" i="31" s="1"/>
  <c r="C228" i="32" s="1"/>
  <c r="C228" i="39" s="1"/>
  <c r="C228" i="40" s="1"/>
  <c r="C228" i="41" s="1"/>
  <c r="C228" i="42" s="1"/>
  <c r="C229" i="33" s="1"/>
  <c r="C228" i="34" s="1"/>
  <c r="C229" i="36" s="1"/>
  <c r="C228" i="37" s="1"/>
  <c r="C228" i="38" s="1"/>
  <c r="C229" i="21"/>
  <c r="C229" i="22" s="1"/>
  <c r="C229" i="24" s="1"/>
  <c r="C229" i="23" s="1"/>
  <c r="C229" i="31" s="1"/>
  <c r="C229" i="32" s="1"/>
  <c r="C229" i="39" s="1"/>
  <c r="C229" i="40" s="1"/>
  <c r="C229" i="41" s="1"/>
  <c r="C229" i="42" s="1"/>
  <c r="C230" i="33" s="1"/>
  <c r="C229" i="34" s="1"/>
  <c r="C230" i="36" s="1"/>
  <c r="C229" i="37" s="1"/>
  <c r="C229" i="38" s="1"/>
  <c r="C230" i="21"/>
  <c r="C230" i="22" s="1"/>
  <c r="C230" i="24" s="1"/>
  <c r="C230" i="23" s="1"/>
  <c r="C230" i="31" s="1"/>
  <c r="C230" i="32" s="1"/>
  <c r="C230" i="39" s="1"/>
  <c r="C230" i="40" s="1"/>
  <c r="C230" i="41" s="1"/>
  <c r="C230" i="42" s="1"/>
  <c r="C231" i="33" s="1"/>
  <c r="C230" i="34" s="1"/>
  <c r="C231" i="36" s="1"/>
  <c r="C230" i="37" s="1"/>
  <c r="C230" i="38" s="1"/>
  <c r="C231" i="21"/>
  <c r="C231" i="22" s="1"/>
  <c r="C231" i="24" s="1"/>
  <c r="C231" i="23" s="1"/>
  <c r="C231" i="31" s="1"/>
  <c r="C231" i="32" s="1"/>
  <c r="C231" i="39" s="1"/>
  <c r="C231" i="40" s="1"/>
  <c r="C231" i="41" s="1"/>
  <c r="C231" i="42" s="1"/>
  <c r="C232" i="33" s="1"/>
  <c r="C231" i="34" s="1"/>
  <c r="C232" i="36" s="1"/>
  <c r="C231" i="37" s="1"/>
  <c r="C231" i="38" s="1"/>
  <c r="C232" i="21"/>
  <c r="C232" i="22" s="1"/>
  <c r="C232" i="24" s="1"/>
  <c r="C232" i="23" s="1"/>
  <c r="C232" i="31" s="1"/>
  <c r="C232" i="32" s="1"/>
  <c r="C232" i="39" s="1"/>
  <c r="C232" i="40" s="1"/>
  <c r="C232" i="41" s="1"/>
  <c r="C232" i="42" s="1"/>
  <c r="C233" i="33" s="1"/>
  <c r="C232" i="34" s="1"/>
  <c r="C233" i="36" s="1"/>
  <c r="C232" i="37" s="1"/>
  <c r="C232" i="38" s="1"/>
  <c r="C233" i="21"/>
  <c r="C233" i="22" s="1"/>
  <c r="C233" i="24" s="1"/>
  <c r="C233" i="23" s="1"/>
  <c r="C233" i="31" s="1"/>
  <c r="C233" i="32" s="1"/>
  <c r="C233" i="39" s="1"/>
  <c r="C233" i="40" s="1"/>
  <c r="C233" i="41" s="1"/>
  <c r="C233" i="42" s="1"/>
  <c r="C234" i="33" s="1"/>
  <c r="C233" i="34" s="1"/>
  <c r="C234" i="36" s="1"/>
  <c r="C233" i="37" s="1"/>
  <c r="C233" i="38" s="1"/>
  <c r="C234" i="21"/>
  <c r="C234" i="22" s="1"/>
  <c r="C234" i="24" s="1"/>
  <c r="C234" i="23" s="1"/>
  <c r="C234" i="31" s="1"/>
  <c r="C234" i="32" s="1"/>
  <c r="C234" i="39" s="1"/>
  <c r="C234" i="40" s="1"/>
  <c r="C234" i="41" s="1"/>
  <c r="C234" i="42" s="1"/>
  <c r="C235" i="33" s="1"/>
  <c r="C234" i="34" s="1"/>
  <c r="C235" i="36" s="1"/>
  <c r="C234" i="37" s="1"/>
  <c r="C234" i="38" s="1"/>
  <c r="C235" i="21"/>
  <c r="C235" i="22" s="1"/>
  <c r="C235" i="24" s="1"/>
  <c r="C235" i="23" s="1"/>
  <c r="C235" i="31" s="1"/>
  <c r="C235" i="32" s="1"/>
  <c r="C235" i="39" s="1"/>
  <c r="C235" i="40" s="1"/>
  <c r="C235" i="41" s="1"/>
  <c r="C235" i="42" s="1"/>
  <c r="C236" i="33" s="1"/>
  <c r="C235" i="34" s="1"/>
  <c r="C236" i="36" s="1"/>
  <c r="C235" i="37" s="1"/>
  <c r="C235" i="38" s="1"/>
  <c r="C236" i="21"/>
  <c r="C236" i="22" s="1"/>
  <c r="C236" i="24" s="1"/>
  <c r="C236" i="23" s="1"/>
  <c r="C236" i="31" s="1"/>
  <c r="C236" i="32" s="1"/>
  <c r="C236" i="39" s="1"/>
  <c r="C236" i="40" s="1"/>
  <c r="C236" i="41" s="1"/>
  <c r="C236" i="42" s="1"/>
  <c r="C237" i="33" s="1"/>
  <c r="C236" i="34" s="1"/>
  <c r="C237" i="36" s="1"/>
  <c r="C236" i="37" s="1"/>
  <c r="C236" i="38" s="1"/>
  <c r="C237" i="21"/>
  <c r="C237" i="22" s="1"/>
  <c r="C237" i="24" s="1"/>
  <c r="C237" i="23" s="1"/>
  <c r="C237" i="31" s="1"/>
  <c r="C237" i="32" s="1"/>
  <c r="C237" i="39" s="1"/>
  <c r="C237" i="40" s="1"/>
  <c r="C237" i="41" s="1"/>
  <c r="C237" i="42" s="1"/>
  <c r="C238" i="33" s="1"/>
  <c r="C237" i="34" s="1"/>
  <c r="C238" i="36" s="1"/>
  <c r="C237" i="37" s="1"/>
  <c r="C237" i="38" s="1"/>
  <c r="C238" i="21"/>
  <c r="C238" i="22" s="1"/>
  <c r="C238" i="24" s="1"/>
  <c r="C238" i="23" s="1"/>
  <c r="C238" i="31" s="1"/>
  <c r="C238" i="32" s="1"/>
  <c r="C238" i="39" s="1"/>
  <c r="C238" i="40" s="1"/>
  <c r="C238" i="41" s="1"/>
  <c r="C238" i="42" s="1"/>
  <c r="C239" i="33" s="1"/>
  <c r="C238" i="34" s="1"/>
  <c r="C239" i="36" s="1"/>
  <c r="C238" i="37" s="1"/>
  <c r="C238" i="38" s="1"/>
  <c r="C239" i="21"/>
  <c r="C239" i="22" s="1"/>
  <c r="C239" i="24" s="1"/>
  <c r="C239" i="23" s="1"/>
  <c r="C239" i="31" s="1"/>
  <c r="C239" i="32" s="1"/>
  <c r="C239" i="39" s="1"/>
  <c r="C239" i="40" s="1"/>
  <c r="C239" i="41" s="1"/>
  <c r="C239" i="42" s="1"/>
  <c r="C240" i="33" s="1"/>
  <c r="C239" i="34" s="1"/>
  <c r="C240" i="36" s="1"/>
  <c r="C239" i="37" s="1"/>
  <c r="C239" i="38" s="1"/>
  <c r="C240" i="21"/>
  <c r="C240" i="22" s="1"/>
  <c r="C240" i="24" s="1"/>
  <c r="C240" i="23" s="1"/>
  <c r="C240" i="31" s="1"/>
  <c r="C240" i="32" s="1"/>
  <c r="C240" i="39" s="1"/>
  <c r="C240" i="40" s="1"/>
  <c r="C240" i="41" s="1"/>
  <c r="C240" i="42" s="1"/>
  <c r="C241" i="33" s="1"/>
  <c r="C240" i="34" s="1"/>
  <c r="C241" i="36" s="1"/>
  <c r="C240" i="37" s="1"/>
  <c r="C240" i="38" s="1"/>
  <c r="C241" i="21"/>
  <c r="C241" i="22" s="1"/>
  <c r="C241" i="24" s="1"/>
  <c r="C241" i="23" s="1"/>
  <c r="C241" i="31" s="1"/>
  <c r="C241" i="32" s="1"/>
  <c r="C241" i="39" s="1"/>
  <c r="C241" i="40" s="1"/>
  <c r="C241" i="41" s="1"/>
  <c r="C241" i="42" s="1"/>
  <c r="C242" i="33" s="1"/>
  <c r="C241" i="34" s="1"/>
  <c r="C242" i="36" s="1"/>
  <c r="C241" i="37" s="1"/>
  <c r="C241" i="38" s="1"/>
  <c r="C242" i="21"/>
  <c r="C242" i="22" s="1"/>
  <c r="C242" i="24" s="1"/>
  <c r="C242" i="23" s="1"/>
  <c r="C242" i="31" s="1"/>
  <c r="C242" i="32" s="1"/>
  <c r="C242" i="39" s="1"/>
  <c r="C242" i="40" s="1"/>
  <c r="C242" i="41" s="1"/>
  <c r="C242" i="42" s="1"/>
  <c r="C243" i="33" s="1"/>
  <c r="C242" i="34" s="1"/>
  <c r="C243" i="36" s="1"/>
  <c r="C242" i="37" s="1"/>
  <c r="C242" i="38" s="1"/>
  <c r="C243" i="21"/>
  <c r="C243" i="22" s="1"/>
  <c r="C243" i="24" s="1"/>
  <c r="C243" i="23" s="1"/>
  <c r="C243" i="31" s="1"/>
  <c r="C243" i="32" s="1"/>
  <c r="C243" i="39" s="1"/>
  <c r="C243" i="40" s="1"/>
  <c r="C243" i="41" s="1"/>
  <c r="C243" i="42" s="1"/>
  <c r="C244" i="33" s="1"/>
  <c r="C243" i="34" s="1"/>
  <c r="C244" i="36" s="1"/>
  <c r="C243" i="37" s="1"/>
  <c r="C243" i="38" s="1"/>
  <c r="C244" i="21"/>
  <c r="C244" i="22" s="1"/>
  <c r="C244" i="24" s="1"/>
  <c r="C244" i="23" s="1"/>
  <c r="C244" i="31" s="1"/>
  <c r="C244" i="32" s="1"/>
  <c r="C244" i="39" s="1"/>
  <c r="C244" i="40" s="1"/>
  <c r="C244" i="41" s="1"/>
  <c r="C244" i="42" s="1"/>
  <c r="C245" i="33" s="1"/>
  <c r="C244" i="34" s="1"/>
  <c r="C245" i="36" s="1"/>
  <c r="C244" i="37" s="1"/>
  <c r="C244" i="38" s="1"/>
  <c r="C245" i="21"/>
  <c r="C245" i="22" s="1"/>
  <c r="C245" i="24" s="1"/>
  <c r="C245" i="23" s="1"/>
  <c r="C245" i="31" s="1"/>
  <c r="C245" i="32" s="1"/>
  <c r="C245" i="39" s="1"/>
  <c r="C245" i="40" s="1"/>
  <c r="C245" i="41" s="1"/>
  <c r="C245" i="42" s="1"/>
  <c r="C246" i="33" s="1"/>
  <c r="C245" i="34" s="1"/>
  <c r="C246" i="36" s="1"/>
  <c r="C245" i="37" s="1"/>
  <c r="C245" i="38" s="1"/>
  <c r="C246" i="21"/>
  <c r="C246" i="22" s="1"/>
  <c r="C246" i="24" s="1"/>
  <c r="C246" i="23" s="1"/>
  <c r="C246" i="31" s="1"/>
  <c r="C246" i="32" s="1"/>
  <c r="C246" i="39" s="1"/>
  <c r="C246" i="40" s="1"/>
  <c r="C246" i="41" s="1"/>
  <c r="C246" i="42" s="1"/>
  <c r="C247" i="33" s="1"/>
  <c r="C246" i="34" s="1"/>
  <c r="C247" i="36" s="1"/>
  <c r="C246" i="37" s="1"/>
  <c r="C246" i="38" s="1"/>
  <c r="C247" i="21"/>
  <c r="C247" i="22" s="1"/>
  <c r="C247" i="24" s="1"/>
  <c r="C247" i="23" s="1"/>
  <c r="C247" i="31" s="1"/>
  <c r="C247" i="32" s="1"/>
  <c r="C247" i="39" s="1"/>
  <c r="C247" i="40" s="1"/>
  <c r="C247" i="41" s="1"/>
  <c r="C247" i="42" s="1"/>
  <c r="C248" i="33" s="1"/>
  <c r="C247" i="34" s="1"/>
  <c r="C248" i="36" s="1"/>
  <c r="C247" i="37" s="1"/>
  <c r="C247" i="38" s="1"/>
  <c r="C248" i="21"/>
  <c r="C248" i="22" s="1"/>
  <c r="C248" i="24" s="1"/>
  <c r="C248" i="23" s="1"/>
  <c r="C248" i="31" s="1"/>
  <c r="C248" i="32" s="1"/>
  <c r="C248" i="39" s="1"/>
  <c r="C248" i="40" s="1"/>
  <c r="C248" i="41" s="1"/>
  <c r="C248" i="42" s="1"/>
  <c r="C249" i="33" s="1"/>
  <c r="C248" i="34" s="1"/>
  <c r="C249" i="36" s="1"/>
  <c r="C248" i="37" s="1"/>
  <c r="C248" i="38" s="1"/>
  <c r="C249" i="21"/>
  <c r="C249" i="22" s="1"/>
  <c r="C249" i="24" s="1"/>
  <c r="C249" i="23" s="1"/>
  <c r="C249" i="31" s="1"/>
  <c r="C249" i="32" s="1"/>
  <c r="C249" i="39" s="1"/>
  <c r="C249" i="40" s="1"/>
  <c r="C249" i="41" s="1"/>
  <c r="C249" i="42" s="1"/>
  <c r="C250" i="33" s="1"/>
  <c r="C249" i="34" s="1"/>
  <c r="C250" i="36" s="1"/>
  <c r="C249" i="37" s="1"/>
  <c r="C249" i="38" s="1"/>
  <c r="C250" i="21"/>
  <c r="C250" i="22" s="1"/>
  <c r="C250" i="24" s="1"/>
  <c r="C250" i="23" s="1"/>
  <c r="C250" i="31" s="1"/>
  <c r="C250" i="32" s="1"/>
  <c r="C250" i="39" s="1"/>
  <c r="C250" i="40" s="1"/>
  <c r="C250" i="41" s="1"/>
  <c r="C250" i="42" s="1"/>
  <c r="C251" i="33" s="1"/>
  <c r="C250" i="34" s="1"/>
  <c r="C251" i="36" s="1"/>
  <c r="C250" i="37" s="1"/>
  <c r="C250" i="38" s="1"/>
  <c r="C251" i="21"/>
  <c r="C251" i="22" s="1"/>
  <c r="C251" i="24" s="1"/>
  <c r="C251" i="23" s="1"/>
  <c r="C251" i="31" s="1"/>
  <c r="C251" i="32" s="1"/>
  <c r="C251" i="39" s="1"/>
  <c r="C251" i="40" s="1"/>
  <c r="C251" i="41" s="1"/>
  <c r="C251" i="42" s="1"/>
  <c r="C252" i="33" s="1"/>
  <c r="C251" i="34" s="1"/>
  <c r="C252" i="36" s="1"/>
  <c r="C251" i="37" s="1"/>
  <c r="C251" i="38" s="1"/>
  <c r="C252" i="21"/>
  <c r="C252" i="22" s="1"/>
  <c r="C252" i="24" s="1"/>
  <c r="C252" i="23" s="1"/>
  <c r="C252" i="31" s="1"/>
  <c r="C252" i="32" s="1"/>
  <c r="C252" i="39" s="1"/>
  <c r="C252" i="40" s="1"/>
  <c r="C252" i="41" s="1"/>
  <c r="C252" i="42" s="1"/>
  <c r="C253" i="33" s="1"/>
  <c r="C252" i="34" s="1"/>
  <c r="C253" i="36" s="1"/>
  <c r="C252" i="37" s="1"/>
  <c r="C252" i="38" s="1"/>
  <c r="C253" i="21"/>
  <c r="C253" i="22" s="1"/>
  <c r="C253" i="24" s="1"/>
  <c r="C253" i="23" s="1"/>
  <c r="C253" i="31" s="1"/>
  <c r="C253" i="32" s="1"/>
  <c r="C253" i="39" s="1"/>
  <c r="C253" i="40" s="1"/>
  <c r="C253" i="41" s="1"/>
  <c r="C253" i="42" s="1"/>
  <c r="C254" i="33" s="1"/>
  <c r="C253" i="34" s="1"/>
  <c r="C254" i="36" s="1"/>
  <c r="C253" i="37" s="1"/>
  <c r="C253" i="38" s="1"/>
  <c r="C254" i="21"/>
  <c r="C254" i="22" s="1"/>
  <c r="C254" i="24" s="1"/>
  <c r="C254" i="23" s="1"/>
  <c r="C254" i="31" s="1"/>
  <c r="C254" i="32" s="1"/>
  <c r="C254" i="39" s="1"/>
  <c r="C254" i="40" s="1"/>
  <c r="C254" i="41" s="1"/>
  <c r="C254" i="42" s="1"/>
  <c r="C255" i="33" s="1"/>
  <c r="C254" i="34" s="1"/>
  <c r="C255" i="36" s="1"/>
  <c r="C254" i="37" s="1"/>
  <c r="C254" i="38" s="1"/>
  <c r="C255" i="21"/>
  <c r="C255" i="22" s="1"/>
  <c r="C255" i="24" s="1"/>
  <c r="C255" i="23" s="1"/>
  <c r="C255" i="31" s="1"/>
  <c r="C255" i="32" s="1"/>
  <c r="C255" i="39" s="1"/>
  <c r="C255" i="40" s="1"/>
  <c r="C255" i="41" s="1"/>
  <c r="C255" i="42" s="1"/>
  <c r="C256" i="33" s="1"/>
  <c r="C255" i="34" s="1"/>
  <c r="C256" i="36" s="1"/>
  <c r="C255" i="37" s="1"/>
  <c r="C255" i="38" s="1"/>
  <c r="C256" i="21"/>
  <c r="C256" i="22" s="1"/>
  <c r="C256" i="24" s="1"/>
  <c r="C256" i="23" s="1"/>
  <c r="C256" i="31" s="1"/>
  <c r="C256" i="32" s="1"/>
  <c r="C256" i="39" s="1"/>
  <c r="C256" i="40" s="1"/>
  <c r="C256" i="41" s="1"/>
  <c r="C256" i="42" s="1"/>
  <c r="C257" i="33" s="1"/>
  <c r="C256" i="34" s="1"/>
  <c r="C257" i="36" s="1"/>
  <c r="C256" i="37" s="1"/>
  <c r="C256" i="38" s="1"/>
  <c r="C257" i="21"/>
  <c r="C257" i="22" s="1"/>
  <c r="C257" i="24" s="1"/>
  <c r="C257" i="23" s="1"/>
  <c r="C257" i="31" s="1"/>
  <c r="C257" i="32" s="1"/>
  <c r="C257" i="39" s="1"/>
  <c r="C257" i="40" s="1"/>
  <c r="C257" i="41" s="1"/>
  <c r="C257" i="42" s="1"/>
  <c r="C258" i="33" s="1"/>
  <c r="C257" i="34" s="1"/>
  <c r="C258" i="36" s="1"/>
  <c r="C257" i="37" s="1"/>
  <c r="C257" i="38" s="1"/>
  <c r="C258" i="21"/>
  <c r="C258" i="22" s="1"/>
  <c r="C258" i="24" s="1"/>
  <c r="C258" i="23" s="1"/>
  <c r="C258" i="31" s="1"/>
  <c r="C258" i="32" s="1"/>
  <c r="C258" i="39" s="1"/>
  <c r="C258" i="40" s="1"/>
  <c r="C258" i="41" s="1"/>
  <c r="C258" i="42" s="1"/>
  <c r="C259" i="33" s="1"/>
  <c r="C258" i="34" s="1"/>
  <c r="C259" i="36" s="1"/>
  <c r="C258" i="37" s="1"/>
  <c r="C258" i="38" s="1"/>
  <c r="C259" i="21"/>
  <c r="C259" i="22" s="1"/>
  <c r="C259" i="24" s="1"/>
  <c r="C259" i="23" s="1"/>
  <c r="C259" i="31" s="1"/>
  <c r="C259" i="32" s="1"/>
  <c r="C259" i="39" s="1"/>
  <c r="C259" i="40" s="1"/>
  <c r="C259" i="41" s="1"/>
  <c r="C259" i="42" s="1"/>
  <c r="C260" i="33" s="1"/>
  <c r="C259" i="34" s="1"/>
  <c r="C260" i="36" s="1"/>
  <c r="C259" i="37" s="1"/>
  <c r="C259" i="38" s="1"/>
  <c r="C260" i="21"/>
  <c r="C260" i="22" s="1"/>
  <c r="C260" i="24" s="1"/>
  <c r="C260" i="23" s="1"/>
  <c r="C260" i="31" s="1"/>
  <c r="C260" i="32" s="1"/>
  <c r="C260" i="39" s="1"/>
  <c r="C260" i="40" s="1"/>
  <c r="C260" i="41" s="1"/>
  <c r="C260" i="42" s="1"/>
  <c r="C261" i="33" s="1"/>
  <c r="C260" i="34" s="1"/>
  <c r="C261" i="36" s="1"/>
  <c r="C260" i="37" s="1"/>
  <c r="C260" i="38" s="1"/>
  <c r="C261" i="21"/>
  <c r="C261" i="22" s="1"/>
  <c r="C261" i="24" s="1"/>
  <c r="C261" i="23" s="1"/>
  <c r="C261" i="31" s="1"/>
  <c r="C261" i="32" s="1"/>
  <c r="C261" i="39" s="1"/>
  <c r="C261" i="40" s="1"/>
  <c r="C261" i="41" s="1"/>
  <c r="C261" i="42" s="1"/>
  <c r="C262" i="33" s="1"/>
  <c r="C261" i="34" s="1"/>
  <c r="C262" i="36" s="1"/>
  <c r="C261" i="37" s="1"/>
  <c r="C261" i="38" s="1"/>
  <c r="C262" i="21"/>
  <c r="C262" i="22" s="1"/>
  <c r="C262" i="24" s="1"/>
  <c r="C262" i="23" s="1"/>
  <c r="C262" i="31" s="1"/>
  <c r="C262" i="32" s="1"/>
  <c r="C262" i="39" s="1"/>
  <c r="C262" i="40" s="1"/>
  <c r="C262" i="41" s="1"/>
  <c r="C262" i="42" s="1"/>
  <c r="C263" i="33" s="1"/>
  <c r="C262" i="34" s="1"/>
  <c r="C263" i="36" s="1"/>
  <c r="C262" i="37" s="1"/>
  <c r="C262" i="38" s="1"/>
  <c r="C263" i="21"/>
  <c r="C263" i="22" s="1"/>
  <c r="C263" i="24" s="1"/>
  <c r="C263" i="23" s="1"/>
  <c r="C263" i="31" s="1"/>
  <c r="C263" i="32" s="1"/>
  <c r="C263" i="39" s="1"/>
  <c r="C263" i="40" s="1"/>
  <c r="C263" i="41" s="1"/>
  <c r="C263" i="42" s="1"/>
  <c r="C264" i="33" s="1"/>
  <c r="C263" i="34" s="1"/>
  <c r="C264" i="36" s="1"/>
  <c r="C263" i="37" s="1"/>
  <c r="C263" i="38" s="1"/>
  <c r="C264" i="21"/>
  <c r="C264" i="22" s="1"/>
  <c r="C264" i="24" s="1"/>
  <c r="C264" i="23" s="1"/>
  <c r="C264" i="31" s="1"/>
  <c r="C264" i="32" s="1"/>
  <c r="C264" i="39" s="1"/>
  <c r="C264" i="40" s="1"/>
  <c r="C264" i="41" s="1"/>
  <c r="C264" i="42" s="1"/>
  <c r="C265" i="33" s="1"/>
  <c r="C264" i="34" s="1"/>
  <c r="C265" i="36" s="1"/>
  <c r="C264" i="37" s="1"/>
  <c r="C264" i="38" s="1"/>
  <c r="C265" i="21"/>
  <c r="C265" i="22" s="1"/>
  <c r="C265" i="24" s="1"/>
  <c r="C265" i="23" s="1"/>
  <c r="C265" i="31" s="1"/>
  <c r="C265" i="32" s="1"/>
  <c r="C265" i="39" s="1"/>
  <c r="C265" i="40" s="1"/>
  <c r="C265" i="41" s="1"/>
  <c r="C265" i="42" s="1"/>
  <c r="C266" i="33" s="1"/>
  <c r="C265" i="34" s="1"/>
  <c r="C266" i="36" s="1"/>
  <c r="C265" i="37" s="1"/>
  <c r="C265" i="38" s="1"/>
  <c r="C266" i="21"/>
  <c r="C266" i="22" s="1"/>
  <c r="C266" i="24" s="1"/>
  <c r="C266" i="23" s="1"/>
  <c r="C266" i="31" s="1"/>
  <c r="C266" i="32" s="1"/>
  <c r="C266" i="39" s="1"/>
  <c r="C266" i="40" s="1"/>
  <c r="C266" i="41" s="1"/>
  <c r="C266" i="42" s="1"/>
  <c r="C267" i="33" s="1"/>
  <c r="C266" i="34" s="1"/>
  <c r="C267" i="36" s="1"/>
  <c r="C266" i="37" s="1"/>
  <c r="C266" i="38" s="1"/>
  <c r="C267" i="21"/>
  <c r="C267" i="22" s="1"/>
  <c r="C267" i="24" s="1"/>
  <c r="C267" i="23" s="1"/>
  <c r="C267" i="31" s="1"/>
  <c r="C267" i="32" s="1"/>
  <c r="C267" i="39" s="1"/>
  <c r="C267" i="40" s="1"/>
  <c r="C267" i="41" s="1"/>
  <c r="C267" i="42" s="1"/>
  <c r="C268" i="33" s="1"/>
  <c r="C267" i="34" s="1"/>
  <c r="C268" i="36" s="1"/>
  <c r="C267" i="37" s="1"/>
  <c r="C267" i="38" s="1"/>
  <c r="C268" i="21"/>
  <c r="C268" i="22" s="1"/>
  <c r="C268" i="24" s="1"/>
  <c r="C268" i="23" s="1"/>
  <c r="C268" i="31" s="1"/>
  <c r="C268" i="32" s="1"/>
  <c r="C268" i="39" s="1"/>
  <c r="C268" i="40" s="1"/>
  <c r="C268" i="41" s="1"/>
  <c r="C268" i="42" s="1"/>
  <c r="C269" i="33" s="1"/>
  <c r="C268" i="34" s="1"/>
  <c r="C269" i="36" s="1"/>
  <c r="C268" i="37" s="1"/>
  <c r="C268" i="38" s="1"/>
  <c r="C269" i="21"/>
  <c r="C269" i="22" s="1"/>
  <c r="C269" i="24" s="1"/>
  <c r="C269" i="23" s="1"/>
  <c r="C269" i="31" s="1"/>
  <c r="C269" i="32" s="1"/>
  <c r="C269" i="39" s="1"/>
  <c r="C269" i="40" s="1"/>
  <c r="C269" i="41" s="1"/>
  <c r="C269" i="42" s="1"/>
  <c r="C270" i="33" s="1"/>
  <c r="C269" i="34" s="1"/>
  <c r="C270" i="36" s="1"/>
  <c r="C269" i="37" s="1"/>
  <c r="C269" i="38" s="1"/>
  <c r="C270" i="21"/>
  <c r="C270" i="22" s="1"/>
  <c r="C270" i="24" s="1"/>
  <c r="C270" i="23" s="1"/>
  <c r="C270" i="31" s="1"/>
  <c r="C270" i="32" s="1"/>
  <c r="C270" i="39" s="1"/>
  <c r="C270" i="40" s="1"/>
  <c r="C270" i="41" s="1"/>
  <c r="C270" i="42" s="1"/>
  <c r="C271" i="33" s="1"/>
  <c r="C270" i="34" s="1"/>
  <c r="C271" i="36" s="1"/>
  <c r="C270" i="37" s="1"/>
  <c r="C270" i="38" s="1"/>
  <c r="C271" i="21"/>
  <c r="C271" i="22" s="1"/>
  <c r="C271" i="24" s="1"/>
  <c r="C271" i="23" s="1"/>
  <c r="C271" i="31" s="1"/>
  <c r="C271" i="32" s="1"/>
  <c r="C271" i="39" s="1"/>
  <c r="C271" i="40" s="1"/>
  <c r="C271" i="41" s="1"/>
  <c r="C271" i="42" s="1"/>
  <c r="C272" i="33" s="1"/>
  <c r="C271" i="34" s="1"/>
  <c r="C272" i="36" s="1"/>
  <c r="C271" i="37" s="1"/>
  <c r="C271" i="38" s="1"/>
  <c r="C272" i="21"/>
  <c r="C272" i="22" s="1"/>
  <c r="C272" i="24" s="1"/>
  <c r="C272" i="23" s="1"/>
  <c r="C272" i="31" s="1"/>
  <c r="C272" i="32" s="1"/>
  <c r="C272" i="39" s="1"/>
  <c r="C272" i="40" s="1"/>
  <c r="C272" i="41" s="1"/>
  <c r="C272" i="42" s="1"/>
  <c r="C273" i="33" s="1"/>
  <c r="C272" i="34" s="1"/>
  <c r="C273" i="36" s="1"/>
  <c r="C272" i="37" s="1"/>
  <c r="C272" i="38" s="1"/>
  <c r="C273" i="21"/>
  <c r="C273" i="22" s="1"/>
  <c r="C273" i="24" s="1"/>
  <c r="C273" i="23" s="1"/>
  <c r="C273" i="31" s="1"/>
  <c r="C273" i="32" s="1"/>
  <c r="C273" i="39" s="1"/>
  <c r="C273" i="40" s="1"/>
  <c r="C273" i="41" s="1"/>
  <c r="C273" i="42" s="1"/>
  <c r="C274" i="33" s="1"/>
  <c r="C273" i="34" s="1"/>
  <c r="C274" i="36" s="1"/>
  <c r="C273" i="37" s="1"/>
  <c r="C273" i="38" s="1"/>
  <c r="C274" i="21"/>
  <c r="C274" i="22" s="1"/>
  <c r="C274" i="24" s="1"/>
  <c r="C274" i="23" s="1"/>
  <c r="C274" i="31" s="1"/>
  <c r="C274" i="32" s="1"/>
  <c r="C274" i="39" s="1"/>
  <c r="C274" i="40" s="1"/>
  <c r="C274" i="41" s="1"/>
  <c r="C274" i="42" s="1"/>
  <c r="C275" i="33" s="1"/>
  <c r="C274" i="34" s="1"/>
  <c r="C275" i="36" s="1"/>
  <c r="C274" i="37" s="1"/>
  <c r="C274" i="38" s="1"/>
  <c r="C275" i="21"/>
  <c r="C275" i="22" s="1"/>
  <c r="C275" i="24" s="1"/>
  <c r="C275" i="23" s="1"/>
  <c r="C275" i="31" s="1"/>
  <c r="C275" i="32" s="1"/>
  <c r="C275" i="39" s="1"/>
  <c r="C275" i="40" s="1"/>
  <c r="C275" i="41" s="1"/>
  <c r="C275" i="42" s="1"/>
  <c r="C276" i="33" s="1"/>
  <c r="C275" i="34" s="1"/>
  <c r="C276" i="36" s="1"/>
  <c r="C275" i="37" s="1"/>
  <c r="C275" i="38" s="1"/>
  <c r="C276" i="21"/>
  <c r="C276" i="22" s="1"/>
  <c r="C276" i="24" s="1"/>
  <c r="C276" i="23" s="1"/>
  <c r="C276" i="31" s="1"/>
  <c r="C276" i="32" s="1"/>
  <c r="C276" i="39" s="1"/>
  <c r="C276" i="40" s="1"/>
  <c r="C276" i="41" s="1"/>
  <c r="C276" i="42" s="1"/>
  <c r="C277" i="33" s="1"/>
  <c r="C276" i="34" s="1"/>
  <c r="C277" i="36" s="1"/>
  <c r="C276" i="37" s="1"/>
  <c r="C276" i="38" s="1"/>
  <c r="C277" i="21"/>
  <c r="C277" i="22" s="1"/>
  <c r="C277" i="24" s="1"/>
  <c r="C277" i="23" s="1"/>
  <c r="C277" i="31" s="1"/>
  <c r="C277" i="32" s="1"/>
  <c r="C277" i="39" s="1"/>
  <c r="C277" i="40" s="1"/>
  <c r="C277" i="41" s="1"/>
  <c r="C277" i="42" s="1"/>
  <c r="C278" i="33" s="1"/>
  <c r="C277" i="34" s="1"/>
  <c r="C278" i="36" s="1"/>
  <c r="C277" i="37" s="1"/>
  <c r="C277" i="38" s="1"/>
  <c r="C278" i="21"/>
  <c r="C278" i="22" s="1"/>
  <c r="C278" i="24" s="1"/>
  <c r="C278" i="23" s="1"/>
  <c r="C278" i="31" s="1"/>
  <c r="C278" i="32" s="1"/>
  <c r="C278" i="39" s="1"/>
  <c r="C278" i="40" s="1"/>
  <c r="C278" i="41" s="1"/>
  <c r="C278" i="42" s="1"/>
  <c r="C279" i="33" s="1"/>
  <c r="C278" i="34" s="1"/>
  <c r="C279" i="36" s="1"/>
  <c r="C278" i="37" s="1"/>
  <c r="C278" i="38" s="1"/>
  <c r="C279" i="21"/>
  <c r="C279" i="22" s="1"/>
  <c r="C279" i="24" s="1"/>
  <c r="C279" i="23" s="1"/>
  <c r="C279" i="31" s="1"/>
  <c r="C279" i="32" s="1"/>
  <c r="C279" i="39" s="1"/>
  <c r="C279" i="40" s="1"/>
  <c r="C279" i="41" s="1"/>
  <c r="C279" i="42" s="1"/>
  <c r="C280" i="33" s="1"/>
  <c r="C279" i="34" s="1"/>
  <c r="C280" i="36" s="1"/>
  <c r="C279" i="37" s="1"/>
  <c r="C279" i="38" s="1"/>
  <c r="C280" i="21"/>
  <c r="C280" i="22" s="1"/>
  <c r="C280" i="24" s="1"/>
  <c r="C280" i="23" s="1"/>
  <c r="C280" i="31" s="1"/>
  <c r="C280" i="32" s="1"/>
  <c r="C280" i="39" s="1"/>
  <c r="C280" i="40" s="1"/>
  <c r="C280" i="41" s="1"/>
  <c r="C280" i="42" s="1"/>
  <c r="C281" i="33" s="1"/>
  <c r="C280" i="34" s="1"/>
  <c r="C281" i="36" s="1"/>
  <c r="C280" i="37" s="1"/>
  <c r="C280" i="38" s="1"/>
  <c r="C281" i="21"/>
  <c r="C281" i="22" s="1"/>
  <c r="C281" i="24" s="1"/>
  <c r="C281" i="23" s="1"/>
  <c r="C281" i="31" s="1"/>
  <c r="C281" i="32" s="1"/>
  <c r="C281" i="39" s="1"/>
  <c r="C281" i="40" s="1"/>
  <c r="C281" i="41" s="1"/>
  <c r="C281" i="42" s="1"/>
  <c r="C282" i="33" s="1"/>
  <c r="C281" i="34" s="1"/>
  <c r="C282" i="36" s="1"/>
  <c r="C281" i="37" s="1"/>
  <c r="C281" i="38" s="1"/>
  <c r="C282" i="21"/>
  <c r="C282" i="22" s="1"/>
  <c r="C282" i="24" s="1"/>
  <c r="C282" i="23" s="1"/>
  <c r="C282" i="31" s="1"/>
  <c r="C282" i="32" s="1"/>
  <c r="C282" i="39" s="1"/>
  <c r="C282" i="40" s="1"/>
  <c r="C282" i="41" s="1"/>
  <c r="C282" i="42" s="1"/>
  <c r="C283" i="33" s="1"/>
  <c r="C282" i="34" s="1"/>
  <c r="C283" i="36" s="1"/>
  <c r="C282" i="37" s="1"/>
  <c r="C282" i="38" s="1"/>
  <c r="C283" i="21"/>
  <c r="C283" i="22" s="1"/>
  <c r="C283" i="24" s="1"/>
  <c r="C283" i="23" s="1"/>
  <c r="C283" i="31" s="1"/>
  <c r="C283" i="32" s="1"/>
  <c r="C283" i="39" s="1"/>
  <c r="C283" i="40" s="1"/>
  <c r="C283" i="41" s="1"/>
  <c r="C283" i="42" s="1"/>
  <c r="C284" i="33" s="1"/>
  <c r="C283" i="34" s="1"/>
  <c r="C284" i="36" s="1"/>
  <c r="C283" i="37" s="1"/>
  <c r="C283" i="38" s="1"/>
  <c r="C284" i="21"/>
  <c r="C284" i="22" s="1"/>
  <c r="C284" i="24" s="1"/>
  <c r="C284" i="23" s="1"/>
  <c r="C284" i="31" s="1"/>
  <c r="C284" i="32" s="1"/>
  <c r="C284" i="39" s="1"/>
  <c r="C284" i="40" s="1"/>
  <c r="C284" i="41" s="1"/>
  <c r="C284" i="42" s="1"/>
  <c r="C285" i="33" s="1"/>
  <c r="C284" i="34" s="1"/>
  <c r="C285" i="36" s="1"/>
  <c r="C284" i="37" s="1"/>
  <c r="C284" i="38" s="1"/>
  <c r="C285" i="21"/>
  <c r="C285" i="22" s="1"/>
  <c r="C285" i="24" s="1"/>
  <c r="C285" i="23" s="1"/>
  <c r="C285" i="31" s="1"/>
  <c r="C285" i="32" s="1"/>
  <c r="C285" i="39" s="1"/>
  <c r="C285" i="40" s="1"/>
  <c r="C285" i="41" s="1"/>
  <c r="C285" i="42" s="1"/>
  <c r="C286" i="33" s="1"/>
  <c r="C285" i="34" s="1"/>
  <c r="C286" i="36" s="1"/>
  <c r="C285" i="37" s="1"/>
  <c r="C285" i="38" s="1"/>
  <c r="C286" i="21"/>
  <c r="C286" i="22" s="1"/>
  <c r="C286" i="24" s="1"/>
  <c r="C286" i="23" s="1"/>
  <c r="C286" i="31" s="1"/>
  <c r="C286" i="32" s="1"/>
  <c r="C286" i="39" s="1"/>
  <c r="C286" i="40" s="1"/>
  <c r="C286" i="41" s="1"/>
  <c r="C286" i="42" s="1"/>
  <c r="C287" i="33" s="1"/>
  <c r="C286" i="34" s="1"/>
  <c r="C287" i="36" s="1"/>
  <c r="C286" i="37" s="1"/>
  <c r="C286" i="38" s="1"/>
  <c r="C287" i="21"/>
  <c r="C287" i="22" s="1"/>
  <c r="C287" i="24" s="1"/>
  <c r="C287" i="23" s="1"/>
  <c r="C287" i="31" s="1"/>
  <c r="C287" i="32" s="1"/>
  <c r="C287" i="39" s="1"/>
  <c r="C287" i="40" s="1"/>
  <c r="C287" i="41" s="1"/>
  <c r="C287" i="42" s="1"/>
  <c r="C288" i="33" s="1"/>
  <c r="C287" i="34" s="1"/>
  <c r="C288" i="36" s="1"/>
  <c r="C287" i="37" s="1"/>
  <c r="C287" i="38" s="1"/>
  <c r="C288" i="21"/>
  <c r="C288" i="22" s="1"/>
  <c r="C288" i="24" s="1"/>
  <c r="C288" i="23" s="1"/>
  <c r="C288" i="31" s="1"/>
  <c r="C288" i="32" s="1"/>
  <c r="C288" i="39" s="1"/>
  <c r="C288" i="40" s="1"/>
  <c r="C288" i="41" s="1"/>
  <c r="C288" i="42" s="1"/>
  <c r="C289" i="33" s="1"/>
  <c r="C288" i="34" s="1"/>
  <c r="C289" i="36" s="1"/>
  <c r="C288" i="37" s="1"/>
  <c r="C288" i="38" s="1"/>
  <c r="C289" i="21"/>
  <c r="C289" i="22" s="1"/>
  <c r="C289" i="24" s="1"/>
  <c r="C289" i="23" s="1"/>
  <c r="C289" i="31" s="1"/>
  <c r="C289" i="32" s="1"/>
  <c r="C289" i="39" s="1"/>
  <c r="C289" i="40" s="1"/>
  <c r="C289" i="41" s="1"/>
  <c r="C289" i="42" s="1"/>
  <c r="C290" i="33" s="1"/>
  <c r="C289" i="34" s="1"/>
  <c r="C290" i="36" s="1"/>
  <c r="C289" i="37" s="1"/>
  <c r="C289" i="38" s="1"/>
  <c r="C69" i="21"/>
  <c r="C69" i="22" s="1"/>
  <c r="C69" i="24" s="1"/>
  <c r="C69" i="23" s="1"/>
  <c r="C69" i="31" s="1"/>
  <c r="C69" i="32" s="1"/>
  <c r="C69" i="39" s="1"/>
  <c r="C69" i="40" s="1"/>
  <c r="C69" i="41" s="1"/>
  <c r="C69" i="42" s="1"/>
  <c r="C70" i="33" s="1"/>
  <c r="C69" i="34" s="1"/>
  <c r="C70" i="36" s="1"/>
  <c r="C69" i="37" s="1"/>
  <c r="C69" i="38" s="1"/>
  <c r="C65" i="20"/>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69" i="19"/>
  <c r="B69" i="15"/>
  <c r="B69" i="16" s="1"/>
  <c r="B69" i="17" s="1"/>
  <c r="B69" i="18" s="1"/>
  <c r="B69" i="19" s="1"/>
  <c r="B69" i="20" s="1"/>
  <c r="B69" i="21" s="1"/>
  <c r="B69" i="22" s="1"/>
  <c r="B69" i="24" s="1"/>
  <c r="B69" i="23" s="1"/>
  <c r="B69" i="31" s="1"/>
  <c r="B69" i="32" s="1"/>
  <c r="B69" i="39" s="1"/>
  <c r="B69" i="40" s="1"/>
  <c r="B69" i="41" s="1"/>
  <c r="B69" i="42" s="1"/>
  <c r="B70" i="33" s="1"/>
  <c r="B69" i="34" s="1"/>
  <c r="B70" i="36" s="1"/>
  <c r="B69" i="37" s="1"/>
  <c r="B69" i="38" s="1"/>
  <c r="B70" i="15"/>
  <c r="B70" i="16" s="1"/>
  <c r="B70" i="17" s="1"/>
  <c r="B70" i="18" s="1"/>
  <c r="B70" i="19" s="1"/>
  <c r="B70" i="20" s="1"/>
  <c r="B70" i="21" s="1"/>
  <c r="B70" i="22" s="1"/>
  <c r="B70" i="24" s="1"/>
  <c r="B70" i="23" s="1"/>
  <c r="B70" i="31" s="1"/>
  <c r="B70" i="32" s="1"/>
  <c r="B70" i="39" s="1"/>
  <c r="B70" i="40" s="1"/>
  <c r="B70" i="41" s="1"/>
  <c r="B70" i="42" s="1"/>
  <c r="B71" i="33" s="1"/>
  <c r="B70" i="34" s="1"/>
  <c r="B71" i="36" s="1"/>
  <c r="B70" i="37" s="1"/>
  <c r="B70" i="38" s="1"/>
  <c r="B71" i="15"/>
  <c r="B71" i="16" s="1"/>
  <c r="B71" i="17" s="1"/>
  <c r="B71" i="18" s="1"/>
  <c r="B71" i="19" s="1"/>
  <c r="B71" i="20" s="1"/>
  <c r="B71" i="21" s="1"/>
  <c r="B71" i="22" s="1"/>
  <c r="B71" i="24" s="1"/>
  <c r="B71" i="23" s="1"/>
  <c r="B71" i="31" s="1"/>
  <c r="B71" i="32" s="1"/>
  <c r="B71" i="39" s="1"/>
  <c r="B71" i="40" s="1"/>
  <c r="B71" i="41" s="1"/>
  <c r="B71" i="42" s="1"/>
  <c r="B72" i="33" s="1"/>
  <c r="B71" i="34" s="1"/>
  <c r="B72" i="36" s="1"/>
  <c r="B71" i="37" s="1"/>
  <c r="B71" i="38" s="1"/>
  <c r="B72" i="15"/>
  <c r="B72" i="16" s="1"/>
  <c r="B72" i="17" s="1"/>
  <c r="B72" i="18" s="1"/>
  <c r="B72" i="19" s="1"/>
  <c r="B72" i="20" s="1"/>
  <c r="B72" i="21" s="1"/>
  <c r="B72" i="22" s="1"/>
  <c r="B72" i="24" s="1"/>
  <c r="B72" i="23" s="1"/>
  <c r="B72" i="31" s="1"/>
  <c r="B72" i="32" s="1"/>
  <c r="B72" i="39" s="1"/>
  <c r="B72" i="40" s="1"/>
  <c r="B72" i="41" s="1"/>
  <c r="B72" i="42" s="1"/>
  <c r="B73" i="33" s="1"/>
  <c r="B72" i="34" s="1"/>
  <c r="B73" i="36" s="1"/>
  <c r="B72" i="37" s="1"/>
  <c r="B72" i="38" s="1"/>
  <c r="B73" i="15"/>
  <c r="B73" i="16" s="1"/>
  <c r="B73" i="17" s="1"/>
  <c r="B73" i="18" s="1"/>
  <c r="B73" i="19" s="1"/>
  <c r="B73" i="20" s="1"/>
  <c r="B73" i="21" s="1"/>
  <c r="B73" i="22" s="1"/>
  <c r="B73" i="24" s="1"/>
  <c r="B73" i="23" s="1"/>
  <c r="B73" i="31" s="1"/>
  <c r="B73" i="32" s="1"/>
  <c r="B73" i="39" s="1"/>
  <c r="B73" i="40" s="1"/>
  <c r="B73" i="41" s="1"/>
  <c r="B73" i="42" s="1"/>
  <c r="B74" i="33" s="1"/>
  <c r="B73" i="34" s="1"/>
  <c r="B74" i="36" s="1"/>
  <c r="B73" i="37" s="1"/>
  <c r="B73" i="38" s="1"/>
  <c r="B74" i="15"/>
  <c r="B74" i="16" s="1"/>
  <c r="B74" i="17" s="1"/>
  <c r="B74" i="18" s="1"/>
  <c r="B74" i="19" s="1"/>
  <c r="B74" i="20" s="1"/>
  <c r="B74" i="21" s="1"/>
  <c r="B74" i="22" s="1"/>
  <c r="B74" i="24" s="1"/>
  <c r="B74" i="23" s="1"/>
  <c r="B74" i="31" s="1"/>
  <c r="B74" i="32" s="1"/>
  <c r="B74" i="39" s="1"/>
  <c r="B74" i="40" s="1"/>
  <c r="B74" i="41" s="1"/>
  <c r="B74" i="42" s="1"/>
  <c r="B75" i="33" s="1"/>
  <c r="B74" i="34" s="1"/>
  <c r="B75" i="36" s="1"/>
  <c r="B74" i="37" s="1"/>
  <c r="B74" i="38" s="1"/>
  <c r="B75" i="15"/>
  <c r="B75" i="16" s="1"/>
  <c r="B75" i="17" s="1"/>
  <c r="B75" i="18" s="1"/>
  <c r="B75" i="19" s="1"/>
  <c r="B75" i="20" s="1"/>
  <c r="B75" i="21" s="1"/>
  <c r="B75" i="22" s="1"/>
  <c r="B75" i="24" s="1"/>
  <c r="B75" i="23" s="1"/>
  <c r="B75" i="31" s="1"/>
  <c r="B75" i="32" s="1"/>
  <c r="B75" i="39" s="1"/>
  <c r="B75" i="40" s="1"/>
  <c r="B75" i="41" s="1"/>
  <c r="B75" i="42" s="1"/>
  <c r="B76" i="33" s="1"/>
  <c r="B75" i="34" s="1"/>
  <c r="B76" i="36" s="1"/>
  <c r="B75" i="37" s="1"/>
  <c r="B75" i="38" s="1"/>
  <c r="B76" i="15"/>
  <c r="B76" i="16" s="1"/>
  <c r="B76" i="17" s="1"/>
  <c r="B76" i="18" s="1"/>
  <c r="B76" i="19" s="1"/>
  <c r="B76" i="20" s="1"/>
  <c r="B76" i="21" s="1"/>
  <c r="B76" i="22" s="1"/>
  <c r="B76" i="24" s="1"/>
  <c r="B76" i="23" s="1"/>
  <c r="B76" i="31" s="1"/>
  <c r="B76" i="32" s="1"/>
  <c r="B76" i="39" s="1"/>
  <c r="B76" i="40" s="1"/>
  <c r="B76" i="41" s="1"/>
  <c r="B76" i="42" s="1"/>
  <c r="B77" i="33" s="1"/>
  <c r="B76" i="34" s="1"/>
  <c r="B77" i="36" s="1"/>
  <c r="B76" i="37" s="1"/>
  <c r="B76" i="38" s="1"/>
  <c r="B77" i="15"/>
  <c r="B77" i="16" s="1"/>
  <c r="B77" i="17" s="1"/>
  <c r="B77" i="18" s="1"/>
  <c r="B77" i="19" s="1"/>
  <c r="B77" i="20" s="1"/>
  <c r="B77" i="21" s="1"/>
  <c r="B77" i="22" s="1"/>
  <c r="B77" i="24" s="1"/>
  <c r="B77" i="23" s="1"/>
  <c r="B77" i="31" s="1"/>
  <c r="B77" i="32" s="1"/>
  <c r="B77" i="39" s="1"/>
  <c r="B77" i="40" s="1"/>
  <c r="B77" i="41" s="1"/>
  <c r="B77" i="42" s="1"/>
  <c r="B78" i="33" s="1"/>
  <c r="B77" i="34" s="1"/>
  <c r="B78" i="36" s="1"/>
  <c r="B77" i="37" s="1"/>
  <c r="B77" i="38" s="1"/>
  <c r="B78" i="15"/>
  <c r="B78" i="16" s="1"/>
  <c r="B78" i="17" s="1"/>
  <c r="B78" i="18" s="1"/>
  <c r="B78" i="19" s="1"/>
  <c r="B78" i="20" s="1"/>
  <c r="B78" i="21" s="1"/>
  <c r="B78" i="22" s="1"/>
  <c r="B78" i="24" s="1"/>
  <c r="B78" i="23" s="1"/>
  <c r="B78" i="31" s="1"/>
  <c r="B78" i="32" s="1"/>
  <c r="B78" i="39" s="1"/>
  <c r="B78" i="40" s="1"/>
  <c r="B78" i="41" s="1"/>
  <c r="B78" i="42" s="1"/>
  <c r="B79" i="33" s="1"/>
  <c r="B78" i="34" s="1"/>
  <c r="B79" i="36" s="1"/>
  <c r="B78" i="37" s="1"/>
  <c r="B78" i="38" s="1"/>
  <c r="B79" i="15"/>
  <c r="B79" i="16" s="1"/>
  <c r="B79" i="17" s="1"/>
  <c r="B79" i="18" s="1"/>
  <c r="B79" i="19" s="1"/>
  <c r="B79" i="20" s="1"/>
  <c r="B79" i="21" s="1"/>
  <c r="B79" i="22" s="1"/>
  <c r="B79" i="24" s="1"/>
  <c r="B79" i="23" s="1"/>
  <c r="B79" i="31" s="1"/>
  <c r="B79" i="32" s="1"/>
  <c r="B79" i="39" s="1"/>
  <c r="B79" i="40" s="1"/>
  <c r="B79" i="41" s="1"/>
  <c r="B79" i="42" s="1"/>
  <c r="B80" i="33" s="1"/>
  <c r="B79" i="34" s="1"/>
  <c r="B80" i="36" s="1"/>
  <c r="B79" i="37" s="1"/>
  <c r="B79" i="38" s="1"/>
  <c r="B80" i="15"/>
  <c r="B80" i="16" s="1"/>
  <c r="B80" i="17" s="1"/>
  <c r="B80" i="18" s="1"/>
  <c r="B80" i="19" s="1"/>
  <c r="B80" i="20" s="1"/>
  <c r="B80" i="21" s="1"/>
  <c r="B80" i="22" s="1"/>
  <c r="B80" i="24" s="1"/>
  <c r="B80" i="23" s="1"/>
  <c r="B80" i="31" s="1"/>
  <c r="B80" i="32" s="1"/>
  <c r="B80" i="39" s="1"/>
  <c r="B80" i="40" s="1"/>
  <c r="B80" i="41" s="1"/>
  <c r="B80" i="42" s="1"/>
  <c r="B81" i="33" s="1"/>
  <c r="B80" i="34" s="1"/>
  <c r="B81" i="36" s="1"/>
  <c r="B80" i="37" s="1"/>
  <c r="B80" i="38" s="1"/>
  <c r="B81" i="15"/>
  <c r="B81" i="16" s="1"/>
  <c r="B81" i="17" s="1"/>
  <c r="B81" i="18" s="1"/>
  <c r="B81" i="19" s="1"/>
  <c r="B81" i="20" s="1"/>
  <c r="B81" i="21" s="1"/>
  <c r="B81" i="22" s="1"/>
  <c r="B81" i="24" s="1"/>
  <c r="B81" i="23" s="1"/>
  <c r="B81" i="31" s="1"/>
  <c r="B81" i="32" s="1"/>
  <c r="B81" i="39" s="1"/>
  <c r="B81" i="40" s="1"/>
  <c r="B81" i="41" s="1"/>
  <c r="B81" i="42" s="1"/>
  <c r="B82" i="33" s="1"/>
  <c r="B81" i="34" s="1"/>
  <c r="B82" i="36" s="1"/>
  <c r="B81" i="37" s="1"/>
  <c r="B81" i="38" s="1"/>
  <c r="B82" i="15"/>
  <c r="B82" i="16" s="1"/>
  <c r="B82" i="17" s="1"/>
  <c r="B82" i="18" s="1"/>
  <c r="B82" i="19" s="1"/>
  <c r="B82" i="20" s="1"/>
  <c r="B82" i="21" s="1"/>
  <c r="B82" i="22" s="1"/>
  <c r="B82" i="24" s="1"/>
  <c r="B82" i="23" s="1"/>
  <c r="B82" i="31" s="1"/>
  <c r="B82" i="32" s="1"/>
  <c r="B82" i="39" s="1"/>
  <c r="B82" i="40" s="1"/>
  <c r="B82" i="41" s="1"/>
  <c r="B82" i="42" s="1"/>
  <c r="B83" i="33" s="1"/>
  <c r="B82" i="34" s="1"/>
  <c r="B83" i="36" s="1"/>
  <c r="B82" i="37" s="1"/>
  <c r="B82" i="38" s="1"/>
  <c r="B83" i="15"/>
  <c r="B83" i="16" s="1"/>
  <c r="B83" i="17" s="1"/>
  <c r="B83" i="18" s="1"/>
  <c r="B83" i="19" s="1"/>
  <c r="B83" i="20" s="1"/>
  <c r="B83" i="21" s="1"/>
  <c r="B83" i="22" s="1"/>
  <c r="B83" i="24" s="1"/>
  <c r="B83" i="23" s="1"/>
  <c r="B83" i="31" s="1"/>
  <c r="B83" i="32" s="1"/>
  <c r="B83" i="39" s="1"/>
  <c r="B83" i="40" s="1"/>
  <c r="B83" i="41" s="1"/>
  <c r="B83" i="42" s="1"/>
  <c r="B84" i="33" s="1"/>
  <c r="B83" i="34" s="1"/>
  <c r="B84" i="36" s="1"/>
  <c r="B83" i="37" s="1"/>
  <c r="B83" i="38" s="1"/>
  <c r="B84" i="15"/>
  <c r="B84" i="16" s="1"/>
  <c r="B84" i="17" s="1"/>
  <c r="B84" i="18" s="1"/>
  <c r="B84" i="19" s="1"/>
  <c r="B84" i="20" s="1"/>
  <c r="B84" i="21" s="1"/>
  <c r="B84" i="22" s="1"/>
  <c r="B84" i="24" s="1"/>
  <c r="B84" i="23" s="1"/>
  <c r="B84" i="31" s="1"/>
  <c r="B84" i="32" s="1"/>
  <c r="B84" i="39" s="1"/>
  <c r="B84" i="40" s="1"/>
  <c r="B84" i="41" s="1"/>
  <c r="B84" i="42" s="1"/>
  <c r="B85" i="33" s="1"/>
  <c r="B84" i="34" s="1"/>
  <c r="B85" i="36" s="1"/>
  <c r="B84" i="37" s="1"/>
  <c r="B84" i="38" s="1"/>
  <c r="B85" i="15"/>
  <c r="B85" i="16" s="1"/>
  <c r="B85" i="17" s="1"/>
  <c r="B85" i="18" s="1"/>
  <c r="B85" i="19" s="1"/>
  <c r="B85" i="20" s="1"/>
  <c r="B85" i="21" s="1"/>
  <c r="B85" i="22" s="1"/>
  <c r="B85" i="24" s="1"/>
  <c r="B85" i="23" s="1"/>
  <c r="B85" i="31" s="1"/>
  <c r="B85" i="32" s="1"/>
  <c r="B85" i="39" s="1"/>
  <c r="B85" i="40" s="1"/>
  <c r="B85" i="41" s="1"/>
  <c r="B85" i="42" s="1"/>
  <c r="B86" i="33" s="1"/>
  <c r="B85" i="34" s="1"/>
  <c r="B86" i="36" s="1"/>
  <c r="B85" i="37" s="1"/>
  <c r="B85" i="38" s="1"/>
  <c r="B86" i="15"/>
  <c r="B86" i="16" s="1"/>
  <c r="B86" i="17" s="1"/>
  <c r="B86" i="18" s="1"/>
  <c r="B86" i="19" s="1"/>
  <c r="B86" i="20" s="1"/>
  <c r="B86" i="21" s="1"/>
  <c r="B86" i="22" s="1"/>
  <c r="B86" i="24" s="1"/>
  <c r="B86" i="23" s="1"/>
  <c r="B86" i="31" s="1"/>
  <c r="B86" i="32" s="1"/>
  <c r="B86" i="39" s="1"/>
  <c r="B86" i="40" s="1"/>
  <c r="B86" i="41" s="1"/>
  <c r="B86" i="42" s="1"/>
  <c r="B87" i="33" s="1"/>
  <c r="B86" i="34" s="1"/>
  <c r="B87" i="36" s="1"/>
  <c r="B86" i="37" s="1"/>
  <c r="B86" i="38" s="1"/>
  <c r="B87" i="15"/>
  <c r="B87" i="16" s="1"/>
  <c r="B87" i="17" s="1"/>
  <c r="B87" i="18" s="1"/>
  <c r="B87" i="19" s="1"/>
  <c r="B87" i="20" s="1"/>
  <c r="B87" i="21" s="1"/>
  <c r="B87" i="22" s="1"/>
  <c r="B87" i="24" s="1"/>
  <c r="B87" i="23" s="1"/>
  <c r="B87" i="31" s="1"/>
  <c r="B87" i="32" s="1"/>
  <c r="B87" i="39" s="1"/>
  <c r="B87" i="40" s="1"/>
  <c r="B87" i="41" s="1"/>
  <c r="B87" i="42" s="1"/>
  <c r="B88" i="33" s="1"/>
  <c r="B87" i="34" s="1"/>
  <c r="B88" i="36" s="1"/>
  <c r="B87" i="37" s="1"/>
  <c r="B87" i="38" s="1"/>
  <c r="B88" i="15"/>
  <c r="B88" i="16" s="1"/>
  <c r="B88" i="17" s="1"/>
  <c r="B88" i="18" s="1"/>
  <c r="B88" i="19" s="1"/>
  <c r="B88" i="20" s="1"/>
  <c r="B88" i="21" s="1"/>
  <c r="B88" i="22" s="1"/>
  <c r="B88" i="24" s="1"/>
  <c r="B88" i="23" s="1"/>
  <c r="B88" i="31" s="1"/>
  <c r="B88" i="32" s="1"/>
  <c r="B88" i="39" s="1"/>
  <c r="B88" i="40" s="1"/>
  <c r="B88" i="41" s="1"/>
  <c r="B88" i="42" s="1"/>
  <c r="B89" i="33" s="1"/>
  <c r="B88" i="34" s="1"/>
  <c r="B89" i="36" s="1"/>
  <c r="B88" i="37" s="1"/>
  <c r="B88" i="38" s="1"/>
  <c r="B89" i="15"/>
  <c r="B89" i="16" s="1"/>
  <c r="B89" i="17" s="1"/>
  <c r="B89" i="18" s="1"/>
  <c r="B89" i="19" s="1"/>
  <c r="B89" i="20" s="1"/>
  <c r="B89" i="21" s="1"/>
  <c r="B89" i="22" s="1"/>
  <c r="B89" i="24" s="1"/>
  <c r="B89" i="23" s="1"/>
  <c r="B89" i="31" s="1"/>
  <c r="B89" i="32" s="1"/>
  <c r="B89" i="39" s="1"/>
  <c r="B89" i="40" s="1"/>
  <c r="B89" i="41" s="1"/>
  <c r="B89" i="42" s="1"/>
  <c r="B90" i="33" s="1"/>
  <c r="B89" i="34" s="1"/>
  <c r="B90" i="36" s="1"/>
  <c r="B89" i="37" s="1"/>
  <c r="B89" i="38" s="1"/>
  <c r="B90" i="15"/>
  <c r="B90" i="16" s="1"/>
  <c r="B90" i="17" s="1"/>
  <c r="B90" i="18" s="1"/>
  <c r="B90" i="19" s="1"/>
  <c r="B90" i="20" s="1"/>
  <c r="B90" i="21" s="1"/>
  <c r="B90" i="22" s="1"/>
  <c r="B90" i="24" s="1"/>
  <c r="B90" i="23" s="1"/>
  <c r="B90" i="31" s="1"/>
  <c r="B90" i="32" s="1"/>
  <c r="B90" i="39" s="1"/>
  <c r="B90" i="40" s="1"/>
  <c r="B90" i="41" s="1"/>
  <c r="B90" i="42" s="1"/>
  <c r="B91" i="33" s="1"/>
  <c r="B90" i="34" s="1"/>
  <c r="B91" i="36" s="1"/>
  <c r="B90" i="37" s="1"/>
  <c r="B90" i="38" s="1"/>
  <c r="B91" i="15"/>
  <c r="B91" i="16" s="1"/>
  <c r="B91" i="17" s="1"/>
  <c r="B91" i="18" s="1"/>
  <c r="B91" i="19" s="1"/>
  <c r="B91" i="20" s="1"/>
  <c r="B91" i="21" s="1"/>
  <c r="B91" i="22" s="1"/>
  <c r="B91" i="24" s="1"/>
  <c r="B91" i="23" s="1"/>
  <c r="B91" i="31" s="1"/>
  <c r="B91" i="32" s="1"/>
  <c r="B91" i="39" s="1"/>
  <c r="B91" i="40" s="1"/>
  <c r="B91" i="41" s="1"/>
  <c r="B91" i="42" s="1"/>
  <c r="B92" i="33" s="1"/>
  <c r="B91" i="34" s="1"/>
  <c r="B92" i="36" s="1"/>
  <c r="B91" i="37" s="1"/>
  <c r="B91" i="38" s="1"/>
  <c r="B92" i="15"/>
  <c r="B92" i="16" s="1"/>
  <c r="B92" i="17" s="1"/>
  <c r="B92" i="18" s="1"/>
  <c r="B92" i="19" s="1"/>
  <c r="B92" i="20" s="1"/>
  <c r="B92" i="21" s="1"/>
  <c r="B92" i="22" s="1"/>
  <c r="B92" i="24" s="1"/>
  <c r="B92" i="23" s="1"/>
  <c r="B92" i="31" s="1"/>
  <c r="B92" i="32" s="1"/>
  <c r="B92" i="39" s="1"/>
  <c r="B92" i="40" s="1"/>
  <c r="B92" i="41" s="1"/>
  <c r="B92" i="42" s="1"/>
  <c r="B93" i="33" s="1"/>
  <c r="B92" i="34" s="1"/>
  <c r="B93" i="36" s="1"/>
  <c r="B92" i="37" s="1"/>
  <c r="B92" i="38" s="1"/>
  <c r="B93" i="15"/>
  <c r="B93" i="16" s="1"/>
  <c r="B93" i="17" s="1"/>
  <c r="B93" i="18" s="1"/>
  <c r="B93" i="19" s="1"/>
  <c r="B93" i="20" s="1"/>
  <c r="B93" i="21" s="1"/>
  <c r="B93" i="22" s="1"/>
  <c r="B93" i="24" s="1"/>
  <c r="B93" i="23" s="1"/>
  <c r="B93" i="31" s="1"/>
  <c r="B93" i="32" s="1"/>
  <c r="B93" i="39" s="1"/>
  <c r="B93" i="40" s="1"/>
  <c r="B93" i="41" s="1"/>
  <c r="B93" i="42" s="1"/>
  <c r="B94" i="33" s="1"/>
  <c r="B93" i="34" s="1"/>
  <c r="B94" i="36" s="1"/>
  <c r="B93" i="37" s="1"/>
  <c r="B93" i="38" s="1"/>
  <c r="B94" i="15"/>
  <c r="B94" i="16" s="1"/>
  <c r="B94" i="17" s="1"/>
  <c r="B94" i="18" s="1"/>
  <c r="B94" i="19" s="1"/>
  <c r="B94" i="20" s="1"/>
  <c r="B94" i="21" s="1"/>
  <c r="B94" i="22" s="1"/>
  <c r="B94" i="24" s="1"/>
  <c r="B94" i="23" s="1"/>
  <c r="B94" i="31" s="1"/>
  <c r="B94" i="32" s="1"/>
  <c r="B94" i="39" s="1"/>
  <c r="B94" i="40" s="1"/>
  <c r="B94" i="41" s="1"/>
  <c r="B94" i="42" s="1"/>
  <c r="B95" i="33" s="1"/>
  <c r="B94" i="34" s="1"/>
  <c r="B95" i="36" s="1"/>
  <c r="B94" i="37" s="1"/>
  <c r="B94" i="38" s="1"/>
  <c r="B95" i="15"/>
  <c r="B95" i="16" s="1"/>
  <c r="B95" i="17" s="1"/>
  <c r="B95" i="18" s="1"/>
  <c r="B95" i="19" s="1"/>
  <c r="B95" i="20" s="1"/>
  <c r="B95" i="21" s="1"/>
  <c r="B95" i="22" s="1"/>
  <c r="B95" i="24" s="1"/>
  <c r="B95" i="23" s="1"/>
  <c r="B95" i="31" s="1"/>
  <c r="B95" i="32" s="1"/>
  <c r="B95" i="39" s="1"/>
  <c r="B95" i="40" s="1"/>
  <c r="B95" i="41" s="1"/>
  <c r="B95" i="42" s="1"/>
  <c r="B96" i="33" s="1"/>
  <c r="B95" i="34" s="1"/>
  <c r="B96" i="36" s="1"/>
  <c r="B95" i="37" s="1"/>
  <c r="B95" i="38" s="1"/>
  <c r="B96" i="15"/>
  <c r="B96" i="16" s="1"/>
  <c r="B96" i="17" s="1"/>
  <c r="B96" i="18" s="1"/>
  <c r="B96" i="19" s="1"/>
  <c r="B96" i="20" s="1"/>
  <c r="B96" i="21" s="1"/>
  <c r="B96" i="22" s="1"/>
  <c r="B96" i="24" s="1"/>
  <c r="B96" i="23" s="1"/>
  <c r="B96" i="31" s="1"/>
  <c r="B96" i="32" s="1"/>
  <c r="B96" i="39" s="1"/>
  <c r="B96" i="40" s="1"/>
  <c r="B96" i="41" s="1"/>
  <c r="B96" i="42" s="1"/>
  <c r="B97" i="33" s="1"/>
  <c r="B96" i="34" s="1"/>
  <c r="B97" i="36" s="1"/>
  <c r="B96" i="37" s="1"/>
  <c r="B96" i="38" s="1"/>
  <c r="B97" i="15"/>
  <c r="B97" i="16" s="1"/>
  <c r="B97" i="17" s="1"/>
  <c r="B97" i="18" s="1"/>
  <c r="B97" i="19" s="1"/>
  <c r="B97" i="20" s="1"/>
  <c r="B97" i="21" s="1"/>
  <c r="B97" i="22" s="1"/>
  <c r="B97" i="24" s="1"/>
  <c r="B97" i="23" s="1"/>
  <c r="B97" i="31" s="1"/>
  <c r="B97" i="32" s="1"/>
  <c r="B97" i="39" s="1"/>
  <c r="B97" i="40" s="1"/>
  <c r="B97" i="41" s="1"/>
  <c r="B97" i="42" s="1"/>
  <c r="B98" i="33" s="1"/>
  <c r="B97" i="34" s="1"/>
  <c r="B98" i="36" s="1"/>
  <c r="B97" i="37" s="1"/>
  <c r="B97" i="38" s="1"/>
  <c r="B98" i="15"/>
  <c r="B98" i="16" s="1"/>
  <c r="B98" i="17" s="1"/>
  <c r="B98" i="18" s="1"/>
  <c r="B98" i="19" s="1"/>
  <c r="B98" i="20" s="1"/>
  <c r="B98" i="21" s="1"/>
  <c r="B98" i="22" s="1"/>
  <c r="B98" i="24" s="1"/>
  <c r="B98" i="23" s="1"/>
  <c r="B98" i="31" s="1"/>
  <c r="B98" i="32" s="1"/>
  <c r="B98" i="39" s="1"/>
  <c r="B98" i="40" s="1"/>
  <c r="B98" i="41" s="1"/>
  <c r="B98" i="42" s="1"/>
  <c r="B99" i="33" s="1"/>
  <c r="B98" i="34" s="1"/>
  <c r="B99" i="36" s="1"/>
  <c r="B98" i="37" s="1"/>
  <c r="B98" i="38" s="1"/>
  <c r="B99" i="15"/>
  <c r="B99" i="16" s="1"/>
  <c r="B99" i="17" s="1"/>
  <c r="B99" i="18" s="1"/>
  <c r="B99" i="19" s="1"/>
  <c r="B99" i="20" s="1"/>
  <c r="B99" i="21" s="1"/>
  <c r="B99" i="22" s="1"/>
  <c r="B99" i="24" s="1"/>
  <c r="B99" i="23" s="1"/>
  <c r="B99" i="31" s="1"/>
  <c r="B99" i="32" s="1"/>
  <c r="B99" i="39" s="1"/>
  <c r="B99" i="40" s="1"/>
  <c r="B99" i="41" s="1"/>
  <c r="B99" i="42" s="1"/>
  <c r="B100" i="33" s="1"/>
  <c r="B99" i="34" s="1"/>
  <c r="B100" i="36" s="1"/>
  <c r="B99" i="37" s="1"/>
  <c r="B99" i="38" s="1"/>
  <c r="B100" i="15"/>
  <c r="B100" i="16" s="1"/>
  <c r="B100" i="17" s="1"/>
  <c r="B100" i="18" s="1"/>
  <c r="B100" i="19" s="1"/>
  <c r="B100" i="20" s="1"/>
  <c r="B100" i="21" s="1"/>
  <c r="B100" i="22" s="1"/>
  <c r="B100" i="24" s="1"/>
  <c r="B100" i="23" s="1"/>
  <c r="B100" i="31" s="1"/>
  <c r="B100" i="32" s="1"/>
  <c r="B100" i="39" s="1"/>
  <c r="B100" i="40" s="1"/>
  <c r="B100" i="41" s="1"/>
  <c r="B100" i="42" s="1"/>
  <c r="B101" i="33" s="1"/>
  <c r="B100" i="34" s="1"/>
  <c r="B101" i="36" s="1"/>
  <c r="B100" i="37" s="1"/>
  <c r="B100" i="38" s="1"/>
  <c r="B101" i="15"/>
  <c r="B101" i="16" s="1"/>
  <c r="B101" i="17" s="1"/>
  <c r="B101" i="18" s="1"/>
  <c r="B101" i="19" s="1"/>
  <c r="B101" i="20" s="1"/>
  <c r="B101" i="21" s="1"/>
  <c r="B101" i="22" s="1"/>
  <c r="B101" i="24" s="1"/>
  <c r="B101" i="23" s="1"/>
  <c r="B101" i="31" s="1"/>
  <c r="B101" i="32" s="1"/>
  <c r="B101" i="39" s="1"/>
  <c r="B101" i="40" s="1"/>
  <c r="B101" i="41" s="1"/>
  <c r="B101" i="42" s="1"/>
  <c r="B102" i="33" s="1"/>
  <c r="B101" i="34" s="1"/>
  <c r="B102" i="36" s="1"/>
  <c r="B101" i="37" s="1"/>
  <c r="B101" i="38" s="1"/>
  <c r="B102" i="15"/>
  <c r="B102" i="16" s="1"/>
  <c r="B102" i="17" s="1"/>
  <c r="B102" i="18" s="1"/>
  <c r="B102" i="19" s="1"/>
  <c r="B102" i="20" s="1"/>
  <c r="B102" i="21" s="1"/>
  <c r="B102" i="22" s="1"/>
  <c r="B102" i="24" s="1"/>
  <c r="B102" i="23" s="1"/>
  <c r="B102" i="31" s="1"/>
  <c r="B102" i="32" s="1"/>
  <c r="B102" i="39" s="1"/>
  <c r="B102" i="40" s="1"/>
  <c r="B102" i="41" s="1"/>
  <c r="B102" i="42" s="1"/>
  <c r="B103" i="33" s="1"/>
  <c r="B102" i="34" s="1"/>
  <c r="B103" i="36" s="1"/>
  <c r="B102" i="37" s="1"/>
  <c r="B102" i="38" s="1"/>
  <c r="B103" i="15"/>
  <c r="B103" i="16" s="1"/>
  <c r="B103" i="17" s="1"/>
  <c r="B103" i="18" s="1"/>
  <c r="B103" i="19" s="1"/>
  <c r="B103" i="20" s="1"/>
  <c r="B103" i="21" s="1"/>
  <c r="B103" i="22" s="1"/>
  <c r="B103" i="24" s="1"/>
  <c r="B103" i="23" s="1"/>
  <c r="B103" i="31" s="1"/>
  <c r="B103" i="32" s="1"/>
  <c r="B103" i="39" s="1"/>
  <c r="B103" i="40" s="1"/>
  <c r="B103" i="41" s="1"/>
  <c r="B103" i="42" s="1"/>
  <c r="B104" i="33" s="1"/>
  <c r="B103" i="34" s="1"/>
  <c r="B104" i="36" s="1"/>
  <c r="B103" i="37" s="1"/>
  <c r="B103" i="38" s="1"/>
  <c r="B104" i="15"/>
  <c r="B104" i="16" s="1"/>
  <c r="B104" i="17" s="1"/>
  <c r="B104" i="18" s="1"/>
  <c r="B104" i="19" s="1"/>
  <c r="B104" i="20" s="1"/>
  <c r="B104" i="21" s="1"/>
  <c r="B104" i="22" s="1"/>
  <c r="B104" i="24" s="1"/>
  <c r="B104" i="23" s="1"/>
  <c r="B104" i="31" s="1"/>
  <c r="B104" i="32" s="1"/>
  <c r="B104" i="39" s="1"/>
  <c r="B104" i="40" s="1"/>
  <c r="B104" i="41" s="1"/>
  <c r="B104" i="42" s="1"/>
  <c r="B105" i="33" s="1"/>
  <c r="B104" i="34" s="1"/>
  <c r="B105" i="36" s="1"/>
  <c r="B104" i="37" s="1"/>
  <c r="B104" i="38" s="1"/>
  <c r="B105" i="15"/>
  <c r="B105" i="16" s="1"/>
  <c r="B105" i="17" s="1"/>
  <c r="B105" i="18" s="1"/>
  <c r="B105" i="19" s="1"/>
  <c r="B105" i="20" s="1"/>
  <c r="B105" i="21" s="1"/>
  <c r="B105" i="22" s="1"/>
  <c r="B105" i="24" s="1"/>
  <c r="B105" i="23" s="1"/>
  <c r="B105" i="31" s="1"/>
  <c r="B105" i="32" s="1"/>
  <c r="B105" i="39" s="1"/>
  <c r="B105" i="40" s="1"/>
  <c r="B105" i="41" s="1"/>
  <c r="B105" i="42" s="1"/>
  <c r="B106" i="33" s="1"/>
  <c r="B105" i="34" s="1"/>
  <c r="B106" i="36" s="1"/>
  <c r="B105" i="37" s="1"/>
  <c r="B105" i="38" s="1"/>
  <c r="B106" i="15"/>
  <c r="B106" i="16" s="1"/>
  <c r="B106" i="17" s="1"/>
  <c r="B106" i="18" s="1"/>
  <c r="B106" i="19" s="1"/>
  <c r="B106" i="20" s="1"/>
  <c r="B106" i="21" s="1"/>
  <c r="B106" i="22" s="1"/>
  <c r="B106" i="24" s="1"/>
  <c r="B106" i="23" s="1"/>
  <c r="B106" i="31" s="1"/>
  <c r="B106" i="32" s="1"/>
  <c r="B106" i="39" s="1"/>
  <c r="B106" i="40" s="1"/>
  <c r="B106" i="41" s="1"/>
  <c r="B106" i="42" s="1"/>
  <c r="B107" i="33" s="1"/>
  <c r="B106" i="34" s="1"/>
  <c r="B107" i="36" s="1"/>
  <c r="B106" i="37" s="1"/>
  <c r="B106" i="38" s="1"/>
  <c r="B107" i="15"/>
  <c r="B107" i="16" s="1"/>
  <c r="B107" i="17" s="1"/>
  <c r="B107" i="18" s="1"/>
  <c r="B107" i="19" s="1"/>
  <c r="B107" i="20" s="1"/>
  <c r="B107" i="21" s="1"/>
  <c r="B107" i="22" s="1"/>
  <c r="B107" i="24" s="1"/>
  <c r="B107" i="23" s="1"/>
  <c r="B107" i="31" s="1"/>
  <c r="B107" i="32" s="1"/>
  <c r="B107" i="39" s="1"/>
  <c r="B107" i="40" s="1"/>
  <c r="B107" i="41" s="1"/>
  <c r="B107" i="42" s="1"/>
  <c r="B108" i="33" s="1"/>
  <c r="B107" i="34" s="1"/>
  <c r="B108" i="36" s="1"/>
  <c r="B107" i="37" s="1"/>
  <c r="B107" i="38" s="1"/>
  <c r="B108" i="15"/>
  <c r="B108" i="16" s="1"/>
  <c r="B108" i="17" s="1"/>
  <c r="B108" i="18" s="1"/>
  <c r="B108" i="19" s="1"/>
  <c r="B108" i="20" s="1"/>
  <c r="B108" i="21" s="1"/>
  <c r="B108" i="22" s="1"/>
  <c r="B108" i="24" s="1"/>
  <c r="B108" i="23" s="1"/>
  <c r="B108" i="31" s="1"/>
  <c r="B108" i="32" s="1"/>
  <c r="B108" i="39" s="1"/>
  <c r="B108" i="40" s="1"/>
  <c r="B108" i="41" s="1"/>
  <c r="B108" i="42" s="1"/>
  <c r="B109" i="33" s="1"/>
  <c r="B108" i="34" s="1"/>
  <c r="B109" i="36" s="1"/>
  <c r="B108" i="37" s="1"/>
  <c r="B108" i="38" s="1"/>
  <c r="B109" i="15"/>
  <c r="B109" i="16" s="1"/>
  <c r="B109" i="17" s="1"/>
  <c r="B109" i="18" s="1"/>
  <c r="B109" i="19" s="1"/>
  <c r="B109" i="20" s="1"/>
  <c r="B109" i="21" s="1"/>
  <c r="B109" i="22" s="1"/>
  <c r="B109" i="24" s="1"/>
  <c r="B109" i="23" s="1"/>
  <c r="B109" i="31" s="1"/>
  <c r="B109" i="32" s="1"/>
  <c r="B109" i="39" s="1"/>
  <c r="B109" i="40" s="1"/>
  <c r="B109" i="41" s="1"/>
  <c r="B109" i="42" s="1"/>
  <c r="B110" i="33" s="1"/>
  <c r="B109" i="34" s="1"/>
  <c r="B110" i="36" s="1"/>
  <c r="B109" i="37" s="1"/>
  <c r="B109" i="38" s="1"/>
  <c r="B110" i="15"/>
  <c r="B110" i="16" s="1"/>
  <c r="B110" i="17" s="1"/>
  <c r="B110" i="18" s="1"/>
  <c r="B110" i="19" s="1"/>
  <c r="B110" i="20" s="1"/>
  <c r="B110" i="21" s="1"/>
  <c r="B110" i="22" s="1"/>
  <c r="B110" i="24" s="1"/>
  <c r="B110" i="23" s="1"/>
  <c r="B110" i="31" s="1"/>
  <c r="B110" i="32" s="1"/>
  <c r="B110" i="39" s="1"/>
  <c r="B110" i="40" s="1"/>
  <c r="B110" i="41" s="1"/>
  <c r="B110" i="42" s="1"/>
  <c r="B111" i="33" s="1"/>
  <c r="B110" i="34" s="1"/>
  <c r="B111" i="36" s="1"/>
  <c r="B110" i="37" s="1"/>
  <c r="B110" i="38" s="1"/>
  <c r="B111" i="15"/>
  <c r="B111" i="16" s="1"/>
  <c r="B111" i="17" s="1"/>
  <c r="B111" i="18" s="1"/>
  <c r="B111" i="19" s="1"/>
  <c r="B111" i="20" s="1"/>
  <c r="B111" i="21" s="1"/>
  <c r="B111" i="22" s="1"/>
  <c r="B111" i="24" s="1"/>
  <c r="B111" i="23" s="1"/>
  <c r="B111" i="31" s="1"/>
  <c r="B111" i="32" s="1"/>
  <c r="B111" i="39" s="1"/>
  <c r="B111" i="40" s="1"/>
  <c r="B111" i="41" s="1"/>
  <c r="B111" i="42" s="1"/>
  <c r="B112" i="33" s="1"/>
  <c r="B111" i="34" s="1"/>
  <c r="B112" i="36" s="1"/>
  <c r="B111" i="37" s="1"/>
  <c r="B111" i="38" s="1"/>
  <c r="B112" i="15"/>
  <c r="B112" i="16" s="1"/>
  <c r="B112" i="17" s="1"/>
  <c r="B112" i="18" s="1"/>
  <c r="B112" i="19" s="1"/>
  <c r="B112" i="20" s="1"/>
  <c r="B112" i="21" s="1"/>
  <c r="B112" i="22" s="1"/>
  <c r="B112" i="24" s="1"/>
  <c r="B112" i="23" s="1"/>
  <c r="B112" i="31" s="1"/>
  <c r="B112" i="32" s="1"/>
  <c r="B112" i="39" s="1"/>
  <c r="B112" i="40" s="1"/>
  <c r="B112" i="41" s="1"/>
  <c r="B112" i="42" s="1"/>
  <c r="B113" i="33" s="1"/>
  <c r="B112" i="34" s="1"/>
  <c r="B113" i="36" s="1"/>
  <c r="B112" i="37" s="1"/>
  <c r="B112" i="38" s="1"/>
  <c r="B113" i="15"/>
  <c r="B113" i="16" s="1"/>
  <c r="B113" i="17" s="1"/>
  <c r="B113" i="18" s="1"/>
  <c r="B113" i="19" s="1"/>
  <c r="B113" i="20" s="1"/>
  <c r="B113" i="21" s="1"/>
  <c r="B113" i="22" s="1"/>
  <c r="B113" i="24" s="1"/>
  <c r="B113" i="23" s="1"/>
  <c r="B113" i="31" s="1"/>
  <c r="B113" i="32" s="1"/>
  <c r="B113" i="39" s="1"/>
  <c r="B113" i="40" s="1"/>
  <c r="B113" i="41" s="1"/>
  <c r="B113" i="42" s="1"/>
  <c r="B114" i="33" s="1"/>
  <c r="B113" i="34" s="1"/>
  <c r="B114" i="36" s="1"/>
  <c r="B113" i="37" s="1"/>
  <c r="B113" i="38" s="1"/>
  <c r="B114" i="15"/>
  <c r="B114" i="16" s="1"/>
  <c r="B114" i="17" s="1"/>
  <c r="B114" i="18" s="1"/>
  <c r="B114" i="19" s="1"/>
  <c r="B114" i="20" s="1"/>
  <c r="B114" i="21" s="1"/>
  <c r="B114" i="22" s="1"/>
  <c r="B114" i="24" s="1"/>
  <c r="B114" i="23" s="1"/>
  <c r="B114" i="31" s="1"/>
  <c r="B114" i="32" s="1"/>
  <c r="B114" i="39" s="1"/>
  <c r="B114" i="40" s="1"/>
  <c r="B114" i="41" s="1"/>
  <c r="B114" i="42" s="1"/>
  <c r="B115" i="33" s="1"/>
  <c r="B114" i="34" s="1"/>
  <c r="B115" i="36" s="1"/>
  <c r="B114" i="37" s="1"/>
  <c r="B114" i="38" s="1"/>
  <c r="B115" i="15"/>
  <c r="B115" i="16" s="1"/>
  <c r="B115" i="17" s="1"/>
  <c r="B115" i="18" s="1"/>
  <c r="B115" i="19" s="1"/>
  <c r="B115" i="20" s="1"/>
  <c r="B115" i="21" s="1"/>
  <c r="B115" i="22" s="1"/>
  <c r="B115" i="24" s="1"/>
  <c r="B115" i="23" s="1"/>
  <c r="B115" i="31" s="1"/>
  <c r="B115" i="32" s="1"/>
  <c r="B115" i="39" s="1"/>
  <c r="B115" i="40" s="1"/>
  <c r="B115" i="41" s="1"/>
  <c r="B115" i="42" s="1"/>
  <c r="B116" i="33" s="1"/>
  <c r="B115" i="34" s="1"/>
  <c r="B116" i="36" s="1"/>
  <c r="B115" i="37" s="1"/>
  <c r="B115" i="38" s="1"/>
  <c r="B116" i="15"/>
  <c r="B116" i="16" s="1"/>
  <c r="B116" i="17" s="1"/>
  <c r="B116" i="18" s="1"/>
  <c r="B116" i="19" s="1"/>
  <c r="B116" i="20" s="1"/>
  <c r="B116" i="21" s="1"/>
  <c r="B116" i="22" s="1"/>
  <c r="B116" i="24" s="1"/>
  <c r="B116" i="23" s="1"/>
  <c r="B116" i="31" s="1"/>
  <c r="B116" i="32" s="1"/>
  <c r="B116" i="39" s="1"/>
  <c r="B116" i="40" s="1"/>
  <c r="B116" i="41" s="1"/>
  <c r="B116" i="42" s="1"/>
  <c r="B117" i="33" s="1"/>
  <c r="B116" i="34" s="1"/>
  <c r="B117" i="36" s="1"/>
  <c r="B116" i="37" s="1"/>
  <c r="B116" i="38" s="1"/>
  <c r="B117" i="15"/>
  <c r="B117" i="16" s="1"/>
  <c r="B117" i="17" s="1"/>
  <c r="B117" i="18" s="1"/>
  <c r="B117" i="19" s="1"/>
  <c r="B117" i="20" s="1"/>
  <c r="B117" i="21" s="1"/>
  <c r="B117" i="22" s="1"/>
  <c r="B117" i="24" s="1"/>
  <c r="B117" i="23" s="1"/>
  <c r="B117" i="31" s="1"/>
  <c r="B117" i="32" s="1"/>
  <c r="B117" i="39" s="1"/>
  <c r="B117" i="40" s="1"/>
  <c r="B117" i="41" s="1"/>
  <c r="B117" i="42" s="1"/>
  <c r="B118" i="33" s="1"/>
  <c r="B117" i="34" s="1"/>
  <c r="B118" i="36" s="1"/>
  <c r="B117" i="37" s="1"/>
  <c r="B117" i="38" s="1"/>
  <c r="B118" i="15"/>
  <c r="B118" i="16" s="1"/>
  <c r="B118" i="17" s="1"/>
  <c r="B118" i="18" s="1"/>
  <c r="B118" i="19" s="1"/>
  <c r="B118" i="20" s="1"/>
  <c r="B118" i="21" s="1"/>
  <c r="B118" i="22" s="1"/>
  <c r="B118" i="24" s="1"/>
  <c r="B118" i="23" s="1"/>
  <c r="B118" i="31" s="1"/>
  <c r="B118" i="32" s="1"/>
  <c r="B118" i="39" s="1"/>
  <c r="B118" i="40" s="1"/>
  <c r="B118" i="41" s="1"/>
  <c r="B118" i="42" s="1"/>
  <c r="B119" i="33" s="1"/>
  <c r="B118" i="34" s="1"/>
  <c r="B119" i="36" s="1"/>
  <c r="B118" i="37" s="1"/>
  <c r="B118" i="38" s="1"/>
  <c r="B119" i="15"/>
  <c r="B119" i="16" s="1"/>
  <c r="B119" i="17" s="1"/>
  <c r="B119" i="18" s="1"/>
  <c r="B119" i="19" s="1"/>
  <c r="B119" i="20" s="1"/>
  <c r="B119" i="21" s="1"/>
  <c r="B119" i="22" s="1"/>
  <c r="B119" i="24" s="1"/>
  <c r="B119" i="23" s="1"/>
  <c r="B119" i="31" s="1"/>
  <c r="B119" i="32" s="1"/>
  <c r="B119" i="39" s="1"/>
  <c r="B119" i="40" s="1"/>
  <c r="B119" i="41" s="1"/>
  <c r="B119" i="42" s="1"/>
  <c r="B120" i="33" s="1"/>
  <c r="B119" i="34" s="1"/>
  <c r="B120" i="36" s="1"/>
  <c r="B119" i="37" s="1"/>
  <c r="B119" i="38" s="1"/>
  <c r="B120" i="15"/>
  <c r="B120" i="16" s="1"/>
  <c r="B120" i="17" s="1"/>
  <c r="B120" i="18" s="1"/>
  <c r="B120" i="19" s="1"/>
  <c r="B120" i="20" s="1"/>
  <c r="B120" i="21" s="1"/>
  <c r="B120" i="22" s="1"/>
  <c r="B120" i="24" s="1"/>
  <c r="B120" i="23" s="1"/>
  <c r="B120" i="31" s="1"/>
  <c r="B120" i="32" s="1"/>
  <c r="B120" i="39" s="1"/>
  <c r="B120" i="40" s="1"/>
  <c r="B120" i="41" s="1"/>
  <c r="B120" i="42" s="1"/>
  <c r="B121" i="33" s="1"/>
  <c r="B120" i="34" s="1"/>
  <c r="B121" i="36" s="1"/>
  <c r="B120" i="37" s="1"/>
  <c r="B120" i="38" s="1"/>
  <c r="B121" i="15"/>
  <c r="B121" i="16" s="1"/>
  <c r="B121" i="17" s="1"/>
  <c r="B121" i="18" s="1"/>
  <c r="B121" i="19" s="1"/>
  <c r="B121" i="20" s="1"/>
  <c r="B121" i="21" s="1"/>
  <c r="B121" i="22" s="1"/>
  <c r="B121" i="24" s="1"/>
  <c r="B121" i="23" s="1"/>
  <c r="B121" i="31" s="1"/>
  <c r="B121" i="32" s="1"/>
  <c r="B121" i="39" s="1"/>
  <c r="B121" i="40" s="1"/>
  <c r="B121" i="41" s="1"/>
  <c r="B121" i="42" s="1"/>
  <c r="B122" i="33" s="1"/>
  <c r="B121" i="34" s="1"/>
  <c r="B122" i="36" s="1"/>
  <c r="B121" i="37" s="1"/>
  <c r="B121" i="38" s="1"/>
  <c r="B122" i="15"/>
  <c r="B122" i="16" s="1"/>
  <c r="B122" i="17" s="1"/>
  <c r="B122" i="18" s="1"/>
  <c r="B122" i="19" s="1"/>
  <c r="B122" i="20" s="1"/>
  <c r="B122" i="21" s="1"/>
  <c r="B122" i="22" s="1"/>
  <c r="B122" i="24" s="1"/>
  <c r="B122" i="23" s="1"/>
  <c r="B122" i="31" s="1"/>
  <c r="B122" i="32" s="1"/>
  <c r="B122" i="39" s="1"/>
  <c r="B122" i="40" s="1"/>
  <c r="B122" i="41" s="1"/>
  <c r="B122" i="42" s="1"/>
  <c r="B123" i="33" s="1"/>
  <c r="B122" i="34" s="1"/>
  <c r="B123" i="36" s="1"/>
  <c r="B122" i="37" s="1"/>
  <c r="B122" i="38" s="1"/>
  <c r="B123" i="15"/>
  <c r="B123" i="16" s="1"/>
  <c r="B123" i="17" s="1"/>
  <c r="B123" i="18" s="1"/>
  <c r="B123" i="19" s="1"/>
  <c r="B123" i="20" s="1"/>
  <c r="B123" i="21" s="1"/>
  <c r="B123" i="22" s="1"/>
  <c r="B123" i="24" s="1"/>
  <c r="B123" i="23" s="1"/>
  <c r="B123" i="31" s="1"/>
  <c r="B123" i="32" s="1"/>
  <c r="B123" i="39" s="1"/>
  <c r="B123" i="40" s="1"/>
  <c r="B123" i="41" s="1"/>
  <c r="B123" i="42" s="1"/>
  <c r="B124" i="33" s="1"/>
  <c r="B123" i="34" s="1"/>
  <c r="B124" i="36" s="1"/>
  <c r="B123" i="37" s="1"/>
  <c r="B123" i="38" s="1"/>
  <c r="B124" i="15"/>
  <c r="B124" i="16" s="1"/>
  <c r="B124" i="17" s="1"/>
  <c r="B124" i="18" s="1"/>
  <c r="B124" i="19" s="1"/>
  <c r="B124" i="20" s="1"/>
  <c r="B124" i="21" s="1"/>
  <c r="B124" i="22" s="1"/>
  <c r="B124" i="24" s="1"/>
  <c r="B124" i="23" s="1"/>
  <c r="B124" i="31" s="1"/>
  <c r="B124" i="32" s="1"/>
  <c r="B124" i="39" s="1"/>
  <c r="B124" i="40" s="1"/>
  <c r="B124" i="41" s="1"/>
  <c r="B124" i="42" s="1"/>
  <c r="B125" i="33" s="1"/>
  <c r="B124" i="34" s="1"/>
  <c r="B125" i="36" s="1"/>
  <c r="B124" i="37" s="1"/>
  <c r="B124" i="38" s="1"/>
  <c r="B125" i="15"/>
  <c r="B125" i="16" s="1"/>
  <c r="B125" i="17" s="1"/>
  <c r="B125" i="18" s="1"/>
  <c r="B125" i="19" s="1"/>
  <c r="B125" i="20" s="1"/>
  <c r="B125" i="21" s="1"/>
  <c r="B125" i="22" s="1"/>
  <c r="B125" i="24" s="1"/>
  <c r="B125" i="23" s="1"/>
  <c r="B125" i="31" s="1"/>
  <c r="B125" i="32" s="1"/>
  <c r="B125" i="39" s="1"/>
  <c r="B125" i="40" s="1"/>
  <c r="B125" i="41" s="1"/>
  <c r="B125" i="42" s="1"/>
  <c r="B126" i="33" s="1"/>
  <c r="B125" i="34" s="1"/>
  <c r="B126" i="36" s="1"/>
  <c r="B125" i="37" s="1"/>
  <c r="B125" i="38" s="1"/>
  <c r="B126" i="15"/>
  <c r="B126" i="16" s="1"/>
  <c r="B126" i="17" s="1"/>
  <c r="B126" i="18" s="1"/>
  <c r="B126" i="19" s="1"/>
  <c r="B126" i="20" s="1"/>
  <c r="B126" i="21" s="1"/>
  <c r="B126" i="22" s="1"/>
  <c r="B126" i="24" s="1"/>
  <c r="B126" i="23" s="1"/>
  <c r="B126" i="31" s="1"/>
  <c r="B126" i="32" s="1"/>
  <c r="B126" i="39" s="1"/>
  <c r="B126" i="40" s="1"/>
  <c r="B126" i="41" s="1"/>
  <c r="B126" i="42" s="1"/>
  <c r="B127" i="33" s="1"/>
  <c r="B126" i="34" s="1"/>
  <c r="B127" i="36" s="1"/>
  <c r="B126" i="37" s="1"/>
  <c r="B126" i="38" s="1"/>
  <c r="B127" i="15"/>
  <c r="B127" i="16" s="1"/>
  <c r="B127" i="17" s="1"/>
  <c r="B127" i="18" s="1"/>
  <c r="B127" i="19" s="1"/>
  <c r="B127" i="20" s="1"/>
  <c r="B127" i="21" s="1"/>
  <c r="B127" i="22" s="1"/>
  <c r="B127" i="24" s="1"/>
  <c r="B127" i="23" s="1"/>
  <c r="B127" i="31" s="1"/>
  <c r="B127" i="32" s="1"/>
  <c r="B127" i="39" s="1"/>
  <c r="B127" i="40" s="1"/>
  <c r="B127" i="41" s="1"/>
  <c r="B127" i="42" s="1"/>
  <c r="B128" i="33" s="1"/>
  <c r="B127" i="34" s="1"/>
  <c r="B128" i="36" s="1"/>
  <c r="B127" i="37" s="1"/>
  <c r="B127" i="38" s="1"/>
  <c r="B128" i="15"/>
  <c r="B128" i="16" s="1"/>
  <c r="B128" i="17" s="1"/>
  <c r="B128" i="18" s="1"/>
  <c r="B128" i="19" s="1"/>
  <c r="B128" i="20" s="1"/>
  <c r="B128" i="21" s="1"/>
  <c r="B128" i="22" s="1"/>
  <c r="B128" i="24" s="1"/>
  <c r="B128" i="23" s="1"/>
  <c r="B128" i="31" s="1"/>
  <c r="B128" i="32" s="1"/>
  <c r="B128" i="39" s="1"/>
  <c r="B128" i="40" s="1"/>
  <c r="B128" i="41" s="1"/>
  <c r="B128" i="42" s="1"/>
  <c r="B129" i="33" s="1"/>
  <c r="B128" i="34" s="1"/>
  <c r="B129" i="36" s="1"/>
  <c r="B128" i="37" s="1"/>
  <c r="B128" i="38" s="1"/>
  <c r="B129" i="15"/>
  <c r="B129" i="16" s="1"/>
  <c r="B129" i="17" s="1"/>
  <c r="B129" i="18" s="1"/>
  <c r="B129" i="19" s="1"/>
  <c r="B129" i="20" s="1"/>
  <c r="B129" i="21" s="1"/>
  <c r="B129" i="22" s="1"/>
  <c r="B129" i="24" s="1"/>
  <c r="B129" i="23" s="1"/>
  <c r="B129" i="31" s="1"/>
  <c r="B129" i="32" s="1"/>
  <c r="B129" i="39" s="1"/>
  <c r="B129" i="40" s="1"/>
  <c r="B129" i="41" s="1"/>
  <c r="B129" i="42" s="1"/>
  <c r="B130" i="33" s="1"/>
  <c r="B129" i="34" s="1"/>
  <c r="B130" i="36" s="1"/>
  <c r="B129" i="37" s="1"/>
  <c r="B129" i="38" s="1"/>
  <c r="B130" i="15"/>
  <c r="B130" i="16" s="1"/>
  <c r="B130" i="17" s="1"/>
  <c r="B130" i="18" s="1"/>
  <c r="B130" i="19" s="1"/>
  <c r="B130" i="20" s="1"/>
  <c r="B130" i="21" s="1"/>
  <c r="B130" i="22" s="1"/>
  <c r="B130" i="24" s="1"/>
  <c r="B130" i="23" s="1"/>
  <c r="B130" i="31" s="1"/>
  <c r="B130" i="32" s="1"/>
  <c r="B130" i="39" s="1"/>
  <c r="B130" i="40" s="1"/>
  <c r="B130" i="41" s="1"/>
  <c r="B130" i="42" s="1"/>
  <c r="B131" i="33" s="1"/>
  <c r="B130" i="34" s="1"/>
  <c r="B131" i="36" s="1"/>
  <c r="B130" i="37" s="1"/>
  <c r="B130" i="38" s="1"/>
  <c r="B131" i="15"/>
  <c r="B131" i="16" s="1"/>
  <c r="B131" i="17" s="1"/>
  <c r="B131" i="18" s="1"/>
  <c r="B131" i="19" s="1"/>
  <c r="B131" i="20" s="1"/>
  <c r="B131" i="21" s="1"/>
  <c r="B131" i="22" s="1"/>
  <c r="B131" i="24" s="1"/>
  <c r="B131" i="23" s="1"/>
  <c r="B131" i="31" s="1"/>
  <c r="B131" i="32" s="1"/>
  <c r="B131" i="39" s="1"/>
  <c r="B131" i="40" s="1"/>
  <c r="B131" i="41" s="1"/>
  <c r="B131" i="42" s="1"/>
  <c r="B132" i="33" s="1"/>
  <c r="B131" i="34" s="1"/>
  <c r="B132" i="36" s="1"/>
  <c r="B131" i="37" s="1"/>
  <c r="B131" i="38" s="1"/>
  <c r="B132" i="15"/>
  <c r="B132" i="16" s="1"/>
  <c r="B132" i="17" s="1"/>
  <c r="B132" i="18" s="1"/>
  <c r="B132" i="19" s="1"/>
  <c r="B132" i="20" s="1"/>
  <c r="B132" i="21" s="1"/>
  <c r="B132" i="22" s="1"/>
  <c r="B132" i="24" s="1"/>
  <c r="B132" i="23" s="1"/>
  <c r="B132" i="31" s="1"/>
  <c r="B132" i="32" s="1"/>
  <c r="B132" i="39" s="1"/>
  <c r="B132" i="40" s="1"/>
  <c r="B132" i="41" s="1"/>
  <c r="B132" i="42" s="1"/>
  <c r="B133" i="33" s="1"/>
  <c r="B132" i="34" s="1"/>
  <c r="B133" i="36" s="1"/>
  <c r="B132" i="37" s="1"/>
  <c r="B132" i="38" s="1"/>
  <c r="B133" i="15"/>
  <c r="B133" i="16" s="1"/>
  <c r="B133" i="17" s="1"/>
  <c r="B133" i="18" s="1"/>
  <c r="B133" i="19" s="1"/>
  <c r="B133" i="20" s="1"/>
  <c r="B133" i="21" s="1"/>
  <c r="B133" i="22" s="1"/>
  <c r="B133" i="24" s="1"/>
  <c r="B133" i="23" s="1"/>
  <c r="B133" i="31" s="1"/>
  <c r="B133" i="32" s="1"/>
  <c r="B133" i="39" s="1"/>
  <c r="B133" i="40" s="1"/>
  <c r="B133" i="41" s="1"/>
  <c r="B133" i="42" s="1"/>
  <c r="B134" i="33" s="1"/>
  <c r="B133" i="34" s="1"/>
  <c r="B134" i="36" s="1"/>
  <c r="B133" i="37" s="1"/>
  <c r="B133" i="38" s="1"/>
  <c r="B134" i="15"/>
  <c r="B134" i="16" s="1"/>
  <c r="B134" i="17" s="1"/>
  <c r="B134" i="18" s="1"/>
  <c r="B134" i="19" s="1"/>
  <c r="B134" i="20" s="1"/>
  <c r="B134" i="21" s="1"/>
  <c r="B134" i="22" s="1"/>
  <c r="B134" i="24" s="1"/>
  <c r="B134" i="23" s="1"/>
  <c r="B134" i="31" s="1"/>
  <c r="B134" i="32" s="1"/>
  <c r="B134" i="39" s="1"/>
  <c r="B134" i="40" s="1"/>
  <c r="B134" i="41" s="1"/>
  <c r="B134" i="42" s="1"/>
  <c r="B135" i="33" s="1"/>
  <c r="B134" i="34" s="1"/>
  <c r="B135" i="36" s="1"/>
  <c r="B134" i="37" s="1"/>
  <c r="B134" i="38" s="1"/>
  <c r="B135" i="15"/>
  <c r="B135" i="16" s="1"/>
  <c r="B135" i="17" s="1"/>
  <c r="B135" i="18" s="1"/>
  <c r="B135" i="19" s="1"/>
  <c r="B135" i="20" s="1"/>
  <c r="B135" i="21" s="1"/>
  <c r="B135" i="22" s="1"/>
  <c r="B135" i="24" s="1"/>
  <c r="B135" i="23" s="1"/>
  <c r="B135" i="31" s="1"/>
  <c r="B135" i="32" s="1"/>
  <c r="B135" i="39" s="1"/>
  <c r="B135" i="40" s="1"/>
  <c r="B135" i="41" s="1"/>
  <c r="B135" i="42" s="1"/>
  <c r="B136" i="33" s="1"/>
  <c r="B135" i="34" s="1"/>
  <c r="B136" i="36" s="1"/>
  <c r="B135" i="37" s="1"/>
  <c r="B135" i="38" s="1"/>
  <c r="B136" i="15"/>
  <c r="B136" i="16" s="1"/>
  <c r="B136" i="17" s="1"/>
  <c r="B136" i="18" s="1"/>
  <c r="B136" i="19" s="1"/>
  <c r="B136" i="20" s="1"/>
  <c r="B136" i="21" s="1"/>
  <c r="B136" i="22" s="1"/>
  <c r="B136" i="24" s="1"/>
  <c r="B136" i="23" s="1"/>
  <c r="B136" i="31" s="1"/>
  <c r="B136" i="32" s="1"/>
  <c r="B136" i="39" s="1"/>
  <c r="B136" i="40" s="1"/>
  <c r="B136" i="41" s="1"/>
  <c r="B136" i="42" s="1"/>
  <c r="B137" i="33" s="1"/>
  <c r="B136" i="34" s="1"/>
  <c r="B137" i="36" s="1"/>
  <c r="B136" i="37" s="1"/>
  <c r="B136" i="38" s="1"/>
  <c r="B137" i="15"/>
  <c r="B137" i="16" s="1"/>
  <c r="B137" i="17" s="1"/>
  <c r="B137" i="18" s="1"/>
  <c r="B137" i="19" s="1"/>
  <c r="B137" i="20" s="1"/>
  <c r="B137" i="21" s="1"/>
  <c r="B137" i="22" s="1"/>
  <c r="B137" i="24" s="1"/>
  <c r="B137" i="23" s="1"/>
  <c r="B137" i="31" s="1"/>
  <c r="B137" i="32" s="1"/>
  <c r="B137" i="39" s="1"/>
  <c r="B137" i="40" s="1"/>
  <c r="B137" i="41" s="1"/>
  <c r="B137" i="42" s="1"/>
  <c r="B138" i="33" s="1"/>
  <c r="B137" i="34" s="1"/>
  <c r="B138" i="36" s="1"/>
  <c r="B137" i="37" s="1"/>
  <c r="B137" i="38" s="1"/>
  <c r="B138" i="15"/>
  <c r="B138" i="16" s="1"/>
  <c r="B138" i="17" s="1"/>
  <c r="B138" i="18" s="1"/>
  <c r="B138" i="19" s="1"/>
  <c r="B138" i="20" s="1"/>
  <c r="B138" i="21" s="1"/>
  <c r="B138" i="22" s="1"/>
  <c r="B138" i="24" s="1"/>
  <c r="B138" i="23" s="1"/>
  <c r="B138" i="31" s="1"/>
  <c r="B138" i="32" s="1"/>
  <c r="B138" i="39" s="1"/>
  <c r="B138" i="40" s="1"/>
  <c r="B138" i="41" s="1"/>
  <c r="B138" i="42" s="1"/>
  <c r="B139" i="33" s="1"/>
  <c r="B138" i="34" s="1"/>
  <c r="B139" i="36" s="1"/>
  <c r="B138" i="37" s="1"/>
  <c r="B138" i="38" s="1"/>
  <c r="B139" i="15"/>
  <c r="B139" i="16" s="1"/>
  <c r="B139" i="17" s="1"/>
  <c r="B139" i="18" s="1"/>
  <c r="B139" i="19" s="1"/>
  <c r="B139" i="20" s="1"/>
  <c r="B139" i="21" s="1"/>
  <c r="B139" i="22" s="1"/>
  <c r="B139" i="24" s="1"/>
  <c r="B139" i="23" s="1"/>
  <c r="B139" i="31" s="1"/>
  <c r="B139" i="32" s="1"/>
  <c r="B139" i="39" s="1"/>
  <c r="B139" i="40" s="1"/>
  <c r="B139" i="41" s="1"/>
  <c r="B139" i="42" s="1"/>
  <c r="B140" i="33" s="1"/>
  <c r="B139" i="34" s="1"/>
  <c r="B140" i="36" s="1"/>
  <c r="B139" i="37" s="1"/>
  <c r="B139" i="38" s="1"/>
  <c r="B140" i="15"/>
  <c r="B140" i="16" s="1"/>
  <c r="B140" i="17" s="1"/>
  <c r="B140" i="18" s="1"/>
  <c r="B140" i="19" s="1"/>
  <c r="B140" i="20" s="1"/>
  <c r="B140" i="21" s="1"/>
  <c r="B140" i="22" s="1"/>
  <c r="B140" i="24" s="1"/>
  <c r="B140" i="23" s="1"/>
  <c r="B140" i="31" s="1"/>
  <c r="B140" i="32" s="1"/>
  <c r="B140" i="39" s="1"/>
  <c r="B140" i="40" s="1"/>
  <c r="B140" i="41" s="1"/>
  <c r="B140" i="42" s="1"/>
  <c r="B141" i="33" s="1"/>
  <c r="B140" i="34" s="1"/>
  <c r="B141" i="36" s="1"/>
  <c r="B140" i="37" s="1"/>
  <c r="B140" i="38" s="1"/>
  <c r="B141" i="15"/>
  <c r="B141" i="16" s="1"/>
  <c r="B141" i="17" s="1"/>
  <c r="B141" i="18" s="1"/>
  <c r="B141" i="19" s="1"/>
  <c r="B141" i="20" s="1"/>
  <c r="B141" i="21" s="1"/>
  <c r="B141" i="22" s="1"/>
  <c r="B141" i="24" s="1"/>
  <c r="B141" i="23" s="1"/>
  <c r="B141" i="31" s="1"/>
  <c r="B141" i="32" s="1"/>
  <c r="B141" i="39" s="1"/>
  <c r="B141" i="40" s="1"/>
  <c r="B141" i="41" s="1"/>
  <c r="B141" i="42" s="1"/>
  <c r="B142" i="33" s="1"/>
  <c r="B141" i="34" s="1"/>
  <c r="B142" i="36" s="1"/>
  <c r="B141" i="37" s="1"/>
  <c r="B141" i="38" s="1"/>
  <c r="B142" i="15"/>
  <c r="B142" i="16" s="1"/>
  <c r="B142" i="17" s="1"/>
  <c r="B142" i="18" s="1"/>
  <c r="B142" i="19" s="1"/>
  <c r="B142" i="20" s="1"/>
  <c r="B142" i="21" s="1"/>
  <c r="B142" i="22" s="1"/>
  <c r="B142" i="24" s="1"/>
  <c r="B142" i="23" s="1"/>
  <c r="B142" i="31" s="1"/>
  <c r="B142" i="32" s="1"/>
  <c r="B142" i="39" s="1"/>
  <c r="B142" i="40" s="1"/>
  <c r="B142" i="41" s="1"/>
  <c r="B142" i="42" s="1"/>
  <c r="B143" i="33" s="1"/>
  <c r="B142" i="34" s="1"/>
  <c r="B143" i="36" s="1"/>
  <c r="B142" i="37" s="1"/>
  <c r="B142" i="38" s="1"/>
  <c r="B143" i="15"/>
  <c r="B143" i="16" s="1"/>
  <c r="B143" i="17" s="1"/>
  <c r="B143" i="18" s="1"/>
  <c r="B143" i="19" s="1"/>
  <c r="B143" i="20" s="1"/>
  <c r="B143" i="21" s="1"/>
  <c r="B143" i="22" s="1"/>
  <c r="B143" i="24" s="1"/>
  <c r="B143" i="23" s="1"/>
  <c r="B143" i="31" s="1"/>
  <c r="B143" i="32" s="1"/>
  <c r="B143" i="39" s="1"/>
  <c r="B143" i="40" s="1"/>
  <c r="B143" i="41" s="1"/>
  <c r="B143" i="42" s="1"/>
  <c r="B144" i="33" s="1"/>
  <c r="B143" i="34" s="1"/>
  <c r="B144" i="36" s="1"/>
  <c r="B143" i="37" s="1"/>
  <c r="B143" i="38" s="1"/>
  <c r="B144" i="15"/>
  <c r="B144" i="16" s="1"/>
  <c r="B144" i="17" s="1"/>
  <c r="B144" i="18" s="1"/>
  <c r="B144" i="19" s="1"/>
  <c r="B144" i="20" s="1"/>
  <c r="B144" i="21" s="1"/>
  <c r="B144" i="22" s="1"/>
  <c r="B144" i="24" s="1"/>
  <c r="B144" i="23" s="1"/>
  <c r="B144" i="31" s="1"/>
  <c r="B144" i="32" s="1"/>
  <c r="B144" i="39" s="1"/>
  <c r="B144" i="40" s="1"/>
  <c r="B144" i="41" s="1"/>
  <c r="B144" i="42" s="1"/>
  <c r="B145" i="33" s="1"/>
  <c r="B144" i="34" s="1"/>
  <c r="B145" i="36" s="1"/>
  <c r="B144" i="37" s="1"/>
  <c r="B144" i="38" s="1"/>
  <c r="B145" i="15"/>
  <c r="B145" i="16" s="1"/>
  <c r="B145" i="17" s="1"/>
  <c r="B145" i="18" s="1"/>
  <c r="B145" i="19" s="1"/>
  <c r="B145" i="20" s="1"/>
  <c r="B145" i="21" s="1"/>
  <c r="B145" i="22" s="1"/>
  <c r="B145" i="24" s="1"/>
  <c r="B145" i="23" s="1"/>
  <c r="B145" i="31" s="1"/>
  <c r="B145" i="32" s="1"/>
  <c r="B145" i="39" s="1"/>
  <c r="B145" i="40" s="1"/>
  <c r="B145" i="41" s="1"/>
  <c r="B145" i="42" s="1"/>
  <c r="B146" i="33" s="1"/>
  <c r="B145" i="34" s="1"/>
  <c r="B146" i="36" s="1"/>
  <c r="B145" i="37" s="1"/>
  <c r="B145" i="38" s="1"/>
  <c r="B146" i="15"/>
  <c r="B146" i="16" s="1"/>
  <c r="B146" i="17" s="1"/>
  <c r="B146" i="18" s="1"/>
  <c r="B146" i="19" s="1"/>
  <c r="B146" i="20" s="1"/>
  <c r="B146" i="21" s="1"/>
  <c r="B146" i="22" s="1"/>
  <c r="B146" i="24" s="1"/>
  <c r="B146" i="23" s="1"/>
  <c r="B146" i="31" s="1"/>
  <c r="B146" i="32" s="1"/>
  <c r="B146" i="39" s="1"/>
  <c r="B146" i="40" s="1"/>
  <c r="B146" i="41" s="1"/>
  <c r="B146" i="42" s="1"/>
  <c r="B147" i="33" s="1"/>
  <c r="B146" i="34" s="1"/>
  <c r="B147" i="36" s="1"/>
  <c r="B146" i="37" s="1"/>
  <c r="B146" i="38" s="1"/>
  <c r="B147" i="15"/>
  <c r="B147" i="16" s="1"/>
  <c r="B147" i="17" s="1"/>
  <c r="B147" i="18" s="1"/>
  <c r="B147" i="19" s="1"/>
  <c r="B147" i="20" s="1"/>
  <c r="B147" i="21" s="1"/>
  <c r="B147" i="22" s="1"/>
  <c r="B147" i="24" s="1"/>
  <c r="B147" i="23" s="1"/>
  <c r="B147" i="31" s="1"/>
  <c r="B147" i="32" s="1"/>
  <c r="B147" i="39" s="1"/>
  <c r="B147" i="40" s="1"/>
  <c r="B147" i="41" s="1"/>
  <c r="B147" i="42" s="1"/>
  <c r="B148" i="33" s="1"/>
  <c r="B147" i="34" s="1"/>
  <c r="B148" i="36" s="1"/>
  <c r="B147" i="37" s="1"/>
  <c r="B147" i="38" s="1"/>
  <c r="B148" i="15"/>
  <c r="B148" i="16" s="1"/>
  <c r="B148" i="17" s="1"/>
  <c r="B148" i="18" s="1"/>
  <c r="B148" i="19" s="1"/>
  <c r="B148" i="20" s="1"/>
  <c r="B148" i="21" s="1"/>
  <c r="B148" i="22" s="1"/>
  <c r="B148" i="24" s="1"/>
  <c r="B148" i="23" s="1"/>
  <c r="B148" i="31" s="1"/>
  <c r="B148" i="32" s="1"/>
  <c r="B148" i="39" s="1"/>
  <c r="B148" i="40" s="1"/>
  <c r="B148" i="41" s="1"/>
  <c r="B148" i="42" s="1"/>
  <c r="B149" i="33" s="1"/>
  <c r="B148" i="34" s="1"/>
  <c r="B149" i="36" s="1"/>
  <c r="B148" i="37" s="1"/>
  <c r="B148" i="38" s="1"/>
  <c r="B149" i="15"/>
  <c r="B149" i="16" s="1"/>
  <c r="B149" i="17" s="1"/>
  <c r="B149" i="18" s="1"/>
  <c r="B149" i="19" s="1"/>
  <c r="B149" i="20" s="1"/>
  <c r="B149" i="21" s="1"/>
  <c r="B149" i="22" s="1"/>
  <c r="B149" i="24" s="1"/>
  <c r="B149" i="23" s="1"/>
  <c r="B149" i="31" s="1"/>
  <c r="B149" i="32" s="1"/>
  <c r="B149" i="39" s="1"/>
  <c r="B149" i="40" s="1"/>
  <c r="B149" i="41" s="1"/>
  <c r="B149" i="42" s="1"/>
  <c r="B150" i="33" s="1"/>
  <c r="B149" i="34" s="1"/>
  <c r="B150" i="36" s="1"/>
  <c r="B149" i="37" s="1"/>
  <c r="B149" i="38" s="1"/>
  <c r="B150" i="15"/>
  <c r="B150" i="16" s="1"/>
  <c r="B150" i="17" s="1"/>
  <c r="B150" i="18" s="1"/>
  <c r="B150" i="19" s="1"/>
  <c r="B150" i="20" s="1"/>
  <c r="B150" i="21" s="1"/>
  <c r="B150" i="22" s="1"/>
  <c r="B150" i="24" s="1"/>
  <c r="B150" i="23" s="1"/>
  <c r="B150" i="31" s="1"/>
  <c r="B150" i="32" s="1"/>
  <c r="B150" i="39" s="1"/>
  <c r="B150" i="40" s="1"/>
  <c r="B150" i="41" s="1"/>
  <c r="B150" i="42" s="1"/>
  <c r="B151" i="33" s="1"/>
  <c r="B150" i="34" s="1"/>
  <c r="B151" i="36" s="1"/>
  <c r="B150" i="37" s="1"/>
  <c r="B150" i="38" s="1"/>
  <c r="B151" i="15"/>
  <c r="B151" i="16" s="1"/>
  <c r="B151" i="17" s="1"/>
  <c r="B151" i="18" s="1"/>
  <c r="B151" i="19" s="1"/>
  <c r="B151" i="20" s="1"/>
  <c r="B151" i="21" s="1"/>
  <c r="B151" i="22" s="1"/>
  <c r="B151" i="24" s="1"/>
  <c r="B151" i="23" s="1"/>
  <c r="B151" i="31" s="1"/>
  <c r="B151" i="32" s="1"/>
  <c r="B151" i="39" s="1"/>
  <c r="B151" i="40" s="1"/>
  <c r="B151" i="41" s="1"/>
  <c r="B151" i="42" s="1"/>
  <c r="B152" i="33" s="1"/>
  <c r="B151" i="34" s="1"/>
  <c r="B152" i="36" s="1"/>
  <c r="B151" i="37" s="1"/>
  <c r="B151" i="38" s="1"/>
  <c r="B152" i="15"/>
  <c r="B152" i="16" s="1"/>
  <c r="B152" i="17" s="1"/>
  <c r="B152" i="18" s="1"/>
  <c r="B152" i="19" s="1"/>
  <c r="B152" i="20" s="1"/>
  <c r="B152" i="21" s="1"/>
  <c r="B152" i="22" s="1"/>
  <c r="B152" i="24" s="1"/>
  <c r="B152" i="23" s="1"/>
  <c r="B152" i="31" s="1"/>
  <c r="B152" i="32" s="1"/>
  <c r="B152" i="39" s="1"/>
  <c r="B152" i="40" s="1"/>
  <c r="B152" i="41" s="1"/>
  <c r="B152" i="42" s="1"/>
  <c r="B153" i="33" s="1"/>
  <c r="B152" i="34" s="1"/>
  <c r="B153" i="36" s="1"/>
  <c r="B152" i="37" s="1"/>
  <c r="B152" i="38" s="1"/>
  <c r="B153" i="15"/>
  <c r="B153" i="16" s="1"/>
  <c r="B153" i="17" s="1"/>
  <c r="B153" i="18" s="1"/>
  <c r="B153" i="19" s="1"/>
  <c r="B153" i="20" s="1"/>
  <c r="B153" i="21" s="1"/>
  <c r="B153" i="22" s="1"/>
  <c r="B153" i="24" s="1"/>
  <c r="B153" i="23" s="1"/>
  <c r="B153" i="31" s="1"/>
  <c r="B153" i="32" s="1"/>
  <c r="B153" i="39" s="1"/>
  <c r="B153" i="40" s="1"/>
  <c r="B153" i="41" s="1"/>
  <c r="B153" i="42" s="1"/>
  <c r="B154" i="33" s="1"/>
  <c r="B153" i="34" s="1"/>
  <c r="B154" i="36" s="1"/>
  <c r="B153" i="37" s="1"/>
  <c r="B153" i="38" s="1"/>
  <c r="B154" i="15"/>
  <c r="B154" i="16" s="1"/>
  <c r="B154" i="17" s="1"/>
  <c r="B154" i="18" s="1"/>
  <c r="B154" i="19" s="1"/>
  <c r="B154" i="20" s="1"/>
  <c r="B154" i="21" s="1"/>
  <c r="B154" i="22" s="1"/>
  <c r="B154" i="24" s="1"/>
  <c r="B154" i="23" s="1"/>
  <c r="B154" i="31" s="1"/>
  <c r="B154" i="32" s="1"/>
  <c r="B154" i="39" s="1"/>
  <c r="B154" i="40" s="1"/>
  <c r="B154" i="41" s="1"/>
  <c r="B154" i="42" s="1"/>
  <c r="B155" i="33" s="1"/>
  <c r="B154" i="34" s="1"/>
  <c r="B155" i="36" s="1"/>
  <c r="B154" i="37" s="1"/>
  <c r="B154" i="38" s="1"/>
  <c r="B155" i="15"/>
  <c r="B155" i="16" s="1"/>
  <c r="B155" i="17" s="1"/>
  <c r="B155" i="18" s="1"/>
  <c r="B155" i="19" s="1"/>
  <c r="B155" i="20" s="1"/>
  <c r="B155" i="21" s="1"/>
  <c r="B155" i="22" s="1"/>
  <c r="B155" i="24" s="1"/>
  <c r="B155" i="23" s="1"/>
  <c r="B155" i="31" s="1"/>
  <c r="B155" i="32" s="1"/>
  <c r="B155" i="39" s="1"/>
  <c r="B155" i="40" s="1"/>
  <c r="B155" i="41" s="1"/>
  <c r="B155" i="42" s="1"/>
  <c r="B156" i="33" s="1"/>
  <c r="B155" i="34" s="1"/>
  <c r="B156" i="36" s="1"/>
  <c r="B155" i="37" s="1"/>
  <c r="B155" i="38" s="1"/>
  <c r="B156" i="15"/>
  <c r="B156" i="16" s="1"/>
  <c r="B156" i="17" s="1"/>
  <c r="B156" i="18" s="1"/>
  <c r="B156" i="19" s="1"/>
  <c r="B156" i="20" s="1"/>
  <c r="B156" i="21" s="1"/>
  <c r="B156" i="22" s="1"/>
  <c r="B156" i="24" s="1"/>
  <c r="B156" i="23" s="1"/>
  <c r="B156" i="31" s="1"/>
  <c r="B156" i="32" s="1"/>
  <c r="B156" i="39" s="1"/>
  <c r="B156" i="40" s="1"/>
  <c r="B156" i="41" s="1"/>
  <c r="B156" i="42" s="1"/>
  <c r="B157" i="33" s="1"/>
  <c r="B156" i="34" s="1"/>
  <c r="B157" i="36" s="1"/>
  <c r="B156" i="37" s="1"/>
  <c r="B156" i="38" s="1"/>
  <c r="B157" i="15"/>
  <c r="B157" i="16" s="1"/>
  <c r="B157" i="17" s="1"/>
  <c r="B157" i="18" s="1"/>
  <c r="B157" i="19" s="1"/>
  <c r="B157" i="20" s="1"/>
  <c r="B157" i="21" s="1"/>
  <c r="B157" i="22" s="1"/>
  <c r="B157" i="24" s="1"/>
  <c r="B157" i="23" s="1"/>
  <c r="B157" i="31" s="1"/>
  <c r="B157" i="32" s="1"/>
  <c r="B157" i="39" s="1"/>
  <c r="B157" i="40" s="1"/>
  <c r="B157" i="41" s="1"/>
  <c r="B157" i="42" s="1"/>
  <c r="B158" i="33" s="1"/>
  <c r="B157" i="34" s="1"/>
  <c r="B158" i="36" s="1"/>
  <c r="B157" i="37" s="1"/>
  <c r="B157" i="38" s="1"/>
  <c r="B158" i="15"/>
  <c r="B158" i="16" s="1"/>
  <c r="B158" i="17" s="1"/>
  <c r="B158" i="18" s="1"/>
  <c r="B158" i="19" s="1"/>
  <c r="B158" i="20" s="1"/>
  <c r="B158" i="21" s="1"/>
  <c r="B158" i="22" s="1"/>
  <c r="B158" i="24" s="1"/>
  <c r="B158" i="23" s="1"/>
  <c r="B158" i="31" s="1"/>
  <c r="B158" i="32" s="1"/>
  <c r="B158" i="39" s="1"/>
  <c r="B158" i="40" s="1"/>
  <c r="B158" i="41" s="1"/>
  <c r="B158" i="42" s="1"/>
  <c r="B159" i="33" s="1"/>
  <c r="B158" i="34" s="1"/>
  <c r="B159" i="36" s="1"/>
  <c r="B158" i="37" s="1"/>
  <c r="B158" i="38" s="1"/>
  <c r="B159" i="15"/>
  <c r="B159" i="16" s="1"/>
  <c r="B159" i="17" s="1"/>
  <c r="B159" i="18" s="1"/>
  <c r="B159" i="19" s="1"/>
  <c r="B159" i="20" s="1"/>
  <c r="B159" i="21" s="1"/>
  <c r="B159" i="22" s="1"/>
  <c r="B159" i="24" s="1"/>
  <c r="B159" i="23" s="1"/>
  <c r="B159" i="31" s="1"/>
  <c r="B159" i="32" s="1"/>
  <c r="B159" i="39" s="1"/>
  <c r="B159" i="40" s="1"/>
  <c r="B159" i="41" s="1"/>
  <c r="B159" i="42" s="1"/>
  <c r="B160" i="33" s="1"/>
  <c r="B159" i="34" s="1"/>
  <c r="B160" i="36" s="1"/>
  <c r="B159" i="37" s="1"/>
  <c r="B159" i="38" s="1"/>
  <c r="B160" i="15"/>
  <c r="B160" i="16" s="1"/>
  <c r="B160" i="17" s="1"/>
  <c r="B160" i="18" s="1"/>
  <c r="B160" i="19" s="1"/>
  <c r="B160" i="20" s="1"/>
  <c r="B160" i="21" s="1"/>
  <c r="B160" i="22" s="1"/>
  <c r="B160" i="24" s="1"/>
  <c r="B160" i="23" s="1"/>
  <c r="B160" i="31" s="1"/>
  <c r="B160" i="32" s="1"/>
  <c r="B160" i="39" s="1"/>
  <c r="B160" i="40" s="1"/>
  <c r="B160" i="41" s="1"/>
  <c r="B160" i="42" s="1"/>
  <c r="B161" i="33" s="1"/>
  <c r="B160" i="34" s="1"/>
  <c r="B161" i="36" s="1"/>
  <c r="B160" i="37" s="1"/>
  <c r="B160" i="38" s="1"/>
  <c r="B161" i="15"/>
  <c r="B161" i="16" s="1"/>
  <c r="B161" i="17" s="1"/>
  <c r="B161" i="18" s="1"/>
  <c r="B161" i="19" s="1"/>
  <c r="B161" i="20" s="1"/>
  <c r="B161" i="21" s="1"/>
  <c r="B161" i="22" s="1"/>
  <c r="B161" i="24" s="1"/>
  <c r="B161" i="23" s="1"/>
  <c r="B161" i="31" s="1"/>
  <c r="B161" i="32" s="1"/>
  <c r="B161" i="39" s="1"/>
  <c r="B161" i="40" s="1"/>
  <c r="B161" i="41" s="1"/>
  <c r="B161" i="42" s="1"/>
  <c r="B162" i="33" s="1"/>
  <c r="B161" i="34" s="1"/>
  <c r="B162" i="36" s="1"/>
  <c r="B161" i="37" s="1"/>
  <c r="B161" i="38" s="1"/>
  <c r="B162" i="15"/>
  <c r="B162" i="16" s="1"/>
  <c r="B162" i="17" s="1"/>
  <c r="B162" i="18" s="1"/>
  <c r="B162" i="19" s="1"/>
  <c r="B162" i="20" s="1"/>
  <c r="B162" i="21" s="1"/>
  <c r="B162" i="22" s="1"/>
  <c r="B162" i="24" s="1"/>
  <c r="B162" i="23" s="1"/>
  <c r="B162" i="31" s="1"/>
  <c r="B162" i="32" s="1"/>
  <c r="B162" i="39" s="1"/>
  <c r="B162" i="40" s="1"/>
  <c r="B162" i="41" s="1"/>
  <c r="B162" i="42" s="1"/>
  <c r="B163" i="33" s="1"/>
  <c r="B162" i="34" s="1"/>
  <c r="B163" i="36" s="1"/>
  <c r="B162" i="37" s="1"/>
  <c r="B162" i="38" s="1"/>
  <c r="B163" i="15"/>
  <c r="B163" i="16" s="1"/>
  <c r="B163" i="17" s="1"/>
  <c r="B163" i="18" s="1"/>
  <c r="B163" i="19" s="1"/>
  <c r="B163" i="20" s="1"/>
  <c r="B163" i="21" s="1"/>
  <c r="B163" i="22" s="1"/>
  <c r="B163" i="24" s="1"/>
  <c r="B163" i="23" s="1"/>
  <c r="B163" i="31" s="1"/>
  <c r="B163" i="32" s="1"/>
  <c r="B163" i="39" s="1"/>
  <c r="B163" i="40" s="1"/>
  <c r="B163" i="41" s="1"/>
  <c r="B163" i="42" s="1"/>
  <c r="B164" i="33" s="1"/>
  <c r="B163" i="34" s="1"/>
  <c r="B164" i="36" s="1"/>
  <c r="B163" i="37" s="1"/>
  <c r="B163" i="38" s="1"/>
  <c r="B164" i="15"/>
  <c r="B164" i="16" s="1"/>
  <c r="B164" i="17" s="1"/>
  <c r="B164" i="18" s="1"/>
  <c r="B164" i="19" s="1"/>
  <c r="B164" i="20" s="1"/>
  <c r="B164" i="21" s="1"/>
  <c r="B164" i="22" s="1"/>
  <c r="B164" i="24" s="1"/>
  <c r="B164" i="23" s="1"/>
  <c r="B164" i="31" s="1"/>
  <c r="B164" i="32" s="1"/>
  <c r="B164" i="39" s="1"/>
  <c r="B164" i="40" s="1"/>
  <c r="B164" i="41" s="1"/>
  <c r="B164" i="42" s="1"/>
  <c r="B165" i="33" s="1"/>
  <c r="B164" i="34" s="1"/>
  <c r="B165" i="36" s="1"/>
  <c r="B164" i="37" s="1"/>
  <c r="B164" i="38" s="1"/>
  <c r="B165" i="15"/>
  <c r="B165" i="16" s="1"/>
  <c r="B165" i="17" s="1"/>
  <c r="B165" i="18" s="1"/>
  <c r="B165" i="19" s="1"/>
  <c r="B165" i="20" s="1"/>
  <c r="B165" i="21" s="1"/>
  <c r="B165" i="22" s="1"/>
  <c r="B165" i="24" s="1"/>
  <c r="B165" i="23" s="1"/>
  <c r="B165" i="31" s="1"/>
  <c r="B165" i="32" s="1"/>
  <c r="B165" i="39" s="1"/>
  <c r="B165" i="40" s="1"/>
  <c r="B165" i="41" s="1"/>
  <c r="B165" i="42" s="1"/>
  <c r="B166" i="33" s="1"/>
  <c r="B165" i="34" s="1"/>
  <c r="B166" i="36" s="1"/>
  <c r="B165" i="37" s="1"/>
  <c r="B165" i="38" s="1"/>
  <c r="B166" i="15"/>
  <c r="B166" i="16" s="1"/>
  <c r="B166" i="17" s="1"/>
  <c r="B166" i="18" s="1"/>
  <c r="B166" i="19" s="1"/>
  <c r="B166" i="20" s="1"/>
  <c r="B166" i="21" s="1"/>
  <c r="B166" i="22" s="1"/>
  <c r="B166" i="24" s="1"/>
  <c r="B166" i="23" s="1"/>
  <c r="B166" i="31" s="1"/>
  <c r="B166" i="32" s="1"/>
  <c r="B166" i="39" s="1"/>
  <c r="B166" i="40" s="1"/>
  <c r="B166" i="41" s="1"/>
  <c r="B166" i="42" s="1"/>
  <c r="B167" i="33" s="1"/>
  <c r="B166" i="34" s="1"/>
  <c r="B167" i="36" s="1"/>
  <c r="B166" i="37" s="1"/>
  <c r="B166" i="38" s="1"/>
  <c r="B167" i="15"/>
  <c r="B167" i="16" s="1"/>
  <c r="B167" i="17" s="1"/>
  <c r="B167" i="18" s="1"/>
  <c r="B167" i="19" s="1"/>
  <c r="B167" i="20" s="1"/>
  <c r="B167" i="21" s="1"/>
  <c r="B167" i="22" s="1"/>
  <c r="B167" i="24" s="1"/>
  <c r="B167" i="23" s="1"/>
  <c r="B167" i="31" s="1"/>
  <c r="B167" i="32" s="1"/>
  <c r="B167" i="39" s="1"/>
  <c r="B167" i="40" s="1"/>
  <c r="B167" i="41" s="1"/>
  <c r="B167" i="42" s="1"/>
  <c r="B168" i="33" s="1"/>
  <c r="B167" i="34" s="1"/>
  <c r="B168" i="36" s="1"/>
  <c r="B167" i="37" s="1"/>
  <c r="B167" i="38" s="1"/>
  <c r="B168" i="15"/>
  <c r="B168" i="16" s="1"/>
  <c r="B168" i="17" s="1"/>
  <c r="B168" i="18" s="1"/>
  <c r="B168" i="19" s="1"/>
  <c r="B168" i="20" s="1"/>
  <c r="B168" i="21" s="1"/>
  <c r="B168" i="22" s="1"/>
  <c r="B168" i="24" s="1"/>
  <c r="B168" i="23" s="1"/>
  <c r="B168" i="31" s="1"/>
  <c r="B168" i="32" s="1"/>
  <c r="B168" i="39" s="1"/>
  <c r="B168" i="40" s="1"/>
  <c r="B168" i="41" s="1"/>
  <c r="B168" i="42" s="1"/>
  <c r="B169" i="33" s="1"/>
  <c r="B168" i="34" s="1"/>
  <c r="B169" i="36" s="1"/>
  <c r="B168" i="37" s="1"/>
  <c r="B168" i="38" s="1"/>
  <c r="B169" i="15"/>
  <c r="B169" i="16" s="1"/>
  <c r="B169" i="17" s="1"/>
  <c r="B169" i="18" s="1"/>
  <c r="B169" i="19" s="1"/>
  <c r="B169" i="20" s="1"/>
  <c r="B169" i="21" s="1"/>
  <c r="B169" i="22" s="1"/>
  <c r="B169" i="24" s="1"/>
  <c r="B169" i="23" s="1"/>
  <c r="B169" i="31" s="1"/>
  <c r="B169" i="32" s="1"/>
  <c r="B169" i="39" s="1"/>
  <c r="B169" i="40" s="1"/>
  <c r="B169" i="41" s="1"/>
  <c r="B169" i="42" s="1"/>
  <c r="B170" i="33" s="1"/>
  <c r="B169" i="34" s="1"/>
  <c r="B170" i="36" s="1"/>
  <c r="B169" i="37" s="1"/>
  <c r="B169" i="38" s="1"/>
  <c r="B170" i="15"/>
  <c r="B170" i="16" s="1"/>
  <c r="B170" i="17" s="1"/>
  <c r="B170" i="18" s="1"/>
  <c r="B170" i="19" s="1"/>
  <c r="B170" i="20" s="1"/>
  <c r="B170" i="21" s="1"/>
  <c r="B170" i="22" s="1"/>
  <c r="B170" i="24" s="1"/>
  <c r="B170" i="23" s="1"/>
  <c r="B170" i="31" s="1"/>
  <c r="B170" i="32" s="1"/>
  <c r="B170" i="39" s="1"/>
  <c r="B170" i="40" s="1"/>
  <c r="B170" i="41" s="1"/>
  <c r="B170" i="42" s="1"/>
  <c r="B171" i="33" s="1"/>
  <c r="B170" i="34" s="1"/>
  <c r="B171" i="36" s="1"/>
  <c r="B170" i="37" s="1"/>
  <c r="B170" i="38" s="1"/>
  <c r="B171" i="15"/>
  <c r="B171" i="16" s="1"/>
  <c r="B171" i="17" s="1"/>
  <c r="B171" i="18" s="1"/>
  <c r="B171" i="19" s="1"/>
  <c r="B171" i="20" s="1"/>
  <c r="B171" i="21" s="1"/>
  <c r="B171" i="22" s="1"/>
  <c r="B171" i="24" s="1"/>
  <c r="B171" i="23" s="1"/>
  <c r="B171" i="31" s="1"/>
  <c r="B171" i="32" s="1"/>
  <c r="B171" i="39" s="1"/>
  <c r="B171" i="40" s="1"/>
  <c r="B171" i="41" s="1"/>
  <c r="B171" i="42" s="1"/>
  <c r="B172" i="33" s="1"/>
  <c r="B171" i="34" s="1"/>
  <c r="B172" i="36" s="1"/>
  <c r="B171" i="37" s="1"/>
  <c r="B171" i="38" s="1"/>
  <c r="B172" i="15"/>
  <c r="B172" i="16" s="1"/>
  <c r="B172" i="17" s="1"/>
  <c r="B172" i="18" s="1"/>
  <c r="B172" i="19" s="1"/>
  <c r="B172" i="20" s="1"/>
  <c r="B172" i="21" s="1"/>
  <c r="B172" i="22" s="1"/>
  <c r="B172" i="24" s="1"/>
  <c r="B172" i="23" s="1"/>
  <c r="B172" i="31" s="1"/>
  <c r="B172" i="32" s="1"/>
  <c r="B172" i="39" s="1"/>
  <c r="B172" i="40" s="1"/>
  <c r="B172" i="41" s="1"/>
  <c r="B172" i="42" s="1"/>
  <c r="B173" i="33" s="1"/>
  <c r="B172" i="34" s="1"/>
  <c r="B173" i="36" s="1"/>
  <c r="B172" i="37" s="1"/>
  <c r="B172" i="38" s="1"/>
  <c r="B173" i="15"/>
  <c r="B173" i="16" s="1"/>
  <c r="B173" i="17" s="1"/>
  <c r="B173" i="18" s="1"/>
  <c r="B173" i="19" s="1"/>
  <c r="B173" i="20" s="1"/>
  <c r="B173" i="21" s="1"/>
  <c r="B173" i="22" s="1"/>
  <c r="B173" i="24" s="1"/>
  <c r="B173" i="23" s="1"/>
  <c r="B173" i="31" s="1"/>
  <c r="B173" i="32" s="1"/>
  <c r="B173" i="39" s="1"/>
  <c r="B173" i="40" s="1"/>
  <c r="B173" i="41" s="1"/>
  <c r="B173" i="42" s="1"/>
  <c r="B174" i="33" s="1"/>
  <c r="B173" i="34" s="1"/>
  <c r="B174" i="36" s="1"/>
  <c r="B173" i="37" s="1"/>
  <c r="B173" i="38" s="1"/>
  <c r="B174" i="15"/>
  <c r="B174" i="16" s="1"/>
  <c r="B174" i="17" s="1"/>
  <c r="B174" i="18" s="1"/>
  <c r="B174" i="19" s="1"/>
  <c r="B174" i="20" s="1"/>
  <c r="B174" i="21" s="1"/>
  <c r="B174" i="22" s="1"/>
  <c r="B174" i="24" s="1"/>
  <c r="B174" i="23" s="1"/>
  <c r="B174" i="31" s="1"/>
  <c r="B174" i="32" s="1"/>
  <c r="B174" i="39" s="1"/>
  <c r="B174" i="40" s="1"/>
  <c r="B174" i="41" s="1"/>
  <c r="B174" i="42" s="1"/>
  <c r="B175" i="33" s="1"/>
  <c r="B174" i="34" s="1"/>
  <c r="B175" i="36" s="1"/>
  <c r="B174" i="37" s="1"/>
  <c r="B174" i="38" s="1"/>
  <c r="B175" i="15"/>
  <c r="B175" i="16" s="1"/>
  <c r="B175" i="17" s="1"/>
  <c r="B175" i="18" s="1"/>
  <c r="B175" i="19" s="1"/>
  <c r="B175" i="20" s="1"/>
  <c r="B175" i="21" s="1"/>
  <c r="B175" i="22" s="1"/>
  <c r="B175" i="24" s="1"/>
  <c r="B175" i="23" s="1"/>
  <c r="B175" i="31" s="1"/>
  <c r="B175" i="32" s="1"/>
  <c r="B175" i="39" s="1"/>
  <c r="B175" i="40" s="1"/>
  <c r="B175" i="41" s="1"/>
  <c r="B175" i="42" s="1"/>
  <c r="B176" i="33" s="1"/>
  <c r="B175" i="34" s="1"/>
  <c r="B176" i="36" s="1"/>
  <c r="B175" i="37" s="1"/>
  <c r="B175" i="38" s="1"/>
  <c r="B176" i="15"/>
  <c r="B176" i="16" s="1"/>
  <c r="B176" i="17" s="1"/>
  <c r="B176" i="18" s="1"/>
  <c r="B176" i="19" s="1"/>
  <c r="B176" i="20" s="1"/>
  <c r="B176" i="21" s="1"/>
  <c r="B176" i="22" s="1"/>
  <c r="B176" i="24" s="1"/>
  <c r="B176" i="23" s="1"/>
  <c r="B176" i="31" s="1"/>
  <c r="B176" i="32" s="1"/>
  <c r="B176" i="39" s="1"/>
  <c r="B176" i="40" s="1"/>
  <c r="B176" i="41" s="1"/>
  <c r="B176" i="42" s="1"/>
  <c r="B177" i="33" s="1"/>
  <c r="B176" i="34" s="1"/>
  <c r="B177" i="36" s="1"/>
  <c r="B176" i="37" s="1"/>
  <c r="B176" i="38" s="1"/>
  <c r="B177" i="15"/>
  <c r="B177" i="16" s="1"/>
  <c r="B177" i="17" s="1"/>
  <c r="B177" i="18" s="1"/>
  <c r="B177" i="19" s="1"/>
  <c r="B177" i="20" s="1"/>
  <c r="B177" i="21" s="1"/>
  <c r="B177" i="22" s="1"/>
  <c r="B177" i="24" s="1"/>
  <c r="B177" i="23" s="1"/>
  <c r="B177" i="31" s="1"/>
  <c r="B177" i="32" s="1"/>
  <c r="B177" i="39" s="1"/>
  <c r="B177" i="40" s="1"/>
  <c r="B177" i="41" s="1"/>
  <c r="B177" i="42" s="1"/>
  <c r="B178" i="33" s="1"/>
  <c r="B177" i="34" s="1"/>
  <c r="B178" i="36" s="1"/>
  <c r="B177" i="37" s="1"/>
  <c r="B177" i="38" s="1"/>
  <c r="B178" i="15"/>
  <c r="B178" i="16" s="1"/>
  <c r="B178" i="17" s="1"/>
  <c r="B178" i="18" s="1"/>
  <c r="B178" i="19" s="1"/>
  <c r="B178" i="20" s="1"/>
  <c r="B178" i="21" s="1"/>
  <c r="B178" i="22" s="1"/>
  <c r="B178" i="24" s="1"/>
  <c r="B178" i="23" s="1"/>
  <c r="B178" i="31" s="1"/>
  <c r="B178" i="32" s="1"/>
  <c r="B178" i="39" s="1"/>
  <c r="B178" i="40" s="1"/>
  <c r="B178" i="41" s="1"/>
  <c r="B178" i="42" s="1"/>
  <c r="B179" i="33" s="1"/>
  <c r="B178" i="34" s="1"/>
  <c r="B179" i="36" s="1"/>
  <c r="B178" i="37" s="1"/>
  <c r="B178" i="38" s="1"/>
  <c r="B179" i="15"/>
  <c r="B179" i="16" s="1"/>
  <c r="B179" i="17" s="1"/>
  <c r="B179" i="18" s="1"/>
  <c r="B179" i="19" s="1"/>
  <c r="B179" i="20" s="1"/>
  <c r="B179" i="21" s="1"/>
  <c r="B179" i="22" s="1"/>
  <c r="B179" i="24" s="1"/>
  <c r="B179" i="23" s="1"/>
  <c r="B179" i="31" s="1"/>
  <c r="B179" i="32" s="1"/>
  <c r="B179" i="39" s="1"/>
  <c r="B179" i="40" s="1"/>
  <c r="B179" i="41" s="1"/>
  <c r="B179" i="42" s="1"/>
  <c r="B180" i="33" s="1"/>
  <c r="B179" i="34" s="1"/>
  <c r="B180" i="36" s="1"/>
  <c r="B179" i="37" s="1"/>
  <c r="B179" i="38" s="1"/>
  <c r="B180" i="15"/>
  <c r="B180" i="16" s="1"/>
  <c r="B180" i="17" s="1"/>
  <c r="B180" i="18" s="1"/>
  <c r="B180" i="19" s="1"/>
  <c r="B180" i="20" s="1"/>
  <c r="B180" i="21" s="1"/>
  <c r="B180" i="22" s="1"/>
  <c r="B180" i="24" s="1"/>
  <c r="B180" i="23" s="1"/>
  <c r="B180" i="31" s="1"/>
  <c r="B180" i="32" s="1"/>
  <c r="B180" i="39" s="1"/>
  <c r="B180" i="40" s="1"/>
  <c r="B180" i="41" s="1"/>
  <c r="B180" i="42" s="1"/>
  <c r="B181" i="33" s="1"/>
  <c r="B180" i="34" s="1"/>
  <c r="B181" i="36" s="1"/>
  <c r="B180" i="37" s="1"/>
  <c r="B180" i="38" s="1"/>
  <c r="B181" i="15"/>
  <c r="B181" i="16" s="1"/>
  <c r="B181" i="17" s="1"/>
  <c r="B181" i="18" s="1"/>
  <c r="B181" i="19" s="1"/>
  <c r="B181" i="20" s="1"/>
  <c r="B181" i="21" s="1"/>
  <c r="B181" i="22" s="1"/>
  <c r="B181" i="24" s="1"/>
  <c r="B181" i="23" s="1"/>
  <c r="B181" i="31" s="1"/>
  <c r="B181" i="32" s="1"/>
  <c r="B181" i="39" s="1"/>
  <c r="B181" i="40" s="1"/>
  <c r="B181" i="41" s="1"/>
  <c r="B181" i="42" s="1"/>
  <c r="B182" i="33" s="1"/>
  <c r="B181" i="34" s="1"/>
  <c r="B182" i="36" s="1"/>
  <c r="B181" i="37" s="1"/>
  <c r="B181" i="38" s="1"/>
  <c r="B182" i="15"/>
  <c r="B182" i="16" s="1"/>
  <c r="B182" i="17" s="1"/>
  <c r="B182" i="18" s="1"/>
  <c r="B182" i="19" s="1"/>
  <c r="B182" i="20" s="1"/>
  <c r="B182" i="21" s="1"/>
  <c r="B182" i="22" s="1"/>
  <c r="B182" i="24" s="1"/>
  <c r="B182" i="23" s="1"/>
  <c r="B182" i="31" s="1"/>
  <c r="B182" i="32" s="1"/>
  <c r="B182" i="39" s="1"/>
  <c r="B182" i="40" s="1"/>
  <c r="B182" i="41" s="1"/>
  <c r="B182" i="42" s="1"/>
  <c r="B183" i="33" s="1"/>
  <c r="B182" i="34" s="1"/>
  <c r="B183" i="36" s="1"/>
  <c r="B182" i="37" s="1"/>
  <c r="B182" i="38" s="1"/>
  <c r="B183" i="15"/>
  <c r="B183" i="16" s="1"/>
  <c r="B183" i="17" s="1"/>
  <c r="B183" i="18" s="1"/>
  <c r="B183" i="19" s="1"/>
  <c r="B183" i="20" s="1"/>
  <c r="B183" i="21" s="1"/>
  <c r="B183" i="22" s="1"/>
  <c r="B183" i="24" s="1"/>
  <c r="B183" i="23" s="1"/>
  <c r="B183" i="31" s="1"/>
  <c r="B183" i="32" s="1"/>
  <c r="B183" i="39" s="1"/>
  <c r="B183" i="40" s="1"/>
  <c r="B183" i="41" s="1"/>
  <c r="B183" i="42" s="1"/>
  <c r="B184" i="33" s="1"/>
  <c r="B183" i="34" s="1"/>
  <c r="B184" i="36" s="1"/>
  <c r="B183" i="37" s="1"/>
  <c r="B183" i="38" s="1"/>
  <c r="B184" i="15"/>
  <c r="B184" i="16" s="1"/>
  <c r="B184" i="17" s="1"/>
  <c r="B184" i="18" s="1"/>
  <c r="B184" i="19" s="1"/>
  <c r="B184" i="20" s="1"/>
  <c r="B184" i="21" s="1"/>
  <c r="B184" i="22" s="1"/>
  <c r="B184" i="24" s="1"/>
  <c r="B184" i="23" s="1"/>
  <c r="B184" i="31" s="1"/>
  <c r="B184" i="32" s="1"/>
  <c r="B184" i="39" s="1"/>
  <c r="B184" i="40" s="1"/>
  <c r="B184" i="41" s="1"/>
  <c r="B184" i="42" s="1"/>
  <c r="B185" i="33" s="1"/>
  <c r="B184" i="34" s="1"/>
  <c r="B185" i="36" s="1"/>
  <c r="B184" i="37" s="1"/>
  <c r="B184" i="38" s="1"/>
  <c r="B185" i="15"/>
  <c r="B185" i="16" s="1"/>
  <c r="B185" i="17" s="1"/>
  <c r="B185" i="18" s="1"/>
  <c r="B185" i="19" s="1"/>
  <c r="B185" i="20" s="1"/>
  <c r="B185" i="21" s="1"/>
  <c r="B185" i="22" s="1"/>
  <c r="B185" i="24" s="1"/>
  <c r="B185" i="23" s="1"/>
  <c r="B185" i="31" s="1"/>
  <c r="B185" i="32" s="1"/>
  <c r="B185" i="39" s="1"/>
  <c r="B185" i="40" s="1"/>
  <c r="B185" i="41" s="1"/>
  <c r="B185" i="42" s="1"/>
  <c r="B186" i="33" s="1"/>
  <c r="B185" i="34" s="1"/>
  <c r="B186" i="36" s="1"/>
  <c r="B185" i="37" s="1"/>
  <c r="B185" i="38" s="1"/>
  <c r="B186" i="15"/>
  <c r="B186" i="16" s="1"/>
  <c r="B186" i="17" s="1"/>
  <c r="B186" i="18" s="1"/>
  <c r="B186" i="19" s="1"/>
  <c r="B186" i="20" s="1"/>
  <c r="B186" i="21" s="1"/>
  <c r="B186" i="22" s="1"/>
  <c r="B186" i="24" s="1"/>
  <c r="B186" i="23" s="1"/>
  <c r="B186" i="31" s="1"/>
  <c r="B186" i="32" s="1"/>
  <c r="B186" i="39" s="1"/>
  <c r="B186" i="40" s="1"/>
  <c r="B186" i="41" s="1"/>
  <c r="B186" i="42" s="1"/>
  <c r="B187" i="33" s="1"/>
  <c r="B186" i="34" s="1"/>
  <c r="B187" i="36" s="1"/>
  <c r="B186" i="37" s="1"/>
  <c r="B186" i="38" s="1"/>
  <c r="B187" i="15"/>
  <c r="B187" i="16" s="1"/>
  <c r="B187" i="17" s="1"/>
  <c r="B187" i="18" s="1"/>
  <c r="B187" i="19" s="1"/>
  <c r="B187" i="20" s="1"/>
  <c r="B187" i="21" s="1"/>
  <c r="B187" i="22" s="1"/>
  <c r="B187" i="24" s="1"/>
  <c r="B187" i="23" s="1"/>
  <c r="B187" i="31" s="1"/>
  <c r="B187" i="32" s="1"/>
  <c r="B187" i="39" s="1"/>
  <c r="B187" i="40" s="1"/>
  <c r="B187" i="41" s="1"/>
  <c r="B187" i="42" s="1"/>
  <c r="B188" i="33" s="1"/>
  <c r="B187" i="34" s="1"/>
  <c r="B188" i="36" s="1"/>
  <c r="B187" i="37" s="1"/>
  <c r="B187" i="38" s="1"/>
  <c r="B188" i="15"/>
  <c r="B188" i="16" s="1"/>
  <c r="B188" i="17" s="1"/>
  <c r="B188" i="18" s="1"/>
  <c r="B188" i="19" s="1"/>
  <c r="B188" i="20" s="1"/>
  <c r="B188" i="21" s="1"/>
  <c r="B188" i="22" s="1"/>
  <c r="B188" i="24" s="1"/>
  <c r="B188" i="23" s="1"/>
  <c r="B188" i="31" s="1"/>
  <c r="B188" i="32" s="1"/>
  <c r="B188" i="39" s="1"/>
  <c r="B188" i="40" s="1"/>
  <c r="B188" i="41" s="1"/>
  <c r="B188" i="42" s="1"/>
  <c r="B189" i="33" s="1"/>
  <c r="B188" i="34" s="1"/>
  <c r="B189" i="36" s="1"/>
  <c r="B188" i="37" s="1"/>
  <c r="B188" i="38" s="1"/>
  <c r="B189" i="15"/>
  <c r="B189" i="16" s="1"/>
  <c r="B189" i="17" s="1"/>
  <c r="B189" i="18" s="1"/>
  <c r="B189" i="19" s="1"/>
  <c r="B189" i="20" s="1"/>
  <c r="B189" i="21" s="1"/>
  <c r="B189" i="22" s="1"/>
  <c r="B189" i="24" s="1"/>
  <c r="B189" i="23" s="1"/>
  <c r="B189" i="31" s="1"/>
  <c r="B189" i="32" s="1"/>
  <c r="B189" i="39" s="1"/>
  <c r="B189" i="40" s="1"/>
  <c r="B189" i="41" s="1"/>
  <c r="B189" i="42" s="1"/>
  <c r="B190" i="33" s="1"/>
  <c r="B189" i="34" s="1"/>
  <c r="B190" i="36" s="1"/>
  <c r="B189" i="37" s="1"/>
  <c r="B189" i="38" s="1"/>
  <c r="B190" i="15"/>
  <c r="B190" i="16" s="1"/>
  <c r="B190" i="17" s="1"/>
  <c r="B190" i="18" s="1"/>
  <c r="B190" i="19" s="1"/>
  <c r="B190" i="20" s="1"/>
  <c r="B190" i="21" s="1"/>
  <c r="B190" i="22" s="1"/>
  <c r="B190" i="24" s="1"/>
  <c r="B190" i="23" s="1"/>
  <c r="B190" i="31" s="1"/>
  <c r="B190" i="32" s="1"/>
  <c r="B190" i="39" s="1"/>
  <c r="B190" i="40" s="1"/>
  <c r="B190" i="41" s="1"/>
  <c r="B190" i="42" s="1"/>
  <c r="B191" i="33" s="1"/>
  <c r="B190" i="34" s="1"/>
  <c r="B191" i="36" s="1"/>
  <c r="B190" i="37" s="1"/>
  <c r="B190" i="38" s="1"/>
  <c r="B191" i="15"/>
  <c r="B191" i="16" s="1"/>
  <c r="B191" i="17" s="1"/>
  <c r="B191" i="18" s="1"/>
  <c r="B191" i="19" s="1"/>
  <c r="B191" i="20" s="1"/>
  <c r="B191" i="21" s="1"/>
  <c r="B191" i="22" s="1"/>
  <c r="B191" i="24" s="1"/>
  <c r="B191" i="23" s="1"/>
  <c r="B191" i="31" s="1"/>
  <c r="B191" i="32" s="1"/>
  <c r="B191" i="39" s="1"/>
  <c r="B191" i="40" s="1"/>
  <c r="B191" i="41" s="1"/>
  <c r="B191" i="42" s="1"/>
  <c r="B192" i="33" s="1"/>
  <c r="B191" i="34" s="1"/>
  <c r="B192" i="36" s="1"/>
  <c r="B191" i="37" s="1"/>
  <c r="B191" i="38" s="1"/>
  <c r="B192" i="15"/>
  <c r="B192" i="16" s="1"/>
  <c r="B192" i="17" s="1"/>
  <c r="B192" i="18" s="1"/>
  <c r="B192" i="19" s="1"/>
  <c r="B192" i="20" s="1"/>
  <c r="B192" i="21" s="1"/>
  <c r="B192" i="22" s="1"/>
  <c r="B192" i="24" s="1"/>
  <c r="B192" i="23" s="1"/>
  <c r="B192" i="31" s="1"/>
  <c r="B192" i="32" s="1"/>
  <c r="B192" i="39" s="1"/>
  <c r="B192" i="40" s="1"/>
  <c r="B192" i="41" s="1"/>
  <c r="B192" i="42" s="1"/>
  <c r="B193" i="33" s="1"/>
  <c r="B192" i="34" s="1"/>
  <c r="B193" i="36" s="1"/>
  <c r="B192" i="37" s="1"/>
  <c r="B192" i="38" s="1"/>
  <c r="B193" i="15"/>
  <c r="B193" i="16" s="1"/>
  <c r="B193" i="17" s="1"/>
  <c r="B193" i="18" s="1"/>
  <c r="B193" i="19" s="1"/>
  <c r="B193" i="20" s="1"/>
  <c r="B193" i="21" s="1"/>
  <c r="B193" i="22" s="1"/>
  <c r="B193" i="24" s="1"/>
  <c r="B193" i="23" s="1"/>
  <c r="B193" i="31" s="1"/>
  <c r="B193" i="32" s="1"/>
  <c r="B193" i="39" s="1"/>
  <c r="B193" i="40" s="1"/>
  <c r="B193" i="41" s="1"/>
  <c r="B193" i="42" s="1"/>
  <c r="B194" i="33" s="1"/>
  <c r="B193" i="34" s="1"/>
  <c r="B194" i="36" s="1"/>
  <c r="B193" i="37" s="1"/>
  <c r="B193" i="38" s="1"/>
  <c r="B194" i="15"/>
  <c r="B194" i="16" s="1"/>
  <c r="B194" i="17" s="1"/>
  <c r="B194" i="18" s="1"/>
  <c r="B194" i="19" s="1"/>
  <c r="B194" i="20" s="1"/>
  <c r="B194" i="21" s="1"/>
  <c r="B194" i="22" s="1"/>
  <c r="B194" i="24" s="1"/>
  <c r="B194" i="23" s="1"/>
  <c r="B194" i="31" s="1"/>
  <c r="B194" i="32" s="1"/>
  <c r="B194" i="39" s="1"/>
  <c r="B194" i="40" s="1"/>
  <c r="B194" i="41" s="1"/>
  <c r="B194" i="42" s="1"/>
  <c r="B195" i="33" s="1"/>
  <c r="B194" i="34" s="1"/>
  <c r="B195" i="36" s="1"/>
  <c r="B194" i="37" s="1"/>
  <c r="B194" i="38" s="1"/>
  <c r="B195" i="15"/>
  <c r="B195" i="16" s="1"/>
  <c r="B195" i="17" s="1"/>
  <c r="B195" i="18" s="1"/>
  <c r="B195" i="19" s="1"/>
  <c r="B195" i="20" s="1"/>
  <c r="B195" i="21" s="1"/>
  <c r="B195" i="22" s="1"/>
  <c r="B195" i="24" s="1"/>
  <c r="B195" i="23" s="1"/>
  <c r="B195" i="31" s="1"/>
  <c r="B195" i="32" s="1"/>
  <c r="B195" i="39" s="1"/>
  <c r="B195" i="40" s="1"/>
  <c r="B195" i="41" s="1"/>
  <c r="B195" i="42" s="1"/>
  <c r="B196" i="33" s="1"/>
  <c r="B195" i="34" s="1"/>
  <c r="B196" i="36" s="1"/>
  <c r="B195" i="37" s="1"/>
  <c r="B195" i="38" s="1"/>
  <c r="B196" i="15"/>
  <c r="B196" i="16" s="1"/>
  <c r="B196" i="17" s="1"/>
  <c r="B196" i="18" s="1"/>
  <c r="B196" i="19" s="1"/>
  <c r="B196" i="20" s="1"/>
  <c r="B196" i="21" s="1"/>
  <c r="B196" i="22" s="1"/>
  <c r="B196" i="24" s="1"/>
  <c r="B196" i="23" s="1"/>
  <c r="B196" i="31" s="1"/>
  <c r="B196" i="32" s="1"/>
  <c r="B196" i="39" s="1"/>
  <c r="B196" i="40" s="1"/>
  <c r="B196" i="41" s="1"/>
  <c r="B196" i="42" s="1"/>
  <c r="B197" i="33" s="1"/>
  <c r="B196" i="34" s="1"/>
  <c r="B197" i="36" s="1"/>
  <c r="B196" i="37" s="1"/>
  <c r="B196" i="38" s="1"/>
  <c r="B197" i="15"/>
  <c r="B197" i="16" s="1"/>
  <c r="B197" i="17" s="1"/>
  <c r="B197" i="18" s="1"/>
  <c r="B197" i="19" s="1"/>
  <c r="B197" i="20" s="1"/>
  <c r="B197" i="21" s="1"/>
  <c r="B197" i="22" s="1"/>
  <c r="B197" i="24" s="1"/>
  <c r="B197" i="23" s="1"/>
  <c r="B197" i="31" s="1"/>
  <c r="B197" i="32" s="1"/>
  <c r="B197" i="39" s="1"/>
  <c r="B197" i="40" s="1"/>
  <c r="B197" i="41" s="1"/>
  <c r="B197" i="42" s="1"/>
  <c r="B198" i="33" s="1"/>
  <c r="B197" i="34" s="1"/>
  <c r="B198" i="36" s="1"/>
  <c r="B197" i="37" s="1"/>
  <c r="B197" i="38" s="1"/>
  <c r="B198" i="15"/>
  <c r="B198" i="16" s="1"/>
  <c r="B198" i="17" s="1"/>
  <c r="B198" i="18" s="1"/>
  <c r="B198" i="19" s="1"/>
  <c r="B198" i="20" s="1"/>
  <c r="B198" i="21" s="1"/>
  <c r="B198" i="22" s="1"/>
  <c r="B198" i="24" s="1"/>
  <c r="B198" i="23" s="1"/>
  <c r="B198" i="31" s="1"/>
  <c r="B198" i="32" s="1"/>
  <c r="B198" i="39" s="1"/>
  <c r="B198" i="40" s="1"/>
  <c r="B198" i="41" s="1"/>
  <c r="B198" i="42" s="1"/>
  <c r="B199" i="33" s="1"/>
  <c r="B198" i="34" s="1"/>
  <c r="B199" i="36" s="1"/>
  <c r="B198" i="37" s="1"/>
  <c r="B198" i="38" s="1"/>
  <c r="B199" i="15"/>
  <c r="B199" i="16" s="1"/>
  <c r="B199" i="17" s="1"/>
  <c r="B199" i="18" s="1"/>
  <c r="B199" i="19" s="1"/>
  <c r="B199" i="20" s="1"/>
  <c r="B199" i="21" s="1"/>
  <c r="B199" i="22" s="1"/>
  <c r="B199" i="24" s="1"/>
  <c r="B199" i="23" s="1"/>
  <c r="B199" i="31" s="1"/>
  <c r="B199" i="32" s="1"/>
  <c r="B199" i="39" s="1"/>
  <c r="B199" i="40" s="1"/>
  <c r="B199" i="41" s="1"/>
  <c r="B199" i="42" s="1"/>
  <c r="B200" i="33" s="1"/>
  <c r="B199" i="34" s="1"/>
  <c r="B200" i="36" s="1"/>
  <c r="B199" i="37" s="1"/>
  <c r="B199" i="38" s="1"/>
  <c r="B200" i="15"/>
  <c r="B200" i="16" s="1"/>
  <c r="B200" i="17" s="1"/>
  <c r="B200" i="18" s="1"/>
  <c r="B200" i="19" s="1"/>
  <c r="B200" i="20" s="1"/>
  <c r="B200" i="21" s="1"/>
  <c r="B200" i="22" s="1"/>
  <c r="B200" i="24" s="1"/>
  <c r="B200" i="23" s="1"/>
  <c r="B200" i="31" s="1"/>
  <c r="B200" i="32" s="1"/>
  <c r="B200" i="39" s="1"/>
  <c r="B200" i="40" s="1"/>
  <c r="B200" i="41" s="1"/>
  <c r="B200" i="42" s="1"/>
  <c r="B201" i="33" s="1"/>
  <c r="B200" i="34" s="1"/>
  <c r="B201" i="36" s="1"/>
  <c r="B200" i="37" s="1"/>
  <c r="B200" i="38" s="1"/>
  <c r="B201" i="15"/>
  <c r="B201" i="16" s="1"/>
  <c r="B201" i="17" s="1"/>
  <c r="B201" i="18" s="1"/>
  <c r="B201" i="19" s="1"/>
  <c r="B201" i="20" s="1"/>
  <c r="B201" i="21" s="1"/>
  <c r="B201" i="22" s="1"/>
  <c r="B201" i="24" s="1"/>
  <c r="B201" i="23" s="1"/>
  <c r="B201" i="31" s="1"/>
  <c r="B201" i="32" s="1"/>
  <c r="B201" i="39" s="1"/>
  <c r="B201" i="40" s="1"/>
  <c r="B201" i="41" s="1"/>
  <c r="B201" i="42" s="1"/>
  <c r="B202" i="33" s="1"/>
  <c r="B201" i="34" s="1"/>
  <c r="B202" i="36" s="1"/>
  <c r="B201" i="37" s="1"/>
  <c r="B201" i="38" s="1"/>
  <c r="B202" i="15"/>
  <c r="B202" i="16" s="1"/>
  <c r="B202" i="17" s="1"/>
  <c r="B202" i="18" s="1"/>
  <c r="B202" i="19" s="1"/>
  <c r="B202" i="20" s="1"/>
  <c r="B202" i="21" s="1"/>
  <c r="B202" i="22" s="1"/>
  <c r="B202" i="24" s="1"/>
  <c r="B202" i="23" s="1"/>
  <c r="B202" i="31" s="1"/>
  <c r="B202" i="32" s="1"/>
  <c r="B202" i="39" s="1"/>
  <c r="B202" i="40" s="1"/>
  <c r="B202" i="41" s="1"/>
  <c r="B202" i="42" s="1"/>
  <c r="B203" i="33" s="1"/>
  <c r="B202" i="34" s="1"/>
  <c r="B203" i="36" s="1"/>
  <c r="B202" i="37" s="1"/>
  <c r="B202" i="38" s="1"/>
  <c r="B203" i="15"/>
  <c r="B203" i="16" s="1"/>
  <c r="B203" i="17" s="1"/>
  <c r="B203" i="18" s="1"/>
  <c r="B203" i="19" s="1"/>
  <c r="B203" i="20" s="1"/>
  <c r="B203" i="21" s="1"/>
  <c r="B203" i="22" s="1"/>
  <c r="B203" i="24" s="1"/>
  <c r="B203" i="23" s="1"/>
  <c r="B203" i="31" s="1"/>
  <c r="B203" i="32" s="1"/>
  <c r="B203" i="39" s="1"/>
  <c r="B203" i="40" s="1"/>
  <c r="B203" i="41" s="1"/>
  <c r="B203" i="42" s="1"/>
  <c r="B204" i="33" s="1"/>
  <c r="B203" i="34" s="1"/>
  <c r="B204" i="36" s="1"/>
  <c r="B203" i="37" s="1"/>
  <c r="B203" i="38" s="1"/>
  <c r="B204" i="15"/>
  <c r="B204" i="16" s="1"/>
  <c r="B204" i="17" s="1"/>
  <c r="B204" i="18" s="1"/>
  <c r="B204" i="19" s="1"/>
  <c r="B204" i="20" s="1"/>
  <c r="B204" i="21" s="1"/>
  <c r="B204" i="22" s="1"/>
  <c r="B204" i="24" s="1"/>
  <c r="B204" i="23" s="1"/>
  <c r="B204" i="31" s="1"/>
  <c r="B204" i="32" s="1"/>
  <c r="B204" i="39" s="1"/>
  <c r="B204" i="40" s="1"/>
  <c r="B204" i="41" s="1"/>
  <c r="B204" i="42" s="1"/>
  <c r="B205" i="33" s="1"/>
  <c r="B204" i="34" s="1"/>
  <c r="B205" i="36" s="1"/>
  <c r="B204" i="37" s="1"/>
  <c r="B204" i="38" s="1"/>
  <c r="B205" i="15"/>
  <c r="B205" i="16" s="1"/>
  <c r="B205" i="17" s="1"/>
  <c r="B205" i="18" s="1"/>
  <c r="B205" i="19" s="1"/>
  <c r="B205" i="20" s="1"/>
  <c r="B205" i="21" s="1"/>
  <c r="B205" i="22" s="1"/>
  <c r="B205" i="24" s="1"/>
  <c r="B205" i="23" s="1"/>
  <c r="B205" i="31" s="1"/>
  <c r="B205" i="32" s="1"/>
  <c r="B205" i="39" s="1"/>
  <c r="B205" i="40" s="1"/>
  <c r="B205" i="41" s="1"/>
  <c r="B205" i="42" s="1"/>
  <c r="B206" i="33" s="1"/>
  <c r="B205" i="34" s="1"/>
  <c r="B206" i="36" s="1"/>
  <c r="B205" i="37" s="1"/>
  <c r="B205" i="38" s="1"/>
  <c r="B206" i="15"/>
  <c r="B206" i="16" s="1"/>
  <c r="B206" i="17" s="1"/>
  <c r="B206" i="18" s="1"/>
  <c r="B206" i="19" s="1"/>
  <c r="B206" i="20" s="1"/>
  <c r="B206" i="21" s="1"/>
  <c r="B206" i="22" s="1"/>
  <c r="B206" i="24" s="1"/>
  <c r="B206" i="23" s="1"/>
  <c r="B206" i="31" s="1"/>
  <c r="B206" i="32" s="1"/>
  <c r="B206" i="39" s="1"/>
  <c r="B206" i="40" s="1"/>
  <c r="B206" i="41" s="1"/>
  <c r="B206" i="42" s="1"/>
  <c r="B207" i="33" s="1"/>
  <c r="B206" i="34" s="1"/>
  <c r="B207" i="36" s="1"/>
  <c r="B206" i="37" s="1"/>
  <c r="B206" i="38" s="1"/>
  <c r="B207" i="15"/>
  <c r="B207" i="16" s="1"/>
  <c r="B207" i="17" s="1"/>
  <c r="B207" i="18" s="1"/>
  <c r="B207" i="19" s="1"/>
  <c r="B207" i="20" s="1"/>
  <c r="B207" i="21" s="1"/>
  <c r="B207" i="22" s="1"/>
  <c r="B207" i="24" s="1"/>
  <c r="B207" i="23" s="1"/>
  <c r="B207" i="31" s="1"/>
  <c r="B207" i="32" s="1"/>
  <c r="B207" i="39" s="1"/>
  <c r="B207" i="40" s="1"/>
  <c r="B207" i="41" s="1"/>
  <c r="B207" i="42" s="1"/>
  <c r="B208" i="33" s="1"/>
  <c r="B207" i="34" s="1"/>
  <c r="B208" i="36" s="1"/>
  <c r="B207" i="37" s="1"/>
  <c r="B207" i="38" s="1"/>
  <c r="B208" i="15"/>
  <c r="B208" i="16" s="1"/>
  <c r="B208" i="17" s="1"/>
  <c r="B208" i="18" s="1"/>
  <c r="B208" i="19" s="1"/>
  <c r="B208" i="20" s="1"/>
  <c r="B208" i="21" s="1"/>
  <c r="B208" i="22" s="1"/>
  <c r="B208" i="24" s="1"/>
  <c r="B208" i="23" s="1"/>
  <c r="B208" i="31" s="1"/>
  <c r="B208" i="32" s="1"/>
  <c r="B208" i="39" s="1"/>
  <c r="B208" i="40" s="1"/>
  <c r="B208" i="41" s="1"/>
  <c r="B208" i="42" s="1"/>
  <c r="B209" i="33" s="1"/>
  <c r="B208" i="34" s="1"/>
  <c r="B209" i="36" s="1"/>
  <c r="B208" i="37" s="1"/>
  <c r="B208" i="38" s="1"/>
  <c r="B209" i="15"/>
  <c r="B209" i="16" s="1"/>
  <c r="B209" i="17" s="1"/>
  <c r="B209" i="18" s="1"/>
  <c r="B209" i="19" s="1"/>
  <c r="B209" i="20" s="1"/>
  <c r="B209" i="21" s="1"/>
  <c r="B209" i="22" s="1"/>
  <c r="B209" i="24" s="1"/>
  <c r="B209" i="23" s="1"/>
  <c r="B209" i="31" s="1"/>
  <c r="B209" i="32" s="1"/>
  <c r="B209" i="39" s="1"/>
  <c r="B209" i="40" s="1"/>
  <c r="B209" i="41" s="1"/>
  <c r="B209" i="42" s="1"/>
  <c r="B210" i="33" s="1"/>
  <c r="B209" i="34" s="1"/>
  <c r="B210" i="36" s="1"/>
  <c r="B209" i="37" s="1"/>
  <c r="B209" i="38" s="1"/>
  <c r="B210" i="15"/>
  <c r="B210" i="16" s="1"/>
  <c r="B210" i="17" s="1"/>
  <c r="B210" i="18" s="1"/>
  <c r="B210" i="19" s="1"/>
  <c r="B210" i="20" s="1"/>
  <c r="B210" i="21" s="1"/>
  <c r="B210" i="22" s="1"/>
  <c r="B210" i="24" s="1"/>
  <c r="B210" i="23" s="1"/>
  <c r="B210" i="31" s="1"/>
  <c r="B210" i="32" s="1"/>
  <c r="B210" i="39" s="1"/>
  <c r="B210" i="40" s="1"/>
  <c r="B210" i="41" s="1"/>
  <c r="B210" i="42" s="1"/>
  <c r="B211" i="33" s="1"/>
  <c r="B210" i="34" s="1"/>
  <c r="B211" i="36" s="1"/>
  <c r="B210" i="37" s="1"/>
  <c r="B210" i="38" s="1"/>
  <c r="B211" i="15"/>
  <c r="B211" i="16" s="1"/>
  <c r="B211" i="17" s="1"/>
  <c r="B211" i="18" s="1"/>
  <c r="B211" i="19" s="1"/>
  <c r="B211" i="20" s="1"/>
  <c r="B211" i="21" s="1"/>
  <c r="B211" i="22" s="1"/>
  <c r="B211" i="24" s="1"/>
  <c r="B211" i="23" s="1"/>
  <c r="B211" i="31" s="1"/>
  <c r="B211" i="32" s="1"/>
  <c r="B211" i="39" s="1"/>
  <c r="B211" i="40" s="1"/>
  <c r="B211" i="41" s="1"/>
  <c r="B211" i="42" s="1"/>
  <c r="B212" i="33" s="1"/>
  <c r="B211" i="34" s="1"/>
  <c r="B212" i="36" s="1"/>
  <c r="B211" i="37" s="1"/>
  <c r="B211" i="38" s="1"/>
  <c r="B212" i="15"/>
  <c r="B212" i="16" s="1"/>
  <c r="B212" i="17" s="1"/>
  <c r="B212" i="18" s="1"/>
  <c r="B212" i="19" s="1"/>
  <c r="B212" i="20" s="1"/>
  <c r="B212" i="21" s="1"/>
  <c r="B212" i="22" s="1"/>
  <c r="B212" i="24" s="1"/>
  <c r="B212" i="23" s="1"/>
  <c r="B212" i="31" s="1"/>
  <c r="B212" i="32" s="1"/>
  <c r="B212" i="39" s="1"/>
  <c r="B212" i="40" s="1"/>
  <c r="B212" i="41" s="1"/>
  <c r="B212" i="42" s="1"/>
  <c r="B213" i="33" s="1"/>
  <c r="B212" i="34" s="1"/>
  <c r="B213" i="36" s="1"/>
  <c r="B212" i="37" s="1"/>
  <c r="B212" i="38" s="1"/>
  <c r="B213" i="15"/>
  <c r="B213" i="16" s="1"/>
  <c r="B213" i="17" s="1"/>
  <c r="B213" i="18" s="1"/>
  <c r="B213" i="19" s="1"/>
  <c r="B213" i="20" s="1"/>
  <c r="B213" i="21" s="1"/>
  <c r="B213" i="22" s="1"/>
  <c r="B213" i="24" s="1"/>
  <c r="B213" i="23" s="1"/>
  <c r="B213" i="31" s="1"/>
  <c r="B213" i="32" s="1"/>
  <c r="B213" i="39" s="1"/>
  <c r="B213" i="40" s="1"/>
  <c r="B213" i="41" s="1"/>
  <c r="B213" i="42" s="1"/>
  <c r="B214" i="33" s="1"/>
  <c r="B213" i="34" s="1"/>
  <c r="B214" i="36" s="1"/>
  <c r="B213" i="37" s="1"/>
  <c r="B213" i="38" s="1"/>
  <c r="B214" i="15"/>
  <c r="B214" i="16" s="1"/>
  <c r="B214" i="17" s="1"/>
  <c r="B214" i="18" s="1"/>
  <c r="B214" i="19" s="1"/>
  <c r="B214" i="20" s="1"/>
  <c r="B214" i="21" s="1"/>
  <c r="B214" i="22" s="1"/>
  <c r="B214" i="24" s="1"/>
  <c r="B214" i="23" s="1"/>
  <c r="B214" i="31" s="1"/>
  <c r="B214" i="32" s="1"/>
  <c r="B214" i="39" s="1"/>
  <c r="B214" i="40" s="1"/>
  <c r="B214" i="41" s="1"/>
  <c r="B214" i="42" s="1"/>
  <c r="B215" i="33" s="1"/>
  <c r="B214" i="34" s="1"/>
  <c r="B215" i="36" s="1"/>
  <c r="B214" i="37" s="1"/>
  <c r="B214" i="38" s="1"/>
  <c r="B215" i="15"/>
  <c r="B215" i="16" s="1"/>
  <c r="B215" i="17" s="1"/>
  <c r="B215" i="18" s="1"/>
  <c r="B215" i="19" s="1"/>
  <c r="B215" i="20" s="1"/>
  <c r="B215" i="21" s="1"/>
  <c r="B215" i="22" s="1"/>
  <c r="B215" i="24" s="1"/>
  <c r="B215" i="23" s="1"/>
  <c r="B215" i="31" s="1"/>
  <c r="B215" i="32" s="1"/>
  <c r="B215" i="39" s="1"/>
  <c r="B215" i="40" s="1"/>
  <c r="B215" i="41" s="1"/>
  <c r="B215" i="42" s="1"/>
  <c r="B216" i="33" s="1"/>
  <c r="B215" i="34" s="1"/>
  <c r="B216" i="36" s="1"/>
  <c r="B215" i="37" s="1"/>
  <c r="B215" i="38" s="1"/>
  <c r="B216" i="15"/>
  <c r="B216" i="16" s="1"/>
  <c r="B216" i="17" s="1"/>
  <c r="B216" i="18" s="1"/>
  <c r="B216" i="19" s="1"/>
  <c r="B216" i="20" s="1"/>
  <c r="B216" i="21" s="1"/>
  <c r="B216" i="22" s="1"/>
  <c r="B216" i="24" s="1"/>
  <c r="B216" i="23" s="1"/>
  <c r="B216" i="31" s="1"/>
  <c r="B216" i="32" s="1"/>
  <c r="B216" i="39" s="1"/>
  <c r="B216" i="40" s="1"/>
  <c r="B216" i="41" s="1"/>
  <c r="B216" i="42" s="1"/>
  <c r="B217" i="33" s="1"/>
  <c r="B216" i="34" s="1"/>
  <c r="B217" i="36" s="1"/>
  <c r="B216" i="37" s="1"/>
  <c r="B216" i="38" s="1"/>
  <c r="B217" i="15"/>
  <c r="B217" i="16" s="1"/>
  <c r="B217" i="17" s="1"/>
  <c r="B217" i="18" s="1"/>
  <c r="B217" i="19" s="1"/>
  <c r="B217" i="20" s="1"/>
  <c r="B217" i="21" s="1"/>
  <c r="B217" i="22" s="1"/>
  <c r="B217" i="24" s="1"/>
  <c r="B217" i="23" s="1"/>
  <c r="B217" i="31" s="1"/>
  <c r="B217" i="32" s="1"/>
  <c r="B217" i="39" s="1"/>
  <c r="B217" i="40" s="1"/>
  <c r="B217" i="41" s="1"/>
  <c r="B217" i="42" s="1"/>
  <c r="B218" i="33" s="1"/>
  <c r="B217" i="34" s="1"/>
  <c r="B218" i="36" s="1"/>
  <c r="B217" i="37" s="1"/>
  <c r="B217" i="38" s="1"/>
  <c r="B218" i="15"/>
  <c r="B218" i="16" s="1"/>
  <c r="B218" i="17" s="1"/>
  <c r="B218" i="18" s="1"/>
  <c r="B218" i="19" s="1"/>
  <c r="B218" i="20" s="1"/>
  <c r="B218" i="21" s="1"/>
  <c r="B218" i="22" s="1"/>
  <c r="B218" i="24" s="1"/>
  <c r="B218" i="23" s="1"/>
  <c r="B218" i="31" s="1"/>
  <c r="B218" i="32" s="1"/>
  <c r="B218" i="39" s="1"/>
  <c r="B218" i="40" s="1"/>
  <c r="B218" i="41" s="1"/>
  <c r="B218" i="42" s="1"/>
  <c r="B219" i="33" s="1"/>
  <c r="B218" i="34" s="1"/>
  <c r="B219" i="36" s="1"/>
  <c r="B218" i="37" s="1"/>
  <c r="B218" i="38" s="1"/>
  <c r="B219" i="15"/>
  <c r="B219" i="16" s="1"/>
  <c r="B219" i="17" s="1"/>
  <c r="B219" i="18" s="1"/>
  <c r="B219" i="19" s="1"/>
  <c r="B219" i="20" s="1"/>
  <c r="B219" i="21" s="1"/>
  <c r="B219" i="22" s="1"/>
  <c r="B219" i="24" s="1"/>
  <c r="B219" i="23" s="1"/>
  <c r="B219" i="31" s="1"/>
  <c r="B219" i="32" s="1"/>
  <c r="B219" i="39" s="1"/>
  <c r="B219" i="40" s="1"/>
  <c r="B219" i="41" s="1"/>
  <c r="B219" i="42" s="1"/>
  <c r="B220" i="33" s="1"/>
  <c r="B219" i="34" s="1"/>
  <c r="B220" i="36" s="1"/>
  <c r="B219" i="37" s="1"/>
  <c r="B219" i="38" s="1"/>
  <c r="B220" i="15"/>
  <c r="B220" i="16" s="1"/>
  <c r="B220" i="17" s="1"/>
  <c r="B220" i="18" s="1"/>
  <c r="B220" i="19" s="1"/>
  <c r="B220" i="20" s="1"/>
  <c r="B220" i="21" s="1"/>
  <c r="B220" i="22" s="1"/>
  <c r="B220" i="24" s="1"/>
  <c r="B220" i="23" s="1"/>
  <c r="B220" i="31" s="1"/>
  <c r="B220" i="32" s="1"/>
  <c r="B220" i="39" s="1"/>
  <c r="B220" i="40" s="1"/>
  <c r="B220" i="41" s="1"/>
  <c r="B220" i="42" s="1"/>
  <c r="B221" i="33" s="1"/>
  <c r="B220" i="34" s="1"/>
  <c r="B221" i="36" s="1"/>
  <c r="B220" i="37" s="1"/>
  <c r="B220" i="38" s="1"/>
  <c r="B221" i="15"/>
  <c r="B221" i="16" s="1"/>
  <c r="B221" i="17" s="1"/>
  <c r="B221" i="18" s="1"/>
  <c r="B221" i="19" s="1"/>
  <c r="B221" i="20" s="1"/>
  <c r="B221" i="21" s="1"/>
  <c r="B221" i="22" s="1"/>
  <c r="B221" i="24" s="1"/>
  <c r="B221" i="23" s="1"/>
  <c r="B221" i="31" s="1"/>
  <c r="B221" i="32" s="1"/>
  <c r="B221" i="39" s="1"/>
  <c r="B221" i="40" s="1"/>
  <c r="B221" i="41" s="1"/>
  <c r="B221" i="42" s="1"/>
  <c r="B222" i="33" s="1"/>
  <c r="B221" i="34" s="1"/>
  <c r="B222" i="36" s="1"/>
  <c r="B221" i="37" s="1"/>
  <c r="B221" i="38" s="1"/>
  <c r="B222" i="15"/>
  <c r="B222" i="16" s="1"/>
  <c r="B222" i="17" s="1"/>
  <c r="B222" i="18" s="1"/>
  <c r="B222" i="19" s="1"/>
  <c r="B222" i="20" s="1"/>
  <c r="B222" i="21" s="1"/>
  <c r="B222" i="22" s="1"/>
  <c r="B222" i="24" s="1"/>
  <c r="B222" i="23" s="1"/>
  <c r="B222" i="31" s="1"/>
  <c r="B222" i="32" s="1"/>
  <c r="B222" i="39" s="1"/>
  <c r="B222" i="40" s="1"/>
  <c r="B222" i="41" s="1"/>
  <c r="B222" i="42" s="1"/>
  <c r="B223" i="33" s="1"/>
  <c r="B222" i="34" s="1"/>
  <c r="B223" i="36" s="1"/>
  <c r="B222" i="37" s="1"/>
  <c r="B222" i="38" s="1"/>
  <c r="B223" i="15"/>
  <c r="B223" i="16" s="1"/>
  <c r="B223" i="17" s="1"/>
  <c r="B223" i="18" s="1"/>
  <c r="B223" i="19" s="1"/>
  <c r="B223" i="20" s="1"/>
  <c r="B223" i="21" s="1"/>
  <c r="B223" i="22" s="1"/>
  <c r="B223" i="24" s="1"/>
  <c r="B223" i="23" s="1"/>
  <c r="B223" i="31" s="1"/>
  <c r="B223" i="32" s="1"/>
  <c r="B223" i="39" s="1"/>
  <c r="B223" i="40" s="1"/>
  <c r="B223" i="41" s="1"/>
  <c r="B223" i="42" s="1"/>
  <c r="B224" i="33" s="1"/>
  <c r="B223" i="34" s="1"/>
  <c r="B224" i="36" s="1"/>
  <c r="B223" i="37" s="1"/>
  <c r="B223" i="38" s="1"/>
  <c r="B224" i="15"/>
  <c r="B224" i="16" s="1"/>
  <c r="B224" i="17" s="1"/>
  <c r="B224" i="18" s="1"/>
  <c r="B224" i="19" s="1"/>
  <c r="B224" i="20" s="1"/>
  <c r="B224" i="21" s="1"/>
  <c r="B224" i="22" s="1"/>
  <c r="B224" i="24" s="1"/>
  <c r="B224" i="23" s="1"/>
  <c r="B224" i="31" s="1"/>
  <c r="B224" i="32" s="1"/>
  <c r="B224" i="39" s="1"/>
  <c r="B224" i="40" s="1"/>
  <c r="B224" i="41" s="1"/>
  <c r="B224" i="42" s="1"/>
  <c r="B225" i="33" s="1"/>
  <c r="B224" i="34" s="1"/>
  <c r="B225" i="36" s="1"/>
  <c r="B224" i="37" s="1"/>
  <c r="B224" i="38" s="1"/>
  <c r="B225" i="15"/>
  <c r="B225" i="16" s="1"/>
  <c r="B225" i="17" s="1"/>
  <c r="B225" i="18" s="1"/>
  <c r="B225" i="19" s="1"/>
  <c r="B225" i="20" s="1"/>
  <c r="B225" i="21" s="1"/>
  <c r="B225" i="22" s="1"/>
  <c r="B225" i="24" s="1"/>
  <c r="B225" i="23" s="1"/>
  <c r="B225" i="31" s="1"/>
  <c r="B225" i="32" s="1"/>
  <c r="B225" i="39" s="1"/>
  <c r="B225" i="40" s="1"/>
  <c r="B225" i="41" s="1"/>
  <c r="B225" i="42" s="1"/>
  <c r="B226" i="33" s="1"/>
  <c r="B225" i="34" s="1"/>
  <c r="B226" i="36" s="1"/>
  <c r="B225" i="37" s="1"/>
  <c r="B225" i="38" s="1"/>
  <c r="B226" i="15"/>
  <c r="B226" i="16" s="1"/>
  <c r="B226" i="17" s="1"/>
  <c r="B226" i="18" s="1"/>
  <c r="B226" i="19" s="1"/>
  <c r="B226" i="20" s="1"/>
  <c r="B226" i="21" s="1"/>
  <c r="B226" i="22" s="1"/>
  <c r="B226" i="24" s="1"/>
  <c r="B226" i="23" s="1"/>
  <c r="B226" i="31" s="1"/>
  <c r="B226" i="32" s="1"/>
  <c r="B226" i="39" s="1"/>
  <c r="B226" i="40" s="1"/>
  <c r="B226" i="41" s="1"/>
  <c r="B226" i="42" s="1"/>
  <c r="B227" i="33" s="1"/>
  <c r="B226" i="34" s="1"/>
  <c r="B227" i="36" s="1"/>
  <c r="B226" i="37" s="1"/>
  <c r="B226" i="38" s="1"/>
  <c r="B227" i="15"/>
  <c r="B227" i="16" s="1"/>
  <c r="B227" i="17" s="1"/>
  <c r="B227" i="18" s="1"/>
  <c r="B227" i="19" s="1"/>
  <c r="B227" i="20" s="1"/>
  <c r="B227" i="21" s="1"/>
  <c r="B227" i="22" s="1"/>
  <c r="B227" i="24" s="1"/>
  <c r="B227" i="23" s="1"/>
  <c r="B227" i="31" s="1"/>
  <c r="B227" i="32" s="1"/>
  <c r="B227" i="39" s="1"/>
  <c r="B227" i="40" s="1"/>
  <c r="B227" i="41" s="1"/>
  <c r="B227" i="42" s="1"/>
  <c r="B228" i="33" s="1"/>
  <c r="B227" i="34" s="1"/>
  <c r="B228" i="36" s="1"/>
  <c r="B227" i="37" s="1"/>
  <c r="B227" i="38" s="1"/>
  <c r="B228" i="15"/>
  <c r="B228" i="16" s="1"/>
  <c r="B228" i="17" s="1"/>
  <c r="B228" i="18" s="1"/>
  <c r="B228" i="19" s="1"/>
  <c r="B228" i="20" s="1"/>
  <c r="B228" i="21" s="1"/>
  <c r="B228" i="22" s="1"/>
  <c r="B228" i="24" s="1"/>
  <c r="B228" i="23" s="1"/>
  <c r="B228" i="31" s="1"/>
  <c r="B228" i="32" s="1"/>
  <c r="B228" i="39" s="1"/>
  <c r="B228" i="40" s="1"/>
  <c r="B228" i="41" s="1"/>
  <c r="B228" i="42" s="1"/>
  <c r="B229" i="33" s="1"/>
  <c r="B228" i="34" s="1"/>
  <c r="B229" i="36" s="1"/>
  <c r="B228" i="37" s="1"/>
  <c r="B228" i="38" s="1"/>
  <c r="B229" i="15"/>
  <c r="B229" i="16" s="1"/>
  <c r="B229" i="17" s="1"/>
  <c r="B229" i="18" s="1"/>
  <c r="B229" i="19" s="1"/>
  <c r="B229" i="20" s="1"/>
  <c r="B229" i="21" s="1"/>
  <c r="B229" i="22" s="1"/>
  <c r="B229" i="24" s="1"/>
  <c r="B229" i="23" s="1"/>
  <c r="B229" i="31" s="1"/>
  <c r="B229" i="32" s="1"/>
  <c r="B229" i="39" s="1"/>
  <c r="B229" i="40" s="1"/>
  <c r="B229" i="41" s="1"/>
  <c r="B229" i="42" s="1"/>
  <c r="B230" i="33" s="1"/>
  <c r="B229" i="34" s="1"/>
  <c r="B230" i="36" s="1"/>
  <c r="B229" i="37" s="1"/>
  <c r="B229" i="38" s="1"/>
  <c r="B230" i="15"/>
  <c r="B230" i="16" s="1"/>
  <c r="B230" i="17" s="1"/>
  <c r="B230" i="18" s="1"/>
  <c r="B230" i="19" s="1"/>
  <c r="B230" i="20" s="1"/>
  <c r="B230" i="21" s="1"/>
  <c r="B230" i="22" s="1"/>
  <c r="B230" i="24" s="1"/>
  <c r="B230" i="23" s="1"/>
  <c r="B230" i="31" s="1"/>
  <c r="B230" i="32" s="1"/>
  <c r="B230" i="39" s="1"/>
  <c r="B230" i="40" s="1"/>
  <c r="B230" i="41" s="1"/>
  <c r="B230" i="42" s="1"/>
  <c r="B231" i="33" s="1"/>
  <c r="B230" i="34" s="1"/>
  <c r="B231" i="36" s="1"/>
  <c r="B230" i="37" s="1"/>
  <c r="B230" i="38" s="1"/>
  <c r="B231" i="15"/>
  <c r="B231" i="16" s="1"/>
  <c r="B231" i="17" s="1"/>
  <c r="B231" i="18" s="1"/>
  <c r="B231" i="19" s="1"/>
  <c r="B231" i="20" s="1"/>
  <c r="B231" i="21" s="1"/>
  <c r="B231" i="22" s="1"/>
  <c r="B231" i="24" s="1"/>
  <c r="B231" i="23" s="1"/>
  <c r="B231" i="31" s="1"/>
  <c r="B231" i="32" s="1"/>
  <c r="B231" i="39" s="1"/>
  <c r="B231" i="40" s="1"/>
  <c r="B231" i="41" s="1"/>
  <c r="B231" i="42" s="1"/>
  <c r="B232" i="33" s="1"/>
  <c r="B231" i="34" s="1"/>
  <c r="B232" i="36" s="1"/>
  <c r="B231" i="37" s="1"/>
  <c r="B231" i="38" s="1"/>
  <c r="B232" i="15"/>
  <c r="B232" i="16" s="1"/>
  <c r="B232" i="17" s="1"/>
  <c r="B232" i="18" s="1"/>
  <c r="B232" i="19" s="1"/>
  <c r="B232" i="20" s="1"/>
  <c r="B232" i="21" s="1"/>
  <c r="B232" i="22" s="1"/>
  <c r="B232" i="24" s="1"/>
  <c r="B232" i="23" s="1"/>
  <c r="B232" i="31" s="1"/>
  <c r="B232" i="32" s="1"/>
  <c r="B232" i="39" s="1"/>
  <c r="B232" i="40" s="1"/>
  <c r="B232" i="41" s="1"/>
  <c r="B232" i="42" s="1"/>
  <c r="B233" i="33" s="1"/>
  <c r="B232" i="34" s="1"/>
  <c r="B233" i="36" s="1"/>
  <c r="B232" i="37" s="1"/>
  <c r="B232" i="38" s="1"/>
  <c r="B233" i="15"/>
  <c r="B233" i="16" s="1"/>
  <c r="B233" i="17" s="1"/>
  <c r="B233" i="18" s="1"/>
  <c r="B233" i="19" s="1"/>
  <c r="B233" i="20" s="1"/>
  <c r="B233" i="21" s="1"/>
  <c r="B233" i="22" s="1"/>
  <c r="B233" i="24" s="1"/>
  <c r="B233" i="23" s="1"/>
  <c r="B233" i="31" s="1"/>
  <c r="B233" i="32" s="1"/>
  <c r="B233" i="39" s="1"/>
  <c r="B233" i="40" s="1"/>
  <c r="B233" i="41" s="1"/>
  <c r="B233" i="42" s="1"/>
  <c r="B234" i="33" s="1"/>
  <c r="B233" i="34" s="1"/>
  <c r="B234" i="36" s="1"/>
  <c r="B233" i="37" s="1"/>
  <c r="B233" i="38" s="1"/>
  <c r="B234" i="15"/>
  <c r="B234" i="16" s="1"/>
  <c r="B234" i="17" s="1"/>
  <c r="B234" i="18" s="1"/>
  <c r="B234" i="19" s="1"/>
  <c r="B234" i="20" s="1"/>
  <c r="B234" i="21" s="1"/>
  <c r="B234" i="22" s="1"/>
  <c r="B234" i="24" s="1"/>
  <c r="B234" i="23" s="1"/>
  <c r="B234" i="31" s="1"/>
  <c r="B234" i="32" s="1"/>
  <c r="B234" i="39" s="1"/>
  <c r="B234" i="40" s="1"/>
  <c r="B234" i="41" s="1"/>
  <c r="B234" i="42" s="1"/>
  <c r="B235" i="33" s="1"/>
  <c r="B234" i="34" s="1"/>
  <c r="B235" i="36" s="1"/>
  <c r="B234" i="37" s="1"/>
  <c r="B234" i="38" s="1"/>
  <c r="B235" i="15"/>
  <c r="B235" i="16" s="1"/>
  <c r="B235" i="17" s="1"/>
  <c r="B235" i="18" s="1"/>
  <c r="B235" i="19" s="1"/>
  <c r="B235" i="20" s="1"/>
  <c r="B235" i="21" s="1"/>
  <c r="B235" i="22" s="1"/>
  <c r="B235" i="24" s="1"/>
  <c r="B235" i="23" s="1"/>
  <c r="B235" i="31" s="1"/>
  <c r="B235" i="32" s="1"/>
  <c r="B235" i="39" s="1"/>
  <c r="B235" i="40" s="1"/>
  <c r="B235" i="41" s="1"/>
  <c r="B235" i="42" s="1"/>
  <c r="B236" i="33" s="1"/>
  <c r="B235" i="34" s="1"/>
  <c r="B236" i="36" s="1"/>
  <c r="B235" i="37" s="1"/>
  <c r="B235" i="38" s="1"/>
  <c r="B236" i="15"/>
  <c r="B236" i="16" s="1"/>
  <c r="B236" i="17" s="1"/>
  <c r="B236" i="18" s="1"/>
  <c r="B236" i="19" s="1"/>
  <c r="B236" i="20" s="1"/>
  <c r="B236" i="21" s="1"/>
  <c r="B236" i="22" s="1"/>
  <c r="B236" i="24" s="1"/>
  <c r="B236" i="23" s="1"/>
  <c r="B236" i="31" s="1"/>
  <c r="B236" i="32" s="1"/>
  <c r="B236" i="39" s="1"/>
  <c r="B236" i="40" s="1"/>
  <c r="B236" i="41" s="1"/>
  <c r="B236" i="42" s="1"/>
  <c r="B237" i="33" s="1"/>
  <c r="B236" i="34" s="1"/>
  <c r="B237" i="36" s="1"/>
  <c r="B236" i="37" s="1"/>
  <c r="B236" i="38" s="1"/>
  <c r="B237" i="15"/>
  <c r="B237" i="16" s="1"/>
  <c r="B237" i="17" s="1"/>
  <c r="B237" i="18" s="1"/>
  <c r="B237" i="19" s="1"/>
  <c r="B237" i="20" s="1"/>
  <c r="B237" i="21" s="1"/>
  <c r="B237" i="22" s="1"/>
  <c r="B237" i="24" s="1"/>
  <c r="B237" i="23" s="1"/>
  <c r="B237" i="31" s="1"/>
  <c r="B237" i="32" s="1"/>
  <c r="B237" i="39" s="1"/>
  <c r="B237" i="40" s="1"/>
  <c r="B237" i="41" s="1"/>
  <c r="B237" i="42" s="1"/>
  <c r="B238" i="33" s="1"/>
  <c r="B237" i="34" s="1"/>
  <c r="B238" i="36" s="1"/>
  <c r="B237" i="37" s="1"/>
  <c r="B237" i="38" s="1"/>
  <c r="B238" i="15"/>
  <c r="B238" i="16" s="1"/>
  <c r="B238" i="17" s="1"/>
  <c r="B238" i="18" s="1"/>
  <c r="B238" i="19" s="1"/>
  <c r="B238" i="20" s="1"/>
  <c r="B238" i="21" s="1"/>
  <c r="B238" i="22" s="1"/>
  <c r="B238" i="24" s="1"/>
  <c r="B238" i="23" s="1"/>
  <c r="B238" i="31" s="1"/>
  <c r="B238" i="32" s="1"/>
  <c r="B238" i="39" s="1"/>
  <c r="B238" i="40" s="1"/>
  <c r="B238" i="41" s="1"/>
  <c r="B238" i="42" s="1"/>
  <c r="B239" i="33" s="1"/>
  <c r="B238" i="34" s="1"/>
  <c r="B239" i="36" s="1"/>
  <c r="B238" i="37" s="1"/>
  <c r="B238" i="38" s="1"/>
  <c r="B239" i="15"/>
  <c r="B239" i="16" s="1"/>
  <c r="B239" i="17" s="1"/>
  <c r="B239" i="18" s="1"/>
  <c r="B239" i="19" s="1"/>
  <c r="B239" i="20" s="1"/>
  <c r="B239" i="21" s="1"/>
  <c r="B239" i="22" s="1"/>
  <c r="B239" i="24" s="1"/>
  <c r="B239" i="23" s="1"/>
  <c r="B239" i="31" s="1"/>
  <c r="B239" i="32" s="1"/>
  <c r="B239" i="39" s="1"/>
  <c r="B239" i="40" s="1"/>
  <c r="B239" i="41" s="1"/>
  <c r="B239" i="42" s="1"/>
  <c r="B240" i="33" s="1"/>
  <c r="B239" i="34" s="1"/>
  <c r="B240" i="36" s="1"/>
  <c r="B239" i="37" s="1"/>
  <c r="B239" i="38" s="1"/>
  <c r="B240" i="15"/>
  <c r="B240" i="16" s="1"/>
  <c r="B240" i="17" s="1"/>
  <c r="B240" i="18" s="1"/>
  <c r="B240" i="19" s="1"/>
  <c r="B240" i="20" s="1"/>
  <c r="B240" i="21" s="1"/>
  <c r="B240" i="22" s="1"/>
  <c r="B240" i="24" s="1"/>
  <c r="B240" i="23" s="1"/>
  <c r="B240" i="31" s="1"/>
  <c r="B240" i="32" s="1"/>
  <c r="B240" i="39" s="1"/>
  <c r="B240" i="40" s="1"/>
  <c r="B240" i="41" s="1"/>
  <c r="B240" i="42" s="1"/>
  <c r="B241" i="33" s="1"/>
  <c r="B240" i="34" s="1"/>
  <c r="B241" i="36" s="1"/>
  <c r="B240" i="37" s="1"/>
  <c r="B240" i="38" s="1"/>
  <c r="B241" i="15"/>
  <c r="B241" i="16" s="1"/>
  <c r="B241" i="17" s="1"/>
  <c r="B241" i="18" s="1"/>
  <c r="B241" i="19" s="1"/>
  <c r="B241" i="20" s="1"/>
  <c r="B241" i="21" s="1"/>
  <c r="B241" i="22" s="1"/>
  <c r="B241" i="24" s="1"/>
  <c r="B241" i="23" s="1"/>
  <c r="B241" i="31" s="1"/>
  <c r="B241" i="32" s="1"/>
  <c r="B241" i="39" s="1"/>
  <c r="B241" i="40" s="1"/>
  <c r="B241" i="41" s="1"/>
  <c r="B241" i="42" s="1"/>
  <c r="B242" i="33" s="1"/>
  <c r="B241" i="34" s="1"/>
  <c r="B242" i="36" s="1"/>
  <c r="B241" i="37" s="1"/>
  <c r="B241" i="38" s="1"/>
  <c r="B242" i="15"/>
  <c r="B242" i="16" s="1"/>
  <c r="B242" i="17" s="1"/>
  <c r="B242" i="18" s="1"/>
  <c r="B242" i="19" s="1"/>
  <c r="B242" i="20" s="1"/>
  <c r="B242" i="21" s="1"/>
  <c r="B242" i="22" s="1"/>
  <c r="B242" i="24" s="1"/>
  <c r="B242" i="23" s="1"/>
  <c r="B242" i="31" s="1"/>
  <c r="B242" i="32" s="1"/>
  <c r="B242" i="39" s="1"/>
  <c r="B242" i="40" s="1"/>
  <c r="B242" i="41" s="1"/>
  <c r="B242" i="42" s="1"/>
  <c r="B243" i="33" s="1"/>
  <c r="B242" i="34" s="1"/>
  <c r="B243" i="36" s="1"/>
  <c r="B242" i="37" s="1"/>
  <c r="B242" i="38" s="1"/>
  <c r="B243" i="15"/>
  <c r="B243" i="16" s="1"/>
  <c r="B243" i="17" s="1"/>
  <c r="B243" i="18" s="1"/>
  <c r="B243" i="19" s="1"/>
  <c r="B243" i="20" s="1"/>
  <c r="B243" i="21" s="1"/>
  <c r="B243" i="22" s="1"/>
  <c r="B243" i="24" s="1"/>
  <c r="B243" i="23" s="1"/>
  <c r="B243" i="31" s="1"/>
  <c r="B243" i="32" s="1"/>
  <c r="B243" i="39" s="1"/>
  <c r="B243" i="40" s="1"/>
  <c r="B243" i="41" s="1"/>
  <c r="B243" i="42" s="1"/>
  <c r="B244" i="33" s="1"/>
  <c r="B243" i="34" s="1"/>
  <c r="B244" i="36" s="1"/>
  <c r="B243" i="37" s="1"/>
  <c r="B243" i="38" s="1"/>
  <c r="B244" i="15"/>
  <c r="B244" i="16" s="1"/>
  <c r="B244" i="17" s="1"/>
  <c r="B244" i="18" s="1"/>
  <c r="B244" i="19" s="1"/>
  <c r="B244" i="20" s="1"/>
  <c r="B244" i="21" s="1"/>
  <c r="B244" i="22" s="1"/>
  <c r="B244" i="24" s="1"/>
  <c r="B244" i="23" s="1"/>
  <c r="B244" i="31" s="1"/>
  <c r="B244" i="32" s="1"/>
  <c r="B244" i="39" s="1"/>
  <c r="B244" i="40" s="1"/>
  <c r="B244" i="41" s="1"/>
  <c r="B244" i="42" s="1"/>
  <c r="B245" i="33" s="1"/>
  <c r="B244" i="34" s="1"/>
  <c r="B245" i="36" s="1"/>
  <c r="B244" i="37" s="1"/>
  <c r="B244" i="38" s="1"/>
  <c r="B245" i="15"/>
  <c r="B245" i="16" s="1"/>
  <c r="B245" i="17" s="1"/>
  <c r="B245" i="18" s="1"/>
  <c r="B245" i="19" s="1"/>
  <c r="B245" i="20" s="1"/>
  <c r="B245" i="21" s="1"/>
  <c r="B245" i="22" s="1"/>
  <c r="B245" i="24" s="1"/>
  <c r="B245" i="23" s="1"/>
  <c r="B245" i="31" s="1"/>
  <c r="B245" i="32" s="1"/>
  <c r="B245" i="39" s="1"/>
  <c r="B245" i="40" s="1"/>
  <c r="B245" i="41" s="1"/>
  <c r="B245" i="42" s="1"/>
  <c r="B246" i="33" s="1"/>
  <c r="B245" i="34" s="1"/>
  <c r="B246" i="36" s="1"/>
  <c r="B245" i="37" s="1"/>
  <c r="B245" i="38" s="1"/>
  <c r="B246" i="15"/>
  <c r="B246" i="16" s="1"/>
  <c r="B246" i="17" s="1"/>
  <c r="B246" i="18" s="1"/>
  <c r="B246" i="19" s="1"/>
  <c r="B246" i="20" s="1"/>
  <c r="B246" i="21" s="1"/>
  <c r="B246" i="22" s="1"/>
  <c r="B246" i="24" s="1"/>
  <c r="B246" i="23" s="1"/>
  <c r="B246" i="31" s="1"/>
  <c r="B246" i="32" s="1"/>
  <c r="B246" i="39" s="1"/>
  <c r="B246" i="40" s="1"/>
  <c r="B246" i="41" s="1"/>
  <c r="B246" i="42" s="1"/>
  <c r="B247" i="33" s="1"/>
  <c r="B246" i="34" s="1"/>
  <c r="B247" i="36" s="1"/>
  <c r="B246" i="37" s="1"/>
  <c r="B246" i="38" s="1"/>
  <c r="B247" i="15"/>
  <c r="B247" i="16" s="1"/>
  <c r="B247" i="17" s="1"/>
  <c r="B247" i="18" s="1"/>
  <c r="B247" i="19" s="1"/>
  <c r="B247" i="20" s="1"/>
  <c r="B247" i="21" s="1"/>
  <c r="B247" i="22" s="1"/>
  <c r="B247" i="24" s="1"/>
  <c r="B247" i="23" s="1"/>
  <c r="B247" i="31" s="1"/>
  <c r="B247" i="32" s="1"/>
  <c r="B247" i="39" s="1"/>
  <c r="B247" i="40" s="1"/>
  <c r="B247" i="41" s="1"/>
  <c r="B247" i="42" s="1"/>
  <c r="B248" i="33" s="1"/>
  <c r="B247" i="34" s="1"/>
  <c r="B248" i="36" s="1"/>
  <c r="B247" i="37" s="1"/>
  <c r="B247" i="38" s="1"/>
  <c r="B248" i="15"/>
  <c r="B248" i="16" s="1"/>
  <c r="B248" i="17" s="1"/>
  <c r="B248" i="18" s="1"/>
  <c r="B248" i="19" s="1"/>
  <c r="B248" i="20" s="1"/>
  <c r="B248" i="21" s="1"/>
  <c r="B248" i="22" s="1"/>
  <c r="B248" i="24" s="1"/>
  <c r="B248" i="23" s="1"/>
  <c r="B248" i="31" s="1"/>
  <c r="B248" i="32" s="1"/>
  <c r="B248" i="39" s="1"/>
  <c r="B248" i="40" s="1"/>
  <c r="B248" i="41" s="1"/>
  <c r="B248" i="42" s="1"/>
  <c r="B249" i="33" s="1"/>
  <c r="B248" i="34" s="1"/>
  <c r="B249" i="36" s="1"/>
  <c r="B248" i="37" s="1"/>
  <c r="B248" i="38" s="1"/>
  <c r="B249" i="15"/>
  <c r="B249" i="16" s="1"/>
  <c r="B249" i="17" s="1"/>
  <c r="B249" i="18" s="1"/>
  <c r="B249" i="19" s="1"/>
  <c r="B249" i="20" s="1"/>
  <c r="B249" i="21" s="1"/>
  <c r="B249" i="22" s="1"/>
  <c r="B249" i="24" s="1"/>
  <c r="B249" i="23" s="1"/>
  <c r="B249" i="31" s="1"/>
  <c r="B249" i="32" s="1"/>
  <c r="B249" i="39" s="1"/>
  <c r="B249" i="40" s="1"/>
  <c r="B249" i="41" s="1"/>
  <c r="B249" i="42" s="1"/>
  <c r="B250" i="33" s="1"/>
  <c r="B249" i="34" s="1"/>
  <c r="B250" i="36" s="1"/>
  <c r="B249" i="37" s="1"/>
  <c r="B249" i="38" s="1"/>
  <c r="B250" i="15"/>
  <c r="B250" i="16" s="1"/>
  <c r="B250" i="17" s="1"/>
  <c r="B250" i="18" s="1"/>
  <c r="B250" i="19" s="1"/>
  <c r="B250" i="20" s="1"/>
  <c r="B250" i="21" s="1"/>
  <c r="B250" i="22" s="1"/>
  <c r="B250" i="24" s="1"/>
  <c r="B250" i="23" s="1"/>
  <c r="B250" i="31" s="1"/>
  <c r="B250" i="32" s="1"/>
  <c r="B250" i="39" s="1"/>
  <c r="B250" i="40" s="1"/>
  <c r="B250" i="41" s="1"/>
  <c r="B250" i="42" s="1"/>
  <c r="B251" i="33" s="1"/>
  <c r="B250" i="34" s="1"/>
  <c r="B251" i="36" s="1"/>
  <c r="B250" i="37" s="1"/>
  <c r="B250" i="38" s="1"/>
  <c r="B251" i="15"/>
  <c r="B251" i="16" s="1"/>
  <c r="B251" i="17" s="1"/>
  <c r="B251" i="18" s="1"/>
  <c r="B251" i="19" s="1"/>
  <c r="B251" i="20" s="1"/>
  <c r="B251" i="21" s="1"/>
  <c r="B251" i="22" s="1"/>
  <c r="B251" i="24" s="1"/>
  <c r="B251" i="23" s="1"/>
  <c r="B251" i="31" s="1"/>
  <c r="B251" i="32" s="1"/>
  <c r="B251" i="39" s="1"/>
  <c r="B251" i="40" s="1"/>
  <c r="B251" i="41" s="1"/>
  <c r="B251" i="42" s="1"/>
  <c r="B252" i="33" s="1"/>
  <c r="B251" i="34" s="1"/>
  <c r="B252" i="36" s="1"/>
  <c r="B251" i="37" s="1"/>
  <c r="B251" i="38" s="1"/>
  <c r="B252" i="15"/>
  <c r="B252" i="16" s="1"/>
  <c r="B252" i="17" s="1"/>
  <c r="B252" i="18" s="1"/>
  <c r="B252" i="19" s="1"/>
  <c r="B252" i="20" s="1"/>
  <c r="B252" i="21" s="1"/>
  <c r="B252" i="22" s="1"/>
  <c r="B252" i="24" s="1"/>
  <c r="B252" i="23" s="1"/>
  <c r="B252" i="31" s="1"/>
  <c r="B252" i="32" s="1"/>
  <c r="B252" i="39" s="1"/>
  <c r="B252" i="40" s="1"/>
  <c r="B252" i="41" s="1"/>
  <c r="B252" i="42" s="1"/>
  <c r="B253" i="33" s="1"/>
  <c r="B252" i="34" s="1"/>
  <c r="B253" i="36" s="1"/>
  <c r="B252" i="37" s="1"/>
  <c r="B252" i="38" s="1"/>
  <c r="B253" i="15"/>
  <c r="B253" i="16" s="1"/>
  <c r="B253" i="17" s="1"/>
  <c r="B253" i="18" s="1"/>
  <c r="B253" i="19" s="1"/>
  <c r="B253" i="20" s="1"/>
  <c r="B253" i="21" s="1"/>
  <c r="B253" i="22" s="1"/>
  <c r="B253" i="24" s="1"/>
  <c r="B253" i="23" s="1"/>
  <c r="B253" i="31" s="1"/>
  <c r="B253" i="32" s="1"/>
  <c r="B253" i="39" s="1"/>
  <c r="B253" i="40" s="1"/>
  <c r="B253" i="41" s="1"/>
  <c r="B253" i="42" s="1"/>
  <c r="B254" i="33" s="1"/>
  <c r="B253" i="34" s="1"/>
  <c r="B254" i="36" s="1"/>
  <c r="B253" i="37" s="1"/>
  <c r="B253" i="38" s="1"/>
  <c r="B254" i="15"/>
  <c r="B254" i="16" s="1"/>
  <c r="B254" i="17" s="1"/>
  <c r="B254" i="18" s="1"/>
  <c r="B254" i="19" s="1"/>
  <c r="B254" i="20" s="1"/>
  <c r="B254" i="21" s="1"/>
  <c r="B254" i="22" s="1"/>
  <c r="B254" i="24" s="1"/>
  <c r="B254" i="23" s="1"/>
  <c r="B254" i="31" s="1"/>
  <c r="B254" i="32" s="1"/>
  <c r="B254" i="39" s="1"/>
  <c r="B254" i="40" s="1"/>
  <c r="B254" i="41" s="1"/>
  <c r="B254" i="42" s="1"/>
  <c r="B255" i="33" s="1"/>
  <c r="B254" i="34" s="1"/>
  <c r="B255" i="36" s="1"/>
  <c r="B254" i="37" s="1"/>
  <c r="B254" i="38" s="1"/>
  <c r="B255" i="15"/>
  <c r="B255" i="16" s="1"/>
  <c r="B255" i="17" s="1"/>
  <c r="B255" i="18" s="1"/>
  <c r="B255" i="19" s="1"/>
  <c r="B255" i="20" s="1"/>
  <c r="B255" i="21" s="1"/>
  <c r="B255" i="22" s="1"/>
  <c r="B255" i="24" s="1"/>
  <c r="B255" i="23" s="1"/>
  <c r="B255" i="31" s="1"/>
  <c r="B255" i="32" s="1"/>
  <c r="B255" i="39" s="1"/>
  <c r="B255" i="40" s="1"/>
  <c r="B255" i="41" s="1"/>
  <c r="B255" i="42" s="1"/>
  <c r="B256" i="33" s="1"/>
  <c r="B255" i="34" s="1"/>
  <c r="B256" i="36" s="1"/>
  <c r="B255" i="37" s="1"/>
  <c r="B255" i="38" s="1"/>
  <c r="B256" i="15"/>
  <c r="B256" i="16" s="1"/>
  <c r="B256" i="17" s="1"/>
  <c r="B256" i="18" s="1"/>
  <c r="B256" i="19" s="1"/>
  <c r="B256" i="20" s="1"/>
  <c r="B256" i="21" s="1"/>
  <c r="B256" i="22" s="1"/>
  <c r="B256" i="24" s="1"/>
  <c r="B256" i="23" s="1"/>
  <c r="B256" i="31" s="1"/>
  <c r="B256" i="32" s="1"/>
  <c r="B256" i="39" s="1"/>
  <c r="B256" i="40" s="1"/>
  <c r="B256" i="41" s="1"/>
  <c r="B256" i="42" s="1"/>
  <c r="B257" i="33" s="1"/>
  <c r="B256" i="34" s="1"/>
  <c r="B257" i="36" s="1"/>
  <c r="B256" i="37" s="1"/>
  <c r="B256" i="38" s="1"/>
  <c r="B257" i="15"/>
  <c r="B257" i="16" s="1"/>
  <c r="B257" i="17" s="1"/>
  <c r="B257" i="18" s="1"/>
  <c r="B257" i="19" s="1"/>
  <c r="B257" i="20" s="1"/>
  <c r="B257" i="21" s="1"/>
  <c r="B257" i="22" s="1"/>
  <c r="B257" i="24" s="1"/>
  <c r="B257" i="23" s="1"/>
  <c r="B257" i="31" s="1"/>
  <c r="B257" i="32" s="1"/>
  <c r="B257" i="39" s="1"/>
  <c r="B257" i="40" s="1"/>
  <c r="B257" i="41" s="1"/>
  <c r="B257" i="42" s="1"/>
  <c r="B258" i="33" s="1"/>
  <c r="B257" i="34" s="1"/>
  <c r="B258" i="36" s="1"/>
  <c r="B257" i="37" s="1"/>
  <c r="B257" i="38" s="1"/>
  <c r="B258" i="15"/>
  <c r="B258" i="16" s="1"/>
  <c r="B258" i="17" s="1"/>
  <c r="B258" i="18" s="1"/>
  <c r="B258" i="19" s="1"/>
  <c r="B258" i="20" s="1"/>
  <c r="B258" i="21" s="1"/>
  <c r="B258" i="22" s="1"/>
  <c r="B258" i="24" s="1"/>
  <c r="B258" i="23" s="1"/>
  <c r="B258" i="31" s="1"/>
  <c r="B258" i="32" s="1"/>
  <c r="B258" i="39" s="1"/>
  <c r="B258" i="40" s="1"/>
  <c r="B258" i="41" s="1"/>
  <c r="B258" i="42" s="1"/>
  <c r="B259" i="33" s="1"/>
  <c r="B258" i="34" s="1"/>
  <c r="B259" i="36" s="1"/>
  <c r="B258" i="37" s="1"/>
  <c r="B258" i="38" s="1"/>
  <c r="B259" i="15"/>
  <c r="B259" i="16" s="1"/>
  <c r="B259" i="17" s="1"/>
  <c r="B259" i="18" s="1"/>
  <c r="B259" i="19" s="1"/>
  <c r="B259" i="20" s="1"/>
  <c r="B259" i="21" s="1"/>
  <c r="B259" i="22" s="1"/>
  <c r="B259" i="24" s="1"/>
  <c r="B259" i="23" s="1"/>
  <c r="B259" i="31" s="1"/>
  <c r="B259" i="32" s="1"/>
  <c r="B259" i="39" s="1"/>
  <c r="B259" i="40" s="1"/>
  <c r="B259" i="41" s="1"/>
  <c r="B259" i="42" s="1"/>
  <c r="B260" i="33" s="1"/>
  <c r="B259" i="34" s="1"/>
  <c r="B260" i="36" s="1"/>
  <c r="B259" i="37" s="1"/>
  <c r="B259" i="38" s="1"/>
  <c r="B260" i="15"/>
  <c r="B260" i="16" s="1"/>
  <c r="B260" i="17" s="1"/>
  <c r="B260" i="18" s="1"/>
  <c r="B260" i="19" s="1"/>
  <c r="B260" i="20" s="1"/>
  <c r="B260" i="21" s="1"/>
  <c r="B260" i="22" s="1"/>
  <c r="B260" i="24" s="1"/>
  <c r="B260" i="23" s="1"/>
  <c r="B260" i="31" s="1"/>
  <c r="B260" i="32" s="1"/>
  <c r="B260" i="39" s="1"/>
  <c r="B260" i="40" s="1"/>
  <c r="B260" i="41" s="1"/>
  <c r="B260" i="42" s="1"/>
  <c r="B261" i="33" s="1"/>
  <c r="B260" i="34" s="1"/>
  <c r="B261" i="36" s="1"/>
  <c r="B260" i="37" s="1"/>
  <c r="B260" i="38" s="1"/>
  <c r="B261" i="15"/>
  <c r="B261" i="16" s="1"/>
  <c r="B261" i="17" s="1"/>
  <c r="B261" i="18" s="1"/>
  <c r="B261" i="19" s="1"/>
  <c r="B261" i="20" s="1"/>
  <c r="B261" i="21" s="1"/>
  <c r="B261" i="22" s="1"/>
  <c r="B261" i="24" s="1"/>
  <c r="B261" i="23" s="1"/>
  <c r="B261" i="31" s="1"/>
  <c r="B261" i="32" s="1"/>
  <c r="B261" i="39" s="1"/>
  <c r="B261" i="40" s="1"/>
  <c r="B261" i="41" s="1"/>
  <c r="B261" i="42" s="1"/>
  <c r="B262" i="33" s="1"/>
  <c r="B261" i="34" s="1"/>
  <c r="B262" i="36" s="1"/>
  <c r="B261" i="37" s="1"/>
  <c r="B261" i="38" s="1"/>
  <c r="B262" i="15"/>
  <c r="B262" i="16" s="1"/>
  <c r="B262" i="17" s="1"/>
  <c r="B262" i="18" s="1"/>
  <c r="B262" i="19" s="1"/>
  <c r="B262" i="20" s="1"/>
  <c r="B262" i="21" s="1"/>
  <c r="B262" i="22" s="1"/>
  <c r="B262" i="24" s="1"/>
  <c r="B262" i="23" s="1"/>
  <c r="B262" i="31" s="1"/>
  <c r="B262" i="32" s="1"/>
  <c r="B262" i="39" s="1"/>
  <c r="B262" i="40" s="1"/>
  <c r="B262" i="41" s="1"/>
  <c r="B262" i="42" s="1"/>
  <c r="B263" i="33" s="1"/>
  <c r="B262" i="34" s="1"/>
  <c r="B263" i="36" s="1"/>
  <c r="B262" i="37" s="1"/>
  <c r="B262" i="38" s="1"/>
  <c r="B263" i="15"/>
  <c r="B263" i="16" s="1"/>
  <c r="B263" i="17" s="1"/>
  <c r="B263" i="18" s="1"/>
  <c r="B263" i="19" s="1"/>
  <c r="B263" i="20" s="1"/>
  <c r="B263" i="21" s="1"/>
  <c r="B263" i="22" s="1"/>
  <c r="B263" i="24" s="1"/>
  <c r="B263" i="23" s="1"/>
  <c r="B263" i="31" s="1"/>
  <c r="B263" i="32" s="1"/>
  <c r="B263" i="39" s="1"/>
  <c r="B263" i="40" s="1"/>
  <c r="B263" i="41" s="1"/>
  <c r="B263" i="42" s="1"/>
  <c r="B264" i="33" s="1"/>
  <c r="B263" i="34" s="1"/>
  <c r="B264" i="36" s="1"/>
  <c r="B263" i="37" s="1"/>
  <c r="B263" i="38" s="1"/>
  <c r="B264" i="15"/>
  <c r="B264" i="16" s="1"/>
  <c r="B264" i="17" s="1"/>
  <c r="B264" i="18" s="1"/>
  <c r="B264" i="19" s="1"/>
  <c r="B264" i="20" s="1"/>
  <c r="B264" i="21" s="1"/>
  <c r="B264" i="22" s="1"/>
  <c r="B264" i="24" s="1"/>
  <c r="B264" i="23" s="1"/>
  <c r="B264" i="31" s="1"/>
  <c r="B264" i="32" s="1"/>
  <c r="B264" i="39" s="1"/>
  <c r="B264" i="40" s="1"/>
  <c r="B264" i="41" s="1"/>
  <c r="B264" i="42" s="1"/>
  <c r="B265" i="33" s="1"/>
  <c r="B264" i="34" s="1"/>
  <c r="B265" i="36" s="1"/>
  <c r="B264" i="37" s="1"/>
  <c r="B264" i="38" s="1"/>
  <c r="B265" i="15"/>
  <c r="B265" i="16" s="1"/>
  <c r="B265" i="17" s="1"/>
  <c r="B265" i="18" s="1"/>
  <c r="B265" i="19" s="1"/>
  <c r="B265" i="20" s="1"/>
  <c r="B265" i="21" s="1"/>
  <c r="B265" i="22" s="1"/>
  <c r="B265" i="24" s="1"/>
  <c r="B265" i="23" s="1"/>
  <c r="B265" i="31" s="1"/>
  <c r="B265" i="32" s="1"/>
  <c r="B265" i="39" s="1"/>
  <c r="B265" i="40" s="1"/>
  <c r="B265" i="41" s="1"/>
  <c r="B265" i="42" s="1"/>
  <c r="B266" i="33" s="1"/>
  <c r="B265" i="34" s="1"/>
  <c r="B266" i="36" s="1"/>
  <c r="B265" i="37" s="1"/>
  <c r="B265" i="38" s="1"/>
  <c r="B266" i="15"/>
  <c r="B266" i="16" s="1"/>
  <c r="B266" i="17" s="1"/>
  <c r="B266" i="18" s="1"/>
  <c r="B266" i="19" s="1"/>
  <c r="B266" i="20" s="1"/>
  <c r="B266" i="21" s="1"/>
  <c r="B266" i="22" s="1"/>
  <c r="B266" i="24" s="1"/>
  <c r="B266" i="23" s="1"/>
  <c r="B266" i="31" s="1"/>
  <c r="B266" i="32" s="1"/>
  <c r="B266" i="39" s="1"/>
  <c r="B266" i="40" s="1"/>
  <c r="B266" i="41" s="1"/>
  <c r="B266" i="42" s="1"/>
  <c r="B267" i="33" s="1"/>
  <c r="B266" i="34" s="1"/>
  <c r="B267" i="36" s="1"/>
  <c r="B266" i="37" s="1"/>
  <c r="B266" i="38" s="1"/>
  <c r="B267" i="15"/>
  <c r="B267" i="16" s="1"/>
  <c r="B267" i="17" s="1"/>
  <c r="B267" i="18" s="1"/>
  <c r="B267" i="19" s="1"/>
  <c r="B267" i="20" s="1"/>
  <c r="B267" i="21" s="1"/>
  <c r="B267" i="22" s="1"/>
  <c r="B267" i="24" s="1"/>
  <c r="B267" i="23" s="1"/>
  <c r="B267" i="31" s="1"/>
  <c r="B267" i="32" s="1"/>
  <c r="B267" i="39" s="1"/>
  <c r="B267" i="40" s="1"/>
  <c r="B267" i="41" s="1"/>
  <c r="B267" i="42" s="1"/>
  <c r="B268" i="33" s="1"/>
  <c r="B267" i="34" s="1"/>
  <c r="B268" i="36" s="1"/>
  <c r="B267" i="37" s="1"/>
  <c r="B267" i="38" s="1"/>
  <c r="B268" i="15"/>
  <c r="B268" i="16" s="1"/>
  <c r="B268" i="17" s="1"/>
  <c r="B268" i="18" s="1"/>
  <c r="B268" i="19" s="1"/>
  <c r="B268" i="20" s="1"/>
  <c r="B268" i="21" s="1"/>
  <c r="B268" i="22" s="1"/>
  <c r="B268" i="24" s="1"/>
  <c r="B268" i="23" s="1"/>
  <c r="B268" i="31" s="1"/>
  <c r="B268" i="32" s="1"/>
  <c r="B268" i="39" s="1"/>
  <c r="B268" i="40" s="1"/>
  <c r="B268" i="41" s="1"/>
  <c r="B268" i="42" s="1"/>
  <c r="B269" i="33" s="1"/>
  <c r="B268" i="34" s="1"/>
  <c r="B269" i="36" s="1"/>
  <c r="B268" i="37" s="1"/>
  <c r="B268" i="38" s="1"/>
  <c r="B269" i="15"/>
  <c r="B269" i="16" s="1"/>
  <c r="B269" i="17" s="1"/>
  <c r="B269" i="18" s="1"/>
  <c r="B269" i="19" s="1"/>
  <c r="B269" i="20" s="1"/>
  <c r="B269" i="21" s="1"/>
  <c r="B269" i="22" s="1"/>
  <c r="B269" i="24" s="1"/>
  <c r="B269" i="23" s="1"/>
  <c r="B269" i="31" s="1"/>
  <c r="B269" i="32" s="1"/>
  <c r="B269" i="39" s="1"/>
  <c r="B269" i="40" s="1"/>
  <c r="B269" i="41" s="1"/>
  <c r="B269" i="42" s="1"/>
  <c r="B270" i="33" s="1"/>
  <c r="B269" i="34" s="1"/>
  <c r="B270" i="36" s="1"/>
  <c r="B269" i="37" s="1"/>
  <c r="B269" i="38" s="1"/>
  <c r="B270" i="15"/>
  <c r="B270" i="16" s="1"/>
  <c r="B270" i="17" s="1"/>
  <c r="B270" i="18" s="1"/>
  <c r="B270" i="19" s="1"/>
  <c r="B270" i="20" s="1"/>
  <c r="B270" i="21" s="1"/>
  <c r="B270" i="22" s="1"/>
  <c r="B270" i="24" s="1"/>
  <c r="B270" i="23" s="1"/>
  <c r="B270" i="31" s="1"/>
  <c r="B270" i="32" s="1"/>
  <c r="B270" i="39" s="1"/>
  <c r="B270" i="40" s="1"/>
  <c r="B270" i="41" s="1"/>
  <c r="B270" i="42" s="1"/>
  <c r="B271" i="33" s="1"/>
  <c r="B270" i="34" s="1"/>
  <c r="B271" i="36" s="1"/>
  <c r="B270" i="37" s="1"/>
  <c r="B270" i="38" s="1"/>
  <c r="B271" i="15"/>
  <c r="B271" i="16" s="1"/>
  <c r="B271" i="17" s="1"/>
  <c r="B271" i="18" s="1"/>
  <c r="B271" i="19" s="1"/>
  <c r="B271" i="20" s="1"/>
  <c r="B271" i="21" s="1"/>
  <c r="B271" i="22" s="1"/>
  <c r="B271" i="24" s="1"/>
  <c r="B271" i="23" s="1"/>
  <c r="B271" i="31" s="1"/>
  <c r="B271" i="32" s="1"/>
  <c r="B271" i="39" s="1"/>
  <c r="B271" i="40" s="1"/>
  <c r="B271" i="41" s="1"/>
  <c r="B271" i="42" s="1"/>
  <c r="B272" i="33" s="1"/>
  <c r="B271" i="34" s="1"/>
  <c r="B272" i="36" s="1"/>
  <c r="B271" i="37" s="1"/>
  <c r="B271" i="38" s="1"/>
  <c r="B272" i="15"/>
  <c r="B272" i="16" s="1"/>
  <c r="B272" i="17" s="1"/>
  <c r="B272" i="18" s="1"/>
  <c r="B272" i="19" s="1"/>
  <c r="B272" i="20" s="1"/>
  <c r="B272" i="21" s="1"/>
  <c r="B272" i="22" s="1"/>
  <c r="B272" i="24" s="1"/>
  <c r="B272" i="23" s="1"/>
  <c r="B272" i="31" s="1"/>
  <c r="B272" i="32" s="1"/>
  <c r="B272" i="39" s="1"/>
  <c r="B272" i="40" s="1"/>
  <c r="B272" i="41" s="1"/>
  <c r="B272" i="42" s="1"/>
  <c r="B273" i="33" s="1"/>
  <c r="B272" i="34" s="1"/>
  <c r="B273" i="36" s="1"/>
  <c r="B272" i="37" s="1"/>
  <c r="B272" i="38" s="1"/>
  <c r="B273" i="15"/>
  <c r="B273" i="16" s="1"/>
  <c r="B273" i="17" s="1"/>
  <c r="B273" i="18" s="1"/>
  <c r="B273" i="19" s="1"/>
  <c r="B273" i="20" s="1"/>
  <c r="B273" i="21" s="1"/>
  <c r="B273" i="22" s="1"/>
  <c r="B273" i="24" s="1"/>
  <c r="B273" i="23" s="1"/>
  <c r="B273" i="31" s="1"/>
  <c r="B273" i="32" s="1"/>
  <c r="B273" i="39" s="1"/>
  <c r="B273" i="40" s="1"/>
  <c r="B273" i="41" s="1"/>
  <c r="B273" i="42" s="1"/>
  <c r="B274" i="33" s="1"/>
  <c r="B273" i="34" s="1"/>
  <c r="B274" i="36" s="1"/>
  <c r="B273" i="37" s="1"/>
  <c r="B273" i="38" s="1"/>
  <c r="B274" i="15"/>
  <c r="B274" i="16" s="1"/>
  <c r="B274" i="17" s="1"/>
  <c r="B274" i="18" s="1"/>
  <c r="B274" i="19" s="1"/>
  <c r="B274" i="20" s="1"/>
  <c r="B274" i="21" s="1"/>
  <c r="B274" i="22" s="1"/>
  <c r="B274" i="24" s="1"/>
  <c r="B274" i="23" s="1"/>
  <c r="B274" i="31" s="1"/>
  <c r="B274" i="32" s="1"/>
  <c r="B274" i="39" s="1"/>
  <c r="B274" i="40" s="1"/>
  <c r="B274" i="41" s="1"/>
  <c r="B274" i="42" s="1"/>
  <c r="B275" i="33" s="1"/>
  <c r="B274" i="34" s="1"/>
  <c r="B275" i="36" s="1"/>
  <c r="B274" i="37" s="1"/>
  <c r="B274" i="38" s="1"/>
  <c r="B275" i="15"/>
  <c r="B275" i="16" s="1"/>
  <c r="B275" i="17" s="1"/>
  <c r="B275" i="18" s="1"/>
  <c r="B275" i="19" s="1"/>
  <c r="B275" i="20" s="1"/>
  <c r="B275" i="21" s="1"/>
  <c r="B275" i="22" s="1"/>
  <c r="B275" i="24" s="1"/>
  <c r="B275" i="23" s="1"/>
  <c r="B275" i="31" s="1"/>
  <c r="B275" i="32" s="1"/>
  <c r="B275" i="39" s="1"/>
  <c r="B275" i="40" s="1"/>
  <c r="B275" i="41" s="1"/>
  <c r="B275" i="42" s="1"/>
  <c r="B276" i="33" s="1"/>
  <c r="B275" i="34" s="1"/>
  <c r="B276" i="36" s="1"/>
  <c r="B275" i="37" s="1"/>
  <c r="B275" i="38" s="1"/>
  <c r="B276" i="15"/>
  <c r="B276" i="16" s="1"/>
  <c r="B276" i="17" s="1"/>
  <c r="B276" i="18" s="1"/>
  <c r="B276" i="19" s="1"/>
  <c r="B276" i="20" s="1"/>
  <c r="B276" i="21" s="1"/>
  <c r="B276" i="22" s="1"/>
  <c r="B276" i="24" s="1"/>
  <c r="B276" i="23" s="1"/>
  <c r="B276" i="31" s="1"/>
  <c r="B276" i="32" s="1"/>
  <c r="B276" i="39" s="1"/>
  <c r="B276" i="40" s="1"/>
  <c r="B276" i="41" s="1"/>
  <c r="B276" i="42" s="1"/>
  <c r="B277" i="33" s="1"/>
  <c r="B276" i="34" s="1"/>
  <c r="B277" i="36" s="1"/>
  <c r="B276" i="37" s="1"/>
  <c r="B276" i="38" s="1"/>
  <c r="B277" i="15"/>
  <c r="B277" i="16" s="1"/>
  <c r="B277" i="17" s="1"/>
  <c r="B277" i="18" s="1"/>
  <c r="B277" i="19" s="1"/>
  <c r="B277" i="20" s="1"/>
  <c r="B277" i="21" s="1"/>
  <c r="B277" i="22" s="1"/>
  <c r="B277" i="24" s="1"/>
  <c r="B277" i="23" s="1"/>
  <c r="B277" i="31" s="1"/>
  <c r="B277" i="32" s="1"/>
  <c r="B277" i="39" s="1"/>
  <c r="B277" i="40" s="1"/>
  <c r="B277" i="41" s="1"/>
  <c r="B277" i="42" s="1"/>
  <c r="B278" i="33" s="1"/>
  <c r="B277" i="34" s="1"/>
  <c r="B278" i="36" s="1"/>
  <c r="B277" i="37" s="1"/>
  <c r="B277" i="38" s="1"/>
  <c r="B278" i="15"/>
  <c r="B278" i="16" s="1"/>
  <c r="B278" i="17" s="1"/>
  <c r="B278" i="18" s="1"/>
  <c r="B278" i="19" s="1"/>
  <c r="B278" i="20" s="1"/>
  <c r="B278" i="21" s="1"/>
  <c r="B278" i="22" s="1"/>
  <c r="B278" i="24" s="1"/>
  <c r="B278" i="23" s="1"/>
  <c r="B278" i="31" s="1"/>
  <c r="B278" i="32" s="1"/>
  <c r="B278" i="39" s="1"/>
  <c r="B278" i="40" s="1"/>
  <c r="B278" i="41" s="1"/>
  <c r="B278" i="42" s="1"/>
  <c r="B279" i="33" s="1"/>
  <c r="B278" i="34" s="1"/>
  <c r="B279" i="36" s="1"/>
  <c r="B278" i="37" s="1"/>
  <c r="B278" i="38" s="1"/>
  <c r="B279" i="15"/>
  <c r="B279" i="16" s="1"/>
  <c r="B279" i="17" s="1"/>
  <c r="B279" i="18" s="1"/>
  <c r="B279" i="19" s="1"/>
  <c r="B279" i="20" s="1"/>
  <c r="B279" i="21" s="1"/>
  <c r="B279" i="22" s="1"/>
  <c r="B279" i="24" s="1"/>
  <c r="B279" i="23" s="1"/>
  <c r="B279" i="31" s="1"/>
  <c r="B279" i="32" s="1"/>
  <c r="B279" i="39" s="1"/>
  <c r="B279" i="40" s="1"/>
  <c r="B279" i="41" s="1"/>
  <c r="B279" i="42" s="1"/>
  <c r="B280" i="33" s="1"/>
  <c r="B279" i="34" s="1"/>
  <c r="B280" i="36" s="1"/>
  <c r="B279" i="37" s="1"/>
  <c r="B279" i="38" s="1"/>
  <c r="B280" i="15"/>
  <c r="B280" i="16" s="1"/>
  <c r="B280" i="17" s="1"/>
  <c r="B280" i="18" s="1"/>
  <c r="B280" i="19" s="1"/>
  <c r="B280" i="20" s="1"/>
  <c r="B280" i="21" s="1"/>
  <c r="B280" i="22" s="1"/>
  <c r="B280" i="24" s="1"/>
  <c r="B280" i="23" s="1"/>
  <c r="B280" i="31" s="1"/>
  <c r="B280" i="32" s="1"/>
  <c r="B280" i="39" s="1"/>
  <c r="B280" i="40" s="1"/>
  <c r="B280" i="41" s="1"/>
  <c r="B280" i="42" s="1"/>
  <c r="B281" i="33" s="1"/>
  <c r="B280" i="34" s="1"/>
  <c r="B281" i="36" s="1"/>
  <c r="B280" i="37" s="1"/>
  <c r="B280" i="38" s="1"/>
  <c r="B281" i="15"/>
  <c r="B281" i="16" s="1"/>
  <c r="B281" i="17" s="1"/>
  <c r="B281" i="18" s="1"/>
  <c r="B281" i="19" s="1"/>
  <c r="B281" i="20" s="1"/>
  <c r="B281" i="21" s="1"/>
  <c r="B281" i="22" s="1"/>
  <c r="B281" i="24" s="1"/>
  <c r="B281" i="23" s="1"/>
  <c r="B281" i="31" s="1"/>
  <c r="B281" i="32" s="1"/>
  <c r="B281" i="39" s="1"/>
  <c r="B281" i="40" s="1"/>
  <c r="B281" i="41" s="1"/>
  <c r="B281" i="42" s="1"/>
  <c r="B282" i="33" s="1"/>
  <c r="B281" i="34" s="1"/>
  <c r="B282" i="36" s="1"/>
  <c r="B281" i="37" s="1"/>
  <c r="B281" i="38" s="1"/>
  <c r="B282" i="15"/>
  <c r="B282" i="16" s="1"/>
  <c r="B282" i="17" s="1"/>
  <c r="B282" i="18" s="1"/>
  <c r="B282" i="19" s="1"/>
  <c r="B282" i="20" s="1"/>
  <c r="B282" i="21" s="1"/>
  <c r="B282" i="22" s="1"/>
  <c r="B282" i="24" s="1"/>
  <c r="B282" i="23" s="1"/>
  <c r="B282" i="31" s="1"/>
  <c r="B282" i="32" s="1"/>
  <c r="B282" i="39" s="1"/>
  <c r="B282" i="40" s="1"/>
  <c r="B282" i="41" s="1"/>
  <c r="B282" i="42" s="1"/>
  <c r="B283" i="33" s="1"/>
  <c r="B282" i="34" s="1"/>
  <c r="B283" i="36" s="1"/>
  <c r="B282" i="37" s="1"/>
  <c r="B282" i="38" s="1"/>
  <c r="B283" i="15"/>
  <c r="B283" i="16" s="1"/>
  <c r="B283" i="17" s="1"/>
  <c r="B283" i="18" s="1"/>
  <c r="B283" i="19" s="1"/>
  <c r="B283" i="20" s="1"/>
  <c r="B283" i="21" s="1"/>
  <c r="B283" i="22" s="1"/>
  <c r="B283" i="24" s="1"/>
  <c r="B283" i="23" s="1"/>
  <c r="B283" i="31" s="1"/>
  <c r="B283" i="32" s="1"/>
  <c r="B283" i="39" s="1"/>
  <c r="B283" i="40" s="1"/>
  <c r="B283" i="41" s="1"/>
  <c r="B283" i="42" s="1"/>
  <c r="B284" i="33" s="1"/>
  <c r="B283" i="34" s="1"/>
  <c r="B284" i="36" s="1"/>
  <c r="B283" i="37" s="1"/>
  <c r="B283" i="38" s="1"/>
  <c r="B284" i="15"/>
  <c r="B284" i="16" s="1"/>
  <c r="B284" i="17" s="1"/>
  <c r="B284" i="18" s="1"/>
  <c r="B284" i="19" s="1"/>
  <c r="B284" i="20" s="1"/>
  <c r="B284" i="21" s="1"/>
  <c r="B284" i="22" s="1"/>
  <c r="B284" i="24" s="1"/>
  <c r="B284" i="23" s="1"/>
  <c r="B284" i="31" s="1"/>
  <c r="B284" i="32" s="1"/>
  <c r="B284" i="39" s="1"/>
  <c r="B284" i="40" s="1"/>
  <c r="B284" i="41" s="1"/>
  <c r="B284" i="42" s="1"/>
  <c r="B285" i="33" s="1"/>
  <c r="B284" i="34" s="1"/>
  <c r="B285" i="36" s="1"/>
  <c r="B284" i="37" s="1"/>
  <c r="B284" i="38" s="1"/>
  <c r="B285" i="15"/>
  <c r="B285" i="16" s="1"/>
  <c r="B285" i="17" s="1"/>
  <c r="B285" i="18" s="1"/>
  <c r="B285" i="19" s="1"/>
  <c r="B285" i="20" s="1"/>
  <c r="B285" i="21" s="1"/>
  <c r="B285" i="22" s="1"/>
  <c r="B285" i="24" s="1"/>
  <c r="B285" i="23" s="1"/>
  <c r="B285" i="31" s="1"/>
  <c r="B285" i="32" s="1"/>
  <c r="B285" i="39" s="1"/>
  <c r="B285" i="40" s="1"/>
  <c r="B285" i="41" s="1"/>
  <c r="B285" i="42" s="1"/>
  <c r="B286" i="33" s="1"/>
  <c r="B285" i="34" s="1"/>
  <c r="B286" i="36" s="1"/>
  <c r="B285" i="37" s="1"/>
  <c r="B285" i="38" s="1"/>
  <c r="B286" i="15"/>
  <c r="B286" i="16" s="1"/>
  <c r="B286" i="17" s="1"/>
  <c r="B286" i="18" s="1"/>
  <c r="B286" i="19" s="1"/>
  <c r="B286" i="20" s="1"/>
  <c r="B286" i="21" s="1"/>
  <c r="B286" i="22" s="1"/>
  <c r="B286" i="24" s="1"/>
  <c r="B286" i="23" s="1"/>
  <c r="B286" i="31" s="1"/>
  <c r="B286" i="32" s="1"/>
  <c r="B286" i="39" s="1"/>
  <c r="B286" i="40" s="1"/>
  <c r="B286" i="41" s="1"/>
  <c r="B286" i="42" s="1"/>
  <c r="B287" i="33" s="1"/>
  <c r="B286" i="34" s="1"/>
  <c r="B287" i="36" s="1"/>
  <c r="B286" i="37" s="1"/>
  <c r="B286" i="38" s="1"/>
  <c r="B287" i="15"/>
  <c r="B287" i="16" s="1"/>
  <c r="B287" i="17" s="1"/>
  <c r="B287" i="18" s="1"/>
  <c r="B287" i="19" s="1"/>
  <c r="B287" i="20" s="1"/>
  <c r="B287" i="21" s="1"/>
  <c r="B287" i="22" s="1"/>
  <c r="B287" i="24" s="1"/>
  <c r="B287" i="23" s="1"/>
  <c r="B287" i="31" s="1"/>
  <c r="B287" i="32" s="1"/>
  <c r="B287" i="39" s="1"/>
  <c r="B287" i="40" s="1"/>
  <c r="B287" i="41" s="1"/>
  <c r="B287" i="42" s="1"/>
  <c r="B288" i="33" s="1"/>
  <c r="B287" i="34" s="1"/>
  <c r="B288" i="36" s="1"/>
  <c r="B287" i="37" s="1"/>
  <c r="B287" i="38" s="1"/>
  <c r="B288" i="15"/>
  <c r="B288" i="16" s="1"/>
  <c r="B288" i="17" s="1"/>
  <c r="B288" i="18" s="1"/>
  <c r="B288" i="19" s="1"/>
  <c r="B288" i="20" s="1"/>
  <c r="B288" i="21" s="1"/>
  <c r="B288" i="22" s="1"/>
  <c r="B288" i="24" s="1"/>
  <c r="B288" i="23" s="1"/>
  <c r="B288" i="31" s="1"/>
  <c r="B288" i="32" s="1"/>
  <c r="B288" i="39" s="1"/>
  <c r="B288" i="40" s="1"/>
  <c r="B288" i="41" s="1"/>
  <c r="B288" i="42" s="1"/>
  <c r="B289" i="33" s="1"/>
  <c r="B288" i="34" s="1"/>
  <c r="B289" i="36" s="1"/>
  <c r="B288" i="37" s="1"/>
  <c r="B288" i="38" s="1"/>
  <c r="B289" i="15"/>
  <c r="B289" i="16" s="1"/>
  <c r="B289" i="17" s="1"/>
  <c r="B289" i="18" s="1"/>
  <c r="B289" i="19" s="1"/>
  <c r="B289" i="20" s="1"/>
  <c r="B289" i="21" s="1"/>
  <c r="B289" i="22" s="1"/>
  <c r="B289" i="24" s="1"/>
  <c r="B289" i="23" s="1"/>
  <c r="B289" i="31" s="1"/>
  <c r="B289" i="32" s="1"/>
  <c r="B289" i="39" s="1"/>
  <c r="B289" i="40" s="1"/>
  <c r="B289" i="41" s="1"/>
  <c r="B289" i="42" s="1"/>
  <c r="B290" i="33" s="1"/>
  <c r="B289" i="34" s="1"/>
  <c r="B290" i="36" s="1"/>
  <c r="B289" i="37" s="1"/>
  <c r="B289" i="38" s="1"/>
  <c r="A70" i="15"/>
  <c r="A70" i="16" s="1"/>
  <c r="A70" i="17" s="1"/>
  <c r="A70" i="18" s="1"/>
  <c r="A70" i="19" s="1"/>
  <c r="A70" i="20" s="1"/>
  <c r="A70" i="21" s="1"/>
  <c r="A70" i="22" s="1"/>
  <c r="A70" i="24" s="1"/>
  <c r="A70" i="23" s="1"/>
  <c r="A70" i="31" s="1"/>
  <c r="A70" i="32" s="1"/>
  <c r="A70" i="39" s="1"/>
  <c r="A70" i="40" s="1"/>
  <c r="A70" i="41" s="1"/>
  <c r="A70" i="42" s="1"/>
  <c r="A71" i="33" s="1"/>
  <c r="A70" i="34" s="1"/>
  <c r="A71" i="36" s="1"/>
  <c r="A70" i="37" s="1"/>
  <c r="A70" i="38" s="1"/>
  <c r="A71" i="15"/>
  <c r="A71" i="16" s="1"/>
  <c r="A71" i="17" s="1"/>
  <c r="A71" i="18" s="1"/>
  <c r="A71" i="19" s="1"/>
  <c r="A71" i="20" s="1"/>
  <c r="A71" i="21" s="1"/>
  <c r="A71" i="22" s="1"/>
  <c r="A71" i="24" s="1"/>
  <c r="A71" i="23" s="1"/>
  <c r="A71" i="31" s="1"/>
  <c r="A71" i="32" s="1"/>
  <c r="A71" i="39" s="1"/>
  <c r="A71" i="40" s="1"/>
  <c r="A71" i="41" s="1"/>
  <c r="A71" i="42" s="1"/>
  <c r="A72" i="33" s="1"/>
  <c r="A71" i="34" s="1"/>
  <c r="A72" i="36" s="1"/>
  <c r="A71" i="37" s="1"/>
  <c r="A71" i="38" s="1"/>
  <c r="A72" i="15"/>
  <c r="A72" i="16" s="1"/>
  <c r="A72" i="17" s="1"/>
  <c r="A72" i="18" s="1"/>
  <c r="A72" i="19" s="1"/>
  <c r="A72" i="20" s="1"/>
  <c r="A72" i="21" s="1"/>
  <c r="A72" i="22" s="1"/>
  <c r="A72" i="24" s="1"/>
  <c r="A72" i="23" s="1"/>
  <c r="A72" i="31" s="1"/>
  <c r="A72" i="32" s="1"/>
  <c r="A72" i="39" s="1"/>
  <c r="A72" i="40" s="1"/>
  <c r="A72" i="41" s="1"/>
  <c r="A72" i="42" s="1"/>
  <c r="A73" i="33" s="1"/>
  <c r="A72" i="34" s="1"/>
  <c r="A73" i="36" s="1"/>
  <c r="A72" i="37" s="1"/>
  <c r="A72" i="38" s="1"/>
  <c r="A73" i="15"/>
  <c r="A73" i="16" s="1"/>
  <c r="A73" i="17" s="1"/>
  <c r="A73" i="18" s="1"/>
  <c r="A73" i="19" s="1"/>
  <c r="A73" i="20" s="1"/>
  <c r="A73" i="21" s="1"/>
  <c r="A73" i="22" s="1"/>
  <c r="A73" i="24" s="1"/>
  <c r="A73" i="23" s="1"/>
  <c r="A73" i="31" s="1"/>
  <c r="A73" i="32" s="1"/>
  <c r="A73" i="39" s="1"/>
  <c r="A73" i="40" s="1"/>
  <c r="A73" i="41" s="1"/>
  <c r="A73" i="42" s="1"/>
  <c r="A74" i="33" s="1"/>
  <c r="A73" i="34" s="1"/>
  <c r="A74" i="36" s="1"/>
  <c r="A73" i="37" s="1"/>
  <c r="A73" i="38" s="1"/>
  <c r="A74" i="15"/>
  <c r="A74" i="16" s="1"/>
  <c r="A74" i="17" s="1"/>
  <c r="A74" i="18" s="1"/>
  <c r="A74" i="19" s="1"/>
  <c r="A74" i="20" s="1"/>
  <c r="A74" i="21" s="1"/>
  <c r="A74" i="22" s="1"/>
  <c r="A74" i="24" s="1"/>
  <c r="A74" i="23" s="1"/>
  <c r="A74" i="31" s="1"/>
  <c r="A74" i="32" s="1"/>
  <c r="A74" i="39" s="1"/>
  <c r="A74" i="40" s="1"/>
  <c r="A74" i="41" s="1"/>
  <c r="A74" i="42" s="1"/>
  <c r="A75" i="33" s="1"/>
  <c r="A74" i="34" s="1"/>
  <c r="A75" i="36" s="1"/>
  <c r="A74" i="37" s="1"/>
  <c r="A74" i="38" s="1"/>
  <c r="A75" i="15"/>
  <c r="A75" i="16" s="1"/>
  <c r="A75" i="17" s="1"/>
  <c r="A75" i="18" s="1"/>
  <c r="A75" i="19" s="1"/>
  <c r="A75" i="20" s="1"/>
  <c r="A75" i="21" s="1"/>
  <c r="A75" i="22" s="1"/>
  <c r="A75" i="24" s="1"/>
  <c r="A75" i="23" s="1"/>
  <c r="A75" i="31" s="1"/>
  <c r="A75" i="32" s="1"/>
  <c r="A75" i="39" s="1"/>
  <c r="A75" i="40" s="1"/>
  <c r="A75" i="41" s="1"/>
  <c r="A75" i="42" s="1"/>
  <c r="A76" i="33" s="1"/>
  <c r="A75" i="34" s="1"/>
  <c r="A76" i="36" s="1"/>
  <c r="A75" i="37" s="1"/>
  <c r="A75" i="38" s="1"/>
  <c r="A76" i="15"/>
  <c r="A76" i="16" s="1"/>
  <c r="A76" i="17" s="1"/>
  <c r="A76" i="18" s="1"/>
  <c r="A76" i="19" s="1"/>
  <c r="A76" i="20" s="1"/>
  <c r="A76" i="21" s="1"/>
  <c r="A76" i="22" s="1"/>
  <c r="A76" i="24" s="1"/>
  <c r="A76" i="23" s="1"/>
  <c r="A76" i="31" s="1"/>
  <c r="A76" i="32" s="1"/>
  <c r="A76" i="39" s="1"/>
  <c r="A76" i="40" s="1"/>
  <c r="A76" i="41" s="1"/>
  <c r="A76" i="42" s="1"/>
  <c r="A77" i="33" s="1"/>
  <c r="A76" i="34" s="1"/>
  <c r="A77" i="36" s="1"/>
  <c r="A76" i="37" s="1"/>
  <c r="A76" i="38" s="1"/>
  <c r="A77" i="15"/>
  <c r="A77" i="16" s="1"/>
  <c r="A77" i="17" s="1"/>
  <c r="A77" i="18" s="1"/>
  <c r="A77" i="19" s="1"/>
  <c r="A77" i="20" s="1"/>
  <c r="A77" i="21" s="1"/>
  <c r="A77" i="22" s="1"/>
  <c r="A77" i="24" s="1"/>
  <c r="A77" i="23" s="1"/>
  <c r="A77" i="31" s="1"/>
  <c r="A77" i="32" s="1"/>
  <c r="A77" i="39" s="1"/>
  <c r="A77" i="40" s="1"/>
  <c r="A77" i="41" s="1"/>
  <c r="A77" i="42" s="1"/>
  <c r="A78" i="33" s="1"/>
  <c r="A77" i="34" s="1"/>
  <c r="A78" i="36" s="1"/>
  <c r="A77" i="37" s="1"/>
  <c r="A77" i="38" s="1"/>
  <c r="A78" i="15"/>
  <c r="A78" i="16" s="1"/>
  <c r="A78" i="17" s="1"/>
  <c r="A78" i="18" s="1"/>
  <c r="A78" i="19" s="1"/>
  <c r="A78" i="20" s="1"/>
  <c r="A78" i="21" s="1"/>
  <c r="A78" i="22" s="1"/>
  <c r="A78" i="24" s="1"/>
  <c r="A78" i="23" s="1"/>
  <c r="A78" i="31" s="1"/>
  <c r="A78" i="32" s="1"/>
  <c r="A78" i="39" s="1"/>
  <c r="A78" i="40" s="1"/>
  <c r="A78" i="41" s="1"/>
  <c r="A78" i="42" s="1"/>
  <c r="A79" i="33" s="1"/>
  <c r="A78" i="34" s="1"/>
  <c r="A79" i="36" s="1"/>
  <c r="A78" i="37" s="1"/>
  <c r="A78" i="38" s="1"/>
  <c r="A79" i="15"/>
  <c r="A79" i="16" s="1"/>
  <c r="A79" i="17" s="1"/>
  <c r="A79" i="18" s="1"/>
  <c r="A79" i="19" s="1"/>
  <c r="A79" i="20" s="1"/>
  <c r="A79" i="21" s="1"/>
  <c r="A79" i="22" s="1"/>
  <c r="A79" i="24" s="1"/>
  <c r="A79" i="23" s="1"/>
  <c r="A79" i="31" s="1"/>
  <c r="A79" i="32" s="1"/>
  <c r="A79" i="39" s="1"/>
  <c r="A79" i="40" s="1"/>
  <c r="A79" i="41" s="1"/>
  <c r="A79" i="42" s="1"/>
  <c r="A80" i="33" s="1"/>
  <c r="A79" i="34" s="1"/>
  <c r="A80" i="36" s="1"/>
  <c r="A79" i="37" s="1"/>
  <c r="A79" i="38" s="1"/>
  <c r="A80" i="15"/>
  <c r="A80" i="16" s="1"/>
  <c r="A80" i="17" s="1"/>
  <c r="A80" i="18" s="1"/>
  <c r="A80" i="19" s="1"/>
  <c r="A80" i="20" s="1"/>
  <c r="A80" i="21" s="1"/>
  <c r="A80" i="22" s="1"/>
  <c r="A80" i="24" s="1"/>
  <c r="A80" i="23" s="1"/>
  <c r="A80" i="31" s="1"/>
  <c r="A80" i="32" s="1"/>
  <c r="A80" i="39" s="1"/>
  <c r="A80" i="40" s="1"/>
  <c r="A80" i="41" s="1"/>
  <c r="A80" i="42" s="1"/>
  <c r="A81" i="33" s="1"/>
  <c r="A80" i="34" s="1"/>
  <c r="A81" i="36" s="1"/>
  <c r="A80" i="37" s="1"/>
  <c r="A80" i="38" s="1"/>
  <c r="A81" i="15"/>
  <c r="A81" i="16" s="1"/>
  <c r="A81" i="17" s="1"/>
  <c r="A81" i="18" s="1"/>
  <c r="A81" i="19" s="1"/>
  <c r="A81" i="20" s="1"/>
  <c r="A81" i="21" s="1"/>
  <c r="A81" i="22" s="1"/>
  <c r="A81" i="24" s="1"/>
  <c r="A81" i="23" s="1"/>
  <c r="A81" i="31" s="1"/>
  <c r="A81" i="32" s="1"/>
  <c r="A81" i="39" s="1"/>
  <c r="A81" i="40" s="1"/>
  <c r="A81" i="41" s="1"/>
  <c r="A81" i="42" s="1"/>
  <c r="A82" i="33" s="1"/>
  <c r="A81" i="34" s="1"/>
  <c r="A82" i="36" s="1"/>
  <c r="A81" i="37" s="1"/>
  <c r="A81" i="38" s="1"/>
  <c r="A82" i="15"/>
  <c r="A82" i="16" s="1"/>
  <c r="A82" i="17" s="1"/>
  <c r="A82" i="18" s="1"/>
  <c r="A82" i="19" s="1"/>
  <c r="A82" i="20" s="1"/>
  <c r="A82" i="21" s="1"/>
  <c r="A82" i="22" s="1"/>
  <c r="A82" i="24" s="1"/>
  <c r="A82" i="23" s="1"/>
  <c r="A82" i="31" s="1"/>
  <c r="A82" i="32" s="1"/>
  <c r="A82" i="39" s="1"/>
  <c r="A82" i="40" s="1"/>
  <c r="A82" i="41" s="1"/>
  <c r="A82" i="42" s="1"/>
  <c r="A83" i="33" s="1"/>
  <c r="A82" i="34" s="1"/>
  <c r="A83" i="36" s="1"/>
  <c r="A82" i="37" s="1"/>
  <c r="A82" i="38" s="1"/>
  <c r="A83" i="15"/>
  <c r="A83" i="16" s="1"/>
  <c r="A83" i="17" s="1"/>
  <c r="A83" i="18" s="1"/>
  <c r="A83" i="19" s="1"/>
  <c r="A83" i="20" s="1"/>
  <c r="A83" i="21" s="1"/>
  <c r="A83" i="22" s="1"/>
  <c r="A83" i="24" s="1"/>
  <c r="A83" i="23" s="1"/>
  <c r="A83" i="31" s="1"/>
  <c r="A83" i="32" s="1"/>
  <c r="A83" i="39" s="1"/>
  <c r="A83" i="40" s="1"/>
  <c r="A83" i="41" s="1"/>
  <c r="A83" i="42" s="1"/>
  <c r="A84" i="33" s="1"/>
  <c r="A83" i="34" s="1"/>
  <c r="A84" i="36" s="1"/>
  <c r="A83" i="37" s="1"/>
  <c r="A83" i="38" s="1"/>
  <c r="A84" i="15"/>
  <c r="A84" i="16" s="1"/>
  <c r="A84" i="17" s="1"/>
  <c r="A84" i="18" s="1"/>
  <c r="A84" i="19" s="1"/>
  <c r="A84" i="20" s="1"/>
  <c r="A84" i="21" s="1"/>
  <c r="A84" i="22" s="1"/>
  <c r="A84" i="24" s="1"/>
  <c r="A84" i="23" s="1"/>
  <c r="A84" i="31" s="1"/>
  <c r="A84" i="32" s="1"/>
  <c r="A84" i="39" s="1"/>
  <c r="A84" i="40" s="1"/>
  <c r="A84" i="41" s="1"/>
  <c r="A84" i="42" s="1"/>
  <c r="A85" i="33" s="1"/>
  <c r="A84" i="34" s="1"/>
  <c r="A85" i="36" s="1"/>
  <c r="A84" i="37" s="1"/>
  <c r="A84" i="38" s="1"/>
  <c r="A85" i="15"/>
  <c r="A85" i="16" s="1"/>
  <c r="A85" i="17" s="1"/>
  <c r="A85" i="18" s="1"/>
  <c r="A85" i="19" s="1"/>
  <c r="A85" i="20" s="1"/>
  <c r="A85" i="21" s="1"/>
  <c r="A85" i="22" s="1"/>
  <c r="A85" i="24" s="1"/>
  <c r="A85" i="23" s="1"/>
  <c r="A85" i="31" s="1"/>
  <c r="A85" i="32" s="1"/>
  <c r="A85" i="39" s="1"/>
  <c r="A85" i="40" s="1"/>
  <c r="A85" i="41" s="1"/>
  <c r="A85" i="42" s="1"/>
  <c r="A86" i="33" s="1"/>
  <c r="A85" i="34" s="1"/>
  <c r="A86" i="36" s="1"/>
  <c r="A85" i="37" s="1"/>
  <c r="A85" i="38" s="1"/>
  <c r="A86" i="15"/>
  <c r="A86" i="16" s="1"/>
  <c r="A86" i="17" s="1"/>
  <c r="A86" i="18" s="1"/>
  <c r="A86" i="19" s="1"/>
  <c r="A86" i="20" s="1"/>
  <c r="A86" i="21" s="1"/>
  <c r="A86" i="22" s="1"/>
  <c r="A86" i="24" s="1"/>
  <c r="A86" i="23" s="1"/>
  <c r="A86" i="31" s="1"/>
  <c r="A86" i="32" s="1"/>
  <c r="A86" i="39" s="1"/>
  <c r="A86" i="40" s="1"/>
  <c r="A86" i="41" s="1"/>
  <c r="A86" i="42" s="1"/>
  <c r="A87" i="33" s="1"/>
  <c r="A86" i="34" s="1"/>
  <c r="A87" i="36" s="1"/>
  <c r="A86" i="37" s="1"/>
  <c r="A86" i="38" s="1"/>
  <c r="A87" i="15"/>
  <c r="A87" i="16" s="1"/>
  <c r="A87" i="17" s="1"/>
  <c r="A87" i="18" s="1"/>
  <c r="A87" i="19" s="1"/>
  <c r="A87" i="20" s="1"/>
  <c r="A87" i="21" s="1"/>
  <c r="A87" i="22" s="1"/>
  <c r="A87" i="24" s="1"/>
  <c r="A87" i="23" s="1"/>
  <c r="A87" i="31" s="1"/>
  <c r="A87" i="32" s="1"/>
  <c r="A87" i="39" s="1"/>
  <c r="A87" i="40" s="1"/>
  <c r="A87" i="41" s="1"/>
  <c r="A87" i="42" s="1"/>
  <c r="A88" i="33" s="1"/>
  <c r="A87" i="34" s="1"/>
  <c r="A88" i="36" s="1"/>
  <c r="A87" i="37" s="1"/>
  <c r="A87" i="38" s="1"/>
  <c r="A88" i="15"/>
  <c r="A88" i="16" s="1"/>
  <c r="A88" i="17" s="1"/>
  <c r="A88" i="18" s="1"/>
  <c r="A88" i="19" s="1"/>
  <c r="A88" i="20" s="1"/>
  <c r="A88" i="21" s="1"/>
  <c r="A88" i="22" s="1"/>
  <c r="A88" i="24" s="1"/>
  <c r="A88" i="23" s="1"/>
  <c r="A88" i="31" s="1"/>
  <c r="A88" i="32" s="1"/>
  <c r="A88" i="39" s="1"/>
  <c r="A88" i="40" s="1"/>
  <c r="A88" i="41" s="1"/>
  <c r="A88" i="42" s="1"/>
  <c r="A89" i="33" s="1"/>
  <c r="A88" i="34" s="1"/>
  <c r="A89" i="36" s="1"/>
  <c r="A88" i="37" s="1"/>
  <c r="A88" i="38" s="1"/>
  <c r="A89" i="15"/>
  <c r="A89" i="16" s="1"/>
  <c r="A89" i="17" s="1"/>
  <c r="A89" i="18" s="1"/>
  <c r="A89" i="19" s="1"/>
  <c r="A89" i="20" s="1"/>
  <c r="A89" i="21" s="1"/>
  <c r="A89" i="22" s="1"/>
  <c r="A89" i="24" s="1"/>
  <c r="A89" i="23" s="1"/>
  <c r="A89" i="31" s="1"/>
  <c r="A89" i="32" s="1"/>
  <c r="A89" i="39" s="1"/>
  <c r="A89" i="40" s="1"/>
  <c r="A89" i="41" s="1"/>
  <c r="A89" i="42" s="1"/>
  <c r="A90" i="33" s="1"/>
  <c r="A89" i="34" s="1"/>
  <c r="A90" i="36" s="1"/>
  <c r="A89" i="37" s="1"/>
  <c r="A89" i="38" s="1"/>
  <c r="A90" i="15"/>
  <c r="A90" i="16" s="1"/>
  <c r="A90" i="17" s="1"/>
  <c r="A90" i="18" s="1"/>
  <c r="A90" i="19" s="1"/>
  <c r="A90" i="20" s="1"/>
  <c r="A90" i="21" s="1"/>
  <c r="A90" i="22" s="1"/>
  <c r="A90" i="24" s="1"/>
  <c r="A90" i="23" s="1"/>
  <c r="A90" i="31" s="1"/>
  <c r="A90" i="32" s="1"/>
  <c r="A90" i="39" s="1"/>
  <c r="A90" i="40" s="1"/>
  <c r="A90" i="41" s="1"/>
  <c r="A90" i="42" s="1"/>
  <c r="A91" i="33" s="1"/>
  <c r="A90" i="34" s="1"/>
  <c r="A91" i="36" s="1"/>
  <c r="A90" i="37" s="1"/>
  <c r="A90" i="38" s="1"/>
  <c r="A91" i="15"/>
  <c r="A91" i="16" s="1"/>
  <c r="A91" i="17" s="1"/>
  <c r="A91" i="18" s="1"/>
  <c r="A91" i="19" s="1"/>
  <c r="A91" i="20" s="1"/>
  <c r="A91" i="21" s="1"/>
  <c r="A91" i="22" s="1"/>
  <c r="A91" i="24" s="1"/>
  <c r="A91" i="23" s="1"/>
  <c r="A91" i="31" s="1"/>
  <c r="A91" i="32" s="1"/>
  <c r="A91" i="39" s="1"/>
  <c r="A91" i="40" s="1"/>
  <c r="A91" i="41" s="1"/>
  <c r="A91" i="42" s="1"/>
  <c r="A92" i="33" s="1"/>
  <c r="A91" i="34" s="1"/>
  <c r="A92" i="36" s="1"/>
  <c r="A91" i="37" s="1"/>
  <c r="A91" i="38" s="1"/>
  <c r="A92" i="15"/>
  <c r="A92" i="16" s="1"/>
  <c r="A92" i="17" s="1"/>
  <c r="A92" i="18" s="1"/>
  <c r="A92" i="19" s="1"/>
  <c r="A92" i="20" s="1"/>
  <c r="A92" i="21" s="1"/>
  <c r="A92" i="22" s="1"/>
  <c r="A92" i="24" s="1"/>
  <c r="A92" i="23" s="1"/>
  <c r="A92" i="31" s="1"/>
  <c r="A92" i="32" s="1"/>
  <c r="A92" i="39" s="1"/>
  <c r="A92" i="40" s="1"/>
  <c r="A92" i="41" s="1"/>
  <c r="A92" i="42" s="1"/>
  <c r="A93" i="33" s="1"/>
  <c r="A92" i="34" s="1"/>
  <c r="A93" i="36" s="1"/>
  <c r="A92" i="37" s="1"/>
  <c r="A92" i="38" s="1"/>
  <c r="A93" i="15"/>
  <c r="A93" i="16" s="1"/>
  <c r="A93" i="17" s="1"/>
  <c r="A93" i="18" s="1"/>
  <c r="A93" i="19" s="1"/>
  <c r="A93" i="20" s="1"/>
  <c r="A93" i="21" s="1"/>
  <c r="A93" i="22" s="1"/>
  <c r="A93" i="24" s="1"/>
  <c r="A93" i="23" s="1"/>
  <c r="A93" i="31" s="1"/>
  <c r="A93" i="32" s="1"/>
  <c r="A93" i="39" s="1"/>
  <c r="A93" i="40" s="1"/>
  <c r="A93" i="41" s="1"/>
  <c r="A93" i="42" s="1"/>
  <c r="A94" i="33" s="1"/>
  <c r="A93" i="34" s="1"/>
  <c r="A94" i="36" s="1"/>
  <c r="A93" i="37" s="1"/>
  <c r="A93" i="38" s="1"/>
  <c r="A94" i="15"/>
  <c r="A94" i="16" s="1"/>
  <c r="A94" i="17" s="1"/>
  <c r="A94" i="18" s="1"/>
  <c r="A94" i="19" s="1"/>
  <c r="A94" i="20" s="1"/>
  <c r="A94" i="21" s="1"/>
  <c r="A94" i="22" s="1"/>
  <c r="A94" i="24" s="1"/>
  <c r="A94" i="23" s="1"/>
  <c r="A94" i="31" s="1"/>
  <c r="A94" i="32" s="1"/>
  <c r="A94" i="39" s="1"/>
  <c r="A94" i="40" s="1"/>
  <c r="A94" i="41" s="1"/>
  <c r="A94" i="42" s="1"/>
  <c r="A95" i="33" s="1"/>
  <c r="A94" i="34" s="1"/>
  <c r="A95" i="36" s="1"/>
  <c r="A94" i="37" s="1"/>
  <c r="A94" i="38" s="1"/>
  <c r="A95" i="15"/>
  <c r="A95" i="16" s="1"/>
  <c r="A95" i="17" s="1"/>
  <c r="A95" i="18" s="1"/>
  <c r="A95" i="19" s="1"/>
  <c r="A95" i="20" s="1"/>
  <c r="A95" i="21" s="1"/>
  <c r="A95" i="22" s="1"/>
  <c r="A95" i="24" s="1"/>
  <c r="A95" i="23" s="1"/>
  <c r="A95" i="31" s="1"/>
  <c r="A95" i="32" s="1"/>
  <c r="A95" i="39" s="1"/>
  <c r="A95" i="40" s="1"/>
  <c r="A95" i="41" s="1"/>
  <c r="A95" i="42" s="1"/>
  <c r="A96" i="33" s="1"/>
  <c r="A95" i="34" s="1"/>
  <c r="A96" i="36" s="1"/>
  <c r="A95" i="37" s="1"/>
  <c r="A95" i="38" s="1"/>
  <c r="A96" i="15"/>
  <c r="A96" i="16" s="1"/>
  <c r="A96" i="17" s="1"/>
  <c r="A96" i="18" s="1"/>
  <c r="A96" i="19" s="1"/>
  <c r="A96" i="20" s="1"/>
  <c r="A96" i="21" s="1"/>
  <c r="A96" i="22" s="1"/>
  <c r="A96" i="24" s="1"/>
  <c r="A96" i="23" s="1"/>
  <c r="A96" i="31" s="1"/>
  <c r="A96" i="32" s="1"/>
  <c r="A96" i="39" s="1"/>
  <c r="A96" i="40" s="1"/>
  <c r="A96" i="41" s="1"/>
  <c r="A96" i="42" s="1"/>
  <c r="A97" i="33" s="1"/>
  <c r="A96" i="34" s="1"/>
  <c r="A97" i="36" s="1"/>
  <c r="A96" i="37" s="1"/>
  <c r="A96" i="38" s="1"/>
  <c r="A97" i="15"/>
  <c r="A97" i="16" s="1"/>
  <c r="A97" i="17" s="1"/>
  <c r="A97" i="18" s="1"/>
  <c r="A97" i="19" s="1"/>
  <c r="A97" i="20" s="1"/>
  <c r="A97" i="21" s="1"/>
  <c r="A97" i="22" s="1"/>
  <c r="A97" i="24" s="1"/>
  <c r="A97" i="23" s="1"/>
  <c r="A97" i="31" s="1"/>
  <c r="A97" i="32" s="1"/>
  <c r="A97" i="39" s="1"/>
  <c r="A97" i="40" s="1"/>
  <c r="A97" i="41" s="1"/>
  <c r="A97" i="42" s="1"/>
  <c r="A98" i="33" s="1"/>
  <c r="A97" i="34" s="1"/>
  <c r="A98" i="36" s="1"/>
  <c r="A97" i="37" s="1"/>
  <c r="A97" i="38" s="1"/>
  <c r="A98" i="15"/>
  <c r="A98" i="16" s="1"/>
  <c r="A98" i="17" s="1"/>
  <c r="A98" i="18" s="1"/>
  <c r="A98" i="19" s="1"/>
  <c r="A98" i="20" s="1"/>
  <c r="A98" i="21" s="1"/>
  <c r="A98" i="22" s="1"/>
  <c r="A98" i="24" s="1"/>
  <c r="A98" i="23" s="1"/>
  <c r="A98" i="31" s="1"/>
  <c r="A98" i="32" s="1"/>
  <c r="A98" i="39" s="1"/>
  <c r="A98" i="40" s="1"/>
  <c r="A98" i="41" s="1"/>
  <c r="A98" i="42" s="1"/>
  <c r="A99" i="33" s="1"/>
  <c r="A98" i="34" s="1"/>
  <c r="A99" i="36" s="1"/>
  <c r="A98" i="37" s="1"/>
  <c r="A98" i="38" s="1"/>
  <c r="A99" i="15"/>
  <c r="A99" i="16" s="1"/>
  <c r="A99" i="17" s="1"/>
  <c r="A99" i="18" s="1"/>
  <c r="A99" i="19" s="1"/>
  <c r="A99" i="20" s="1"/>
  <c r="A99" i="21" s="1"/>
  <c r="A99" i="22" s="1"/>
  <c r="A99" i="24" s="1"/>
  <c r="A99" i="23" s="1"/>
  <c r="A99" i="31" s="1"/>
  <c r="A99" i="32" s="1"/>
  <c r="A99" i="39" s="1"/>
  <c r="A99" i="40" s="1"/>
  <c r="A99" i="41" s="1"/>
  <c r="A99" i="42" s="1"/>
  <c r="A100" i="33" s="1"/>
  <c r="A99" i="34" s="1"/>
  <c r="A100" i="36" s="1"/>
  <c r="A99" i="37" s="1"/>
  <c r="A99" i="38" s="1"/>
  <c r="A100" i="15"/>
  <c r="A100" i="16" s="1"/>
  <c r="A100" i="17" s="1"/>
  <c r="A100" i="18" s="1"/>
  <c r="A100" i="19" s="1"/>
  <c r="A100" i="20" s="1"/>
  <c r="A100" i="21" s="1"/>
  <c r="A100" i="22" s="1"/>
  <c r="A100" i="24" s="1"/>
  <c r="A100" i="23" s="1"/>
  <c r="A100" i="31" s="1"/>
  <c r="A100" i="32" s="1"/>
  <c r="A100" i="39" s="1"/>
  <c r="A100" i="40" s="1"/>
  <c r="A100" i="41" s="1"/>
  <c r="A100" i="42" s="1"/>
  <c r="A101" i="33" s="1"/>
  <c r="A100" i="34" s="1"/>
  <c r="A101" i="36" s="1"/>
  <c r="A100" i="37" s="1"/>
  <c r="A100" i="38" s="1"/>
  <c r="A101" i="15"/>
  <c r="A101" i="16" s="1"/>
  <c r="A101" i="17" s="1"/>
  <c r="A101" i="18" s="1"/>
  <c r="A101" i="19" s="1"/>
  <c r="A101" i="20" s="1"/>
  <c r="A101" i="21" s="1"/>
  <c r="A101" i="22" s="1"/>
  <c r="A101" i="24" s="1"/>
  <c r="A101" i="23" s="1"/>
  <c r="A101" i="31" s="1"/>
  <c r="A101" i="32" s="1"/>
  <c r="A101" i="39" s="1"/>
  <c r="A101" i="40" s="1"/>
  <c r="A101" i="41" s="1"/>
  <c r="A101" i="42" s="1"/>
  <c r="A102" i="33" s="1"/>
  <c r="A101" i="34" s="1"/>
  <c r="A102" i="36" s="1"/>
  <c r="A101" i="37" s="1"/>
  <c r="A101" i="38" s="1"/>
  <c r="A102" i="15"/>
  <c r="A102" i="16" s="1"/>
  <c r="A102" i="17" s="1"/>
  <c r="A102" i="18" s="1"/>
  <c r="A102" i="19" s="1"/>
  <c r="A102" i="20" s="1"/>
  <c r="A102" i="21" s="1"/>
  <c r="A102" i="22" s="1"/>
  <c r="A102" i="24" s="1"/>
  <c r="A102" i="23" s="1"/>
  <c r="A102" i="31" s="1"/>
  <c r="A102" i="32" s="1"/>
  <c r="A102" i="39" s="1"/>
  <c r="A102" i="40" s="1"/>
  <c r="A102" i="41" s="1"/>
  <c r="A102" i="42" s="1"/>
  <c r="A103" i="33" s="1"/>
  <c r="A102" i="34" s="1"/>
  <c r="A103" i="36" s="1"/>
  <c r="A102" i="37" s="1"/>
  <c r="A102" i="38" s="1"/>
  <c r="A103" i="15"/>
  <c r="A103" i="16" s="1"/>
  <c r="A103" i="17" s="1"/>
  <c r="A103" i="18" s="1"/>
  <c r="A103" i="19" s="1"/>
  <c r="A103" i="20" s="1"/>
  <c r="A103" i="21" s="1"/>
  <c r="A103" i="22" s="1"/>
  <c r="A103" i="24" s="1"/>
  <c r="A103" i="23" s="1"/>
  <c r="A103" i="31" s="1"/>
  <c r="A103" i="32" s="1"/>
  <c r="A103" i="39" s="1"/>
  <c r="A103" i="40" s="1"/>
  <c r="A103" i="41" s="1"/>
  <c r="A103" i="42" s="1"/>
  <c r="A104" i="33" s="1"/>
  <c r="A103" i="34" s="1"/>
  <c r="A104" i="36" s="1"/>
  <c r="A103" i="37" s="1"/>
  <c r="A103" i="38" s="1"/>
  <c r="A104" i="15"/>
  <c r="A104" i="16" s="1"/>
  <c r="A104" i="17" s="1"/>
  <c r="A104" i="18" s="1"/>
  <c r="A104" i="19" s="1"/>
  <c r="A104" i="20" s="1"/>
  <c r="A104" i="21" s="1"/>
  <c r="A104" i="22" s="1"/>
  <c r="A104" i="24" s="1"/>
  <c r="A104" i="23" s="1"/>
  <c r="A104" i="31" s="1"/>
  <c r="A104" i="32" s="1"/>
  <c r="A104" i="39" s="1"/>
  <c r="A104" i="40" s="1"/>
  <c r="A104" i="41" s="1"/>
  <c r="A104" i="42" s="1"/>
  <c r="A105" i="33" s="1"/>
  <c r="A104" i="34" s="1"/>
  <c r="A105" i="36" s="1"/>
  <c r="A104" i="37" s="1"/>
  <c r="A104" i="38" s="1"/>
  <c r="A105" i="15"/>
  <c r="A105" i="16" s="1"/>
  <c r="A105" i="17" s="1"/>
  <c r="A105" i="18" s="1"/>
  <c r="A105" i="19" s="1"/>
  <c r="A105" i="20" s="1"/>
  <c r="A105" i="21" s="1"/>
  <c r="A105" i="22" s="1"/>
  <c r="A105" i="24" s="1"/>
  <c r="A105" i="23" s="1"/>
  <c r="A105" i="31" s="1"/>
  <c r="A105" i="32" s="1"/>
  <c r="A105" i="39" s="1"/>
  <c r="A105" i="40" s="1"/>
  <c r="A105" i="41" s="1"/>
  <c r="A105" i="42" s="1"/>
  <c r="A106" i="33" s="1"/>
  <c r="A105" i="34" s="1"/>
  <c r="A106" i="36" s="1"/>
  <c r="A105" i="37" s="1"/>
  <c r="A105" i="38" s="1"/>
  <c r="A106" i="15"/>
  <c r="A106" i="16" s="1"/>
  <c r="A106" i="17" s="1"/>
  <c r="A106" i="18" s="1"/>
  <c r="A106" i="19" s="1"/>
  <c r="A106" i="20" s="1"/>
  <c r="A106" i="21" s="1"/>
  <c r="A106" i="22" s="1"/>
  <c r="A106" i="24" s="1"/>
  <c r="A106" i="23" s="1"/>
  <c r="A106" i="31" s="1"/>
  <c r="A106" i="32" s="1"/>
  <c r="A106" i="39" s="1"/>
  <c r="A106" i="40" s="1"/>
  <c r="A106" i="41" s="1"/>
  <c r="A106" i="42" s="1"/>
  <c r="A107" i="33" s="1"/>
  <c r="A106" i="34" s="1"/>
  <c r="A107" i="36" s="1"/>
  <c r="A106" i="37" s="1"/>
  <c r="A106" i="38" s="1"/>
  <c r="A107" i="15"/>
  <c r="A107" i="16" s="1"/>
  <c r="A107" i="17" s="1"/>
  <c r="A107" i="18" s="1"/>
  <c r="A107" i="19" s="1"/>
  <c r="A107" i="20" s="1"/>
  <c r="A107" i="21" s="1"/>
  <c r="A107" i="22" s="1"/>
  <c r="A107" i="24" s="1"/>
  <c r="A107" i="23" s="1"/>
  <c r="A107" i="31" s="1"/>
  <c r="A107" i="32" s="1"/>
  <c r="A107" i="39" s="1"/>
  <c r="A107" i="40" s="1"/>
  <c r="A107" i="41" s="1"/>
  <c r="A107" i="42" s="1"/>
  <c r="A108" i="33" s="1"/>
  <c r="A107" i="34" s="1"/>
  <c r="A108" i="36" s="1"/>
  <c r="A107" i="37" s="1"/>
  <c r="A107" i="38" s="1"/>
  <c r="A108" i="15"/>
  <c r="A108" i="16" s="1"/>
  <c r="A108" i="17" s="1"/>
  <c r="A108" i="18" s="1"/>
  <c r="A108" i="19" s="1"/>
  <c r="A108" i="20" s="1"/>
  <c r="A108" i="21" s="1"/>
  <c r="A108" i="22" s="1"/>
  <c r="A108" i="24" s="1"/>
  <c r="A108" i="23" s="1"/>
  <c r="A108" i="31" s="1"/>
  <c r="A108" i="32" s="1"/>
  <c r="A108" i="39" s="1"/>
  <c r="A108" i="40" s="1"/>
  <c r="A108" i="41" s="1"/>
  <c r="A108" i="42" s="1"/>
  <c r="A109" i="33" s="1"/>
  <c r="A108" i="34" s="1"/>
  <c r="A109" i="36" s="1"/>
  <c r="A108" i="37" s="1"/>
  <c r="A108" i="38" s="1"/>
  <c r="A109" i="15"/>
  <c r="A109" i="16" s="1"/>
  <c r="A109" i="17" s="1"/>
  <c r="A109" i="18" s="1"/>
  <c r="A109" i="19" s="1"/>
  <c r="A109" i="20" s="1"/>
  <c r="A109" i="21" s="1"/>
  <c r="A109" i="22" s="1"/>
  <c r="A109" i="24" s="1"/>
  <c r="A109" i="23" s="1"/>
  <c r="A109" i="31" s="1"/>
  <c r="A109" i="32" s="1"/>
  <c r="A109" i="39" s="1"/>
  <c r="A109" i="40" s="1"/>
  <c r="A109" i="41" s="1"/>
  <c r="A109" i="42" s="1"/>
  <c r="A110" i="33" s="1"/>
  <c r="A109" i="34" s="1"/>
  <c r="A110" i="36" s="1"/>
  <c r="A109" i="37" s="1"/>
  <c r="A109" i="38" s="1"/>
  <c r="A110" i="15"/>
  <c r="A110" i="16" s="1"/>
  <c r="A110" i="17" s="1"/>
  <c r="A110" i="18" s="1"/>
  <c r="A110" i="19" s="1"/>
  <c r="A110" i="20" s="1"/>
  <c r="A110" i="21" s="1"/>
  <c r="A110" i="22" s="1"/>
  <c r="A110" i="24" s="1"/>
  <c r="A110" i="23" s="1"/>
  <c r="A110" i="31" s="1"/>
  <c r="A110" i="32" s="1"/>
  <c r="A110" i="39" s="1"/>
  <c r="A110" i="40" s="1"/>
  <c r="A110" i="41" s="1"/>
  <c r="A110" i="42" s="1"/>
  <c r="A111" i="33" s="1"/>
  <c r="A110" i="34" s="1"/>
  <c r="A111" i="36" s="1"/>
  <c r="A110" i="37" s="1"/>
  <c r="A110" i="38" s="1"/>
  <c r="A111" i="15"/>
  <c r="A111" i="16" s="1"/>
  <c r="A111" i="17" s="1"/>
  <c r="A111" i="18" s="1"/>
  <c r="A111" i="19" s="1"/>
  <c r="A111" i="20" s="1"/>
  <c r="A111" i="21" s="1"/>
  <c r="A111" i="22" s="1"/>
  <c r="A111" i="24" s="1"/>
  <c r="A111" i="23" s="1"/>
  <c r="A111" i="31" s="1"/>
  <c r="A111" i="32" s="1"/>
  <c r="A111" i="39" s="1"/>
  <c r="A111" i="40" s="1"/>
  <c r="A111" i="41" s="1"/>
  <c r="A111" i="42" s="1"/>
  <c r="A112" i="33" s="1"/>
  <c r="A111" i="34" s="1"/>
  <c r="A112" i="36" s="1"/>
  <c r="A111" i="37" s="1"/>
  <c r="A111" i="38" s="1"/>
  <c r="A112" i="15"/>
  <c r="A112" i="16" s="1"/>
  <c r="A112" i="17" s="1"/>
  <c r="A112" i="18" s="1"/>
  <c r="A112" i="19" s="1"/>
  <c r="A112" i="20" s="1"/>
  <c r="A112" i="21" s="1"/>
  <c r="A112" i="22" s="1"/>
  <c r="A112" i="24" s="1"/>
  <c r="A112" i="23" s="1"/>
  <c r="A112" i="31" s="1"/>
  <c r="A112" i="32" s="1"/>
  <c r="A112" i="39" s="1"/>
  <c r="A112" i="40" s="1"/>
  <c r="A112" i="41" s="1"/>
  <c r="A112" i="42" s="1"/>
  <c r="A113" i="33" s="1"/>
  <c r="A112" i="34" s="1"/>
  <c r="A113" i="36" s="1"/>
  <c r="A112" i="37" s="1"/>
  <c r="A112" i="38" s="1"/>
  <c r="A113" i="15"/>
  <c r="A113" i="16" s="1"/>
  <c r="A113" i="17" s="1"/>
  <c r="A113" i="18" s="1"/>
  <c r="A113" i="19" s="1"/>
  <c r="A113" i="20" s="1"/>
  <c r="A113" i="21" s="1"/>
  <c r="A113" i="22" s="1"/>
  <c r="A113" i="24" s="1"/>
  <c r="A113" i="23" s="1"/>
  <c r="A113" i="31" s="1"/>
  <c r="A113" i="32" s="1"/>
  <c r="A113" i="39" s="1"/>
  <c r="A113" i="40" s="1"/>
  <c r="A113" i="41" s="1"/>
  <c r="A113" i="42" s="1"/>
  <c r="A114" i="33" s="1"/>
  <c r="A113" i="34" s="1"/>
  <c r="A114" i="36" s="1"/>
  <c r="A113" i="37" s="1"/>
  <c r="A113" i="38" s="1"/>
  <c r="A114" i="15"/>
  <c r="A114" i="16" s="1"/>
  <c r="A114" i="17" s="1"/>
  <c r="A114" i="18" s="1"/>
  <c r="A114" i="19" s="1"/>
  <c r="A114" i="20" s="1"/>
  <c r="A114" i="21" s="1"/>
  <c r="A114" i="22" s="1"/>
  <c r="A114" i="24" s="1"/>
  <c r="A114" i="23" s="1"/>
  <c r="A114" i="31" s="1"/>
  <c r="A114" i="32" s="1"/>
  <c r="A114" i="39" s="1"/>
  <c r="A114" i="40" s="1"/>
  <c r="A114" i="41" s="1"/>
  <c r="A114" i="42" s="1"/>
  <c r="A115" i="33" s="1"/>
  <c r="A114" i="34" s="1"/>
  <c r="A115" i="36" s="1"/>
  <c r="A114" i="37" s="1"/>
  <c r="A114" i="38" s="1"/>
  <c r="A115" i="15"/>
  <c r="A115" i="16" s="1"/>
  <c r="A115" i="17" s="1"/>
  <c r="A115" i="18" s="1"/>
  <c r="A115" i="19" s="1"/>
  <c r="A115" i="20" s="1"/>
  <c r="A115" i="21" s="1"/>
  <c r="A115" i="22" s="1"/>
  <c r="A115" i="24" s="1"/>
  <c r="A115" i="23" s="1"/>
  <c r="A115" i="31" s="1"/>
  <c r="A115" i="32" s="1"/>
  <c r="A115" i="39" s="1"/>
  <c r="A115" i="40" s="1"/>
  <c r="A115" i="41" s="1"/>
  <c r="A115" i="42" s="1"/>
  <c r="A116" i="33" s="1"/>
  <c r="A115" i="34" s="1"/>
  <c r="A116" i="36" s="1"/>
  <c r="A115" i="37" s="1"/>
  <c r="A115" i="38" s="1"/>
  <c r="A116" i="15"/>
  <c r="A116" i="16" s="1"/>
  <c r="A116" i="17" s="1"/>
  <c r="A116" i="18" s="1"/>
  <c r="A116" i="19" s="1"/>
  <c r="A116" i="20" s="1"/>
  <c r="A116" i="21" s="1"/>
  <c r="A116" i="22" s="1"/>
  <c r="A116" i="24" s="1"/>
  <c r="A116" i="23" s="1"/>
  <c r="A116" i="31" s="1"/>
  <c r="A116" i="32" s="1"/>
  <c r="A116" i="39" s="1"/>
  <c r="A116" i="40" s="1"/>
  <c r="A116" i="41" s="1"/>
  <c r="A116" i="42" s="1"/>
  <c r="A117" i="33" s="1"/>
  <c r="A116" i="34" s="1"/>
  <c r="A117" i="36" s="1"/>
  <c r="A116" i="37" s="1"/>
  <c r="A116" i="38" s="1"/>
  <c r="A117" i="15"/>
  <c r="A117" i="16" s="1"/>
  <c r="A117" i="17" s="1"/>
  <c r="A117" i="18" s="1"/>
  <c r="A117" i="19" s="1"/>
  <c r="A117" i="20" s="1"/>
  <c r="A117" i="21" s="1"/>
  <c r="A117" i="22" s="1"/>
  <c r="A117" i="24" s="1"/>
  <c r="A117" i="23" s="1"/>
  <c r="A117" i="31" s="1"/>
  <c r="A117" i="32" s="1"/>
  <c r="A117" i="39" s="1"/>
  <c r="A117" i="40" s="1"/>
  <c r="A117" i="41" s="1"/>
  <c r="A117" i="42" s="1"/>
  <c r="A118" i="33" s="1"/>
  <c r="A117" i="34" s="1"/>
  <c r="A118" i="36" s="1"/>
  <c r="A117" i="37" s="1"/>
  <c r="A117" i="38" s="1"/>
  <c r="A118" i="15"/>
  <c r="A118" i="16" s="1"/>
  <c r="A118" i="17" s="1"/>
  <c r="A118" i="18" s="1"/>
  <c r="A118" i="19" s="1"/>
  <c r="A118" i="20" s="1"/>
  <c r="A118" i="21" s="1"/>
  <c r="A118" i="22" s="1"/>
  <c r="A118" i="24" s="1"/>
  <c r="A118" i="23" s="1"/>
  <c r="A118" i="31" s="1"/>
  <c r="A118" i="32" s="1"/>
  <c r="A118" i="39" s="1"/>
  <c r="A118" i="40" s="1"/>
  <c r="A118" i="41" s="1"/>
  <c r="A118" i="42" s="1"/>
  <c r="A119" i="33" s="1"/>
  <c r="A118" i="34" s="1"/>
  <c r="A119" i="36" s="1"/>
  <c r="A118" i="37" s="1"/>
  <c r="A118" i="38" s="1"/>
  <c r="A119" i="15"/>
  <c r="A119" i="16" s="1"/>
  <c r="A119" i="17" s="1"/>
  <c r="A119" i="18" s="1"/>
  <c r="A119" i="19" s="1"/>
  <c r="A119" i="20" s="1"/>
  <c r="A119" i="21" s="1"/>
  <c r="A119" i="22" s="1"/>
  <c r="A119" i="24" s="1"/>
  <c r="A119" i="23" s="1"/>
  <c r="A119" i="31" s="1"/>
  <c r="A119" i="32" s="1"/>
  <c r="A119" i="39" s="1"/>
  <c r="A119" i="40" s="1"/>
  <c r="A119" i="41" s="1"/>
  <c r="A119" i="42" s="1"/>
  <c r="A120" i="33" s="1"/>
  <c r="A119" i="34" s="1"/>
  <c r="A120" i="36" s="1"/>
  <c r="A119" i="37" s="1"/>
  <c r="A119" i="38" s="1"/>
  <c r="A120" i="15"/>
  <c r="A120" i="16" s="1"/>
  <c r="A120" i="17" s="1"/>
  <c r="A120" i="18" s="1"/>
  <c r="A120" i="19" s="1"/>
  <c r="A120" i="20" s="1"/>
  <c r="A120" i="21" s="1"/>
  <c r="A120" i="22" s="1"/>
  <c r="A120" i="24" s="1"/>
  <c r="A120" i="23" s="1"/>
  <c r="A120" i="31" s="1"/>
  <c r="A120" i="32" s="1"/>
  <c r="A120" i="39" s="1"/>
  <c r="A120" i="40" s="1"/>
  <c r="A120" i="41" s="1"/>
  <c r="A120" i="42" s="1"/>
  <c r="A121" i="33" s="1"/>
  <c r="A120" i="34" s="1"/>
  <c r="A121" i="36" s="1"/>
  <c r="A120" i="37" s="1"/>
  <c r="A120" i="38" s="1"/>
  <c r="A121" i="15"/>
  <c r="A121" i="16" s="1"/>
  <c r="A121" i="17" s="1"/>
  <c r="A121" i="18" s="1"/>
  <c r="A121" i="19" s="1"/>
  <c r="A121" i="20" s="1"/>
  <c r="A121" i="21" s="1"/>
  <c r="A121" i="22" s="1"/>
  <c r="A121" i="24" s="1"/>
  <c r="A121" i="23" s="1"/>
  <c r="A121" i="31" s="1"/>
  <c r="A121" i="32" s="1"/>
  <c r="A121" i="39" s="1"/>
  <c r="A121" i="40" s="1"/>
  <c r="A121" i="41" s="1"/>
  <c r="A121" i="42" s="1"/>
  <c r="A122" i="33" s="1"/>
  <c r="A121" i="34" s="1"/>
  <c r="A122" i="36" s="1"/>
  <c r="A121" i="37" s="1"/>
  <c r="A121" i="38" s="1"/>
  <c r="A122" i="15"/>
  <c r="A122" i="16" s="1"/>
  <c r="A122" i="17" s="1"/>
  <c r="A122" i="18" s="1"/>
  <c r="A122" i="19" s="1"/>
  <c r="A122" i="20" s="1"/>
  <c r="A122" i="21" s="1"/>
  <c r="A122" i="22" s="1"/>
  <c r="A122" i="24" s="1"/>
  <c r="A122" i="23" s="1"/>
  <c r="A122" i="31" s="1"/>
  <c r="A122" i="32" s="1"/>
  <c r="A122" i="39" s="1"/>
  <c r="A122" i="40" s="1"/>
  <c r="A122" i="41" s="1"/>
  <c r="A122" i="42" s="1"/>
  <c r="A123" i="33" s="1"/>
  <c r="A122" i="34" s="1"/>
  <c r="A123" i="36" s="1"/>
  <c r="A122" i="37" s="1"/>
  <c r="A122" i="38" s="1"/>
  <c r="A123" i="15"/>
  <c r="A123" i="16" s="1"/>
  <c r="A123" i="17" s="1"/>
  <c r="A123" i="18" s="1"/>
  <c r="A123" i="19" s="1"/>
  <c r="A123" i="20" s="1"/>
  <c r="A123" i="21" s="1"/>
  <c r="A123" i="22" s="1"/>
  <c r="A123" i="24" s="1"/>
  <c r="A123" i="23" s="1"/>
  <c r="A123" i="31" s="1"/>
  <c r="A123" i="32" s="1"/>
  <c r="A123" i="39" s="1"/>
  <c r="A123" i="40" s="1"/>
  <c r="A123" i="41" s="1"/>
  <c r="A123" i="42" s="1"/>
  <c r="A124" i="33" s="1"/>
  <c r="A123" i="34" s="1"/>
  <c r="A124" i="36" s="1"/>
  <c r="A123" i="37" s="1"/>
  <c r="A123" i="38" s="1"/>
  <c r="A124" i="15"/>
  <c r="A124" i="16" s="1"/>
  <c r="A124" i="17" s="1"/>
  <c r="A124" i="18" s="1"/>
  <c r="A124" i="19" s="1"/>
  <c r="A124" i="20" s="1"/>
  <c r="A124" i="21" s="1"/>
  <c r="A124" i="22" s="1"/>
  <c r="A124" i="24" s="1"/>
  <c r="A124" i="23" s="1"/>
  <c r="A124" i="31" s="1"/>
  <c r="A124" i="32" s="1"/>
  <c r="A124" i="39" s="1"/>
  <c r="A124" i="40" s="1"/>
  <c r="A124" i="41" s="1"/>
  <c r="A124" i="42" s="1"/>
  <c r="A125" i="33" s="1"/>
  <c r="A124" i="34" s="1"/>
  <c r="A125" i="36" s="1"/>
  <c r="A124" i="37" s="1"/>
  <c r="A124" i="38" s="1"/>
  <c r="A125" i="15"/>
  <c r="A125" i="16" s="1"/>
  <c r="A125" i="17" s="1"/>
  <c r="A125" i="18" s="1"/>
  <c r="A125" i="19" s="1"/>
  <c r="A125" i="20" s="1"/>
  <c r="A125" i="21" s="1"/>
  <c r="A125" i="22" s="1"/>
  <c r="A125" i="24" s="1"/>
  <c r="A125" i="23" s="1"/>
  <c r="A125" i="31" s="1"/>
  <c r="A125" i="32" s="1"/>
  <c r="A125" i="39" s="1"/>
  <c r="A125" i="40" s="1"/>
  <c r="A125" i="41" s="1"/>
  <c r="A125" i="42" s="1"/>
  <c r="A126" i="33" s="1"/>
  <c r="A125" i="34" s="1"/>
  <c r="A126" i="36" s="1"/>
  <c r="A125" i="37" s="1"/>
  <c r="A125" i="38" s="1"/>
  <c r="A126" i="15"/>
  <c r="A126" i="16" s="1"/>
  <c r="A126" i="17" s="1"/>
  <c r="A126" i="18" s="1"/>
  <c r="A126" i="19" s="1"/>
  <c r="A126" i="20" s="1"/>
  <c r="A126" i="21" s="1"/>
  <c r="A126" i="22" s="1"/>
  <c r="A126" i="24" s="1"/>
  <c r="A126" i="23" s="1"/>
  <c r="A126" i="31" s="1"/>
  <c r="A126" i="32" s="1"/>
  <c r="A126" i="39" s="1"/>
  <c r="A126" i="40" s="1"/>
  <c r="A126" i="41" s="1"/>
  <c r="A126" i="42" s="1"/>
  <c r="A127" i="33" s="1"/>
  <c r="A126" i="34" s="1"/>
  <c r="A127" i="36" s="1"/>
  <c r="A126" i="37" s="1"/>
  <c r="A126" i="38" s="1"/>
  <c r="A127" i="15"/>
  <c r="A127" i="16" s="1"/>
  <c r="A127" i="17" s="1"/>
  <c r="A127" i="18" s="1"/>
  <c r="A127" i="19" s="1"/>
  <c r="A127" i="20" s="1"/>
  <c r="A127" i="21" s="1"/>
  <c r="A127" i="22" s="1"/>
  <c r="A127" i="24" s="1"/>
  <c r="A127" i="23" s="1"/>
  <c r="A127" i="31" s="1"/>
  <c r="A127" i="32" s="1"/>
  <c r="A127" i="39" s="1"/>
  <c r="A127" i="40" s="1"/>
  <c r="A127" i="41" s="1"/>
  <c r="A127" i="42" s="1"/>
  <c r="A128" i="33" s="1"/>
  <c r="A127" i="34" s="1"/>
  <c r="A128" i="36" s="1"/>
  <c r="A127" i="37" s="1"/>
  <c r="A127" i="38" s="1"/>
  <c r="A128" i="15"/>
  <c r="A128" i="16" s="1"/>
  <c r="A128" i="17" s="1"/>
  <c r="A128" i="18" s="1"/>
  <c r="A128" i="19" s="1"/>
  <c r="A128" i="20" s="1"/>
  <c r="A128" i="21" s="1"/>
  <c r="A128" i="22" s="1"/>
  <c r="A128" i="24" s="1"/>
  <c r="A128" i="23" s="1"/>
  <c r="A128" i="31" s="1"/>
  <c r="A128" i="32" s="1"/>
  <c r="A128" i="39" s="1"/>
  <c r="A128" i="40" s="1"/>
  <c r="A128" i="41" s="1"/>
  <c r="A128" i="42" s="1"/>
  <c r="A129" i="33" s="1"/>
  <c r="A128" i="34" s="1"/>
  <c r="A129" i="36" s="1"/>
  <c r="A128" i="37" s="1"/>
  <c r="A128" i="38" s="1"/>
  <c r="A129" i="15"/>
  <c r="A129" i="16" s="1"/>
  <c r="A129" i="17" s="1"/>
  <c r="A129" i="18" s="1"/>
  <c r="A129" i="19" s="1"/>
  <c r="A129" i="20" s="1"/>
  <c r="A129" i="21" s="1"/>
  <c r="A129" i="22" s="1"/>
  <c r="A129" i="24" s="1"/>
  <c r="A129" i="23" s="1"/>
  <c r="A129" i="31" s="1"/>
  <c r="A129" i="32" s="1"/>
  <c r="A129" i="39" s="1"/>
  <c r="A129" i="40" s="1"/>
  <c r="A129" i="41" s="1"/>
  <c r="A129" i="42" s="1"/>
  <c r="A130" i="33" s="1"/>
  <c r="A129" i="34" s="1"/>
  <c r="A130" i="36" s="1"/>
  <c r="A129" i="37" s="1"/>
  <c r="A129" i="38" s="1"/>
  <c r="A130" i="15"/>
  <c r="A130" i="16" s="1"/>
  <c r="A130" i="17" s="1"/>
  <c r="A130" i="18" s="1"/>
  <c r="A130" i="19" s="1"/>
  <c r="A130" i="20" s="1"/>
  <c r="A130" i="21" s="1"/>
  <c r="A130" i="22" s="1"/>
  <c r="A130" i="24" s="1"/>
  <c r="A130" i="23" s="1"/>
  <c r="A130" i="31" s="1"/>
  <c r="A130" i="32" s="1"/>
  <c r="A130" i="39" s="1"/>
  <c r="A130" i="40" s="1"/>
  <c r="A130" i="41" s="1"/>
  <c r="A130" i="42" s="1"/>
  <c r="A131" i="33" s="1"/>
  <c r="A130" i="34" s="1"/>
  <c r="A131" i="36" s="1"/>
  <c r="A130" i="37" s="1"/>
  <c r="A130" i="38" s="1"/>
  <c r="A131" i="15"/>
  <c r="A131" i="16" s="1"/>
  <c r="A131" i="17" s="1"/>
  <c r="A131" i="18" s="1"/>
  <c r="A131" i="19" s="1"/>
  <c r="A131" i="20" s="1"/>
  <c r="A131" i="21" s="1"/>
  <c r="A131" i="22" s="1"/>
  <c r="A131" i="24" s="1"/>
  <c r="A131" i="23" s="1"/>
  <c r="A131" i="31" s="1"/>
  <c r="A131" i="32" s="1"/>
  <c r="A131" i="39" s="1"/>
  <c r="A131" i="40" s="1"/>
  <c r="A131" i="41" s="1"/>
  <c r="A131" i="42" s="1"/>
  <c r="A132" i="33" s="1"/>
  <c r="A131" i="34" s="1"/>
  <c r="A132" i="36" s="1"/>
  <c r="A131" i="37" s="1"/>
  <c r="A131" i="38" s="1"/>
  <c r="A132" i="15"/>
  <c r="A132" i="16" s="1"/>
  <c r="A132" i="17" s="1"/>
  <c r="A132" i="18" s="1"/>
  <c r="A132" i="19" s="1"/>
  <c r="A132" i="20" s="1"/>
  <c r="A132" i="21" s="1"/>
  <c r="A132" i="22" s="1"/>
  <c r="A132" i="24" s="1"/>
  <c r="A132" i="23" s="1"/>
  <c r="A132" i="31" s="1"/>
  <c r="A132" i="32" s="1"/>
  <c r="A132" i="39" s="1"/>
  <c r="A132" i="40" s="1"/>
  <c r="A132" i="41" s="1"/>
  <c r="A132" i="42" s="1"/>
  <c r="A133" i="33" s="1"/>
  <c r="A132" i="34" s="1"/>
  <c r="A133" i="36" s="1"/>
  <c r="A132" i="37" s="1"/>
  <c r="A132" i="38" s="1"/>
  <c r="A133" i="15"/>
  <c r="A133" i="16" s="1"/>
  <c r="A133" i="17" s="1"/>
  <c r="A133" i="18" s="1"/>
  <c r="A133" i="19" s="1"/>
  <c r="A133" i="20" s="1"/>
  <c r="A133" i="21" s="1"/>
  <c r="A133" i="22" s="1"/>
  <c r="A133" i="24" s="1"/>
  <c r="A133" i="23" s="1"/>
  <c r="A133" i="31" s="1"/>
  <c r="A133" i="32" s="1"/>
  <c r="A133" i="39" s="1"/>
  <c r="A133" i="40" s="1"/>
  <c r="A133" i="41" s="1"/>
  <c r="A133" i="42" s="1"/>
  <c r="A134" i="33" s="1"/>
  <c r="A133" i="34" s="1"/>
  <c r="A134" i="36" s="1"/>
  <c r="A133" i="37" s="1"/>
  <c r="A133" i="38" s="1"/>
  <c r="A134" i="15"/>
  <c r="A134" i="16" s="1"/>
  <c r="A134" i="17" s="1"/>
  <c r="A134" i="18" s="1"/>
  <c r="A134" i="19" s="1"/>
  <c r="A134" i="20" s="1"/>
  <c r="A134" i="21" s="1"/>
  <c r="A134" i="22" s="1"/>
  <c r="A134" i="24" s="1"/>
  <c r="A134" i="23" s="1"/>
  <c r="A134" i="31" s="1"/>
  <c r="A134" i="32" s="1"/>
  <c r="A134" i="39" s="1"/>
  <c r="A134" i="40" s="1"/>
  <c r="A134" i="41" s="1"/>
  <c r="A134" i="42" s="1"/>
  <c r="A135" i="33" s="1"/>
  <c r="A134" i="34" s="1"/>
  <c r="A135" i="36" s="1"/>
  <c r="A134" i="37" s="1"/>
  <c r="A134" i="38" s="1"/>
  <c r="A135" i="15"/>
  <c r="A135" i="16" s="1"/>
  <c r="A135" i="17" s="1"/>
  <c r="A135" i="18" s="1"/>
  <c r="A135" i="19" s="1"/>
  <c r="A135" i="20" s="1"/>
  <c r="A135" i="21" s="1"/>
  <c r="A135" i="22" s="1"/>
  <c r="A135" i="24" s="1"/>
  <c r="A135" i="23" s="1"/>
  <c r="A135" i="31" s="1"/>
  <c r="A135" i="32" s="1"/>
  <c r="A135" i="39" s="1"/>
  <c r="A135" i="40" s="1"/>
  <c r="A135" i="41" s="1"/>
  <c r="A135" i="42" s="1"/>
  <c r="A136" i="33" s="1"/>
  <c r="A135" i="34" s="1"/>
  <c r="A136" i="36" s="1"/>
  <c r="A135" i="37" s="1"/>
  <c r="A135" i="38" s="1"/>
  <c r="A136" i="15"/>
  <c r="A136" i="16" s="1"/>
  <c r="A136" i="17" s="1"/>
  <c r="A136" i="18" s="1"/>
  <c r="A136" i="19" s="1"/>
  <c r="A136" i="20" s="1"/>
  <c r="A136" i="21" s="1"/>
  <c r="A136" i="22" s="1"/>
  <c r="A136" i="24" s="1"/>
  <c r="A136" i="23" s="1"/>
  <c r="A136" i="31" s="1"/>
  <c r="A136" i="32" s="1"/>
  <c r="A136" i="39" s="1"/>
  <c r="A136" i="40" s="1"/>
  <c r="A136" i="41" s="1"/>
  <c r="A136" i="42" s="1"/>
  <c r="A137" i="33" s="1"/>
  <c r="A136" i="34" s="1"/>
  <c r="A137" i="36" s="1"/>
  <c r="A136" i="37" s="1"/>
  <c r="A136" i="38" s="1"/>
  <c r="A137" i="15"/>
  <c r="A137" i="16" s="1"/>
  <c r="A137" i="17" s="1"/>
  <c r="A137" i="18" s="1"/>
  <c r="A137" i="19" s="1"/>
  <c r="A137" i="20" s="1"/>
  <c r="A137" i="21" s="1"/>
  <c r="A137" i="22" s="1"/>
  <c r="A137" i="24" s="1"/>
  <c r="A137" i="23" s="1"/>
  <c r="A137" i="31" s="1"/>
  <c r="A137" i="32" s="1"/>
  <c r="A137" i="39" s="1"/>
  <c r="A137" i="40" s="1"/>
  <c r="A137" i="41" s="1"/>
  <c r="A137" i="42" s="1"/>
  <c r="A138" i="33" s="1"/>
  <c r="A137" i="34" s="1"/>
  <c r="A138" i="36" s="1"/>
  <c r="A137" i="37" s="1"/>
  <c r="A137" i="38" s="1"/>
  <c r="A138" i="15"/>
  <c r="A138" i="16" s="1"/>
  <c r="A138" i="17" s="1"/>
  <c r="A138" i="18" s="1"/>
  <c r="A138" i="19" s="1"/>
  <c r="A138" i="20" s="1"/>
  <c r="A138" i="21" s="1"/>
  <c r="A138" i="22" s="1"/>
  <c r="A138" i="24" s="1"/>
  <c r="A138" i="23" s="1"/>
  <c r="A138" i="31" s="1"/>
  <c r="A138" i="32" s="1"/>
  <c r="A138" i="39" s="1"/>
  <c r="A138" i="40" s="1"/>
  <c r="A138" i="41" s="1"/>
  <c r="A138" i="42" s="1"/>
  <c r="A139" i="33" s="1"/>
  <c r="A138" i="34" s="1"/>
  <c r="A139" i="36" s="1"/>
  <c r="A138" i="37" s="1"/>
  <c r="A138" i="38" s="1"/>
  <c r="A139" i="15"/>
  <c r="A139" i="16" s="1"/>
  <c r="A139" i="17" s="1"/>
  <c r="A139" i="18" s="1"/>
  <c r="A139" i="19" s="1"/>
  <c r="A139" i="20" s="1"/>
  <c r="A139" i="21" s="1"/>
  <c r="A139" i="22" s="1"/>
  <c r="A139" i="24" s="1"/>
  <c r="A139" i="23" s="1"/>
  <c r="A139" i="31" s="1"/>
  <c r="A139" i="32" s="1"/>
  <c r="A139" i="39" s="1"/>
  <c r="A139" i="40" s="1"/>
  <c r="A139" i="41" s="1"/>
  <c r="A139" i="42" s="1"/>
  <c r="A140" i="33" s="1"/>
  <c r="A139" i="34" s="1"/>
  <c r="A140" i="36" s="1"/>
  <c r="A139" i="37" s="1"/>
  <c r="A139" i="38" s="1"/>
  <c r="A140" i="15"/>
  <c r="A140" i="16" s="1"/>
  <c r="A140" i="17" s="1"/>
  <c r="A140" i="18" s="1"/>
  <c r="A140" i="19" s="1"/>
  <c r="A140" i="20" s="1"/>
  <c r="A140" i="21" s="1"/>
  <c r="A140" i="22" s="1"/>
  <c r="A140" i="24" s="1"/>
  <c r="A140" i="23" s="1"/>
  <c r="A140" i="31" s="1"/>
  <c r="A140" i="32" s="1"/>
  <c r="A140" i="39" s="1"/>
  <c r="A140" i="40" s="1"/>
  <c r="A140" i="41" s="1"/>
  <c r="A140" i="42" s="1"/>
  <c r="A141" i="33" s="1"/>
  <c r="A140" i="34" s="1"/>
  <c r="A141" i="36" s="1"/>
  <c r="A140" i="37" s="1"/>
  <c r="A140" i="38" s="1"/>
  <c r="A141" i="15"/>
  <c r="A141" i="16" s="1"/>
  <c r="A141" i="17" s="1"/>
  <c r="A141" i="18" s="1"/>
  <c r="A141" i="19" s="1"/>
  <c r="A141" i="20" s="1"/>
  <c r="A141" i="21" s="1"/>
  <c r="A141" i="22" s="1"/>
  <c r="A141" i="24" s="1"/>
  <c r="A141" i="23" s="1"/>
  <c r="A141" i="31" s="1"/>
  <c r="A141" i="32" s="1"/>
  <c r="A141" i="39" s="1"/>
  <c r="A141" i="40" s="1"/>
  <c r="A141" i="41" s="1"/>
  <c r="A141" i="42" s="1"/>
  <c r="A142" i="33" s="1"/>
  <c r="A141" i="34" s="1"/>
  <c r="A142" i="36" s="1"/>
  <c r="A141" i="37" s="1"/>
  <c r="A141" i="38" s="1"/>
  <c r="A142" i="15"/>
  <c r="A142" i="16" s="1"/>
  <c r="A142" i="17" s="1"/>
  <c r="A142" i="18" s="1"/>
  <c r="A142" i="19" s="1"/>
  <c r="A142" i="20" s="1"/>
  <c r="A142" i="21" s="1"/>
  <c r="A142" i="22" s="1"/>
  <c r="A142" i="24" s="1"/>
  <c r="A142" i="23" s="1"/>
  <c r="A142" i="31" s="1"/>
  <c r="A142" i="32" s="1"/>
  <c r="A142" i="39" s="1"/>
  <c r="A142" i="40" s="1"/>
  <c r="A142" i="41" s="1"/>
  <c r="A142" i="42" s="1"/>
  <c r="A143" i="33" s="1"/>
  <c r="A142" i="34" s="1"/>
  <c r="A143" i="36" s="1"/>
  <c r="A142" i="37" s="1"/>
  <c r="A142" i="38" s="1"/>
  <c r="A143" i="15"/>
  <c r="A143" i="16" s="1"/>
  <c r="A143" i="17" s="1"/>
  <c r="A143" i="18" s="1"/>
  <c r="A143" i="19" s="1"/>
  <c r="A143" i="20" s="1"/>
  <c r="A143" i="21" s="1"/>
  <c r="A143" i="22" s="1"/>
  <c r="A143" i="24" s="1"/>
  <c r="A143" i="23" s="1"/>
  <c r="A143" i="31" s="1"/>
  <c r="A143" i="32" s="1"/>
  <c r="A143" i="39" s="1"/>
  <c r="A143" i="40" s="1"/>
  <c r="A143" i="41" s="1"/>
  <c r="A143" i="42" s="1"/>
  <c r="A144" i="33" s="1"/>
  <c r="A143" i="34" s="1"/>
  <c r="A144" i="36" s="1"/>
  <c r="A143" i="37" s="1"/>
  <c r="A143" i="38" s="1"/>
  <c r="A144" i="15"/>
  <c r="A144" i="16" s="1"/>
  <c r="A144" i="17" s="1"/>
  <c r="A144" i="18" s="1"/>
  <c r="A144" i="19" s="1"/>
  <c r="A144" i="20" s="1"/>
  <c r="A144" i="21" s="1"/>
  <c r="A144" i="22" s="1"/>
  <c r="A144" i="24" s="1"/>
  <c r="A144" i="23" s="1"/>
  <c r="A144" i="31" s="1"/>
  <c r="A144" i="32" s="1"/>
  <c r="A144" i="39" s="1"/>
  <c r="A144" i="40" s="1"/>
  <c r="A144" i="41" s="1"/>
  <c r="A144" i="42" s="1"/>
  <c r="A145" i="33" s="1"/>
  <c r="A144" i="34" s="1"/>
  <c r="A145" i="36" s="1"/>
  <c r="A144" i="37" s="1"/>
  <c r="A144" i="38" s="1"/>
  <c r="A145" i="15"/>
  <c r="A145" i="16" s="1"/>
  <c r="A145" i="17" s="1"/>
  <c r="A145" i="18" s="1"/>
  <c r="A145" i="19" s="1"/>
  <c r="A145" i="20" s="1"/>
  <c r="A145" i="21" s="1"/>
  <c r="A145" i="22" s="1"/>
  <c r="A145" i="24" s="1"/>
  <c r="A145" i="23" s="1"/>
  <c r="A145" i="31" s="1"/>
  <c r="A145" i="32" s="1"/>
  <c r="A145" i="39" s="1"/>
  <c r="A145" i="40" s="1"/>
  <c r="A145" i="41" s="1"/>
  <c r="A145" i="42" s="1"/>
  <c r="A146" i="33" s="1"/>
  <c r="A145" i="34" s="1"/>
  <c r="A146" i="36" s="1"/>
  <c r="A145" i="37" s="1"/>
  <c r="A145" i="38" s="1"/>
  <c r="A146" i="15"/>
  <c r="A146" i="16" s="1"/>
  <c r="A146" i="17" s="1"/>
  <c r="A146" i="18" s="1"/>
  <c r="A146" i="19" s="1"/>
  <c r="A146" i="20" s="1"/>
  <c r="A146" i="21" s="1"/>
  <c r="A146" i="22" s="1"/>
  <c r="A146" i="24" s="1"/>
  <c r="A146" i="23" s="1"/>
  <c r="A146" i="31" s="1"/>
  <c r="A146" i="32" s="1"/>
  <c r="A146" i="39" s="1"/>
  <c r="A146" i="40" s="1"/>
  <c r="A146" i="41" s="1"/>
  <c r="A146" i="42" s="1"/>
  <c r="A147" i="33" s="1"/>
  <c r="A146" i="34" s="1"/>
  <c r="A147" i="36" s="1"/>
  <c r="A146" i="37" s="1"/>
  <c r="A146" i="38" s="1"/>
  <c r="A147" i="15"/>
  <c r="A147" i="16" s="1"/>
  <c r="A147" i="17" s="1"/>
  <c r="A147" i="18" s="1"/>
  <c r="A147" i="19" s="1"/>
  <c r="A147" i="20" s="1"/>
  <c r="A147" i="21" s="1"/>
  <c r="A147" i="22" s="1"/>
  <c r="A147" i="24" s="1"/>
  <c r="A147" i="23" s="1"/>
  <c r="A147" i="31" s="1"/>
  <c r="A147" i="32" s="1"/>
  <c r="A147" i="39" s="1"/>
  <c r="A147" i="40" s="1"/>
  <c r="A147" i="41" s="1"/>
  <c r="A147" i="42" s="1"/>
  <c r="A148" i="33" s="1"/>
  <c r="A147" i="34" s="1"/>
  <c r="A148" i="36" s="1"/>
  <c r="A147" i="37" s="1"/>
  <c r="A147" i="38" s="1"/>
  <c r="A148" i="15"/>
  <c r="A148" i="16" s="1"/>
  <c r="A148" i="17" s="1"/>
  <c r="A148" i="18" s="1"/>
  <c r="A148" i="19" s="1"/>
  <c r="A148" i="20" s="1"/>
  <c r="A148" i="21" s="1"/>
  <c r="A148" i="22" s="1"/>
  <c r="A148" i="24" s="1"/>
  <c r="A148" i="23" s="1"/>
  <c r="A148" i="31" s="1"/>
  <c r="A148" i="32" s="1"/>
  <c r="A148" i="39" s="1"/>
  <c r="A148" i="40" s="1"/>
  <c r="A148" i="41" s="1"/>
  <c r="A148" i="42" s="1"/>
  <c r="A149" i="33" s="1"/>
  <c r="A148" i="34" s="1"/>
  <c r="A149" i="36" s="1"/>
  <c r="A148" i="37" s="1"/>
  <c r="A148" i="38" s="1"/>
  <c r="A149" i="15"/>
  <c r="A149" i="16" s="1"/>
  <c r="A149" i="17" s="1"/>
  <c r="A149" i="18" s="1"/>
  <c r="A149" i="19" s="1"/>
  <c r="A149" i="20" s="1"/>
  <c r="A149" i="21" s="1"/>
  <c r="A149" i="22" s="1"/>
  <c r="A149" i="24" s="1"/>
  <c r="A149" i="23" s="1"/>
  <c r="A149" i="31" s="1"/>
  <c r="A149" i="32" s="1"/>
  <c r="A149" i="39" s="1"/>
  <c r="A149" i="40" s="1"/>
  <c r="A149" i="41" s="1"/>
  <c r="A149" i="42" s="1"/>
  <c r="A150" i="33" s="1"/>
  <c r="A149" i="34" s="1"/>
  <c r="A150" i="36" s="1"/>
  <c r="A149" i="37" s="1"/>
  <c r="A149" i="38" s="1"/>
  <c r="A150" i="15"/>
  <c r="A150" i="16" s="1"/>
  <c r="A150" i="17" s="1"/>
  <c r="A150" i="18" s="1"/>
  <c r="A150" i="19" s="1"/>
  <c r="A150" i="20" s="1"/>
  <c r="A150" i="21" s="1"/>
  <c r="A150" i="22" s="1"/>
  <c r="A150" i="24" s="1"/>
  <c r="A150" i="23" s="1"/>
  <c r="A150" i="31" s="1"/>
  <c r="A150" i="32" s="1"/>
  <c r="A150" i="39" s="1"/>
  <c r="A150" i="40" s="1"/>
  <c r="A150" i="41" s="1"/>
  <c r="A150" i="42" s="1"/>
  <c r="A151" i="33" s="1"/>
  <c r="A150" i="34" s="1"/>
  <c r="A151" i="36" s="1"/>
  <c r="A150" i="37" s="1"/>
  <c r="A150" i="38" s="1"/>
  <c r="A151" i="15"/>
  <c r="A151" i="16" s="1"/>
  <c r="A151" i="17" s="1"/>
  <c r="A151" i="18" s="1"/>
  <c r="A151" i="19" s="1"/>
  <c r="A151" i="20" s="1"/>
  <c r="A151" i="21" s="1"/>
  <c r="A151" i="22" s="1"/>
  <c r="A151" i="24" s="1"/>
  <c r="A151" i="23" s="1"/>
  <c r="A151" i="31" s="1"/>
  <c r="A151" i="32" s="1"/>
  <c r="A151" i="39" s="1"/>
  <c r="A151" i="40" s="1"/>
  <c r="A151" i="41" s="1"/>
  <c r="A151" i="42" s="1"/>
  <c r="A152" i="33" s="1"/>
  <c r="A151" i="34" s="1"/>
  <c r="A152" i="36" s="1"/>
  <c r="A151" i="37" s="1"/>
  <c r="A151" i="38" s="1"/>
  <c r="A152" i="15"/>
  <c r="A152" i="16" s="1"/>
  <c r="A152" i="17" s="1"/>
  <c r="A152" i="18" s="1"/>
  <c r="A152" i="19" s="1"/>
  <c r="A152" i="20" s="1"/>
  <c r="A152" i="21" s="1"/>
  <c r="A152" i="22" s="1"/>
  <c r="A152" i="24" s="1"/>
  <c r="A152" i="23" s="1"/>
  <c r="A152" i="31" s="1"/>
  <c r="A152" i="32" s="1"/>
  <c r="A152" i="39" s="1"/>
  <c r="A152" i="40" s="1"/>
  <c r="A152" i="41" s="1"/>
  <c r="A152" i="42" s="1"/>
  <c r="A153" i="33" s="1"/>
  <c r="A152" i="34" s="1"/>
  <c r="A153" i="36" s="1"/>
  <c r="A152" i="37" s="1"/>
  <c r="A152" i="38" s="1"/>
  <c r="A153" i="15"/>
  <c r="A153" i="16" s="1"/>
  <c r="A153" i="17" s="1"/>
  <c r="A153" i="18" s="1"/>
  <c r="A153" i="19" s="1"/>
  <c r="A153" i="20" s="1"/>
  <c r="A153" i="21" s="1"/>
  <c r="A153" i="22" s="1"/>
  <c r="A153" i="24" s="1"/>
  <c r="A153" i="23" s="1"/>
  <c r="A153" i="31" s="1"/>
  <c r="A153" i="32" s="1"/>
  <c r="A153" i="39" s="1"/>
  <c r="A153" i="40" s="1"/>
  <c r="A153" i="41" s="1"/>
  <c r="A153" i="42" s="1"/>
  <c r="A154" i="33" s="1"/>
  <c r="A153" i="34" s="1"/>
  <c r="A154" i="36" s="1"/>
  <c r="A153" i="37" s="1"/>
  <c r="A153" i="38" s="1"/>
  <c r="A154" i="15"/>
  <c r="A154" i="16" s="1"/>
  <c r="A154" i="17" s="1"/>
  <c r="A154" i="18" s="1"/>
  <c r="A154" i="19" s="1"/>
  <c r="A154" i="20" s="1"/>
  <c r="A154" i="21" s="1"/>
  <c r="A154" i="22" s="1"/>
  <c r="A154" i="24" s="1"/>
  <c r="A154" i="23" s="1"/>
  <c r="A154" i="31" s="1"/>
  <c r="A154" i="32" s="1"/>
  <c r="A154" i="39" s="1"/>
  <c r="A154" i="40" s="1"/>
  <c r="A154" i="41" s="1"/>
  <c r="A154" i="42" s="1"/>
  <c r="A155" i="33" s="1"/>
  <c r="A154" i="34" s="1"/>
  <c r="A155" i="36" s="1"/>
  <c r="A154" i="37" s="1"/>
  <c r="A154" i="38" s="1"/>
  <c r="A155" i="15"/>
  <c r="A155" i="16" s="1"/>
  <c r="A155" i="17" s="1"/>
  <c r="A155" i="18" s="1"/>
  <c r="A155" i="19" s="1"/>
  <c r="A155" i="20" s="1"/>
  <c r="A155" i="21" s="1"/>
  <c r="A155" i="22" s="1"/>
  <c r="A155" i="24" s="1"/>
  <c r="A155" i="23" s="1"/>
  <c r="A155" i="31" s="1"/>
  <c r="A155" i="32" s="1"/>
  <c r="A155" i="39" s="1"/>
  <c r="A155" i="40" s="1"/>
  <c r="A155" i="41" s="1"/>
  <c r="A155" i="42" s="1"/>
  <c r="A156" i="33" s="1"/>
  <c r="A155" i="34" s="1"/>
  <c r="A156" i="36" s="1"/>
  <c r="A155" i="37" s="1"/>
  <c r="A155" i="38" s="1"/>
  <c r="A156" i="15"/>
  <c r="A156" i="16" s="1"/>
  <c r="A156" i="17" s="1"/>
  <c r="A156" i="18" s="1"/>
  <c r="A156" i="19" s="1"/>
  <c r="A156" i="20" s="1"/>
  <c r="A156" i="21" s="1"/>
  <c r="A156" i="22" s="1"/>
  <c r="A156" i="24" s="1"/>
  <c r="A156" i="23" s="1"/>
  <c r="A156" i="31" s="1"/>
  <c r="A156" i="32" s="1"/>
  <c r="A156" i="39" s="1"/>
  <c r="A156" i="40" s="1"/>
  <c r="A156" i="41" s="1"/>
  <c r="A156" i="42" s="1"/>
  <c r="A157" i="33" s="1"/>
  <c r="A156" i="34" s="1"/>
  <c r="A157" i="36" s="1"/>
  <c r="A156" i="37" s="1"/>
  <c r="A156" i="38" s="1"/>
  <c r="A157" i="15"/>
  <c r="A157" i="16" s="1"/>
  <c r="A157" i="17" s="1"/>
  <c r="A157" i="18" s="1"/>
  <c r="A157" i="19" s="1"/>
  <c r="A157" i="20" s="1"/>
  <c r="A157" i="21" s="1"/>
  <c r="A157" i="22" s="1"/>
  <c r="A157" i="24" s="1"/>
  <c r="A157" i="23" s="1"/>
  <c r="A157" i="31" s="1"/>
  <c r="A157" i="32" s="1"/>
  <c r="A157" i="39" s="1"/>
  <c r="A157" i="40" s="1"/>
  <c r="A157" i="41" s="1"/>
  <c r="A157" i="42" s="1"/>
  <c r="A158" i="33" s="1"/>
  <c r="A157" i="34" s="1"/>
  <c r="A158" i="36" s="1"/>
  <c r="A157" i="37" s="1"/>
  <c r="A157" i="38" s="1"/>
  <c r="A158" i="15"/>
  <c r="A158" i="16" s="1"/>
  <c r="A158" i="17" s="1"/>
  <c r="A158" i="18" s="1"/>
  <c r="A158" i="19" s="1"/>
  <c r="A158" i="20" s="1"/>
  <c r="A158" i="21" s="1"/>
  <c r="A158" i="22" s="1"/>
  <c r="A158" i="24" s="1"/>
  <c r="A158" i="23" s="1"/>
  <c r="A158" i="31" s="1"/>
  <c r="A158" i="32" s="1"/>
  <c r="A158" i="39" s="1"/>
  <c r="A158" i="40" s="1"/>
  <c r="A158" i="41" s="1"/>
  <c r="A158" i="42" s="1"/>
  <c r="A159" i="33" s="1"/>
  <c r="A158" i="34" s="1"/>
  <c r="A159" i="36" s="1"/>
  <c r="A158" i="37" s="1"/>
  <c r="A158" i="38" s="1"/>
  <c r="A159" i="15"/>
  <c r="A159" i="16" s="1"/>
  <c r="A159" i="17" s="1"/>
  <c r="A159" i="18" s="1"/>
  <c r="A159" i="19" s="1"/>
  <c r="A159" i="20" s="1"/>
  <c r="A159" i="21" s="1"/>
  <c r="A159" i="22" s="1"/>
  <c r="A159" i="24" s="1"/>
  <c r="A159" i="23" s="1"/>
  <c r="A159" i="31" s="1"/>
  <c r="A159" i="32" s="1"/>
  <c r="A159" i="39" s="1"/>
  <c r="A159" i="40" s="1"/>
  <c r="A159" i="41" s="1"/>
  <c r="A159" i="42" s="1"/>
  <c r="A160" i="33" s="1"/>
  <c r="A159" i="34" s="1"/>
  <c r="A160" i="36" s="1"/>
  <c r="A159" i="37" s="1"/>
  <c r="A159" i="38" s="1"/>
  <c r="A160" i="15"/>
  <c r="A160" i="16" s="1"/>
  <c r="A160" i="17" s="1"/>
  <c r="A160" i="18" s="1"/>
  <c r="A160" i="19" s="1"/>
  <c r="A160" i="20" s="1"/>
  <c r="A160" i="21" s="1"/>
  <c r="A160" i="22" s="1"/>
  <c r="A160" i="24" s="1"/>
  <c r="A160" i="23" s="1"/>
  <c r="A160" i="31" s="1"/>
  <c r="A160" i="32" s="1"/>
  <c r="A160" i="39" s="1"/>
  <c r="A160" i="40" s="1"/>
  <c r="A160" i="41" s="1"/>
  <c r="A160" i="42" s="1"/>
  <c r="A161" i="33" s="1"/>
  <c r="A160" i="34" s="1"/>
  <c r="A161" i="36" s="1"/>
  <c r="A160" i="37" s="1"/>
  <c r="A160" i="38" s="1"/>
  <c r="A161" i="15"/>
  <c r="A161" i="16" s="1"/>
  <c r="A161" i="17" s="1"/>
  <c r="A161" i="18" s="1"/>
  <c r="A161" i="19" s="1"/>
  <c r="A161" i="20" s="1"/>
  <c r="A161" i="21" s="1"/>
  <c r="A161" i="22" s="1"/>
  <c r="A161" i="24" s="1"/>
  <c r="A161" i="23" s="1"/>
  <c r="A161" i="31" s="1"/>
  <c r="A161" i="32" s="1"/>
  <c r="A161" i="39" s="1"/>
  <c r="A161" i="40" s="1"/>
  <c r="A161" i="41" s="1"/>
  <c r="A161" i="42" s="1"/>
  <c r="A162" i="33" s="1"/>
  <c r="A161" i="34" s="1"/>
  <c r="A162" i="36" s="1"/>
  <c r="A161" i="37" s="1"/>
  <c r="A161" i="38" s="1"/>
  <c r="A162" i="15"/>
  <c r="A162" i="16" s="1"/>
  <c r="A162" i="17" s="1"/>
  <c r="A162" i="18" s="1"/>
  <c r="A162" i="19" s="1"/>
  <c r="A162" i="20" s="1"/>
  <c r="A162" i="21" s="1"/>
  <c r="A162" i="22" s="1"/>
  <c r="A162" i="24" s="1"/>
  <c r="A162" i="23" s="1"/>
  <c r="A162" i="31" s="1"/>
  <c r="A162" i="32" s="1"/>
  <c r="A162" i="39" s="1"/>
  <c r="A162" i="40" s="1"/>
  <c r="A162" i="41" s="1"/>
  <c r="A162" i="42" s="1"/>
  <c r="A163" i="33" s="1"/>
  <c r="A162" i="34" s="1"/>
  <c r="A163" i="36" s="1"/>
  <c r="A162" i="37" s="1"/>
  <c r="A162" i="38" s="1"/>
  <c r="A163" i="15"/>
  <c r="A163" i="16" s="1"/>
  <c r="A163" i="17" s="1"/>
  <c r="A163" i="18" s="1"/>
  <c r="A163" i="19" s="1"/>
  <c r="A163" i="20" s="1"/>
  <c r="A163" i="21" s="1"/>
  <c r="A163" i="22" s="1"/>
  <c r="A163" i="24" s="1"/>
  <c r="A163" i="23" s="1"/>
  <c r="A163" i="31" s="1"/>
  <c r="A163" i="32" s="1"/>
  <c r="A163" i="39" s="1"/>
  <c r="A163" i="40" s="1"/>
  <c r="A163" i="41" s="1"/>
  <c r="A163" i="42" s="1"/>
  <c r="A164" i="33" s="1"/>
  <c r="A163" i="34" s="1"/>
  <c r="A164" i="36" s="1"/>
  <c r="A163" i="37" s="1"/>
  <c r="A163" i="38" s="1"/>
  <c r="A164" i="15"/>
  <c r="A164" i="16" s="1"/>
  <c r="A164" i="17" s="1"/>
  <c r="A164" i="18" s="1"/>
  <c r="A164" i="19" s="1"/>
  <c r="A164" i="20" s="1"/>
  <c r="A164" i="21" s="1"/>
  <c r="A164" i="22" s="1"/>
  <c r="A164" i="24" s="1"/>
  <c r="A164" i="23" s="1"/>
  <c r="A164" i="31" s="1"/>
  <c r="A164" i="32" s="1"/>
  <c r="A164" i="39" s="1"/>
  <c r="A164" i="40" s="1"/>
  <c r="A164" i="41" s="1"/>
  <c r="A164" i="42" s="1"/>
  <c r="A165" i="33" s="1"/>
  <c r="A164" i="34" s="1"/>
  <c r="A165" i="36" s="1"/>
  <c r="A164" i="37" s="1"/>
  <c r="A164" i="38" s="1"/>
  <c r="A165" i="15"/>
  <c r="A165" i="16" s="1"/>
  <c r="A165" i="17" s="1"/>
  <c r="A165" i="18" s="1"/>
  <c r="A165" i="19" s="1"/>
  <c r="A165" i="20" s="1"/>
  <c r="A165" i="21" s="1"/>
  <c r="A165" i="22" s="1"/>
  <c r="A165" i="24" s="1"/>
  <c r="A165" i="23" s="1"/>
  <c r="A165" i="31" s="1"/>
  <c r="A165" i="32" s="1"/>
  <c r="A165" i="39" s="1"/>
  <c r="A165" i="40" s="1"/>
  <c r="A165" i="41" s="1"/>
  <c r="A165" i="42" s="1"/>
  <c r="A166" i="33" s="1"/>
  <c r="A165" i="34" s="1"/>
  <c r="A166" i="36" s="1"/>
  <c r="A165" i="37" s="1"/>
  <c r="A165" i="38" s="1"/>
  <c r="A166" i="15"/>
  <c r="A166" i="16" s="1"/>
  <c r="A166" i="17" s="1"/>
  <c r="A166" i="18" s="1"/>
  <c r="A166" i="19" s="1"/>
  <c r="A166" i="20" s="1"/>
  <c r="A166" i="21" s="1"/>
  <c r="A166" i="22" s="1"/>
  <c r="A166" i="24" s="1"/>
  <c r="A166" i="23" s="1"/>
  <c r="A166" i="31" s="1"/>
  <c r="A166" i="32" s="1"/>
  <c r="A166" i="39" s="1"/>
  <c r="A166" i="40" s="1"/>
  <c r="A166" i="41" s="1"/>
  <c r="A166" i="42" s="1"/>
  <c r="A167" i="33" s="1"/>
  <c r="A166" i="34" s="1"/>
  <c r="A167" i="36" s="1"/>
  <c r="A166" i="37" s="1"/>
  <c r="A166" i="38" s="1"/>
  <c r="A167" i="15"/>
  <c r="A167" i="16" s="1"/>
  <c r="A167" i="17" s="1"/>
  <c r="A167" i="18" s="1"/>
  <c r="A167" i="19" s="1"/>
  <c r="A167" i="20" s="1"/>
  <c r="A167" i="21" s="1"/>
  <c r="A167" i="22" s="1"/>
  <c r="A167" i="24" s="1"/>
  <c r="A167" i="23" s="1"/>
  <c r="A167" i="31" s="1"/>
  <c r="A167" i="32" s="1"/>
  <c r="A167" i="39" s="1"/>
  <c r="A167" i="40" s="1"/>
  <c r="A167" i="41" s="1"/>
  <c r="A167" i="42" s="1"/>
  <c r="A168" i="33" s="1"/>
  <c r="A167" i="34" s="1"/>
  <c r="A168" i="36" s="1"/>
  <c r="A167" i="37" s="1"/>
  <c r="A167" i="38" s="1"/>
  <c r="A168" i="15"/>
  <c r="A168" i="16" s="1"/>
  <c r="A168" i="17" s="1"/>
  <c r="A168" i="18" s="1"/>
  <c r="A168" i="19" s="1"/>
  <c r="A168" i="20" s="1"/>
  <c r="A168" i="21" s="1"/>
  <c r="A168" i="22" s="1"/>
  <c r="A168" i="24" s="1"/>
  <c r="A168" i="23" s="1"/>
  <c r="A168" i="31" s="1"/>
  <c r="A168" i="32" s="1"/>
  <c r="A168" i="39" s="1"/>
  <c r="A168" i="40" s="1"/>
  <c r="A168" i="41" s="1"/>
  <c r="A168" i="42" s="1"/>
  <c r="A169" i="33" s="1"/>
  <c r="A168" i="34" s="1"/>
  <c r="A169" i="36" s="1"/>
  <c r="A168" i="37" s="1"/>
  <c r="A168" i="38" s="1"/>
  <c r="A169" i="15"/>
  <c r="A169" i="16" s="1"/>
  <c r="A169" i="17" s="1"/>
  <c r="A169" i="18" s="1"/>
  <c r="A169" i="19" s="1"/>
  <c r="A169" i="20" s="1"/>
  <c r="A169" i="21" s="1"/>
  <c r="A169" i="22" s="1"/>
  <c r="A169" i="24" s="1"/>
  <c r="A169" i="23" s="1"/>
  <c r="A169" i="31" s="1"/>
  <c r="A169" i="32" s="1"/>
  <c r="A169" i="39" s="1"/>
  <c r="A169" i="40" s="1"/>
  <c r="A169" i="41" s="1"/>
  <c r="A169" i="42" s="1"/>
  <c r="A170" i="33" s="1"/>
  <c r="A169" i="34" s="1"/>
  <c r="A170" i="36" s="1"/>
  <c r="A169" i="37" s="1"/>
  <c r="A169" i="38" s="1"/>
  <c r="A170" i="15"/>
  <c r="A170" i="16" s="1"/>
  <c r="A170" i="17" s="1"/>
  <c r="A170" i="18" s="1"/>
  <c r="A170" i="19" s="1"/>
  <c r="A170" i="20" s="1"/>
  <c r="A170" i="21" s="1"/>
  <c r="A170" i="22" s="1"/>
  <c r="A170" i="24" s="1"/>
  <c r="A170" i="23" s="1"/>
  <c r="A170" i="31" s="1"/>
  <c r="A170" i="32" s="1"/>
  <c r="A170" i="39" s="1"/>
  <c r="A170" i="40" s="1"/>
  <c r="A170" i="41" s="1"/>
  <c r="A170" i="42" s="1"/>
  <c r="A171" i="33" s="1"/>
  <c r="A170" i="34" s="1"/>
  <c r="A171" i="36" s="1"/>
  <c r="A170" i="37" s="1"/>
  <c r="A170" i="38" s="1"/>
  <c r="A171" i="15"/>
  <c r="A171" i="16" s="1"/>
  <c r="A171" i="17" s="1"/>
  <c r="A171" i="18" s="1"/>
  <c r="A171" i="19" s="1"/>
  <c r="A171" i="20" s="1"/>
  <c r="A171" i="21" s="1"/>
  <c r="A171" i="22" s="1"/>
  <c r="A171" i="24" s="1"/>
  <c r="A171" i="23" s="1"/>
  <c r="A171" i="31" s="1"/>
  <c r="A171" i="32" s="1"/>
  <c r="A171" i="39" s="1"/>
  <c r="A171" i="40" s="1"/>
  <c r="A171" i="41" s="1"/>
  <c r="A171" i="42" s="1"/>
  <c r="A172" i="33" s="1"/>
  <c r="A171" i="34" s="1"/>
  <c r="A172" i="36" s="1"/>
  <c r="A171" i="37" s="1"/>
  <c r="A171" i="38" s="1"/>
  <c r="A172" i="15"/>
  <c r="A172" i="16" s="1"/>
  <c r="A172" i="17" s="1"/>
  <c r="A172" i="18" s="1"/>
  <c r="A172" i="19" s="1"/>
  <c r="A172" i="20" s="1"/>
  <c r="A172" i="21" s="1"/>
  <c r="A172" i="22" s="1"/>
  <c r="A172" i="24" s="1"/>
  <c r="A172" i="23" s="1"/>
  <c r="A172" i="31" s="1"/>
  <c r="A172" i="32" s="1"/>
  <c r="A172" i="39" s="1"/>
  <c r="A172" i="40" s="1"/>
  <c r="A172" i="41" s="1"/>
  <c r="A172" i="42" s="1"/>
  <c r="A173" i="33" s="1"/>
  <c r="A172" i="34" s="1"/>
  <c r="A173" i="36" s="1"/>
  <c r="A172" i="37" s="1"/>
  <c r="A172" i="38" s="1"/>
  <c r="A173" i="15"/>
  <c r="A173" i="16" s="1"/>
  <c r="A173" i="17" s="1"/>
  <c r="A173" i="18" s="1"/>
  <c r="A173" i="19" s="1"/>
  <c r="A173" i="20" s="1"/>
  <c r="A173" i="21" s="1"/>
  <c r="A173" i="22" s="1"/>
  <c r="A173" i="24" s="1"/>
  <c r="A173" i="23" s="1"/>
  <c r="A173" i="31" s="1"/>
  <c r="A173" i="32" s="1"/>
  <c r="A173" i="39" s="1"/>
  <c r="A173" i="40" s="1"/>
  <c r="A173" i="41" s="1"/>
  <c r="A173" i="42" s="1"/>
  <c r="A174" i="33" s="1"/>
  <c r="A173" i="34" s="1"/>
  <c r="A174" i="36" s="1"/>
  <c r="A173" i="37" s="1"/>
  <c r="A173" i="38" s="1"/>
  <c r="A174" i="15"/>
  <c r="A174" i="16" s="1"/>
  <c r="A174" i="17" s="1"/>
  <c r="A174" i="18" s="1"/>
  <c r="A174" i="19" s="1"/>
  <c r="A174" i="20" s="1"/>
  <c r="A174" i="21" s="1"/>
  <c r="A174" i="22" s="1"/>
  <c r="A174" i="24" s="1"/>
  <c r="A174" i="23" s="1"/>
  <c r="A174" i="31" s="1"/>
  <c r="A174" i="32" s="1"/>
  <c r="A174" i="39" s="1"/>
  <c r="A174" i="40" s="1"/>
  <c r="A174" i="41" s="1"/>
  <c r="A174" i="42" s="1"/>
  <c r="A175" i="33" s="1"/>
  <c r="A174" i="34" s="1"/>
  <c r="A175" i="36" s="1"/>
  <c r="A174" i="37" s="1"/>
  <c r="A174" i="38" s="1"/>
  <c r="A175" i="15"/>
  <c r="A175" i="16" s="1"/>
  <c r="A175" i="17" s="1"/>
  <c r="A175" i="18" s="1"/>
  <c r="A175" i="19" s="1"/>
  <c r="A175" i="20" s="1"/>
  <c r="A175" i="21" s="1"/>
  <c r="A175" i="22" s="1"/>
  <c r="A175" i="24" s="1"/>
  <c r="A175" i="23" s="1"/>
  <c r="A175" i="31" s="1"/>
  <c r="A175" i="32" s="1"/>
  <c r="A175" i="39" s="1"/>
  <c r="A175" i="40" s="1"/>
  <c r="A175" i="41" s="1"/>
  <c r="A175" i="42" s="1"/>
  <c r="A176" i="33" s="1"/>
  <c r="A175" i="34" s="1"/>
  <c r="A176" i="36" s="1"/>
  <c r="A175" i="37" s="1"/>
  <c r="A175" i="38" s="1"/>
  <c r="A176" i="15"/>
  <c r="A176" i="16" s="1"/>
  <c r="A176" i="17" s="1"/>
  <c r="A176" i="18" s="1"/>
  <c r="A176" i="19" s="1"/>
  <c r="A176" i="20" s="1"/>
  <c r="A176" i="21" s="1"/>
  <c r="A176" i="22" s="1"/>
  <c r="A176" i="24" s="1"/>
  <c r="A176" i="23" s="1"/>
  <c r="A176" i="31" s="1"/>
  <c r="A176" i="32" s="1"/>
  <c r="A176" i="39" s="1"/>
  <c r="A176" i="40" s="1"/>
  <c r="A176" i="41" s="1"/>
  <c r="A176" i="42" s="1"/>
  <c r="A177" i="33" s="1"/>
  <c r="A176" i="34" s="1"/>
  <c r="A177" i="36" s="1"/>
  <c r="A176" i="37" s="1"/>
  <c r="A176" i="38" s="1"/>
  <c r="A177" i="15"/>
  <c r="A177" i="16" s="1"/>
  <c r="A177" i="17" s="1"/>
  <c r="A177" i="18" s="1"/>
  <c r="A177" i="19" s="1"/>
  <c r="A177" i="20" s="1"/>
  <c r="A177" i="21" s="1"/>
  <c r="A177" i="22" s="1"/>
  <c r="A177" i="24" s="1"/>
  <c r="A177" i="23" s="1"/>
  <c r="A177" i="31" s="1"/>
  <c r="A177" i="32" s="1"/>
  <c r="A177" i="39" s="1"/>
  <c r="A177" i="40" s="1"/>
  <c r="A177" i="41" s="1"/>
  <c r="A177" i="42" s="1"/>
  <c r="A178" i="33" s="1"/>
  <c r="A177" i="34" s="1"/>
  <c r="A178" i="36" s="1"/>
  <c r="A177" i="37" s="1"/>
  <c r="A177" i="38" s="1"/>
  <c r="A178" i="15"/>
  <c r="A178" i="16" s="1"/>
  <c r="A178" i="17" s="1"/>
  <c r="A178" i="18" s="1"/>
  <c r="A178" i="19" s="1"/>
  <c r="A178" i="20" s="1"/>
  <c r="A178" i="21" s="1"/>
  <c r="A178" i="22" s="1"/>
  <c r="A178" i="24" s="1"/>
  <c r="A178" i="23" s="1"/>
  <c r="A178" i="31" s="1"/>
  <c r="A178" i="32" s="1"/>
  <c r="A178" i="39" s="1"/>
  <c r="A178" i="40" s="1"/>
  <c r="A178" i="41" s="1"/>
  <c r="A178" i="42" s="1"/>
  <c r="A179" i="33" s="1"/>
  <c r="A178" i="34" s="1"/>
  <c r="A179" i="36" s="1"/>
  <c r="A178" i="37" s="1"/>
  <c r="A178" i="38" s="1"/>
  <c r="A179" i="15"/>
  <c r="A179" i="16" s="1"/>
  <c r="A179" i="17" s="1"/>
  <c r="A179" i="18" s="1"/>
  <c r="A179" i="19" s="1"/>
  <c r="A179" i="20" s="1"/>
  <c r="A179" i="21" s="1"/>
  <c r="A179" i="22" s="1"/>
  <c r="A179" i="24" s="1"/>
  <c r="A179" i="23" s="1"/>
  <c r="A179" i="31" s="1"/>
  <c r="A179" i="32" s="1"/>
  <c r="A179" i="39" s="1"/>
  <c r="A179" i="40" s="1"/>
  <c r="A179" i="41" s="1"/>
  <c r="A179" i="42" s="1"/>
  <c r="A180" i="33" s="1"/>
  <c r="A179" i="34" s="1"/>
  <c r="A180" i="36" s="1"/>
  <c r="A179" i="37" s="1"/>
  <c r="A179" i="38" s="1"/>
  <c r="A180" i="15"/>
  <c r="A180" i="16" s="1"/>
  <c r="A180" i="17" s="1"/>
  <c r="A180" i="18" s="1"/>
  <c r="A180" i="19" s="1"/>
  <c r="A180" i="20" s="1"/>
  <c r="A180" i="21" s="1"/>
  <c r="A180" i="22" s="1"/>
  <c r="A180" i="24" s="1"/>
  <c r="A180" i="23" s="1"/>
  <c r="A180" i="31" s="1"/>
  <c r="A180" i="32" s="1"/>
  <c r="A180" i="39" s="1"/>
  <c r="A180" i="40" s="1"/>
  <c r="A180" i="41" s="1"/>
  <c r="A180" i="42" s="1"/>
  <c r="A181" i="33" s="1"/>
  <c r="A180" i="34" s="1"/>
  <c r="A181" i="36" s="1"/>
  <c r="A180" i="37" s="1"/>
  <c r="A180" i="38" s="1"/>
  <c r="A181" i="15"/>
  <c r="A181" i="16" s="1"/>
  <c r="A181" i="17" s="1"/>
  <c r="A181" i="18" s="1"/>
  <c r="A181" i="19" s="1"/>
  <c r="A181" i="20" s="1"/>
  <c r="A181" i="21" s="1"/>
  <c r="A181" i="22" s="1"/>
  <c r="A181" i="24" s="1"/>
  <c r="A181" i="23" s="1"/>
  <c r="A181" i="31" s="1"/>
  <c r="A181" i="32" s="1"/>
  <c r="A181" i="39" s="1"/>
  <c r="A181" i="40" s="1"/>
  <c r="A181" i="41" s="1"/>
  <c r="A181" i="42" s="1"/>
  <c r="A182" i="33" s="1"/>
  <c r="A181" i="34" s="1"/>
  <c r="A182" i="36" s="1"/>
  <c r="A181" i="37" s="1"/>
  <c r="A181" i="38" s="1"/>
  <c r="A182" i="15"/>
  <c r="A182" i="16" s="1"/>
  <c r="A182" i="17" s="1"/>
  <c r="A182" i="18" s="1"/>
  <c r="A182" i="19" s="1"/>
  <c r="A182" i="20" s="1"/>
  <c r="A182" i="21" s="1"/>
  <c r="A182" i="22" s="1"/>
  <c r="A182" i="24" s="1"/>
  <c r="A182" i="23" s="1"/>
  <c r="A182" i="31" s="1"/>
  <c r="A182" i="32" s="1"/>
  <c r="A182" i="39" s="1"/>
  <c r="A182" i="40" s="1"/>
  <c r="A182" i="41" s="1"/>
  <c r="A182" i="42" s="1"/>
  <c r="A183" i="33" s="1"/>
  <c r="A182" i="34" s="1"/>
  <c r="A183" i="36" s="1"/>
  <c r="A182" i="37" s="1"/>
  <c r="A182" i="38" s="1"/>
  <c r="A183" i="15"/>
  <c r="A183" i="16" s="1"/>
  <c r="A183" i="17" s="1"/>
  <c r="A183" i="18" s="1"/>
  <c r="A183" i="19" s="1"/>
  <c r="A183" i="20" s="1"/>
  <c r="A183" i="21" s="1"/>
  <c r="A183" i="22" s="1"/>
  <c r="A183" i="24" s="1"/>
  <c r="A183" i="23" s="1"/>
  <c r="A183" i="31" s="1"/>
  <c r="A183" i="32" s="1"/>
  <c r="A183" i="39" s="1"/>
  <c r="A183" i="40" s="1"/>
  <c r="A183" i="41" s="1"/>
  <c r="A183" i="42" s="1"/>
  <c r="A184" i="33" s="1"/>
  <c r="A183" i="34" s="1"/>
  <c r="A184" i="36" s="1"/>
  <c r="A183" i="37" s="1"/>
  <c r="A183" i="38" s="1"/>
  <c r="A184" i="15"/>
  <c r="A184" i="16" s="1"/>
  <c r="A184" i="17" s="1"/>
  <c r="A184" i="18" s="1"/>
  <c r="A184" i="19" s="1"/>
  <c r="A184" i="20" s="1"/>
  <c r="A184" i="21" s="1"/>
  <c r="A184" i="22" s="1"/>
  <c r="A184" i="24" s="1"/>
  <c r="A184" i="23" s="1"/>
  <c r="A184" i="31" s="1"/>
  <c r="A184" i="32" s="1"/>
  <c r="A184" i="39" s="1"/>
  <c r="A184" i="40" s="1"/>
  <c r="A184" i="41" s="1"/>
  <c r="A184" i="42" s="1"/>
  <c r="A185" i="33" s="1"/>
  <c r="A184" i="34" s="1"/>
  <c r="A185" i="36" s="1"/>
  <c r="A184" i="37" s="1"/>
  <c r="A184" i="38" s="1"/>
  <c r="A185" i="15"/>
  <c r="A185" i="16" s="1"/>
  <c r="A185" i="17" s="1"/>
  <c r="A185" i="18" s="1"/>
  <c r="A185" i="19" s="1"/>
  <c r="A185" i="20" s="1"/>
  <c r="A185" i="21" s="1"/>
  <c r="A185" i="22" s="1"/>
  <c r="A185" i="24" s="1"/>
  <c r="A185" i="23" s="1"/>
  <c r="A185" i="31" s="1"/>
  <c r="A185" i="32" s="1"/>
  <c r="A185" i="39" s="1"/>
  <c r="A185" i="40" s="1"/>
  <c r="A185" i="41" s="1"/>
  <c r="A185" i="42" s="1"/>
  <c r="A186" i="33" s="1"/>
  <c r="A185" i="34" s="1"/>
  <c r="A186" i="36" s="1"/>
  <c r="A185" i="37" s="1"/>
  <c r="A185" i="38" s="1"/>
  <c r="A186" i="15"/>
  <c r="A186" i="16" s="1"/>
  <c r="A186" i="17" s="1"/>
  <c r="A186" i="18" s="1"/>
  <c r="A186" i="19" s="1"/>
  <c r="A186" i="20" s="1"/>
  <c r="A186" i="21" s="1"/>
  <c r="A186" i="22" s="1"/>
  <c r="A186" i="24" s="1"/>
  <c r="A186" i="23" s="1"/>
  <c r="A186" i="31" s="1"/>
  <c r="A186" i="32" s="1"/>
  <c r="A186" i="39" s="1"/>
  <c r="A186" i="40" s="1"/>
  <c r="A186" i="41" s="1"/>
  <c r="A186" i="42" s="1"/>
  <c r="A187" i="33" s="1"/>
  <c r="A186" i="34" s="1"/>
  <c r="A187" i="36" s="1"/>
  <c r="A186" i="37" s="1"/>
  <c r="A186" i="38" s="1"/>
  <c r="A187" i="15"/>
  <c r="A187" i="16" s="1"/>
  <c r="A187" i="17" s="1"/>
  <c r="A187" i="18" s="1"/>
  <c r="A187" i="19" s="1"/>
  <c r="A187" i="20" s="1"/>
  <c r="A187" i="21" s="1"/>
  <c r="A187" i="22" s="1"/>
  <c r="A187" i="24" s="1"/>
  <c r="A187" i="23" s="1"/>
  <c r="A187" i="31" s="1"/>
  <c r="A187" i="32" s="1"/>
  <c r="A187" i="39" s="1"/>
  <c r="A187" i="40" s="1"/>
  <c r="A187" i="41" s="1"/>
  <c r="A187" i="42" s="1"/>
  <c r="A188" i="33" s="1"/>
  <c r="A187" i="34" s="1"/>
  <c r="A188" i="36" s="1"/>
  <c r="A187" i="37" s="1"/>
  <c r="A187" i="38" s="1"/>
  <c r="A188" i="15"/>
  <c r="A188" i="16" s="1"/>
  <c r="A188" i="17" s="1"/>
  <c r="A188" i="18" s="1"/>
  <c r="A188" i="19" s="1"/>
  <c r="A188" i="20" s="1"/>
  <c r="A188" i="21" s="1"/>
  <c r="A188" i="22" s="1"/>
  <c r="A188" i="24" s="1"/>
  <c r="A188" i="23" s="1"/>
  <c r="A188" i="31" s="1"/>
  <c r="A188" i="32" s="1"/>
  <c r="A188" i="39" s="1"/>
  <c r="A188" i="40" s="1"/>
  <c r="A188" i="41" s="1"/>
  <c r="A188" i="42" s="1"/>
  <c r="A189" i="33" s="1"/>
  <c r="A188" i="34" s="1"/>
  <c r="A189" i="36" s="1"/>
  <c r="A188" i="37" s="1"/>
  <c r="A188" i="38" s="1"/>
  <c r="A189" i="15"/>
  <c r="A189" i="16" s="1"/>
  <c r="A189" i="17" s="1"/>
  <c r="A189" i="18" s="1"/>
  <c r="A189" i="19" s="1"/>
  <c r="A189" i="20" s="1"/>
  <c r="A189" i="21" s="1"/>
  <c r="A189" i="22" s="1"/>
  <c r="A189" i="24" s="1"/>
  <c r="A189" i="23" s="1"/>
  <c r="A189" i="31" s="1"/>
  <c r="A189" i="32" s="1"/>
  <c r="A189" i="39" s="1"/>
  <c r="A189" i="40" s="1"/>
  <c r="A189" i="41" s="1"/>
  <c r="A189" i="42" s="1"/>
  <c r="A190" i="33" s="1"/>
  <c r="A189" i="34" s="1"/>
  <c r="A190" i="36" s="1"/>
  <c r="A189" i="37" s="1"/>
  <c r="A189" i="38" s="1"/>
  <c r="A190" i="15"/>
  <c r="A190" i="16" s="1"/>
  <c r="A190" i="17" s="1"/>
  <c r="A190" i="18" s="1"/>
  <c r="A190" i="19" s="1"/>
  <c r="A190" i="20" s="1"/>
  <c r="A190" i="21" s="1"/>
  <c r="A190" i="22" s="1"/>
  <c r="A190" i="24" s="1"/>
  <c r="A190" i="23" s="1"/>
  <c r="A190" i="31" s="1"/>
  <c r="A190" i="32" s="1"/>
  <c r="A190" i="39" s="1"/>
  <c r="A190" i="40" s="1"/>
  <c r="A190" i="41" s="1"/>
  <c r="A190" i="42" s="1"/>
  <c r="A191" i="33" s="1"/>
  <c r="A190" i="34" s="1"/>
  <c r="A191" i="36" s="1"/>
  <c r="A190" i="37" s="1"/>
  <c r="A190" i="38" s="1"/>
  <c r="A191" i="15"/>
  <c r="A191" i="16" s="1"/>
  <c r="A191" i="17" s="1"/>
  <c r="A191" i="18" s="1"/>
  <c r="A191" i="19" s="1"/>
  <c r="A191" i="20" s="1"/>
  <c r="A191" i="21" s="1"/>
  <c r="A191" i="22" s="1"/>
  <c r="A191" i="24" s="1"/>
  <c r="A191" i="23" s="1"/>
  <c r="A191" i="31" s="1"/>
  <c r="A191" i="32" s="1"/>
  <c r="A191" i="39" s="1"/>
  <c r="A191" i="40" s="1"/>
  <c r="A191" i="41" s="1"/>
  <c r="A191" i="42" s="1"/>
  <c r="A192" i="33" s="1"/>
  <c r="A191" i="34" s="1"/>
  <c r="A192" i="36" s="1"/>
  <c r="A191" i="37" s="1"/>
  <c r="A191" i="38" s="1"/>
  <c r="A192" i="15"/>
  <c r="A192" i="16" s="1"/>
  <c r="A192" i="17" s="1"/>
  <c r="A192" i="18" s="1"/>
  <c r="A192" i="19" s="1"/>
  <c r="A192" i="20" s="1"/>
  <c r="A192" i="21" s="1"/>
  <c r="A192" i="22" s="1"/>
  <c r="A192" i="24" s="1"/>
  <c r="A192" i="23" s="1"/>
  <c r="A192" i="31" s="1"/>
  <c r="A192" i="32" s="1"/>
  <c r="A192" i="39" s="1"/>
  <c r="A192" i="40" s="1"/>
  <c r="A192" i="41" s="1"/>
  <c r="A192" i="42" s="1"/>
  <c r="A193" i="33" s="1"/>
  <c r="A192" i="34" s="1"/>
  <c r="A193" i="36" s="1"/>
  <c r="A192" i="37" s="1"/>
  <c r="A192" i="38" s="1"/>
  <c r="A193" i="15"/>
  <c r="A193" i="16" s="1"/>
  <c r="A193" i="17" s="1"/>
  <c r="A193" i="18" s="1"/>
  <c r="A193" i="19" s="1"/>
  <c r="A193" i="20" s="1"/>
  <c r="A193" i="21" s="1"/>
  <c r="A193" i="22" s="1"/>
  <c r="A193" i="24" s="1"/>
  <c r="A193" i="23" s="1"/>
  <c r="A193" i="31" s="1"/>
  <c r="A193" i="32" s="1"/>
  <c r="A193" i="39" s="1"/>
  <c r="A193" i="40" s="1"/>
  <c r="A193" i="41" s="1"/>
  <c r="A193" i="42" s="1"/>
  <c r="A194" i="33" s="1"/>
  <c r="A193" i="34" s="1"/>
  <c r="A194" i="36" s="1"/>
  <c r="A193" i="37" s="1"/>
  <c r="A193" i="38" s="1"/>
  <c r="A194" i="15"/>
  <c r="A194" i="16" s="1"/>
  <c r="A194" i="17" s="1"/>
  <c r="A194" i="18" s="1"/>
  <c r="A194" i="19" s="1"/>
  <c r="A194" i="20" s="1"/>
  <c r="A194" i="21" s="1"/>
  <c r="A194" i="22" s="1"/>
  <c r="A194" i="24" s="1"/>
  <c r="A194" i="23" s="1"/>
  <c r="A194" i="31" s="1"/>
  <c r="A194" i="32" s="1"/>
  <c r="A194" i="39" s="1"/>
  <c r="A194" i="40" s="1"/>
  <c r="A194" i="41" s="1"/>
  <c r="A194" i="42" s="1"/>
  <c r="A195" i="33" s="1"/>
  <c r="A194" i="34" s="1"/>
  <c r="A195" i="36" s="1"/>
  <c r="A194" i="37" s="1"/>
  <c r="A194" i="38" s="1"/>
  <c r="A195" i="15"/>
  <c r="A195" i="16" s="1"/>
  <c r="A195" i="17" s="1"/>
  <c r="A195" i="18" s="1"/>
  <c r="A195" i="19" s="1"/>
  <c r="A195" i="20" s="1"/>
  <c r="A195" i="21" s="1"/>
  <c r="A195" i="22" s="1"/>
  <c r="A195" i="24" s="1"/>
  <c r="A195" i="23" s="1"/>
  <c r="A195" i="31" s="1"/>
  <c r="A195" i="32" s="1"/>
  <c r="A195" i="39" s="1"/>
  <c r="A195" i="40" s="1"/>
  <c r="A195" i="41" s="1"/>
  <c r="A195" i="42" s="1"/>
  <c r="A196" i="33" s="1"/>
  <c r="A195" i="34" s="1"/>
  <c r="A196" i="36" s="1"/>
  <c r="A195" i="37" s="1"/>
  <c r="A195" i="38" s="1"/>
  <c r="A196" i="15"/>
  <c r="A196" i="16" s="1"/>
  <c r="A196" i="17" s="1"/>
  <c r="A196" i="18" s="1"/>
  <c r="A196" i="19" s="1"/>
  <c r="A196" i="20" s="1"/>
  <c r="A196" i="21" s="1"/>
  <c r="A196" i="22" s="1"/>
  <c r="A196" i="24" s="1"/>
  <c r="A196" i="23" s="1"/>
  <c r="A196" i="31" s="1"/>
  <c r="A196" i="32" s="1"/>
  <c r="A196" i="39" s="1"/>
  <c r="A196" i="40" s="1"/>
  <c r="A196" i="41" s="1"/>
  <c r="A196" i="42" s="1"/>
  <c r="A197" i="33" s="1"/>
  <c r="A196" i="34" s="1"/>
  <c r="A197" i="36" s="1"/>
  <c r="A196" i="37" s="1"/>
  <c r="A196" i="38" s="1"/>
  <c r="A197" i="15"/>
  <c r="A197" i="16" s="1"/>
  <c r="A197" i="17" s="1"/>
  <c r="A197" i="18" s="1"/>
  <c r="A197" i="19" s="1"/>
  <c r="A197" i="20" s="1"/>
  <c r="A197" i="21" s="1"/>
  <c r="A197" i="22" s="1"/>
  <c r="A197" i="24" s="1"/>
  <c r="A197" i="23" s="1"/>
  <c r="A197" i="31" s="1"/>
  <c r="A197" i="32" s="1"/>
  <c r="A197" i="39" s="1"/>
  <c r="A197" i="40" s="1"/>
  <c r="A197" i="41" s="1"/>
  <c r="A197" i="42" s="1"/>
  <c r="A198" i="33" s="1"/>
  <c r="A197" i="34" s="1"/>
  <c r="A198" i="36" s="1"/>
  <c r="A197" i="37" s="1"/>
  <c r="A197" i="38" s="1"/>
  <c r="A198" i="15"/>
  <c r="A198" i="16" s="1"/>
  <c r="A198" i="17" s="1"/>
  <c r="A198" i="18" s="1"/>
  <c r="A198" i="19" s="1"/>
  <c r="A198" i="20" s="1"/>
  <c r="A198" i="21" s="1"/>
  <c r="A198" i="22" s="1"/>
  <c r="A198" i="24" s="1"/>
  <c r="A198" i="23" s="1"/>
  <c r="A198" i="31" s="1"/>
  <c r="A198" i="32" s="1"/>
  <c r="A198" i="39" s="1"/>
  <c r="A198" i="40" s="1"/>
  <c r="A198" i="41" s="1"/>
  <c r="A198" i="42" s="1"/>
  <c r="A199" i="33" s="1"/>
  <c r="A198" i="34" s="1"/>
  <c r="A199" i="36" s="1"/>
  <c r="A198" i="37" s="1"/>
  <c r="A198" i="38" s="1"/>
  <c r="A199" i="15"/>
  <c r="A199" i="16" s="1"/>
  <c r="A199" i="17" s="1"/>
  <c r="A199" i="18" s="1"/>
  <c r="A199" i="19" s="1"/>
  <c r="A199" i="20" s="1"/>
  <c r="A199" i="21" s="1"/>
  <c r="A199" i="22" s="1"/>
  <c r="A199" i="24" s="1"/>
  <c r="A199" i="23" s="1"/>
  <c r="A199" i="31" s="1"/>
  <c r="A199" i="32" s="1"/>
  <c r="A199" i="39" s="1"/>
  <c r="A199" i="40" s="1"/>
  <c r="A199" i="41" s="1"/>
  <c r="A199" i="42" s="1"/>
  <c r="A200" i="33" s="1"/>
  <c r="A199" i="34" s="1"/>
  <c r="A200" i="36" s="1"/>
  <c r="A199" i="37" s="1"/>
  <c r="A199" i="38" s="1"/>
  <c r="A200" i="15"/>
  <c r="A200" i="16" s="1"/>
  <c r="A200" i="17" s="1"/>
  <c r="A200" i="18" s="1"/>
  <c r="A200" i="19" s="1"/>
  <c r="A200" i="20" s="1"/>
  <c r="A200" i="21" s="1"/>
  <c r="A200" i="22" s="1"/>
  <c r="A200" i="24" s="1"/>
  <c r="A200" i="23" s="1"/>
  <c r="A200" i="31" s="1"/>
  <c r="A200" i="32" s="1"/>
  <c r="A200" i="39" s="1"/>
  <c r="A200" i="40" s="1"/>
  <c r="A200" i="41" s="1"/>
  <c r="A200" i="42" s="1"/>
  <c r="A201" i="33" s="1"/>
  <c r="A200" i="34" s="1"/>
  <c r="A201" i="36" s="1"/>
  <c r="A200" i="37" s="1"/>
  <c r="A200" i="38" s="1"/>
  <c r="A201" i="15"/>
  <c r="A201" i="16" s="1"/>
  <c r="A201" i="17" s="1"/>
  <c r="A201" i="18" s="1"/>
  <c r="A201" i="19" s="1"/>
  <c r="A201" i="20" s="1"/>
  <c r="A201" i="21" s="1"/>
  <c r="A201" i="22" s="1"/>
  <c r="A201" i="24" s="1"/>
  <c r="A201" i="23" s="1"/>
  <c r="A201" i="31" s="1"/>
  <c r="A201" i="32" s="1"/>
  <c r="A201" i="39" s="1"/>
  <c r="A201" i="40" s="1"/>
  <c r="A201" i="41" s="1"/>
  <c r="A201" i="42" s="1"/>
  <c r="A202" i="33" s="1"/>
  <c r="A201" i="34" s="1"/>
  <c r="A202" i="36" s="1"/>
  <c r="A201" i="37" s="1"/>
  <c r="A201" i="38" s="1"/>
  <c r="A202" i="15"/>
  <c r="A202" i="16" s="1"/>
  <c r="A202" i="17" s="1"/>
  <c r="A202" i="18" s="1"/>
  <c r="A202" i="19" s="1"/>
  <c r="A202" i="20" s="1"/>
  <c r="A202" i="21" s="1"/>
  <c r="A202" i="22" s="1"/>
  <c r="A202" i="24" s="1"/>
  <c r="A202" i="23" s="1"/>
  <c r="A202" i="31" s="1"/>
  <c r="A202" i="32" s="1"/>
  <c r="A202" i="39" s="1"/>
  <c r="A202" i="40" s="1"/>
  <c r="A202" i="41" s="1"/>
  <c r="A202" i="42" s="1"/>
  <c r="A203" i="33" s="1"/>
  <c r="A202" i="34" s="1"/>
  <c r="A203" i="36" s="1"/>
  <c r="A202" i="37" s="1"/>
  <c r="A202" i="38" s="1"/>
  <c r="A203" i="15"/>
  <c r="A203" i="16" s="1"/>
  <c r="A203" i="17" s="1"/>
  <c r="A203" i="18" s="1"/>
  <c r="A203" i="19" s="1"/>
  <c r="A203" i="20" s="1"/>
  <c r="A203" i="21" s="1"/>
  <c r="A203" i="22" s="1"/>
  <c r="A203" i="24" s="1"/>
  <c r="A203" i="23" s="1"/>
  <c r="A203" i="31" s="1"/>
  <c r="A203" i="32" s="1"/>
  <c r="A203" i="39" s="1"/>
  <c r="A203" i="40" s="1"/>
  <c r="A203" i="41" s="1"/>
  <c r="A203" i="42" s="1"/>
  <c r="A204" i="33" s="1"/>
  <c r="A203" i="34" s="1"/>
  <c r="A204" i="36" s="1"/>
  <c r="A203" i="37" s="1"/>
  <c r="A203" i="38" s="1"/>
  <c r="A204" i="15"/>
  <c r="A204" i="16" s="1"/>
  <c r="A204" i="17" s="1"/>
  <c r="A204" i="18" s="1"/>
  <c r="A204" i="19" s="1"/>
  <c r="A204" i="20" s="1"/>
  <c r="A204" i="21" s="1"/>
  <c r="A204" i="22" s="1"/>
  <c r="A204" i="24" s="1"/>
  <c r="A204" i="23" s="1"/>
  <c r="A204" i="31" s="1"/>
  <c r="A204" i="32" s="1"/>
  <c r="A204" i="39" s="1"/>
  <c r="A204" i="40" s="1"/>
  <c r="A204" i="41" s="1"/>
  <c r="A204" i="42" s="1"/>
  <c r="A205" i="33" s="1"/>
  <c r="A204" i="34" s="1"/>
  <c r="A205" i="36" s="1"/>
  <c r="A204" i="37" s="1"/>
  <c r="A204" i="38" s="1"/>
  <c r="A205" i="15"/>
  <c r="A205" i="16" s="1"/>
  <c r="A205" i="17" s="1"/>
  <c r="A205" i="18" s="1"/>
  <c r="A205" i="19" s="1"/>
  <c r="A205" i="20" s="1"/>
  <c r="A205" i="21" s="1"/>
  <c r="A205" i="22" s="1"/>
  <c r="A205" i="24" s="1"/>
  <c r="A205" i="23" s="1"/>
  <c r="A205" i="31" s="1"/>
  <c r="A205" i="32" s="1"/>
  <c r="A205" i="39" s="1"/>
  <c r="A205" i="40" s="1"/>
  <c r="A205" i="41" s="1"/>
  <c r="A205" i="42" s="1"/>
  <c r="A206" i="33" s="1"/>
  <c r="A205" i="34" s="1"/>
  <c r="A206" i="36" s="1"/>
  <c r="A205" i="37" s="1"/>
  <c r="A205" i="38" s="1"/>
  <c r="A206" i="15"/>
  <c r="A206" i="16" s="1"/>
  <c r="A206" i="17" s="1"/>
  <c r="A206" i="18" s="1"/>
  <c r="A206" i="19" s="1"/>
  <c r="A206" i="20" s="1"/>
  <c r="A206" i="21" s="1"/>
  <c r="A206" i="22" s="1"/>
  <c r="A206" i="24" s="1"/>
  <c r="A206" i="23" s="1"/>
  <c r="A206" i="31" s="1"/>
  <c r="A206" i="32" s="1"/>
  <c r="A206" i="39" s="1"/>
  <c r="A206" i="40" s="1"/>
  <c r="A206" i="41" s="1"/>
  <c r="A206" i="42" s="1"/>
  <c r="A207" i="33" s="1"/>
  <c r="A206" i="34" s="1"/>
  <c r="A207" i="36" s="1"/>
  <c r="A206" i="37" s="1"/>
  <c r="A206" i="38" s="1"/>
  <c r="A207" i="15"/>
  <c r="A207" i="16" s="1"/>
  <c r="A207" i="17" s="1"/>
  <c r="A207" i="18" s="1"/>
  <c r="A207" i="19" s="1"/>
  <c r="A207" i="20" s="1"/>
  <c r="A207" i="21" s="1"/>
  <c r="A207" i="22" s="1"/>
  <c r="A207" i="24" s="1"/>
  <c r="A207" i="23" s="1"/>
  <c r="A207" i="31" s="1"/>
  <c r="A207" i="32" s="1"/>
  <c r="A207" i="39" s="1"/>
  <c r="A207" i="40" s="1"/>
  <c r="A207" i="41" s="1"/>
  <c r="A207" i="42" s="1"/>
  <c r="A208" i="33" s="1"/>
  <c r="A207" i="34" s="1"/>
  <c r="A208" i="36" s="1"/>
  <c r="A207" i="37" s="1"/>
  <c r="A207" i="38" s="1"/>
  <c r="A208" i="15"/>
  <c r="A208" i="16" s="1"/>
  <c r="A208" i="17" s="1"/>
  <c r="A208" i="18" s="1"/>
  <c r="A208" i="19" s="1"/>
  <c r="A208" i="20" s="1"/>
  <c r="A208" i="21" s="1"/>
  <c r="A208" i="22" s="1"/>
  <c r="A208" i="24" s="1"/>
  <c r="A208" i="23" s="1"/>
  <c r="A208" i="31" s="1"/>
  <c r="A208" i="32" s="1"/>
  <c r="A208" i="39" s="1"/>
  <c r="A208" i="40" s="1"/>
  <c r="A208" i="41" s="1"/>
  <c r="A208" i="42" s="1"/>
  <c r="A209" i="33" s="1"/>
  <c r="A208" i="34" s="1"/>
  <c r="A209" i="36" s="1"/>
  <c r="A208" i="37" s="1"/>
  <c r="A208" i="38" s="1"/>
  <c r="A209" i="15"/>
  <c r="A209" i="16" s="1"/>
  <c r="A209" i="17" s="1"/>
  <c r="A209" i="18" s="1"/>
  <c r="A209" i="19" s="1"/>
  <c r="A209" i="20" s="1"/>
  <c r="A209" i="21" s="1"/>
  <c r="A209" i="22" s="1"/>
  <c r="A209" i="24" s="1"/>
  <c r="A209" i="23" s="1"/>
  <c r="A209" i="31" s="1"/>
  <c r="A209" i="32" s="1"/>
  <c r="A209" i="39" s="1"/>
  <c r="A209" i="40" s="1"/>
  <c r="A209" i="41" s="1"/>
  <c r="A209" i="42" s="1"/>
  <c r="A210" i="33" s="1"/>
  <c r="A209" i="34" s="1"/>
  <c r="A210" i="36" s="1"/>
  <c r="A209" i="37" s="1"/>
  <c r="A209" i="38" s="1"/>
  <c r="A210" i="15"/>
  <c r="A210" i="16" s="1"/>
  <c r="A210" i="17" s="1"/>
  <c r="A210" i="18" s="1"/>
  <c r="A210" i="19" s="1"/>
  <c r="A210" i="20" s="1"/>
  <c r="A210" i="21" s="1"/>
  <c r="A210" i="22" s="1"/>
  <c r="A210" i="24" s="1"/>
  <c r="A210" i="23" s="1"/>
  <c r="A210" i="31" s="1"/>
  <c r="A210" i="32" s="1"/>
  <c r="A210" i="39" s="1"/>
  <c r="A210" i="40" s="1"/>
  <c r="A210" i="41" s="1"/>
  <c r="A210" i="42" s="1"/>
  <c r="A211" i="33" s="1"/>
  <c r="A210" i="34" s="1"/>
  <c r="A211" i="36" s="1"/>
  <c r="A210" i="37" s="1"/>
  <c r="A210" i="38" s="1"/>
  <c r="A211" i="15"/>
  <c r="A211" i="16" s="1"/>
  <c r="A211" i="17" s="1"/>
  <c r="A211" i="18" s="1"/>
  <c r="A211" i="19" s="1"/>
  <c r="A211" i="20" s="1"/>
  <c r="A211" i="21" s="1"/>
  <c r="A211" i="22" s="1"/>
  <c r="A211" i="24" s="1"/>
  <c r="A211" i="23" s="1"/>
  <c r="A211" i="31" s="1"/>
  <c r="A211" i="32" s="1"/>
  <c r="A211" i="39" s="1"/>
  <c r="A211" i="40" s="1"/>
  <c r="A211" i="41" s="1"/>
  <c r="A211" i="42" s="1"/>
  <c r="A212" i="33" s="1"/>
  <c r="A211" i="34" s="1"/>
  <c r="A212" i="36" s="1"/>
  <c r="A211" i="37" s="1"/>
  <c r="A211" i="38" s="1"/>
  <c r="A212" i="15"/>
  <c r="A212" i="16" s="1"/>
  <c r="A212" i="17" s="1"/>
  <c r="A212" i="18" s="1"/>
  <c r="A212" i="19" s="1"/>
  <c r="A212" i="20" s="1"/>
  <c r="A212" i="21" s="1"/>
  <c r="A212" i="22" s="1"/>
  <c r="A212" i="24" s="1"/>
  <c r="A212" i="23" s="1"/>
  <c r="A212" i="31" s="1"/>
  <c r="A212" i="32" s="1"/>
  <c r="A212" i="39" s="1"/>
  <c r="A212" i="40" s="1"/>
  <c r="A212" i="41" s="1"/>
  <c r="A212" i="42" s="1"/>
  <c r="A213" i="33" s="1"/>
  <c r="A212" i="34" s="1"/>
  <c r="A213" i="36" s="1"/>
  <c r="A212" i="37" s="1"/>
  <c r="A212" i="38" s="1"/>
  <c r="A213" i="15"/>
  <c r="A213" i="16" s="1"/>
  <c r="A213" i="17" s="1"/>
  <c r="A213" i="18" s="1"/>
  <c r="A213" i="19" s="1"/>
  <c r="A213" i="20" s="1"/>
  <c r="A213" i="21" s="1"/>
  <c r="A213" i="22" s="1"/>
  <c r="A213" i="24" s="1"/>
  <c r="A213" i="23" s="1"/>
  <c r="A213" i="31" s="1"/>
  <c r="A213" i="32" s="1"/>
  <c r="A213" i="39" s="1"/>
  <c r="A213" i="40" s="1"/>
  <c r="A213" i="41" s="1"/>
  <c r="A213" i="42" s="1"/>
  <c r="A214" i="33" s="1"/>
  <c r="A213" i="34" s="1"/>
  <c r="A214" i="36" s="1"/>
  <c r="A213" i="37" s="1"/>
  <c r="A213" i="38" s="1"/>
  <c r="A214" i="15"/>
  <c r="A214" i="16" s="1"/>
  <c r="A214" i="17" s="1"/>
  <c r="A214" i="18" s="1"/>
  <c r="A214" i="19" s="1"/>
  <c r="A214" i="20" s="1"/>
  <c r="A214" i="21" s="1"/>
  <c r="A214" i="22" s="1"/>
  <c r="A214" i="24" s="1"/>
  <c r="A214" i="23" s="1"/>
  <c r="A214" i="31" s="1"/>
  <c r="A214" i="32" s="1"/>
  <c r="A214" i="39" s="1"/>
  <c r="A214" i="40" s="1"/>
  <c r="A214" i="41" s="1"/>
  <c r="A214" i="42" s="1"/>
  <c r="A215" i="33" s="1"/>
  <c r="A214" i="34" s="1"/>
  <c r="A215" i="36" s="1"/>
  <c r="A214" i="37" s="1"/>
  <c r="A214" i="38" s="1"/>
  <c r="A215" i="15"/>
  <c r="A215" i="16" s="1"/>
  <c r="A215" i="17" s="1"/>
  <c r="A215" i="18" s="1"/>
  <c r="A215" i="19" s="1"/>
  <c r="A215" i="20" s="1"/>
  <c r="A215" i="21" s="1"/>
  <c r="A215" i="22" s="1"/>
  <c r="A215" i="24" s="1"/>
  <c r="A215" i="23" s="1"/>
  <c r="A215" i="31" s="1"/>
  <c r="A215" i="32" s="1"/>
  <c r="A215" i="39" s="1"/>
  <c r="A215" i="40" s="1"/>
  <c r="A215" i="41" s="1"/>
  <c r="A215" i="42" s="1"/>
  <c r="A216" i="33" s="1"/>
  <c r="A215" i="34" s="1"/>
  <c r="A216" i="36" s="1"/>
  <c r="A215" i="37" s="1"/>
  <c r="A215" i="38" s="1"/>
  <c r="A216" i="15"/>
  <c r="A216" i="16" s="1"/>
  <c r="A216" i="17" s="1"/>
  <c r="A216" i="18" s="1"/>
  <c r="A216" i="19" s="1"/>
  <c r="A216" i="20" s="1"/>
  <c r="A216" i="21" s="1"/>
  <c r="A216" i="22" s="1"/>
  <c r="A216" i="24" s="1"/>
  <c r="A216" i="23" s="1"/>
  <c r="A216" i="31" s="1"/>
  <c r="A216" i="32" s="1"/>
  <c r="A216" i="39" s="1"/>
  <c r="A216" i="40" s="1"/>
  <c r="A216" i="41" s="1"/>
  <c r="A216" i="42" s="1"/>
  <c r="A217" i="33" s="1"/>
  <c r="A216" i="34" s="1"/>
  <c r="A217" i="36" s="1"/>
  <c r="A216" i="37" s="1"/>
  <c r="A216" i="38" s="1"/>
  <c r="A217" i="15"/>
  <c r="A217" i="16" s="1"/>
  <c r="A217" i="17" s="1"/>
  <c r="A217" i="18" s="1"/>
  <c r="A217" i="19" s="1"/>
  <c r="A217" i="20" s="1"/>
  <c r="A217" i="21" s="1"/>
  <c r="A217" i="22" s="1"/>
  <c r="A217" i="24" s="1"/>
  <c r="A217" i="23" s="1"/>
  <c r="A217" i="31" s="1"/>
  <c r="A217" i="32" s="1"/>
  <c r="A217" i="39" s="1"/>
  <c r="A217" i="40" s="1"/>
  <c r="A217" i="41" s="1"/>
  <c r="A217" i="42" s="1"/>
  <c r="A218" i="33" s="1"/>
  <c r="A217" i="34" s="1"/>
  <c r="A218" i="36" s="1"/>
  <c r="A217" i="37" s="1"/>
  <c r="A217" i="38" s="1"/>
  <c r="A218" i="15"/>
  <c r="A218" i="16" s="1"/>
  <c r="A218" i="17" s="1"/>
  <c r="A218" i="18" s="1"/>
  <c r="A218" i="19" s="1"/>
  <c r="A218" i="20" s="1"/>
  <c r="A218" i="21" s="1"/>
  <c r="A218" i="22" s="1"/>
  <c r="A218" i="24" s="1"/>
  <c r="A218" i="23" s="1"/>
  <c r="A218" i="31" s="1"/>
  <c r="A218" i="32" s="1"/>
  <c r="A218" i="39" s="1"/>
  <c r="A218" i="40" s="1"/>
  <c r="A218" i="41" s="1"/>
  <c r="A218" i="42" s="1"/>
  <c r="A219" i="33" s="1"/>
  <c r="A218" i="34" s="1"/>
  <c r="A219" i="36" s="1"/>
  <c r="A218" i="37" s="1"/>
  <c r="A218" i="38" s="1"/>
  <c r="A219" i="15"/>
  <c r="A219" i="16" s="1"/>
  <c r="A219" i="17" s="1"/>
  <c r="A219" i="18" s="1"/>
  <c r="A219" i="19" s="1"/>
  <c r="A219" i="20" s="1"/>
  <c r="A219" i="21" s="1"/>
  <c r="A219" i="22" s="1"/>
  <c r="A219" i="24" s="1"/>
  <c r="A219" i="23" s="1"/>
  <c r="A219" i="31" s="1"/>
  <c r="A219" i="32" s="1"/>
  <c r="A219" i="39" s="1"/>
  <c r="A219" i="40" s="1"/>
  <c r="A219" i="41" s="1"/>
  <c r="A219" i="42" s="1"/>
  <c r="A220" i="33" s="1"/>
  <c r="A219" i="34" s="1"/>
  <c r="A220" i="36" s="1"/>
  <c r="A219" i="37" s="1"/>
  <c r="A219" i="38" s="1"/>
  <c r="A220" i="15"/>
  <c r="A220" i="16" s="1"/>
  <c r="A220" i="17" s="1"/>
  <c r="A220" i="18" s="1"/>
  <c r="A220" i="19" s="1"/>
  <c r="A220" i="20" s="1"/>
  <c r="A220" i="21" s="1"/>
  <c r="A220" i="22" s="1"/>
  <c r="A220" i="24" s="1"/>
  <c r="A220" i="23" s="1"/>
  <c r="A220" i="31" s="1"/>
  <c r="A220" i="32" s="1"/>
  <c r="A220" i="39" s="1"/>
  <c r="A220" i="40" s="1"/>
  <c r="A220" i="41" s="1"/>
  <c r="A220" i="42" s="1"/>
  <c r="A221" i="33" s="1"/>
  <c r="A220" i="34" s="1"/>
  <c r="A221" i="36" s="1"/>
  <c r="A220" i="37" s="1"/>
  <c r="A220" i="38" s="1"/>
  <c r="A221" i="15"/>
  <c r="A221" i="16" s="1"/>
  <c r="A221" i="17" s="1"/>
  <c r="A221" i="18" s="1"/>
  <c r="A221" i="19" s="1"/>
  <c r="A221" i="20" s="1"/>
  <c r="A221" i="21" s="1"/>
  <c r="A221" i="22" s="1"/>
  <c r="A221" i="24" s="1"/>
  <c r="A221" i="23" s="1"/>
  <c r="A221" i="31" s="1"/>
  <c r="A221" i="32" s="1"/>
  <c r="A221" i="39" s="1"/>
  <c r="A221" i="40" s="1"/>
  <c r="A221" i="41" s="1"/>
  <c r="A221" i="42" s="1"/>
  <c r="A222" i="33" s="1"/>
  <c r="A221" i="34" s="1"/>
  <c r="A222" i="36" s="1"/>
  <c r="A221" i="37" s="1"/>
  <c r="A221" i="38" s="1"/>
  <c r="A222" i="15"/>
  <c r="A222" i="16" s="1"/>
  <c r="A222" i="17" s="1"/>
  <c r="A222" i="18" s="1"/>
  <c r="A222" i="19" s="1"/>
  <c r="A222" i="20" s="1"/>
  <c r="A222" i="21" s="1"/>
  <c r="A222" i="22" s="1"/>
  <c r="A222" i="24" s="1"/>
  <c r="A222" i="23" s="1"/>
  <c r="A222" i="31" s="1"/>
  <c r="A222" i="32" s="1"/>
  <c r="A222" i="39" s="1"/>
  <c r="A222" i="40" s="1"/>
  <c r="A222" i="41" s="1"/>
  <c r="A222" i="42" s="1"/>
  <c r="A223" i="33" s="1"/>
  <c r="A222" i="34" s="1"/>
  <c r="A223" i="36" s="1"/>
  <c r="A222" i="37" s="1"/>
  <c r="A222" i="38" s="1"/>
  <c r="A223" i="15"/>
  <c r="A223" i="16" s="1"/>
  <c r="A223" i="17" s="1"/>
  <c r="A223" i="18" s="1"/>
  <c r="A223" i="19" s="1"/>
  <c r="A223" i="20" s="1"/>
  <c r="A223" i="21" s="1"/>
  <c r="A223" i="22" s="1"/>
  <c r="A223" i="24" s="1"/>
  <c r="A223" i="23" s="1"/>
  <c r="A223" i="31" s="1"/>
  <c r="A223" i="32" s="1"/>
  <c r="A223" i="39" s="1"/>
  <c r="A223" i="40" s="1"/>
  <c r="A223" i="41" s="1"/>
  <c r="A223" i="42" s="1"/>
  <c r="A224" i="33" s="1"/>
  <c r="A223" i="34" s="1"/>
  <c r="A224" i="36" s="1"/>
  <c r="A223" i="37" s="1"/>
  <c r="A223" i="38" s="1"/>
  <c r="A224" i="15"/>
  <c r="A224" i="16" s="1"/>
  <c r="A224" i="17" s="1"/>
  <c r="A224" i="18" s="1"/>
  <c r="A224" i="19" s="1"/>
  <c r="A224" i="20" s="1"/>
  <c r="A224" i="21" s="1"/>
  <c r="A224" i="22" s="1"/>
  <c r="A224" i="24" s="1"/>
  <c r="A224" i="23" s="1"/>
  <c r="A224" i="31" s="1"/>
  <c r="A224" i="32" s="1"/>
  <c r="A224" i="39" s="1"/>
  <c r="A224" i="40" s="1"/>
  <c r="A224" i="41" s="1"/>
  <c r="A224" i="42" s="1"/>
  <c r="A225" i="33" s="1"/>
  <c r="A224" i="34" s="1"/>
  <c r="A225" i="36" s="1"/>
  <c r="A224" i="37" s="1"/>
  <c r="A224" i="38" s="1"/>
  <c r="A225" i="15"/>
  <c r="A225" i="16" s="1"/>
  <c r="A225" i="17" s="1"/>
  <c r="A225" i="18" s="1"/>
  <c r="A225" i="19" s="1"/>
  <c r="A225" i="20" s="1"/>
  <c r="A225" i="21" s="1"/>
  <c r="A225" i="22" s="1"/>
  <c r="A225" i="24" s="1"/>
  <c r="A225" i="23" s="1"/>
  <c r="A225" i="31" s="1"/>
  <c r="A225" i="32" s="1"/>
  <c r="A225" i="39" s="1"/>
  <c r="A225" i="40" s="1"/>
  <c r="A225" i="41" s="1"/>
  <c r="A225" i="42" s="1"/>
  <c r="A226" i="33" s="1"/>
  <c r="A225" i="34" s="1"/>
  <c r="A226" i="36" s="1"/>
  <c r="A225" i="37" s="1"/>
  <c r="A225" i="38" s="1"/>
  <c r="A226" i="15"/>
  <c r="A226" i="16" s="1"/>
  <c r="A226" i="17" s="1"/>
  <c r="A226" i="18" s="1"/>
  <c r="A226" i="19" s="1"/>
  <c r="A226" i="20" s="1"/>
  <c r="A226" i="21" s="1"/>
  <c r="A226" i="22" s="1"/>
  <c r="A226" i="24" s="1"/>
  <c r="A226" i="23" s="1"/>
  <c r="A226" i="31" s="1"/>
  <c r="A226" i="32" s="1"/>
  <c r="A226" i="39" s="1"/>
  <c r="A226" i="40" s="1"/>
  <c r="A226" i="41" s="1"/>
  <c r="A226" i="42" s="1"/>
  <c r="A227" i="33" s="1"/>
  <c r="A226" i="34" s="1"/>
  <c r="A227" i="36" s="1"/>
  <c r="A226" i="37" s="1"/>
  <c r="A226" i="38" s="1"/>
  <c r="A227" i="15"/>
  <c r="A227" i="16" s="1"/>
  <c r="A227" i="17" s="1"/>
  <c r="A227" i="18" s="1"/>
  <c r="A227" i="19" s="1"/>
  <c r="A227" i="20" s="1"/>
  <c r="A227" i="21" s="1"/>
  <c r="A227" i="22" s="1"/>
  <c r="A227" i="24" s="1"/>
  <c r="A227" i="23" s="1"/>
  <c r="A227" i="31" s="1"/>
  <c r="A227" i="32" s="1"/>
  <c r="A227" i="39" s="1"/>
  <c r="A227" i="40" s="1"/>
  <c r="A227" i="41" s="1"/>
  <c r="A227" i="42" s="1"/>
  <c r="A228" i="33" s="1"/>
  <c r="A227" i="34" s="1"/>
  <c r="A228" i="36" s="1"/>
  <c r="A227" i="37" s="1"/>
  <c r="A227" i="38" s="1"/>
  <c r="A228" i="15"/>
  <c r="A228" i="16" s="1"/>
  <c r="A228" i="17" s="1"/>
  <c r="A228" i="18" s="1"/>
  <c r="A228" i="19" s="1"/>
  <c r="A228" i="20" s="1"/>
  <c r="A228" i="21" s="1"/>
  <c r="A228" i="22" s="1"/>
  <c r="A228" i="24" s="1"/>
  <c r="A228" i="23" s="1"/>
  <c r="A228" i="31" s="1"/>
  <c r="A228" i="32" s="1"/>
  <c r="A228" i="39" s="1"/>
  <c r="A228" i="40" s="1"/>
  <c r="A228" i="41" s="1"/>
  <c r="A228" i="42" s="1"/>
  <c r="A229" i="33" s="1"/>
  <c r="A228" i="34" s="1"/>
  <c r="A229" i="36" s="1"/>
  <c r="A228" i="37" s="1"/>
  <c r="A228" i="38" s="1"/>
  <c r="A229" i="15"/>
  <c r="A229" i="16" s="1"/>
  <c r="A229" i="17" s="1"/>
  <c r="A229" i="18" s="1"/>
  <c r="A229" i="19" s="1"/>
  <c r="A229" i="20" s="1"/>
  <c r="A229" i="21" s="1"/>
  <c r="A229" i="22" s="1"/>
  <c r="A229" i="24" s="1"/>
  <c r="A229" i="23" s="1"/>
  <c r="A229" i="31" s="1"/>
  <c r="A229" i="32" s="1"/>
  <c r="A229" i="39" s="1"/>
  <c r="A229" i="40" s="1"/>
  <c r="A229" i="41" s="1"/>
  <c r="A229" i="42" s="1"/>
  <c r="A230" i="33" s="1"/>
  <c r="A229" i="34" s="1"/>
  <c r="A230" i="36" s="1"/>
  <c r="A229" i="37" s="1"/>
  <c r="A229" i="38" s="1"/>
  <c r="A230" i="15"/>
  <c r="A230" i="16" s="1"/>
  <c r="A230" i="17" s="1"/>
  <c r="A230" i="18" s="1"/>
  <c r="A230" i="19" s="1"/>
  <c r="A230" i="20" s="1"/>
  <c r="A230" i="21" s="1"/>
  <c r="A230" i="22" s="1"/>
  <c r="A230" i="24" s="1"/>
  <c r="A230" i="23" s="1"/>
  <c r="A230" i="31" s="1"/>
  <c r="A230" i="32" s="1"/>
  <c r="A230" i="39" s="1"/>
  <c r="A230" i="40" s="1"/>
  <c r="A230" i="41" s="1"/>
  <c r="A230" i="42" s="1"/>
  <c r="A231" i="33" s="1"/>
  <c r="A230" i="34" s="1"/>
  <c r="A231" i="36" s="1"/>
  <c r="A230" i="37" s="1"/>
  <c r="A230" i="38" s="1"/>
  <c r="A231" i="15"/>
  <c r="A231" i="16" s="1"/>
  <c r="A231" i="17" s="1"/>
  <c r="A231" i="18" s="1"/>
  <c r="A231" i="19" s="1"/>
  <c r="A231" i="20" s="1"/>
  <c r="A231" i="21" s="1"/>
  <c r="A231" i="22" s="1"/>
  <c r="A231" i="24" s="1"/>
  <c r="A231" i="23" s="1"/>
  <c r="A231" i="31" s="1"/>
  <c r="A231" i="32" s="1"/>
  <c r="A231" i="39" s="1"/>
  <c r="A231" i="40" s="1"/>
  <c r="A231" i="41" s="1"/>
  <c r="A231" i="42" s="1"/>
  <c r="A232" i="33" s="1"/>
  <c r="A231" i="34" s="1"/>
  <c r="A232" i="36" s="1"/>
  <c r="A231" i="37" s="1"/>
  <c r="A231" i="38" s="1"/>
  <c r="A232" i="15"/>
  <c r="A232" i="16" s="1"/>
  <c r="A232" i="17" s="1"/>
  <c r="A232" i="18" s="1"/>
  <c r="A232" i="19" s="1"/>
  <c r="A232" i="20" s="1"/>
  <c r="A232" i="21" s="1"/>
  <c r="A232" i="22" s="1"/>
  <c r="A232" i="24" s="1"/>
  <c r="A232" i="23" s="1"/>
  <c r="A232" i="31" s="1"/>
  <c r="A232" i="32" s="1"/>
  <c r="A232" i="39" s="1"/>
  <c r="A232" i="40" s="1"/>
  <c r="A232" i="41" s="1"/>
  <c r="A232" i="42" s="1"/>
  <c r="A233" i="33" s="1"/>
  <c r="A232" i="34" s="1"/>
  <c r="A233" i="36" s="1"/>
  <c r="A232" i="37" s="1"/>
  <c r="A232" i="38" s="1"/>
  <c r="A233" i="15"/>
  <c r="A233" i="16" s="1"/>
  <c r="A233" i="17" s="1"/>
  <c r="A233" i="18" s="1"/>
  <c r="A233" i="19" s="1"/>
  <c r="A233" i="20" s="1"/>
  <c r="A233" i="21" s="1"/>
  <c r="A233" i="22" s="1"/>
  <c r="A233" i="24" s="1"/>
  <c r="A233" i="23" s="1"/>
  <c r="A233" i="31" s="1"/>
  <c r="A233" i="32" s="1"/>
  <c r="A233" i="39" s="1"/>
  <c r="A233" i="40" s="1"/>
  <c r="A233" i="41" s="1"/>
  <c r="A233" i="42" s="1"/>
  <c r="A234" i="33" s="1"/>
  <c r="A233" i="34" s="1"/>
  <c r="A234" i="36" s="1"/>
  <c r="A233" i="37" s="1"/>
  <c r="A233" i="38" s="1"/>
  <c r="A234" i="15"/>
  <c r="A234" i="16" s="1"/>
  <c r="A234" i="17" s="1"/>
  <c r="A234" i="18" s="1"/>
  <c r="A234" i="19" s="1"/>
  <c r="A234" i="20" s="1"/>
  <c r="A234" i="21" s="1"/>
  <c r="A234" i="22" s="1"/>
  <c r="A234" i="24" s="1"/>
  <c r="A234" i="23" s="1"/>
  <c r="A234" i="31" s="1"/>
  <c r="A234" i="32" s="1"/>
  <c r="A234" i="39" s="1"/>
  <c r="A234" i="40" s="1"/>
  <c r="A234" i="41" s="1"/>
  <c r="A234" i="42" s="1"/>
  <c r="A235" i="33" s="1"/>
  <c r="A234" i="34" s="1"/>
  <c r="A235" i="36" s="1"/>
  <c r="A234" i="37" s="1"/>
  <c r="A234" i="38" s="1"/>
  <c r="A235" i="15"/>
  <c r="A235" i="16" s="1"/>
  <c r="A235" i="17" s="1"/>
  <c r="A235" i="18" s="1"/>
  <c r="A235" i="19" s="1"/>
  <c r="A235" i="20" s="1"/>
  <c r="A235" i="21" s="1"/>
  <c r="A235" i="22" s="1"/>
  <c r="A235" i="24" s="1"/>
  <c r="A235" i="23" s="1"/>
  <c r="A235" i="31" s="1"/>
  <c r="A235" i="32" s="1"/>
  <c r="A235" i="39" s="1"/>
  <c r="A235" i="40" s="1"/>
  <c r="A235" i="41" s="1"/>
  <c r="A235" i="42" s="1"/>
  <c r="A236" i="33" s="1"/>
  <c r="A235" i="34" s="1"/>
  <c r="A236" i="36" s="1"/>
  <c r="A235" i="37" s="1"/>
  <c r="A235" i="38" s="1"/>
  <c r="A236" i="15"/>
  <c r="A236" i="16" s="1"/>
  <c r="A236" i="17" s="1"/>
  <c r="A236" i="18" s="1"/>
  <c r="A236" i="19" s="1"/>
  <c r="A236" i="20" s="1"/>
  <c r="A236" i="21" s="1"/>
  <c r="A236" i="22" s="1"/>
  <c r="A236" i="24" s="1"/>
  <c r="A236" i="23" s="1"/>
  <c r="A236" i="31" s="1"/>
  <c r="A236" i="32" s="1"/>
  <c r="A236" i="39" s="1"/>
  <c r="A236" i="40" s="1"/>
  <c r="A236" i="41" s="1"/>
  <c r="A236" i="42" s="1"/>
  <c r="A237" i="33" s="1"/>
  <c r="A236" i="34" s="1"/>
  <c r="A237" i="36" s="1"/>
  <c r="A236" i="37" s="1"/>
  <c r="A236" i="38" s="1"/>
  <c r="A237" i="15"/>
  <c r="A237" i="16" s="1"/>
  <c r="A237" i="17" s="1"/>
  <c r="A237" i="18" s="1"/>
  <c r="A237" i="19" s="1"/>
  <c r="A237" i="20" s="1"/>
  <c r="A237" i="21" s="1"/>
  <c r="A237" i="22" s="1"/>
  <c r="A237" i="24" s="1"/>
  <c r="A237" i="23" s="1"/>
  <c r="A237" i="31" s="1"/>
  <c r="A237" i="32" s="1"/>
  <c r="A237" i="39" s="1"/>
  <c r="A237" i="40" s="1"/>
  <c r="A237" i="41" s="1"/>
  <c r="A237" i="42" s="1"/>
  <c r="A238" i="33" s="1"/>
  <c r="A237" i="34" s="1"/>
  <c r="A238" i="36" s="1"/>
  <c r="A237" i="37" s="1"/>
  <c r="A237" i="38" s="1"/>
  <c r="A238" i="15"/>
  <c r="A238" i="16" s="1"/>
  <c r="A238" i="17" s="1"/>
  <c r="A238" i="18" s="1"/>
  <c r="A238" i="19" s="1"/>
  <c r="A238" i="20" s="1"/>
  <c r="A238" i="21" s="1"/>
  <c r="A238" i="22" s="1"/>
  <c r="A238" i="24" s="1"/>
  <c r="A238" i="23" s="1"/>
  <c r="A238" i="31" s="1"/>
  <c r="A238" i="32" s="1"/>
  <c r="A238" i="39" s="1"/>
  <c r="A238" i="40" s="1"/>
  <c r="A238" i="41" s="1"/>
  <c r="A238" i="42" s="1"/>
  <c r="A239" i="33" s="1"/>
  <c r="A238" i="34" s="1"/>
  <c r="A239" i="36" s="1"/>
  <c r="A238" i="37" s="1"/>
  <c r="A238" i="38" s="1"/>
  <c r="A239" i="15"/>
  <c r="A239" i="16" s="1"/>
  <c r="A239" i="17" s="1"/>
  <c r="A239" i="18" s="1"/>
  <c r="A239" i="19" s="1"/>
  <c r="A239" i="20" s="1"/>
  <c r="A239" i="21" s="1"/>
  <c r="A239" i="22" s="1"/>
  <c r="A239" i="24" s="1"/>
  <c r="A239" i="23" s="1"/>
  <c r="A239" i="31" s="1"/>
  <c r="A239" i="32" s="1"/>
  <c r="A239" i="39" s="1"/>
  <c r="A239" i="40" s="1"/>
  <c r="A239" i="41" s="1"/>
  <c r="A239" i="42" s="1"/>
  <c r="A240" i="33" s="1"/>
  <c r="A239" i="34" s="1"/>
  <c r="A240" i="36" s="1"/>
  <c r="A239" i="37" s="1"/>
  <c r="A239" i="38" s="1"/>
  <c r="A240" i="15"/>
  <c r="A240" i="16" s="1"/>
  <c r="A240" i="17" s="1"/>
  <c r="A240" i="18" s="1"/>
  <c r="A240" i="19" s="1"/>
  <c r="A240" i="20" s="1"/>
  <c r="A240" i="21" s="1"/>
  <c r="A240" i="22" s="1"/>
  <c r="A240" i="24" s="1"/>
  <c r="A240" i="23" s="1"/>
  <c r="A240" i="31" s="1"/>
  <c r="A240" i="32" s="1"/>
  <c r="A240" i="39" s="1"/>
  <c r="A240" i="40" s="1"/>
  <c r="A240" i="41" s="1"/>
  <c r="A240" i="42" s="1"/>
  <c r="A241" i="33" s="1"/>
  <c r="A240" i="34" s="1"/>
  <c r="A241" i="36" s="1"/>
  <c r="A240" i="37" s="1"/>
  <c r="A240" i="38" s="1"/>
  <c r="A241" i="15"/>
  <c r="A241" i="16" s="1"/>
  <c r="A241" i="17" s="1"/>
  <c r="A241" i="18" s="1"/>
  <c r="A241" i="19" s="1"/>
  <c r="A241" i="20" s="1"/>
  <c r="A241" i="21" s="1"/>
  <c r="A241" i="22" s="1"/>
  <c r="A241" i="24" s="1"/>
  <c r="A241" i="23" s="1"/>
  <c r="A241" i="31" s="1"/>
  <c r="A241" i="32" s="1"/>
  <c r="A241" i="39" s="1"/>
  <c r="A241" i="40" s="1"/>
  <c r="A241" i="41" s="1"/>
  <c r="A241" i="42" s="1"/>
  <c r="A242" i="33" s="1"/>
  <c r="A241" i="34" s="1"/>
  <c r="A242" i="36" s="1"/>
  <c r="A241" i="37" s="1"/>
  <c r="A241" i="38" s="1"/>
  <c r="A242" i="15"/>
  <c r="A242" i="16" s="1"/>
  <c r="A242" i="17" s="1"/>
  <c r="A242" i="18" s="1"/>
  <c r="A242" i="19" s="1"/>
  <c r="A242" i="20" s="1"/>
  <c r="A242" i="21" s="1"/>
  <c r="A242" i="22" s="1"/>
  <c r="A242" i="24" s="1"/>
  <c r="A242" i="23" s="1"/>
  <c r="A242" i="31" s="1"/>
  <c r="A242" i="32" s="1"/>
  <c r="A242" i="39" s="1"/>
  <c r="A242" i="40" s="1"/>
  <c r="A242" i="41" s="1"/>
  <c r="A242" i="42" s="1"/>
  <c r="A243" i="33" s="1"/>
  <c r="A242" i="34" s="1"/>
  <c r="A243" i="36" s="1"/>
  <c r="A242" i="37" s="1"/>
  <c r="A242" i="38" s="1"/>
  <c r="A243" i="15"/>
  <c r="A243" i="16" s="1"/>
  <c r="A243" i="17" s="1"/>
  <c r="A243" i="18" s="1"/>
  <c r="A243" i="19" s="1"/>
  <c r="A243" i="20" s="1"/>
  <c r="A243" i="21" s="1"/>
  <c r="A243" i="22" s="1"/>
  <c r="A243" i="24" s="1"/>
  <c r="A243" i="23" s="1"/>
  <c r="A243" i="31" s="1"/>
  <c r="A243" i="32" s="1"/>
  <c r="A243" i="39" s="1"/>
  <c r="A243" i="40" s="1"/>
  <c r="A243" i="41" s="1"/>
  <c r="A243" i="42" s="1"/>
  <c r="A244" i="33" s="1"/>
  <c r="A243" i="34" s="1"/>
  <c r="A244" i="36" s="1"/>
  <c r="A243" i="37" s="1"/>
  <c r="A243" i="38" s="1"/>
  <c r="A244" i="15"/>
  <c r="A244" i="16" s="1"/>
  <c r="A244" i="17" s="1"/>
  <c r="A244" i="18" s="1"/>
  <c r="A244" i="19" s="1"/>
  <c r="A244" i="20" s="1"/>
  <c r="A244" i="21" s="1"/>
  <c r="A244" i="22" s="1"/>
  <c r="A244" i="24" s="1"/>
  <c r="A244" i="23" s="1"/>
  <c r="A244" i="31" s="1"/>
  <c r="A244" i="32" s="1"/>
  <c r="A244" i="39" s="1"/>
  <c r="A244" i="40" s="1"/>
  <c r="A244" i="41" s="1"/>
  <c r="A244" i="42" s="1"/>
  <c r="A245" i="33" s="1"/>
  <c r="A244" i="34" s="1"/>
  <c r="A245" i="36" s="1"/>
  <c r="A244" i="37" s="1"/>
  <c r="A244" i="38" s="1"/>
  <c r="A245" i="15"/>
  <c r="A245" i="16" s="1"/>
  <c r="A245" i="17" s="1"/>
  <c r="A245" i="18" s="1"/>
  <c r="A245" i="19" s="1"/>
  <c r="A245" i="20" s="1"/>
  <c r="A245" i="21" s="1"/>
  <c r="A245" i="22" s="1"/>
  <c r="A245" i="24" s="1"/>
  <c r="A245" i="23" s="1"/>
  <c r="A245" i="31" s="1"/>
  <c r="A245" i="32" s="1"/>
  <c r="A245" i="39" s="1"/>
  <c r="A245" i="40" s="1"/>
  <c r="A245" i="41" s="1"/>
  <c r="A245" i="42" s="1"/>
  <c r="A246" i="33" s="1"/>
  <c r="A245" i="34" s="1"/>
  <c r="A246" i="36" s="1"/>
  <c r="A245" i="37" s="1"/>
  <c r="A245" i="38" s="1"/>
  <c r="A246" i="15"/>
  <c r="A246" i="16" s="1"/>
  <c r="A246" i="17" s="1"/>
  <c r="A246" i="18" s="1"/>
  <c r="A246" i="19" s="1"/>
  <c r="A246" i="20" s="1"/>
  <c r="A246" i="21" s="1"/>
  <c r="A246" i="22" s="1"/>
  <c r="A246" i="24" s="1"/>
  <c r="A246" i="23" s="1"/>
  <c r="A246" i="31" s="1"/>
  <c r="A246" i="32" s="1"/>
  <c r="A246" i="39" s="1"/>
  <c r="A246" i="40" s="1"/>
  <c r="A246" i="41" s="1"/>
  <c r="A246" i="42" s="1"/>
  <c r="A247" i="33" s="1"/>
  <c r="A246" i="34" s="1"/>
  <c r="A247" i="36" s="1"/>
  <c r="A246" i="37" s="1"/>
  <c r="A246" i="38" s="1"/>
  <c r="A247" i="15"/>
  <c r="A247" i="16" s="1"/>
  <c r="A247" i="17" s="1"/>
  <c r="A247" i="18" s="1"/>
  <c r="A247" i="19" s="1"/>
  <c r="A247" i="20" s="1"/>
  <c r="A247" i="21" s="1"/>
  <c r="A247" i="22" s="1"/>
  <c r="A247" i="24" s="1"/>
  <c r="A247" i="23" s="1"/>
  <c r="A247" i="31" s="1"/>
  <c r="A247" i="32" s="1"/>
  <c r="A247" i="39" s="1"/>
  <c r="A247" i="40" s="1"/>
  <c r="A247" i="41" s="1"/>
  <c r="A247" i="42" s="1"/>
  <c r="A248" i="33" s="1"/>
  <c r="A247" i="34" s="1"/>
  <c r="A248" i="36" s="1"/>
  <c r="A247" i="37" s="1"/>
  <c r="A247" i="38" s="1"/>
  <c r="A248" i="15"/>
  <c r="A248" i="16" s="1"/>
  <c r="A248" i="17" s="1"/>
  <c r="A248" i="18" s="1"/>
  <c r="A248" i="19" s="1"/>
  <c r="A248" i="20" s="1"/>
  <c r="A248" i="21" s="1"/>
  <c r="A248" i="22" s="1"/>
  <c r="A248" i="24" s="1"/>
  <c r="A248" i="23" s="1"/>
  <c r="A248" i="31" s="1"/>
  <c r="A248" i="32" s="1"/>
  <c r="A248" i="39" s="1"/>
  <c r="A248" i="40" s="1"/>
  <c r="A248" i="41" s="1"/>
  <c r="A248" i="42" s="1"/>
  <c r="A249" i="33" s="1"/>
  <c r="A248" i="34" s="1"/>
  <c r="A249" i="36" s="1"/>
  <c r="A248" i="37" s="1"/>
  <c r="A248" i="38" s="1"/>
  <c r="A249" i="15"/>
  <c r="A249" i="16" s="1"/>
  <c r="A249" i="17" s="1"/>
  <c r="A249" i="18" s="1"/>
  <c r="A249" i="19" s="1"/>
  <c r="A249" i="20" s="1"/>
  <c r="A249" i="21" s="1"/>
  <c r="A249" i="22" s="1"/>
  <c r="A249" i="24" s="1"/>
  <c r="A249" i="23" s="1"/>
  <c r="A249" i="31" s="1"/>
  <c r="A249" i="32" s="1"/>
  <c r="A249" i="39" s="1"/>
  <c r="A249" i="40" s="1"/>
  <c r="A249" i="41" s="1"/>
  <c r="A249" i="42" s="1"/>
  <c r="A250" i="33" s="1"/>
  <c r="A249" i="34" s="1"/>
  <c r="A250" i="36" s="1"/>
  <c r="A249" i="37" s="1"/>
  <c r="A249" i="38" s="1"/>
  <c r="A250" i="15"/>
  <c r="A250" i="16" s="1"/>
  <c r="A250" i="17" s="1"/>
  <c r="A250" i="18" s="1"/>
  <c r="A250" i="19" s="1"/>
  <c r="A250" i="20" s="1"/>
  <c r="A250" i="21" s="1"/>
  <c r="A250" i="22" s="1"/>
  <c r="A250" i="24" s="1"/>
  <c r="A250" i="23" s="1"/>
  <c r="A250" i="31" s="1"/>
  <c r="A250" i="32" s="1"/>
  <c r="A250" i="39" s="1"/>
  <c r="A250" i="40" s="1"/>
  <c r="A250" i="41" s="1"/>
  <c r="A250" i="42" s="1"/>
  <c r="A251" i="33" s="1"/>
  <c r="A250" i="34" s="1"/>
  <c r="A251" i="36" s="1"/>
  <c r="A250" i="37" s="1"/>
  <c r="A250" i="38" s="1"/>
  <c r="A251" i="15"/>
  <c r="A251" i="16" s="1"/>
  <c r="A251" i="17" s="1"/>
  <c r="A251" i="18" s="1"/>
  <c r="A251" i="19" s="1"/>
  <c r="A251" i="20" s="1"/>
  <c r="A251" i="21" s="1"/>
  <c r="A251" i="22" s="1"/>
  <c r="A251" i="24" s="1"/>
  <c r="A251" i="23" s="1"/>
  <c r="A251" i="31" s="1"/>
  <c r="A251" i="32" s="1"/>
  <c r="A251" i="39" s="1"/>
  <c r="A251" i="40" s="1"/>
  <c r="A251" i="41" s="1"/>
  <c r="A251" i="42" s="1"/>
  <c r="A252" i="33" s="1"/>
  <c r="A251" i="34" s="1"/>
  <c r="A252" i="36" s="1"/>
  <c r="A251" i="37" s="1"/>
  <c r="A251" i="38" s="1"/>
  <c r="A252" i="15"/>
  <c r="A252" i="16" s="1"/>
  <c r="A252" i="17" s="1"/>
  <c r="A252" i="18" s="1"/>
  <c r="A252" i="19" s="1"/>
  <c r="A252" i="20" s="1"/>
  <c r="A252" i="21" s="1"/>
  <c r="A252" i="22" s="1"/>
  <c r="A252" i="24" s="1"/>
  <c r="A252" i="23" s="1"/>
  <c r="A252" i="31" s="1"/>
  <c r="A252" i="32" s="1"/>
  <c r="A252" i="39" s="1"/>
  <c r="A252" i="40" s="1"/>
  <c r="A252" i="41" s="1"/>
  <c r="A252" i="42" s="1"/>
  <c r="A253" i="33" s="1"/>
  <c r="A252" i="34" s="1"/>
  <c r="A253" i="36" s="1"/>
  <c r="A252" i="37" s="1"/>
  <c r="A252" i="38" s="1"/>
  <c r="A253" i="15"/>
  <c r="A253" i="16" s="1"/>
  <c r="A253" i="17" s="1"/>
  <c r="A253" i="18" s="1"/>
  <c r="A253" i="19" s="1"/>
  <c r="A253" i="20" s="1"/>
  <c r="A253" i="21" s="1"/>
  <c r="A253" i="22" s="1"/>
  <c r="A253" i="24" s="1"/>
  <c r="A253" i="23" s="1"/>
  <c r="A253" i="31" s="1"/>
  <c r="A253" i="32" s="1"/>
  <c r="A253" i="39" s="1"/>
  <c r="A253" i="40" s="1"/>
  <c r="A253" i="41" s="1"/>
  <c r="A253" i="42" s="1"/>
  <c r="A254" i="33" s="1"/>
  <c r="A253" i="34" s="1"/>
  <c r="A254" i="36" s="1"/>
  <c r="A253" i="37" s="1"/>
  <c r="A253" i="38" s="1"/>
  <c r="A254" i="15"/>
  <c r="A254" i="16" s="1"/>
  <c r="A254" i="17" s="1"/>
  <c r="A254" i="18" s="1"/>
  <c r="A254" i="19" s="1"/>
  <c r="A254" i="20" s="1"/>
  <c r="A254" i="21" s="1"/>
  <c r="A254" i="22" s="1"/>
  <c r="A254" i="24" s="1"/>
  <c r="A254" i="23" s="1"/>
  <c r="A254" i="31" s="1"/>
  <c r="A254" i="32" s="1"/>
  <c r="A254" i="39" s="1"/>
  <c r="A254" i="40" s="1"/>
  <c r="A254" i="41" s="1"/>
  <c r="A254" i="42" s="1"/>
  <c r="A255" i="33" s="1"/>
  <c r="A254" i="34" s="1"/>
  <c r="A255" i="36" s="1"/>
  <c r="A254" i="37" s="1"/>
  <c r="A254" i="38" s="1"/>
  <c r="A255" i="15"/>
  <c r="A255" i="16" s="1"/>
  <c r="A255" i="17" s="1"/>
  <c r="A255" i="18" s="1"/>
  <c r="A255" i="19" s="1"/>
  <c r="A255" i="20" s="1"/>
  <c r="A255" i="21" s="1"/>
  <c r="A255" i="22" s="1"/>
  <c r="A255" i="24" s="1"/>
  <c r="A255" i="23" s="1"/>
  <c r="A255" i="31" s="1"/>
  <c r="A255" i="32" s="1"/>
  <c r="A255" i="39" s="1"/>
  <c r="A255" i="40" s="1"/>
  <c r="A255" i="41" s="1"/>
  <c r="A255" i="42" s="1"/>
  <c r="A256" i="33" s="1"/>
  <c r="A255" i="34" s="1"/>
  <c r="A256" i="36" s="1"/>
  <c r="A255" i="37" s="1"/>
  <c r="A255" i="38" s="1"/>
  <c r="A256" i="15"/>
  <c r="A256" i="16" s="1"/>
  <c r="A256" i="17" s="1"/>
  <c r="A256" i="18" s="1"/>
  <c r="A256" i="19" s="1"/>
  <c r="A256" i="20" s="1"/>
  <c r="A256" i="21" s="1"/>
  <c r="A256" i="22" s="1"/>
  <c r="A256" i="24" s="1"/>
  <c r="A256" i="23" s="1"/>
  <c r="A256" i="31" s="1"/>
  <c r="A256" i="32" s="1"/>
  <c r="A256" i="39" s="1"/>
  <c r="A256" i="40" s="1"/>
  <c r="A256" i="41" s="1"/>
  <c r="A256" i="42" s="1"/>
  <c r="A257" i="33" s="1"/>
  <c r="A256" i="34" s="1"/>
  <c r="A257" i="36" s="1"/>
  <c r="A256" i="37" s="1"/>
  <c r="A256" i="38" s="1"/>
  <c r="A257" i="15"/>
  <c r="A257" i="16" s="1"/>
  <c r="A257" i="17" s="1"/>
  <c r="A257" i="18" s="1"/>
  <c r="A257" i="19" s="1"/>
  <c r="A257" i="20" s="1"/>
  <c r="A257" i="21" s="1"/>
  <c r="A257" i="22" s="1"/>
  <c r="A257" i="24" s="1"/>
  <c r="A257" i="23" s="1"/>
  <c r="A257" i="31" s="1"/>
  <c r="A257" i="32" s="1"/>
  <c r="A257" i="39" s="1"/>
  <c r="A257" i="40" s="1"/>
  <c r="A257" i="41" s="1"/>
  <c r="A257" i="42" s="1"/>
  <c r="A258" i="33" s="1"/>
  <c r="A257" i="34" s="1"/>
  <c r="A258" i="36" s="1"/>
  <c r="A257" i="37" s="1"/>
  <c r="A257" i="38" s="1"/>
  <c r="A258" i="15"/>
  <c r="A258" i="16" s="1"/>
  <c r="A258" i="17" s="1"/>
  <c r="A258" i="18" s="1"/>
  <c r="A258" i="19" s="1"/>
  <c r="A258" i="20" s="1"/>
  <c r="A258" i="21" s="1"/>
  <c r="A258" i="22" s="1"/>
  <c r="A258" i="24" s="1"/>
  <c r="A258" i="23" s="1"/>
  <c r="A258" i="31" s="1"/>
  <c r="A258" i="32" s="1"/>
  <c r="A258" i="39" s="1"/>
  <c r="A258" i="40" s="1"/>
  <c r="A258" i="41" s="1"/>
  <c r="A258" i="42" s="1"/>
  <c r="A259" i="33" s="1"/>
  <c r="A258" i="34" s="1"/>
  <c r="A259" i="36" s="1"/>
  <c r="A258" i="37" s="1"/>
  <c r="A258" i="38" s="1"/>
  <c r="A259" i="15"/>
  <c r="A259" i="16" s="1"/>
  <c r="A259" i="17" s="1"/>
  <c r="A259" i="18" s="1"/>
  <c r="A259" i="19" s="1"/>
  <c r="A259" i="20" s="1"/>
  <c r="A259" i="21" s="1"/>
  <c r="A259" i="22" s="1"/>
  <c r="A259" i="24" s="1"/>
  <c r="A259" i="23" s="1"/>
  <c r="A259" i="31" s="1"/>
  <c r="A259" i="32" s="1"/>
  <c r="A259" i="39" s="1"/>
  <c r="A259" i="40" s="1"/>
  <c r="A259" i="41" s="1"/>
  <c r="A259" i="42" s="1"/>
  <c r="A260" i="33" s="1"/>
  <c r="A259" i="34" s="1"/>
  <c r="A260" i="36" s="1"/>
  <c r="A259" i="37" s="1"/>
  <c r="A259" i="38" s="1"/>
  <c r="A260" i="15"/>
  <c r="A260" i="16" s="1"/>
  <c r="A260" i="17" s="1"/>
  <c r="A260" i="18" s="1"/>
  <c r="A260" i="19" s="1"/>
  <c r="A260" i="20" s="1"/>
  <c r="A260" i="21" s="1"/>
  <c r="A260" i="22" s="1"/>
  <c r="A260" i="24" s="1"/>
  <c r="A260" i="23" s="1"/>
  <c r="A260" i="31" s="1"/>
  <c r="A260" i="32" s="1"/>
  <c r="A260" i="39" s="1"/>
  <c r="A260" i="40" s="1"/>
  <c r="A260" i="41" s="1"/>
  <c r="A260" i="42" s="1"/>
  <c r="A261" i="33" s="1"/>
  <c r="A260" i="34" s="1"/>
  <c r="A261" i="36" s="1"/>
  <c r="A260" i="37" s="1"/>
  <c r="A260" i="38" s="1"/>
  <c r="A261" i="15"/>
  <c r="A261" i="16" s="1"/>
  <c r="A261" i="17" s="1"/>
  <c r="A261" i="18" s="1"/>
  <c r="A261" i="19" s="1"/>
  <c r="A261" i="20" s="1"/>
  <c r="A261" i="21" s="1"/>
  <c r="A261" i="22" s="1"/>
  <c r="A261" i="24" s="1"/>
  <c r="A261" i="23" s="1"/>
  <c r="A261" i="31" s="1"/>
  <c r="A261" i="32" s="1"/>
  <c r="A261" i="39" s="1"/>
  <c r="A261" i="40" s="1"/>
  <c r="A261" i="41" s="1"/>
  <c r="A261" i="42" s="1"/>
  <c r="A262" i="33" s="1"/>
  <c r="A261" i="34" s="1"/>
  <c r="A262" i="36" s="1"/>
  <c r="A261" i="37" s="1"/>
  <c r="A261" i="38" s="1"/>
  <c r="A262" i="15"/>
  <c r="A262" i="16" s="1"/>
  <c r="A262" i="17" s="1"/>
  <c r="A262" i="18" s="1"/>
  <c r="A262" i="19" s="1"/>
  <c r="A262" i="20" s="1"/>
  <c r="A262" i="21" s="1"/>
  <c r="A262" i="22" s="1"/>
  <c r="A262" i="24" s="1"/>
  <c r="A262" i="23" s="1"/>
  <c r="A262" i="31" s="1"/>
  <c r="A262" i="32" s="1"/>
  <c r="A262" i="39" s="1"/>
  <c r="A262" i="40" s="1"/>
  <c r="A262" i="41" s="1"/>
  <c r="A262" i="42" s="1"/>
  <c r="A263" i="33" s="1"/>
  <c r="A262" i="34" s="1"/>
  <c r="A263" i="36" s="1"/>
  <c r="A262" i="37" s="1"/>
  <c r="A262" i="38" s="1"/>
  <c r="A263" i="15"/>
  <c r="A263" i="16" s="1"/>
  <c r="A263" i="17" s="1"/>
  <c r="A263" i="18" s="1"/>
  <c r="A263" i="19" s="1"/>
  <c r="A263" i="20" s="1"/>
  <c r="A263" i="21" s="1"/>
  <c r="A263" i="22" s="1"/>
  <c r="A263" i="24" s="1"/>
  <c r="A263" i="23" s="1"/>
  <c r="A263" i="31" s="1"/>
  <c r="A263" i="32" s="1"/>
  <c r="A263" i="39" s="1"/>
  <c r="A263" i="40" s="1"/>
  <c r="A263" i="41" s="1"/>
  <c r="A263" i="42" s="1"/>
  <c r="A264" i="33" s="1"/>
  <c r="A263" i="34" s="1"/>
  <c r="A264" i="36" s="1"/>
  <c r="A263" i="37" s="1"/>
  <c r="A263" i="38" s="1"/>
  <c r="A264" i="15"/>
  <c r="A264" i="16" s="1"/>
  <c r="A264" i="17" s="1"/>
  <c r="A264" i="18" s="1"/>
  <c r="A264" i="19" s="1"/>
  <c r="A264" i="20" s="1"/>
  <c r="A264" i="21" s="1"/>
  <c r="A264" i="22" s="1"/>
  <c r="A264" i="24" s="1"/>
  <c r="A264" i="23" s="1"/>
  <c r="A264" i="31" s="1"/>
  <c r="A264" i="32" s="1"/>
  <c r="A264" i="39" s="1"/>
  <c r="A264" i="40" s="1"/>
  <c r="A264" i="41" s="1"/>
  <c r="A264" i="42" s="1"/>
  <c r="A265" i="33" s="1"/>
  <c r="A264" i="34" s="1"/>
  <c r="A265" i="36" s="1"/>
  <c r="A264" i="37" s="1"/>
  <c r="A264" i="38" s="1"/>
  <c r="A265" i="15"/>
  <c r="A265" i="16" s="1"/>
  <c r="A265" i="17" s="1"/>
  <c r="A265" i="18" s="1"/>
  <c r="A265" i="19" s="1"/>
  <c r="A265" i="20" s="1"/>
  <c r="A265" i="21" s="1"/>
  <c r="A265" i="22" s="1"/>
  <c r="A265" i="24" s="1"/>
  <c r="A265" i="23" s="1"/>
  <c r="A265" i="31" s="1"/>
  <c r="A265" i="32" s="1"/>
  <c r="A265" i="39" s="1"/>
  <c r="A265" i="40" s="1"/>
  <c r="A265" i="41" s="1"/>
  <c r="A265" i="42" s="1"/>
  <c r="A266" i="33" s="1"/>
  <c r="A265" i="34" s="1"/>
  <c r="A266" i="36" s="1"/>
  <c r="A265" i="37" s="1"/>
  <c r="A265" i="38" s="1"/>
  <c r="A266" i="15"/>
  <c r="A266" i="16" s="1"/>
  <c r="A266" i="17" s="1"/>
  <c r="A266" i="18" s="1"/>
  <c r="A266" i="19" s="1"/>
  <c r="A266" i="20" s="1"/>
  <c r="A266" i="21" s="1"/>
  <c r="A266" i="22" s="1"/>
  <c r="A266" i="24" s="1"/>
  <c r="A266" i="23" s="1"/>
  <c r="A266" i="31" s="1"/>
  <c r="A266" i="32" s="1"/>
  <c r="A266" i="39" s="1"/>
  <c r="A266" i="40" s="1"/>
  <c r="A266" i="41" s="1"/>
  <c r="A266" i="42" s="1"/>
  <c r="A267" i="33" s="1"/>
  <c r="A266" i="34" s="1"/>
  <c r="A267" i="36" s="1"/>
  <c r="A266" i="37" s="1"/>
  <c r="A266" i="38" s="1"/>
  <c r="A267" i="15"/>
  <c r="A267" i="16" s="1"/>
  <c r="A267" i="17" s="1"/>
  <c r="A267" i="18" s="1"/>
  <c r="A267" i="19" s="1"/>
  <c r="A267" i="20" s="1"/>
  <c r="A267" i="21" s="1"/>
  <c r="A267" i="22" s="1"/>
  <c r="A267" i="24" s="1"/>
  <c r="A267" i="23" s="1"/>
  <c r="A267" i="31" s="1"/>
  <c r="A267" i="32" s="1"/>
  <c r="A267" i="39" s="1"/>
  <c r="A267" i="40" s="1"/>
  <c r="A267" i="41" s="1"/>
  <c r="A267" i="42" s="1"/>
  <c r="A268" i="33" s="1"/>
  <c r="A267" i="34" s="1"/>
  <c r="A268" i="36" s="1"/>
  <c r="A267" i="37" s="1"/>
  <c r="A267" i="38" s="1"/>
  <c r="A268" i="15"/>
  <c r="A268" i="16" s="1"/>
  <c r="A268" i="17" s="1"/>
  <c r="A268" i="18" s="1"/>
  <c r="A268" i="19" s="1"/>
  <c r="A268" i="20" s="1"/>
  <c r="A268" i="21" s="1"/>
  <c r="A268" i="22" s="1"/>
  <c r="A268" i="24" s="1"/>
  <c r="A268" i="23" s="1"/>
  <c r="A268" i="31" s="1"/>
  <c r="A268" i="32" s="1"/>
  <c r="A268" i="39" s="1"/>
  <c r="A268" i="40" s="1"/>
  <c r="A268" i="41" s="1"/>
  <c r="A268" i="42" s="1"/>
  <c r="A269" i="33" s="1"/>
  <c r="A268" i="34" s="1"/>
  <c r="A269" i="36" s="1"/>
  <c r="A268" i="37" s="1"/>
  <c r="A268" i="38" s="1"/>
  <c r="A269" i="15"/>
  <c r="A269" i="16" s="1"/>
  <c r="A269" i="17" s="1"/>
  <c r="A269" i="18" s="1"/>
  <c r="A269" i="19" s="1"/>
  <c r="A269" i="20" s="1"/>
  <c r="A269" i="21" s="1"/>
  <c r="A269" i="22" s="1"/>
  <c r="A269" i="24" s="1"/>
  <c r="A269" i="23" s="1"/>
  <c r="A269" i="31" s="1"/>
  <c r="A269" i="32" s="1"/>
  <c r="A269" i="39" s="1"/>
  <c r="A269" i="40" s="1"/>
  <c r="A269" i="41" s="1"/>
  <c r="A269" i="42" s="1"/>
  <c r="A270" i="33" s="1"/>
  <c r="A269" i="34" s="1"/>
  <c r="A270" i="36" s="1"/>
  <c r="A269" i="37" s="1"/>
  <c r="A269" i="38" s="1"/>
  <c r="A270" i="15"/>
  <c r="A270" i="16" s="1"/>
  <c r="A270" i="17" s="1"/>
  <c r="A270" i="18" s="1"/>
  <c r="A270" i="19" s="1"/>
  <c r="A270" i="20" s="1"/>
  <c r="A270" i="21" s="1"/>
  <c r="A270" i="22" s="1"/>
  <c r="A270" i="24" s="1"/>
  <c r="A270" i="23" s="1"/>
  <c r="A270" i="31" s="1"/>
  <c r="A270" i="32" s="1"/>
  <c r="A270" i="39" s="1"/>
  <c r="A270" i="40" s="1"/>
  <c r="A270" i="41" s="1"/>
  <c r="A270" i="42" s="1"/>
  <c r="A271" i="33" s="1"/>
  <c r="A270" i="34" s="1"/>
  <c r="A271" i="36" s="1"/>
  <c r="A270" i="37" s="1"/>
  <c r="A270" i="38" s="1"/>
  <c r="A271" i="15"/>
  <c r="A271" i="16" s="1"/>
  <c r="A271" i="17" s="1"/>
  <c r="A271" i="18" s="1"/>
  <c r="A271" i="19" s="1"/>
  <c r="A271" i="20" s="1"/>
  <c r="A271" i="21" s="1"/>
  <c r="A271" i="22" s="1"/>
  <c r="A271" i="24" s="1"/>
  <c r="A271" i="23" s="1"/>
  <c r="A271" i="31" s="1"/>
  <c r="A271" i="32" s="1"/>
  <c r="A271" i="39" s="1"/>
  <c r="A271" i="40" s="1"/>
  <c r="A271" i="41" s="1"/>
  <c r="A271" i="42" s="1"/>
  <c r="A272" i="33" s="1"/>
  <c r="A271" i="34" s="1"/>
  <c r="A272" i="36" s="1"/>
  <c r="A271" i="37" s="1"/>
  <c r="A271" i="38" s="1"/>
  <c r="A272" i="15"/>
  <c r="A272" i="16" s="1"/>
  <c r="A272" i="17" s="1"/>
  <c r="A272" i="18" s="1"/>
  <c r="A272" i="19" s="1"/>
  <c r="A272" i="20" s="1"/>
  <c r="A272" i="21" s="1"/>
  <c r="A272" i="22" s="1"/>
  <c r="A272" i="24" s="1"/>
  <c r="A272" i="23" s="1"/>
  <c r="A272" i="31" s="1"/>
  <c r="A272" i="32" s="1"/>
  <c r="A272" i="39" s="1"/>
  <c r="A272" i="40" s="1"/>
  <c r="A272" i="41" s="1"/>
  <c r="A272" i="42" s="1"/>
  <c r="A273" i="33" s="1"/>
  <c r="A272" i="34" s="1"/>
  <c r="A273" i="36" s="1"/>
  <c r="A272" i="37" s="1"/>
  <c r="A272" i="38" s="1"/>
  <c r="A273" i="15"/>
  <c r="A273" i="16" s="1"/>
  <c r="A273" i="17" s="1"/>
  <c r="A273" i="18" s="1"/>
  <c r="A273" i="19" s="1"/>
  <c r="A273" i="20" s="1"/>
  <c r="A273" i="21" s="1"/>
  <c r="A273" i="22" s="1"/>
  <c r="A273" i="24" s="1"/>
  <c r="A273" i="23" s="1"/>
  <c r="A273" i="31" s="1"/>
  <c r="A273" i="32" s="1"/>
  <c r="A273" i="39" s="1"/>
  <c r="A273" i="40" s="1"/>
  <c r="A273" i="41" s="1"/>
  <c r="A273" i="42" s="1"/>
  <c r="A274" i="33" s="1"/>
  <c r="A273" i="34" s="1"/>
  <c r="A274" i="36" s="1"/>
  <c r="A273" i="37" s="1"/>
  <c r="A273" i="38" s="1"/>
  <c r="A274" i="15"/>
  <c r="A274" i="16" s="1"/>
  <c r="A274" i="17" s="1"/>
  <c r="A274" i="18" s="1"/>
  <c r="A274" i="19" s="1"/>
  <c r="A274" i="20" s="1"/>
  <c r="A274" i="21" s="1"/>
  <c r="A274" i="22" s="1"/>
  <c r="A274" i="24" s="1"/>
  <c r="A274" i="23" s="1"/>
  <c r="A274" i="31" s="1"/>
  <c r="A274" i="32" s="1"/>
  <c r="A274" i="39" s="1"/>
  <c r="A274" i="40" s="1"/>
  <c r="A274" i="41" s="1"/>
  <c r="A274" i="42" s="1"/>
  <c r="A275" i="33" s="1"/>
  <c r="A274" i="34" s="1"/>
  <c r="A275" i="36" s="1"/>
  <c r="A274" i="37" s="1"/>
  <c r="A274" i="38" s="1"/>
  <c r="A275" i="15"/>
  <c r="A275" i="16" s="1"/>
  <c r="A275" i="17" s="1"/>
  <c r="A275" i="18" s="1"/>
  <c r="A275" i="19" s="1"/>
  <c r="A275" i="20" s="1"/>
  <c r="A275" i="21" s="1"/>
  <c r="A275" i="22" s="1"/>
  <c r="A275" i="24" s="1"/>
  <c r="A275" i="23" s="1"/>
  <c r="A275" i="31" s="1"/>
  <c r="A275" i="32" s="1"/>
  <c r="A275" i="39" s="1"/>
  <c r="A275" i="40" s="1"/>
  <c r="A275" i="41" s="1"/>
  <c r="A275" i="42" s="1"/>
  <c r="A276" i="33" s="1"/>
  <c r="A275" i="34" s="1"/>
  <c r="A276" i="36" s="1"/>
  <c r="A275" i="37" s="1"/>
  <c r="A275" i="38" s="1"/>
  <c r="A276" i="15"/>
  <c r="A276" i="16" s="1"/>
  <c r="A276" i="17" s="1"/>
  <c r="A276" i="18" s="1"/>
  <c r="A276" i="19" s="1"/>
  <c r="A276" i="20" s="1"/>
  <c r="A276" i="21" s="1"/>
  <c r="A276" i="22" s="1"/>
  <c r="A276" i="24" s="1"/>
  <c r="A276" i="23" s="1"/>
  <c r="A276" i="31" s="1"/>
  <c r="A276" i="32" s="1"/>
  <c r="A276" i="39" s="1"/>
  <c r="A276" i="40" s="1"/>
  <c r="A276" i="41" s="1"/>
  <c r="A276" i="42" s="1"/>
  <c r="A277" i="33" s="1"/>
  <c r="A276" i="34" s="1"/>
  <c r="A277" i="36" s="1"/>
  <c r="A276" i="37" s="1"/>
  <c r="A276" i="38" s="1"/>
  <c r="A277" i="15"/>
  <c r="A277" i="16" s="1"/>
  <c r="A277" i="17" s="1"/>
  <c r="A277" i="18" s="1"/>
  <c r="A277" i="19" s="1"/>
  <c r="A277" i="20" s="1"/>
  <c r="A277" i="21" s="1"/>
  <c r="A277" i="22" s="1"/>
  <c r="A277" i="24" s="1"/>
  <c r="A277" i="23" s="1"/>
  <c r="A277" i="31" s="1"/>
  <c r="A277" i="32" s="1"/>
  <c r="A277" i="39" s="1"/>
  <c r="A277" i="40" s="1"/>
  <c r="A277" i="41" s="1"/>
  <c r="A277" i="42" s="1"/>
  <c r="A278" i="33" s="1"/>
  <c r="A277" i="34" s="1"/>
  <c r="A278" i="36" s="1"/>
  <c r="A277" i="37" s="1"/>
  <c r="A277" i="38" s="1"/>
  <c r="A278" i="15"/>
  <c r="A278" i="16" s="1"/>
  <c r="A278" i="17" s="1"/>
  <c r="A278" i="18" s="1"/>
  <c r="A278" i="19" s="1"/>
  <c r="A278" i="20" s="1"/>
  <c r="A278" i="21" s="1"/>
  <c r="A278" i="22" s="1"/>
  <c r="A278" i="24" s="1"/>
  <c r="A278" i="23" s="1"/>
  <c r="A278" i="31" s="1"/>
  <c r="A278" i="32" s="1"/>
  <c r="A278" i="39" s="1"/>
  <c r="A278" i="40" s="1"/>
  <c r="A278" i="41" s="1"/>
  <c r="A278" i="42" s="1"/>
  <c r="A279" i="33" s="1"/>
  <c r="A278" i="34" s="1"/>
  <c r="A279" i="36" s="1"/>
  <c r="A278" i="37" s="1"/>
  <c r="A278" i="38" s="1"/>
  <c r="A279" i="15"/>
  <c r="A279" i="16" s="1"/>
  <c r="A279" i="17" s="1"/>
  <c r="A279" i="18" s="1"/>
  <c r="A279" i="19" s="1"/>
  <c r="A279" i="20" s="1"/>
  <c r="A279" i="21" s="1"/>
  <c r="A279" i="22" s="1"/>
  <c r="A279" i="24" s="1"/>
  <c r="A279" i="23" s="1"/>
  <c r="A279" i="31" s="1"/>
  <c r="A279" i="32" s="1"/>
  <c r="A279" i="39" s="1"/>
  <c r="A279" i="40" s="1"/>
  <c r="A279" i="41" s="1"/>
  <c r="A279" i="42" s="1"/>
  <c r="A280" i="33" s="1"/>
  <c r="A279" i="34" s="1"/>
  <c r="A280" i="36" s="1"/>
  <c r="A279" i="37" s="1"/>
  <c r="A279" i="38" s="1"/>
  <c r="A280" i="15"/>
  <c r="A280" i="16" s="1"/>
  <c r="A280" i="17" s="1"/>
  <c r="A280" i="18" s="1"/>
  <c r="A280" i="19" s="1"/>
  <c r="A280" i="20" s="1"/>
  <c r="A280" i="21" s="1"/>
  <c r="A280" i="22" s="1"/>
  <c r="A280" i="24" s="1"/>
  <c r="A280" i="23" s="1"/>
  <c r="A280" i="31" s="1"/>
  <c r="A280" i="32" s="1"/>
  <c r="A280" i="39" s="1"/>
  <c r="A280" i="40" s="1"/>
  <c r="A280" i="41" s="1"/>
  <c r="A280" i="42" s="1"/>
  <c r="A281" i="33" s="1"/>
  <c r="A280" i="34" s="1"/>
  <c r="A281" i="36" s="1"/>
  <c r="A280" i="37" s="1"/>
  <c r="A280" i="38" s="1"/>
  <c r="A281" i="15"/>
  <c r="A281" i="16" s="1"/>
  <c r="A281" i="17" s="1"/>
  <c r="A281" i="18" s="1"/>
  <c r="A281" i="19" s="1"/>
  <c r="A281" i="20" s="1"/>
  <c r="A281" i="21" s="1"/>
  <c r="A281" i="22" s="1"/>
  <c r="A281" i="24" s="1"/>
  <c r="A281" i="23" s="1"/>
  <c r="A281" i="31" s="1"/>
  <c r="A281" i="32" s="1"/>
  <c r="A281" i="39" s="1"/>
  <c r="A281" i="40" s="1"/>
  <c r="A281" i="41" s="1"/>
  <c r="A281" i="42" s="1"/>
  <c r="A282" i="33" s="1"/>
  <c r="A281" i="34" s="1"/>
  <c r="A282" i="36" s="1"/>
  <c r="A281" i="37" s="1"/>
  <c r="A281" i="38" s="1"/>
  <c r="A282" i="15"/>
  <c r="A282" i="16" s="1"/>
  <c r="A282" i="17" s="1"/>
  <c r="A282" i="18" s="1"/>
  <c r="A282" i="19" s="1"/>
  <c r="A282" i="20" s="1"/>
  <c r="A282" i="21" s="1"/>
  <c r="A282" i="22" s="1"/>
  <c r="A282" i="24" s="1"/>
  <c r="A282" i="23" s="1"/>
  <c r="A282" i="31" s="1"/>
  <c r="A282" i="32" s="1"/>
  <c r="A282" i="39" s="1"/>
  <c r="A282" i="40" s="1"/>
  <c r="A282" i="41" s="1"/>
  <c r="A282" i="42" s="1"/>
  <c r="A283" i="33" s="1"/>
  <c r="A282" i="34" s="1"/>
  <c r="A283" i="36" s="1"/>
  <c r="A282" i="37" s="1"/>
  <c r="A282" i="38" s="1"/>
  <c r="A283" i="15"/>
  <c r="A283" i="16" s="1"/>
  <c r="A283" i="17" s="1"/>
  <c r="A283" i="18" s="1"/>
  <c r="A283" i="19" s="1"/>
  <c r="A283" i="20" s="1"/>
  <c r="A283" i="21" s="1"/>
  <c r="A283" i="22" s="1"/>
  <c r="A283" i="24" s="1"/>
  <c r="A283" i="23" s="1"/>
  <c r="A283" i="31" s="1"/>
  <c r="A283" i="32" s="1"/>
  <c r="A283" i="39" s="1"/>
  <c r="A283" i="40" s="1"/>
  <c r="A283" i="41" s="1"/>
  <c r="A283" i="42" s="1"/>
  <c r="A284" i="33" s="1"/>
  <c r="A283" i="34" s="1"/>
  <c r="A284" i="36" s="1"/>
  <c r="A283" i="37" s="1"/>
  <c r="A283" i="38" s="1"/>
  <c r="A284" i="15"/>
  <c r="A284" i="16" s="1"/>
  <c r="A284" i="17" s="1"/>
  <c r="A284" i="18" s="1"/>
  <c r="A284" i="19" s="1"/>
  <c r="A284" i="20" s="1"/>
  <c r="A284" i="21" s="1"/>
  <c r="A284" i="22" s="1"/>
  <c r="A284" i="24" s="1"/>
  <c r="A284" i="23" s="1"/>
  <c r="A284" i="31" s="1"/>
  <c r="A284" i="32" s="1"/>
  <c r="A284" i="39" s="1"/>
  <c r="A284" i="40" s="1"/>
  <c r="A284" i="41" s="1"/>
  <c r="A284" i="42" s="1"/>
  <c r="A285" i="33" s="1"/>
  <c r="A284" i="34" s="1"/>
  <c r="A285" i="36" s="1"/>
  <c r="A284" i="37" s="1"/>
  <c r="A284" i="38" s="1"/>
  <c r="A285" i="15"/>
  <c r="A285" i="16" s="1"/>
  <c r="A285" i="17" s="1"/>
  <c r="A285" i="18" s="1"/>
  <c r="A285" i="19" s="1"/>
  <c r="A285" i="20" s="1"/>
  <c r="A285" i="21" s="1"/>
  <c r="A285" i="22" s="1"/>
  <c r="A285" i="24" s="1"/>
  <c r="A285" i="23" s="1"/>
  <c r="A285" i="31" s="1"/>
  <c r="A285" i="32" s="1"/>
  <c r="A285" i="39" s="1"/>
  <c r="A285" i="40" s="1"/>
  <c r="A285" i="41" s="1"/>
  <c r="A285" i="42" s="1"/>
  <c r="A286" i="33" s="1"/>
  <c r="A285" i="34" s="1"/>
  <c r="A286" i="36" s="1"/>
  <c r="A285" i="37" s="1"/>
  <c r="A285" i="38" s="1"/>
  <c r="A286" i="15"/>
  <c r="A286" i="16" s="1"/>
  <c r="A286" i="17" s="1"/>
  <c r="A286" i="18" s="1"/>
  <c r="A286" i="19" s="1"/>
  <c r="A286" i="20" s="1"/>
  <c r="A286" i="21" s="1"/>
  <c r="A286" i="22" s="1"/>
  <c r="A286" i="24" s="1"/>
  <c r="A286" i="23" s="1"/>
  <c r="A286" i="31" s="1"/>
  <c r="A286" i="32" s="1"/>
  <c r="A286" i="39" s="1"/>
  <c r="A286" i="40" s="1"/>
  <c r="A286" i="41" s="1"/>
  <c r="A286" i="42" s="1"/>
  <c r="A287" i="33" s="1"/>
  <c r="A286" i="34" s="1"/>
  <c r="A287" i="36" s="1"/>
  <c r="A286" i="37" s="1"/>
  <c r="A286" i="38" s="1"/>
  <c r="A287" i="15"/>
  <c r="A287" i="16" s="1"/>
  <c r="A287" i="17" s="1"/>
  <c r="A287" i="18" s="1"/>
  <c r="A287" i="19" s="1"/>
  <c r="A287" i="20" s="1"/>
  <c r="A287" i="21" s="1"/>
  <c r="A287" i="22" s="1"/>
  <c r="A287" i="24" s="1"/>
  <c r="A287" i="23" s="1"/>
  <c r="A287" i="31" s="1"/>
  <c r="A287" i="32" s="1"/>
  <c r="A287" i="39" s="1"/>
  <c r="A287" i="40" s="1"/>
  <c r="A287" i="41" s="1"/>
  <c r="A287" i="42" s="1"/>
  <c r="A288" i="33" s="1"/>
  <c r="A287" i="34" s="1"/>
  <c r="A288" i="36" s="1"/>
  <c r="A287" i="37" s="1"/>
  <c r="A287" i="38" s="1"/>
  <c r="A288" i="15"/>
  <c r="A288" i="16" s="1"/>
  <c r="A288" i="17" s="1"/>
  <c r="A288" i="18" s="1"/>
  <c r="A288" i="19" s="1"/>
  <c r="A288" i="20" s="1"/>
  <c r="A288" i="21" s="1"/>
  <c r="A288" i="22" s="1"/>
  <c r="A288" i="24" s="1"/>
  <c r="A288" i="23" s="1"/>
  <c r="A288" i="31" s="1"/>
  <c r="A288" i="32" s="1"/>
  <c r="A288" i="39" s="1"/>
  <c r="A288" i="40" s="1"/>
  <c r="A288" i="41" s="1"/>
  <c r="A288" i="42" s="1"/>
  <c r="A289" i="33" s="1"/>
  <c r="A288" i="34" s="1"/>
  <c r="A289" i="36" s="1"/>
  <c r="A288" i="37" s="1"/>
  <c r="A288" i="38" s="1"/>
  <c r="A289" i="15"/>
  <c r="A289" i="16" s="1"/>
  <c r="A289" i="17" s="1"/>
  <c r="A289" i="18" s="1"/>
  <c r="A289" i="19" s="1"/>
  <c r="A289" i="20" s="1"/>
  <c r="A289" i="21" s="1"/>
  <c r="A289" i="22" s="1"/>
  <c r="A289" i="24" s="1"/>
  <c r="A289" i="23" s="1"/>
  <c r="A289" i="31" s="1"/>
  <c r="A289" i="32" s="1"/>
  <c r="A289" i="39" s="1"/>
  <c r="A289" i="40" s="1"/>
  <c r="A289" i="41" s="1"/>
  <c r="A289" i="42" s="1"/>
  <c r="A290" i="33" s="1"/>
  <c r="A289" i="34" s="1"/>
  <c r="A290" i="36" s="1"/>
  <c r="A289" i="37" s="1"/>
  <c r="A289" i="38" s="1"/>
  <c r="A69" i="15"/>
  <c r="A69" i="16" s="1"/>
  <c r="A69" i="17" s="1"/>
  <c r="A69" i="18" s="1"/>
  <c r="A69" i="19" s="1"/>
  <c r="A69" i="20" s="1"/>
  <c r="A69" i="21" s="1"/>
  <c r="A69" i="22" s="1"/>
  <c r="A69" i="24" s="1"/>
  <c r="A69" i="23" s="1"/>
  <c r="A69" i="31" s="1"/>
  <c r="A69" i="32" s="1"/>
  <c r="A69" i="39" s="1"/>
  <c r="A69" i="40" s="1"/>
  <c r="A69" i="41" s="1"/>
  <c r="A69" i="42" s="1"/>
  <c r="A70" i="33" s="1"/>
  <c r="A69" i="34" s="1"/>
  <c r="A70" i="36" s="1"/>
  <c r="A69" i="37" s="1"/>
  <c r="A69" i="38" s="1"/>
  <c r="B65" i="15"/>
  <c r="B65" i="16" s="1"/>
  <c r="B65" i="17" s="1"/>
  <c r="B65" i="18" s="1"/>
  <c r="B65" i="19" s="1"/>
  <c r="B65" i="20" s="1"/>
  <c r="B65" i="21" s="1"/>
  <c r="B65" i="22" s="1"/>
  <c r="B65" i="24" s="1"/>
  <c r="B65" i="23" s="1"/>
  <c r="B65" i="31" s="1"/>
  <c r="B65" i="32" s="1"/>
  <c r="B65" i="39" s="1"/>
  <c r="B65" i="40" s="1"/>
  <c r="B65" i="41" s="1"/>
  <c r="B65" i="42" s="1"/>
  <c r="B66" i="33" s="1"/>
  <c r="B65" i="34" s="1"/>
  <c r="B66" i="36" s="1"/>
  <c r="B65" i="37" s="1"/>
  <c r="B65" i="38" s="1"/>
  <c r="A65" i="15"/>
  <c r="A65" i="16" s="1"/>
  <c r="A65" i="17" s="1"/>
  <c r="A65" i="18" s="1"/>
  <c r="A65" i="19" s="1"/>
  <c r="A65" i="20" s="1"/>
  <c r="A65" i="21" s="1"/>
  <c r="A65" i="22" s="1"/>
  <c r="A65" i="24" s="1"/>
  <c r="A65" i="23" s="1"/>
  <c r="A65" i="31" s="1"/>
  <c r="A65" i="32" s="1"/>
  <c r="A65" i="39" s="1"/>
  <c r="A65" i="40" s="1"/>
  <c r="A65" i="41" s="1"/>
  <c r="A65" i="42" s="1"/>
  <c r="A66" i="33" s="1"/>
  <c r="A65" i="34" s="1"/>
  <c r="A66" i="36" s="1"/>
  <c r="A65" i="37" s="1"/>
  <c r="A65" i="38" s="1"/>
  <c r="C70" i="15"/>
  <c r="C70" i="16" s="1"/>
  <c r="K70" i="16" s="1"/>
  <c r="C71" i="15"/>
  <c r="C71" i="16" s="1"/>
  <c r="K71" i="16" s="1"/>
  <c r="C72" i="15"/>
  <c r="C72" i="16" s="1"/>
  <c r="K72" i="16" s="1"/>
  <c r="C73" i="15"/>
  <c r="C73" i="16" s="1"/>
  <c r="K73" i="16" s="1"/>
  <c r="C74" i="15"/>
  <c r="C74" i="16" s="1"/>
  <c r="K74" i="16" s="1"/>
  <c r="C75" i="15"/>
  <c r="C75" i="16" s="1"/>
  <c r="K75" i="16" s="1"/>
  <c r="C76" i="15"/>
  <c r="C76" i="16" s="1"/>
  <c r="K76" i="16" s="1"/>
  <c r="C77" i="15"/>
  <c r="C77" i="16" s="1"/>
  <c r="K77" i="16" s="1"/>
  <c r="C78" i="15"/>
  <c r="C78" i="16" s="1"/>
  <c r="K78" i="16" s="1"/>
  <c r="C79" i="15"/>
  <c r="C79" i="16" s="1"/>
  <c r="K79" i="16" s="1"/>
  <c r="C80" i="15"/>
  <c r="C80" i="16" s="1"/>
  <c r="K80" i="16" s="1"/>
  <c r="C81" i="15"/>
  <c r="C81" i="16" s="1"/>
  <c r="K81" i="16" s="1"/>
  <c r="C82" i="15"/>
  <c r="C82" i="16" s="1"/>
  <c r="K82" i="16" s="1"/>
  <c r="C83" i="15"/>
  <c r="C83" i="16" s="1"/>
  <c r="K83" i="16" s="1"/>
  <c r="C84" i="15"/>
  <c r="C84" i="16" s="1"/>
  <c r="K84" i="16" s="1"/>
  <c r="C85" i="15"/>
  <c r="C85" i="16" s="1"/>
  <c r="K85" i="16" s="1"/>
  <c r="C86" i="15"/>
  <c r="C86" i="16" s="1"/>
  <c r="K86" i="16" s="1"/>
  <c r="C87" i="15"/>
  <c r="C87" i="16" s="1"/>
  <c r="K87" i="16" s="1"/>
  <c r="C88" i="15"/>
  <c r="C88" i="16" s="1"/>
  <c r="K88" i="16" s="1"/>
  <c r="C89" i="15"/>
  <c r="C89" i="16" s="1"/>
  <c r="K89" i="16" s="1"/>
  <c r="C90" i="15"/>
  <c r="C90" i="16" s="1"/>
  <c r="K90" i="16" s="1"/>
  <c r="C91" i="15"/>
  <c r="C91" i="16" s="1"/>
  <c r="K91" i="16" s="1"/>
  <c r="C92" i="15"/>
  <c r="C92" i="16" s="1"/>
  <c r="K92" i="16" s="1"/>
  <c r="C93" i="15"/>
  <c r="C93" i="16" s="1"/>
  <c r="K93" i="16" s="1"/>
  <c r="C94" i="15"/>
  <c r="C94" i="16" s="1"/>
  <c r="K94" i="16" s="1"/>
  <c r="C95" i="15"/>
  <c r="C95" i="16" s="1"/>
  <c r="K95" i="16" s="1"/>
  <c r="C96" i="15"/>
  <c r="C96" i="16" s="1"/>
  <c r="K96" i="16" s="1"/>
  <c r="C97" i="15"/>
  <c r="C97" i="16" s="1"/>
  <c r="K97" i="16" s="1"/>
  <c r="C98" i="15"/>
  <c r="C98" i="16" s="1"/>
  <c r="K98" i="16" s="1"/>
  <c r="C99" i="15"/>
  <c r="C99" i="16" s="1"/>
  <c r="K99" i="16" s="1"/>
  <c r="C100" i="15"/>
  <c r="C100" i="16" s="1"/>
  <c r="K100" i="16" s="1"/>
  <c r="C101" i="15"/>
  <c r="C101" i="16" s="1"/>
  <c r="K101" i="16" s="1"/>
  <c r="C102" i="15"/>
  <c r="C102" i="16" s="1"/>
  <c r="K102" i="16" s="1"/>
  <c r="C103" i="15"/>
  <c r="C103" i="16" s="1"/>
  <c r="K103" i="16" s="1"/>
  <c r="C104" i="15"/>
  <c r="C104" i="16" s="1"/>
  <c r="K104" i="16" s="1"/>
  <c r="C105" i="15"/>
  <c r="C105" i="16" s="1"/>
  <c r="K105" i="16" s="1"/>
  <c r="C106" i="15"/>
  <c r="C106" i="16" s="1"/>
  <c r="K106" i="16" s="1"/>
  <c r="C107" i="15"/>
  <c r="C107" i="16" s="1"/>
  <c r="K107" i="16" s="1"/>
  <c r="C108" i="15"/>
  <c r="C108" i="16" s="1"/>
  <c r="K108" i="16" s="1"/>
  <c r="C109" i="15"/>
  <c r="C109" i="16" s="1"/>
  <c r="K109" i="16" s="1"/>
  <c r="C110" i="15"/>
  <c r="C110" i="16" s="1"/>
  <c r="K110" i="16" s="1"/>
  <c r="C111" i="15"/>
  <c r="C111" i="16" s="1"/>
  <c r="K111" i="16" s="1"/>
  <c r="C112" i="15"/>
  <c r="C112" i="16" s="1"/>
  <c r="K112" i="16" s="1"/>
  <c r="C113" i="15"/>
  <c r="C113" i="16" s="1"/>
  <c r="K113" i="16" s="1"/>
  <c r="C114" i="15"/>
  <c r="C114" i="16" s="1"/>
  <c r="K114" i="16" s="1"/>
  <c r="C115" i="15"/>
  <c r="C115" i="16" s="1"/>
  <c r="K115" i="16" s="1"/>
  <c r="C116" i="15"/>
  <c r="C116" i="16" s="1"/>
  <c r="K116" i="16" s="1"/>
  <c r="C117" i="15"/>
  <c r="C117" i="16" s="1"/>
  <c r="K117" i="16" s="1"/>
  <c r="C118" i="15"/>
  <c r="C118" i="16" s="1"/>
  <c r="K118" i="16" s="1"/>
  <c r="C119" i="15"/>
  <c r="C119" i="16" s="1"/>
  <c r="K119" i="16" s="1"/>
  <c r="C120" i="15"/>
  <c r="C120" i="16" s="1"/>
  <c r="K120" i="16" s="1"/>
  <c r="C121" i="15"/>
  <c r="C121" i="16" s="1"/>
  <c r="K121" i="16" s="1"/>
  <c r="C122" i="15"/>
  <c r="C122" i="16" s="1"/>
  <c r="K122" i="16" s="1"/>
  <c r="C123" i="15"/>
  <c r="C123" i="16" s="1"/>
  <c r="K123" i="16" s="1"/>
  <c r="C124" i="15"/>
  <c r="C124" i="16" s="1"/>
  <c r="K124" i="16" s="1"/>
  <c r="C125" i="15"/>
  <c r="C125" i="16" s="1"/>
  <c r="K125" i="16" s="1"/>
  <c r="C126" i="15"/>
  <c r="C126" i="16" s="1"/>
  <c r="K126" i="16" s="1"/>
  <c r="C127" i="15"/>
  <c r="C127" i="16" s="1"/>
  <c r="K127" i="16" s="1"/>
  <c r="C128" i="15"/>
  <c r="C128" i="16" s="1"/>
  <c r="K128" i="16" s="1"/>
  <c r="C129" i="15"/>
  <c r="C129" i="16" s="1"/>
  <c r="K129" i="16" s="1"/>
  <c r="C130" i="15"/>
  <c r="C130" i="16" s="1"/>
  <c r="K130" i="16" s="1"/>
  <c r="C131" i="15"/>
  <c r="C131" i="16" s="1"/>
  <c r="K131" i="16" s="1"/>
  <c r="C132" i="15"/>
  <c r="C132" i="16" s="1"/>
  <c r="K132" i="16" s="1"/>
  <c r="C133" i="15"/>
  <c r="C133" i="16" s="1"/>
  <c r="K133" i="16" s="1"/>
  <c r="C134" i="15"/>
  <c r="C134" i="16" s="1"/>
  <c r="K134" i="16" s="1"/>
  <c r="C135" i="15"/>
  <c r="C135" i="16" s="1"/>
  <c r="K135" i="16" s="1"/>
  <c r="C136" i="15"/>
  <c r="C136" i="16" s="1"/>
  <c r="K136" i="16" s="1"/>
  <c r="C137" i="15"/>
  <c r="C137" i="16" s="1"/>
  <c r="K137" i="16" s="1"/>
  <c r="C138" i="15"/>
  <c r="C138" i="16" s="1"/>
  <c r="K138" i="16" s="1"/>
  <c r="C139" i="15"/>
  <c r="C139" i="16" s="1"/>
  <c r="K139" i="16" s="1"/>
  <c r="C140" i="15"/>
  <c r="C140" i="16" s="1"/>
  <c r="K140" i="16" s="1"/>
  <c r="C141" i="15"/>
  <c r="C141" i="16" s="1"/>
  <c r="K141" i="16" s="1"/>
  <c r="C142" i="15"/>
  <c r="C142" i="16" s="1"/>
  <c r="K142" i="16" s="1"/>
  <c r="C143" i="15"/>
  <c r="C143" i="16" s="1"/>
  <c r="K143" i="16" s="1"/>
  <c r="C144" i="15"/>
  <c r="C144" i="16" s="1"/>
  <c r="K144" i="16" s="1"/>
  <c r="C145" i="15"/>
  <c r="C145" i="16" s="1"/>
  <c r="K145" i="16" s="1"/>
  <c r="C146" i="15"/>
  <c r="C146" i="16" s="1"/>
  <c r="K146" i="16" s="1"/>
  <c r="C147" i="15"/>
  <c r="C147" i="16" s="1"/>
  <c r="K147" i="16" s="1"/>
  <c r="C148" i="15"/>
  <c r="C148" i="16" s="1"/>
  <c r="K148" i="16" s="1"/>
  <c r="C149" i="15"/>
  <c r="C149" i="16" s="1"/>
  <c r="K149" i="16" s="1"/>
  <c r="C150" i="15"/>
  <c r="C150" i="16" s="1"/>
  <c r="K150" i="16" s="1"/>
  <c r="C151" i="15"/>
  <c r="C151" i="16" s="1"/>
  <c r="K151" i="16" s="1"/>
  <c r="C152" i="15"/>
  <c r="C152" i="16" s="1"/>
  <c r="K152" i="16" s="1"/>
  <c r="C153" i="15"/>
  <c r="C153" i="16" s="1"/>
  <c r="K153" i="16" s="1"/>
  <c r="C154" i="15"/>
  <c r="C154" i="16" s="1"/>
  <c r="K154" i="16" s="1"/>
  <c r="C155" i="15"/>
  <c r="C155" i="16" s="1"/>
  <c r="K155" i="16" s="1"/>
  <c r="C156" i="15"/>
  <c r="C156" i="16" s="1"/>
  <c r="K156" i="16" s="1"/>
  <c r="C157" i="15"/>
  <c r="C157" i="16" s="1"/>
  <c r="K157" i="16" s="1"/>
  <c r="C158" i="15"/>
  <c r="C158" i="16" s="1"/>
  <c r="K158" i="16" s="1"/>
  <c r="C159" i="15"/>
  <c r="C159" i="16" s="1"/>
  <c r="K159" i="16" s="1"/>
  <c r="C160" i="15"/>
  <c r="C160" i="16" s="1"/>
  <c r="K160" i="16" s="1"/>
  <c r="C161" i="15"/>
  <c r="C161" i="16" s="1"/>
  <c r="K161" i="16" s="1"/>
  <c r="C162" i="15"/>
  <c r="C162" i="16" s="1"/>
  <c r="K162" i="16" s="1"/>
  <c r="C163" i="15"/>
  <c r="C163" i="16" s="1"/>
  <c r="K163" i="16" s="1"/>
  <c r="C164" i="15"/>
  <c r="C164" i="16" s="1"/>
  <c r="K164" i="16" s="1"/>
  <c r="C165" i="15"/>
  <c r="C165" i="16" s="1"/>
  <c r="K165" i="16" s="1"/>
  <c r="C166" i="15"/>
  <c r="C166" i="16" s="1"/>
  <c r="K166" i="16" s="1"/>
  <c r="C167" i="15"/>
  <c r="C167" i="16" s="1"/>
  <c r="K167" i="16" s="1"/>
  <c r="C168" i="15"/>
  <c r="C168" i="16" s="1"/>
  <c r="K168" i="16" s="1"/>
  <c r="C169" i="15"/>
  <c r="C169" i="16" s="1"/>
  <c r="K169" i="16" s="1"/>
  <c r="C170" i="15"/>
  <c r="C170" i="16" s="1"/>
  <c r="K170" i="16" s="1"/>
  <c r="C171" i="15"/>
  <c r="C171" i="16" s="1"/>
  <c r="K171" i="16" s="1"/>
  <c r="C172" i="15"/>
  <c r="C172" i="16" s="1"/>
  <c r="K172" i="16" s="1"/>
  <c r="C173" i="15"/>
  <c r="C173" i="16" s="1"/>
  <c r="K173" i="16" s="1"/>
  <c r="C174" i="15"/>
  <c r="C174" i="16" s="1"/>
  <c r="K174" i="16" s="1"/>
  <c r="C175" i="15"/>
  <c r="C175" i="16" s="1"/>
  <c r="K175" i="16" s="1"/>
  <c r="C176" i="15"/>
  <c r="C176" i="16" s="1"/>
  <c r="K176" i="16" s="1"/>
  <c r="C177" i="15"/>
  <c r="C177" i="16" s="1"/>
  <c r="K177" i="16" s="1"/>
  <c r="C178" i="15"/>
  <c r="C178" i="16" s="1"/>
  <c r="K178" i="16" s="1"/>
  <c r="C179" i="15"/>
  <c r="C179" i="16" s="1"/>
  <c r="K179" i="16" s="1"/>
  <c r="C180" i="15"/>
  <c r="C180" i="16" s="1"/>
  <c r="K180" i="16" s="1"/>
  <c r="C181" i="15"/>
  <c r="C181" i="16" s="1"/>
  <c r="K181" i="16" s="1"/>
  <c r="C182" i="15"/>
  <c r="C182" i="16" s="1"/>
  <c r="K182" i="16" s="1"/>
  <c r="C183" i="15"/>
  <c r="C183" i="16" s="1"/>
  <c r="K183" i="16" s="1"/>
  <c r="C184" i="15"/>
  <c r="C184" i="16" s="1"/>
  <c r="K184" i="16" s="1"/>
  <c r="C185" i="15"/>
  <c r="C185" i="16" s="1"/>
  <c r="K185" i="16" s="1"/>
  <c r="C186" i="15"/>
  <c r="C186" i="16" s="1"/>
  <c r="K186" i="16" s="1"/>
  <c r="C187" i="15"/>
  <c r="C187" i="16" s="1"/>
  <c r="K187" i="16" s="1"/>
  <c r="C188" i="15"/>
  <c r="C188" i="16" s="1"/>
  <c r="K188" i="16" s="1"/>
  <c r="C189" i="15"/>
  <c r="C189" i="16" s="1"/>
  <c r="C190" i="15"/>
  <c r="C190" i="16" s="1"/>
  <c r="K190" i="16" s="1"/>
  <c r="C191" i="15"/>
  <c r="C191" i="16" s="1"/>
  <c r="K191" i="16" s="1"/>
  <c r="C192" i="15"/>
  <c r="C192" i="16" s="1"/>
  <c r="K192" i="16" s="1"/>
  <c r="C193" i="15"/>
  <c r="C193" i="16" s="1"/>
  <c r="K193" i="16" s="1"/>
  <c r="C194" i="15"/>
  <c r="C194" i="16" s="1"/>
  <c r="K194" i="16" s="1"/>
  <c r="C195" i="15"/>
  <c r="C195" i="16" s="1"/>
  <c r="K195" i="16" s="1"/>
  <c r="C196" i="15"/>
  <c r="C196" i="16" s="1"/>
  <c r="K196" i="16" s="1"/>
  <c r="C197" i="15"/>
  <c r="C197" i="16" s="1"/>
  <c r="K197" i="16" s="1"/>
  <c r="C198" i="15"/>
  <c r="C198" i="16" s="1"/>
  <c r="K198" i="16" s="1"/>
  <c r="C199" i="15"/>
  <c r="C199" i="16" s="1"/>
  <c r="K199" i="16" s="1"/>
  <c r="C200" i="15"/>
  <c r="C200" i="16" s="1"/>
  <c r="K200" i="16" s="1"/>
  <c r="C201" i="15"/>
  <c r="C201" i="16" s="1"/>
  <c r="K201" i="16" s="1"/>
  <c r="C202" i="15"/>
  <c r="C202" i="16" s="1"/>
  <c r="K202" i="16" s="1"/>
  <c r="C203" i="15"/>
  <c r="C203" i="16" s="1"/>
  <c r="K203" i="16" s="1"/>
  <c r="C204" i="15"/>
  <c r="C204" i="16" s="1"/>
  <c r="K204" i="16" s="1"/>
  <c r="C205" i="15"/>
  <c r="C205" i="16" s="1"/>
  <c r="K205" i="16" s="1"/>
  <c r="C206" i="15"/>
  <c r="C206" i="16" s="1"/>
  <c r="K206" i="16" s="1"/>
  <c r="C207" i="15"/>
  <c r="C207" i="16" s="1"/>
  <c r="K207" i="16" s="1"/>
  <c r="C208" i="15"/>
  <c r="C208" i="16" s="1"/>
  <c r="K208" i="16" s="1"/>
  <c r="C209" i="15"/>
  <c r="C209" i="16" s="1"/>
  <c r="K209" i="16" s="1"/>
  <c r="C210" i="15"/>
  <c r="C210" i="16" s="1"/>
  <c r="K210" i="16" s="1"/>
  <c r="C211" i="15"/>
  <c r="C211" i="16" s="1"/>
  <c r="K211" i="16" s="1"/>
  <c r="C212" i="15"/>
  <c r="C212" i="16" s="1"/>
  <c r="K212" i="16" s="1"/>
  <c r="C213" i="15"/>
  <c r="C213" i="16" s="1"/>
  <c r="K213" i="16" s="1"/>
  <c r="C214" i="15"/>
  <c r="C214" i="16" s="1"/>
  <c r="K214" i="16" s="1"/>
  <c r="C215" i="15"/>
  <c r="C215" i="16" s="1"/>
  <c r="K215" i="16" s="1"/>
  <c r="C216" i="15"/>
  <c r="C216" i="16" s="1"/>
  <c r="K216" i="16" s="1"/>
  <c r="C217" i="15"/>
  <c r="C217" i="16" s="1"/>
  <c r="K217" i="16" s="1"/>
  <c r="C218" i="15"/>
  <c r="C218" i="16" s="1"/>
  <c r="K218" i="16" s="1"/>
  <c r="C219" i="15"/>
  <c r="C219" i="16" s="1"/>
  <c r="K219" i="16" s="1"/>
  <c r="C220" i="15"/>
  <c r="C220" i="16" s="1"/>
  <c r="K220" i="16" s="1"/>
  <c r="C221" i="15"/>
  <c r="C221" i="16" s="1"/>
  <c r="K221" i="16" s="1"/>
  <c r="C222" i="15"/>
  <c r="C222" i="16" s="1"/>
  <c r="K222" i="16" s="1"/>
  <c r="C223" i="15"/>
  <c r="C223" i="16" s="1"/>
  <c r="K223" i="16" s="1"/>
  <c r="C224" i="15"/>
  <c r="C224" i="16" s="1"/>
  <c r="K224" i="16" s="1"/>
  <c r="C225" i="15"/>
  <c r="C225" i="16" s="1"/>
  <c r="K225" i="16" s="1"/>
  <c r="C226" i="15"/>
  <c r="C226" i="16" s="1"/>
  <c r="K226" i="16" s="1"/>
  <c r="C227" i="15"/>
  <c r="C227" i="16" s="1"/>
  <c r="K227" i="16" s="1"/>
  <c r="C228" i="15"/>
  <c r="C228" i="16" s="1"/>
  <c r="K228" i="16" s="1"/>
  <c r="C229" i="15"/>
  <c r="C229" i="16" s="1"/>
  <c r="K229" i="16" s="1"/>
  <c r="C230" i="15"/>
  <c r="C230" i="16" s="1"/>
  <c r="K230" i="16" s="1"/>
  <c r="C231" i="15"/>
  <c r="C231" i="16" s="1"/>
  <c r="K231" i="16" s="1"/>
  <c r="C232" i="15"/>
  <c r="C232" i="16" s="1"/>
  <c r="K232" i="16" s="1"/>
  <c r="C233" i="15"/>
  <c r="C233" i="16" s="1"/>
  <c r="K233" i="16" s="1"/>
  <c r="C234" i="15"/>
  <c r="C234" i="16" s="1"/>
  <c r="K234" i="16" s="1"/>
  <c r="C235" i="15"/>
  <c r="C235" i="16" s="1"/>
  <c r="K235" i="16" s="1"/>
  <c r="C236" i="15"/>
  <c r="C236" i="16" s="1"/>
  <c r="K236" i="16" s="1"/>
  <c r="C237" i="15"/>
  <c r="C237" i="16" s="1"/>
  <c r="K237" i="16" s="1"/>
  <c r="C238" i="15"/>
  <c r="C238" i="16" s="1"/>
  <c r="K238" i="16" s="1"/>
  <c r="C239" i="15"/>
  <c r="C239" i="16" s="1"/>
  <c r="K239" i="16" s="1"/>
  <c r="C240" i="15"/>
  <c r="C240" i="16" s="1"/>
  <c r="K240" i="16" s="1"/>
  <c r="C241" i="15"/>
  <c r="C241" i="16" s="1"/>
  <c r="K241" i="16" s="1"/>
  <c r="C242" i="15"/>
  <c r="C242" i="16" s="1"/>
  <c r="K242" i="16" s="1"/>
  <c r="C243" i="15"/>
  <c r="C243" i="16" s="1"/>
  <c r="K243" i="16" s="1"/>
  <c r="C244" i="15"/>
  <c r="C244" i="16" s="1"/>
  <c r="K244" i="16" s="1"/>
  <c r="C245" i="15"/>
  <c r="C245" i="16" s="1"/>
  <c r="K245" i="16" s="1"/>
  <c r="C246" i="15"/>
  <c r="C246" i="16" s="1"/>
  <c r="K246" i="16" s="1"/>
  <c r="C247" i="15"/>
  <c r="C247" i="16" s="1"/>
  <c r="K247" i="16" s="1"/>
  <c r="C248" i="15"/>
  <c r="C248" i="16" s="1"/>
  <c r="K248" i="16" s="1"/>
  <c r="C249" i="15"/>
  <c r="C249" i="16" s="1"/>
  <c r="K249" i="16" s="1"/>
  <c r="C250" i="15"/>
  <c r="C250" i="16" s="1"/>
  <c r="K250" i="16" s="1"/>
  <c r="C251" i="15"/>
  <c r="C251" i="16" s="1"/>
  <c r="K251" i="16" s="1"/>
  <c r="C252" i="15"/>
  <c r="C252" i="16" s="1"/>
  <c r="K252" i="16" s="1"/>
  <c r="C253" i="15"/>
  <c r="C253" i="16" s="1"/>
  <c r="K253" i="16" s="1"/>
  <c r="C254" i="15"/>
  <c r="C254" i="16" s="1"/>
  <c r="K254" i="16" s="1"/>
  <c r="C255" i="15"/>
  <c r="C255" i="16" s="1"/>
  <c r="K255" i="16" s="1"/>
  <c r="C256" i="15"/>
  <c r="C256" i="16" s="1"/>
  <c r="K256" i="16" s="1"/>
  <c r="C257" i="15"/>
  <c r="C257" i="16" s="1"/>
  <c r="K257" i="16" s="1"/>
  <c r="C258" i="15"/>
  <c r="C258" i="16" s="1"/>
  <c r="K258" i="16" s="1"/>
  <c r="C259" i="15"/>
  <c r="C259" i="16" s="1"/>
  <c r="K259" i="16" s="1"/>
  <c r="C260" i="15"/>
  <c r="C260" i="16" s="1"/>
  <c r="K260" i="16" s="1"/>
  <c r="C261" i="15"/>
  <c r="C261" i="16" s="1"/>
  <c r="K261" i="16" s="1"/>
  <c r="C262" i="15"/>
  <c r="C262" i="16" s="1"/>
  <c r="K262" i="16" s="1"/>
  <c r="C263" i="15"/>
  <c r="C263" i="16" s="1"/>
  <c r="K263" i="16" s="1"/>
  <c r="C264" i="15"/>
  <c r="C264" i="16" s="1"/>
  <c r="K264" i="16" s="1"/>
  <c r="C265" i="15"/>
  <c r="C265" i="16" s="1"/>
  <c r="K265" i="16" s="1"/>
  <c r="C266" i="15"/>
  <c r="C266" i="16" s="1"/>
  <c r="K266" i="16" s="1"/>
  <c r="C267" i="15"/>
  <c r="C267" i="16" s="1"/>
  <c r="K267" i="16" s="1"/>
  <c r="C268" i="15"/>
  <c r="C268" i="16" s="1"/>
  <c r="K268" i="16" s="1"/>
  <c r="C269" i="15"/>
  <c r="C269" i="16" s="1"/>
  <c r="K269" i="16" s="1"/>
  <c r="C270" i="15"/>
  <c r="C270" i="16" s="1"/>
  <c r="K270" i="16" s="1"/>
  <c r="C271" i="15"/>
  <c r="C271" i="16" s="1"/>
  <c r="K271" i="16" s="1"/>
  <c r="C272" i="15"/>
  <c r="C272" i="16" s="1"/>
  <c r="K272" i="16" s="1"/>
  <c r="C273" i="15"/>
  <c r="C273" i="16" s="1"/>
  <c r="K273" i="16" s="1"/>
  <c r="C274" i="15"/>
  <c r="C274" i="16" s="1"/>
  <c r="K274" i="16" s="1"/>
  <c r="C275" i="15"/>
  <c r="C275" i="16" s="1"/>
  <c r="K275" i="16" s="1"/>
  <c r="C276" i="15"/>
  <c r="C276" i="16" s="1"/>
  <c r="K276" i="16" s="1"/>
  <c r="C277" i="15"/>
  <c r="C277" i="16" s="1"/>
  <c r="K277" i="16" s="1"/>
  <c r="C278" i="15"/>
  <c r="C278" i="16" s="1"/>
  <c r="K278" i="16" s="1"/>
  <c r="C279" i="15"/>
  <c r="C279" i="16" s="1"/>
  <c r="K279" i="16" s="1"/>
  <c r="C280" i="15"/>
  <c r="C280" i="16" s="1"/>
  <c r="K280" i="16" s="1"/>
  <c r="C281" i="15"/>
  <c r="C281" i="16" s="1"/>
  <c r="K281" i="16" s="1"/>
  <c r="C282" i="15"/>
  <c r="C282" i="16" s="1"/>
  <c r="K282" i="16" s="1"/>
  <c r="C283" i="15"/>
  <c r="C283" i="16" s="1"/>
  <c r="K283" i="16" s="1"/>
  <c r="C284" i="15"/>
  <c r="C284" i="16" s="1"/>
  <c r="K284" i="16" s="1"/>
  <c r="C285" i="15"/>
  <c r="C285" i="16" s="1"/>
  <c r="K285" i="16" s="1"/>
  <c r="C286" i="15"/>
  <c r="C286" i="16" s="1"/>
  <c r="K286" i="16" s="1"/>
  <c r="C287" i="15"/>
  <c r="C287" i="16" s="1"/>
  <c r="K287" i="16" s="1"/>
  <c r="C288" i="15"/>
  <c r="C288" i="16" s="1"/>
  <c r="K288" i="16" s="1"/>
  <c r="C289" i="15"/>
  <c r="C289" i="16" s="1"/>
  <c r="K289" i="16" s="1"/>
  <c r="C69" i="15"/>
  <c r="C69" i="16" s="1"/>
  <c r="K69" i="16" s="1"/>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7" i="29"/>
  <c r="C7" i="29"/>
  <c r="B7" i="29"/>
  <c r="A7" i="29"/>
  <c r="A202" i="5" l="1"/>
  <c r="A280" i="6"/>
  <c r="A12" i="5"/>
  <c r="A90" i="6"/>
  <c r="A209" i="5"/>
  <c r="A287" i="6"/>
  <c r="A197" i="5"/>
  <c r="A275" i="6"/>
  <c r="A185" i="5"/>
  <c r="A263" i="6"/>
  <c r="A173" i="5"/>
  <c r="A251" i="6"/>
  <c r="A161" i="5"/>
  <c r="A239" i="6"/>
  <c r="A149" i="5"/>
  <c r="A227" i="6"/>
  <c r="A137" i="5"/>
  <c r="A215" i="6"/>
  <c r="A125" i="5"/>
  <c r="A203" i="6"/>
  <c r="A113" i="5"/>
  <c r="A191" i="6"/>
  <c r="A101" i="5"/>
  <c r="A179" i="6"/>
  <c r="A89" i="5"/>
  <c r="A167" i="6"/>
  <c r="A77" i="5"/>
  <c r="A155" i="6"/>
  <c r="A65" i="5"/>
  <c r="A143" i="6"/>
  <c r="A53" i="5"/>
  <c r="A131" i="6"/>
  <c r="A41" i="5"/>
  <c r="A119" i="6"/>
  <c r="A29" i="5"/>
  <c r="A107" i="6"/>
  <c r="A17" i="5"/>
  <c r="A95" i="6"/>
  <c r="B225" i="5"/>
  <c r="B303" i="6"/>
  <c r="B213" i="5"/>
  <c r="B291" i="6"/>
  <c r="B201" i="5"/>
  <c r="B279" i="6"/>
  <c r="B189" i="5"/>
  <c r="B267" i="6"/>
  <c r="B177" i="5"/>
  <c r="B255" i="6"/>
  <c r="B165" i="5"/>
  <c r="B243" i="6"/>
  <c r="B153" i="5"/>
  <c r="B231" i="6"/>
  <c r="B141" i="5"/>
  <c r="B219" i="6"/>
  <c r="B129" i="5"/>
  <c r="B207" i="6"/>
  <c r="B105" i="5"/>
  <c r="B183" i="6"/>
  <c r="B93" i="5"/>
  <c r="B171" i="6"/>
  <c r="B81" i="5"/>
  <c r="B159" i="6"/>
  <c r="B69" i="5"/>
  <c r="B147" i="6"/>
  <c r="B57" i="5"/>
  <c r="B135" i="6"/>
  <c r="B45" i="5"/>
  <c r="B123" i="6"/>
  <c r="B33" i="5"/>
  <c r="B111" i="6"/>
  <c r="B21" i="5"/>
  <c r="B99" i="6"/>
  <c r="A218" i="5"/>
  <c r="A296" i="6"/>
  <c r="B219" i="5"/>
  <c r="B297" i="6"/>
  <c r="B102" i="5"/>
  <c r="B180" i="6"/>
  <c r="C226" i="5"/>
  <c r="C304" i="6"/>
  <c r="C214" i="5"/>
  <c r="C292" i="6"/>
  <c r="C202" i="5"/>
  <c r="C280" i="6"/>
  <c r="C190" i="5"/>
  <c r="C268" i="6"/>
  <c r="C178" i="5"/>
  <c r="C256" i="6"/>
  <c r="C166" i="5"/>
  <c r="C244" i="6"/>
  <c r="C154" i="5"/>
  <c r="C232" i="6"/>
  <c r="C142" i="5"/>
  <c r="C220" i="6"/>
  <c r="C130" i="5"/>
  <c r="C208" i="6"/>
  <c r="C118" i="5"/>
  <c r="C196" i="6"/>
  <c r="C106" i="5"/>
  <c r="C184" i="6"/>
  <c r="C94" i="5"/>
  <c r="C172" i="6"/>
  <c r="C82" i="5"/>
  <c r="C160" i="6"/>
  <c r="C70" i="5"/>
  <c r="C148" i="6"/>
  <c r="C58" i="5"/>
  <c r="C136" i="6"/>
  <c r="C46" i="5"/>
  <c r="C124" i="6"/>
  <c r="C34" i="5"/>
  <c r="C112" i="6"/>
  <c r="C22" i="5"/>
  <c r="C100" i="6"/>
  <c r="A207" i="5"/>
  <c r="A285" i="6"/>
  <c r="A194" i="5"/>
  <c r="A272" i="6"/>
  <c r="A224" i="5"/>
  <c r="A302" i="6"/>
  <c r="A188" i="5"/>
  <c r="A266" i="6"/>
  <c r="A152" i="5"/>
  <c r="A230" i="6"/>
  <c r="A8" i="5"/>
  <c r="A86" i="6"/>
  <c r="A199" i="5"/>
  <c r="A277" i="6"/>
  <c r="A232" i="5"/>
  <c r="A310" i="6"/>
  <c r="A208" i="5"/>
  <c r="A286" i="6"/>
  <c r="A196" i="5"/>
  <c r="A274" i="6"/>
  <c r="A184" i="5"/>
  <c r="A262" i="6"/>
  <c r="A172" i="5"/>
  <c r="A250" i="6"/>
  <c r="A160" i="5"/>
  <c r="A238" i="6"/>
  <c r="A148" i="5"/>
  <c r="A226" i="6"/>
  <c r="A124" i="5"/>
  <c r="A202" i="6"/>
  <c r="A112" i="5"/>
  <c r="A190" i="6"/>
  <c r="A100" i="5"/>
  <c r="A178" i="6"/>
  <c r="A88" i="5"/>
  <c r="A166" i="6"/>
  <c r="A76" i="5"/>
  <c r="A154" i="6"/>
  <c r="A64" i="5"/>
  <c r="A142" i="6"/>
  <c r="A52" i="5"/>
  <c r="A130" i="6"/>
  <c r="A40" i="5"/>
  <c r="A118" i="6"/>
  <c r="A28" i="5"/>
  <c r="A106" i="6"/>
  <c r="A16" i="5"/>
  <c r="A94" i="6"/>
  <c r="B224" i="5"/>
  <c r="B302" i="6"/>
  <c r="B212" i="5"/>
  <c r="B290" i="6"/>
  <c r="B200" i="5"/>
  <c r="B278" i="6"/>
  <c r="B188" i="5"/>
  <c r="B266" i="6"/>
  <c r="B176" i="5"/>
  <c r="B254" i="6"/>
  <c r="B164" i="5"/>
  <c r="B242" i="6"/>
  <c r="B152" i="5"/>
  <c r="B230" i="6"/>
  <c r="B140" i="5"/>
  <c r="B218" i="6"/>
  <c r="B128" i="5"/>
  <c r="B206" i="6"/>
  <c r="B116" i="5"/>
  <c r="B194" i="6"/>
  <c r="B104" i="5"/>
  <c r="B182" i="6"/>
  <c r="B92" i="5"/>
  <c r="B170" i="6"/>
  <c r="B80" i="5"/>
  <c r="B158" i="6"/>
  <c r="B68" i="5"/>
  <c r="B146" i="6"/>
  <c r="B56" i="5"/>
  <c r="B134" i="6"/>
  <c r="B44" i="5"/>
  <c r="B122" i="6"/>
  <c r="B32" i="5"/>
  <c r="B110" i="6"/>
  <c r="B20" i="5"/>
  <c r="B98" i="6"/>
  <c r="A206" i="5"/>
  <c r="A284" i="6"/>
  <c r="B210" i="5"/>
  <c r="B288" i="6"/>
  <c r="B99" i="5"/>
  <c r="B177" i="6"/>
  <c r="C225" i="5"/>
  <c r="C303" i="6"/>
  <c r="C213" i="5"/>
  <c r="C291" i="6"/>
  <c r="C201" i="5"/>
  <c r="C279" i="6"/>
  <c r="C189" i="5"/>
  <c r="C267" i="6"/>
  <c r="C177" i="5"/>
  <c r="C255" i="6"/>
  <c r="C165" i="5"/>
  <c r="C243" i="6"/>
  <c r="C153" i="5"/>
  <c r="C231" i="6"/>
  <c r="C141" i="5"/>
  <c r="C219" i="6"/>
  <c r="C129" i="5"/>
  <c r="C207" i="6"/>
  <c r="C117" i="5"/>
  <c r="C195" i="6"/>
  <c r="C105" i="5"/>
  <c r="C183" i="6"/>
  <c r="C93" i="5"/>
  <c r="C171" i="6"/>
  <c r="C81" i="5"/>
  <c r="C159" i="6"/>
  <c r="C69" i="5"/>
  <c r="C147" i="6"/>
  <c r="C57" i="5"/>
  <c r="C135" i="6"/>
  <c r="C45" i="5"/>
  <c r="C123" i="6"/>
  <c r="C33" i="5"/>
  <c r="C111" i="6"/>
  <c r="C21" i="5"/>
  <c r="C99" i="6"/>
  <c r="A159" i="5"/>
  <c r="A237" i="6"/>
  <c r="A147" i="5"/>
  <c r="A225" i="6"/>
  <c r="A135" i="5"/>
  <c r="A213" i="6"/>
  <c r="A123" i="5"/>
  <c r="A201" i="6"/>
  <c r="A111" i="5"/>
  <c r="A189" i="6"/>
  <c r="A99" i="5"/>
  <c r="A177" i="6"/>
  <c r="A87" i="5"/>
  <c r="A165" i="6"/>
  <c r="A75" i="5"/>
  <c r="A153" i="6"/>
  <c r="A63" i="5"/>
  <c r="A141" i="6"/>
  <c r="A51" i="5"/>
  <c r="A129" i="6"/>
  <c r="A39" i="5"/>
  <c r="A117" i="6"/>
  <c r="A27" i="5"/>
  <c r="A105" i="6"/>
  <c r="A15" i="5"/>
  <c r="A93" i="6"/>
  <c r="B223" i="5"/>
  <c r="B301" i="6"/>
  <c r="B211" i="5"/>
  <c r="B289" i="6"/>
  <c r="B199" i="5"/>
  <c r="B277" i="6"/>
  <c r="B187" i="5"/>
  <c r="B265" i="6"/>
  <c r="B175" i="5"/>
  <c r="B253" i="6"/>
  <c r="B163" i="5"/>
  <c r="B241" i="6"/>
  <c r="B151" i="5"/>
  <c r="B229" i="6"/>
  <c r="B139" i="5"/>
  <c r="B217" i="6"/>
  <c r="B127" i="5"/>
  <c r="B205" i="6"/>
  <c r="B115" i="5"/>
  <c r="B193" i="6"/>
  <c r="B103" i="5"/>
  <c r="B181" i="6"/>
  <c r="B91" i="5"/>
  <c r="B169" i="6"/>
  <c r="B79" i="5"/>
  <c r="B157" i="6"/>
  <c r="B67" i="5"/>
  <c r="B145" i="6"/>
  <c r="B55" i="5"/>
  <c r="B133" i="6"/>
  <c r="B43" i="5"/>
  <c r="B121" i="6"/>
  <c r="B31" i="5"/>
  <c r="B109" i="6"/>
  <c r="B19" i="5"/>
  <c r="B97" i="6"/>
  <c r="A136" i="5"/>
  <c r="A214" i="6"/>
  <c r="B207" i="5"/>
  <c r="B285" i="6"/>
  <c r="B87" i="5"/>
  <c r="B165" i="6"/>
  <c r="C224" i="5"/>
  <c r="C302" i="6"/>
  <c r="C212" i="5"/>
  <c r="C290" i="6"/>
  <c r="C200" i="5"/>
  <c r="C278" i="6"/>
  <c r="C188" i="5"/>
  <c r="C266" i="6"/>
  <c r="C176" i="5"/>
  <c r="C254" i="6"/>
  <c r="C164" i="5"/>
  <c r="C242" i="6"/>
  <c r="C152" i="5"/>
  <c r="C230" i="6"/>
  <c r="C140" i="5"/>
  <c r="C218" i="6"/>
  <c r="C128" i="5"/>
  <c r="C206" i="6"/>
  <c r="C116" i="5"/>
  <c r="C194" i="6"/>
  <c r="C104" i="5"/>
  <c r="C182" i="6"/>
  <c r="C92" i="5"/>
  <c r="C170" i="6"/>
  <c r="C80" i="5"/>
  <c r="C158" i="6"/>
  <c r="C68" i="5"/>
  <c r="C146" i="6"/>
  <c r="C56" i="5"/>
  <c r="C134" i="6"/>
  <c r="C44" i="5"/>
  <c r="C122" i="6"/>
  <c r="C32" i="5"/>
  <c r="C110" i="6"/>
  <c r="C20" i="5"/>
  <c r="C98" i="6"/>
  <c r="A146" i="5"/>
  <c r="A224" i="6"/>
  <c r="A110" i="5"/>
  <c r="A188" i="6"/>
  <c r="A98" i="5"/>
  <c r="A176" i="6"/>
  <c r="A86" i="5"/>
  <c r="A164" i="6"/>
  <c r="A74" i="5"/>
  <c r="A152" i="6"/>
  <c r="A50" i="5"/>
  <c r="A128" i="6"/>
  <c r="A38" i="5"/>
  <c r="A116" i="6"/>
  <c r="A26" i="5"/>
  <c r="A104" i="6"/>
  <c r="A14" i="5"/>
  <c r="A92" i="6"/>
  <c r="B222" i="5"/>
  <c r="B300" i="6"/>
  <c r="B198" i="5"/>
  <c r="B276" i="6"/>
  <c r="B186" i="5"/>
  <c r="B264" i="6"/>
  <c r="B162" i="5"/>
  <c r="B240" i="6"/>
  <c r="B150" i="5"/>
  <c r="B228" i="6"/>
  <c r="B138" i="5"/>
  <c r="B216" i="6"/>
  <c r="B126" i="5"/>
  <c r="B204" i="6"/>
  <c r="B114" i="5"/>
  <c r="B192" i="6"/>
  <c r="B90" i="5"/>
  <c r="B168" i="6"/>
  <c r="B78" i="5"/>
  <c r="B156" i="6"/>
  <c r="B66" i="5"/>
  <c r="B144" i="6"/>
  <c r="B54" i="5"/>
  <c r="B132" i="6"/>
  <c r="B42" i="5"/>
  <c r="B120" i="6"/>
  <c r="B30" i="5"/>
  <c r="B108" i="6"/>
  <c r="B18" i="5"/>
  <c r="B96" i="6"/>
  <c r="A134" i="5"/>
  <c r="A212" i="6"/>
  <c r="B195" i="5"/>
  <c r="B273" i="6"/>
  <c r="B75" i="5"/>
  <c r="B153" i="6"/>
  <c r="C223" i="5"/>
  <c r="C301" i="6"/>
  <c r="C211" i="5"/>
  <c r="C289" i="6"/>
  <c r="C199" i="5"/>
  <c r="C277" i="6"/>
  <c r="C187" i="5"/>
  <c r="C265" i="6"/>
  <c r="C175" i="5"/>
  <c r="C253" i="6"/>
  <c r="C163" i="5"/>
  <c r="C241" i="6"/>
  <c r="C151" i="5"/>
  <c r="C229" i="6"/>
  <c r="C139" i="5"/>
  <c r="C217" i="6"/>
  <c r="C127" i="5"/>
  <c r="C205" i="6"/>
  <c r="C115" i="5"/>
  <c r="C193" i="6"/>
  <c r="C103" i="5"/>
  <c r="C181" i="6"/>
  <c r="C91" i="5"/>
  <c r="C169" i="6"/>
  <c r="C79" i="5"/>
  <c r="C157" i="6"/>
  <c r="C67" i="5"/>
  <c r="C145" i="6"/>
  <c r="C55" i="5"/>
  <c r="C133" i="6"/>
  <c r="C43" i="5"/>
  <c r="C121" i="6"/>
  <c r="C31" i="5"/>
  <c r="C109" i="6"/>
  <c r="C19" i="5"/>
  <c r="C97" i="6"/>
  <c r="A170" i="5"/>
  <c r="A248" i="6"/>
  <c r="A193" i="5"/>
  <c r="A271" i="6"/>
  <c r="A169" i="5"/>
  <c r="A247" i="6"/>
  <c r="A157" i="5"/>
  <c r="A235" i="6"/>
  <c r="A145" i="5"/>
  <c r="A223" i="6"/>
  <c r="A133" i="5"/>
  <c r="A211" i="6"/>
  <c r="A121" i="5"/>
  <c r="A199" i="6"/>
  <c r="A109" i="5"/>
  <c r="A187" i="6"/>
  <c r="A97" i="5"/>
  <c r="A175" i="6"/>
  <c r="A85" i="5"/>
  <c r="A163" i="6"/>
  <c r="A73" i="5"/>
  <c r="A151" i="6"/>
  <c r="A61" i="5"/>
  <c r="A139" i="6"/>
  <c r="A49" i="5"/>
  <c r="A127" i="6"/>
  <c r="A37" i="5"/>
  <c r="A115" i="6"/>
  <c r="A25" i="5"/>
  <c r="A103" i="6"/>
  <c r="A13" i="5"/>
  <c r="A91" i="6"/>
  <c r="B221" i="5"/>
  <c r="B299" i="6"/>
  <c r="B209" i="5"/>
  <c r="B287" i="6"/>
  <c r="B197" i="5"/>
  <c r="B275" i="6"/>
  <c r="B185" i="5"/>
  <c r="B263" i="6"/>
  <c r="B173" i="5"/>
  <c r="B251" i="6"/>
  <c r="B161" i="5"/>
  <c r="B239" i="6"/>
  <c r="B149" i="5"/>
  <c r="B227" i="6"/>
  <c r="B137" i="5"/>
  <c r="B215" i="6"/>
  <c r="B125" i="5"/>
  <c r="B203" i="6"/>
  <c r="B113" i="5"/>
  <c r="B191" i="6"/>
  <c r="B101" i="5"/>
  <c r="B179" i="6"/>
  <c r="B89" i="5"/>
  <c r="B167" i="6"/>
  <c r="B77" i="5"/>
  <c r="B155" i="6"/>
  <c r="B65" i="5"/>
  <c r="B143" i="6"/>
  <c r="B53" i="5"/>
  <c r="B131" i="6"/>
  <c r="B41" i="5"/>
  <c r="B119" i="6"/>
  <c r="B29" i="5"/>
  <c r="B107" i="6"/>
  <c r="B17" i="5"/>
  <c r="B95" i="6"/>
  <c r="A122" i="5"/>
  <c r="A200" i="6"/>
  <c r="B174" i="5"/>
  <c r="B252" i="6"/>
  <c r="B63" i="5"/>
  <c r="B141" i="6"/>
  <c r="C222" i="5"/>
  <c r="C300" i="6"/>
  <c r="C210" i="5"/>
  <c r="C288" i="6"/>
  <c r="C198" i="5"/>
  <c r="C276" i="6"/>
  <c r="C186" i="5"/>
  <c r="C264" i="6"/>
  <c r="C174" i="5"/>
  <c r="C252" i="6"/>
  <c r="C162" i="5"/>
  <c r="C240" i="6"/>
  <c r="C150" i="5"/>
  <c r="C228" i="6"/>
  <c r="C138" i="5"/>
  <c r="C216" i="6"/>
  <c r="C126" i="5"/>
  <c r="C204" i="6"/>
  <c r="C114" i="5"/>
  <c r="C192" i="6"/>
  <c r="C102" i="5"/>
  <c r="C180" i="6"/>
  <c r="C90" i="5"/>
  <c r="C168" i="6"/>
  <c r="C78" i="5"/>
  <c r="C156" i="6"/>
  <c r="C66" i="5"/>
  <c r="C144" i="6"/>
  <c r="C54" i="5"/>
  <c r="C132" i="6"/>
  <c r="C42" i="5"/>
  <c r="C120" i="6"/>
  <c r="C30" i="5"/>
  <c r="C108" i="6"/>
  <c r="C18" i="5"/>
  <c r="C96" i="6"/>
  <c r="A183" i="5"/>
  <c r="A261" i="6"/>
  <c r="A158" i="5"/>
  <c r="A236" i="6"/>
  <c r="A229" i="5"/>
  <c r="A307" i="6"/>
  <c r="A181" i="5"/>
  <c r="A259" i="6"/>
  <c r="A216" i="5"/>
  <c r="A294" i="6"/>
  <c r="A204" i="5"/>
  <c r="A282" i="6"/>
  <c r="A192" i="5"/>
  <c r="A270" i="6"/>
  <c r="A168" i="5"/>
  <c r="A246" i="6"/>
  <c r="A156" i="5"/>
  <c r="A234" i="6"/>
  <c r="A132" i="5"/>
  <c r="A210" i="6"/>
  <c r="A108" i="5"/>
  <c r="A186" i="6"/>
  <c r="A72" i="5"/>
  <c r="A150" i="6"/>
  <c r="A60" i="5"/>
  <c r="A138" i="6"/>
  <c r="A36" i="5"/>
  <c r="A114" i="6"/>
  <c r="B232" i="5"/>
  <c r="B310" i="6"/>
  <c r="B220" i="5"/>
  <c r="B298" i="6"/>
  <c r="B196" i="5"/>
  <c r="B274" i="6"/>
  <c r="B184" i="5"/>
  <c r="B262" i="6"/>
  <c r="B172" i="5"/>
  <c r="B250" i="6"/>
  <c r="B160" i="5"/>
  <c r="B238" i="6"/>
  <c r="B148" i="5"/>
  <c r="B226" i="6"/>
  <c r="B136" i="5"/>
  <c r="B214" i="6"/>
  <c r="B124" i="5"/>
  <c r="B202" i="6"/>
  <c r="B112" i="5"/>
  <c r="B190" i="6"/>
  <c r="B100" i="5"/>
  <c r="B178" i="6"/>
  <c r="B88" i="5"/>
  <c r="B166" i="6"/>
  <c r="B76" i="5"/>
  <c r="B154" i="6"/>
  <c r="B64" i="5"/>
  <c r="B142" i="6"/>
  <c r="B52" i="5"/>
  <c r="B130" i="6"/>
  <c r="B40" i="5"/>
  <c r="B118" i="6"/>
  <c r="B28" i="5"/>
  <c r="B106" i="6"/>
  <c r="B16" i="5"/>
  <c r="B94" i="6"/>
  <c r="A118" i="5"/>
  <c r="A196" i="6"/>
  <c r="B171" i="5"/>
  <c r="B249" i="6"/>
  <c r="B51" i="5"/>
  <c r="B129" i="6"/>
  <c r="C12" i="5"/>
  <c r="C90" i="6"/>
  <c r="C221" i="5"/>
  <c r="C299" i="6"/>
  <c r="C209" i="5"/>
  <c r="C287" i="6"/>
  <c r="C197" i="5"/>
  <c r="C275" i="6"/>
  <c r="C185" i="5"/>
  <c r="C263" i="6"/>
  <c r="C173" i="5"/>
  <c r="C251" i="6"/>
  <c r="C161" i="5"/>
  <c r="C239" i="6"/>
  <c r="C149" i="5"/>
  <c r="C227" i="6"/>
  <c r="C137" i="5"/>
  <c r="C215" i="6"/>
  <c r="C125" i="5"/>
  <c r="C203" i="6"/>
  <c r="C113" i="5"/>
  <c r="C191" i="6"/>
  <c r="C101" i="5"/>
  <c r="C179" i="6"/>
  <c r="C89" i="5"/>
  <c r="C167" i="6"/>
  <c r="C77" i="5"/>
  <c r="C155" i="6"/>
  <c r="C65" i="5"/>
  <c r="C143" i="6"/>
  <c r="C53" i="5"/>
  <c r="C131" i="6"/>
  <c r="C41" i="5"/>
  <c r="C119" i="6"/>
  <c r="C29" i="5"/>
  <c r="C107" i="6"/>
  <c r="C17" i="5"/>
  <c r="C95" i="6"/>
  <c r="A195" i="5"/>
  <c r="A273" i="6"/>
  <c r="A217" i="5"/>
  <c r="A295" i="6"/>
  <c r="A205" i="5"/>
  <c r="A283" i="6"/>
  <c r="A228" i="5"/>
  <c r="A306" i="6"/>
  <c r="A180" i="5"/>
  <c r="A258" i="6"/>
  <c r="A144" i="5"/>
  <c r="A222" i="6"/>
  <c r="A120" i="5"/>
  <c r="A198" i="6"/>
  <c r="A96" i="5"/>
  <c r="A174" i="6"/>
  <c r="A84" i="5"/>
  <c r="A162" i="6"/>
  <c r="A48" i="5"/>
  <c r="A126" i="6"/>
  <c r="A24" i="5"/>
  <c r="A102" i="6"/>
  <c r="B208" i="5"/>
  <c r="B286" i="6"/>
  <c r="A227" i="5"/>
  <c r="A305" i="6"/>
  <c r="A215" i="5"/>
  <c r="A293" i="6"/>
  <c r="A203" i="5"/>
  <c r="A281" i="6"/>
  <c r="A191" i="5"/>
  <c r="A269" i="6"/>
  <c r="A179" i="5"/>
  <c r="A257" i="6"/>
  <c r="A167" i="5"/>
  <c r="A245" i="6"/>
  <c r="A155" i="5"/>
  <c r="A233" i="6"/>
  <c r="A143" i="5"/>
  <c r="A221" i="6"/>
  <c r="A131" i="5"/>
  <c r="A209" i="6"/>
  <c r="A119" i="5"/>
  <c r="A197" i="6"/>
  <c r="A107" i="5"/>
  <c r="A185" i="6"/>
  <c r="A95" i="5"/>
  <c r="A173" i="6"/>
  <c r="A83" i="5"/>
  <c r="A161" i="6"/>
  <c r="A35" i="5"/>
  <c r="A113" i="6"/>
  <c r="A23" i="5"/>
  <c r="A101" i="6"/>
  <c r="B183" i="5"/>
  <c r="B261" i="6"/>
  <c r="B135" i="5"/>
  <c r="B213" i="6"/>
  <c r="B123" i="5"/>
  <c r="B201" i="6"/>
  <c r="B15" i="5"/>
  <c r="B93" i="6"/>
  <c r="A117" i="5"/>
  <c r="A195" i="6"/>
  <c r="B159" i="5"/>
  <c r="B237" i="6"/>
  <c r="B39" i="5"/>
  <c r="B117" i="6"/>
  <c r="C232" i="5"/>
  <c r="C310" i="6"/>
  <c r="C220" i="5"/>
  <c r="C298" i="6"/>
  <c r="C208" i="5"/>
  <c r="C286" i="6"/>
  <c r="C196" i="5"/>
  <c r="C274" i="6"/>
  <c r="C184" i="5"/>
  <c r="C262" i="6"/>
  <c r="C172" i="5"/>
  <c r="C250" i="6"/>
  <c r="C160" i="5"/>
  <c r="C238" i="6"/>
  <c r="C148" i="5"/>
  <c r="C226" i="6"/>
  <c r="C136" i="5"/>
  <c r="C214" i="6"/>
  <c r="C124" i="5"/>
  <c r="C202" i="6"/>
  <c r="C112" i="5"/>
  <c r="C190" i="6"/>
  <c r="C100" i="5"/>
  <c r="C178" i="6"/>
  <c r="C88" i="5"/>
  <c r="C166" i="6"/>
  <c r="C76" i="5"/>
  <c r="C154" i="6"/>
  <c r="C64" i="5"/>
  <c r="C142" i="6"/>
  <c r="C52" i="5"/>
  <c r="C130" i="6"/>
  <c r="C40" i="5"/>
  <c r="C118" i="6"/>
  <c r="C28" i="5"/>
  <c r="C106" i="6"/>
  <c r="C16" i="5"/>
  <c r="C94" i="6"/>
  <c r="A219" i="5"/>
  <c r="A297" i="6"/>
  <c r="A190" i="5"/>
  <c r="A268" i="6"/>
  <c r="A166" i="5"/>
  <c r="A244" i="6"/>
  <c r="A154" i="5"/>
  <c r="A232" i="6"/>
  <c r="A130" i="5"/>
  <c r="A208" i="6"/>
  <c r="A106" i="5"/>
  <c r="A184" i="6"/>
  <c r="A82" i="5"/>
  <c r="A160" i="6"/>
  <c r="A58" i="5"/>
  <c r="A136" i="6"/>
  <c r="A46" i="5"/>
  <c r="A124" i="6"/>
  <c r="A22" i="5"/>
  <c r="A100" i="6"/>
  <c r="B218" i="5"/>
  <c r="B296" i="6"/>
  <c r="B206" i="5"/>
  <c r="B284" i="6"/>
  <c r="B170" i="5"/>
  <c r="B248" i="6"/>
  <c r="B158" i="5"/>
  <c r="B236" i="6"/>
  <c r="B134" i="5"/>
  <c r="B212" i="6"/>
  <c r="B122" i="5"/>
  <c r="B200" i="6"/>
  <c r="B110" i="5"/>
  <c r="B188" i="6"/>
  <c r="B98" i="5"/>
  <c r="B176" i="6"/>
  <c r="B86" i="5"/>
  <c r="B164" i="6"/>
  <c r="B74" i="5"/>
  <c r="B152" i="6"/>
  <c r="B62" i="5"/>
  <c r="B140" i="6"/>
  <c r="B50" i="5"/>
  <c r="B128" i="6"/>
  <c r="B38" i="5"/>
  <c r="B116" i="6"/>
  <c r="B26" i="5"/>
  <c r="B104" i="6"/>
  <c r="B14" i="5"/>
  <c r="B92" i="6"/>
  <c r="A71" i="5"/>
  <c r="A149" i="6"/>
  <c r="B147" i="5"/>
  <c r="B225" i="6"/>
  <c r="B27" i="5"/>
  <c r="B105" i="6"/>
  <c r="C231" i="5"/>
  <c r="C309" i="6"/>
  <c r="C219" i="5"/>
  <c r="C297" i="6"/>
  <c r="C207" i="5"/>
  <c r="C285" i="6"/>
  <c r="C195" i="5"/>
  <c r="C273" i="6"/>
  <c r="C183" i="5"/>
  <c r="C261" i="6"/>
  <c r="C171" i="5"/>
  <c r="C249" i="6"/>
  <c r="C159" i="5"/>
  <c r="C237" i="6"/>
  <c r="C147" i="5"/>
  <c r="C225" i="6"/>
  <c r="C135" i="5"/>
  <c r="C213" i="6"/>
  <c r="C123" i="5"/>
  <c r="C201" i="6"/>
  <c r="C111" i="5"/>
  <c r="C189" i="6"/>
  <c r="C99" i="5"/>
  <c r="C177" i="6"/>
  <c r="C87" i="5"/>
  <c r="C165" i="6"/>
  <c r="C75" i="5"/>
  <c r="C153" i="6"/>
  <c r="C63" i="5"/>
  <c r="C141" i="6"/>
  <c r="C51" i="5"/>
  <c r="C129" i="6"/>
  <c r="C39" i="5"/>
  <c r="C117" i="6"/>
  <c r="C27" i="5"/>
  <c r="C105" i="6"/>
  <c r="C15" i="5"/>
  <c r="C93" i="6"/>
  <c r="A214" i="5"/>
  <c r="A292" i="6"/>
  <c r="A178" i="5"/>
  <c r="A256" i="6"/>
  <c r="A142" i="5"/>
  <c r="A220" i="6"/>
  <c r="A94" i="5"/>
  <c r="A172" i="6"/>
  <c r="A70" i="5"/>
  <c r="A148" i="6"/>
  <c r="A34" i="5"/>
  <c r="A112" i="6"/>
  <c r="B230" i="5"/>
  <c r="B308" i="6"/>
  <c r="B194" i="5"/>
  <c r="B272" i="6"/>
  <c r="B182" i="5"/>
  <c r="B260" i="6"/>
  <c r="B146" i="5"/>
  <c r="B224" i="6"/>
  <c r="A225" i="5"/>
  <c r="A303" i="6"/>
  <c r="A213" i="5"/>
  <c r="A291" i="6"/>
  <c r="A201" i="5"/>
  <c r="A279" i="6"/>
  <c r="A189" i="5"/>
  <c r="A267" i="6"/>
  <c r="A177" i="5"/>
  <c r="A255" i="6"/>
  <c r="A165" i="5"/>
  <c r="A243" i="6"/>
  <c r="A153" i="5"/>
  <c r="A231" i="6"/>
  <c r="A141" i="5"/>
  <c r="A219" i="6"/>
  <c r="A129" i="5"/>
  <c r="A207" i="6"/>
  <c r="A105" i="5"/>
  <c r="A183" i="6"/>
  <c r="A93" i="5"/>
  <c r="A171" i="6"/>
  <c r="A81" i="5"/>
  <c r="A159" i="6"/>
  <c r="A69" i="5"/>
  <c r="A147" i="6"/>
  <c r="A57" i="5"/>
  <c r="A135" i="6"/>
  <c r="A45" i="5"/>
  <c r="A123" i="6"/>
  <c r="A33" i="5"/>
  <c r="A111" i="6"/>
  <c r="A21" i="5"/>
  <c r="A99" i="6"/>
  <c r="B229" i="5"/>
  <c r="B307" i="6"/>
  <c r="B217" i="5"/>
  <c r="B295" i="6"/>
  <c r="B205" i="5"/>
  <c r="B283" i="6"/>
  <c r="B193" i="5"/>
  <c r="B271" i="6"/>
  <c r="B181" i="5"/>
  <c r="B259" i="6"/>
  <c r="B169" i="5"/>
  <c r="B247" i="6"/>
  <c r="B157" i="5"/>
  <c r="B235" i="6"/>
  <c r="B145" i="5"/>
  <c r="B223" i="6"/>
  <c r="B133" i="5"/>
  <c r="B211" i="6"/>
  <c r="B121" i="5"/>
  <c r="B199" i="6"/>
  <c r="B109" i="5"/>
  <c r="B187" i="6"/>
  <c r="B97" i="5"/>
  <c r="B175" i="6"/>
  <c r="B85" i="5"/>
  <c r="B163" i="6"/>
  <c r="B73" i="5"/>
  <c r="B151" i="6"/>
  <c r="B61" i="5"/>
  <c r="B139" i="6"/>
  <c r="B49" i="5"/>
  <c r="B127" i="6"/>
  <c r="B37" i="5"/>
  <c r="B115" i="6"/>
  <c r="B25" i="5"/>
  <c r="B103" i="6"/>
  <c r="B13" i="5"/>
  <c r="B91" i="6"/>
  <c r="A62" i="5"/>
  <c r="A140" i="6"/>
  <c r="B120" i="5"/>
  <c r="B198" i="6"/>
  <c r="C230" i="5"/>
  <c r="C308" i="6"/>
  <c r="C218" i="5"/>
  <c r="C296" i="6"/>
  <c r="C206" i="5"/>
  <c r="C284" i="6"/>
  <c r="C194" i="5"/>
  <c r="C272" i="6"/>
  <c r="C182" i="5"/>
  <c r="C260" i="6"/>
  <c r="C170" i="5"/>
  <c r="C248" i="6"/>
  <c r="C158" i="5"/>
  <c r="C236" i="6"/>
  <c r="C146" i="5"/>
  <c r="C224" i="6"/>
  <c r="C134" i="5"/>
  <c r="C212" i="6"/>
  <c r="C122" i="5"/>
  <c r="C200" i="6"/>
  <c r="C110" i="5"/>
  <c r="C188" i="6"/>
  <c r="C98" i="5"/>
  <c r="C176" i="6"/>
  <c r="C86" i="5"/>
  <c r="C164" i="6"/>
  <c r="C74" i="5"/>
  <c r="C152" i="6"/>
  <c r="C62" i="5"/>
  <c r="C140" i="6"/>
  <c r="C50" i="5"/>
  <c r="C128" i="6"/>
  <c r="C38" i="5"/>
  <c r="C116" i="6"/>
  <c r="C26" i="5"/>
  <c r="C104" i="6"/>
  <c r="C14" i="5"/>
  <c r="C92" i="6"/>
  <c r="A182" i="5"/>
  <c r="A260" i="6"/>
  <c r="A212" i="5"/>
  <c r="A290" i="6"/>
  <c r="A140" i="5"/>
  <c r="A218" i="6"/>
  <c r="A128" i="5"/>
  <c r="A206" i="6"/>
  <c r="A116" i="5"/>
  <c r="A194" i="6"/>
  <c r="A104" i="5"/>
  <c r="A182" i="6"/>
  <c r="A92" i="5"/>
  <c r="A170" i="6"/>
  <c r="A80" i="5"/>
  <c r="A158" i="6"/>
  <c r="A68" i="5"/>
  <c r="A146" i="6"/>
  <c r="A56" i="5"/>
  <c r="A134" i="6"/>
  <c r="A44" i="5"/>
  <c r="A122" i="6"/>
  <c r="A32" i="5"/>
  <c r="A110" i="6"/>
  <c r="A20" i="5"/>
  <c r="A98" i="6"/>
  <c r="B228" i="5"/>
  <c r="B306" i="6"/>
  <c r="B216" i="5"/>
  <c r="B294" i="6"/>
  <c r="B204" i="5"/>
  <c r="B282" i="6"/>
  <c r="B192" i="5"/>
  <c r="B270" i="6"/>
  <c r="B180" i="5"/>
  <c r="B258" i="6"/>
  <c r="B168" i="5"/>
  <c r="B246" i="6"/>
  <c r="B156" i="5"/>
  <c r="B234" i="6"/>
  <c r="B144" i="5"/>
  <c r="B222" i="6"/>
  <c r="B132" i="5"/>
  <c r="B210" i="6"/>
  <c r="B108" i="5"/>
  <c r="B186" i="6"/>
  <c r="B96" i="5"/>
  <c r="B174" i="6"/>
  <c r="B84" i="5"/>
  <c r="B162" i="6"/>
  <c r="B72" i="5"/>
  <c r="B150" i="6"/>
  <c r="B60" i="5"/>
  <c r="B138" i="6"/>
  <c r="B48" i="5"/>
  <c r="B126" i="6"/>
  <c r="B36" i="5"/>
  <c r="B114" i="6"/>
  <c r="B24" i="5"/>
  <c r="B102" i="6"/>
  <c r="B12" i="5"/>
  <c r="B90" i="6"/>
  <c r="A59" i="5"/>
  <c r="A137" i="6"/>
  <c r="B118" i="5"/>
  <c r="B196" i="6"/>
  <c r="C229" i="5"/>
  <c r="C307" i="6"/>
  <c r="C217" i="5"/>
  <c r="C295" i="6"/>
  <c r="C205" i="5"/>
  <c r="C283" i="6"/>
  <c r="C193" i="5"/>
  <c r="C271" i="6"/>
  <c r="C181" i="5"/>
  <c r="C259" i="6"/>
  <c r="C169" i="5"/>
  <c r="C247" i="6"/>
  <c r="C157" i="5"/>
  <c r="C235" i="6"/>
  <c r="C145" i="5"/>
  <c r="C223" i="6"/>
  <c r="C133" i="5"/>
  <c r="C211" i="6"/>
  <c r="C121" i="5"/>
  <c r="C199" i="6"/>
  <c r="C109" i="5"/>
  <c r="C187" i="6"/>
  <c r="C97" i="5"/>
  <c r="C175" i="6"/>
  <c r="C85" i="5"/>
  <c r="C163" i="6"/>
  <c r="C73" i="5"/>
  <c r="C151" i="6"/>
  <c r="C61" i="5"/>
  <c r="C139" i="6"/>
  <c r="C49" i="5"/>
  <c r="C127" i="6"/>
  <c r="C37" i="5"/>
  <c r="C115" i="6"/>
  <c r="C25" i="5"/>
  <c r="C103" i="6"/>
  <c r="C13" i="5"/>
  <c r="C91" i="6"/>
  <c r="A231" i="5"/>
  <c r="A309" i="6"/>
  <c r="A230" i="5"/>
  <c r="A308" i="6"/>
  <c r="A176" i="5"/>
  <c r="A254" i="6"/>
  <c r="A187" i="5"/>
  <c r="A265" i="6"/>
  <c r="A163" i="5"/>
  <c r="A241" i="6"/>
  <c r="A139" i="5"/>
  <c r="A217" i="6"/>
  <c r="A127" i="5"/>
  <c r="A205" i="6"/>
  <c r="A115" i="5"/>
  <c r="A193" i="6"/>
  <c r="A103" i="5"/>
  <c r="A181" i="6"/>
  <c r="A91" i="5"/>
  <c r="A169" i="6"/>
  <c r="A79" i="5"/>
  <c r="A157" i="6"/>
  <c r="A67" i="5"/>
  <c r="A145" i="6"/>
  <c r="A55" i="5"/>
  <c r="A133" i="6"/>
  <c r="A43" i="5"/>
  <c r="A121" i="6"/>
  <c r="A31" i="5"/>
  <c r="A109" i="6"/>
  <c r="A19" i="5"/>
  <c r="A97" i="6"/>
  <c r="B227" i="5"/>
  <c r="B305" i="6"/>
  <c r="B215" i="5"/>
  <c r="B293" i="6"/>
  <c r="B203" i="5"/>
  <c r="B281" i="6"/>
  <c r="B191" i="5"/>
  <c r="B269" i="6"/>
  <c r="B179" i="5"/>
  <c r="B257" i="6"/>
  <c r="B167" i="5"/>
  <c r="B245" i="6"/>
  <c r="B155" i="5"/>
  <c r="B233" i="6"/>
  <c r="B143" i="5"/>
  <c r="B221" i="6"/>
  <c r="B131" i="5"/>
  <c r="B209" i="6"/>
  <c r="B119" i="5"/>
  <c r="B197" i="6"/>
  <c r="B107" i="5"/>
  <c r="B185" i="6"/>
  <c r="B95" i="5"/>
  <c r="B173" i="6"/>
  <c r="B83" i="5"/>
  <c r="B161" i="6"/>
  <c r="B71" i="5"/>
  <c r="B149" i="6"/>
  <c r="B59" i="5"/>
  <c r="B137" i="6"/>
  <c r="B47" i="5"/>
  <c r="B125" i="6"/>
  <c r="B35" i="5"/>
  <c r="B113" i="6"/>
  <c r="B23" i="5"/>
  <c r="B101" i="6"/>
  <c r="A221" i="5"/>
  <c r="A299" i="6"/>
  <c r="A47" i="5"/>
  <c r="A125" i="6"/>
  <c r="B117" i="5"/>
  <c r="B195" i="6"/>
  <c r="C228" i="5"/>
  <c r="C306" i="6"/>
  <c r="C216" i="5"/>
  <c r="C294" i="6"/>
  <c r="C204" i="5"/>
  <c r="C282" i="6"/>
  <c r="C192" i="5"/>
  <c r="C270" i="6"/>
  <c r="C180" i="5"/>
  <c r="C258" i="6"/>
  <c r="C168" i="5"/>
  <c r="C246" i="6"/>
  <c r="C156" i="5"/>
  <c r="C234" i="6"/>
  <c r="C144" i="5"/>
  <c r="C222" i="6"/>
  <c r="C132" i="5"/>
  <c r="C210" i="6"/>
  <c r="C120" i="5"/>
  <c r="C198" i="6"/>
  <c r="C108" i="5"/>
  <c r="C186" i="6"/>
  <c r="C96" i="5"/>
  <c r="C174" i="6"/>
  <c r="C84" i="5"/>
  <c r="C162" i="6"/>
  <c r="C72" i="5"/>
  <c r="C150" i="6"/>
  <c r="C60" i="5"/>
  <c r="C138" i="6"/>
  <c r="C48" i="5"/>
  <c r="C126" i="6"/>
  <c r="C36" i="5"/>
  <c r="C114" i="6"/>
  <c r="C24" i="5"/>
  <c r="C102" i="6"/>
  <c r="A171" i="5"/>
  <c r="A249" i="6"/>
  <c r="A226" i="5"/>
  <c r="A304" i="6"/>
  <c r="A200" i="5"/>
  <c r="A278" i="6"/>
  <c r="A164" i="5"/>
  <c r="A242" i="6"/>
  <c r="A223" i="5"/>
  <c r="A301" i="6"/>
  <c r="A211" i="5"/>
  <c r="A289" i="6"/>
  <c r="A175" i="5"/>
  <c r="A253" i="6"/>
  <c r="A151" i="5"/>
  <c r="A229" i="6"/>
  <c r="B8" i="5"/>
  <c r="B86" i="6"/>
  <c r="A222" i="5"/>
  <c r="A300" i="6"/>
  <c r="A210" i="5"/>
  <c r="A288" i="6"/>
  <c r="A198" i="5"/>
  <c r="A276" i="6"/>
  <c r="A186" i="5"/>
  <c r="A264" i="6"/>
  <c r="A174" i="5"/>
  <c r="A252" i="6"/>
  <c r="A162" i="5"/>
  <c r="A240" i="6"/>
  <c r="A150" i="5"/>
  <c r="A228" i="6"/>
  <c r="A138" i="5"/>
  <c r="A216" i="6"/>
  <c r="A126" i="5"/>
  <c r="A204" i="6"/>
  <c r="A114" i="5"/>
  <c r="A192" i="6"/>
  <c r="A102" i="5"/>
  <c r="A180" i="6"/>
  <c r="A90" i="5"/>
  <c r="A168" i="6"/>
  <c r="A78" i="5"/>
  <c r="A156" i="6"/>
  <c r="A66" i="5"/>
  <c r="A144" i="6"/>
  <c r="A54" i="5"/>
  <c r="A132" i="6"/>
  <c r="A42" i="5"/>
  <c r="A120" i="6"/>
  <c r="A30" i="5"/>
  <c r="A108" i="6"/>
  <c r="A18" i="5"/>
  <c r="A96" i="6"/>
  <c r="B226" i="5"/>
  <c r="B304" i="6"/>
  <c r="B214" i="5"/>
  <c r="B292" i="6"/>
  <c r="B202" i="5"/>
  <c r="B280" i="6"/>
  <c r="B190" i="5"/>
  <c r="B268" i="6"/>
  <c r="B178" i="5"/>
  <c r="B256" i="6"/>
  <c r="B166" i="5"/>
  <c r="B244" i="6"/>
  <c r="B154" i="5"/>
  <c r="B232" i="6"/>
  <c r="B142" i="5"/>
  <c r="B220" i="6"/>
  <c r="B130" i="5"/>
  <c r="B208" i="6"/>
  <c r="B106" i="5"/>
  <c r="B184" i="6"/>
  <c r="B94" i="5"/>
  <c r="B172" i="6"/>
  <c r="B82" i="5"/>
  <c r="B160" i="6"/>
  <c r="B70" i="5"/>
  <c r="B148" i="6"/>
  <c r="B58" i="5"/>
  <c r="B136" i="6"/>
  <c r="B46" i="5"/>
  <c r="B124" i="6"/>
  <c r="B34" i="5"/>
  <c r="B112" i="6"/>
  <c r="B22" i="5"/>
  <c r="B100" i="6"/>
  <c r="A220" i="5"/>
  <c r="A298" i="6"/>
  <c r="B231" i="5"/>
  <c r="B309" i="6"/>
  <c r="B111" i="5"/>
  <c r="B189" i="6"/>
  <c r="C227" i="5"/>
  <c r="C305" i="6"/>
  <c r="C215" i="5"/>
  <c r="C293" i="6"/>
  <c r="C203" i="5"/>
  <c r="C281" i="6"/>
  <c r="C191" i="5"/>
  <c r="C269" i="6"/>
  <c r="C179" i="5"/>
  <c r="C257" i="6"/>
  <c r="C167" i="5"/>
  <c r="C245" i="6"/>
  <c r="C155" i="5"/>
  <c r="C233" i="6"/>
  <c r="C143" i="5"/>
  <c r="C221" i="6"/>
  <c r="C131" i="5"/>
  <c r="C209" i="6"/>
  <c r="C119" i="5"/>
  <c r="C197" i="6"/>
  <c r="C107" i="5"/>
  <c r="C185" i="6"/>
  <c r="C95" i="5"/>
  <c r="C173" i="6"/>
  <c r="C83" i="5"/>
  <c r="C161" i="6"/>
  <c r="C71" i="5"/>
  <c r="C149" i="6"/>
  <c r="C59" i="5"/>
  <c r="C137" i="6"/>
  <c r="C47" i="5"/>
  <c r="C125" i="6"/>
  <c r="C35" i="5"/>
  <c r="C113" i="6"/>
  <c r="C23" i="5"/>
  <c r="C101" i="6"/>
  <c r="K189" i="16"/>
  <c r="F13" i="29" l="1"/>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13"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13" i="29"/>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13"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13" i="4"/>
  <c r="A13" i="4"/>
  <c r="D8" i="4"/>
  <c r="E7" i="29" s="1"/>
  <c r="E8" i="4"/>
  <c r="F7" i="29" s="1"/>
  <c r="C8" i="4"/>
  <c r="B8" i="4"/>
  <c r="A8" i="4"/>
  <c r="F67" i="38" l="1"/>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E14" i="38"/>
  <c r="F14" i="38" s="1"/>
  <c r="G14" i="38" s="1"/>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168" i="37"/>
  <c r="D169" i="37"/>
  <c r="D170" i="37"/>
  <c r="D171" i="37"/>
  <c r="D172" i="37"/>
  <c r="D173" i="37"/>
  <c r="D174" i="37"/>
  <c r="D175" i="37"/>
  <c r="D176" i="37"/>
  <c r="D177" i="37"/>
  <c r="D178" i="37"/>
  <c r="D179" i="37"/>
  <c r="D180" i="37"/>
  <c r="D181" i="37"/>
  <c r="D182" i="37"/>
  <c r="D183" i="37"/>
  <c r="D184" i="37"/>
  <c r="D185" i="37"/>
  <c r="D186" i="37"/>
  <c r="D187" i="37"/>
  <c r="D188" i="37"/>
  <c r="D189" i="37"/>
  <c r="D190" i="37"/>
  <c r="D191" i="37"/>
  <c r="D192" i="37"/>
  <c r="D193" i="37"/>
  <c r="D194" i="37"/>
  <c r="D195" i="37"/>
  <c r="D196" i="37"/>
  <c r="D197" i="37"/>
  <c r="D198" i="37"/>
  <c r="D199" i="37"/>
  <c r="D200" i="37"/>
  <c r="D201" i="37"/>
  <c r="D202" i="37"/>
  <c r="D203" i="37"/>
  <c r="D204" i="37"/>
  <c r="D205" i="37"/>
  <c r="D206" i="37"/>
  <c r="D207" i="37"/>
  <c r="D208" i="37"/>
  <c r="D209" i="37"/>
  <c r="D210" i="37"/>
  <c r="D211" i="37"/>
  <c r="D212" i="37"/>
  <c r="D213" i="37"/>
  <c r="D214" i="37"/>
  <c r="D215" i="37"/>
  <c r="D216" i="37"/>
  <c r="D217" i="37"/>
  <c r="D218" i="37"/>
  <c r="D219" i="37"/>
  <c r="D220" i="37"/>
  <c r="D221" i="37"/>
  <c r="D222" i="37"/>
  <c r="D223" i="37"/>
  <c r="D224" i="37"/>
  <c r="D225" i="37"/>
  <c r="D226" i="37"/>
  <c r="D227" i="37"/>
  <c r="D228" i="37"/>
  <c r="D229" i="37"/>
  <c r="D230" i="37"/>
  <c r="D231" i="37"/>
  <c r="D232" i="37"/>
  <c r="D233" i="37"/>
  <c r="D234" i="37"/>
  <c r="D235" i="37"/>
  <c r="D236" i="37"/>
  <c r="D237" i="37"/>
  <c r="D238" i="37"/>
  <c r="D239" i="37"/>
  <c r="D240" i="37"/>
  <c r="D241" i="37"/>
  <c r="D242" i="37"/>
  <c r="D243" i="37"/>
  <c r="D244" i="37"/>
  <c r="D245" i="37"/>
  <c r="D246" i="37"/>
  <c r="D247" i="37"/>
  <c r="D248" i="37"/>
  <c r="D249" i="37"/>
  <c r="D250" i="37"/>
  <c r="D251" i="37"/>
  <c r="D252" i="37"/>
  <c r="D253" i="37"/>
  <c r="D254" i="37"/>
  <c r="D255" i="37"/>
  <c r="D256" i="37"/>
  <c r="D257" i="37"/>
  <c r="D258" i="37"/>
  <c r="D259" i="37"/>
  <c r="D260" i="37"/>
  <c r="D261" i="37"/>
  <c r="D262" i="37"/>
  <c r="D263" i="37"/>
  <c r="D264" i="37"/>
  <c r="D265" i="37"/>
  <c r="D266" i="37"/>
  <c r="D267" i="37"/>
  <c r="D268" i="37"/>
  <c r="D269" i="37"/>
  <c r="D270" i="37"/>
  <c r="D271" i="37"/>
  <c r="D272" i="37"/>
  <c r="D273" i="37"/>
  <c r="D274" i="37"/>
  <c r="D275" i="37"/>
  <c r="D276" i="37"/>
  <c r="D277" i="37"/>
  <c r="D278" i="37"/>
  <c r="D279" i="37"/>
  <c r="D280" i="37"/>
  <c r="D281" i="37"/>
  <c r="D282" i="37"/>
  <c r="D283" i="37"/>
  <c r="D284" i="37"/>
  <c r="D285" i="37"/>
  <c r="D286" i="37"/>
  <c r="D287" i="37"/>
  <c r="D288" i="37"/>
  <c r="D289" i="37"/>
  <c r="E14" i="37"/>
  <c r="F14" i="37" s="1"/>
  <c r="G14" i="37" s="1"/>
  <c r="F67" i="34"/>
  <c r="G67" i="34"/>
  <c r="H67" i="34"/>
  <c r="I67"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E22" i="34"/>
  <c r="F22" i="34" s="1"/>
  <c r="G22" i="34" s="1"/>
  <c r="E21" i="34"/>
  <c r="F21" i="34" s="1"/>
  <c r="G21" i="34" s="1"/>
  <c r="E20" i="34"/>
  <c r="F20" i="34" s="1"/>
  <c r="G20" i="34" s="1"/>
  <c r="E19" i="34"/>
  <c r="F19" i="34" s="1"/>
  <c r="G19" i="34" s="1"/>
  <c r="E18" i="34"/>
  <c r="F18" i="34" s="1"/>
  <c r="G18" i="34" s="1"/>
  <c r="E17" i="34"/>
  <c r="F17" i="34" s="1"/>
  <c r="G17" i="34" s="1"/>
  <c r="E16" i="34"/>
  <c r="F16" i="34" s="1"/>
  <c r="G16" i="34" s="1"/>
  <c r="E15" i="34"/>
  <c r="F15" i="34" s="1"/>
  <c r="G15" i="34" s="1"/>
  <c r="E14" i="34"/>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H68" i="33"/>
  <c r="G68" i="33"/>
  <c r="F68" i="33"/>
  <c r="F18" i="33"/>
  <c r="G18" i="33" s="1"/>
  <c r="H18" i="33" s="1"/>
  <c r="F14" i="33"/>
  <c r="G14" i="33" s="1"/>
  <c r="H14" i="33" s="1"/>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65" i="42"/>
  <c r="D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F67" i="42"/>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03" i="40"/>
  <c r="D104" i="40"/>
  <c r="D105" i="40"/>
  <c r="D106" i="40"/>
  <c r="D107" i="40"/>
  <c r="D108" i="40"/>
  <c r="D109" i="40"/>
  <c r="D110" i="40"/>
  <c r="D111" i="40"/>
  <c r="D112" i="40"/>
  <c r="D113" i="40"/>
  <c r="D114" i="40"/>
  <c r="D115" i="40"/>
  <c r="D116" i="40"/>
  <c r="D117" i="40"/>
  <c r="D118" i="40"/>
  <c r="D119" i="40"/>
  <c r="D120" i="40"/>
  <c r="D121" i="40"/>
  <c r="D122" i="40"/>
  <c r="D123" i="40"/>
  <c r="D124" i="40"/>
  <c r="D125" i="40"/>
  <c r="D126" i="40"/>
  <c r="D127" i="40"/>
  <c r="D128" i="40"/>
  <c r="D129" i="40"/>
  <c r="D130" i="40"/>
  <c r="D131" i="40"/>
  <c r="D132" i="40"/>
  <c r="D133" i="40"/>
  <c r="D134" i="40"/>
  <c r="D135" i="40"/>
  <c r="D136" i="40"/>
  <c r="D137" i="40"/>
  <c r="D138" i="40"/>
  <c r="D139" i="40"/>
  <c r="D140" i="40"/>
  <c r="D141" i="40"/>
  <c r="D142" i="40"/>
  <c r="D143" i="40"/>
  <c r="D144" i="40"/>
  <c r="D145" i="40"/>
  <c r="D146" i="40"/>
  <c r="D147" i="40"/>
  <c r="D148" i="40"/>
  <c r="D149" i="40"/>
  <c r="D150" i="40"/>
  <c r="D151" i="40"/>
  <c r="D152" i="40"/>
  <c r="D153" i="40"/>
  <c r="D154" i="40"/>
  <c r="D155" i="40"/>
  <c r="D156" i="40"/>
  <c r="D157" i="40"/>
  <c r="D158" i="40"/>
  <c r="D159" i="40"/>
  <c r="D160" i="40"/>
  <c r="D161" i="40"/>
  <c r="D162" i="40"/>
  <c r="D163" i="40"/>
  <c r="D164" i="40"/>
  <c r="D165" i="40"/>
  <c r="D166" i="40"/>
  <c r="D167" i="40"/>
  <c r="D168" i="40"/>
  <c r="D169" i="40"/>
  <c r="D170" i="40"/>
  <c r="D171" i="40"/>
  <c r="D172" i="40"/>
  <c r="D173" i="40"/>
  <c r="D174" i="40"/>
  <c r="D175" i="40"/>
  <c r="D176" i="40"/>
  <c r="D177" i="40"/>
  <c r="D178" i="40"/>
  <c r="D179" i="40"/>
  <c r="D180" i="40"/>
  <c r="D181" i="40"/>
  <c r="D182" i="40"/>
  <c r="D183" i="40"/>
  <c r="D184" i="40"/>
  <c r="D185" i="40"/>
  <c r="D186" i="40"/>
  <c r="D187" i="40"/>
  <c r="D188" i="40"/>
  <c r="D189" i="40"/>
  <c r="D190" i="40"/>
  <c r="D191" i="40"/>
  <c r="D192" i="40"/>
  <c r="D193" i="40"/>
  <c r="D194" i="40"/>
  <c r="D195" i="40"/>
  <c r="D196" i="40"/>
  <c r="D197" i="40"/>
  <c r="D198" i="40"/>
  <c r="D199" i="40"/>
  <c r="D200" i="40"/>
  <c r="D201" i="40"/>
  <c r="D202" i="40"/>
  <c r="D203" i="40"/>
  <c r="D204" i="40"/>
  <c r="D205" i="40"/>
  <c r="D206" i="40"/>
  <c r="D207" i="40"/>
  <c r="D208" i="40"/>
  <c r="D209" i="40"/>
  <c r="D210" i="40"/>
  <c r="D211" i="40"/>
  <c r="D212" i="40"/>
  <c r="D213" i="40"/>
  <c r="D214" i="40"/>
  <c r="D215" i="40"/>
  <c r="D216" i="40"/>
  <c r="D217" i="40"/>
  <c r="D218" i="40"/>
  <c r="D219" i="40"/>
  <c r="D220" i="40"/>
  <c r="D221" i="40"/>
  <c r="D222" i="40"/>
  <c r="D223" i="40"/>
  <c r="D224" i="40"/>
  <c r="D225" i="40"/>
  <c r="D226" i="40"/>
  <c r="D227" i="40"/>
  <c r="D228" i="40"/>
  <c r="D229" i="40"/>
  <c r="D230" i="40"/>
  <c r="D231" i="40"/>
  <c r="D232" i="40"/>
  <c r="D233" i="40"/>
  <c r="D234" i="40"/>
  <c r="D235" i="40"/>
  <c r="D236" i="40"/>
  <c r="D237" i="40"/>
  <c r="D238" i="40"/>
  <c r="D239" i="40"/>
  <c r="D240" i="40"/>
  <c r="D241" i="40"/>
  <c r="D242" i="40"/>
  <c r="D243" i="40"/>
  <c r="D244" i="40"/>
  <c r="D245" i="40"/>
  <c r="D246" i="40"/>
  <c r="D247" i="40"/>
  <c r="D248" i="40"/>
  <c r="D249" i="40"/>
  <c r="D250" i="40"/>
  <c r="D251" i="40"/>
  <c r="D252" i="40"/>
  <c r="D253" i="40"/>
  <c r="D254" i="40"/>
  <c r="D255" i="40"/>
  <c r="D256" i="40"/>
  <c r="D257" i="40"/>
  <c r="D258" i="40"/>
  <c r="D259" i="40"/>
  <c r="D260" i="40"/>
  <c r="D261" i="40"/>
  <c r="D262" i="40"/>
  <c r="D263" i="40"/>
  <c r="D264" i="40"/>
  <c r="D265" i="40"/>
  <c r="D266" i="40"/>
  <c r="D267" i="40"/>
  <c r="D268" i="40"/>
  <c r="D269" i="40"/>
  <c r="D270" i="40"/>
  <c r="D271" i="40"/>
  <c r="D272" i="40"/>
  <c r="D273" i="40"/>
  <c r="D274" i="40"/>
  <c r="D275" i="40"/>
  <c r="D276" i="40"/>
  <c r="D277" i="40"/>
  <c r="D278" i="40"/>
  <c r="D279" i="40"/>
  <c r="D280" i="40"/>
  <c r="D281" i="40"/>
  <c r="D282" i="40"/>
  <c r="D283" i="40"/>
  <c r="D284" i="40"/>
  <c r="D285" i="40"/>
  <c r="D286" i="40"/>
  <c r="D287" i="40"/>
  <c r="D288" i="40"/>
  <c r="D289" i="40"/>
  <c r="F67" i="39"/>
  <c r="G67" i="39"/>
  <c r="H67" i="39"/>
  <c r="I67" i="39"/>
  <c r="J67" i="39"/>
  <c r="K67" i="39"/>
  <c r="L67" i="39"/>
  <c r="M67" i="39"/>
  <c r="N67" i="39"/>
  <c r="O67" i="39"/>
  <c r="P67" i="39"/>
  <c r="Q67" i="39"/>
  <c r="R67" i="39"/>
  <c r="S67" i="39"/>
  <c r="T67" i="39"/>
  <c r="U67" i="39"/>
  <c r="V67" i="39"/>
  <c r="W67" i="39"/>
  <c r="X67" i="39"/>
  <c r="Y67" i="39"/>
  <c r="Z67" i="39"/>
  <c r="AA67" i="39"/>
  <c r="AB67" i="39"/>
  <c r="AC67" i="39"/>
  <c r="D70" i="39"/>
  <c r="D71" i="39"/>
  <c r="D72" i="39"/>
  <c r="D73" i="39"/>
  <c r="D74" i="39"/>
  <c r="D75" i="39"/>
  <c r="D76" i="39"/>
  <c r="D77" i="39"/>
  <c r="D78" i="39"/>
  <c r="D79" i="39"/>
  <c r="D80" i="39"/>
  <c r="D81" i="39"/>
  <c r="D82" i="39"/>
  <c r="D83" i="39"/>
  <c r="D84" i="39"/>
  <c r="D85" i="39"/>
  <c r="D86" i="39"/>
  <c r="D87" i="39"/>
  <c r="D88" i="39"/>
  <c r="D89" i="39"/>
  <c r="D90" i="39"/>
  <c r="D91" i="39"/>
  <c r="D92" i="39"/>
  <c r="D93" i="39"/>
  <c r="D94" i="39"/>
  <c r="D95" i="39"/>
  <c r="D96" i="39"/>
  <c r="D97" i="39"/>
  <c r="D98" i="39"/>
  <c r="D99" i="39"/>
  <c r="D100" i="39"/>
  <c r="D101" i="39"/>
  <c r="D102" i="39"/>
  <c r="D103" i="39"/>
  <c r="D104" i="39"/>
  <c r="D105" i="39"/>
  <c r="D106" i="39"/>
  <c r="D107" i="39"/>
  <c r="D108" i="39"/>
  <c r="D109" i="39"/>
  <c r="D110" i="39"/>
  <c r="D111" i="39"/>
  <c r="D112" i="39"/>
  <c r="D113" i="39"/>
  <c r="D114" i="39"/>
  <c r="D115" i="39"/>
  <c r="D116" i="39"/>
  <c r="D117" i="39"/>
  <c r="D118" i="39"/>
  <c r="D119" i="39"/>
  <c r="D120" i="39"/>
  <c r="D121" i="39"/>
  <c r="D122" i="39"/>
  <c r="D123" i="39"/>
  <c r="D124" i="39"/>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69" i="39"/>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69" i="32"/>
  <c r="F67" i="31"/>
  <c r="G67"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69" i="31"/>
  <c r="E18" i="31"/>
  <c r="F18" i="31" s="1"/>
  <c r="G18" i="31" s="1"/>
  <c r="E17" i="31"/>
  <c r="F17" i="31" s="1"/>
  <c r="G17" i="31" s="1"/>
  <c r="E16" i="31"/>
  <c r="F16" i="31" s="1"/>
  <c r="G16" i="31" s="1"/>
  <c r="E15" i="31"/>
  <c r="F15" i="31" s="1"/>
  <c r="G15" i="31" s="1"/>
  <c r="E14" i="31"/>
  <c r="F14" i="31" s="1"/>
  <c r="G14" i="31" s="1"/>
  <c r="E13" i="31"/>
  <c r="F13" i="31" s="1"/>
  <c r="G13" i="31" s="1"/>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69" i="23"/>
  <c r="E15" i="23"/>
  <c r="F15" i="23" s="1"/>
  <c r="G15" i="23" s="1"/>
  <c r="E14" i="23"/>
  <c r="F14" i="23" s="1"/>
  <c r="G14" i="23" s="1"/>
  <c r="E13" i="23"/>
  <c r="F13" i="23" s="1"/>
  <c r="G13" i="23" s="1"/>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69" i="24"/>
  <c r="E16" i="24"/>
  <c r="F16" i="24" s="1"/>
  <c r="G16" i="24" s="1"/>
  <c r="E15" i="24"/>
  <c r="F15" i="24" s="1"/>
  <c r="G15" i="24" s="1"/>
  <c r="E14" i="24"/>
  <c r="F14" i="24" s="1"/>
  <c r="G14" i="24" s="1"/>
  <c r="E13" i="24"/>
  <c r="F13" i="24" s="1"/>
  <c r="G13" i="24" s="1"/>
  <c r="F67" i="22"/>
  <c r="G67"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5" i="22"/>
  <c r="D276" i="22"/>
  <c r="D277" i="22"/>
  <c r="D278" i="22"/>
  <c r="D279" i="22"/>
  <c r="D280" i="22"/>
  <c r="D281" i="22"/>
  <c r="D282" i="22"/>
  <c r="D283" i="22"/>
  <c r="D284" i="22"/>
  <c r="D285" i="22"/>
  <c r="D286" i="22"/>
  <c r="D287" i="22"/>
  <c r="D288" i="22"/>
  <c r="D289" i="22"/>
  <c r="D69" i="22"/>
  <c r="E19" i="22"/>
  <c r="E18" i="22"/>
  <c r="F18" i="22" s="1"/>
  <c r="G18" i="22" s="1"/>
  <c r="E17" i="22"/>
  <c r="F17" i="22" s="1"/>
  <c r="G17" i="22" s="1"/>
  <c r="E16" i="22"/>
  <c r="F16" i="22" s="1"/>
  <c r="G16" i="22" s="1"/>
  <c r="E15" i="22"/>
  <c r="F15" i="22" s="1"/>
  <c r="G15" i="22" s="1"/>
  <c r="E14" i="22"/>
  <c r="F14" i="22" s="1"/>
  <c r="G14" i="22" s="1"/>
  <c r="E13" i="22"/>
  <c r="F13" i="22" s="1"/>
  <c r="G13" i="22" s="1"/>
  <c r="F67" i="21"/>
  <c r="G67" i="21"/>
  <c r="H67" i="21"/>
  <c r="I67" i="21"/>
  <c r="J67" i="21"/>
  <c r="K67" i="21"/>
  <c r="L67" i="21"/>
  <c r="N67" i="21"/>
  <c r="O67" i="21"/>
  <c r="P67" i="21"/>
  <c r="Q67" i="21"/>
  <c r="R67" i="21"/>
  <c r="S67" i="21"/>
  <c r="T67" i="21"/>
  <c r="U67"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69" i="21"/>
  <c r="E28" i="21"/>
  <c r="F28" i="21" s="1"/>
  <c r="G28" i="21" s="1"/>
  <c r="E27" i="21"/>
  <c r="F27" i="21" s="1"/>
  <c r="G27" i="21" s="1"/>
  <c r="E26" i="21"/>
  <c r="F26" i="21" s="1"/>
  <c r="G26" i="21" s="1"/>
  <c r="E25" i="21"/>
  <c r="F25" i="21" s="1"/>
  <c r="G25" i="21" s="1"/>
  <c r="E24" i="21"/>
  <c r="F24" i="21" s="1"/>
  <c r="G24" i="21" s="1"/>
  <c r="E23" i="21"/>
  <c r="F23" i="21" s="1"/>
  <c r="G23" i="21" s="1"/>
  <c r="E22" i="21"/>
  <c r="F22" i="21" s="1"/>
  <c r="G22" i="21" s="1"/>
  <c r="E21" i="21"/>
  <c r="F21" i="21" s="1"/>
  <c r="G21" i="21" s="1"/>
  <c r="E20" i="21"/>
  <c r="F20" i="21" s="1"/>
  <c r="G20" i="21" s="1"/>
  <c r="E19" i="21"/>
  <c r="F19" i="21" s="1"/>
  <c r="G19" i="21" s="1"/>
  <c r="E18" i="21"/>
  <c r="F18" i="21" s="1"/>
  <c r="G18" i="21" s="1"/>
  <c r="E17" i="21"/>
  <c r="F17" i="21" s="1"/>
  <c r="G17" i="21" s="1"/>
  <c r="E16" i="21"/>
  <c r="F16" i="21" s="1"/>
  <c r="G16" i="21" s="1"/>
  <c r="E15" i="21"/>
  <c r="F15" i="21" s="1"/>
  <c r="G15" i="21" s="1"/>
  <c r="E14" i="21"/>
  <c r="F14" i="21" s="1"/>
  <c r="G14" i="21" s="1"/>
  <c r="E13" i="21"/>
  <c r="F13" i="21" s="1"/>
  <c r="G13" i="21" s="1"/>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69" i="20"/>
  <c r="E14" i="20"/>
  <c r="F14" i="20" s="1"/>
  <c r="G14" i="20" s="1"/>
  <c r="E13" i="20"/>
  <c r="F13" i="20" s="1"/>
  <c r="G13" i="20" s="1"/>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69" i="19"/>
  <c r="E22" i="19"/>
  <c r="F22" i="19" s="1"/>
  <c r="G22" i="19" s="1"/>
  <c r="E21" i="19"/>
  <c r="F21" i="19" s="1"/>
  <c r="G21" i="19" s="1"/>
  <c r="E20" i="19"/>
  <c r="F20" i="19" s="1"/>
  <c r="G20" i="19" s="1"/>
  <c r="E19" i="19"/>
  <c r="F19" i="19" s="1"/>
  <c r="G19" i="19" s="1"/>
  <c r="E18" i="19"/>
  <c r="F18" i="19" s="1"/>
  <c r="G18" i="19" s="1"/>
  <c r="E17" i="19"/>
  <c r="F17" i="19" s="1"/>
  <c r="G17" i="19" s="1"/>
  <c r="E16" i="19"/>
  <c r="F16" i="19" s="1"/>
  <c r="G16" i="19" s="1"/>
  <c r="E15" i="19"/>
  <c r="F15" i="19" s="1"/>
  <c r="G15" i="19" s="1"/>
  <c r="E14" i="19"/>
  <c r="F14" i="19" s="1"/>
  <c r="G14" i="19" s="1"/>
  <c r="E13" i="19"/>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69" i="18"/>
  <c r="G67" i="18"/>
  <c r="E14" i="18"/>
  <c r="F14" i="18" s="1"/>
  <c r="G14" i="18" s="1"/>
  <c r="E13" i="18"/>
  <c r="F13" i="18" s="1"/>
  <c r="G13" i="18" s="1"/>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69" i="17"/>
  <c r="E18" i="17"/>
  <c r="F18" i="17" s="1"/>
  <c r="G18" i="17" s="1"/>
  <c r="E17" i="17"/>
  <c r="F17" i="17" s="1"/>
  <c r="G17" i="17" s="1"/>
  <c r="E16" i="17"/>
  <c r="F16" i="17" s="1"/>
  <c r="G16" i="17" s="1"/>
  <c r="E15" i="17"/>
  <c r="F15" i="17" s="1"/>
  <c r="G15" i="17" s="1"/>
  <c r="E14" i="17"/>
  <c r="F14" i="17" s="1"/>
  <c r="G14" i="17" s="1"/>
  <c r="E13" i="17"/>
  <c r="F13" i="17" s="1"/>
  <c r="G13" i="17" s="1"/>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G189" i="15" s="1"/>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E18" i="16"/>
  <c r="F18" i="16" s="1"/>
  <c r="G18" i="16" s="1"/>
  <c r="E17" i="16"/>
  <c r="F17" i="16" s="1"/>
  <c r="G17" i="16" s="1"/>
  <c r="E16" i="16"/>
  <c r="F16" i="16" s="1"/>
  <c r="G16" i="16" s="1"/>
  <c r="E15" i="16"/>
  <c r="F15" i="16" s="1"/>
  <c r="G15" i="16" s="1"/>
  <c r="E14" i="16"/>
  <c r="F14" i="16" s="1"/>
  <c r="G14" i="16" s="1"/>
  <c r="E13" i="16"/>
  <c r="F13" i="16" s="1"/>
  <c r="G13" i="16" s="1"/>
  <c r="E14" i="15"/>
  <c r="F14" i="15" s="1"/>
  <c r="G14" i="15" s="1"/>
  <c r="E13" i="15"/>
  <c r="F13" i="15" s="1"/>
  <c r="G13" i="15" s="1"/>
  <c r="A2" i="16"/>
  <c r="A3" i="16"/>
  <c r="A2" i="17"/>
  <c r="A3" i="17"/>
  <c r="A2" i="18"/>
  <c r="A3" i="18"/>
  <c r="A2" i="19"/>
  <c r="A3" i="19"/>
  <c r="A2" i="20"/>
  <c r="A3" i="20"/>
  <c r="A2" i="21"/>
  <c r="A3" i="21"/>
  <c r="A2" i="22"/>
  <c r="A3" i="22"/>
  <c r="A2" i="24"/>
  <c r="A3" i="24"/>
  <c r="A2" i="23"/>
  <c r="A3" i="23"/>
  <c r="A2" i="31"/>
  <c r="A3" i="31"/>
  <c r="A2" i="32"/>
  <c r="A3" i="32"/>
  <c r="A2" i="39"/>
  <c r="A3" i="39"/>
  <c r="A2" i="40"/>
  <c r="A3" i="40"/>
  <c r="A2" i="41"/>
  <c r="A3" i="41"/>
  <c r="A2" i="42"/>
  <c r="A3" i="42"/>
  <c r="A2" i="33"/>
  <c r="A3" i="33"/>
  <c r="A2" i="34"/>
  <c r="A3" i="34"/>
  <c r="A2" i="36"/>
  <c r="A3" i="36"/>
  <c r="A2" i="37"/>
  <c r="A3" i="37"/>
  <c r="A2" i="38"/>
  <c r="A3" i="38"/>
  <c r="A2" i="5"/>
  <c r="A3" i="5"/>
  <c r="A2" i="6"/>
  <c r="A3" i="6"/>
  <c r="A2" i="8"/>
  <c r="A3" i="8"/>
  <c r="A2" i="44"/>
  <c r="A3" i="44"/>
  <c r="A2" i="15"/>
  <c r="A3" i="15"/>
  <c r="A1" i="16"/>
  <c r="A1" i="17"/>
  <c r="A1" i="18"/>
  <c r="A1" i="19"/>
  <c r="A1" i="20"/>
  <c r="A1" i="21"/>
  <c r="A1" i="22"/>
  <c r="A1" i="24"/>
  <c r="A1" i="23"/>
  <c r="A1" i="31"/>
  <c r="A1" i="32"/>
  <c r="A1" i="39"/>
  <c r="A1" i="40"/>
  <c r="A1" i="41"/>
  <c r="A1" i="42"/>
  <c r="A1" i="33"/>
  <c r="A1" i="34"/>
  <c r="A1" i="36"/>
  <c r="A1" i="37"/>
  <c r="A1" i="38"/>
  <c r="A1" i="5"/>
  <c r="A1" i="6"/>
  <c r="A1" i="8"/>
  <c r="A1" i="44"/>
  <c r="A1" i="15"/>
  <c r="A2" i="4"/>
  <c r="A3" i="4"/>
  <c r="A1" i="4"/>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5" i="29"/>
  <c r="G106" i="29"/>
  <c r="G107" i="29"/>
  <c r="G108" i="29"/>
  <c r="G109" i="29"/>
  <c r="G110" i="29"/>
  <c r="G111" i="29"/>
  <c r="G112" i="29"/>
  <c r="G113" i="29"/>
  <c r="G114" i="29"/>
  <c r="G115" i="29"/>
  <c r="G116" i="29"/>
  <c r="G117" i="29"/>
  <c r="G118" i="29"/>
  <c r="G119" i="29"/>
  <c r="G120" i="29"/>
  <c r="G122" i="29"/>
  <c r="G123" i="29"/>
  <c r="G125" i="29"/>
  <c r="G126" i="29"/>
  <c r="G127" i="29"/>
  <c r="G128" i="29"/>
  <c r="G129" i="29"/>
  <c r="G130" i="29"/>
  <c r="G131" i="29"/>
  <c r="G132" i="29"/>
  <c r="G133" i="29"/>
  <c r="G135"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13" i="29"/>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13" i="4"/>
  <c r="E58" i="48"/>
  <c r="E52" i="48"/>
  <c r="E16" i="48"/>
  <c r="E14" i="48"/>
  <c r="E10" i="48"/>
  <c r="E8" i="48"/>
  <c r="T24" i="29"/>
  <c r="J10" i="29" s="1"/>
  <c r="T16" i="29"/>
  <c r="L10" i="29" s="1"/>
  <c r="L235" i="29" s="1"/>
  <c r="T12" i="29"/>
  <c r="K10" i="29" s="1"/>
  <c r="K235" i="29" s="1"/>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J235" i="29" l="1"/>
  <c r="P10" i="29"/>
  <c r="G291" i="18"/>
  <c r="E67" i="18"/>
  <c r="E291" i="18" s="1"/>
  <c r="F290" i="18"/>
  <c r="G291" i="23"/>
  <c r="AB291" i="39" l="1"/>
  <c r="L291" i="39"/>
  <c r="K291" i="39"/>
  <c r="AC291" i="39"/>
  <c r="AA291" i="39"/>
  <c r="Z291" i="39"/>
  <c r="Y291" i="39"/>
  <c r="X291" i="39"/>
  <c r="W291" i="39"/>
  <c r="V291" i="39"/>
  <c r="U291" i="39"/>
  <c r="T291" i="39"/>
  <c r="S291" i="39"/>
  <c r="R291" i="39"/>
  <c r="Q291" i="39"/>
  <c r="P291" i="39"/>
  <c r="O291" i="39"/>
  <c r="N291" i="39"/>
  <c r="M291" i="39"/>
  <c r="J291" i="39"/>
  <c r="I291" i="39"/>
  <c r="H291" i="39"/>
  <c r="G291" i="39"/>
  <c r="F291" i="39"/>
  <c r="E67" i="39"/>
  <c r="E291" i="39" s="1"/>
  <c r="H61" i="39"/>
  <c r="I61" i="39" s="1"/>
  <c r="J61" i="39" s="1"/>
  <c r="F61" i="39"/>
  <c r="E61" i="39" s="1"/>
  <c r="D61" i="39" s="1"/>
  <c r="D62" i="39" s="1"/>
  <c r="E62" i="39" s="1"/>
  <c r="F62" i="39" s="1"/>
  <c r="G62" i="39" s="1"/>
  <c r="H62" i="39" s="1"/>
  <c r="I62" i="39" s="1"/>
  <c r="J62" i="39" s="1"/>
  <c r="H59" i="39"/>
  <c r="I59" i="39" s="1"/>
  <c r="J59" i="39" s="1"/>
  <c r="F59" i="39"/>
  <c r="E59" i="39" s="1"/>
  <c r="D59" i="39" s="1"/>
  <c r="D60" i="39" s="1"/>
  <c r="E60" i="39" s="1"/>
  <c r="F60" i="39" s="1"/>
  <c r="G60" i="39" s="1"/>
  <c r="H60" i="39" s="1"/>
  <c r="I60" i="39" s="1"/>
  <c r="J60" i="39" s="1"/>
  <c r="H57" i="39"/>
  <c r="I57" i="39" s="1"/>
  <c r="J57" i="39" s="1"/>
  <c r="F57" i="39"/>
  <c r="E57" i="39" s="1"/>
  <c r="D57" i="39" s="1"/>
  <c r="D58" i="39" s="1"/>
  <c r="E58" i="39" s="1"/>
  <c r="F58" i="39" s="1"/>
  <c r="G58" i="39" s="1"/>
  <c r="H58" i="39" s="1"/>
  <c r="I58" i="39" s="1"/>
  <c r="J58" i="39" s="1"/>
  <c r="H55" i="39"/>
  <c r="I55" i="39" s="1"/>
  <c r="J55" i="39" s="1"/>
  <c r="F55" i="39"/>
  <c r="E55" i="39" s="1"/>
  <c r="D55" i="39" s="1"/>
  <c r="D56" i="39" s="1"/>
  <c r="E56" i="39" s="1"/>
  <c r="F56" i="39" s="1"/>
  <c r="G56" i="39" s="1"/>
  <c r="H56" i="39" s="1"/>
  <c r="I56" i="39" s="1"/>
  <c r="J56" i="39" s="1"/>
  <c r="H53" i="39"/>
  <c r="I53" i="39" s="1"/>
  <c r="J53" i="39" s="1"/>
  <c r="F53" i="39"/>
  <c r="E53" i="39" s="1"/>
  <c r="D53" i="39" s="1"/>
  <c r="D54" i="39" s="1"/>
  <c r="E54" i="39" s="1"/>
  <c r="F54" i="39" s="1"/>
  <c r="G54" i="39" s="1"/>
  <c r="H54" i="39" s="1"/>
  <c r="I54" i="39" s="1"/>
  <c r="J54" i="39" s="1"/>
  <c r="H51" i="39"/>
  <c r="I51" i="39" s="1"/>
  <c r="J51" i="39" s="1"/>
  <c r="F51" i="39"/>
  <c r="E51" i="39" s="1"/>
  <c r="D51" i="39" s="1"/>
  <c r="D52" i="39" s="1"/>
  <c r="E52" i="39" s="1"/>
  <c r="F52" i="39" s="1"/>
  <c r="G52" i="39" s="1"/>
  <c r="H52" i="39" s="1"/>
  <c r="I52" i="39" s="1"/>
  <c r="J52" i="39" s="1"/>
  <c r="H49" i="39"/>
  <c r="I49" i="39" s="1"/>
  <c r="J49" i="39" s="1"/>
  <c r="F49" i="39"/>
  <c r="E49" i="39" s="1"/>
  <c r="D49" i="39" s="1"/>
  <c r="D50" i="39" s="1"/>
  <c r="E50" i="39" s="1"/>
  <c r="F50" i="39" s="1"/>
  <c r="G50" i="39" s="1"/>
  <c r="H50" i="39" s="1"/>
  <c r="I50" i="39" s="1"/>
  <c r="J50" i="39" s="1"/>
  <c r="H47" i="39"/>
  <c r="I47" i="39" s="1"/>
  <c r="J47" i="39" s="1"/>
  <c r="F47" i="39"/>
  <c r="E47" i="39" s="1"/>
  <c r="D47" i="39" s="1"/>
  <c r="D48" i="39" s="1"/>
  <c r="E48" i="39" s="1"/>
  <c r="F48" i="39" s="1"/>
  <c r="G48" i="39" s="1"/>
  <c r="H48" i="39" s="1"/>
  <c r="I48" i="39" s="1"/>
  <c r="J48" i="39" s="1"/>
  <c r="H45" i="39"/>
  <c r="I45" i="39" s="1"/>
  <c r="J45" i="39" s="1"/>
  <c r="F45" i="39"/>
  <c r="E45" i="39" s="1"/>
  <c r="D45" i="39" s="1"/>
  <c r="D46" i="39" s="1"/>
  <c r="E46" i="39" s="1"/>
  <c r="F46" i="39" s="1"/>
  <c r="G46" i="39" s="1"/>
  <c r="H46" i="39" s="1"/>
  <c r="I46" i="39" s="1"/>
  <c r="J46" i="39" s="1"/>
  <c r="H43" i="39"/>
  <c r="I43" i="39" s="1"/>
  <c r="J43" i="39" s="1"/>
  <c r="F43" i="39"/>
  <c r="E43" i="39" s="1"/>
  <c r="D43" i="39" s="1"/>
  <c r="D44" i="39" s="1"/>
  <c r="E44" i="39" s="1"/>
  <c r="F44" i="39" s="1"/>
  <c r="G44" i="39" s="1"/>
  <c r="H44" i="39" s="1"/>
  <c r="I44" i="39" s="1"/>
  <c r="J44" i="39" s="1"/>
  <c r="H41" i="39"/>
  <c r="I41" i="39" s="1"/>
  <c r="J41" i="39" s="1"/>
  <c r="F41" i="39"/>
  <c r="E41" i="39" s="1"/>
  <c r="D41" i="39" s="1"/>
  <c r="D42" i="39" s="1"/>
  <c r="E42" i="39" s="1"/>
  <c r="F42" i="39" s="1"/>
  <c r="G42" i="39" s="1"/>
  <c r="H42" i="39" s="1"/>
  <c r="I42" i="39" s="1"/>
  <c r="J42" i="39" s="1"/>
  <c r="H39" i="39"/>
  <c r="I39" i="39" s="1"/>
  <c r="J39" i="39" s="1"/>
  <c r="F39" i="39"/>
  <c r="E39" i="39" s="1"/>
  <c r="D39" i="39" s="1"/>
  <c r="D40" i="39" s="1"/>
  <c r="E40" i="39" s="1"/>
  <c r="F40" i="39" s="1"/>
  <c r="G40" i="39" s="1"/>
  <c r="H40" i="39" s="1"/>
  <c r="I40" i="39" s="1"/>
  <c r="J40" i="39" s="1"/>
  <c r="H37" i="39"/>
  <c r="I37" i="39" s="1"/>
  <c r="J37" i="39" s="1"/>
  <c r="F37" i="39"/>
  <c r="E37" i="39" s="1"/>
  <c r="D37" i="39" s="1"/>
  <c r="D38" i="39" s="1"/>
  <c r="E38" i="39" s="1"/>
  <c r="F38" i="39" s="1"/>
  <c r="G38" i="39" s="1"/>
  <c r="H38" i="39" s="1"/>
  <c r="I38" i="39" s="1"/>
  <c r="J38" i="39" s="1"/>
  <c r="H35" i="39"/>
  <c r="I35" i="39" s="1"/>
  <c r="J35" i="39" s="1"/>
  <c r="F35" i="39"/>
  <c r="E35" i="39" s="1"/>
  <c r="D35" i="39" s="1"/>
  <c r="D36" i="39" s="1"/>
  <c r="E36" i="39" s="1"/>
  <c r="F36" i="39" s="1"/>
  <c r="G36" i="39" s="1"/>
  <c r="H36" i="39" s="1"/>
  <c r="I36" i="39" s="1"/>
  <c r="J36" i="39" s="1"/>
  <c r="H33" i="39"/>
  <c r="I33" i="39" s="1"/>
  <c r="J33" i="39" s="1"/>
  <c r="F33" i="39"/>
  <c r="E33" i="39" s="1"/>
  <c r="D33" i="39" s="1"/>
  <c r="D34" i="39" s="1"/>
  <c r="E34" i="39" s="1"/>
  <c r="F34" i="39" s="1"/>
  <c r="G34" i="39" s="1"/>
  <c r="H34" i="39" s="1"/>
  <c r="I34" i="39" s="1"/>
  <c r="J34" i="39" s="1"/>
  <c r="H31" i="39"/>
  <c r="I31" i="39" s="1"/>
  <c r="J31" i="39" s="1"/>
  <c r="F31" i="39"/>
  <c r="E31" i="39" s="1"/>
  <c r="D31" i="39" s="1"/>
  <c r="D32" i="39" s="1"/>
  <c r="E32" i="39" s="1"/>
  <c r="F32" i="39" s="1"/>
  <c r="G32" i="39" s="1"/>
  <c r="H32" i="39" s="1"/>
  <c r="I32" i="39" s="1"/>
  <c r="J32" i="39" s="1"/>
  <c r="H29" i="39"/>
  <c r="I29" i="39" s="1"/>
  <c r="J29" i="39" s="1"/>
  <c r="F29" i="39"/>
  <c r="E29" i="39" s="1"/>
  <c r="D29" i="39" s="1"/>
  <c r="D30" i="39" s="1"/>
  <c r="E30" i="39" s="1"/>
  <c r="F30" i="39" s="1"/>
  <c r="G30" i="39" s="1"/>
  <c r="H30" i="39" s="1"/>
  <c r="I30" i="39" s="1"/>
  <c r="J30" i="39" s="1"/>
  <c r="H27" i="39"/>
  <c r="I27" i="39" s="1"/>
  <c r="J27" i="39" s="1"/>
  <c r="F27" i="39"/>
  <c r="E27" i="39" s="1"/>
  <c r="D27" i="39" s="1"/>
  <c r="D28" i="39" s="1"/>
  <c r="E28" i="39" s="1"/>
  <c r="F28" i="39" s="1"/>
  <c r="G28" i="39" s="1"/>
  <c r="H28" i="39" s="1"/>
  <c r="I28" i="39" s="1"/>
  <c r="J28" i="39" s="1"/>
  <c r="H25" i="39"/>
  <c r="I25" i="39" s="1"/>
  <c r="J25" i="39" s="1"/>
  <c r="F25" i="39"/>
  <c r="E25" i="39" s="1"/>
  <c r="D25" i="39" s="1"/>
  <c r="D26" i="39" s="1"/>
  <c r="E26" i="39" s="1"/>
  <c r="F26" i="39" s="1"/>
  <c r="G26" i="39" s="1"/>
  <c r="H26" i="39" s="1"/>
  <c r="I26" i="39" s="1"/>
  <c r="J26" i="39" s="1"/>
  <c r="H23" i="39"/>
  <c r="I23" i="39" s="1"/>
  <c r="J23" i="39" s="1"/>
  <c r="F23" i="39"/>
  <c r="E23" i="39" s="1"/>
  <c r="D23" i="39" s="1"/>
  <c r="D24" i="39" s="1"/>
  <c r="E24" i="39" s="1"/>
  <c r="F24" i="39" s="1"/>
  <c r="G24" i="39" s="1"/>
  <c r="H24" i="39" s="1"/>
  <c r="I24" i="39" s="1"/>
  <c r="J24" i="39" s="1"/>
  <c r="H21" i="39"/>
  <c r="I21" i="39" s="1"/>
  <c r="J21" i="39" s="1"/>
  <c r="F21" i="39"/>
  <c r="E21" i="39" s="1"/>
  <c r="D21" i="39" s="1"/>
  <c r="D22" i="39" s="1"/>
  <c r="E22" i="39" s="1"/>
  <c r="F22" i="39" s="1"/>
  <c r="G22" i="39" s="1"/>
  <c r="H22" i="39" s="1"/>
  <c r="I22" i="39" s="1"/>
  <c r="J22" i="39" s="1"/>
  <c r="H19" i="39"/>
  <c r="I19" i="39" s="1"/>
  <c r="J19" i="39" s="1"/>
  <c r="F19" i="39"/>
  <c r="E19" i="39" s="1"/>
  <c r="D19" i="39" s="1"/>
  <c r="D20" i="39" s="1"/>
  <c r="E20" i="39" s="1"/>
  <c r="F20" i="39" s="1"/>
  <c r="G20" i="39" s="1"/>
  <c r="H20" i="39" s="1"/>
  <c r="I20" i="39" s="1"/>
  <c r="J20" i="39" s="1"/>
  <c r="H17" i="39"/>
  <c r="I17" i="39" s="1"/>
  <c r="J17" i="39" s="1"/>
  <c r="F17" i="39"/>
  <c r="E17" i="39" s="1"/>
  <c r="D17" i="39" s="1"/>
  <c r="D18" i="39" s="1"/>
  <c r="E18" i="39" s="1"/>
  <c r="F18" i="39" s="1"/>
  <c r="G18" i="39" s="1"/>
  <c r="H18" i="39" s="1"/>
  <c r="I18" i="39" s="1"/>
  <c r="J18" i="39" s="1"/>
  <c r="H15" i="39"/>
  <c r="I15" i="39" s="1"/>
  <c r="J15" i="39" s="1"/>
  <c r="F15" i="39"/>
  <c r="E15" i="39" s="1"/>
  <c r="D15" i="39" s="1"/>
  <c r="D16" i="39" s="1"/>
  <c r="E16" i="39" s="1"/>
  <c r="F16" i="39" s="1"/>
  <c r="G16" i="39" s="1"/>
  <c r="H16" i="39" s="1"/>
  <c r="I16" i="39" s="1"/>
  <c r="J16" i="39" s="1"/>
  <c r="H13" i="39"/>
  <c r="I13" i="39" s="1"/>
  <c r="J13" i="39" s="1"/>
  <c r="F13" i="39"/>
  <c r="E13" i="39" s="1"/>
  <c r="D13" i="39" s="1"/>
  <c r="D14" i="39" s="1"/>
  <c r="D70" i="15"/>
  <c r="D69" i="15"/>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13" i="4"/>
  <c r="F291" i="15"/>
  <c r="E67" i="15"/>
  <c r="E291" i="15" s="1"/>
  <c r="H14" i="15"/>
  <c r="H13" i="15"/>
  <c r="E67" i="32"/>
  <c r="E291" i="32" s="1"/>
  <c r="H13" i="32"/>
  <c r="I13" i="32" s="1"/>
  <c r="J13" i="32" s="1"/>
  <c r="F13" i="32"/>
  <c r="E13" i="32" s="1"/>
  <c r="D13" i="32" s="1"/>
  <c r="D14" i="32" s="1"/>
  <c r="E67" i="40"/>
  <c r="E291" i="40" s="1"/>
  <c r="H13" i="40"/>
  <c r="I13" i="40" s="1"/>
  <c r="J13" i="40" s="1"/>
  <c r="F13" i="40"/>
  <c r="E13" i="40" s="1"/>
  <c r="D13" i="40" s="1"/>
  <c r="D14" i="40" s="1"/>
  <c r="E14" i="40" s="1"/>
  <c r="F14" i="40" s="1"/>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1" i="42"/>
  <c r="E162" i="42"/>
  <c r="E163" i="42"/>
  <c r="E164" i="42"/>
  <c r="E165" i="42"/>
  <c r="E166" i="42"/>
  <c r="E167" i="42"/>
  <c r="E168" i="42"/>
  <c r="E169" i="42"/>
  <c r="E170" i="42"/>
  <c r="E171" i="42"/>
  <c r="E172" i="42"/>
  <c r="E173" i="42"/>
  <c r="E174" i="42"/>
  <c r="E175" i="42"/>
  <c r="E176" i="42"/>
  <c r="E178" i="42"/>
  <c r="E179" i="42"/>
  <c r="E181" i="42"/>
  <c r="E182" i="42"/>
  <c r="E183" i="42"/>
  <c r="E184" i="42"/>
  <c r="E185" i="42"/>
  <c r="E186" i="42"/>
  <c r="E187" i="42"/>
  <c r="E188" i="42"/>
  <c r="E189" i="42"/>
  <c r="E191"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69" i="42"/>
  <c r="F291" i="42"/>
  <c r="I13" i="42"/>
  <c r="J13" i="42" s="1"/>
  <c r="K13" i="42" s="1"/>
  <c r="G13" i="42"/>
  <c r="F13" i="42" s="1"/>
  <c r="E13" i="42" s="1"/>
  <c r="E14" i="42" s="1"/>
  <c r="D15" i="5"/>
  <c r="M16" i="2" s="1"/>
  <c r="D17" i="5"/>
  <c r="M18" i="2" s="1"/>
  <c r="D21" i="5"/>
  <c r="M22" i="2" s="1"/>
  <c r="D22" i="5"/>
  <c r="M23" i="2" s="1"/>
  <c r="D23" i="5"/>
  <c r="M24" i="2" s="1"/>
  <c r="D25" i="5"/>
  <c r="M26" i="2" s="1"/>
  <c r="D29" i="5"/>
  <c r="M30" i="2" s="1"/>
  <c r="D30" i="5"/>
  <c r="M31" i="2" s="1"/>
  <c r="D31" i="5"/>
  <c r="M32" i="2" s="1"/>
  <c r="D33" i="5"/>
  <c r="M34" i="2" s="1"/>
  <c r="D37" i="5"/>
  <c r="M38" i="2" s="1"/>
  <c r="D38" i="5"/>
  <c r="M39" i="2" s="1"/>
  <c r="D39" i="5"/>
  <c r="M40" i="2" s="1"/>
  <c r="D41" i="5"/>
  <c r="M42" i="2" s="1"/>
  <c r="D45" i="5"/>
  <c r="M46" i="2" s="1"/>
  <c r="D46" i="5"/>
  <c r="M47" i="2" s="1"/>
  <c r="D47" i="5"/>
  <c r="M48" i="2" s="1"/>
  <c r="D49" i="5"/>
  <c r="M50" i="2" s="1"/>
  <c r="D53" i="5"/>
  <c r="M54" i="2" s="1"/>
  <c r="D54" i="5"/>
  <c r="M55" i="2" s="1"/>
  <c r="D55" i="5"/>
  <c r="M56" i="2" s="1"/>
  <c r="D57" i="5"/>
  <c r="M58" i="2" s="1"/>
  <c r="D61" i="5"/>
  <c r="M62" i="2" s="1"/>
  <c r="D62" i="5"/>
  <c r="M63" i="2" s="1"/>
  <c r="D63" i="5"/>
  <c r="M64" i="2" s="1"/>
  <c r="D65" i="5"/>
  <c r="M66" i="2" s="1"/>
  <c r="D69" i="5"/>
  <c r="M70" i="2" s="1"/>
  <c r="D70" i="5"/>
  <c r="M71" i="2" s="1"/>
  <c r="D71" i="5"/>
  <c r="M72" i="2" s="1"/>
  <c r="D73" i="5"/>
  <c r="M74" i="2" s="1"/>
  <c r="D77" i="5"/>
  <c r="M78" i="2" s="1"/>
  <c r="D83" i="5"/>
  <c r="M84" i="2" s="1"/>
  <c r="D84" i="5"/>
  <c r="M85" i="2" s="1"/>
  <c r="D91" i="5"/>
  <c r="M92" i="2" s="1"/>
  <c r="D92" i="5"/>
  <c r="M93" i="2" s="1"/>
  <c r="D99" i="5"/>
  <c r="M100" i="2" s="1"/>
  <c r="D100" i="5"/>
  <c r="M101" i="2" s="1"/>
  <c r="D108" i="5"/>
  <c r="M109" i="2" s="1"/>
  <c r="D109" i="5"/>
  <c r="M110" i="2" s="1"/>
  <c r="D110" i="5"/>
  <c r="M111" i="2" s="1"/>
  <c r="D111" i="5"/>
  <c r="M112" i="2" s="1"/>
  <c r="D123" i="5"/>
  <c r="M124" i="2" s="1"/>
  <c r="D124" i="5"/>
  <c r="M125" i="2" s="1"/>
  <c r="D131" i="5"/>
  <c r="M132" i="2" s="1"/>
  <c r="D132" i="5"/>
  <c r="M133" i="2" s="1"/>
  <c r="D139" i="5"/>
  <c r="M140" i="2" s="1"/>
  <c r="D140" i="5"/>
  <c r="M141" i="2" s="1"/>
  <c r="D147" i="5"/>
  <c r="M148" i="2" s="1"/>
  <c r="D148" i="5"/>
  <c r="M149" i="2" s="1"/>
  <c r="D155" i="5"/>
  <c r="M156" i="2" s="1"/>
  <c r="D156" i="5"/>
  <c r="M157" i="2" s="1"/>
  <c r="D163" i="5"/>
  <c r="M164" i="2" s="1"/>
  <c r="D164" i="5"/>
  <c r="M165" i="2" s="1"/>
  <c r="D171" i="5"/>
  <c r="M172" i="2" s="1"/>
  <c r="D172" i="5"/>
  <c r="M173" i="2" s="1"/>
  <c r="D179" i="5"/>
  <c r="M180" i="2" s="1"/>
  <c r="D180" i="5"/>
  <c r="M181" i="2" s="1"/>
  <c r="D187" i="5"/>
  <c r="M188" i="2" s="1"/>
  <c r="D188" i="5"/>
  <c r="M189" i="2" s="1"/>
  <c r="D195" i="5"/>
  <c r="M196" i="2" s="1"/>
  <c r="D196" i="5"/>
  <c r="M197" i="2" s="1"/>
  <c r="D203" i="5"/>
  <c r="M204" i="2" s="1"/>
  <c r="D204" i="5"/>
  <c r="M205" i="2" s="1"/>
  <c r="D211" i="5"/>
  <c r="M212" i="2" s="1"/>
  <c r="D212" i="5"/>
  <c r="M213" i="2" s="1"/>
  <c r="D219" i="5"/>
  <c r="M220" i="2" s="1"/>
  <c r="D220" i="5"/>
  <c r="M221" i="2" s="1"/>
  <c r="D227" i="5"/>
  <c r="M228" i="2" s="1"/>
  <c r="D228" i="5"/>
  <c r="M229" i="2" s="1"/>
  <c r="D12" i="5"/>
  <c r="M13" i="2" s="1"/>
  <c r="D13" i="5"/>
  <c r="M14" i="2" s="1"/>
  <c r="D14" i="5"/>
  <c r="M15" i="2" s="1"/>
  <c r="D232" i="5"/>
  <c r="M233" i="2" s="1"/>
  <c r="D231" i="5"/>
  <c r="M232" i="2" s="1"/>
  <c r="D230" i="5"/>
  <c r="M231" i="2" s="1"/>
  <c r="D229" i="5"/>
  <c r="M230" i="2" s="1"/>
  <c r="D226" i="5"/>
  <c r="M227" i="2" s="1"/>
  <c r="D225" i="5"/>
  <c r="M226" i="2" s="1"/>
  <c r="D224" i="5"/>
  <c r="M225" i="2" s="1"/>
  <c r="D223" i="5"/>
  <c r="M224" i="2" s="1"/>
  <c r="D222" i="5"/>
  <c r="M223" i="2" s="1"/>
  <c r="D221" i="5"/>
  <c r="M222" i="2" s="1"/>
  <c r="D218" i="5"/>
  <c r="M219" i="2" s="1"/>
  <c r="D217" i="5"/>
  <c r="M218" i="2" s="1"/>
  <c r="D216" i="5"/>
  <c r="M217" i="2" s="1"/>
  <c r="D215" i="5"/>
  <c r="M216" i="2" s="1"/>
  <c r="D214" i="5"/>
  <c r="M215" i="2" s="1"/>
  <c r="D213" i="5"/>
  <c r="M214" i="2" s="1"/>
  <c r="D210" i="5"/>
  <c r="M211" i="2" s="1"/>
  <c r="D209" i="5"/>
  <c r="M210" i="2" s="1"/>
  <c r="D208" i="5"/>
  <c r="M209" i="2" s="1"/>
  <c r="D207" i="5"/>
  <c r="M208" i="2" s="1"/>
  <c r="D206" i="5"/>
  <c r="M207" i="2" s="1"/>
  <c r="D205" i="5"/>
  <c r="M206" i="2" s="1"/>
  <c r="D202" i="5"/>
  <c r="M203" i="2" s="1"/>
  <c r="D201" i="5"/>
  <c r="M202" i="2" s="1"/>
  <c r="D200" i="5"/>
  <c r="M201" i="2" s="1"/>
  <c r="D199" i="5"/>
  <c r="M200" i="2" s="1"/>
  <c r="D198" i="5"/>
  <c r="M199" i="2" s="1"/>
  <c r="D197" i="5"/>
  <c r="M198" i="2" s="1"/>
  <c r="D194" i="5"/>
  <c r="M195" i="2" s="1"/>
  <c r="D193" i="5"/>
  <c r="M194" i="2" s="1"/>
  <c r="D192" i="5"/>
  <c r="M193" i="2" s="1"/>
  <c r="D191" i="5"/>
  <c r="M192" i="2" s="1"/>
  <c r="D190" i="5"/>
  <c r="M191" i="2" s="1"/>
  <c r="D189" i="5"/>
  <c r="M190" i="2" s="1"/>
  <c r="D186" i="5"/>
  <c r="M187" i="2" s="1"/>
  <c r="D185" i="5"/>
  <c r="M186" i="2" s="1"/>
  <c r="D184" i="5"/>
  <c r="M185" i="2" s="1"/>
  <c r="D183" i="5"/>
  <c r="M184" i="2" s="1"/>
  <c r="D182" i="5"/>
  <c r="M183" i="2" s="1"/>
  <c r="D181" i="5"/>
  <c r="M182" i="2" s="1"/>
  <c r="D178" i="5"/>
  <c r="M179" i="2" s="1"/>
  <c r="D177" i="5"/>
  <c r="M178" i="2" s="1"/>
  <c r="D176" i="5"/>
  <c r="M177" i="2" s="1"/>
  <c r="D175" i="5"/>
  <c r="M176" i="2" s="1"/>
  <c r="D174" i="5"/>
  <c r="M175" i="2" s="1"/>
  <c r="D173" i="5"/>
  <c r="M174" i="2" s="1"/>
  <c r="D170" i="5"/>
  <c r="M171" i="2" s="1"/>
  <c r="D169" i="5"/>
  <c r="M170" i="2" s="1"/>
  <c r="D168" i="5"/>
  <c r="M169" i="2" s="1"/>
  <c r="D167" i="5"/>
  <c r="M168" i="2" s="1"/>
  <c r="D166" i="5"/>
  <c r="M167" i="2" s="1"/>
  <c r="D165" i="5"/>
  <c r="M166" i="2" s="1"/>
  <c r="D162" i="5"/>
  <c r="M163" i="2" s="1"/>
  <c r="D161" i="5"/>
  <c r="M162" i="2" s="1"/>
  <c r="D160" i="5"/>
  <c r="M161" i="2" s="1"/>
  <c r="D159" i="5"/>
  <c r="M160" i="2" s="1"/>
  <c r="D158" i="5"/>
  <c r="M159" i="2" s="1"/>
  <c r="D157" i="5"/>
  <c r="M158" i="2" s="1"/>
  <c r="D154" i="5"/>
  <c r="M155" i="2" s="1"/>
  <c r="D153" i="5"/>
  <c r="M154" i="2" s="1"/>
  <c r="D152" i="5"/>
  <c r="M153" i="2" s="1"/>
  <c r="D151" i="5"/>
  <c r="M152" i="2" s="1"/>
  <c r="D150" i="5"/>
  <c r="M151" i="2" s="1"/>
  <c r="D149" i="5"/>
  <c r="M150" i="2" s="1"/>
  <c r="D146" i="5"/>
  <c r="M147" i="2" s="1"/>
  <c r="D145" i="5"/>
  <c r="M146" i="2" s="1"/>
  <c r="D144" i="5"/>
  <c r="M145" i="2" s="1"/>
  <c r="D143" i="5"/>
  <c r="M144" i="2" s="1"/>
  <c r="D142" i="5"/>
  <c r="M143" i="2" s="1"/>
  <c r="D141" i="5"/>
  <c r="M142" i="2" s="1"/>
  <c r="D138" i="5"/>
  <c r="M139" i="2" s="1"/>
  <c r="D137" i="5"/>
  <c r="M138" i="2" s="1"/>
  <c r="D136" i="5"/>
  <c r="M137" i="2" s="1"/>
  <c r="D135" i="5"/>
  <c r="M136" i="2" s="1"/>
  <c r="D134" i="5"/>
  <c r="M135" i="2" s="1"/>
  <c r="D133" i="5"/>
  <c r="M134" i="2" s="1"/>
  <c r="D130" i="5"/>
  <c r="M131" i="2" s="1"/>
  <c r="D129" i="5"/>
  <c r="M130" i="2" s="1"/>
  <c r="D128" i="5"/>
  <c r="M129" i="2" s="1"/>
  <c r="D127" i="5"/>
  <c r="M128" i="2" s="1"/>
  <c r="D126" i="5"/>
  <c r="M127" i="2" s="1"/>
  <c r="D125" i="5"/>
  <c r="M126" i="2" s="1"/>
  <c r="D122" i="5"/>
  <c r="M123" i="2" s="1"/>
  <c r="D121" i="5"/>
  <c r="M122" i="2" s="1"/>
  <c r="D120" i="5"/>
  <c r="M121" i="2" s="1"/>
  <c r="D119" i="5"/>
  <c r="M120" i="2" s="1"/>
  <c r="D118" i="5"/>
  <c r="M119" i="2" s="1"/>
  <c r="D117" i="5"/>
  <c r="M118" i="2" s="1"/>
  <c r="D104" i="5"/>
  <c r="M105" i="2" s="1"/>
  <c r="D103" i="5"/>
  <c r="M104" i="2" s="1"/>
  <c r="D102" i="5"/>
  <c r="M103" i="2" s="1"/>
  <c r="D101" i="5"/>
  <c r="M102" i="2" s="1"/>
  <c r="D98" i="5"/>
  <c r="M99" i="2" s="1"/>
  <c r="D97" i="5"/>
  <c r="M98" i="2" s="1"/>
  <c r="D96" i="5"/>
  <c r="M97" i="2" s="1"/>
  <c r="D95" i="5"/>
  <c r="M96" i="2" s="1"/>
  <c r="D94" i="5"/>
  <c r="M95" i="2" s="1"/>
  <c r="D93" i="5"/>
  <c r="M94" i="2" s="1"/>
  <c r="D90" i="5"/>
  <c r="M91" i="2" s="1"/>
  <c r="D89" i="5"/>
  <c r="M90" i="2" s="1"/>
  <c r="D88" i="5"/>
  <c r="M89" i="2" s="1"/>
  <c r="D87" i="5"/>
  <c r="M88" i="2" s="1"/>
  <c r="D86" i="5"/>
  <c r="M87" i="2" s="1"/>
  <c r="D85" i="5"/>
  <c r="M86" i="2" s="1"/>
  <c r="D82" i="5"/>
  <c r="M83" i="2" s="1"/>
  <c r="D81" i="5"/>
  <c r="M82" i="2" s="1"/>
  <c r="D76" i="5"/>
  <c r="M77" i="2" s="1"/>
  <c r="D75" i="5"/>
  <c r="M76" i="2" s="1"/>
  <c r="D74" i="5"/>
  <c r="M75" i="2" s="1"/>
  <c r="D72" i="5"/>
  <c r="M73" i="2" s="1"/>
  <c r="D68" i="5"/>
  <c r="M69" i="2" s="1"/>
  <c r="D67" i="5"/>
  <c r="M68" i="2" s="1"/>
  <c r="D66" i="5"/>
  <c r="M67" i="2" s="1"/>
  <c r="D64" i="5"/>
  <c r="M65" i="2" s="1"/>
  <c r="D60" i="5"/>
  <c r="M61" i="2" s="1"/>
  <c r="D59" i="5"/>
  <c r="M60" i="2" s="1"/>
  <c r="D58" i="5"/>
  <c r="M59" i="2" s="1"/>
  <c r="D56" i="5"/>
  <c r="M57" i="2" s="1"/>
  <c r="D52" i="5"/>
  <c r="M53" i="2" s="1"/>
  <c r="D51" i="5"/>
  <c r="M52" i="2" s="1"/>
  <c r="D50" i="5"/>
  <c r="M51" i="2" s="1"/>
  <c r="D48" i="5"/>
  <c r="M49" i="2" s="1"/>
  <c r="D44" i="5"/>
  <c r="M45" i="2" s="1"/>
  <c r="D43" i="5"/>
  <c r="M44" i="2" s="1"/>
  <c r="D42" i="5"/>
  <c r="M43" i="2" s="1"/>
  <c r="D40" i="5"/>
  <c r="M41" i="2" s="1"/>
  <c r="D36" i="5"/>
  <c r="M37" i="2" s="1"/>
  <c r="D35" i="5"/>
  <c r="M36" i="2" s="1"/>
  <c r="D34" i="5"/>
  <c r="M35" i="2" s="1"/>
  <c r="D32" i="5"/>
  <c r="M33" i="2" s="1"/>
  <c r="D28" i="5"/>
  <c r="M29" i="2" s="1"/>
  <c r="D27" i="5"/>
  <c r="M28" i="2" s="1"/>
  <c r="D26" i="5"/>
  <c r="M27" i="2" s="1"/>
  <c r="D24" i="5"/>
  <c r="M25" i="2" s="1"/>
  <c r="D20" i="5"/>
  <c r="M21" i="2" s="1"/>
  <c r="D19" i="5"/>
  <c r="M20" i="2" s="1"/>
  <c r="D18" i="5"/>
  <c r="M19" i="2" s="1"/>
  <c r="D16" i="5"/>
  <c r="M17" i="2" s="1"/>
  <c r="H67" i="41"/>
  <c r="H291" i="41" s="1"/>
  <c r="G67" i="41"/>
  <c r="G291" i="41" s="1"/>
  <c r="F67" i="41"/>
  <c r="F291" i="41" s="1"/>
  <c r="E67" i="41"/>
  <c r="E291" i="41" s="1"/>
  <c r="H19" i="41"/>
  <c r="I19" i="41" s="1"/>
  <c r="J19" i="41" s="1"/>
  <c r="F19" i="41"/>
  <c r="E19" i="41" s="1"/>
  <c r="D19" i="41" s="1"/>
  <c r="D20" i="41" s="1"/>
  <c r="E20" i="41" s="1"/>
  <c r="F20" i="41" s="1"/>
  <c r="G20" i="41" s="1"/>
  <c r="H20" i="41" s="1"/>
  <c r="I20" i="41" s="1"/>
  <c r="J20" i="41" s="1"/>
  <c r="H17" i="41"/>
  <c r="I17" i="41" s="1"/>
  <c r="J17" i="41" s="1"/>
  <c r="F17" i="41"/>
  <c r="E17" i="41" s="1"/>
  <c r="D17" i="41" s="1"/>
  <c r="D18" i="41" s="1"/>
  <c r="E18" i="41" s="1"/>
  <c r="F18" i="41" s="1"/>
  <c r="G18" i="41" s="1"/>
  <c r="H18" i="41" s="1"/>
  <c r="I18" i="41" s="1"/>
  <c r="J18" i="41" s="1"/>
  <c r="H15" i="41"/>
  <c r="I15" i="41" s="1"/>
  <c r="J15" i="41" s="1"/>
  <c r="F15" i="41"/>
  <c r="E15" i="41" s="1"/>
  <c r="D15" i="41" s="1"/>
  <c r="D16" i="41" s="1"/>
  <c r="E16" i="41" s="1"/>
  <c r="F16" i="41" s="1"/>
  <c r="G16" i="41" s="1"/>
  <c r="H16" i="41" s="1"/>
  <c r="I16" i="41" s="1"/>
  <c r="J16" i="41" s="1"/>
  <c r="H13" i="41"/>
  <c r="I13" i="41" s="1"/>
  <c r="J13" i="41" s="1"/>
  <c r="F13" i="41"/>
  <c r="E13" i="41" s="1"/>
  <c r="D13" i="41" s="1"/>
  <c r="D14" i="41" s="1"/>
  <c r="J11" i="4"/>
  <c r="J235" i="4" s="1"/>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5" i="4"/>
  <c r="F106" i="4"/>
  <c r="F107" i="4"/>
  <c r="F108" i="4"/>
  <c r="F109" i="4"/>
  <c r="F110" i="4"/>
  <c r="F111" i="4"/>
  <c r="F112" i="4"/>
  <c r="F113" i="4"/>
  <c r="F114" i="4"/>
  <c r="F115" i="4"/>
  <c r="F116" i="4"/>
  <c r="F117" i="4"/>
  <c r="F118" i="4"/>
  <c r="F119" i="4"/>
  <c r="F120" i="4"/>
  <c r="F122" i="4"/>
  <c r="F123" i="4"/>
  <c r="F125" i="4"/>
  <c r="F126" i="4"/>
  <c r="F127" i="4"/>
  <c r="F128" i="4"/>
  <c r="F129" i="4"/>
  <c r="F130" i="4"/>
  <c r="F131" i="4"/>
  <c r="F132" i="4"/>
  <c r="F133" i="4"/>
  <c r="F135"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14" i="42" l="1"/>
  <c r="G14" i="42" s="1"/>
  <c r="H14" i="42" s="1"/>
  <c r="I14" i="42" s="1"/>
  <c r="J14" i="42" s="1"/>
  <c r="K14" i="42" s="1"/>
  <c r="E14" i="41"/>
  <c r="F14" i="41" s="1"/>
  <c r="G14" i="40"/>
  <c r="H14" i="40" s="1"/>
  <c r="I14" i="40" s="1"/>
  <c r="J14" i="40" s="1"/>
  <c r="F151" i="40" s="1"/>
  <c r="G151" i="40" s="1"/>
  <c r="E14" i="32"/>
  <c r="F14" i="32" s="1"/>
  <c r="G14" i="32" s="1"/>
  <c r="G67" i="15"/>
  <c r="G291" i="15" s="1"/>
  <c r="G133" i="4"/>
  <c r="G11" i="4" s="1"/>
  <c r="E14" i="39"/>
  <c r="F14" i="39" s="1"/>
  <c r="G14" i="39" s="1"/>
  <c r="H14" i="39" s="1"/>
  <c r="I14" i="39" s="1"/>
  <c r="J14" i="39" s="1"/>
  <c r="AG285" i="39"/>
  <c r="BG285" i="39" s="1"/>
  <c r="AG288" i="39"/>
  <c r="BG288" i="39" s="1"/>
  <c r="AG281" i="39"/>
  <c r="BG281" i="39" s="1"/>
  <c r="AG284" i="39"/>
  <c r="BG284" i="39" s="1"/>
  <c r="AG283" i="39"/>
  <c r="BG283" i="39" s="1"/>
  <c r="AG277" i="39"/>
  <c r="BG277" i="39" s="1"/>
  <c r="AG276" i="39"/>
  <c r="BG276" i="39" s="1"/>
  <c r="AG268" i="39"/>
  <c r="BG268" i="39" s="1"/>
  <c r="AG282" i="39"/>
  <c r="BG282" i="39" s="1"/>
  <c r="AG273" i="39"/>
  <c r="BG273" i="39" s="1"/>
  <c r="AG254" i="39"/>
  <c r="BG254" i="39" s="1"/>
  <c r="AG246" i="39"/>
  <c r="BG246" i="39" s="1"/>
  <c r="AG238" i="39"/>
  <c r="BG238" i="39" s="1"/>
  <c r="AG286" i="39"/>
  <c r="BG286" i="39" s="1"/>
  <c r="AG278" i="39"/>
  <c r="BG278" i="39" s="1"/>
  <c r="AG269" i="39"/>
  <c r="BG269" i="39" s="1"/>
  <c r="AG260" i="39"/>
  <c r="BG260" i="39" s="1"/>
  <c r="AG253" i="39"/>
  <c r="BG253" i="39" s="1"/>
  <c r="AG241" i="39"/>
  <c r="BG241" i="39" s="1"/>
  <c r="AG234" i="39"/>
  <c r="BG234" i="39" s="1"/>
  <c r="AG231" i="39"/>
  <c r="BG231" i="39" s="1"/>
  <c r="AG223" i="39"/>
  <c r="BG223" i="39" s="1"/>
  <c r="AG215" i="39"/>
  <c r="BG215" i="39" s="1"/>
  <c r="AG207" i="39"/>
  <c r="BG207" i="39" s="1"/>
  <c r="AG199" i="39"/>
  <c r="BG199" i="39" s="1"/>
  <c r="AG191" i="39"/>
  <c r="BG191" i="39" s="1"/>
  <c r="AG183" i="39"/>
  <c r="BG183" i="39" s="1"/>
  <c r="AG175" i="39"/>
  <c r="BG175" i="39" s="1"/>
  <c r="AG264" i="39"/>
  <c r="BG264" i="39" s="1"/>
  <c r="AG287" i="39"/>
  <c r="BG287" i="39" s="1"/>
  <c r="AG271" i="39"/>
  <c r="BG271" i="39" s="1"/>
  <c r="AG261" i="39"/>
  <c r="BG261" i="39" s="1"/>
  <c r="AG252" i="39"/>
  <c r="BG252" i="39" s="1"/>
  <c r="AG244" i="39"/>
  <c r="BG244" i="39" s="1"/>
  <c r="AG227" i="39"/>
  <c r="BG227" i="39" s="1"/>
  <c r="AG220" i="39"/>
  <c r="BG220" i="39" s="1"/>
  <c r="AG208" i="39"/>
  <c r="BG208" i="39" s="1"/>
  <c r="AG201" i="39"/>
  <c r="BG201" i="39" s="1"/>
  <c r="AG189" i="39"/>
  <c r="BG189" i="39" s="1"/>
  <c r="AG182" i="39"/>
  <c r="BG182" i="39" s="1"/>
  <c r="AG167" i="39"/>
  <c r="BG167" i="39" s="1"/>
  <c r="AG159" i="39"/>
  <c r="BG159" i="39" s="1"/>
  <c r="AG151" i="39"/>
  <c r="BG151" i="39" s="1"/>
  <c r="AG143" i="39"/>
  <c r="BG143" i="39" s="1"/>
  <c r="AG135" i="39"/>
  <c r="BG135" i="39" s="1"/>
  <c r="AG127" i="39"/>
  <c r="BG127" i="39" s="1"/>
  <c r="AG119" i="39"/>
  <c r="BG119" i="39" s="1"/>
  <c r="AG111" i="39"/>
  <c r="BG111" i="39" s="1"/>
  <c r="AG266" i="39"/>
  <c r="BG266" i="39" s="1"/>
  <c r="AG257" i="39"/>
  <c r="BG257" i="39" s="1"/>
  <c r="AG248" i="39"/>
  <c r="BG248" i="39" s="1"/>
  <c r="AG225" i="39"/>
  <c r="BG225" i="39" s="1"/>
  <c r="AG224" i="39"/>
  <c r="BG224" i="39" s="1"/>
  <c r="AG216" i="39"/>
  <c r="BG216" i="39" s="1"/>
  <c r="AG270" i="39"/>
  <c r="BG270" i="39" s="1"/>
  <c r="AG240" i="39"/>
  <c r="BG240" i="39" s="1"/>
  <c r="AG233" i="39"/>
  <c r="BG233" i="39" s="1"/>
  <c r="AG217" i="39"/>
  <c r="BG217" i="39" s="1"/>
  <c r="AG209" i="39"/>
  <c r="BG209" i="39" s="1"/>
  <c r="AG200" i="39"/>
  <c r="BG200" i="39" s="1"/>
  <c r="AG192" i="39"/>
  <c r="BG192" i="39" s="1"/>
  <c r="AG160" i="39"/>
  <c r="BG160" i="39" s="1"/>
  <c r="AG153" i="39"/>
  <c r="BG153" i="39" s="1"/>
  <c r="AG141" i="39"/>
  <c r="BG141" i="39" s="1"/>
  <c r="AG134" i="39"/>
  <c r="BG134" i="39" s="1"/>
  <c r="AG122" i="39"/>
  <c r="BG122" i="39" s="1"/>
  <c r="AG115" i="39"/>
  <c r="BG115" i="39" s="1"/>
  <c r="AG108" i="39"/>
  <c r="BG108" i="39" s="1"/>
  <c r="AG107" i="39"/>
  <c r="BG107" i="39" s="1"/>
  <c r="AG99" i="39"/>
  <c r="BG99" i="39" s="1"/>
  <c r="AG91" i="39"/>
  <c r="BG91" i="39" s="1"/>
  <c r="AG83" i="39"/>
  <c r="BG83" i="39" s="1"/>
  <c r="AG75" i="39"/>
  <c r="BG75" i="39" s="1"/>
  <c r="AG249" i="39"/>
  <c r="BG249" i="39" s="1"/>
  <c r="AG247" i="39"/>
  <c r="BG247" i="39" s="1"/>
  <c r="AG232" i="39"/>
  <c r="BG232" i="39" s="1"/>
  <c r="AG218" i="39"/>
  <c r="BG218" i="39" s="1"/>
  <c r="AG212" i="39"/>
  <c r="BG212" i="39" s="1"/>
  <c r="AG206" i="39"/>
  <c r="BG206" i="39" s="1"/>
  <c r="AG203" i="39"/>
  <c r="BG203" i="39" s="1"/>
  <c r="AG198" i="39"/>
  <c r="BG198" i="39" s="1"/>
  <c r="AG194" i="39"/>
  <c r="BG194" i="39" s="1"/>
  <c r="AG172" i="39"/>
  <c r="BG172" i="39" s="1"/>
  <c r="AG168" i="39"/>
  <c r="BG168" i="39" s="1"/>
  <c r="AG126" i="39"/>
  <c r="BG126" i="39" s="1"/>
  <c r="AG118" i="39"/>
  <c r="BG118" i="39" s="1"/>
  <c r="AG117" i="39"/>
  <c r="BG117" i="39" s="1"/>
  <c r="AG263" i="39"/>
  <c r="BG263" i="39" s="1"/>
  <c r="AG242" i="39"/>
  <c r="BG242" i="39" s="1"/>
  <c r="AG237" i="39"/>
  <c r="BG237" i="39" s="1"/>
  <c r="AG230" i="39"/>
  <c r="BG230" i="39" s="1"/>
  <c r="AG221" i="39"/>
  <c r="BG221" i="39" s="1"/>
  <c r="AG190" i="39"/>
  <c r="BG190" i="39" s="1"/>
  <c r="AG267" i="39"/>
  <c r="BG267" i="39" s="1"/>
  <c r="AG262" i="39"/>
  <c r="BG262" i="39" s="1"/>
  <c r="AG258" i="39"/>
  <c r="BG258" i="39" s="1"/>
  <c r="AG245" i="39"/>
  <c r="BG245" i="39" s="1"/>
  <c r="AG235" i="39"/>
  <c r="BG235" i="39" s="1"/>
  <c r="AG195" i="39"/>
  <c r="BG195" i="39" s="1"/>
  <c r="AG186" i="39"/>
  <c r="BG186" i="39" s="1"/>
  <c r="AG164" i="39"/>
  <c r="BG164" i="39" s="1"/>
  <c r="AG157" i="39"/>
  <c r="BG157" i="39" s="1"/>
  <c r="AG142" i="39"/>
  <c r="BG142" i="39" s="1"/>
  <c r="AG131" i="39"/>
  <c r="BG131" i="39" s="1"/>
  <c r="AG116" i="39"/>
  <c r="BG116" i="39" s="1"/>
  <c r="AG104" i="39"/>
  <c r="BG104" i="39" s="1"/>
  <c r="AG92" i="39"/>
  <c r="BG92" i="39" s="1"/>
  <c r="AG85" i="39"/>
  <c r="BG85" i="39" s="1"/>
  <c r="AG73" i="39"/>
  <c r="BG73" i="39" s="1"/>
  <c r="AG275" i="39"/>
  <c r="BG275" i="39" s="1"/>
  <c r="AG272" i="39"/>
  <c r="BG272" i="39" s="1"/>
  <c r="AG259" i="39"/>
  <c r="BG259" i="39" s="1"/>
  <c r="AG213" i="39"/>
  <c r="BG213" i="39" s="1"/>
  <c r="AG179" i="39"/>
  <c r="BG179" i="39" s="1"/>
  <c r="AG171" i="39"/>
  <c r="BG171" i="39" s="1"/>
  <c r="AG156" i="39"/>
  <c r="BG156" i="39" s="1"/>
  <c r="AG149" i="39"/>
  <c r="BG149" i="39" s="1"/>
  <c r="AG145" i="39"/>
  <c r="BG145" i="39" s="1"/>
  <c r="AG138" i="39"/>
  <c r="BG138" i="39" s="1"/>
  <c r="AG123" i="39"/>
  <c r="BG123" i="39" s="1"/>
  <c r="AG112" i="39"/>
  <c r="BG112" i="39" s="1"/>
  <c r="AG97" i="39"/>
  <c r="BG97" i="39" s="1"/>
  <c r="AG90" i="39"/>
  <c r="BG90" i="39" s="1"/>
  <c r="AG78" i="39"/>
  <c r="BG78" i="39" s="1"/>
  <c r="AG71" i="39"/>
  <c r="BG71" i="39" s="1"/>
  <c r="AG279" i="39"/>
  <c r="BG279" i="39" s="1"/>
  <c r="AG256" i="39"/>
  <c r="BG256" i="39" s="1"/>
  <c r="AG255" i="39"/>
  <c r="BG255" i="39" s="1"/>
  <c r="AG205" i="39"/>
  <c r="BG205" i="39" s="1"/>
  <c r="AG193" i="39"/>
  <c r="BG193" i="39" s="1"/>
  <c r="AG163" i="39"/>
  <c r="BG163" i="39" s="1"/>
  <c r="AG152" i="39"/>
  <c r="BG152" i="39" s="1"/>
  <c r="AG137" i="39"/>
  <c r="BG137" i="39" s="1"/>
  <c r="AG130" i="39"/>
  <c r="BG130" i="39" s="1"/>
  <c r="AG251" i="39"/>
  <c r="BG251" i="39" s="1"/>
  <c r="AG226" i="39"/>
  <c r="BG226" i="39" s="1"/>
  <c r="AG219" i="39"/>
  <c r="BG219" i="39" s="1"/>
  <c r="AG154" i="39"/>
  <c r="BG154" i="39" s="1"/>
  <c r="AG139" i="39"/>
  <c r="BG139" i="39" s="1"/>
  <c r="AG136" i="39"/>
  <c r="BG136" i="39" s="1"/>
  <c r="AG133" i="39"/>
  <c r="BG133" i="39" s="1"/>
  <c r="AG121" i="39"/>
  <c r="BG121" i="39" s="1"/>
  <c r="AG106" i="39"/>
  <c r="BG106" i="39" s="1"/>
  <c r="AG100" i="39"/>
  <c r="BG100" i="39" s="1"/>
  <c r="AG84" i="39"/>
  <c r="BG84" i="39" s="1"/>
  <c r="AG72" i="39"/>
  <c r="BG72" i="39" s="1"/>
  <c r="AG280" i="39"/>
  <c r="BG280" i="39" s="1"/>
  <c r="AG250" i="39"/>
  <c r="BG250" i="39" s="1"/>
  <c r="AG239" i="39"/>
  <c r="BG239" i="39" s="1"/>
  <c r="AG197" i="39"/>
  <c r="BG197" i="39" s="1"/>
  <c r="AG188" i="39"/>
  <c r="BG188" i="39" s="1"/>
  <c r="AG181" i="39"/>
  <c r="BG181" i="39" s="1"/>
  <c r="AG178" i="39"/>
  <c r="BG178" i="39" s="1"/>
  <c r="AG161" i="39"/>
  <c r="BG161" i="39" s="1"/>
  <c r="AG158" i="39"/>
  <c r="BG158" i="39" s="1"/>
  <c r="AG155" i="39"/>
  <c r="BG155" i="39" s="1"/>
  <c r="AG140" i="39"/>
  <c r="BG140" i="39" s="1"/>
  <c r="AG114" i="39"/>
  <c r="BG114" i="39" s="1"/>
  <c r="AG94" i="39"/>
  <c r="BG94" i="39" s="1"/>
  <c r="AG93" i="39"/>
  <c r="BG93" i="39" s="1"/>
  <c r="AG77" i="39"/>
  <c r="BG77" i="39" s="1"/>
  <c r="AG274" i="39"/>
  <c r="BG274" i="39" s="1"/>
  <c r="AG265" i="39"/>
  <c r="BG265" i="39" s="1"/>
  <c r="AG210" i="39"/>
  <c r="BG210" i="39" s="1"/>
  <c r="AG202" i="39"/>
  <c r="BG202" i="39" s="1"/>
  <c r="AG196" i="39"/>
  <c r="BG196" i="39" s="1"/>
  <c r="AG187" i="39"/>
  <c r="BG187" i="39" s="1"/>
  <c r="AG180" i="39"/>
  <c r="BG180" i="39" s="1"/>
  <c r="AG184" i="39"/>
  <c r="BG184" i="39" s="1"/>
  <c r="AG170" i="39"/>
  <c r="BG170" i="39" s="1"/>
  <c r="AG124" i="39"/>
  <c r="BG124" i="39" s="1"/>
  <c r="AG109" i="39"/>
  <c r="BG109" i="39" s="1"/>
  <c r="AG105" i="39"/>
  <c r="BG105" i="39" s="1"/>
  <c r="AG89" i="39"/>
  <c r="BG89" i="39" s="1"/>
  <c r="AG88" i="39"/>
  <c r="BG88" i="39" s="1"/>
  <c r="AG229" i="39"/>
  <c r="BG229" i="39" s="1"/>
  <c r="AG222" i="39"/>
  <c r="BG222" i="39" s="1"/>
  <c r="AG165" i="39"/>
  <c r="BG165" i="39" s="1"/>
  <c r="AG162" i="39"/>
  <c r="BG162" i="39" s="1"/>
  <c r="AG147" i="39"/>
  <c r="BG147" i="39" s="1"/>
  <c r="AG132" i="39"/>
  <c r="BG132" i="39" s="1"/>
  <c r="AG129" i="39"/>
  <c r="BG129" i="39" s="1"/>
  <c r="AG87" i="39"/>
  <c r="BG87" i="39" s="1"/>
  <c r="AG82" i="39"/>
  <c r="BG82" i="39" s="1"/>
  <c r="AG79" i="39"/>
  <c r="BG79" i="39" s="1"/>
  <c r="AG74" i="39"/>
  <c r="BG74" i="39" s="1"/>
  <c r="AG69" i="39"/>
  <c r="AG243" i="39"/>
  <c r="BG243" i="39" s="1"/>
  <c r="AG173" i="39"/>
  <c r="BG173" i="39" s="1"/>
  <c r="AG150" i="39"/>
  <c r="BG150" i="39" s="1"/>
  <c r="AG120" i="39"/>
  <c r="BG120" i="39" s="1"/>
  <c r="AG103" i="39"/>
  <c r="BG103" i="39" s="1"/>
  <c r="AG98" i="39"/>
  <c r="BG98" i="39" s="1"/>
  <c r="AG95" i="39"/>
  <c r="BG95" i="39" s="1"/>
  <c r="AG113" i="39"/>
  <c r="BG113" i="39" s="1"/>
  <c r="AG236" i="39"/>
  <c r="BG236" i="39" s="1"/>
  <c r="AG211" i="39"/>
  <c r="BG211" i="39" s="1"/>
  <c r="AG204" i="39"/>
  <c r="BG204" i="39" s="1"/>
  <c r="AG185" i="39"/>
  <c r="BG185" i="39" s="1"/>
  <c r="AG169" i="39"/>
  <c r="BG169" i="39" s="1"/>
  <c r="AG166" i="39"/>
  <c r="BG166" i="39" s="1"/>
  <c r="AG148" i="39"/>
  <c r="BG148" i="39" s="1"/>
  <c r="AG80" i="39"/>
  <c r="BG80" i="39" s="1"/>
  <c r="AG101" i="39"/>
  <c r="BG101" i="39" s="1"/>
  <c r="AG96" i="39"/>
  <c r="BG96" i="39" s="1"/>
  <c r="AG70" i="39"/>
  <c r="BG70" i="39" s="1"/>
  <c r="AG289" i="39"/>
  <c r="BG289" i="39" s="1"/>
  <c r="AG177" i="39"/>
  <c r="BG177" i="39" s="1"/>
  <c r="AG174" i="39"/>
  <c r="BG174" i="39" s="1"/>
  <c r="AG146" i="39"/>
  <c r="BG146" i="39" s="1"/>
  <c r="AG128" i="39"/>
  <c r="BG128" i="39" s="1"/>
  <c r="AG125" i="39"/>
  <c r="BG125" i="39" s="1"/>
  <c r="AG110" i="39"/>
  <c r="BG110" i="39" s="1"/>
  <c r="AG86" i="39"/>
  <c r="BG86" i="39" s="1"/>
  <c r="AG81" i="39"/>
  <c r="BG81" i="39" s="1"/>
  <c r="AG76" i="39"/>
  <c r="BG76" i="39" s="1"/>
  <c r="AG228" i="39"/>
  <c r="BG228" i="39" s="1"/>
  <c r="AG214" i="39"/>
  <c r="BG214" i="39" s="1"/>
  <c r="AG102" i="39"/>
  <c r="BG102" i="39" s="1"/>
  <c r="AG176" i="39"/>
  <c r="BG176" i="39" s="1"/>
  <c r="AG144" i="39"/>
  <c r="BG144" i="39" s="1"/>
  <c r="AN288" i="39"/>
  <c r="BN288" i="39" s="1"/>
  <c r="AN280" i="39"/>
  <c r="BN280" i="39" s="1"/>
  <c r="AN278" i="39"/>
  <c r="BN278" i="39" s="1"/>
  <c r="AN289" i="39"/>
  <c r="BN289" i="39" s="1"/>
  <c r="AN281" i="39"/>
  <c r="BN281" i="39" s="1"/>
  <c r="AN271" i="39"/>
  <c r="BN271" i="39" s="1"/>
  <c r="AN263" i="39"/>
  <c r="BN263" i="39" s="1"/>
  <c r="AN270" i="39"/>
  <c r="BN270" i="39" s="1"/>
  <c r="AN257" i="39"/>
  <c r="BN257" i="39" s="1"/>
  <c r="AN249" i="39"/>
  <c r="BN249" i="39" s="1"/>
  <c r="AN241" i="39"/>
  <c r="BN241" i="39" s="1"/>
  <c r="AN233" i="39"/>
  <c r="BN233" i="39" s="1"/>
  <c r="AN284" i="39"/>
  <c r="BN284" i="39" s="1"/>
  <c r="AN275" i="39"/>
  <c r="BN275" i="39" s="1"/>
  <c r="AN274" i="39"/>
  <c r="BN274" i="39" s="1"/>
  <c r="AN266" i="39"/>
  <c r="BN266" i="39" s="1"/>
  <c r="AN250" i="39"/>
  <c r="BN250" i="39" s="1"/>
  <c r="AN243" i="39"/>
  <c r="BN243" i="39" s="1"/>
  <c r="AN226" i="39"/>
  <c r="BN226" i="39" s="1"/>
  <c r="AN218" i="39"/>
  <c r="BN218" i="39" s="1"/>
  <c r="AN210" i="39"/>
  <c r="BN210" i="39" s="1"/>
  <c r="AN202" i="39"/>
  <c r="BN202" i="39" s="1"/>
  <c r="AN194" i="39"/>
  <c r="BN194" i="39" s="1"/>
  <c r="AN186" i="39"/>
  <c r="BN186" i="39" s="1"/>
  <c r="AN178" i="39"/>
  <c r="BN178" i="39" s="1"/>
  <c r="AN283" i="39"/>
  <c r="BN283" i="39" s="1"/>
  <c r="AN273" i="39"/>
  <c r="BN273" i="39" s="1"/>
  <c r="AN262" i="39"/>
  <c r="BN262" i="39" s="1"/>
  <c r="AN269" i="39"/>
  <c r="BN269" i="39" s="1"/>
  <c r="AN258" i="39"/>
  <c r="BN258" i="39" s="1"/>
  <c r="AN224" i="39"/>
  <c r="BN224" i="39" s="1"/>
  <c r="AN217" i="39"/>
  <c r="BN217" i="39" s="1"/>
  <c r="AN205" i="39"/>
  <c r="BN205" i="39" s="1"/>
  <c r="AN198" i="39"/>
  <c r="BN198" i="39" s="1"/>
  <c r="AN191" i="39"/>
  <c r="BN191" i="39" s="1"/>
  <c r="AN179" i="39"/>
  <c r="BN179" i="39" s="1"/>
  <c r="AN172" i="39"/>
  <c r="BN172" i="39" s="1"/>
  <c r="AN170" i="39"/>
  <c r="BN170" i="39" s="1"/>
  <c r="AN162" i="39"/>
  <c r="BN162" i="39" s="1"/>
  <c r="AN154" i="39"/>
  <c r="BN154" i="39" s="1"/>
  <c r="AN146" i="39"/>
  <c r="BN146" i="39" s="1"/>
  <c r="AN138" i="39"/>
  <c r="BN138" i="39" s="1"/>
  <c r="AN130" i="39"/>
  <c r="BN130" i="39" s="1"/>
  <c r="AN122" i="39"/>
  <c r="BN122" i="39" s="1"/>
  <c r="AN114" i="39"/>
  <c r="BN114" i="39" s="1"/>
  <c r="AN277" i="39"/>
  <c r="BN277" i="39" s="1"/>
  <c r="AN268" i="39"/>
  <c r="BN268" i="39" s="1"/>
  <c r="AN264" i="39"/>
  <c r="BN264" i="39" s="1"/>
  <c r="AN259" i="39"/>
  <c r="BN259" i="39" s="1"/>
  <c r="AN253" i="39"/>
  <c r="BN253" i="39" s="1"/>
  <c r="AN242" i="39"/>
  <c r="BN242" i="39" s="1"/>
  <c r="AN230" i="39"/>
  <c r="BN230" i="39" s="1"/>
  <c r="AN222" i="39"/>
  <c r="BN222" i="39" s="1"/>
  <c r="AN221" i="39"/>
  <c r="BN221" i="39" s="1"/>
  <c r="AN213" i="39"/>
  <c r="BN213" i="39" s="1"/>
  <c r="AN256" i="39"/>
  <c r="BN256" i="39" s="1"/>
  <c r="AN238" i="39"/>
  <c r="BN238" i="39" s="1"/>
  <c r="AN234" i="39"/>
  <c r="BN234" i="39" s="1"/>
  <c r="AN231" i="39"/>
  <c r="BN231" i="39" s="1"/>
  <c r="AN223" i="39"/>
  <c r="BN223" i="39" s="1"/>
  <c r="AN215" i="39"/>
  <c r="BN215" i="39" s="1"/>
  <c r="AN214" i="39"/>
  <c r="BN214" i="39" s="1"/>
  <c r="AN206" i="39"/>
  <c r="BN206" i="39" s="1"/>
  <c r="AN197" i="39"/>
  <c r="BN197" i="39" s="1"/>
  <c r="AN189" i="39"/>
  <c r="BN189" i="39" s="1"/>
  <c r="AN169" i="39"/>
  <c r="BN169" i="39" s="1"/>
  <c r="AN157" i="39"/>
  <c r="BN157" i="39" s="1"/>
  <c r="AN150" i="39"/>
  <c r="BN150" i="39" s="1"/>
  <c r="AN143" i="39"/>
  <c r="BN143" i="39" s="1"/>
  <c r="AN131" i="39"/>
  <c r="BN131" i="39" s="1"/>
  <c r="AN124" i="39"/>
  <c r="BN124" i="39" s="1"/>
  <c r="AN112" i="39"/>
  <c r="BN112" i="39" s="1"/>
  <c r="AN102" i="39"/>
  <c r="BN102" i="39" s="1"/>
  <c r="AN94" i="39"/>
  <c r="BN94" i="39" s="1"/>
  <c r="AN86" i="39"/>
  <c r="BN86" i="39" s="1"/>
  <c r="AN78" i="39"/>
  <c r="BN78" i="39" s="1"/>
  <c r="AN70" i="39"/>
  <c r="BN70" i="39" s="1"/>
  <c r="AN279" i="39"/>
  <c r="BN279" i="39" s="1"/>
  <c r="AN265" i="39"/>
  <c r="BN265" i="39" s="1"/>
  <c r="AN251" i="39"/>
  <c r="BN251" i="39" s="1"/>
  <c r="AN245" i="39"/>
  <c r="BN245" i="39" s="1"/>
  <c r="AN228" i="39"/>
  <c r="BN228" i="39" s="1"/>
  <c r="AN219" i="39"/>
  <c r="BN219" i="39" s="1"/>
  <c r="AN199" i="39"/>
  <c r="BN199" i="39" s="1"/>
  <c r="AN192" i="39"/>
  <c r="BN192" i="39" s="1"/>
  <c r="AN181" i="39"/>
  <c r="BN181" i="39" s="1"/>
  <c r="AN177" i="39"/>
  <c r="BN177" i="39" s="1"/>
  <c r="AN165" i="39"/>
  <c r="BN165" i="39" s="1"/>
  <c r="AN140" i="39"/>
  <c r="BN140" i="39" s="1"/>
  <c r="AN132" i="39"/>
  <c r="BN132" i="39" s="1"/>
  <c r="AN123" i="39"/>
  <c r="BN123" i="39" s="1"/>
  <c r="AN115" i="39"/>
  <c r="BN115" i="39" s="1"/>
  <c r="AN286" i="39"/>
  <c r="BN286" i="39" s="1"/>
  <c r="AN272" i="39"/>
  <c r="BN272" i="39" s="1"/>
  <c r="AN267" i="39"/>
  <c r="BN267" i="39" s="1"/>
  <c r="AN240" i="39"/>
  <c r="BN240" i="39" s="1"/>
  <c r="AN235" i="39"/>
  <c r="BN235" i="39" s="1"/>
  <c r="AN208" i="39"/>
  <c r="BN208" i="39" s="1"/>
  <c r="AN188" i="39"/>
  <c r="BN188" i="39" s="1"/>
  <c r="AN276" i="39"/>
  <c r="BN276" i="39" s="1"/>
  <c r="AN255" i="39"/>
  <c r="BN255" i="39" s="1"/>
  <c r="AN247" i="39"/>
  <c r="BN247" i="39" s="1"/>
  <c r="AN244" i="39"/>
  <c r="BN244" i="39" s="1"/>
  <c r="AN232" i="39"/>
  <c r="BN232" i="39" s="1"/>
  <c r="AN193" i="39"/>
  <c r="BN193" i="39" s="1"/>
  <c r="AN173" i="39"/>
  <c r="BN173" i="39" s="1"/>
  <c r="AN158" i="39"/>
  <c r="BN158" i="39" s="1"/>
  <c r="AN136" i="39"/>
  <c r="BN136" i="39" s="1"/>
  <c r="AN125" i="39"/>
  <c r="BN125" i="39" s="1"/>
  <c r="AN101" i="39"/>
  <c r="BN101" i="39" s="1"/>
  <c r="AN89" i="39"/>
  <c r="BN89" i="39" s="1"/>
  <c r="AN82" i="39"/>
  <c r="BN82" i="39" s="1"/>
  <c r="AN75" i="39"/>
  <c r="BN75" i="39" s="1"/>
  <c r="AN285" i="39"/>
  <c r="BN285" i="39" s="1"/>
  <c r="AN254" i="39"/>
  <c r="BN254" i="39" s="1"/>
  <c r="AN239" i="39"/>
  <c r="BN239" i="39" s="1"/>
  <c r="AN187" i="39"/>
  <c r="BN187" i="39" s="1"/>
  <c r="AN147" i="39"/>
  <c r="BN147" i="39" s="1"/>
  <c r="AN121" i="39"/>
  <c r="BN121" i="39" s="1"/>
  <c r="AN117" i="39"/>
  <c r="BN117" i="39" s="1"/>
  <c r="AN106" i="39"/>
  <c r="BN106" i="39" s="1"/>
  <c r="AN99" i="39"/>
  <c r="BN99" i="39" s="1"/>
  <c r="AN87" i="39"/>
  <c r="BN87" i="39" s="1"/>
  <c r="AN80" i="39"/>
  <c r="BN80" i="39" s="1"/>
  <c r="AN252" i="39"/>
  <c r="BN252" i="39" s="1"/>
  <c r="AN211" i="39"/>
  <c r="BN211" i="39" s="1"/>
  <c r="AN207" i="39"/>
  <c r="BN207" i="39" s="1"/>
  <c r="AN203" i="39"/>
  <c r="BN203" i="39" s="1"/>
  <c r="AN201" i="39"/>
  <c r="BN201" i="39" s="1"/>
  <c r="AN185" i="39"/>
  <c r="BN185" i="39" s="1"/>
  <c r="AN161" i="39"/>
  <c r="BN161" i="39" s="1"/>
  <c r="AN139" i="39"/>
  <c r="BN139" i="39" s="1"/>
  <c r="AN135" i="39"/>
  <c r="BN135" i="39" s="1"/>
  <c r="AN128" i="39"/>
  <c r="BN128" i="39" s="1"/>
  <c r="AN261" i="39"/>
  <c r="BN261" i="39" s="1"/>
  <c r="AN227" i="39"/>
  <c r="BN227" i="39" s="1"/>
  <c r="AN220" i="39"/>
  <c r="BN220" i="39" s="1"/>
  <c r="AN216" i="39"/>
  <c r="BN216" i="39" s="1"/>
  <c r="AN209" i="39"/>
  <c r="BN209" i="39" s="1"/>
  <c r="AN196" i="39"/>
  <c r="BN196" i="39" s="1"/>
  <c r="AN195" i="39"/>
  <c r="BN195" i="39" s="1"/>
  <c r="AN190" i="39"/>
  <c r="BN190" i="39" s="1"/>
  <c r="AN155" i="39"/>
  <c r="BN155" i="39" s="1"/>
  <c r="AN152" i="39"/>
  <c r="BN152" i="39" s="1"/>
  <c r="AN137" i="39"/>
  <c r="BN137" i="39" s="1"/>
  <c r="AN119" i="39"/>
  <c r="BN119" i="39" s="1"/>
  <c r="AN110" i="39"/>
  <c r="BN110" i="39" s="1"/>
  <c r="AN103" i="39"/>
  <c r="BN103" i="39" s="1"/>
  <c r="AN97" i="39"/>
  <c r="BN97" i="39" s="1"/>
  <c r="AN81" i="39"/>
  <c r="BN81" i="39" s="1"/>
  <c r="AN69" i="39"/>
  <c r="AN237" i="39"/>
  <c r="BN237" i="39" s="1"/>
  <c r="AN180" i="39"/>
  <c r="BN180" i="39" s="1"/>
  <c r="AN171" i="39"/>
  <c r="BN171" i="39" s="1"/>
  <c r="AN159" i="39"/>
  <c r="BN159" i="39" s="1"/>
  <c r="AN156" i="39"/>
  <c r="BN156" i="39" s="1"/>
  <c r="AN141" i="39"/>
  <c r="BN141" i="39" s="1"/>
  <c r="AN120" i="39"/>
  <c r="BN120" i="39" s="1"/>
  <c r="AN108" i="39"/>
  <c r="BN108" i="39" s="1"/>
  <c r="AN96" i="39"/>
  <c r="BN96" i="39" s="1"/>
  <c r="AN90" i="39"/>
  <c r="BN90" i="39" s="1"/>
  <c r="AN74" i="39"/>
  <c r="BN74" i="39" s="1"/>
  <c r="AN182" i="39"/>
  <c r="BN182" i="39" s="1"/>
  <c r="AN287" i="39"/>
  <c r="BN287" i="39" s="1"/>
  <c r="AN260" i="39"/>
  <c r="BN260" i="39" s="1"/>
  <c r="AN200" i="39"/>
  <c r="BN200" i="39" s="1"/>
  <c r="AN183" i="39"/>
  <c r="BN183" i="39" s="1"/>
  <c r="AN174" i="39"/>
  <c r="BN174" i="39" s="1"/>
  <c r="AN168" i="39"/>
  <c r="BN168" i="39" s="1"/>
  <c r="AN153" i="39"/>
  <c r="BN153" i="39" s="1"/>
  <c r="AN107" i="39"/>
  <c r="BN107" i="39" s="1"/>
  <c r="AN91" i="39"/>
  <c r="BN91" i="39" s="1"/>
  <c r="AN85" i="39"/>
  <c r="BN85" i="39" s="1"/>
  <c r="AN282" i="39"/>
  <c r="BN282" i="39" s="1"/>
  <c r="AN248" i="39"/>
  <c r="BN248" i="39" s="1"/>
  <c r="AN160" i="39"/>
  <c r="BN160" i="39" s="1"/>
  <c r="AN142" i="39"/>
  <c r="BN142" i="39" s="1"/>
  <c r="AN127" i="39"/>
  <c r="BN127" i="39" s="1"/>
  <c r="AN111" i="39"/>
  <c r="BN111" i="39" s="1"/>
  <c r="AN98" i="39"/>
  <c r="BN98" i="39" s="1"/>
  <c r="AN93" i="39"/>
  <c r="BN93" i="39" s="1"/>
  <c r="AN88" i="39"/>
  <c r="BN88" i="39" s="1"/>
  <c r="AN83" i="39"/>
  <c r="BN83" i="39" s="1"/>
  <c r="AN166" i="39"/>
  <c r="BN166" i="39" s="1"/>
  <c r="AN163" i="39"/>
  <c r="BN163" i="39" s="1"/>
  <c r="AN151" i="39"/>
  <c r="BN151" i="39" s="1"/>
  <c r="AN148" i="39"/>
  <c r="BN148" i="39" s="1"/>
  <c r="AN145" i="39"/>
  <c r="BN145" i="39" s="1"/>
  <c r="AN113" i="39"/>
  <c r="BN113" i="39" s="1"/>
  <c r="AN104" i="39"/>
  <c r="BN104" i="39" s="1"/>
  <c r="AN73" i="39"/>
  <c r="BN73" i="39" s="1"/>
  <c r="AN236" i="39"/>
  <c r="BN236" i="39" s="1"/>
  <c r="AN225" i="39"/>
  <c r="BN225" i="39" s="1"/>
  <c r="AN204" i="39"/>
  <c r="BN204" i="39" s="1"/>
  <c r="AN133" i="39"/>
  <c r="BN133" i="39" s="1"/>
  <c r="AN118" i="39"/>
  <c r="BN118" i="39" s="1"/>
  <c r="AN167" i="39"/>
  <c r="BN167" i="39" s="1"/>
  <c r="AN212" i="39"/>
  <c r="BN212" i="39" s="1"/>
  <c r="AN184" i="39"/>
  <c r="BN184" i="39" s="1"/>
  <c r="AN164" i="39"/>
  <c r="BN164" i="39" s="1"/>
  <c r="AN149" i="39"/>
  <c r="BN149" i="39" s="1"/>
  <c r="AN134" i="39"/>
  <c r="BN134" i="39" s="1"/>
  <c r="AN116" i="39"/>
  <c r="BN116" i="39" s="1"/>
  <c r="AN84" i="39"/>
  <c r="BN84" i="39" s="1"/>
  <c r="AN79" i="39"/>
  <c r="BN79" i="39" s="1"/>
  <c r="AN76" i="39"/>
  <c r="BN76" i="39" s="1"/>
  <c r="AN71" i="39"/>
  <c r="BN71" i="39" s="1"/>
  <c r="AN246" i="39"/>
  <c r="BN246" i="39" s="1"/>
  <c r="AN105" i="39"/>
  <c r="BN105" i="39" s="1"/>
  <c r="AN100" i="39"/>
  <c r="BN100" i="39" s="1"/>
  <c r="AN95" i="39"/>
  <c r="BN95" i="39" s="1"/>
  <c r="AN92" i="39"/>
  <c r="BN92" i="39" s="1"/>
  <c r="AN176" i="39"/>
  <c r="BN176" i="39" s="1"/>
  <c r="AN144" i="39"/>
  <c r="BN144" i="39" s="1"/>
  <c r="AN129" i="39"/>
  <c r="BN129" i="39" s="1"/>
  <c r="AN126" i="39"/>
  <c r="BN126" i="39" s="1"/>
  <c r="AN109" i="39"/>
  <c r="BN109" i="39" s="1"/>
  <c r="AN229" i="39"/>
  <c r="BN229" i="39" s="1"/>
  <c r="AN175" i="39"/>
  <c r="BN175" i="39" s="1"/>
  <c r="AN77" i="39"/>
  <c r="BN77" i="39" s="1"/>
  <c r="AN72" i="39"/>
  <c r="BN72" i="39" s="1"/>
  <c r="AP282" i="39"/>
  <c r="BP282" i="39" s="1"/>
  <c r="AP288" i="39"/>
  <c r="BP288" i="39" s="1"/>
  <c r="AP281" i="39"/>
  <c r="BP281" i="39" s="1"/>
  <c r="AP277" i="39"/>
  <c r="BP277" i="39" s="1"/>
  <c r="AP273" i="39"/>
  <c r="BP273" i="39" s="1"/>
  <c r="AP265" i="39"/>
  <c r="BP265" i="39" s="1"/>
  <c r="AP283" i="39"/>
  <c r="BP283" i="39" s="1"/>
  <c r="AP279" i="39"/>
  <c r="BP279" i="39" s="1"/>
  <c r="AP268" i="39"/>
  <c r="BP268" i="39" s="1"/>
  <c r="AP259" i="39"/>
  <c r="BP259" i="39" s="1"/>
  <c r="AP251" i="39"/>
  <c r="BP251" i="39" s="1"/>
  <c r="AP243" i="39"/>
  <c r="BP243" i="39" s="1"/>
  <c r="AP235" i="39"/>
  <c r="BP235" i="39" s="1"/>
  <c r="AP280" i="39"/>
  <c r="BP280" i="39" s="1"/>
  <c r="AP275" i="39"/>
  <c r="BP275" i="39" s="1"/>
  <c r="AP276" i="39"/>
  <c r="BP276" i="39" s="1"/>
  <c r="AP260" i="39"/>
  <c r="BP260" i="39" s="1"/>
  <c r="AP253" i="39"/>
  <c r="BP253" i="39" s="1"/>
  <c r="AP241" i="39"/>
  <c r="BP241" i="39" s="1"/>
  <c r="AP234" i="39"/>
  <c r="BP234" i="39" s="1"/>
  <c r="AP228" i="39"/>
  <c r="BP228" i="39" s="1"/>
  <c r="AP220" i="39"/>
  <c r="BP220" i="39" s="1"/>
  <c r="AP212" i="39"/>
  <c r="BP212" i="39" s="1"/>
  <c r="AP204" i="39"/>
  <c r="BP204" i="39" s="1"/>
  <c r="AP196" i="39"/>
  <c r="BP196" i="39" s="1"/>
  <c r="AP188" i="39"/>
  <c r="BP188" i="39" s="1"/>
  <c r="AP180" i="39"/>
  <c r="BP180" i="39" s="1"/>
  <c r="AP172" i="39"/>
  <c r="BP172" i="39" s="1"/>
  <c r="AP289" i="39"/>
  <c r="BP289" i="39" s="1"/>
  <c r="AP250" i="39"/>
  <c r="BP250" i="39" s="1"/>
  <c r="AP284" i="39"/>
  <c r="BP284" i="39" s="1"/>
  <c r="AP272" i="39"/>
  <c r="BP272" i="39" s="1"/>
  <c r="AP227" i="39"/>
  <c r="BP227" i="39" s="1"/>
  <c r="AP215" i="39"/>
  <c r="BP215" i="39" s="1"/>
  <c r="AP208" i="39"/>
  <c r="BP208" i="39" s="1"/>
  <c r="AP201" i="39"/>
  <c r="BP201" i="39" s="1"/>
  <c r="AP189" i="39"/>
  <c r="BP189" i="39" s="1"/>
  <c r="AP182" i="39"/>
  <c r="BP182" i="39" s="1"/>
  <c r="AP164" i="39"/>
  <c r="BP164" i="39" s="1"/>
  <c r="AP156" i="39"/>
  <c r="BP156" i="39" s="1"/>
  <c r="AP148" i="39"/>
  <c r="BP148" i="39" s="1"/>
  <c r="AP140" i="39"/>
  <c r="BP140" i="39" s="1"/>
  <c r="AP132" i="39"/>
  <c r="BP132" i="39" s="1"/>
  <c r="AP124" i="39"/>
  <c r="BP124" i="39" s="1"/>
  <c r="AP116" i="39"/>
  <c r="BP116" i="39" s="1"/>
  <c r="AP108" i="39"/>
  <c r="BP108" i="39" s="1"/>
  <c r="AP245" i="39"/>
  <c r="BP245" i="39" s="1"/>
  <c r="AP238" i="39"/>
  <c r="BP238" i="39" s="1"/>
  <c r="AP231" i="39"/>
  <c r="BP231" i="39" s="1"/>
  <c r="AP223" i="39"/>
  <c r="BP223" i="39" s="1"/>
  <c r="AP274" i="39"/>
  <c r="BP274" i="39" s="1"/>
  <c r="AP263" i="39"/>
  <c r="BP263" i="39" s="1"/>
  <c r="AP237" i="39"/>
  <c r="BP237" i="39" s="1"/>
  <c r="AP225" i="39"/>
  <c r="BP225" i="39" s="1"/>
  <c r="AP224" i="39"/>
  <c r="BP224" i="39" s="1"/>
  <c r="AP216" i="39"/>
  <c r="BP216" i="39" s="1"/>
  <c r="AP207" i="39"/>
  <c r="BP207" i="39" s="1"/>
  <c r="AP199" i="39"/>
  <c r="BP199" i="39" s="1"/>
  <c r="AP174" i="39"/>
  <c r="BP174" i="39" s="1"/>
  <c r="AP167" i="39"/>
  <c r="BP167" i="39" s="1"/>
  <c r="AP160" i="39"/>
  <c r="BP160" i="39" s="1"/>
  <c r="AP153" i="39"/>
  <c r="BP153" i="39" s="1"/>
  <c r="AP141" i="39"/>
  <c r="BP141" i="39" s="1"/>
  <c r="AP134" i="39"/>
  <c r="BP134" i="39" s="1"/>
  <c r="AP122" i="39"/>
  <c r="BP122" i="39" s="1"/>
  <c r="AP115" i="39"/>
  <c r="BP115" i="39" s="1"/>
  <c r="AP104" i="39"/>
  <c r="BP104" i="39" s="1"/>
  <c r="AP96" i="39"/>
  <c r="BP96" i="39" s="1"/>
  <c r="AP88" i="39"/>
  <c r="BP88" i="39" s="1"/>
  <c r="AP80" i="39"/>
  <c r="BP80" i="39" s="1"/>
  <c r="AP72" i="39"/>
  <c r="BP72" i="39" s="1"/>
  <c r="AP267" i="39"/>
  <c r="BP267" i="39" s="1"/>
  <c r="AP262" i="39"/>
  <c r="BP262" i="39" s="1"/>
  <c r="AP244" i="39"/>
  <c r="BP244" i="39" s="1"/>
  <c r="AP217" i="39"/>
  <c r="BP217" i="39" s="1"/>
  <c r="AP211" i="39"/>
  <c r="BP211" i="39" s="1"/>
  <c r="AP195" i="39"/>
  <c r="BP195" i="39" s="1"/>
  <c r="AP184" i="39"/>
  <c r="BP184" i="39" s="1"/>
  <c r="AP173" i="39"/>
  <c r="BP173" i="39" s="1"/>
  <c r="AP150" i="39"/>
  <c r="BP150" i="39" s="1"/>
  <c r="AP142" i="39"/>
  <c r="BP142" i="39" s="1"/>
  <c r="AP133" i="39"/>
  <c r="BP133" i="39" s="1"/>
  <c r="AP125" i="39"/>
  <c r="BP125" i="39" s="1"/>
  <c r="AP255" i="39"/>
  <c r="BP255" i="39" s="1"/>
  <c r="AP239" i="39"/>
  <c r="BP239" i="39" s="1"/>
  <c r="AP226" i="39"/>
  <c r="BP226" i="39" s="1"/>
  <c r="AP214" i="39"/>
  <c r="BP214" i="39" s="1"/>
  <c r="AP205" i="39"/>
  <c r="BP205" i="39" s="1"/>
  <c r="AP202" i="39"/>
  <c r="BP202" i="39" s="1"/>
  <c r="AP191" i="39"/>
  <c r="BP191" i="39" s="1"/>
  <c r="AP187" i="39"/>
  <c r="BP187" i="39" s="1"/>
  <c r="AP285" i="39"/>
  <c r="BP285" i="39" s="1"/>
  <c r="AP264" i="39"/>
  <c r="BP264" i="39" s="1"/>
  <c r="AP254" i="39"/>
  <c r="BP254" i="39" s="1"/>
  <c r="AP252" i="39"/>
  <c r="BP252" i="39" s="1"/>
  <c r="AP230" i="39"/>
  <c r="BP230" i="39" s="1"/>
  <c r="AP210" i="39"/>
  <c r="BP210" i="39" s="1"/>
  <c r="AP197" i="39"/>
  <c r="BP197" i="39" s="1"/>
  <c r="AP192" i="39"/>
  <c r="BP192" i="39" s="1"/>
  <c r="AP185" i="39"/>
  <c r="BP185" i="39" s="1"/>
  <c r="AP177" i="39"/>
  <c r="BP177" i="39" s="1"/>
  <c r="AP165" i="39"/>
  <c r="BP165" i="39" s="1"/>
  <c r="AP161" i="39"/>
  <c r="BP161" i="39" s="1"/>
  <c r="AP154" i="39"/>
  <c r="BP154" i="39" s="1"/>
  <c r="AP143" i="39"/>
  <c r="BP143" i="39" s="1"/>
  <c r="AP139" i="39"/>
  <c r="BP139" i="39" s="1"/>
  <c r="AP128" i="39"/>
  <c r="BP128" i="39" s="1"/>
  <c r="AP117" i="39"/>
  <c r="BP117" i="39" s="1"/>
  <c r="AP113" i="39"/>
  <c r="BP113" i="39" s="1"/>
  <c r="AP99" i="39"/>
  <c r="BP99" i="39" s="1"/>
  <c r="AP92" i="39"/>
  <c r="BP92" i="39" s="1"/>
  <c r="AP85" i="39"/>
  <c r="BP85" i="39" s="1"/>
  <c r="AP73" i="39"/>
  <c r="BP73" i="39" s="1"/>
  <c r="AP269" i="39"/>
  <c r="BP269" i="39" s="1"/>
  <c r="AP222" i="39"/>
  <c r="BP222" i="39" s="1"/>
  <c r="AP203" i="39"/>
  <c r="BP203" i="39" s="1"/>
  <c r="AP181" i="39"/>
  <c r="BP181" i="39" s="1"/>
  <c r="AP168" i="39"/>
  <c r="BP168" i="39" s="1"/>
  <c r="AP146" i="39"/>
  <c r="BP146" i="39" s="1"/>
  <c r="AP135" i="39"/>
  <c r="BP135" i="39" s="1"/>
  <c r="AP120" i="39"/>
  <c r="BP120" i="39" s="1"/>
  <c r="AP97" i="39"/>
  <c r="BP97" i="39" s="1"/>
  <c r="AP90" i="39"/>
  <c r="BP90" i="39" s="1"/>
  <c r="AP78" i="39"/>
  <c r="BP78" i="39" s="1"/>
  <c r="AP71" i="39"/>
  <c r="BP71" i="39" s="1"/>
  <c r="AP248" i="39"/>
  <c r="BP248" i="39" s="1"/>
  <c r="AP246" i="39"/>
  <c r="BP246" i="39" s="1"/>
  <c r="AP236" i="39"/>
  <c r="BP236" i="39" s="1"/>
  <c r="AP219" i="39"/>
  <c r="BP219" i="39" s="1"/>
  <c r="AP178" i="39"/>
  <c r="BP178" i="39" s="1"/>
  <c r="AP157" i="39"/>
  <c r="BP157" i="39" s="1"/>
  <c r="AP131" i="39"/>
  <c r="BP131" i="39" s="1"/>
  <c r="AP127" i="39"/>
  <c r="BP127" i="39" s="1"/>
  <c r="AP287" i="39"/>
  <c r="BP287" i="39" s="1"/>
  <c r="AP233" i="39"/>
  <c r="BP233" i="39" s="1"/>
  <c r="AP198" i="39"/>
  <c r="BP198" i="39" s="1"/>
  <c r="AP193" i="39"/>
  <c r="BP193" i="39" s="1"/>
  <c r="AP186" i="39"/>
  <c r="BP186" i="39" s="1"/>
  <c r="AP183" i="39"/>
  <c r="BP183" i="39" s="1"/>
  <c r="AP171" i="39"/>
  <c r="BP171" i="39" s="1"/>
  <c r="AP112" i="39"/>
  <c r="BP112" i="39" s="1"/>
  <c r="AP107" i="39"/>
  <c r="BP107" i="39" s="1"/>
  <c r="AP91" i="39"/>
  <c r="BP91" i="39" s="1"/>
  <c r="AP75" i="39"/>
  <c r="BP75" i="39" s="1"/>
  <c r="AP74" i="39"/>
  <c r="BP74" i="39" s="1"/>
  <c r="AP79" i="39"/>
  <c r="BP79" i="39" s="1"/>
  <c r="AP249" i="39"/>
  <c r="BP249" i="39" s="1"/>
  <c r="AP162" i="39"/>
  <c r="BP162" i="39" s="1"/>
  <c r="AP147" i="39"/>
  <c r="BP147" i="39" s="1"/>
  <c r="AP129" i="39"/>
  <c r="BP129" i="39" s="1"/>
  <c r="AP111" i="39"/>
  <c r="BP111" i="39" s="1"/>
  <c r="AP106" i="39"/>
  <c r="BP106" i="39" s="1"/>
  <c r="AP100" i="39"/>
  <c r="BP100" i="39" s="1"/>
  <c r="AP84" i="39"/>
  <c r="BP84" i="39" s="1"/>
  <c r="AP271" i="39"/>
  <c r="BP271" i="39" s="1"/>
  <c r="AP256" i="39"/>
  <c r="BP256" i="39" s="1"/>
  <c r="AP221" i="39"/>
  <c r="BP221" i="39" s="1"/>
  <c r="AP179" i="39"/>
  <c r="BP179" i="39" s="1"/>
  <c r="AP176" i="39"/>
  <c r="BP176" i="39" s="1"/>
  <c r="AP266" i="39"/>
  <c r="BP266" i="39" s="1"/>
  <c r="AP257" i="39"/>
  <c r="BP257" i="39" s="1"/>
  <c r="AP247" i="39"/>
  <c r="BP247" i="39" s="1"/>
  <c r="AP213" i="39"/>
  <c r="BP213" i="39" s="1"/>
  <c r="AP206" i="39"/>
  <c r="BP206" i="39" s="1"/>
  <c r="AP159" i="39"/>
  <c r="BP159" i="39" s="1"/>
  <c r="AP144" i="39"/>
  <c r="BP144" i="39" s="1"/>
  <c r="AP138" i="39"/>
  <c r="BP138" i="39" s="1"/>
  <c r="AP126" i="39"/>
  <c r="BP126" i="39" s="1"/>
  <c r="AP123" i="39"/>
  <c r="BP123" i="39" s="1"/>
  <c r="AP101" i="39"/>
  <c r="BP101" i="39" s="1"/>
  <c r="AP95" i="39"/>
  <c r="BP95" i="39" s="1"/>
  <c r="AP200" i="39"/>
  <c r="BP200" i="39" s="1"/>
  <c r="AP194" i="39"/>
  <c r="BP194" i="39" s="1"/>
  <c r="AP190" i="39"/>
  <c r="BP190" i="39" s="1"/>
  <c r="AP169" i="39"/>
  <c r="BP169" i="39" s="1"/>
  <c r="AP166" i="39"/>
  <c r="BP166" i="39" s="1"/>
  <c r="AP151" i="39"/>
  <c r="BP151" i="39" s="1"/>
  <c r="AP130" i="39"/>
  <c r="BP130" i="39" s="1"/>
  <c r="AP118" i="39"/>
  <c r="BP118" i="39" s="1"/>
  <c r="AP218" i="39"/>
  <c r="BP218" i="39" s="1"/>
  <c r="AP136" i="39"/>
  <c r="BP136" i="39" s="1"/>
  <c r="AP121" i="39"/>
  <c r="BP121" i="39" s="1"/>
  <c r="AP114" i="39"/>
  <c r="BP114" i="39" s="1"/>
  <c r="AP70" i="39"/>
  <c r="BP70" i="39" s="1"/>
  <c r="AP240" i="39"/>
  <c r="BP240" i="39" s="1"/>
  <c r="AP232" i="39"/>
  <c r="BP232" i="39" s="1"/>
  <c r="AP94" i="39"/>
  <c r="BP94" i="39" s="1"/>
  <c r="AP89" i="39"/>
  <c r="BP89" i="39" s="1"/>
  <c r="AP86" i="39"/>
  <c r="BP86" i="39" s="1"/>
  <c r="AP81" i="39"/>
  <c r="BP81" i="39" s="1"/>
  <c r="AP76" i="39"/>
  <c r="BP76" i="39" s="1"/>
  <c r="AP170" i="39"/>
  <c r="BP170" i="39" s="1"/>
  <c r="AP152" i="39"/>
  <c r="BP152" i="39" s="1"/>
  <c r="AP149" i="39"/>
  <c r="BP149" i="39" s="1"/>
  <c r="AP137" i="39"/>
  <c r="BP137" i="39" s="1"/>
  <c r="AP110" i="39"/>
  <c r="BP110" i="39" s="1"/>
  <c r="AP105" i="39"/>
  <c r="BP105" i="39" s="1"/>
  <c r="AP102" i="39"/>
  <c r="BP102" i="39" s="1"/>
  <c r="AP278" i="39"/>
  <c r="BP278" i="39" s="1"/>
  <c r="AP158" i="39"/>
  <c r="BP158" i="39" s="1"/>
  <c r="AP155" i="39"/>
  <c r="BP155" i="39" s="1"/>
  <c r="AP119" i="39"/>
  <c r="BP119" i="39" s="1"/>
  <c r="AP109" i="39"/>
  <c r="BP109" i="39" s="1"/>
  <c r="AP270" i="39"/>
  <c r="BP270" i="39" s="1"/>
  <c r="AP87" i="39"/>
  <c r="BP87" i="39" s="1"/>
  <c r="AP82" i="39"/>
  <c r="BP82" i="39" s="1"/>
  <c r="AP77" i="39"/>
  <c r="BP77" i="39" s="1"/>
  <c r="AP69" i="39"/>
  <c r="AP286" i="39"/>
  <c r="BP286" i="39" s="1"/>
  <c r="AP261" i="39"/>
  <c r="BP261" i="39" s="1"/>
  <c r="AP229" i="39"/>
  <c r="BP229" i="39" s="1"/>
  <c r="AP175" i="39"/>
  <c r="BP175" i="39" s="1"/>
  <c r="AP103" i="39"/>
  <c r="BP103" i="39" s="1"/>
  <c r="AP98" i="39"/>
  <c r="BP98" i="39" s="1"/>
  <c r="AP93" i="39"/>
  <c r="BP93" i="39" s="1"/>
  <c r="AP258" i="39"/>
  <c r="BP258" i="39" s="1"/>
  <c r="AP242" i="39"/>
  <c r="BP242" i="39" s="1"/>
  <c r="AP209" i="39"/>
  <c r="BP209" i="39" s="1"/>
  <c r="AP163" i="39"/>
  <c r="BP163" i="39" s="1"/>
  <c r="AP145" i="39"/>
  <c r="BP145" i="39" s="1"/>
  <c r="AP83" i="39"/>
  <c r="BP83" i="39" s="1"/>
  <c r="AY287" i="39"/>
  <c r="BY287" i="39" s="1"/>
  <c r="AY279" i="39"/>
  <c r="BY279" i="39" s="1"/>
  <c r="AY288" i="39"/>
  <c r="BY288" i="39" s="1"/>
  <c r="AY281" i="39"/>
  <c r="BY281" i="39" s="1"/>
  <c r="AY277" i="39"/>
  <c r="BY277" i="39" s="1"/>
  <c r="AY270" i="39"/>
  <c r="BY270" i="39" s="1"/>
  <c r="AY262" i="39"/>
  <c r="BY262" i="39" s="1"/>
  <c r="AY268" i="39"/>
  <c r="BY268" i="39" s="1"/>
  <c r="AY256" i="39"/>
  <c r="BY256" i="39" s="1"/>
  <c r="AY248" i="39"/>
  <c r="BY248" i="39" s="1"/>
  <c r="AY240" i="39"/>
  <c r="BY240" i="39" s="1"/>
  <c r="AY232" i="39"/>
  <c r="BY232" i="39" s="1"/>
  <c r="AY283" i="39"/>
  <c r="BY283" i="39" s="1"/>
  <c r="AY274" i="39"/>
  <c r="BY274" i="39" s="1"/>
  <c r="AY275" i="39"/>
  <c r="BY275" i="39" s="1"/>
  <c r="AY267" i="39"/>
  <c r="BY267" i="39" s="1"/>
  <c r="AY260" i="39"/>
  <c r="BY260" i="39" s="1"/>
  <c r="AY253" i="39"/>
  <c r="BY253" i="39" s="1"/>
  <c r="AY241" i="39"/>
  <c r="BY241" i="39" s="1"/>
  <c r="AY234" i="39"/>
  <c r="BY234" i="39" s="1"/>
  <c r="AY225" i="39"/>
  <c r="BY225" i="39" s="1"/>
  <c r="AY217" i="39"/>
  <c r="BY217" i="39" s="1"/>
  <c r="AY209" i="39"/>
  <c r="BY209" i="39" s="1"/>
  <c r="AY201" i="39"/>
  <c r="BY201" i="39" s="1"/>
  <c r="AY193" i="39"/>
  <c r="BY193" i="39" s="1"/>
  <c r="AY185" i="39"/>
  <c r="BY185" i="39" s="1"/>
  <c r="AY177" i="39"/>
  <c r="BY177" i="39" s="1"/>
  <c r="AY286" i="39"/>
  <c r="BY286" i="39" s="1"/>
  <c r="AY266" i="39"/>
  <c r="BY266" i="39" s="1"/>
  <c r="AY258" i="39"/>
  <c r="BY258" i="39" s="1"/>
  <c r="AY257" i="39"/>
  <c r="BY257" i="39" s="1"/>
  <c r="AY249" i="39"/>
  <c r="BY249" i="39" s="1"/>
  <c r="AY273" i="39"/>
  <c r="BY273" i="39" s="1"/>
  <c r="AY269" i="39"/>
  <c r="BY269" i="39" s="1"/>
  <c r="AY250" i="39"/>
  <c r="BY250" i="39" s="1"/>
  <c r="AY242" i="39"/>
  <c r="BY242" i="39" s="1"/>
  <c r="AY233" i="39"/>
  <c r="BY233" i="39" s="1"/>
  <c r="AY227" i="39"/>
  <c r="BY227" i="39" s="1"/>
  <c r="AY215" i="39"/>
  <c r="BY215" i="39" s="1"/>
  <c r="AY208" i="39"/>
  <c r="BY208" i="39" s="1"/>
  <c r="AY196" i="39"/>
  <c r="BY196" i="39" s="1"/>
  <c r="AY189" i="39"/>
  <c r="BY189" i="39" s="1"/>
  <c r="AY182" i="39"/>
  <c r="BY182" i="39" s="1"/>
  <c r="AY169" i="39"/>
  <c r="BY169" i="39" s="1"/>
  <c r="AY161" i="39"/>
  <c r="BY161" i="39" s="1"/>
  <c r="AY153" i="39"/>
  <c r="BY153" i="39" s="1"/>
  <c r="AY145" i="39"/>
  <c r="BY145" i="39" s="1"/>
  <c r="AY137" i="39"/>
  <c r="BY137" i="39" s="1"/>
  <c r="AY129" i="39"/>
  <c r="BY129" i="39" s="1"/>
  <c r="AY121" i="39"/>
  <c r="BY121" i="39" s="1"/>
  <c r="AY113" i="39"/>
  <c r="BY113" i="39" s="1"/>
  <c r="AY280" i="39"/>
  <c r="BY280" i="39" s="1"/>
  <c r="AY276" i="39"/>
  <c r="BY276" i="39" s="1"/>
  <c r="AY255" i="39"/>
  <c r="BY255" i="39" s="1"/>
  <c r="AY246" i="39"/>
  <c r="BY246" i="39" s="1"/>
  <c r="AY235" i="39"/>
  <c r="BY235" i="39" s="1"/>
  <c r="AY222" i="39"/>
  <c r="BY222" i="39" s="1"/>
  <c r="AY214" i="39"/>
  <c r="BY214" i="39" s="1"/>
  <c r="AY206" i="39"/>
  <c r="BY206" i="39" s="1"/>
  <c r="AY205" i="39"/>
  <c r="BY205" i="39" s="1"/>
  <c r="AY289" i="39"/>
  <c r="BY289" i="39" s="1"/>
  <c r="AY265" i="39"/>
  <c r="BY265" i="39" s="1"/>
  <c r="AY231" i="39"/>
  <c r="BY231" i="39" s="1"/>
  <c r="AY223" i="39"/>
  <c r="BY223" i="39" s="1"/>
  <c r="AY198" i="39"/>
  <c r="BY198" i="39" s="1"/>
  <c r="AY190" i="39"/>
  <c r="BY190" i="39" s="1"/>
  <c r="AY181" i="39"/>
  <c r="BY181" i="39" s="1"/>
  <c r="AY173" i="39"/>
  <c r="BY173" i="39" s="1"/>
  <c r="AY172" i="39"/>
  <c r="BY172" i="39" s="1"/>
  <c r="AY167" i="39"/>
  <c r="BY167" i="39" s="1"/>
  <c r="AY160" i="39"/>
  <c r="BY160" i="39" s="1"/>
  <c r="AY148" i="39"/>
  <c r="BY148" i="39" s="1"/>
  <c r="AY141" i="39"/>
  <c r="BY141" i="39" s="1"/>
  <c r="AY134" i="39"/>
  <c r="BY134" i="39" s="1"/>
  <c r="AY122" i="39"/>
  <c r="BY122" i="39" s="1"/>
  <c r="AY115" i="39"/>
  <c r="BY115" i="39" s="1"/>
  <c r="AY101" i="39"/>
  <c r="BY101" i="39" s="1"/>
  <c r="AY93" i="39"/>
  <c r="BY93" i="39" s="1"/>
  <c r="AY85" i="39"/>
  <c r="BY85" i="39" s="1"/>
  <c r="AY77" i="39"/>
  <c r="BY77" i="39" s="1"/>
  <c r="AY69" i="39"/>
  <c r="AY282" i="39"/>
  <c r="BY282" i="39" s="1"/>
  <c r="AY247" i="39"/>
  <c r="BY247" i="39" s="1"/>
  <c r="AY216" i="39"/>
  <c r="BY216" i="39" s="1"/>
  <c r="AY207" i="39"/>
  <c r="BY207" i="39" s="1"/>
  <c r="AY192" i="39"/>
  <c r="BY192" i="39" s="1"/>
  <c r="AY166" i="39"/>
  <c r="BY166" i="39" s="1"/>
  <c r="AY158" i="39"/>
  <c r="BY158" i="39" s="1"/>
  <c r="AY157" i="39"/>
  <c r="BY157" i="39" s="1"/>
  <c r="AY149" i="39"/>
  <c r="BY149" i="39" s="1"/>
  <c r="AY140" i="39"/>
  <c r="BY140" i="39" s="1"/>
  <c r="AY132" i="39"/>
  <c r="BY132" i="39" s="1"/>
  <c r="AY271" i="39"/>
  <c r="BY271" i="39" s="1"/>
  <c r="AY261" i="39"/>
  <c r="BY261" i="39" s="1"/>
  <c r="AY219" i="39"/>
  <c r="BY219" i="39" s="1"/>
  <c r="AY213" i="39"/>
  <c r="BY213" i="39" s="1"/>
  <c r="AY210" i="39"/>
  <c r="BY210" i="39" s="1"/>
  <c r="AY204" i="39"/>
  <c r="BY204" i="39" s="1"/>
  <c r="AY199" i="39"/>
  <c r="BY199" i="39" s="1"/>
  <c r="AY284" i="39"/>
  <c r="BY284" i="39" s="1"/>
  <c r="AY278" i="39"/>
  <c r="BY278" i="39" s="1"/>
  <c r="AY245" i="39"/>
  <c r="BY245" i="39" s="1"/>
  <c r="AY238" i="39"/>
  <c r="BY238" i="39" s="1"/>
  <c r="AY228" i="39"/>
  <c r="BY228" i="39" s="1"/>
  <c r="AY224" i="39"/>
  <c r="BY224" i="39" s="1"/>
  <c r="AY220" i="39"/>
  <c r="BY220" i="39" s="1"/>
  <c r="AY194" i="39"/>
  <c r="BY194" i="39" s="1"/>
  <c r="AY176" i="39"/>
  <c r="BY176" i="39" s="1"/>
  <c r="AY155" i="39"/>
  <c r="BY155" i="39" s="1"/>
  <c r="AY151" i="39"/>
  <c r="BY151" i="39" s="1"/>
  <c r="AY125" i="39"/>
  <c r="BY125" i="39" s="1"/>
  <c r="AY99" i="39"/>
  <c r="BY99" i="39" s="1"/>
  <c r="AY92" i="39"/>
  <c r="BY92" i="39" s="1"/>
  <c r="AY80" i="39"/>
  <c r="BY80" i="39" s="1"/>
  <c r="AY73" i="39"/>
  <c r="BY73" i="39" s="1"/>
  <c r="AY243" i="39"/>
  <c r="BY243" i="39" s="1"/>
  <c r="AY212" i="39"/>
  <c r="BY212" i="39" s="1"/>
  <c r="AY184" i="39"/>
  <c r="BY184" i="39" s="1"/>
  <c r="AY180" i="39"/>
  <c r="BY180" i="39" s="1"/>
  <c r="AY162" i="39"/>
  <c r="BY162" i="39" s="1"/>
  <c r="AY147" i="39"/>
  <c r="BY147" i="39" s="1"/>
  <c r="AY136" i="39"/>
  <c r="BY136" i="39" s="1"/>
  <c r="AY114" i="39"/>
  <c r="BY114" i="39" s="1"/>
  <c r="AY104" i="39"/>
  <c r="BY104" i="39" s="1"/>
  <c r="AY97" i="39"/>
  <c r="BY97" i="39" s="1"/>
  <c r="AY90" i="39"/>
  <c r="BY90" i="39" s="1"/>
  <c r="AY78" i="39"/>
  <c r="BY78" i="39" s="1"/>
  <c r="AY71" i="39"/>
  <c r="BY71" i="39" s="1"/>
  <c r="AY259" i="39"/>
  <c r="BY259" i="39" s="1"/>
  <c r="AY188" i="39"/>
  <c r="BY188" i="39" s="1"/>
  <c r="AY165" i="39"/>
  <c r="BY165" i="39" s="1"/>
  <c r="AY154" i="39"/>
  <c r="BY154" i="39" s="1"/>
  <c r="AY150" i="39"/>
  <c r="BY150" i="39" s="1"/>
  <c r="AY143" i="39"/>
  <c r="BY143" i="39" s="1"/>
  <c r="AY139" i="39"/>
  <c r="BY139" i="39" s="1"/>
  <c r="AY128" i="39"/>
  <c r="BY128" i="39" s="1"/>
  <c r="AY117" i="39"/>
  <c r="BY117" i="39" s="1"/>
  <c r="AY221" i="39"/>
  <c r="BY221" i="39" s="1"/>
  <c r="AY203" i="39"/>
  <c r="BY203" i="39" s="1"/>
  <c r="AY163" i="39"/>
  <c r="BY163" i="39" s="1"/>
  <c r="AY127" i="39"/>
  <c r="BY127" i="39" s="1"/>
  <c r="AY124" i="39"/>
  <c r="BY124" i="39" s="1"/>
  <c r="AY103" i="39"/>
  <c r="BY103" i="39" s="1"/>
  <c r="AY87" i="39"/>
  <c r="BY87" i="39" s="1"/>
  <c r="AY81" i="39"/>
  <c r="BY81" i="39" s="1"/>
  <c r="AY70" i="39"/>
  <c r="BY70" i="39" s="1"/>
  <c r="AY264" i="39"/>
  <c r="BY264" i="39" s="1"/>
  <c r="AY244" i="39"/>
  <c r="BY244" i="39" s="1"/>
  <c r="AY229" i="39"/>
  <c r="BY229" i="39" s="1"/>
  <c r="AY146" i="39"/>
  <c r="BY146" i="39" s="1"/>
  <c r="AY110" i="39"/>
  <c r="BY110" i="39" s="1"/>
  <c r="AY107" i="39"/>
  <c r="BY107" i="39" s="1"/>
  <c r="AY91" i="39"/>
  <c r="BY91" i="39" s="1"/>
  <c r="AY75" i="39"/>
  <c r="BY75" i="39" s="1"/>
  <c r="AY74" i="39"/>
  <c r="BY74" i="39" s="1"/>
  <c r="AY285" i="39"/>
  <c r="BY285" i="39" s="1"/>
  <c r="AY263" i="39"/>
  <c r="BY263" i="39" s="1"/>
  <c r="AY252" i="39"/>
  <c r="BY252" i="39" s="1"/>
  <c r="AY236" i="39"/>
  <c r="BY236" i="39" s="1"/>
  <c r="AY226" i="39"/>
  <c r="BY226" i="39" s="1"/>
  <c r="AY178" i="39"/>
  <c r="BY178" i="39" s="1"/>
  <c r="AY175" i="39"/>
  <c r="BY175" i="39" s="1"/>
  <c r="AY272" i="39"/>
  <c r="BY272" i="39" s="1"/>
  <c r="AY218" i="39"/>
  <c r="BY218" i="39" s="1"/>
  <c r="AY211" i="39"/>
  <c r="BY211" i="39" s="1"/>
  <c r="AY179" i="39"/>
  <c r="BY179" i="39" s="1"/>
  <c r="AY133" i="39"/>
  <c r="BY133" i="39" s="1"/>
  <c r="AY130" i="39"/>
  <c r="BY130" i="39" s="1"/>
  <c r="AY118" i="39"/>
  <c r="BY118" i="39" s="1"/>
  <c r="AY102" i="39"/>
  <c r="BY102" i="39" s="1"/>
  <c r="AY86" i="39"/>
  <c r="BY86" i="39" s="1"/>
  <c r="AY251" i="39"/>
  <c r="BY251" i="39" s="1"/>
  <c r="AY239" i="39"/>
  <c r="BY239" i="39" s="1"/>
  <c r="AY174" i="39"/>
  <c r="BY174" i="39" s="1"/>
  <c r="AY170" i="39"/>
  <c r="BY170" i="39" s="1"/>
  <c r="AY164" i="39"/>
  <c r="BY164" i="39" s="1"/>
  <c r="AY152" i="39"/>
  <c r="BY152" i="39" s="1"/>
  <c r="AY131" i="39"/>
  <c r="BY131" i="39" s="1"/>
  <c r="AY116" i="39"/>
  <c r="BY116" i="39" s="1"/>
  <c r="AY105" i="39"/>
  <c r="BY105" i="39" s="1"/>
  <c r="AY100" i="39"/>
  <c r="BY100" i="39" s="1"/>
  <c r="AY95" i="39"/>
  <c r="BY95" i="39" s="1"/>
  <c r="AY254" i="39"/>
  <c r="BY254" i="39" s="1"/>
  <c r="AY119" i="39"/>
  <c r="BY119" i="39" s="1"/>
  <c r="AY168" i="39"/>
  <c r="BY168" i="39" s="1"/>
  <c r="AY109" i="39"/>
  <c r="BY109" i="39" s="1"/>
  <c r="AY82" i="39"/>
  <c r="BY82" i="39" s="1"/>
  <c r="AY237" i="39"/>
  <c r="BY237" i="39" s="1"/>
  <c r="AY183" i="39"/>
  <c r="BY183" i="39" s="1"/>
  <c r="AY135" i="39"/>
  <c r="BY135" i="39" s="1"/>
  <c r="AY120" i="39"/>
  <c r="BY120" i="39" s="1"/>
  <c r="AY108" i="39"/>
  <c r="BY108" i="39" s="1"/>
  <c r="AY106" i="39"/>
  <c r="BY106" i="39" s="1"/>
  <c r="AY98" i="39"/>
  <c r="BY98" i="39" s="1"/>
  <c r="AY72" i="39"/>
  <c r="BY72" i="39" s="1"/>
  <c r="AY171" i="39"/>
  <c r="BY171" i="39" s="1"/>
  <c r="AY159" i="39"/>
  <c r="BY159" i="39" s="1"/>
  <c r="AY156" i="39"/>
  <c r="BY156" i="39" s="1"/>
  <c r="AY144" i="39"/>
  <c r="BY144" i="39" s="1"/>
  <c r="AY138" i="39"/>
  <c r="BY138" i="39" s="1"/>
  <c r="AY126" i="39"/>
  <c r="BY126" i="39" s="1"/>
  <c r="AY123" i="39"/>
  <c r="BY123" i="39" s="1"/>
  <c r="AY96" i="39"/>
  <c r="BY96" i="39" s="1"/>
  <c r="AY88" i="39"/>
  <c r="BY88" i="39" s="1"/>
  <c r="AY83" i="39"/>
  <c r="BY83" i="39" s="1"/>
  <c r="AY202" i="39"/>
  <c r="BY202" i="39" s="1"/>
  <c r="AY187" i="39"/>
  <c r="BY187" i="39" s="1"/>
  <c r="AY112" i="39"/>
  <c r="BY112" i="39" s="1"/>
  <c r="AY230" i="39"/>
  <c r="BY230" i="39" s="1"/>
  <c r="AY197" i="39"/>
  <c r="BY197" i="39" s="1"/>
  <c r="AY195" i="39"/>
  <c r="BY195" i="39" s="1"/>
  <c r="AY191" i="39"/>
  <c r="BY191" i="39" s="1"/>
  <c r="AY142" i="39"/>
  <c r="BY142" i="39" s="1"/>
  <c r="AY111" i="39"/>
  <c r="BY111" i="39" s="1"/>
  <c r="AY200" i="39"/>
  <c r="BY200" i="39" s="1"/>
  <c r="AY186" i="39"/>
  <c r="BY186" i="39" s="1"/>
  <c r="AY94" i="39"/>
  <c r="BY94" i="39" s="1"/>
  <c r="AY89" i="39"/>
  <c r="BY89" i="39" s="1"/>
  <c r="AY84" i="39"/>
  <c r="BY84" i="39" s="1"/>
  <c r="AY79" i="39"/>
  <c r="BY79" i="39" s="1"/>
  <c r="AY76" i="39"/>
  <c r="BY76" i="39" s="1"/>
  <c r="AK289" i="39"/>
  <c r="BK289" i="39" s="1"/>
  <c r="AK281" i="39"/>
  <c r="BK281" i="39" s="1"/>
  <c r="AK282" i="39"/>
  <c r="BK282" i="39" s="1"/>
  <c r="AK287" i="39"/>
  <c r="BK287" i="39" s="1"/>
  <c r="AK278" i="39"/>
  <c r="BK278" i="39" s="1"/>
  <c r="AK272" i="39"/>
  <c r="BK272" i="39" s="1"/>
  <c r="AK264" i="39"/>
  <c r="BK264" i="39" s="1"/>
  <c r="AK288" i="39"/>
  <c r="BK288" i="39" s="1"/>
  <c r="AK274" i="39"/>
  <c r="BK274" i="39" s="1"/>
  <c r="AK262" i="39"/>
  <c r="BK262" i="39" s="1"/>
  <c r="AK258" i="39"/>
  <c r="BK258" i="39" s="1"/>
  <c r="AK250" i="39"/>
  <c r="BK250" i="39" s="1"/>
  <c r="AK242" i="39"/>
  <c r="BK242" i="39" s="1"/>
  <c r="AK234" i="39"/>
  <c r="BK234" i="39" s="1"/>
  <c r="AK283" i="39"/>
  <c r="BK283" i="39" s="1"/>
  <c r="AK279" i="39"/>
  <c r="BK279" i="39" s="1"/>
  <c r="AK280" i="39"/>
  <c r="BK280" i="39" s="1"/>
  <c r="AK277" i="39"/>
  <c r="BK277" i="39" s="1"/>
  <c r="AK261" i="39"/>
  <c r="BK261" i="39" s="1"/>
  <c r="AK254" i="39"/>
  <c r="BK254" i="39" s="1"/>
  <c r="AK247" i="39"/>
  <c r="BK247" i="39" s="1"/>
  <c r="AK235" i="39"/>
  <c r="BK235" i="39" s="1"/>
  <c r="AK227" i="39"/>
  <c r="BK227" i="39" s="1"/>
  <c r="AK219" i="39"/>
  <c r="BK219" i="39" s="1"/>
  <c r="AK211" i="39"/>
  <c r="BK211" i="39" s="1"/>
  <c r="AK203" i="39"/>
  <c r="BK203" i="39" s="1"/>
  <c r="AK195" i="39"/>
  <c r="BK195" i="39" s="1"/>
  <c r="AK187" i="39"/>
  <c r="BK187" i="39" s="1"/>
  <c r="AK179" i="39"/>
  <c r="BK179" i="39" s="1"/>
  <c r="AK263" i="39"/>
  <c r="BK263" i="39" s="1"/>
  <c r="AK255" i="39"/>
  <c r="BK255" i="39" s="1"/>
  <c r="AK270" i="39"/>
  <c r="BK270" i="39" s="1"/>
  <c r="AK266" i="39"/>
  <c r="BK266" i="39" s="1"/>
  <c r="AK239" i="39"/>
  <c r="BK239" i="39" s="1"/>
  <c r="AK228" i="39"/>
  <c r="BK228" i="39" s="1"/>
  <c r="AK221" i="39"/>
  <c r="BK221" i="39" s="1"/>
  <c r="AK209" i="39"/>
  <c r="BK209" i="39" s="1"/>
  <c r="AK202" i="39"/>
  <c r="BK202" i="39" s="1"/>
  <c r="AK190" i="39"/>
  <c r="BK190" i="39" s="1"/>
  <c r="AK183" i="39"/>
  <c r="BK183" i="39" s="1"/>
  <c r="AK176" i="39"/>
  <c r="BK176" i="39" s="1"/>
  <c r="AK171" i="39"/>
  <c r="BK171" i="39" s="1"/>
  <c r="AK163" i="39"/>
  <c r="BK163" i="39" s="1"/>
  <c r="AK155" i="39"/>
  <c r="BK155" i="39" s="1"/>
  <c r="AK147" i="39"/>
  <c r="BK147" i="39" s="1"/>
  <c r="AK139" i="39"/>
  <c r="BK139" i="39" s="1"/>
  <c r="AK131" i="39"/>
  <c r="BK131" i="39" s="1"/>
  <c r="AK123" i="39"/>
  <c r="BK123" i="39" s="1"/>
  <c r="AK115" i="39"/>
  <c r="BK115" i="39" s="1"/>
  <c r="AK243" i="39"/>
  <c r="BK243" i="39" s="1"/>
  <c r="AK232" i="39"/>
  <c r="BK232" i="39" s="1"/>
  <c r="AK286" i="39"/>
  <c r="BK286" i="39" s="1"/>
  <c r="AK285" i="39"/>
  <c r="BK285" i="39" s="1"/>
  <c r="AK284" i="39"/>
  <c r="BK284" i="39" s="1"/>
  <c r="AK269" i="39"/>
  <c r="BK269" i="39" s="1"/>
  <c r="AK229" i="39"/>
  <c r="BK229" i="39" s="1"/>
  <c r="AK220" i="39"/>
  <c r="BK220" i="39" s="1"/>
  <c r="AK212" i="39"/>
  <c r="BK212" i="39" s="1"/>
  <c r="AK178" i="39"/>
  <c r="BK178" i="39" s="1"/>
  <c r="AK161" i="39"/>
  <c r="BK161" i="39" s="1"/>
  <c r="AK154" i="39"/>
  <c r="BK154" i="39" s="1"/>
  <c r="AK142" i="39"/>
  <c r="BK142" i="39" s="1"/>
  <c r="AK135" i="39"/>
  <c r="BK135" i="39" s="1"/>
  <c r="AK128" i="39"/>
  <c r="BK128" i="39" s="1"/>
  <c r="AK116" i="39"/>
  <c r="BK116" i="39" s="1"/>
  <c r="AK109" i="39"/>
  <c r="BK109" i="39" s="1"/>
  <c r="AK103" i="39"/>
  <c r="BK103" i="39" s="1"/>
  <c r="AK95" i="39"/>
  <c r="BK95" i="39" s="1"/>
  <c r="AK87" i="39"/>
  <c r="BK87" i="39" s="1"/>
  <c r="AK79" i="39"/>
  <c r="BK79" i="39" s="1"/>
  <c r="AK71" i="39"/>
  <c r="BK71" i="39" s="1"/>
  <c r="AK246" i="39"/>
  <c r="BK246" i="39" s="1"/>
  <c r="AK241" i="39"/>
  <c r="BK241" i="39" s="1"/>
  <c r="AK237" i="39"/>
  <c r="BK237" i="39" s="1"/>
  <c r="AK213" i="39"/>
  <c r="BK213" i="39" s="1"/>
  <c r="AK207" i="39"/>
  <c r="BK207" i="39" s="1"/>
  <c r="AK204" i="39"/>
  <c r="BK204" i="39" s="1"/>
  <c r="AK200" i="39"/>
  <c r="BK200" i="39" s="1"/>
  <c r="AK193" i="39"/>
  <c r="BK193" i="39" s="1"/>
  <c r="AK189" i="39"/>
  <c r="BK189" i="39" s="1"/>
  <c r="AK182" i="39"/>
  <c r="BK182" i="39" s="1"/>
  <c r="AK146" i="39"/>
  <c r="BK146" i="39" s="1"/>
  <c r="AK138" i="39"/>
  <c r="BK138" i="39" s="1"/>
  <c r="AK137" i="39"/>
  <c r="BK137" i="39" s="1"/>
  <c r="AK129" i="39"/>
  <c r="BK129" i="39" s="1"/>
  <c r="AK121" i="39"/>
  <c r="BK121" i="39" s="1"/>
  <c r="AK265" i="39"/>
  <c r="BK265" i="39" s="1"/>
  <c r="AK236" i="39"/>
  <c r="BK236" i="39" s="1"/>
  <c r="AK231" i="39"/>
  <c r="BK231" i="39" s="1"/>
  <c r="AK222" i="39"/>
  <c r="BK222" i="39" s="1"/>
  <c r="AK216" i="39"/>
  <c r="BK216" i="39" s="1"/>
  <c r="AK210" i="39"/>
  <c r="BK210" i="39" s="1"/>
  <c r="AK196" i="39"/>
  <c r="BK196" i="39" s="1"/>
  <c r="AK273" i="39"/>
  <c r="BK273" i="39" s="1"/>
  <c r="AK257" i="39"/>
  <c r="BK257" i="39" s="1"/>
  <c r="AK256" i="39"/>
  <c r="BK256" i="39" s="1"/>
  <c r="AK225" i="39"/>
  <c r="BK225" i="39" s="1"/>
  <c r="AK217" i="39"/>
  <c r="BK217" i="39" s="1"/>
  <c r="AK194" i="39"/>
  <c r="BK194" i="39" s="1"/>
  <c r="AK188" i="39"/>
  <c r="BK188" i="39" s="1"/>
  <c r="AK172" i="39"/>
  <c r="BK172" i="39" s="1"/>
  <c r="AK159" i="39"/>
  <c r="BK159" i="39" s="1"/>
  <c r="AK148" i="39"/>
  <c r="BK148" i="39" s="1"/>
  <c r="AK133" i="39"/>
  <c r="BK133" i="39" s="1"/>
  <c r="AK126" i="39"/>
  <c r="BK126" i="39" s="1"/>
  <c r="AK122" i="39"/>
  <c r="BK122" i="39" s="1"/>
  <c r="AK110" i="39"/>
  <c r="BK110" i="39" s="1"/>
  <c r="AK105" i="39"/>
  <c r="BK105" i="39" s="1"/>
  <c r="AK93" i="39"/>
  <c r="BK93" i="39" s="1"/>
  <c r="AK86" i="39"/>
  <c r="BK86" i="39" s="1"/>
  <c r="AK74" i="39"/>
  <c r="BK74" i="39" s="1"/>
  <c r="AK268" i="39"/>
  <c r="BK268" i="39" s="1"/>
  <c r="AK214" i="39"/>
  <c r="BK214" i="39" s="1"/>
  <c r="AK198" i="39"/>
  <c r="BK198" i="39" s="1"/>
  <c r="AK184" i="39"/>
  <c r="BK184" i="39" s="1"/>
  <c r="AK180" i="39"/>
  <c r="BK180" i="39" s="1"/>
  <c r="AK170" i="39"/>
  <c r="BK170" i="39" s="1"/>
  <c r="AK166" i="39"/>
  <c r="BK166" i="39" s="1"/>
  <c r="AK144" i="39"/>
  <c r="BK144" i="39" s="1"/>
  <c r="AK140" i="39"/>
  <c r="BK140" i="39" s="1"/>
  <c r="AK114" i="39"/>
  <c r="BK114" i="39" s="1"/>
  <c r="AK111" i="39"/>
  <c r="BK111" i="39" s="1"/>
  <c r="AK98" i="39"/>
  <c r="BK98" i="39" s="1"/>
  <c r="AK91" i="39"/>
  <c r="BK91" i="39" s="1"/>
  <c r="AK84" i="39"/>
  <c r="BK84" i="39" s="1"/>
  <c r="AK72" i="39"/>
  <c r="BK72" i="39" s="1"/>
  <c r="AK244" i="39"/>
  <c r="BK244" i="39" s="1"/>
  <c r="AK226" i="39"/>
  <c r="BK226" i="39" s="1"/>
  <c r="AK206" i="39"/>
  <c r="BK206" i="39" s="1"/>
  <c r="AK192" i="39"/>
  <c r="BK192" i="39" s="1"/>
  <c r="AK181" i="39"/>
  <c r="BK181" i="39" s="1"/>
  <c r="AK173" i="39"/>
  <c r="BK173" i="39" s="1"/>
  <c r="AK162" i="39"/>
  <c r="BK162" i="39" s="1"/>
  <c r="AK151" i="39"/>
  <c r="BK151" i="39" s="1"/>
  <c r="AK136" i="39"/>
  <c r="BK136" i="39" s="1"/>
  <c r="AK125" i="39"/>
  <c r="BK125" i="39" s="1"/>
  <c r="AK118" i="39"/>
  <c r="BK118" i="39" s="1"/>
  <c r="AK230" i="39"/>
  <c r="BK230" i="39" s="1"/>
  <c r="AK223" i="39"/>
  <c r="BK223" i="39" s="1"/>
  <c r="AK164" i="39"/>
  <c r="BK164" i="39" s="1"/>
  <c r="AK158" i="39"/>
  <c r="BK158" i="39" s="1"/>
  <c r="AK143" i="39"/>
  <c r="BK143" i="39" s="1"/>
  <c r="AK104" i="39"/>
  <c r="BK104" i="39" s="1"/>
  <c r="AK88" i="39"/>
  <c r="BK88" i="39" s="1"/>
  <c r="AK82" i="39"/>
  <c r="BK82" i="39" s="1"/>
  <c r="AK76" i="39"/>
  <c r="BK76" i="39" s="1"/>
  <c r="AK70" i="39"/>
  <c r="BK70" i="39" s="1"/>
  <c r="AK267" i="39"/>
  <c r="BK267" i="39" s="1"/>
  <c r="AK253" i="39"/>
  <c r="BK253" i="39" s="1"/>
  <c r="AK245" i="39"/>
  <c r="BK245" i="39" s="1"/>
  <c r="AK233" i="39"/>
  <c r="BK233" i="39" s="1"/>
  <c r="AK201" i="39"/>
  <c r="BK201" i="39" s="1"/>
  <c r="AK199" i="39"/>
  <c r="BK199" i="39" s="1"/>
  <c r="AK177" i="39"/>
  <c r="BK177" i="39" s="1"/>
  <c r="AK174" i="39"/>
  <c r="BK174" i="39" s="1"/>
  <c r="AK165" i="39"/>
  <c r="BK165" i="39" s="1"/>
  <c r="AK134" i="39"/>
  <c r="BK134" i="39" s="1"/>
  <c r="AK119" i="39"/>
  <c r="BK119" i="39" s="1"/>
  <c r="AK97" i="39"/>
  <c r="BK97" i="39" s="1"/>
  <c r="AK81" i="39"/>
  <c r="BK81" i="39" s="1"/>
  <c r="AK75" i="39"/>
  <c r="BK75" i="39" s="1"/>
  <c r="AK276" i="39"/>
  <c r="BK276" i="39" s="1"/>
  <c r="AK275" i="39"/>
  <c r="BK275" i="39" s="1"/>
  <c r="AK260" i="39"/>
  <c r="BK260" i="39" s="1"/>
  <c r="AK224" i="39"/>
  <c r="BK224" i="39" s="1"/>
  <c r="AK186" i="39"/>
  <c r="BK186" i="39" s="1"/>
  <c r="AK197" i="39"/>
  <c r="BK197" i="39" s="1"/>
  <c r="AK191" i="39"/>
  <c r="BK191" i="39" s="1"/>
  <c r="AK175" i="39"/>
  <c r="BK175" i="39" s="1"/>
  <c r="AK167" i="39"/>
  <c r="BK167" i="39" s="1"/>
  <c r="AK152" i="39"/>
  <c r="BK152" i="39" s="1"/>
  <c r="AK149" i="39"/>
  <c r="BK149" i="39" s="1"/>
  <c r="AK113" i="39"/>
  <c r="BK113" i="39" s="1"/>
  <c r="AK92" i="39"/>
  <c r="BK92" i="39" s="1"/>
  <c r="AK259" i="39"/>
  <c r="BK259" i="39" s="1"/>
  <c r="AK90" i="39"/>
  <c r="BK90" i="39" s="1"/>
  <c r="AK85" i="39"/>
  <c r="BK85" i="39" s="1"/>
  <c r="AK80" i="39"/>
  <c r="BK80" i="39" s="1"/>
  <c r="AK77" i="39"/>
  <c r="BK77" i="39" s="1"/>
  <c r="AK169" i="39"/>
  <c r="BK169" i="39" s="1"/>
  <c r="AK157" i="39"/>
  <c r="BK157" i="39" s="1"/>
  <c r="AK112" i="39"/>
  <c r="BK112" i="39" s="1"/>
  <c r="AK108" i="39"/>
  <c r="BK108" i="39" s="1"/>
  <c r="AK106" i="39"/>
  <c r="BK106" i="39" s="1"/>
  <c r="AK101" i="39"/>
  <c r="BK101" i="39" s="1"/>
  <c r="AK96" i="39"/>
  <c r="BK96" i="39" s="1"/>
  <c r="AK251" i="39"/>
  <c r="BK251" i="39" s="1"/>
  <c r="AK248" i="39"/>
  <c r="BK248" i="39" s="1"/>
  <c r="AK218" i="39"/>
  <c r="BK218" i="39" s="1"/>
  <c r="AK185" i="39"/>
  <c r="BK185" i="39" s="1"/>
  <c r="AK160" i="39"/>
  <c r="BK160" i="39" s="1"/>
  <c r="AK124" i="39"/>
  <c r="BK124" i="39" s="1"/>
  <c r="AK271" i="39"/>
  <c r="BK271" i="39" s="1"/>
  <c r="AK240" i="39"/>
  <c r="BK240" i="39" s="1"/>
  <c r="AK145" i="39"/>
  <c r="BK145" i="39" s="1"/>
  <c r="AK130" i="39"/>
  <c r="BK130" i="39" s="1"/>
  <c r="AK127" i="39"/>
  <c r="BK127" i="39" s="1"/>
  <c r="AK83" i="39"/>
  <c r="BK83" i="39" s="1"/>
  <c r="AK78" i="39"/>
  <c r="BK78" i="39" s="1"/>
  <c r="AK73" i="39"/>
  <c r="BK73" i="39" s="1"/>
  <c r="AK252" i="39"/>
  <c r="BK252" i="39" s="1"/>
  <c r="AK249" i="39"/>
  <c r="BK249" i="39" s="1"/>
  <c r="AK205" i="39"/>
  <c r="BK205" i="39" s="1"/>
  <c r="AK107" i="39"/>
  <c r="BK107" i="39" s="1"/>
  <c r="AK102" i="39"/>
  <c r="BK102" i="39" s="1"/>
  <c r="AK99" i="39"/>
  <c r="BK99" i="39" s="1"/>
  <c r="AK94" i="39"/>
  <c r="BK94" i="39" s="1"/>
  <c r="AK89" i="39"/>
  <c r="BK89" i="39" s="1"/>
  <c r="AK168" i="39"/>
  <c r="BK168" i="39" s="1"/>
  <c r="AK150" i="39"/>
  <c r="BK150" i="39" s="1"/>
  <c r="AK132" i="39"/>
  <c r="BK132" i="39" s="1"/>
  <c r="AK117" i="39"/>
  <c r="BK117" i="39" s="1"/>
  <c r="AK238" i="39"/>
  <c r="BK238" i="39" s="1"/>
  <c r="AK215" i="39"/>
  <c r="BK215" i="39" s="1"/>
  <c r="AK208" i="39"/>
  <c r="BK208" i="39" s="1"/>
  <c r="AK156" i="39"/>
  <c r="BK156" i="39" s="1"/>
  <c r="AK153" i="39"/>
  <c r="BK153" i="39" s="1"/>
  <c r="AK141" i="39"/>
  <c r="BK141" i="39" s="1"/>
  <c r="AK120" i="39"/>
  <c r="BK120" i="39" s="1"/>
  <c r="AK100" i="39"/>
  <c r="BK100" i="39" s="1"/>
  <c r="AK69" i="39"/>
  <c r="AO285" i="39"/>
  <c r="BO285" i="39" s="1"/>
  <c r="AO283" i="39"/>
  <c r="BO283" i="39" s="1"/>
  <c r="AO282" i="39"/>
  <c r="BO282" i="39" s="1"/>
  <c r="AO276" i="39"/>
  <c r="BO276" i="39" s="1"/>
  <c r="AO268" i="39"/>
  <c r="BO268" i="39" s="1"/>
  <c r="AO287" i="39"/>
  <c r="BO287" i="39" s="1"/>
  <c r="AO280" i="39"/>
  <c r="BO280" i="39" s="1"/>
  <c r="AO275" i="39"/>
  <c r="BO275" i="39" s="1"/>
  <c r="AO263" i="39"/>
  <c r="BO263" i="39" s="1"/>
  <c r="AO254" i="39"/>
  <c r="BO254" i="39" s="1"/>
  <c r="AO246" i="39"/>
  <c r="BO246" i="39" s="1"/>
  <c r="AO238" i="39"/>
  <c r="BO238" i="39" s="1"/>
  <c r="AO284" i="39"/>
  <c r="BO284" i="39" s="1"/>
  <c r="AO274" i="39"/>
  <c r="BO274" i="39" s="1"/>
  <c r="AO288" i="39"/>
  <c r="BO288" i="39" s="1"/>
  <c r="AO267" i="39"/>
  <c r="BO267" i="39" s="1"/>
  <c r="AO255" i="39"/>
  <c r="BO255" i="39" s="1"/>
  <c r="AO248" i="39"/>
  <c r="BO248" i="39" s="1"/>
  <c r="AO236" i="39"/>
  <c r="BO236" i="39" s="1"/>
  <c r="AO231" i="39"/>
  <c r="BO231" i="39" s="1"/>
  <c r="AO223" i="39"/>
  <c r="BO223" i="39" s="1"/>
  <c r="AO215" i="39"/>
  <c r="BO215" i="39" s="1"/>
  <c r="AO207" i="39"/>
  <c r="BO207" i="39" s="1"/>
  <c r="AO199" i="39"/>
  <c r="BO199" i="39" s="1"/>
  <c r="AO191" i="39"/>
  <c r="BO191" i="39" s="1"/>
  <c r="AO183" i="39"/>
  <c r="BO183" i="39" s="1"/>
  <c r="AO175" i="39"/>
  <c r="BO175" i="39" s="1"/>
  <c r="AO278" i="39"/>
  <c r="BO278" i="39" s="1"/>
  <c r="AO269" i="39"/>
  <c r="BO269" i="39" s="1"/>
  <c r="AO258" i="39"/>
  <c r="BO258" i="39" s="1"/>
  <c r="AO257" i="39"/>
  <c r="BO257" i="39" s="1"/>
  <c r="AO249" i="39"/>
  <c r="BO249" i="39" s="1"/>
  <c r="AO289" i="39"/>
  <c r="BO289" i="39" s="1"/>
  <c r="AO279" i="39"/>
  <c r="BO279" i="39" s="1"/>
  <c r="AO277" i="39"/>
  <c r="BO277" i="39" s="1"/>
  <c r="AO265" i="39"/>
  <c r="BO265" i="39" s="1"/>
  <c r="AO259" i="39"/>
  <c r="BO259" i="39" s="1"/>
  <c r="AO251" i="39"/>
  <c r="BO251" i="39" s="1"/>
  <c r="AO250" i="39"/>
  <c r="BO250" i="39" s="1"/>
  <c r="AO242" i="39"/>
  <c r="BO242" i="39" s="1"/>
  <c r="AO234" i="39"/>
  <c r="BO234" i="39" s="1"/>
  <c r="AO233" i="39"/>
  <c r="BO233" i="39" s="1"/>
  <c r="AO229" i="39"/>
  <c r="BO229" i="39" s="1"/>
  <c r="AO222" i="39"/>
  <c r="BO222" i="39" s="1"/>
  <c r="AO210" i="39"/>
  <c r="BO210" i="39" s="1"/>
  <c r="AO203" i="39"/>
  <c r="BO203" i="39" s="1"/>
  <c r="AO196" i="39"/>
  <c r="BO196" i="39" s="1"/>
  <c r="AO184" i="39"/>
  <c r="BO184" i="39" s="1"/>
  <c r="AO177" i="39"/>
  <c r="BO177" i="39" s="1"/>
  <c r="AO167" i="39"/>
  <c r="BO167" i="39" s="1"/>
  <c r="AO159" i="39"/>
  <c r="BO159" i="39" s="1"/>
  <c r="AO151" i="39"/>
  <c r="BO151" i="39" s="1"/>
  <c r="AO143" i="39"/>
  <c r="BO143" i="39" s="1"/>
  <c r="AO135" i="39"/>
  <c r="BO135" i="39" s="1"/>
  <c r="AO127" i="39"/>
  <c r="BO127" i="39" s="1"/>
  <c r="AO119" i="39"/>
  <c r="BO119" i="39" s="1"/>
  <c r="AO111" i="39"/>
  <c r="BO111" i="39" s="1"/>
  <c r="AO256" i="39"/>
  <c r="BO256" i="39" s="1"/>
  <c r="AO214" i="39"/>
  <c r="BO214" i="39" s="1"/>
  <c r="AO206" i="39"/>
  <c r="BO206" i="39" s="1"/>
  <c r="AO205" i="39"/>
  <c r="BO205" i="39" s="1"/>
  <c r="AO273" i="39"/>
  <c r="BO273" i="39" s="1"/>
  <c r="AO245" i="39"/>
  <c r="BO245" i="39" s="1"/>
  <c r="AO198" i="39"/>
  <c r="BO198" i="39" s="1"/>
  <c r="AO190" i="39"/>
  <c r="BO190" i="39" s="1"/>
  <c r="AO182" i="39"/>
  <c r="BO182" i="39" s="1"/>
  <c r="AO181" i="39"/>
  <c r="BO181" i="39" s="1"/>
  <c r="AO173" i="39"/>
  <c r="BO173" i="39" s="1"/>
  <c r="AO162" i="39"/>
  <c r="BO162" i="39" s="1"/>
  <c r="AO155" i="39"/>
  <c r="BO155" i="39" s="1"/>
  <c r="AO148" i="39"/>
  <c r="BO148" i="39" s="1"/>
  <c r="AO136" i="39"/>
  <c r="BO136" i="39" s="1"/>
  <c r="AO129" i="39"/>
  <c r="BO129" i="39" s="1"/>
  <c r="AO117" i="39"/>
  <c r="BO117" i="39" s="1"/>
  <c r="AO110" i="39"/>
  <c r="BO110" i="39" s="1"/>
  <c r="AO107" i="39"/>
  <c r="BO107" i="39" s="1"/>
  <c r="AO99" i="39"/>
  <c r="BO99" i="39" s="1"/>
  <c r="AO91" i="39"/>
  <c r="BO91" i="39" s="1"/>
  <c r="AO83" i="39"/>
  <c r="BO83" i="39" s="1"/>
  <c r="AO75" i="39"/>
  <c r="BO75" i="39" s="1"/>
  <c r="AO286" i="39"/>
  <c r="BO286" i="39" s="1"/>
  <c r="AO272" i="39"/>
  <c r="BO272" i="39" s="1"/>
  <c r="AO270" i="39"/>
  <c r="BO270" i="39" s="1"/>
  <c r="AO240" i="39"/>
  <c r="BO240" i="39" s="1"/>
  <c r="AO235" i="39"/>
  <c r="BO235" i="39" s="1"/>
  <c r="AO208" i="39"/>
  <c r="BO208" i="39" s="1"/>
  <c r="AO188" i="39"/>
  <c r="BO188" i="39" s="1"/>
  <c r="AO166" i="39"/>
  <c r="BO166" i="39" s="1"/>
  <c r="AO158" i="39"/>
  <c r="BO158" i="39" s="1"/>
  <c r="AO157" i="39"/>
  <c r="BO157" i="39" s="1"/>
  <c r="AO149" i="39"/>
  <c r="BO149" i="39" s="1"/>
  <c r="AO141" i="39"/>
  <c r="BO141" i="39" s="1"/>
  <c r="AO124" i="39"/>
  <c r="BO124" i="39" s="1"/>
  <c r="AO116" i="39"/>
  <c r="BO116" i="39" s="1"/>
  <c r="AO262" i="39"/>
  <c r="BO262" i="39" s="1"/>
  <c r="AO244" i="39"/>
  <c r="BO244" i="39" s="1"/>
  <c r="AO220" i="39"/>
  <c r="BO220" i="39" s="1"/>
  <c r="AO217" i="39"/>
  <c r="BO217" i="39" s="1"/>
  <c r="AO211" i="39"/>
  <c r="BO211" i="39" s="1"/>
  <c r="AO195" i="39"/>
  <c r="BO195" i="39" s="1"/>
  <c r="AO239" i="39"/>
  <c r="BO239" i="39" s="1"/>
  <c r="AO226" i="39"/>
  <c r="BO226" i="39" s="1"/>
  <c r="AO218" i="39"/>
  <c r="BO218" i="39" s="1"/>
  <c r="AO202" i="39"/>
  <c r="BO202" i="39" s="1"/>
  <c r="AO187" i="39"/>
  <c r="BO187" i="39" s="1"/>
  <c r="AO169" i="39"/>
  <c r="BO169" i="39" s="1"/>
  <c r="AO147" i="39"/>
  <c r="BO147" i="39" s="1"/>
  <c r="AO132" i="39"/>
  <c r="BO132" i="39" s="1"/>
  <c r="AO121" i="39"/>
  <c r="BO121" i="39" s="1"/>
  <c r="AO114" i="39"/>
  <c r="BO114" i="39" s="1"/>
  <c r="AO106" i="39"/>
  <c r="BO106" i="39" s="1"/>
  <c r="AO94" i="39"/>
  <c r="BO94" i="39" s="1"/>
  <c r="AO87" i="39"/>
  <c r="BO87" i="39" s="1"/>
  <c r="AO80" i="39"/>
  <c r="BO80" i="39" s="1"/>
  <c r="AO264" i="39"/>
  <c r="BO264" i="39" s="1"/>
  <c r="AO253" i="39"/>
  <c r="BO253" i="39" s="1"/>
  <c r="AO252" i="39"/>
  <c r="BO252" i="39" s="1"/>
  <c r="AO230" i="39"/>
  <c r="BO230" i="39" s="1"/>
  <c r="AO201" i="39"/>
  <c r="BO201" i="39" s="1"/>
  <c r="AO197" i="39"/>
  <c r="BO197" i="39" s="1"/>
  <c r="AO192" i="39"/>
  <c r="BO192" i="39" s="1"/>
  <c r="AO185" i="39"/>
  <c r="BO185" i="39" s="1"/>
  <c r="AO165" i="39"/>
  <c r="BO165" i="39" s="1"/>
  <c r="AO161" i="39"/>
  <c r="BO161" i="39" s="1"/>
  <c r="AO154" i="39"/>
  <c r="BO154" i="39" s="1"/>
  <c r="AO150" i="39"/>
  <c r="BO150" i="39" s="1"/>
  <c r="AO139" i="39"/>
  <c r="BO139" i="39" s="1"/>
  <c r="AO128" i="39"/>
  <c r="BO128" i="39" s="1"/>
  <c r="AO113" i="39"/>
  <c r="BO113" i="39" s="1"/>
  <c r="AO104" i="39"/>
  <c r="BO104" i="39" s="1"/>
  <c r="AO92" i="39"/>
  <c r="BO92" i="39" s="1"/>
  <c r="AO85" i="39"/>
  <c r="BO85" i="39" s="1"/>
  <c r="AO73" i="39"/>
  <c r="BO73" i="39" s="1"/>
  <c r="AO241" i="39"/>
  <c r="BO241" i="39" s="1"/>
  <c r="AO227" i="39"/>
  <c r="BO227" i="39" s="1"/>
  <c r="AO174" i="39"/>
  <c r="BO174" i="39" s="1"/>
  <c r="AO168" i="39"/>
  <c r="BO168" i="39" s="1"/>
  <c r="AO153" i="39"/>
  <c r="BO153" i="39" s="1"/>
  <c r="AO146" i="39"/>
  <c r="BO146" i="39" s="1"/>
  <c r="AO142" i="39"/>
  <c r="BO142" i="39" s="1"/>
  <c r="AO120" i="39"/>
  <c r="BO120" i="39" s="1"/>
  <c r="AO260" i="39"/>
  <c r="BO260" i="39" s="1"/>
  <c r="AO243" i="39"/>
  <c r="BO243" i="39" s="1"/>
  <c r="AO200" i="39"/>
  <c r="BO200" i="39" s="1"/>
  <c r="AO194" i="39"/>
  <c r="BO194" i="39" s="1"/>
  <c r="AO140" i="39"/>
  <c r="BO140" i="39" s="1"/>
  <c r="AO125" i="39"/>
  <c r="BO125" i="39" s="1"/>
  <c r="AO122" i="39"/>
  <c r="BO122" i="39" s="1"/>
  <c r="AO102" i="39"/>
  <c r="BO102" i="39" s="1"/>
  <c r="AO86" i="39"/>
  <c r="BO86" i="39" s="1"/>
  <c r="AO70" i="39"/>
  <c r="BO70" i="39" s="1"/>
  <c r="AO69" i="39"/>
  <c r="AO74" i="39"/>
  <c r="BO74" i="39" s="1"/>
  <c r="AO266" i="39"/>
  <c r="BO266" i="39" s="1"/>
  <c r="AO247" i="39"/>
  <c r="BO247" i="39" s="1"/>
  <c r="AO213" i="39"/>
  <c r="BO213" i="39" s="1"/>
  <c r="AO144" i="39"/>
  <c r="BO144" i="39" s="1"/>
  <c r="AO138" i="39"/>
  <c r="BO138" i="39" s="1"/>
  <c r="AO126" i="39"/>
  <c r="BO126" i="39" s="1"/>
  <c r="AO123" i="39"/>
  <c r="BO123" i="39" s="1"/>
  <c r="AO101" i="39"/>
  <c r="BO101" i="39" s="1"/>
  <c r="AO95" i="39"/>
  <c r="BO95" i="39" s="1"/>
  <c r="AO79" i="39"/>
  <c r="BO79" i="39" s="1"/>
  <c r="AO281" i="39"/>
  <c r="BO281" i="39" s="1"/>
  <c r="AO228" i="39"/>
  <c r="BO228" i="39" s="1"/>
  <c r="AO237" i="39"/>
  <c r="BO237" i="39" s="1"/>
  <c r="AO224" i="39"/>
  <c r="BO224" i="39" s="1"/>
  <c r="AO193" i="39"/>
  <c r="BO193" i="39" s="1"/>
  <c r="AO189" i="39"/>
  <c r="BO189" i="39" s="1"/>
  <c r="AO186" i="39"/>
  <c r="BO186" i="39" s="1"/>
  <c r="AO180" i="39"/>
  <c r="BO180" i="39" s="1"/>
  <c r="AO171" i="39"/>
  <c r="BO171" i="39" s="1"/>
  <c r="AO156" i="39"/>
  <c r="BO156" i="39" s="1"/>
  <c r="AO112" i="39"/>
  <c r="BO112" i="39" s="1"/>
  <c r="AO108" i="39"/>
  <c r="BO108" i="39" s="1"/>
  <c r="AO96" i="39"/>
  <c r="BO96" i="39" s="1"/>
  <c r="AO90" i="39"/>
  <c r="BO90" i="39" s="1"/>
  <c r="AO271" i="39"/>
  <c r="BO271" i="39" s="1"/>
  <c r="AO216" i="39"/>
  <c r="BO216" i="39" s="1"/>
  <c r="AO209" i="39"/>
  <c r="BO209" i="39" s="1"/>
  <c r="AO163" i="39"/>
  <c r="BO163" i="39" s="1"/>
  <c r="AO145" i="39"/>
  <c r="BO145" i="39" s="1"/>
  <c r="AO78" i="39"/>
  <c r="BO78" i="39" s="1"/>
  <c r="AO225" i="39"/>
  <c r="BO225" i="39" s="1"/>
  <c r="AO204" i="39"/>
  <c r="BO204" i="39" s="1"/>
  <c r="AO179" i="39"/>
  <c r="BO179" i="39" s="1"/>
  <c r="AO133" i="39"/>
  <c r="BO133" i="39" s="1"/>
  <c r="AO130" i="39"/>
  <c r="BO130" i="39" s="1"/>
  <c r="AO118" i="39"/>
  <c r="BO118" i="39" s="1"/>
  <c r="AO115" i="39"/>
  <c r="BO115" i="39" s="1"/>
  <c r="AO232" i="39"/>
  <c r="BO232" i="39" s="1"/>
  <c r="AO219" i="39"/>
  <c r="BO219" i="39" s="1"/>
  <c r="AO212" i="39"/>
  <c r="BO212" i="39" s="1"/>
  <c r="AO178" i="39"/>
  <c r="BO178" i="39" s="1"/>
  <c r="AO172" i="39"/>
  <c r="BO172" i="39" s="1"/>
  <c r="AO164" i="39"/>
  <c r="BO164" i="39" s="1"/>
  <c r="AO134" i="39"/>
  <c r="BO134" i="39" s="1"/>
  <c r="AO89" i="39"/>
  <c r="BO89" i="39" s="1"/>
  <c r="AO84" i="39"/>
  <c r="BO84" i="39" s="1"/>
  <c r="AO81" i="39"/>
  <c r="BO81" i="39" s="1"/>
  <c r="AO76" i="39"/>
  <c r="BO76" i="39" s="1"/>
  <c r="AO71" i="39"/>
  <c r="BO71" i="39" s="1"/>
  <c r="AO170" i="39"/>
  <c r="BO170" i="39" s="1"/>
  <c r="AO152" i="39"/>
  <c r="BO152" i="39" s="1"/>
  <c r="AO137" i="39"/>
  <c r="BO137" i="39" s="1"/>
  <c r="AO131" i="39"/>
  <c r="BO131" i="39" s="1"/>
  <c r="AO105" i="39"/>
  <c r="BO105" i="39" s="1"/>
  <c r="AO100" i="39"/>
  <c r="BO100" i="39" s="1"/>
  <c r="AO97" i="39"/>
  <c r="BO97" i="39" s="1"/>
  <c r="AO221" i="39"/>
  <c r="BO221" i="39" s="1"/>
  <c r="AO176" i="39"/>
  <c r="BO176" i="39" s="1"/>
  <c r="AO109" i="39"/>
  <c r="BO109" i="39" s="1"/>
  <c r="AO82" i="39"/>
  <c r="BO82" i="39" s="1"/>
  <c r="AO77" i="39"/>
  <c r="BO77" i="39" s="1"/>
  <c r="AO72" i="39"/>
  <c r="BO72" i="39" s="1"/>
  <c r="AO261" i="39"/>
  <c r="BO261" i="39" s="1"/>
  <c r="AO160" i="39"/>
  <c r="BO160" i="39" s="1"/>
  <c r="AO103" i="39"/>
  <c r="BO103" i="39" s="1"/>
  <c r="AO98" i="39"/>
  <c r="BO98" i="39" s="1"/>
  <c r="AO93" i="39"/>
  <c r="BO93" i="39" s="1"/>
  <c r="AO88" i="39"/>
  <c r="BO88" i="39" s="1"/>
  <c r="BC283" i="39"/>
  <c r="CC283" i="39" s="1"/>
  <c r="BC289" i="39"/>
  <c r="CC289" i="39" s="1"/>
  <c r="BC282" i="39"/>
  <c r="CC282" i="39" s="1"/>
  <c r="BC285" i="39"/>
  <c r="CC285" i="39" s="1"/>
  <c r="BC284" i="39"/>
  <c r="CC284" i="39" s="1"/>
  <c r="BC274" i="39"/>
  <c r="CC274" i="39" s="1"/>
  <c r="BC266" i="39"/>
  <c r="CC266" i="39" s="1"/>
  <c r="BC279" i="39"/>
  <c r="CC279" i="39" s="1"/>
  <c r="BC277" i="39"/>
  <c r="CC277" i="39" s="1"/>
  <c r="BC269" i="39"/>
  <c r="CC269" i="39" s="1"/>
  <c r="BC262" i="39"/>
  <c r="CC262" i="39" s="1"/>
  <c r="BC260" i="39"/>
  <c r="CC260" i="39" s="1"/>
  <c r="BC252" i="39"/>
  <c r="CC252" i="39" s="1"/>
  <c r="BC244" i="39"/>
  <c r="CC244" i="39" s="1"/>
  <c r="BC236" i="39"/>
  <c r="CC236" i="39" s="1"/>
  <c r="BC288" i="39"/>
  <c r="CC288" i="39" s="1"/>
  <c r="BC270" i="39"/>
  <c r="CC270" i="39" s="1"/>
  <c r="BC261" i="39"/>
  <c r="CC261" i="39" s="1"/>
  <c r="BC254" i="39"/>
  <c r="CC254" i="39" s="1"/>
  <c r="BC242" i="39"/>
  <c r="CC242" i="39" s="1"/>
  <c r="BC235" i="39"/>
  <c r="CC235" i="39" s="1"/>
  <c r="BC229" i="39"/>
  <c r="CC229" i="39" s="1"/>
  <c r="BC221" i="39"/>
  <c r="CC221" i="39" s="1"/>
  <c r="BC213" i="39"/>
  <c r="CC213" i="39" s="1"/>
  <c r="BC205" i="39"/>
  <c r="CC205" i="39" s="1"/>
  <c r="BC197" i="39"/>
  <c r="CC197" i="39" s="1"/>
  <c r="BC189" i="39"/>
  <c r="CC189" i="39" s="1"/>
  <c r="BC181" i="39"/>
  <c r="CC181" i="39" s="1"/>
  <c r="BC173" i="39"/>
  <c r="CC173" i="39" s="1"/>
  <c r="BC287" i="39"/>
  <c r="CC287" i="39" s="1"/>
  <c r="BC272" i="39"/>
  <c r="CC272" i="39" s="1"/>
  <c r="BC278" i="39"/>
  <c r="CC278" i="39" s="1"/>
  <c r="BC268" i="39"/>
  <c r="CC268" i="39" s="1"/>
  <c r="BC253" i="39"/>
  <c r="CC253" i="39" s="1"/>
  <c r="BC245" i="39"/>
  <c r="CC245" i="39" s="1"/>
  <c r="BC228" i="39"/>
  <c r="CC228" i="39" s="1"/>
  <c r="BC216" i="39"/>
  <c r="CC216" i="39" s="1"/>
  <c r="BC209" i="39"/>
  <c r="CC209" i="39" s="1"/>
  <c r="BC202" i="39"/>
  <c r="CC202" i="39" s="1"/>
  <c r="BC190" i="39"/>
  <c r="CC190" i="39" s="1"/>
  <c r="BC183" i="39"/>
  <c r="CC183" i="39" s="1"/>
  <c r="BC171" i="39"/>
  <c r="CC171" i="39" s="1"/>
  <c r="BC165" i="39"/>
  <c r="CC165" i="39" s="1"/>
  <c r="BC157" i="39"/>
  <c r="CC157" i="39" s="1"/>
  <c r="BC149" i="39"/>
  <c r="CC149" i="39" s="1"/>
  <c r="BC141" i="39"/>
  <c r="CC141" i="39" s="1"/>
  <c r="BC133" i="39"/>
  <c r="CC133" i="39" s="1"/>
  <c r="BC125" i="39"/>
  <c r="CC125" i="39" s="1"/>
  <c r="BC117" i="39"/>
  <c r="CC117" i="39" s="1"/>
  <c r="BC109" i="39"/>
  <c r="CC109" i="39" s="1"/>
  <c r="BC264" i="39"/>
  <c r="CC264" i="39" s="1"/>
  <c r="BC259" i="39"/>
  <c r="CC259" i="39" s="1"/>
  <c r="BC256" i="39"/>
  <c r="CC256" i="39" s="1"/>
  <c r="BC250" i="39"/>
  <c r="CC250" i="39" s="1"/>
  <c r="BC241" i="39"/>
  <c r="CC241" i="39" s="1"/>
  <c r="BC234" i="39"/>
  <c r="CC234" i="39" s="1"/>
  <c r="BC226" i="39"/>
  <c r="CC226" i="39" s="1"/>
  <c r="BC225" i="39"/>
  <c r="CC225" i="39" s="1"/>
  <c r="BC217" i="39"/>
  <c r="CC217" i="39" s="1"/>
  <c r="BC208" i="39"/>
  <c r="CC208" i="39" s="1"/>
  <c r="BC263" i="39"/>
  <c r="CC263" i="39" s="1"/>
  <c r="BC237" i="39"/>
  <c r="CC237" i="39" s="1"/>
  <c r="BC233" i="39"/>
  <c r="CC233" i="39" s="1"/>
  <c r="BC218" i="39"/>
  <c r="CC218" i="39" s="1"/>
  <c r="BC210" i="39"/>
  <c r="CC210" i="39" s="1"/>
  <c r="BC201" i="39"/>
  <c r="CC201" i="39" s="1"/>
  <c r="BC193" i="39"/>
  <c r="CC193" i="39" s="1"/>
  <c r="BC192" i="39"/>
  <c r="CC192" i="39" s="1"/>
  <c r="BC184" i="39"/>
  <c r="CC184" i="39" s="1"/>
  <c r="BC176" i="39"/>
  <c r="CC176" i="39" s="1"/>
  <c r="BC168" i="39"/>
  <c r="CC168" i="39" s="1"/>
  <c r="BC161" i="39"/>
  <c r="CC161" i="39" s="1"/>
  <c r="BC154" i="39"/>
  <c r="CC154" i="39" s="1"/>
  <c r="BC142" i="39"/>
  <c r="CC142" i="39" s="1"/>
  <c r="BC135" i="39"/>
  <c r="CC135" i="39" s="1"/>
  <c r="BC123" i="39"/>
  <c r="CC123" i="39" s="1"/>
  <c r="BC116" i="39"/>
  <c r="CC116" i="39" s="1"/>
  <c r="BC105" i="39"/>
  <c r="CC105" i="39" s="1"/>
  <c r="BC97" i="39"/>
  <c r="CC97" i="39" s="1"/>
  <c r="BC89" i="39"/>
  <c r="CC89" i="39" s="1"/>
  <c r="BC81" i="39"/>
  <c r="CC81" i="39" s="1"/>
  <c r="BC73" i="39"/>
  <c r="CC73" i="39" s="1"/>
  <c r="BC273" i="39"/>
  <c r="CC273" i="39" s="1"/>
  <c r="BC240" i="39"/>
  <c r="CC240" i="39" s="1"/>
  <c r="BC231" i="39"/>
  <c r="CC231" i="39" s="1"/>
  <c r="BC191" i="39"/>
  <c r="CC191" i="39" s="1"/>
  <c r="BC180" i="39"/>
  <c r="CC180" i="39" s="1"/>
  <c r="BC169" i="39"/>
  <c r="CC169" i="39" s="1"/>
  <c r="BC160" i="39"/>
  <c r="CC160" i="39" s="1"/>
  <c r="BC152" i="39"/>
  <c r="CC152" i="39" s="1"/>
  <c r="BC127" i="39"/>
  <c r="CC127" i="39" s="1"/>
  <c r="BC119" i="39"/>
  <c r="CC119" i="39" s="1"/>
  <c r="BC118" i="39"/>
  <c r="CC118" i="39" s="1"/>
  <c r="BC280" i="39"/>
  <c r="CC280" i="39" s="1"/>
  <c r="BC220" i="39"/>
  <c r="CC220" i="39" s="1"/>
  <c r="BC214" i="39"/>
  <c r="CC214" i="39" s="1"/>
  <c r="BC211" i="39"/>
  <c r="CC211" i="39" s="1"/>
  <c r="BC198" i="39"/>
  <c r="CC198" i="39" s="1"/>
  <c r="BC194" i="39"/>
  <c r="CC194" i="39" s="1"/>
  <c r="BC187" i="39"/>
  <c r="CC187" i="39" s="1"/>
  <c r="BC271" i="39"/>
  <c r="CC271" i="39" s="1"/>
  <c r="BC188" i="39"/>
  <c r="CC188" i="39" s="1"/>
  <c r="BC177" i="39"/>
  <c r="CC177" i="39" s="1"/>
  <c r="BC150" i="39"/>
  <c r="CC150" i="39" s="1"/>
  <c r="BC146" i="39"/>
  <c r="CC146" i="39" s="1"/>
  <c r="BC139" i="39"/>
  <c r="CC139" i="39" s="1"/>
  <c r="BC124" i="39"/>
  <c r="CC124" i="39" s="1"/>
  <c r="BC113" i="39"/>
  <c r="CC113" i="39" s="1"/>
  <c r="BC108" i="39"/>
  <c r="CC108" i="39" s="1"/>
  <c r="BC100" i="39"/>
  <c r="CC100" i="39" s="1"/>
  <c r="BC93" i="39"/>
  <c r="CC93" i="39" s="1"/>
  <c r="BC86" i="39"/>
  <c r="CC86" i="39" s="1"/>
  <c r="BC74" i="39"/>
  <c r="CC74" i="39" s="1"/>
  <c r="BC267" i="39"/>
  <c r="CC267" i="39" s="1"/>
  <c r="BC247" i="39"/>
  <c r="CC247" i="39" s="1"/>
  <c r="BC185" i="39"/>
  <c r="CC185" i="39" s="1"/>
  <c r="BC164" i="39"/>
  <c r="CC164" i="39" s="1"/>
  <c r="BC153" i="39"/>
  <c r="CC153" i="39" s="1"/>
  <c r="BC138" i="39"/>
  <c r="CC138" i="39" s="1"/>
  <c r="BC131" i="39"/>
  <c r="CC131" i="39" s="1"/>
  <c r="BC120" i="39"/>
  <c r="CC120" i="39" s="1"/>
  <c r="BC98" i="39"/>
  <c r="CC98" i="39" s="1"/>
  <c r="BC91" i="39"/>
  <c r="CC91" i="39" s="1"/>
  <c r="BC79" i="39"/>
  <c r="CC79" i="39" s="1"/>
  <c r="BC72" i="39"/>
  <c r="CC72" i="39" s="1"/>
  <c r="BC275" i="39"/>
  <c r="CC275" i="39" s="1"/>
  <c r="BC258" i="39"/>
  <c r="CC258" i="39" s="1"/>
  <c r="BC257" i="39"/>
  <c r="CC257" i="39" s="1"/>
  <c r="BC232" i="39"/>
  <c r="CC232" i="39" s="1"/>
  <c r="BC206" i="39"/>
  <c r="CC206" i="39" s="1"/>
  <c r="BC186" i="39"/>
  <c r="CC186" i="39" s="1"/>
  <c r="BC178" i="39"/>
  <c r="CC178" i="39" s="1"/>
  <c r="BC174" i="39"/>
  <c r="CC174" i="39" s="1"/>
  <c r="BC145" i="39"/>
  <c r="CC145" i="39" s="1"/>
  <c r="BC170" i="39"/>
  <c r="CC170" i="39" s="1"/>
  <c r="BC167" i="39"/>
  <c r="CC167" i="39" s="1"/>
  <c r="BC107" i="39"/>
  <c r="CC107" i="39" s="1"/>
  <c r="BC101" i="39"/>
  <c r="CC101" i="39" s="1"/>
  <c r="BC85" i="39"/>
  <c r="CC85" i="39" s="1"/>
  <c r="BC69" i="39"/>
  <c r="BC276" i="39"/>
  <c r="CC276" i="39" s="1"/>
  <c r="BC248" i="39"/>
  <c r="CC248" i="39" s="1"/>
  <c r="BC246" i="39"/>
  <c r="CC246" i="39" s="1"/>
  <c r="BC238" i="39"/>
  <c r="CC238" i="39" s="1"/>
  <c r="BC219" i="39"/>
  <c r="CC219" i="39" s="1"/>
  <c r="BC212" i="39"/>
  <c r="CC212" i="39" s="1"/>
  <c r="BC158" i="39"/>
  <c r="CC158" i="39" s="1"/>
  <c r="BC143" i="39"/>
  <c r="CC143" i="39" s="1"/>
  <c r="BC128" i="39"/>
  <c r="CC128" i="39" s="1"/>
  <c r="BC95" i="39"/>
  <c r="CC95" i="39" s="1"/>
  <c r="BC94" i="39"/>
  <c r="CC94" i="39" s="1"/>
  <c r="BC78" i="39"/>
  <c r="CC78" i="39" s="1"/>
  <c r="BC286" i="39"/>
  <c r="CC286" i="39" s="1"/>
  <c r="BC251" i="39"/>
  <c r="CC251" i="39" s="1"/>
  <c r="BC230" i="39"/>
  <c r="CC230" i="39" s="1"/>
  <c r="BC223" i="39"/>
  <c r="CC223" i="39" s="1"/>
  <c r="BC196" i="39"/>
  <c r="CC196" i="39" s="1"/>
  <c r="BC281" i="39"/>
  <c r="CC281" i="39" s="1"/>
  <c r="BC265" i="39"/>
  <c r="CC265" i="39" s="1"/>
  <c r="BC255" i="39"/>
  <c r="CC255" i="39" s="1"/>
  <c r="BC249" i="39"/>
  <c r="CC249" i="39" s="1"/>
  <c r="BC222" i="39"/>
  <c r="CC222" i="39" s="1"/>
  <c r="BC215" i="39"/>
  <c r="CC215" i="39" s="1"/>
  <c r="BC204" i="39"/>
  <c r="CC204" i="39" s="1"/>
  <c r="BC175" i="39"/>
  <c r="CC175" i="39" s="1"/>
  <c r="BC172" i="39"/>
  <c r="CC172" i="39" s="1"/>
  <c r="BC155" i="39"/>
  <c r="CC155" i="39" s="1"/>
  <c r="BC140" i="39"/>
  <c r="CC140" i="39" s="1"/>
  <c r="BC137" i="39"/>
  <c r="CC137" i="39" s="1"/>
  <c r="BC134" i="39"/>
  <c r="CC134" i="39" s="1"/>
  <c r="BC122" i="39"/>
  <c r="CC122" i="39" s="1"/>
  <c r="BC112" i="39"/>
  <c r="CC112" i="39" s="1"/>
  <c r="BC106" i="39"/>
  <c r="CC106" i="39" s="1"/>
  <c r="BC90" i="39"/>
  <c r="CC90" i="39" s="1"/>
  <c r="BC84" i="39"/>
  <c r="CC84" i="39" s="1"/>
  <c r="BC224" i="39"/>
  <c r="CC224" i="39" s="1"/>
  <c r="BC103" i="39"/>
  <c r="CC103" i="39" s="1"/>
  <c r="BC227" i="39"/>
  <c r="CC227" i="39" s="1"/>
  <c r="BC162" i="39"/>
  <c r="CC162" i="39" s="1"/>
  <c r="BC159" i="39"/>
  <c r="CC159" i="39" s="1"/>
  <c r="BC156" i="39"/>
  <c r="CC156" i="39" s="1"/>
  <c r="BC147" i="39"/>
  <c r="CC147" i="39" s="1"/>
  <c r="BC144" i="39"/>
  <c r="CC144" i="39" s="1"/>
  <c r="BC129" i="39"/>
  <c r="CC129" i="39" s="1"/>
  <c r="BC126" i="39"/>
  <c r="CC126" i="39" s="1"/>
  <c r="BC88" i="39"/>
  <c r="CC88" i="39" s="1"/>
  <c r="BC83" i="39"/>
  <c r="CC83" i="39" s="1"/>
  <c r="BC80" i="39"/>
  <c r="CC80" i="39" s="1"/>
  <c r="BC75" i="39"/>
  <c r="CC75" i="39" s="1"/>
  <c r="BC70" i="39"/>
  <c r="CC70" i="39" s="1"/>
  <c r="BC182" i="39"/>
  <c r="CC182" i="39" s="1"/>
  <c r="BC132" i="39"/>
  <c r="CC132" i="39" s="1"/>
  <c r="BC111" i="39"/>
  <c r="CC111" i="39" s="1"/>
  <c r="BC104" i="39"/>
  <c r="CC104" i="39" s="1"/>
  <c r="BC99" i="39"/>
  <c r="CC99" i="39" s="1"/>
  <c r="BC96" i="39"/>
  <c r="CC96" i="39" s="1"/>
  <c r="BC207" i="39"/>
  <c r="CC207" i="39" s="1"/>
  <c r="BC114" i="39"/>
  <c r="CC114" i="39" s="1"/>
  <c r="BC200" i="39"/>
  <c r="CC200" i="39" s="1"/>
  <c r="BC195" i="39"/>
  <c r="CC195" i="39" s="1"/>
  <c r="BC166" i="39"/>
  <c r="CC166" i="39" s="1"/>
  <c r="BC163" i="39"/>
  <c r="CC163" i="39" s="1"/>
  <c r="BC148" i="39"/>
  <c r="CC148" i="39" s="1"/>
  <c r="BC130" i="39"/>
  <c r="CC130" i="39" s="1"/>
  <c r="BC239" i="39"/>
  <c r="CC239" i="39" s="1"/>
  <c r="BC203" i="39"/>
  <c r="CC203" i="39" s="1"/>
  <c r="BC199" i="39"/>
  <c r="CC199" i="39" s="1"/>
  <c r="BC151" i="39"/>
  <c r="CC151" i="39" s="1"/>
  <c r="BC136" i="39"/>
  <c r="CC136" i="39" s="1"/>
  <c r="BC121" i="39"/>
  <c r="CC121" i="39" s="1"/>
  <c r="BC115" i="39"/>
  <c r="CC115" i="39" s="1"/>
  <c r="BC110" i="39"/>
  <c r="CC110" i="39" s="1"/>
  <c r="BC102" i="39"/>
  <c r="CC102" i="39" s="1"/>
  <c r="BC76" i="39"/>
  <c r="CC76" i="39" s="1"/>
  <c r="BC71" i="39"/>
  <c r="CC71" i="39" s="1"/>
  <c r="BC243" i="39"/>
  <c r="CC243" i="39" s="1"/>
  <c r="BC179" i="39"/>
  <c r="CC179" i="39" s="1"/>
  <c r="BC92" i="39"/>
  <c r="CC92" i="39" s="1"/>
  <c r="BC87" i="39"/>
  <c r="CC87" i="39" s="1"/>
  <c r="BC82" i="39"/>
  <c r="CC82" i="39" s="1"/>
  <c r="BC77" i="39"/>
  <c r="CC77" i="39" s="1"/>
  <c r="AS289" i="39"/>
  <c r="BS289" i="39" s="1"/>
  <c r="AS281" i="39"/>
  <c r="BS281" i="39" s="1"/>
  <c r="AS284" i="39"/>
  <c r="BS284" i="39" s="1"/>
  <c r="AS285" i="39"/>
  <c r="BS285" i="39" s="1"/>
  <c r="AS272" i="39"/>
  <c r="BS272" i="39" s="1"/>
  <c r="AS264" i="39"/>
  <c r="BS264" i="39" s="1"/>
  <c r="AS282" i="39"/>
  <c r="BS282" i="39" s="1"/>
  <c r="AS278" i="39"/>
  <c r="BS278" i="39" s="1"/>
  <c r="AS277" i="39"/>
  <c r="BS277" i="39" s="1"/>
  <c r="AS276" i="39"/>
  <c r="BS276" i="39" s="1"/>
  <c r="AS269" i="39"/>
  <c r="BS269" i="39" s="1"/>
  <c r="AS258" i="39"/>
  <c r="BS258" i="39" s="1"/>
  <c r="AS250" i="39"/>
  <c r="BS250" i="39" s="1"/>
  <c r="AS242" i="39"/>
  <c r="BS242" i="39" s="1"/>
  <c r="AS234" i="39"/>
  <c r="BS234" i="39" s="1"/>
  <c r="AS270" i="39"/>
  <c r="BS270" i="39" s="1"/>
  <c r="AS262" i="39"/>
  <c r="BS262" i="39" s="1"/>
  <c r="AS256" i="39"/>
  <c r="BS256" i="39" s="1"/>
  <c r="AS249" i="39"/>
  <c r="BS249" i="39" s="1"/>
  <c r="AS237" i="39"/>
  <c r="BS237" i="39" s="1"/>
  <c r="AS227" i="39"/>
  <c r="BS227" i="39" s="1"/>
  <c r="AS219" i="39"/>
  <c r="BS219" i="39" s="1"/>
  <c r="AS211" i="39"/>
  <c r="BS211" i="39" s="1"/>
  <c r="AS203" i="39"/>
  <c r="BS203" i="39" s="1"/>
  <c r="AS195" i="39"/>
  <c r="BS195" i="39" s="1"/>
  <c r="AS187" i="39"/>
  <c r="BS187" i="39" s="1"/>
  <c r="AS179" i="39"/>
  <c r="BS179" i="39" s="1"/>
  <c r="AS171" i="39"/>
  <c r="BS171" i="39" s="1"/>
  <c r="AS279" i="39"/>
  <c r="BS279" i="39" s="1"/>
  <c r="AS275" i="39"/>
  <c r="BS275" i="39" s="1"/>
  <c r="AS268" i="39"/>
  <c r="BS268" i="39" s="1"/>
  <c r="AS261" i="39"/>
  <c r="BS261" i="39" s="1"/>
  <c r="AS280" i="39"/>
  <c r="BS280" i="39" s="1"/>
  <c r="AS271" i="39"/>
  <c r="BS271" i="39" s="1"/>
  <c r="AS254" i="39"/>
  <c r="BS254" i="39" s="1"/>
  <c r="AS253" i="39"/>
  <c r="BS253" i="39" s="1"/>
  <c r="AS245" i="39"/>
  <c r="BS245" i="39" s="1"/>
  <c r="AS230" i="39"/>
  <c r="BS230" i="39" s="1"/>
  <c r="AS223" i="39"/>
  <c r="BS223" i="39" s="1"/>
  <c r="AS216" i="39"/>
  <c r="BS216" i="39" s="1"/>
  <c r="AS204" i="39"/>
  <c r="BS204" i="39" s="1"/>
  <c r="AS197" i="39"/>
  <c r="BS197" i="39" s="1"/>
  <c r="AS185" i="39"/>
  <c r="BS185" i="39" s="1"/>
  <c r="AS178" i="39"/>
  <c r="BS178" i="39" s="1"/>
  <c r="AS163" i="39"/>
  <c r="BS163" i="39" s="1"/>
  <c r="AS155" i="39"/>
  <c r="BS155" i="39" s="1"/>
  <c r="AS147" i="39"/>
  <c r="BS147" i="39" s="1"/>
  <c r="AS139" i="39"/>
  <c r="BS139" i="39" s="1"/>
  <c r="AS131" i="39"/>
  <c r="BS131" i="39" s="1"/>
  <c r="AS123" i="39"/>
  <c r="BS123" i="39" s="1"/>
  <c r="AS115" i="39"/>
  <c r="BS115" i="39" s="1"/>
  <c r="AS283" i="39"/>
  <c r="BS283" i="39" s="1"/>
  <c r="AS267" i="39"/>
  <c r="BS267" i="39" s="1"/>
  <c r="AS257" i="39"/>
  <c r="BS257" i="39" s="1"/>
  <c r="AS248" i="39"/>
  <c r="BS248" i="39" s="1"/>
  <c r="AS233" i="39"/>
  <c r="BS233" i="39" s="1"/>
  <c r="AS226" i="39"/>
  <c r="BS226" i="39" s="1"/>
  <c r="AS225" i="39"/>
  <c r="BS225" i="39" s="1"/>
  <c r="AS217" i="39"/>
  <c r="BS217" i="39" s="1"/>
  <c r="AS209" i="39"/>
  <c r="BS209" i="39" s="1"/>
  <c r="AS260" i="39"/>
  <c r="BS260" i="39" s="1"/>
  <c r="AS251" i="39"/>
  <c r="BS251" i="39" s="1"/>
  <c r="AS247" i="39"/>
  <c r="BS247" i="39" s="1"/>
  <c r="AS244" i="39"/>
  <c r="BS244" i="39" s="1"/>
  <c r="AS240" i="39"/>
  <c r="BS240" i="39" s="1"/>
  <c r="AS218" i="39"/>
  <c r="BS218" i="39" s="1"/>
  <c r="AS210" i="39"/>
  <c r="BS210" i="39" s="1"/>
  <c r="AS202" i="39"/>
  <c r="BS202" i="39" s="1"/>
  <c r="AS201" i="39"/>
  <c r="BS201" i="39" s="1"/>
  <c r="AS193" i="39"/>
  <c r="BS193" i="39" s="1"/>
  <c r="AS168" i="39"/>
  <c r="BS168" i="39" s="1"/>
  <c r="AS156" i="39"/>
  <c r="BS156" i="39" s="1"/>
  <c r="AS149" i="39"/>
  <c r="BS149" i="39" s="1"/>
  <c r="AS137" i="39"/>
  <c r="BS137" i="39" s="1"/>
  <c r="AS130" i="39"/>
  <c r="BS130" i="39" s="1"/>
  <c r="AS118" i="39"/>
  <c r="BS118" i="39" s="1"/>
  <c r="AS111" i="39"/>
  <c r="BS111" i="39" s="1"/>
  <c r="AS103" i="39"/>
  <c r="BS103" i="39" s="1"/>
  <c r="AS95" i="39"/>
  <c r="BS95" i="39" s="1"/>
  <c r="AS87" i="39"/>
  <c r="BS87" i="39" s="1"/>
  <c r="AS79" i="39"/>
  <c r="BS79" i="39" s="1"/>
  <c r="AS71" i="39"/>
  <c r="BS71" i="39" s="1"/>
  <c r="AS259" i="39"/>
  <c r="BS259" i="39" s="1"/>
  <c r="AS198" i="39"/>
  <c r="BS198" i="39" s="1"/>
  <c r="AS194" i="39"/>
  <c r="BS194" i="39" s="1"/>
  <c r="AS183" i="39"/>
  <c r="BS183" i="39" s="1"/>
  <c r="AS172" i="39"/>
  <c r="BS172" i="39" s="1"/>
  <c r="AS169" i="39"/>
  <c r="BS169" i="39" s="1"/>
  <c r="AS161" i="39"/>
  <c r="BS161" i="39" s="1"/>
  <c r="AS144" i="39"/>
  <c r="BS144" i="39" s="1"/>
  <c r="AS136" i="39"/>
  <c r="BS136" i="39" s="1"/>
  <c r="AS128" i="39"/>
  <c r="BS128" i="39" s="1"/>
  <c r="AS127" i="39"/>
  <c r="BS127" i="39" s="1"/>
  <c r="AS119" i="39"/>
  <c r="BS119" i="39" s="1"/>
  <c r="AS252" i="39"/>
  <c r="BS252" i="39" s="1"/>
  <c r="AS243" i="39"/>
  <c r="BS243" i="39" s="1"/>
  <c r="AS238" i="39"/>
  <c r="BS238" i="39" s="1"/>
  <c r="AS221" i="39"/>
  <c r="BS221" i="39" s="1"/>
  <c r="AS212" i="39"/>
  <c r="BS212" i="39" s="1"/>
  <c r="AS190" i="39"/>
  <c r="BS190" i="39" s="1"/>
  <c r="AS274" i="39"/>
  <c r="BS274" i="39" s="1"/>
  <c r="AS246" i="39"/>
  <c r="BS246" i="39" s="1"/>
  <c r="AS236" i="39"/>
  <c r="BS236" i="39" s="1"/>
  <c r="AS215" i="39"/>
  <c r="BS215" i="39" s="1"/>
  <c r="AS207" i="39"/>
  <c r="BS207" i="39" s="1"/>
  <c r="AS196" i="39"/>
  <c r="BS196" i="39" s="1"/>
  <c r="AS186" i="39"/>
  <c r="BS186" i="39" s="1"/>
  <c r="AS174" i="39"/>
  <c r="BS174" i="39" s="1"/>
  <c r="AS164" i="39"/>
  <c r="BS164" i="39" s="1"/>
  <c r="AS153" i="39"/>
  <c r="BS153" i="39" s="1"/>
  <c r="AS142" i="39"/>
  <c r="BS142" i="39" s="1"/>
  <c r="AS138" i="39"/>
  <c r="BS138" i="39" s="1"/>
  <c r="AS116" i="39"/>
  <c r="BS116" i="39" s="1"/>
  <c r="AS112" i="39"/>
  <c r="BS112" i="39" s="1"/>
  <c r="AS109" i="39"/>
  <c r="BS109" i="39" s="1"/>
  <c r="AS108" i="39"/>
  <c r="BS108" i="39" s="1"/>
  <c r="AS107" i="39"/>
  <c r="BS107" i="39" s="1"/>
  <c r="AS100" i="39"/>
  <c r="BS100" i="39" s="1"/>
  <c r="AS88" i="39"/>
  <c r="BS88" i="39" s="1"/>
  <c r="AS81" i="39"/>
  <c r="BS81" i="39" s="1"/>
  <c r="AS69" i="39"/>
  <c r="AS241" i="39"/>
  <c r="BS241" i="39" s="1"/>
  <c r="AS231" i="39"/>
  <c r="BS231" i="39" s="1"/>
  <c r="AS200" i="39"/>
  <c r="BS200" i="39" s="1"/>
  <c r="AS191" i="39"/>
  <c r="BS191" i="39" s="1"/>
  <c r="AS182" i="39"/>
  <c r="BS182" i="39" s="1"/>
  <c r="AS160" i="39"/>
  <c r="BS160" i="39" s="1"/>
  <c r="AS145" i="39"/>
  <c r="BS145" i="39" s="1"/>
  <c r="AS105" i="39"/>
  <c r="BS105" i="39" s="1"/>
  <c r="AS93" i="39"/>
  <c r="BS93" i="39" s="1"/>
  <c r="AS86" i="39"/>
  <c r="BS86" i="39" s="1"/>
  <c r="AS74" i="39"/>
  <c r="BS74" i="39" s="1"/>
  <c r="AS266" i="39"/>
  <c r="BS266" i="39" s="1"/>
  <c r="AS265" i="39"/>
  <c r="BS265" i="39" s="1"/>
  <c r="AS228" i="39"/>
  <c r="BS228" i="39" s="1"/>
  <c r="AS224" i="39"/>
  <c r="BS224" i="39" s="1"/>
  <c r="AS175" i="39"/>
  <c r="BS175" i="39" s="1"/>
  <c r="AS167" i="39"/>
  <c r="BS167" i="39" s="1"/>
  <c r="AS152" i="39"/>
  <c r="BS152" i="39" s="1"/>
  <c r="AS141" i="39"/>
  <c r="BS141" i="39" s="1"/>
  <c r="AS134" i="39"/>
  <c r="BS134" i="39" s="1"/>
  <c r="AS235" i="39"/>
  <c r="BS235" i="39" s="1"/>
  <c r="AS206" i="39"/>
  <c r="BS206" i="39" s="1"/>
  <c r="AS192" i="39"/>
  <c r="BS192" i="39" s="1"/>
  <c r="AS180" i="39"/>
  <c r="BS180" i="39" s="1"/>
  <c r="AS177" i="39"/>
  <c r="BS177" i="39" s="1"/>
  <c r="AS165" i="39"/>
  <c r="BS165" i="39" s="1"/>
  <c r="AS129" i="39"/>
  <c r="BS129" i="39" s="1"/>
  <c r="AS126" i="39"/>
  <c r="BS126" i="39" s="1"/>
  <c r="AS106" i="39"/>
  <c r="BS106" i="39" s="1"/>
  <c r="AS90" i="39"/>
  <c r="BS90" i="39" s="1"/>
  <c r="AS89" i="39"/>
  <c r="BS89" i="39" s="1"/>
  <c r="AS73" i="39"/>
  <c r="BS73" i="39" s="1"/>
  <c r="AS78" i="39"/>
  <c r="BS78" i="39" s="1"/>
  <c r="AS72" i="39"/>
  <c r="BS72" i="39" s="1"/>
  <c r="AS176" i="39"/>
  <c r="BS176" i="39" s="1"/>
  <c r="AS166" i="39"/>
  <c r="BS166" i="39" s="1"/>
  <c r="AS154" i="39"/>
  <c r="BS154" i="39" s="1"/>
  <c r="AS148" i="39"/>
  <c r="BS148" i="39" s="1"/>
  <c r="AS133" i="39"/>
  <c r="BS133" i="39" s="1"/>
  <c r="AS99" i="39"/>
  <c r="BS99" i="39" s="1"/>
  <c r="AS83" i="39"/>
  <c r="BS83" i="39" s="1"/>
  <c r="AS77" i="39"/>
  <c r="BS77" i="39" s="1"/>
  <c r="AS273" i="39"/>
  <c r="BS273" i="39" s="1"/>
  <c r="AS214" i="39"/>
  <c r="BS214" i="39" s="1"/>
  <c r="AS288" i="39"/>
  <c r="BS288" i="39" s="1"/>
  <c r="AS239" i="39"/>
  <c r="BS239" i="39" s="1"/>
  <c r="AS150" i="39"/>
  <c r="BS150" i="39" s="1"/>
  <c r="AS135" i="39"/>
  <c r="BS135" i="39" s="1"/>
  <c r="AS132" i="39"/>
  <c r="BS132" i="39" s="1"/>
  <c r="AS120" i="39"/>
  <c r="BS120" i="39" s="1"/>
  <c r="AS117" i="39"/>
  <c r="BS117" i="39" s="1"/>
  <c r="AS94" i="39"/>
  <c r="BS94" i="39" s="1"/>
  <c r="AS199" i="39"/>
  <c r="BS199" i="39" s="1"/>
  <c r="AS188" i="39"/>
  <c r="BS188" i="39" s="1"/>
  <c r="AS124" i="39"/>
  <c r="BS124" i="39" s="1"/>
  <c r="AS113" i="39"/>
  <c r="BS113" i="39" s="1"/>
  <c r="AS232" i="39"/>
  <c r="BS232" i="39" s="1"/>
  <c r="AS170" i="39"/>
  <c r="BS170" i="39" s="1"/>
  <c r="AS110" i="39"/>
  <c r="BS110" i="39" s="1"/>
  <c r="AS76" i="39"/>
  <c r="BS76" i="39" s="1"/>
  <c r="AS287" i="39"/>
  <c r="BS287" i="39" s="1"/>
  <c r="AS205" i="39"/>
  <c r="BS205" i="39" s="1"/>
  <c r="AS184" i="39"/>
  <c r="BS184" i="39" s="1"/>
  <c r="AS140" i="39"/>
  <c r="BS140" i="39" s="1"/>
  <c r="AS122" i="39"/>
  <c r="BS122" i="39" s="1"/>
  <c r="AS102" i="39"/>
  <c r="BS102" i="39" s="1"/>
  <c r="AS97" i="39"/>
  <c r="BS97" i="39" s="1"/>
  <c r="AS92" i="39"/>
  <c r="BS92" i="39" s="1"/>
  <c r="AS84" i="39"/>
  <c r="BS84" i="39" s="1"/>
  <c r="AS158" i="39"/>
  <c r="BS158" i="39" s="1"/>
  <c r="AS146" i="39"/>
  <c r="BS146" i="39" s="1"/>
  <c r="AS143" i="39"/>
  <c r="BS143" i="39" s="1"/>
  <c r="AS125" i="39"/>
  <c r="BS125" i="39" s="1"/>
  <c r="AS82" i="39"/>
  <c r="BS82" i="39" s="1"/>
  <c r="AS263" i="39"/>
  <c r="BS263" i="39" s="1"/>
  <c r="AS255" i="39"/>
  <c r="BS255" i="39" s="1"/>
  <c r="AS220" i="39"/>
  <c r="BS220" i="39" s="1"/>
  <c r="AS213" i="39"/>
  <c r="BS213" i="39" s="1"/>
  <c r="AS98" i="39"/>
  <c r="BS98" i="39" s="1"/>
  <c r="AS286" i="39"/>
  <c r="BS286" i="39" s="1"/>
  <c r="AS229" i="39"/>
  <c r="BS229" i="39" s="1"/>
  <c r="AS208" i="39"/>
  <c r="BS208" i="39" s="1"/>
  <c r="AS173" i="39"/>
  <c r="BS173" i="39" s="1"/>
  <c r="AS162" i="39"/>
  <c r="BS162" i="39" s="1"/>
  <c r="AS159" i="39"/>
  <c r="BS159" i="39" s="1"/>
  <c r="AS222" i="39"/>
  <c r="BS222" i="39" s="1"/>
  <c r="AS181" i="39"/>
  <c r="BS181" i="39" s="1"/>
  <c r="AS114" i="39"/>
  <c r="BS114" i="39" s="1"/>
  <c r="AS85" i="39"/>
  <c r="BS85" i="39" s="1"/>
  <c r="AS80" i="39"/>
  <c r="BS80" i="39" s="1"/>
  <c r="AS75" i="39"/>
  <c r="BS75" i="39" s="1"/>
  <c r="AS70" i="39"/>
  <c r="BS70" i="39" s="1"/>
  <c r="AS189" i="39"/>
  <c r="BS189" i="39" s="1"/>
  <c r="AS157" i="39"/>
  <c r="BS157" i="39" s="1"/>
  <c r="AS151" i="39"/>
  <c r="BS151" i="39" s="1"/>
  <c r="AS121" i="39"/>
  <c r="BS121" i="39" s="1"/>
  <c r="AS104" i="39"/>
  <c r="BS104" i="39" s="1"/>
  <c r="AS101" i="39"/>
  <c r="BS101" i="39" s="1"/>
  <c r="AS96" i="39"/>
  <c r="BS96" i="39" s="1"/>
  <c r="AS91" i="39"/>
  <c r="BS91" i="39" s="1"/>
  <c r="AV288" i="39"/>
  <c r="BV288" i="39" s="1"/>
  <c r="AV280" i="39"/>
  <c r="BV280" i="39" s="1"/>
  <c r="AV285" i="39"/>
  <c r="BV285" i="39" s="1"/>
  <c r="AV287" i="39"/>
  <c r="BV287" i="39" s="1"/>
  <c r="AV279" i="39"/>
  <c r="BV279" i="39" s="1"/>
  <c r="AV271" i="39"/>
  <c r="BV271" i="39" s="1"/>
  <c r="AV263" i="39"/>
  <c r="BV263" i="39" s="1"/>
  <c r="AV281" i="39"/>
  <c r="BV281" i="39" s="1"/>
  <c r="AV272" i="39"/>
  <c r="BV272" i="39" s="1"/>
  <c r="AV265" i="39"/>
  <c r="BV265" i="39" s="1"/>
  <c r="AV257" i="39"/>
  <c r="BV257" i="39" s="1"/>
  <c r="AV249" i="39"/>
  <c r="BV249" i="39" s="1"/>
  <c r="AV241" i="39"/>
  <c r="BV241" i="39" s="1"/>
  <c r="AV233" i="39"/>
  <c r="BV233" i="39" s="1"/>
  <c r="AV282" i="39"/>
  <c r="BV282" i="39" s="1"/>
  <c r="AV278" i="39"/>
  <c r="BV278" i="39" s="1"/>
  <c r="AV286" i="39"/>
  <c r="BV286" i="39" s="1"/>
  <c r="AV277" i="39"/>
  <c r="BV277" i="39" s="1"/>
  <c r="AV273" i="39"/>
  <c r="BV273" i="39" s="1"/>
  <c r="AV264" i="39"/>
  <c r="BV264" i="39" s="1"/>
  <c r="AV252" i="39"/>
  <c r="BV252" i="39" s="1"/>
  <c r="AV245" i="39"/>
  <c r="BV245" i="39" s="1"/>
  <c r="AV238" i="39"/>
  <c r="BV238" i="39" s="1"/>
  <c r="AV226" i="39"/>
  <c r="BV226" i="39" s="1"/>
  <c r="AV218" i="39"/>
  <c r="BV218" i="39" s="1"/>
  <c r="AV210" i="39"/>
  <c r="BV210" i="39" s="1"/>
  <c r="AV202" i="39"/>
  <c r="BV202" i="39" s="1"/>
  <c r="AV194" i="39"/>
  <c r="BV194" i="39" s="1"/>
  <c r="AV186" i="39"/>
  <c r="BV186" i="39" s="1"/>
  <c r="AV178" i="39"/>
  <c r="BV178" i="39" s="1"/>
  <c r="AV276" i="39"/>
  <c r="BV276" i="39" s="1"/>
  <c r="AV267" i="39"/>
  <c r="BV267" i="39" s="1"/>
  <c r="AV255" i="39"/>
  <c r="BV255" i="39" s="1"/>
  <c r="AV270" i="39"/>
  <c r="BV270" i="39" s="1"/>
  <c r="AV256" i="39"/>
  <c r="BV256" i="39" s="1"/>
  <c r="AV248" i="39"/>
  <c r="BV248" i="39" s="1"/>
  <c r="AV247" i="39"/>
  <c r="BV247" i="39" s="1"/>
  <c r="AV239" i="39"/>
  <c r="BV239" i="39" s="1"/>
  <c r="AV231" i="39"/>
  <c r="BV231" i="39" s="1"/>
  <c r="AV219" i="39"/>
  <c r="BV219" i="39" s="1"/>
  <c r="AV212" i="39"/>
  <c r="BV212" i="39" s="1"/>
  <c r="AV200" i="39"/>
  <c r="BV200" i="39" s="1"/>
  <c r="AV193" i="39"/>
  <c r="BV193" i="39" s="1"/>
  <c r="AV181" i="39"/>
  <c r="BV181" i="39" s="1"/>
  <c r="AV174" i="39"/>
  <c r="BV174" i="39" s="1"/>
  <c r="AV170" i="39"/>
  <c r="BV170" i="39" s="1"/>
  <c r="AV162" i="39"/>
  <c r="BV162" i="39" s="1"/>
  <c r="AV154" i="39"/>
  <c r="BV154" i="39" s="1"/>
  <c r="AV146" i="39"/>
  <c r="BV146" i="39" s="1"/>
  <c r="AV138" i="39"/>
  <c r="BV138" i="39" s="1"/>
  <c r="AV130" i="39"/>
  <c r="BV130" i="39" s="1"/>
  <c r="AV122" i="39"/>
  <c r="BV122" i="39" s="1"/>
  <c r="AV114" i="39"/>
  <c r="BV114" i="39" s="1"/>
  <c r="AV266" i="39"/>
  <c r="BV266" i="39" s="1"/>
  <c r="AV243" i="39"/>
  <c r="BV243" i="39" s="1"/>
  <c r="AV236" i="39"/>
  <c r="BV236" i="39" s="1"/>
  <c r="AV232" i="39"/>
  <c r="BV232" i="39" s="1"/>
  <c r="AV228" i="39"/>
  <c r="BV228" i="39" s="1"/>
  <c r="AV220" i="39"/>
  <c r="BV220" i="39" s="1"/>
  <c r="AV211" i="39"/>
  <c r="BV211" i="39" s="1"/>
  <c r="AV203" i="39"/>
  <c r="BV203" i="39" s="1"/>
  <c r="AV258" i="39"/>
  <c r="BV258" i="39" s="1"/>
  <c r="AV229" i="39"/>
  <c r="BV229" i="39" s="1"/>
  <c r="AV204" i="39"/>
  <c r="BV204" i="39" s="1"/>
  <c r="AV196" i="39"/>
  <c r="BV196" i="39" s="1"/>
  <c r="AV195" i="39"/>
  <c r="BV195" i="39" s="1"/>
  <c r="AV187" i="39"/>
  <c r="BV187" i="39" s="1"/>
  <c r="AV179" i="39"/>
  <c r="BV179" i="39" s="1"/>
  <c r="AV164" i="39"/>
  <c r="BV164" i="39" s="1"/>
  <c r="AV152" i="39"/>
  <c r="BV152" i="39" s="1"/>
  <c r="AV145" i="39"/>
  <c r="BV145" i="39" s="1"/>
  <c r="AV133" i="39"/>
  <c r="BV133" i="39" s="1"/>
  <c r="AV126" i="39"/>
  <c r="BV126" i="39" s="1"/>
  <c r="AV119" i="39"/>
  <c r="BV119" i="39" s="1"/>
  <c r="AV102" i="39"/>
  <c r="BV102" i="39" s="1"/>
  <c r="AV94" i="39"/>
  <c r="BV94" i="39" s="1"/>
  <c r="AV86" i="39"/>
  <c r="BV86" i="39" s="1"/>
  <c r="AV78" i="39"/>
  <c r="BV78" i="39" s="1"/>
  <c r="AV70" i="39"/>
  <c r="BV70" i="39" s="1"/>
  <c r="AV284" i="39"/>
  <c r="BV284" i="39" s="1"/>
  <c r="AV269" i="39"/>
  <c r="BV269" i="39" s="1"/>
  <c r="AV230" i="39"/>
  <c r="BV230" i="39" s="1"/>
  <c r="AV224" i="39"/>
  <c r="BV224" i="39" s="1"/>
  <c r="AV221" i="39"/>
  <c r="BV221" i="39" s="1"/>
  <c r="AV209" i="39"/>
  <c r="BV209" i="39" s="1"/>
  <c r="AV197" i="39"/>
  <c r="BV197" i="39" s="1"/>
  <c r="AV182" i="39"/>
  <c r="BV182" i="39" s="1"/>
  <c r="AV171" i="39"/>
  <c r="BV171" i="39" s="1"/>
  <c r="AV163" i="39"/>
  <c r="BV163" i="39" s="1"/>
  <c r="AV155" i="39"/>
  <c r="BV155" i="39" s="1"/>
  <c r="AV121" i="39"/>
  <c r="BV121" i="39" s="1"/>
  <c r="AV113" i="39"/>
  <c r="BV113" i="39" s="1"/>
  <c r="AV289" i="39"/>
  <c r="BV289" i="39" s="1"/>
  <c r="AV275" i="39"/>
  <c r="BV275" i="39" s="1"/>
  <c r="AV274" i="39"/>
  <c r="BV274" i="39" s="1"/>
  <c r="AV260" i="39"/>
  <c r="BV260" i="39" s="1"/>
  <c r="AV242" i="39"/>
  <c r="BV242" i="39" s="1"/>
  <c r="AV227" i="39"/>
  <c r="BV227" i="39" s="1"/>
  <c r="AV189" i="39"/>
  <c r="BV189" i="39" s="1"/>
  <c r="AV251" i="39"/>
  <c r="BV251" i="39" s="1"/>
  <c r="AV175" i="39"/>
  <c r="BV175" i="39" s="1"/>
  <c r="AV148" i="39"/>
  <c r="BV148" i="39" s="1"/>
  <c r="AV141" i="39"/>
  <c r="BV141" i="39" s="1"/>
  <c r="AV115" i="39"/>
  <c r="BV115" i="39" s="1"/>
  <c r="AV103" i="39"/>
  <c r="BV103" i="39" s="1"/>
  <c r="AV96" i="39"/>
  <c r="BV96" i="39" s="1"/>
  <c r="AV84" i="39"/>
  <c r="BV84" i="39" s="1"/>
  <c r="AV77" i="39"/>
  <c r="BV77" i="39" s="1"/>
  <c r="AV216" i="39"/>
  <c r="BV216" i="39" s="1"/>
  <c r="AV208" i="39"/>
  <c r="BV208" i="39" s="1"/>
  <c r="AV199" i="39"/>
  <c r="BV199" i="39" s="1"/>
  <c r="AV190" i="39"/>
  <c r="BV190" i="39" s="1"/>
  <c r="AV183" i="39"/>
  <c r="BV183" i="39" s="1"/>
  <c r="AV172" i="39"/>
  <c r="BV172" i="39" s="1"/>
  <c r="AV159" i="39"/>
  <c r="BV159" i="39" s="1"/>
  <c r="AV137" i="39"/>
  <c r="BV137" i="39" s="1"/>
  <c r="AV111" i="39"/>
  <c r="BV111" i="39" s="1"/>
  <c r="AV101" i="39"/>
  <c r="BV101" i="39" s="1"/>
  <c r="AV89" i="39"/>
  <c r="BV89" i="39" s="1"/>
  <c r="AV82" i="39"/>
  <c r="BV82" i="39" s="1"/>
  <c r="AV75" i="39"/>
  <c r="BV75" i="39" s="1"/>
  <c r="AV283" i="39"/>
  <c r="BV283" i="39" s="1"/>
  <c r="AV261" i="39"/>
  <c r="BV261" i="39" s="1"/>
  <c r="AV235" i="39"/>
  <c r="BV235" i="39" s="1"/>
  <c r="AV213" i="39"/>
  <c r="BV213" i="39" s="1"/>
  <c r="AV205" i="39"/>
  <c r="BV205" i="39" s="1"/>
  <c r="AV180" i="39"/>
  <c r="BV180" i="39" s="1"/>
  <c r="AV166" i="39"/>
  <c r="BV166" i="39" s="1"/>
  <c r="AV151" i="39"/>
  <c r="BV151" i="39" s="1"/>
  <c r="AV144" i="39"/>
  <c r="BV144" i="39" s="1"/>
  <c r="AV140" i="39"/>
  <c r="BV140" i="39" s="1"/>
  <c r="AV129" i="39"/>
  <c r="BV129" i="39" s="1"/>
  <c r="AV118" i="39"/>
  <c r="BV118" i="39" s="1"/>
  <c r="AV253" i="39"/>
  <c r="BV253" i="39" s="1"/>
  <c r="AV169" i="39"/>
  <c r="BV169" i="39" s="1"/>
  <c r="AV123" i="39"/>
  <c r="BV123" i="39" s="1"/>
  <c r="AV120" i="39"/>
  <c r="BV120" i="39" s="1"/>
  <c r="AV105" i="39"/>
  <c r="BV105" i="39" s="1"/>
  <c r="AV104" i="39"/>
  <c r="BV104" i="39" s="1"/>
  <c r="AV88" i="39"/>
  <c r="BV88" i="39" s="1"/>
  <c r="AV72" i="39"/>
  <c r="BV72" i="39" s="1"/>
  <c r="AV71" i="39"/>
  <c r="BV71" i="39" s="1"/>
  <c r="AV259" i="39"/>
  <c r="BV259" i="39" s="1"/>
  <c r="AV222" i="39"/>
  <c r="BV222" i="39" s="1"/>
  <c r="AV160" i="39"/>
  <c r="BV160" i="39" s="1"/>
  <c r="AV142" i="39"/>
  <c r="BV142" i="39" s="1"/>
  <c r="AV127" i="39"/>
  <c r="BV127" i="39" s="1"/>
  <c r="AV109" i="39"/>
  <c r="BV109" i="39" s="1"/>
  <c r="AV98" i="39"/>
  <c r="BV98" i="39" s="1"/>
  <c r="AV92" i="39"/>
  <c r="BV92" i="39" s="1"/>
  <c r="AV76" i="39"/>
  <c r="BV76" i="39" s="1"/>
  <c r="AV246" i="39"/>
  <c r="BV246" i="39" s="1"/>
  <c r="AV240" i="39"/>
  <c r="BV240" i="39" s="1"/>
  <c r="AV184" i="39"/>
  <c r="BV184" i="39" s="1"/>
  <c r="AV225" i="39"/>
  <c r="BV225" i="39" s="1"/>
  <c r="AV214" i="39"/>
  <c r="BV214" i="39" s="1"/>
  <c r="AV207" i="39"/>
  <c r="BV207" i="39" s="1"/>
  <c r="AV185" i="39"/>
  <c r="BV185" i="39" s="1"/>
  <c r="AV176" i="39"/>
  <c r="BV176" i="39" s="1"/>
  <c r="AV173" i="39"/>
  <c r="BV173" i="39" s="1"/>
  <c r="AV157" i="39"/>
  <c r="BV157" i="39" s="1"/>
  <c r="AV139" i="39"/>
  <c r="BV139" i="39" s="1"/>
  <c r="AV136" i="39"/>
  <c r="BV136" i="39" s="1"/>
  <c r="AV124" i="39"/>
  <c r="BV124" i="39" s="1"/>
  <c r="AV93" i="39"/>
  <c r="BV93" i="39" s="1"/>
  <c r="AV87" i="39"/>
  <c r="BV87" i="39" s="1"/>
  <c r="AV217" i="39"/>
  <c r="BV217" i="39" s="1"/>
  <c r="AV201" i="39"/>
  <c r="BV201" i="39" s="1"/>
  <c r="AV158" i="39"/>
  <c r="BV158" i="39" s="1"/>
  <c r="AV143" i="39"/>
  <c r="BV143" i="39" s="1"/>
  <c r="AV110" i="39"/>
  <c r="BV110" i="39" s="1"/>
  <c r="AV97" i="39"/>
  <c r="BV97" i="39" s="1"/>
  <c r="AV262" i="39"/>
  <c r="BV262" i="39" s="1"/>
  <c r="AV167" i="39"/>
  <c r="BV167" i="39" s="1"/>
  <c r="AV161" i="39"/>
  <c r="BV161" i="39" s="1"/>
  <c r="AV131" i="39"/>
  <c r="BV131" i="39" s="1"/>
  <c r="AV125" i="39"/>
  <c r="BV125" i="39" s="1"/>
  <c r="AV244" i="39"/>
  <c r="BV244" i="39" s="1"/>
  <c r="AV149" i="39"/>
  <c r="BV149" i="39" s="1"/>
  <c r="AV134" i="39"/>
  <c r="BV134" i="39" s="1"/>
  <c r="AV128" i="39"/>
  <c r="BV128" i="39" s="1"/>
  <c r="AV116" i="39"/>
  <c r="BV116" i="39" s="1"/>
  <c r="AV79" i="39"/>
  <c r="BV79" i="39" s="1"/>
  <c r="AV74" i="39"/>
  <c r="BV74" i="39" s="1"/>
  <c r="AV69" i="39"/>
  <c r="AV254" i="39"/>
  <c r="BV254" i="39" s="1"/>
  <c r="AV177" i="39"/>
  <c r="BV177" i="39" s="1"/>
  <c r="AV100" i="39"/>
  <c r="BV100" i="39" s="1"/>
  <c r="AV95" i="39"/>
  <c r="BV95" i="39" s="1"/>
  <c r="AV90" i="39"/>
  <c r="BV90" i="39" s="1"/>
  <c r="AV85" i="39"/>
  <c r="BV85" i="39" s="1"/>
  <c r="AV80" i="39"/>
  <c r="BV80" i="39" s="1"/>
  <c r="AV237" i="39"/>
  <c r="BV237" i="39" s="1"/>
  <c r="AV206" i="39"/>
  <c r="BV206" i="39" s="1"/>
  <c r="AV165" i="39"/>
  <c r="BV165" i="39" s="1"/>
  <c r="AV150" i="39"/>
  <c r="BV150" i="39" s="1"/>
  <c r="AV147" i="39"/>
  <c r="BV147" i="39" s="1"/>
  <c r="AV132" i="39"/>
  <c r="BV132" i="39" s="1"/>
  <c r="AV106" i="39"/>
  <c r="BV106" i="39" s="1"/>
  <c r="AV234" i="39"/>
  <c r="BV234" i="39" s="1"/>
  <c r="AV215" i="39"/>
  <c r="BV215" i="39" s="1"/>
  <c r="AV168" i="39"/>
  <c r="BV168" i="39" s="1"/>
  <c r="AV156" i="39"/>
  <c r="BV156" i="39" s="1"/>
  <c r="AV153" i="39"/>
  <c r="BV153" i="39" s="1"/>
  <c r="AV135" i="39"/>
  <c r="BV135" i="39" s="1"/>
  <c r="AV117" i="39"/>
  <c r="BV117" i="39" s="1"/>
  <c r="AV108" i="39"/>
  <c r="BV108" i="39" s="1"/>
  <c r="AV268" i="39"/>
  <c r="BV268" i="39" s="1"/>
  <c r="AV198" i="39"/>
  <c r="BV198" i="39" s="1"/>
  <c r="AV188" i="39"/>
  <c r="BV188" i="39" s="1"/>
  <c r="AV91" i="39"/>
  <c r="BV91" i="39" s="1"/>
  <c r="AV83" i="39"/>
  <c r="BV83" i="39" s="1"/>
  <c r="AV250" i="39"/>
  <c r="BV250" i="39" s="1"/>
  <c r="AV223" i="39"/>
  <c r="BV223" i="39" s="1"/>
  <c r="AV192" i="39"/>
  <c r="BV192" i="39" s="1"/>
  <c r="AV191" i="39"/>
  <c r="BV191" i="39" s="1"/>
  <c r="AV112" i="39"/>
  <c r="BV112" i="39" s="1"/>
  <c r="AV107" i="39"/>
  <c r="BV107" i="39" s="1"/>
  <c r="AV99" i="39"/>
  <c r="BV99" i="39" s="1"/>
  <c r="AV81" i="39"/>
  <c r="BV81" i="39" s="1"/>
  <c r="AV73" i="39"/>
  <c r="BV73" i="39" s="1"/>
  <c r="AZ284" i="39"/>
  <c r="BZ284" i="39" s="1"/>
  <c r="AZ286" i="39"/>
  <c r="BZ286" i="39" s="1"/>
  <c r="AZ282" i="39"/>
  <c r="BZ282" i="39" s="1"/>
  <c r="AZ277" i="39"/>
  <c r="BZ277" i="39" s="1"/>
  <c r="AZ275" i="39"/>
  <c r="BZ275" i="39" s="1"/>
  <c r="AZ267" i="39"/>
  <c r="BZ267" i="39" s="1"/>
  <c r="AZ280" i="39"/>
  <c r="BZ280" i="39" s="1"/>
  <c r="AZ273" i="39"/>
  <c r="BZ273" i="39" s="1"/>
  <c r="AZ266" i="39"/>
  <c r="BZ266" i="39" s="1"/>
  <c r="AZ261" i="39"/>
  <c r="BZ261" i="39" s="1"/>
  <c r="AZ253" i="39"/>
  <c r="BZ253" i="39" s="1"/>
  <c r="AZ245" i="39"/>
  <c r="BZ245" i="39" s="1"/>
  <c r="AZ237" i="39"/>
  <c r="BZ237" i="39" s="1"/>
  <c r="AZ287" i="39"/>
  <c r="BZ287" i="39" s="1"/>
  <c r="AZ276" i="39"/>
  <c r="BZ276" i="39" s="1"/>
  <c r="AZ258" i="39"/>
  <c r="BZ258" i="39" s="1"/>
  <c r="AZ246" i="39"/>
  <c r="BZ246" i="39" s="1"/>
  <c r="AZ239" i="39"/>
  <c r="BZ239" i="39" s="1"/>
  <c r="AZ230" i="39"/>
  <c r="BZ230" i="39" s="1"/>
  <c r="AZ222" i="39"/>
  <c r="BZ222" i="39" s="1"/>
  <c r="AZ214" i="39"/>
  <c r="BZ214" i="39" s="1"/>
  <c r="AZ206" i="39"/>
  <c r="BZ206" i="39" s="1"/>
  <c r="AZ198" i="39"/>
  <c r="BZ198" i="39" s="1"/>
  <c r="AZ190" i="39"/>
  <c r="BZ190" i="39" s="1"/>
  <c r="AZ182" i="39"/>
  <c r="BZ182" i="39" s="1"/>
  <c r="AZ174" i="39"/>
  <c r="BZ174" i="39" s="1"/>
  <c r="AZ281" i="39"/>
  <c r="BZ281" i="39" s="1"/>
  <c r="AZ269" i="39"/>
  <c r="BZ269" i="39" s="1"/>
  <c r="AZ262" i="39"/>
  <c r="BZ262" i="39" s="1"/>
  <c r="AZ250" i="39"/>
  <c r="BZ250" i="39" s="1"/>
  <c r="AZ274" i="39"/>
  <c r="BZ274" i="39" s="1"/>
  <c r="AZ259" i="39"/>
  <c r="BZ259" i="39" s="1"/>
  <c r="AZ251" i="39"/>
  <c r="BZ251" i="39" s="1"/>
  <c r="AZ234" i="39"/>
  <c r="BZ234" i="39" s="1"/>
  <c r="AZ220" i="39"/>
  <c r="BZ220" i="39" s="1"/>
  <c r="AZ213" i="39"/>
  <c r="BZ213" i="39" s="1"/>
  <c r="AZ201" i="39"/>
  <c r="BZ201" i="39" s="1"/>
  <c r="AZ194" i="39"/>
  <c r="BZ194" i="39" s="1"/>
  <c r="AZ187" i="39"/>
  <c r="BZ187" i="39" s="1"/>
  <c r="AZ175" i="39"/>
  <c r="BZ175" i="39" s="1"/>
  <c r="AZ166" i="39"/>
  <c r="BZ166" i="39" s="1"/>
  <c r="AZ158" i="39"/>
  <c r="BZ158" i="39" s="1"/>
  <c r="AZ150" i="39"/>
  <c r="BZ150" i="39" s="1"/>
  <c r="AZ142" i="39"/>
  <c r="BZ142" i="39" s="1"/>
  <c r="AZ134" i="39"/>
  <c r="BZ134" i="39" s="1"/>
  <c r="AZ126" i="39"/>
  <c r="BZ126" i="39" s="1"/>
  <c r="AZ118" i="39"/>
  <c r="BZ118" i="39" s="1"/>
  <c r="AZ110" i="39"/>
  <c r="BZ110" i="39" s="1"/>
  <c r="AZ289" i="39"/>
  <c r="BZ289" i="39" s="1"/>
  <c r="AZ265" i="39"/>
  <c r="BZ265" i="39" s="1"/>
  <c r="AZ242" i="39"/>
  <c r="BZ242" i="39" s="1"/>
  <c r="AZ231" i="39"/>
  <c r="BZ231" i="39" s="1"/>
  <c r="AZ223" i="39"/>
  <c r="BZ223" i="39" s="1"/>
  <c r="AZ288" i="39"/>
  <c r="BZ288" i="39" s="1"/>
  <c r="AZ279" i="39"/>
  <c r="BZ279" i="39" s="1"/>
  <c r="AZ278" i="39"/>
  <c r="BZ278" i="39" s="1"/>
  <c r="AZ270" i="39"/>
  <c r="BZ270" i="39" s="1"/>
  <c r="AZ264" i="39"/>
  <c r="BZ264" i="39" s="1"/>
  <c r="AZ238" i="39"/>
  <c r="BZ238" i="39" s="1"/>
  <c r="AZ224" i="39"/>
  <c r="BZ224" i="39" s="1"/>
  <c r="AZ216" i="39"/>
  <c r="BZ216" i="39" s="1"/>
  <c r="AZ215" i="39"/>
  <c r="BZ215" i="39" s="1"/>
  <c r="AZ207" i="39"/>
  <c r="BZ207" i="39" s="1"/>
  <c r="AZ199" i="39"/>
  <c r="BZ199" i="39" s="1"/>
  <c r="AZ165" i="39"/>
  <c r="BZ165" i="39" s="1"/>
  <c r="AZ153" i="39"/>
  <c r="BZ153" i="39" s="1"/>
  <c r="AZ146" i="39"/>
  <c r="BZ146" i="39" s="1"/>
  <c r="AZ139" i="39"/>
  <c r="BZ139" i="39" s="1"/>
  <c r="AZ127" i="39"/>
  <c r="BZ127" i="39" s="1"/>
  <c r="AZ120" i="39"/>
  <c r="BZ120" i="39" s="1"/>
  <c r="AZ108" i="39"/>
  <c r="BZ108" i="39" s="1"/>
  <c r="AZ106" i="39"/>
  <c r="BZ106" i="39" s="1"/>
  <c r="AZ98" i="39"/>
  <c r="BZ98" i="39" s="1"/>
  <c r="AZ90" i="39"/>
  <c r="BZ90" i="39" s="1"/>
  <c r="AZ82" i="39"/>
  <c r="BZ82" i="39" s="1"/>
  <c r="AZ74" i="39"/>
  <c r="BZ74" i="39" s="1"/>
  <c r="AZ271" i="39"/>
  <c r="BZ271" i="39" s="1"/>
  <c r="AZ232" i="39"/>
  <c r="BZ232" i="39" s="1"/>
  <c r="AZ225" i="39"/>
  <c r="BZ225" i="39" s="1"/>
  <c r="AZ219" i="39"/>
  <c r="BZ219" i="39" s="1"/>
  <c r="AZ210" i="39"/>
  <c r="BZ210" i="39" s="1"/>
  <c r="AZ204" i="39"/>
  <c r="BZ204" i="39" s="1"/>
  <c r="AZ196" i="39"/>
  <c r="BZ196" i="39" s="1"/>
  <c r="AZ181" i="39"/>
  <c r="BZ181" i="39" s="1"/>
  <c r="AZ141" i="39"/>
  <c r="BZ141" i="39" s="1"/>
  <c r="AZ133" i="39"/>
  <c r="BZ133" i="39" s="1"/>
  <c r="AZ125" i="39"/>
  <c r="BZ125" i="39" s="1"/>
  <c r="AZ124" i="39"/>
  <c r="BZ124" i="39" s="1"/>
  <c r="AZ116" i="39"/>
  <c r="BZ116" i="39" s="1"/>
  <c r="AZ268" i="39"/>
  <c r="BZ268" i="39" s="1"/>
  <c r="AZ257" i="39"/>
  <c r="BZ257" i="39" s="1"/>
  <c r="AZ249" i="39"/>
  <c r="BZ249" i="39" s="1"/>
  <c r="AZ241" i="39"/>
  <c r="BZ241" i="39" s="1"/>
  <c r="AZ236" i="39"/>
  <c r="BZ236" i="39" s="1"/>
  <c r="AZ228" i="39"/>
  <c r="BZ228" i="39" s="1"/>
  <c r="AZ195" i="39"/>
  <c r="BZ195" i="39" s="1"/>
  <c r="AZ188" i="39"/>
  <c r="BZ188" i="39" s="1"/>
  <c r="AZ243" i="39"/>
  <c r="BZ243" i="39" s="1"/>
  <c r="AZ233" i="39"/>
  <c r="BZ233" i="39" s="1"/>
  <c r="AZ212" i="39"/>
  <c r="BZ212" i="39" s="1"/>
  <c r="AZ184" i="39"/>
  <c r="BZ184" i="39" s="1"/>
  <c r="AZ180" i="39"/>
  <c r="BZ180" i="39" s="1"/>
  <c r="AZ172" i="39"/>
  <c r="BZ172" i="39" s="1"/>
  <c r="AZ162" i="39"/>
  <c r="BZ162" i="39" s="1"/>
  <c r="AZ147" i="39"/>
  <c r="BZ147" i="39" s="1"/>
  <c r="AZ140" i="39"/>
  <c r="BZ140" i="39" s="1"/>
  <c r="AZ136" i="39"/>
  <c r="BZ136" i="39" s="1"/>
  <c r="AZ129" i="39"/>
  <c r="BZ129" i="39" s="1"/>
  <c r="AZ114" i="39"/>
  <c r="BZ114" i="39" s="1"/>
  <c r="AZ104" i="39"/>
  <c r="BZ104" i="39" s="1"/>
  <c r="AZ97" i="39"/>
  <c r="BZ97" i="39" s="1"/>
  <c r="AZ85" i="39"/>
  <c r="BZ85" i="39" s="1"/>
  <c r="AZ78" i="39"/>
  <c r="BZ78" i="39" s="1"/>
  <c r="AZ71" i="39"/>
  <c r="BZ71" i="39" s="1"/>
  <c r="AZ283" i="39"/>
  <c r="BZ283" i="39" s="1"/>
  <c r="AZ248" i="39"/>
  <c r="BZ248" i="39" s="1"/>
  <c r="AZ240" i="39"/>
  <c r="BZ240" i="39" s="1"/>
  <c r="AZ235" i="39"/>
  <c r="BZ235" i="39" s="1"/>
  <c r="AZ217" i="39"/>
  <c r="BZ217" i="39" s="1"/>
  <c r="AZ209" i="39"/>
  <c r="BZ209" i="39" s="1"/>
  <c r="AZ205" i="39"/>
  <c r="BZ205" i="39" s="1"/>
  <c r="AZ189" i="39"/>
  <c r="BZ189" i="39" s="1"/>
  <c r="AZ173" i="39"/>
  <c r="BZ173" i="39" s="1"/>
  <c r="AZ169" i="39"/>
  <c r="BZ169" i="39" s="1"/>
  <c r="AZ154" i="39"/>
  <c r="BZ154" i="39" s="1"/>
  <c r="AZ143" i="39"/>
  <c r="BZ143" i="39" s="1"/>
  <c r="AZ132" i="39"/>
  <c r="BZ132" i="39" s="1"/>
  <c r="AZ128" i="39"/>
  <c r="BZ128" i="39" s="1"/>
  <c r="AZ121" i="39"/>
  <c r="BZ121" i="39" s="1"/>
  <c r="AZ117" i="39"/>
  <c r="BZ117" i="39" s="1"/>
  <c r="AZ102" i="39"/>
  <c r="BZ102" i="39" s="1"/>
  <c r="AZ95" i="39"/>
  <c r="BZ95" i="39" s="1"/>
  <c r="AZ83" i="39"/>
  <c r="BZ83" i="39" s="1"/>
  <c r="AZ76" i="39"/>
  <c r="BZ76" i="39" s="1"/>
  <c r="AZ272" i="39"/>
  <c r="BZ272" i="39" s="1"/>
  <c r="AZ260" i="39"/>
  <c r="BZ260" i="39" s="1"/>
  <c r="AZ229" i="39"/>
  <c r="BZ229" i="39" s="1"/>
  <c r="AZ221" i="39"/>
  <c r="BZ221" i="39" s="1"/>
  <c r="AZ202" i="39"/>
  <c r="BZ202" i="39" s="1"/>
  <c r="AZ193" i="39"/>
  <c r="BZ193" i="39" s="1"/>
  <c r="AZ177" i="39"/>
  <c r="BZ177" i="39" s="1"/>
  <c r="AZ168" i="39"/>
  <c r="BZ168" i="39" s="1"/>
  <c r="AZ161" i="39"/>
  <c r="BZ161" i="39" s="1"/>
  <c r="AZ135" i="39"/>
  <c r="BZ135" i="39" s="1"/>
  <c r="AZ256" i="39"/>
  <c r="BZ256" i="39" s="1"/>
  <c r="AZ218" i="39"/>
  <c r="BZ218" i="39" s="1"/>
  <c r="AZ211" i="39"/>
  <c r="BZ211" i="39" s="1"/>
  <c r="AZ179" i="39"/>
  <c r="BZ179" i="39" s="1"/>
  <c r="AZ176" i="39"/>
  <c r="BZ176" i="39" s="1"/>
  <c r="AZ151" i="39"/>
  <c r="BZ151" i="39" s="1"/>
  <c r="AZ145" i="39"/>
  <c r="BZ145" i="39" s="1"/>
  <c r="AZ130" i="39"/>
  <c r="BZ130" i="39" s="1"/>
  <c r="AZ92" i="39"/>
  <c r="BZ92" i="39" s="1"/>
  <c r="AZ86" i="39"/>
  <c r="BZ86" i="39" s="1"/>
  <c r="AZ70" i="39"/>
  <c r="BZ70" i="39" s="1"/>
  <c r="AZ75" i="39"/>
  <c r="BZ75" i="39" s="1"/>
  <c r="AZ69" i="39"/>
  <c r="AZ285" i="39"/>
  <c r="BZ285" i="39" s="1"/>
  <c r="AZ263" i="39"/>
  <c r="BZ263" i="39" s="1"/>
  <c r="AZ252" i="39"/>
  <c r="BZ252" i="39" s="1"/>
  <c r="AZ226" i="39"/>
  <c r="BZ226" i="39" s="1"/>
  <c r="AZ208" i="39"/>
  <c r="BZ208" i="39" s="1"/>
  <c r="AZ178" i="39"/>
  <c r="BZ178" i="39" s="1"/>
  <c r="AZ170" i="39"/>
  <c r="BZ170" i="39" s="1"/>
  <c r="AZ167" i="39"/>
  <c r="BZ167" i="39" s="1"/>
  <c r="AZ164" i="39"/>
  <c r="BZ164" i="39" s="1"/>
  <c r="AZ152" i="39"/>
  <c r="BZ152" i="39" s="1"/>
  <c r="AZ149" i="39"/>
  <c r="BZ149" i="39" s="1"/>
  <c r="AZ131" i="39"/>
  <c r="BZ131" i="39" s="1"/>
  <c r="AZ96" i="39"/>
  <c r="BZ96" i="39" s="1"/>
  <c r="AZ80" i="39"/>
  <c r="BZ80" i="39" s="1"/>
  <c r="AZ79" i="39"/>
  <c r="BZ79" i="39" s="1"/>
  <c r="AZ255" i="39"/>
  <c r="BZ255" i="39" s="1"/>
  <c r="AZ244" i="39"/>
  <c r="BZ244" i="39" s="1"/>
  <c r="AZ148" i="39"/>
  <c r="BZ148" i="39" s="1"/>
  <c r="AZ115" i="39"/>
  <c r="BZ115" i="39" s="1"/>
  <c r="AZ113" i="39"/>
  <c r="BZ113" i="39" s="1"/>
  <c r="AZ107" i="39"/>
  <c r="BZ107" i="39" s="1"/>
  <c r="AZ91" i="39"/>
  <c r="BZ91" i="39" s="1"/>
  <c r="AZ254" i="39"/>
  <c r="BZ254" i="39" s="1"/>
  <c r="AZ203" i="39"/>
  <c r="BZ203" i="39" s="1"/>
  <c r="AZ185" i="39"/>
  <c r="BZ185" i="39" s="1"/>
  <c r="AZ155" i="39"/>
  <c r="BZ155" i="39" s="1"/>
  <c r="AZ137" i="39"/>
  <c r="BZ137" i="39" s="1"/>
  <c r="AZ119" i="39"/>
  <c r="BZ119" i="39" s="1"/>
  <c r="AZ122" i="39"/>
  <c r="BZ122" i="39" s="1"/>
  <c r="AZ109" i="39"/>
  <c r="BZ109" i="39" s="1"/>
  <c r="AZ87" i="39"/>
  <c r="BZ87" i="39" s="1"/>
  <c r="AZ183" i="39"/>
  <c r="BZ183" i="39" s="1"/>
  <c r="AZ103" i="39"/>
  <c r="BZ103" i="39" s="1"/>
  <c r="AZ77" i="39"/>
  <c r="BZ77" i="39" s="1"/>
  <c r="AZ72" i="39"/>
  <c r="BZ72" i="39" s="1"/>
  <c r="AZ227" i="39"/>
  <c r="BZ227" i="39" s="1"/>
  <c r="AZ171" i="39"/>
  <c r="BZ171" i="39" s="1"/>
  <c r="AZ159" i="39"/>
  <c r="BZ159" i="39" s="1"/>
  <c r="AZ156" i="39"/>
  <c r="BZ156" i="39" s="1"/>
  <c r="AZ144" i="39"/>
  <c r="BZ144" i="39" s="1"/>
  <c r="AZ138" i="39"/>
  <c r="BZ138" i="39" s="1"/>
  <c r="AZ123" i="39"/>
  <c r="BZ123" i="39" s="1"/>
  <c r="AZ101" i="39"/>
  <c r="BZ101" i="39" s="1"/>
  <c r="AZ93" i="39"/>
  <c r="BZ93" i="39" s="1"/>
  <c r="AZ88" i="39"/>
  <c r="BZ88" i="39" s="1"/>
  <c r="AZ112" i="39"/>
  <c r="BZ112" i="39" s="1"/>
  <c r="AZ197" i="39"/>
  <c r="BZ197" i="39" s="1"/>
  <c r="AZ192" i="39"/>
  <c r="BZ192" i="39" s="1"/>
  <c r="AZ191" i="39"/>
  <c r="BZ191" i="39" s="1"/>
  <c r="AZ111" i="39"/>
  <c r="BZ111" i="39" s="1"/>
  <c r="AZ73" i="39"/>
  <c r="BZ73" i="39" s="1"/>
  <c r="AZ247" i="39"/>
  <c r="BZ247" i="39" s="1"/>
  <c r="AZ200" i="39"/>
  <c r="BZ200" i="39" s="1"/>
  <c r="AZ186" i="39"/>
  <c r="BZ186" i="39" s="1"/>
  <c r="AZ163" i="39"/>
  <c r="BZ163" i="39" s="1"/>
  <c r="AZ160" i="39"/>
  <c r="BZ160" i="39" s="1"/>
  <c r="AZ157" i="39"/>
  <c r="BZ157" i="39" s="1"/>
  <c r="AZ99" i="39"/>
  <c r="BZ99" i="39" s="1"/>
  <c r="AZ94" i="39"/>
  <c r="BZ94" i="39" s="1"/>
  <c r="AZ89" i="39"/>
  <c r="BZ89" i="39" s="1"/>
  <c r="AZ84" i="39"/>
  <c r="BZ84" i="39" s="1"/>
  <c r="AZ81" i="39"/>
  <c r="BZ81" i="39" s="1"/>
  <c r="AZ105" i="39"/>
  <c r="BZ105" i="39" s="1"/>
  <c r="AZ100" i="39"/>
  <c r="BZ100" i="39" s="1"/>
  <c r="AM283" i="39"/>
  <c r="BM283" i="39" s="1"/>
  <c r="AM285" i="39"/>
  <c r="BM285" i="39" s="1"/>
  <c r="AM280" i="39"/>
  <c r="BM280" i="39" s="1"/>
  <c r="AM274" i="39"/>
  <c r="BM274" i="39" s="1"/>
  <c r="AM266" i="39"/>
  <c r="BM266" i="39" s="1"/>
  <c r="AM284" i="39"/>
  <c r="BM284" i="39" s="1"/>
  <c r="AM272" i="39"/>
  <c r="BM272" i="39" s="1"/>
  <c r="AM265" i="39"/>
  <c r="BM265" i="39" s="1"/>
  <c r="AM260" i="39"/>
  <c r="BM260" i="39" s="1"/>
  <c r="AM252" i="39"/>
  <c r="BM252" i="39" s="1"/>
  <c r="AM244" i="39"/>
  <c r="BM244" i="39" s="1"/>
  <c r="AM236" i="39"/>
  <c r="BM236" i="39" s="1"/>
  <c r="AM287" i="39"/>
  <c r="BM287" i="39" s="1"/>
  <c r="AM257" i="39"/>
  <c r="BM257" i="39" s="1"/>
  <c r="AM245" i="39"/>
  <c r="BM245" i="39" s="1"/>
  <c r="AM238" i="39"/>
  <c r="BM238" i="39" s="1"/>
  <c r="AM229" i="39"/>
  <c r="BM229" i="39" s="1"/>
  <c r="AM221" i="39"/>
  <c r="BM221" i="39" s="1"/>
  <c r="AM213" i="39"/>
  <c r="BM213" i="39" s="1"/>
  <c r="AM205" i="39"/>
  <c r="BM205" i="39" s="1"/>
  <c r="AM197" i="39"/>
  <c r="BM197" i="39" s="1"/>
  <c r="AM189" i="39"/>
  <c r="BM189" i="39" s="1"/>
  <c r="AM181" i="39"/>
  <c r="BM181" i="39" s="1"/>
  <c r="AM173" i="39"/>
  <c r="BM173" i="39" s="1"/>
  <c r="AM288" i="39"/>
  <c r="BM288" i="39" s="1"/>
  <c r="AM256" i="39"/>
  <c r="BM256" i="39" s="1"/>
  <c r="AM278" i="39"/>
  <c r="BM278" i="39" s="1"/>
  <c r="AM273" i="39"/>
  <c r="BM273" i="39" s="1"/>
  <c r="AM262" i="39"/>
  <c r="BM262" i="39" s="1"/>
  <c r="AM249" i="39"/>
  <c r="BM249" i="39" s="1"/>
  <c r="AM241" i="39"/>
  <c r="BM241" i="39" s="1"/>
  <c r="AM240" i="39"/>
  <c r="BM240" i="39" s="1"/>
  <c r="AM232" i="39"/>
  <c r="BM232" i="39" s="1"/>
  <c r="AM231" i="39"/>
  <c r="BM231" i="39" s="1"/>
  <c r="AM219" i="39"/>
  <c r="BM219" i="39" s="1"/>
  <c r="AM212" i="39"/>
  <c r="BM212" i="39" s="1"/>
  <c r="AM200" i="39"/>
  <c r="BM200" i="39" s="1"/>
  <c r="AM193" i="39"/>
  <c r="BM193" i="39" s="1"/>
  <c r="AM186" i="39"/>
  <c r="BM186" i="39" s="1"/>
  <c r="AM174" i="39"/>
  <c r="BM174" i="39" s="1"/>
  <c r="AM165" i="39"/>
  <c r="BM165" i="39" s="1"/>
  <c r="AM157" i="39"/>
  <c r="BM157" i="39" s="1"/>
  <c r="AM149" i="39"/>
  <c r="BM149" i="39" s="1"/>
  <c r="AM141" i="39"/>
  <c r="BM141" i="39" s="1"/>
  <c r="AM133" i="39"/>
  <c r="BM133" i="39" s="1"/>
  <c r="AM125" i="39"/>
  <c r="BM125" i="39" s="1"/>
  <c r="AM117" i="39"/>
  <c r="BM117" i="39" s="1"/>
  <c r="AM109" i="39"/>
  <c r="BM109" i="39" s="1"/>
  <c r="AM286" i="39"/>
  <c r="BM286" i="39" s="1"/>
  <c r="AM269" i="39"/>
  <c r="BM269" i="39" s="1"/>
  <c r="AM250" i="39"/>
  <c r="BM250" i="39" s="1"/>
  <c r="AM246" i="39"/>
  <c r="BM246" i="39" s="1"/>
  <c r="AM239" i="39"/>
  <c r="BM239" i="39" s="1"/>
  <c r="AM235" i="39"/>
  <c r="BM235" i="39" s="1"/>
  <c r="AM204" i="39"/>
  <c r="BM204" i="39" s="1"/>
  <c r="AM277" i="39"/>
  <c r="BM277" i="39" s="1"/>
  <c r="AM268" i="39"/>
  <c r="BM268" i="39" s="1"/>
  <c r="AM264" i="39"/>
  <c r="BM264" i="39" s="1"/>
  <c r="AM259" i="39"/>
  <c r="BM259" i="39" s="1"/>
  <c r="AM253" i="39"/>
  <c r="BM253" i="39" s="1"/>
  <c r="AM242" i="39"/>
  <c r="BM242" i="39" s="1"/>
  <c r="AM230" i="39"/>
  <c r="BM230" i="39" s="1"/>
  <c r="AM222" i="39"/>
  <c r="BM222" i="39" s="1"/>
  <c r="AM188" i="39"/>
  <c r="BM188" i="39" s="1"/>
  <c r="AM180" i="39"/>
  <c r="BM180" i="39" s="1"/>
  <c r="AM172" i="39"/>
  <c r="BM172" i="39" s="1"/>
  <c r="AM171" i="39"/>
  <c r="BM171" i="39" s="1"/>
  <c r="AM164" i="39"/>
  <c r="BM164" i="39" s="1"/>
  <c r="AM152" i="39"/>
  <c r="BM152" i="39" s="1"/>
  <c r="AM145" i="39"/>
  <c r="BM145" i="39" s="1"/>
  <c r="AM138" i="39"/>
  <c r="BM138" i="39" s="1"/>
  <c r="AM126" i="39"/>
  <c r="BM126" i="39" s="1"/>
  <c r="AM119" i="39"/>
  <c r="BM119" i="39" s="1"/>
  <c r="AM105" i="39"/>
  <c r="BM105" i="39" s="1"/>
  <c r="AM97" i="39"/>
  <c r="BM97" i="39" s="1"/>
  <c r="AM89" i="39"/>
  <c r="BM89" i="39" s="1"/>
  <c r="AM81" i="39"/>
  <c r="BM81" i="39" s="1"/>
  <c r="AM73" i="39"/>
  <c r="BM73" i="39" s="1"/>
  <c r="AM258" i="39"/>
  <c r="BM258" i="39" s="1"/>
  <c r="AM254" i="39"/>
  <c r="BM254" i="39" s="1"/>
  <c r="AM225" i="39"/>
  <c r="BM225" i="39" s="1"/>
  <c r="AM216" i="39"/>
  <c r="BM216" i="39" s="1"/>
  <c r="AM196" i="39"/>
  <c r="BM196" i="39" s="1"/>
  <c r="AM185" i="39"/>
  <c r="BM185" i="39" s="1"/>
  <c r="AM156" i="39"/>
  <c r="BM156" i="39" s="1"/>
  <c r="AM148" i="39"/>
  <c r="BM148" i="39" s="1"/>
  <c r="AM147" i="39"/>
  <c r="BM147" i="39" s="1"/>
  <c r="AM139" i="39"/>
  <c r="BM139" i="39" s="1"/>
  <c r="AM131" i="39"/>
  <c r="BM131" i="39" s="1"/>
  <c r="AM114" i="39"/>
  <c r="BM114" i="39" s="1"/>
  <c r="AM279" i="39"/>
  <c r="BM279" i="39" s="1"/>
  <c r="AM270" i="39"/>
  <c r="BM270" i="39" s="1"/>
  <c r="AM251" i="39"/>
  <c r="BM251" i="39" s="1"/>
  <c r="AM228" i="39"/>
  <c r="BM228" i="39" s="1"/>
  <c r="AM199" i="39"/>
  <c r="BM199" i="39" s="1"/>
  <c r="AM192" i="39"/>
  <c r="BM192" i="39" s="1"/>
  <c r="AM263" i="39"/>
  <c r="BM263" i="39" s="1"/>
  <c r="AM237" i="39"/>
  <c r="BM237" i="39" s="1"/>
  <c r="AM234" i="39"/>
  <c r="BM234" i="39" s="1"/>
  <c r="AM214" i="39"/>
  <c r="BM214" i="39" s="1"/>
  <c r="AM206" i="39"/>
  <c r="BM206" i="39" s="1"/>
  <c r="AM184" i="39"/>
  <c r="BM184" i="39" s="1"/>
  <c r="AM176" i="39"/>
  <c r="BM176" i="39" s="1"/>
  <c r="AM166" i="39"/>
  <c r="BM166" i="39" s="1"/>
  <c r="AM162" i="39"/>
  <c r="BM162" i="39" s="1"/>
  <c r="AM155" i="39"/>
  <c r="BM155" i="39" s="1"/>
  <c r="AM151" i="39"/>
  <c r="BM151" i="39" s="1"/>
  <c r="AM144" i="39"/>
  <c r="BM144" i="39" s="1"/>
  <c r="AM140" i="39"/>
  <c r="BM140" i="39" s="1"/>
  <c r="AM129" i="39"/>
  <c r="BM129" i="39" s="1"/>
  <c r="AM118" i="39"/>
  <c r="BM118" i="39" s="1"/>
  <c r="AM103" i="39"/>
  <c r="BM103" i="39" s="1"/>
  <c r="AM96" i="39"/>
  <c r="BM96" i="39" s="1"/>
  <c r="AM84" i="39"/>
  <c r="BM84" i="39" s="1"/>
  <c r="AM77" i="39"/>
  <c r="BM77" i="39" s="1"/>
  <c r="AM70" i="39"/>
  <c r="BM70" i="39" s="1"/>
  <c r="AM276" i="39"/>
  <c r="BM276" i="39" s="1"/>
  <c r="AM255" i="39"/>
  <c r="BM255" i="39" s="1"/>
  <c r="AM247" i="39"/>
  <c r="BM247" i="39" s="1"/>
  <c r="AM226" i="39"/>
  <c r="BM226" i="39" s="1"/>
  <c r="AM218" i="39"/>
  <c r="BM218" i="39" s="1"/>
  <c r="AM210" i="39"/>
  <c r="BM210" i="39" s="1"/>
  <c r="AM202" i="39"/>
  <c r="BM202" i="39" s="1"/>
  <c r="AM177" i="39"/>
  <c r="BM177" i="39" s="1"/>
  <c r="AM169" i="39"/>
  <c r="BM169" i="39" s="1"/>
  <c r="AM158" i="39"/>
  <c r="BM158" i="39" s="1"/>
  <c r="AM143" i="39"/>
  <c r="BM143" i="39" s="1"/>
  <c r="AM136" i="39"/>
  <c r="BM136" i="39" s="1"/>
  <c r="AM132" i="39"/>
  <c r="BM132" i="39" s="1"/>
  <c r="AM101" i="39"/>
  <c r="BM101" i="39" s="1"/>
  <c r="AM94" i="39"/>
  <c r="BM94" i="39" s="1"/>
  <c r="AM82" i="39"/>
  <c r="BM82" i="39" s="1"/>
  <c r="AM75" i="39"/>
  <c r="BM75" i="39" s="1"/>
  <c r="AM289" i="39"/>
  <c r="BM289" i="39" s="1"/>
  <c r="AM223" i="39"/>
  <c r="BM223" i="39" s="1"/>
  <c r="AM215" i="39"/>
  <c r="BM215" i="39" s="1"/>
  <c r="AM191" i="39"/>
  <c r="BM191" i="39" s="1"/>
  <c r="AM187" i="39"/>
  <c r="BM187" i="39" s="1"/>
  <c r="AM154" i="39"/>
  <c r="BM154" i="39" s="1"/>
  <c r="AM150" i="39"/>
  <c r="BM150" i="39" s="1"/>
  <c r="AM124" i="39"/>
  <c r="BM124" i="39" s="1"/>
  <c r="AM121" i="39"/>
  <c r="BM121" i="39" s="1"/>
  <c r="AM201" i="39"/>
  <c r="BM201" i="39" s="1"/>
  <c r="AM170" i="39"/>
  <c r="BM170" i="39" s="1"/>
  <c r="AM134" i="39"/>
  <c r="BM134" i="39" s="1"/>
  <c r="AM128" i="39"/>
  <c r="BM128" i="39" s="1"/>
  <c r="AM116" i="39"/>
  <c r="BM116" i="39" s="1"/>
  <c r="AM113" i="39"/>
  <c r="BM113" i="39" s="1"/>
  <c r="AM98" i="39"/>
  <c r="BM98" i="39" s="1"/>
  <c r="AM92" i="39"/>
  <c r="BM92" i="39" s="1"/>
  <c r="AM76" i="39"/>
  <c r="BM76" i="39" s="1"/>
  <c r="AM80" i="39"/>
  <c r="BM80" i="39" s="1"/>
  <c r="AM224" i="39"/>
  <c r="BM224" i="39" s="1"/>
  <c r="AM217" i="39"/>
  <c r="BM217" i="39" s="1"/>
  <c r="AM203" i="39"/>
  <c r="BM203" i="39" s="1"/>
  <c r="AM183" i="39"/>
  <c r="BM183" i="39" s="1"/>
  <c r="AM168" i="39"/>
  <c r="BM168" i="39" s="1"/>
  <c r="AM153" i="39"/>
  <c r="BM153" i="39" s="1"/>
  <c r="AM135" i="39"/>
  <c r="BM135" i="39" s="1"/>
  <c r="AM112" i="39"/>
  <c r="BM112" i="39" s="1"/>
  <c r="AM107" i="39"/>
  <c r="BM107" i="39" s="1"/>
  <c r="AM91" i="39"/>
  <c r="BM91" i="39" s="1"/>
  <c r="AM85" i="39"/>
  <c r="BM85" i="39" s="1"/>
  <c r="AM69" i="39"/>
  <c r="AM207" i="39"/>
  <c r="BM207" i="39" s="1"/>
  <c r="AM275" i="39"/>
  <c r="BM275" i="39" s="1"/>
  <c r="AM267" i="39"/>
  <c r="BM267" i="39" s="1"/>
  <c r="AM261" i="39"/>
  <c r="BM261" i="39" s="1"/>
  <c r="AM243" i="39"/>
  <c r="BM243" i="39" s="1"/>
  <c r="AM233" i="39"/>
  <c r="BM233" i="39" s="1"/>
  <c r="AM227" i="39"/>
  <c r="BM227" i="39" s="1"/>
  <c r="AM220" i="39"/>
  <c r="BM220" i="39" s="1"/>
  <c r="AM209" i="39"/>
  <c r="BM209" i="39" s="1"/>
  <c r="AM198" i="39"/>
  <c r="BM198" i="39" s="1"/>
  <c r="AM195" i="39"/>
  <c r="BM195" i="39" s="1"/>
  <c r="AM194" i="39"/>
  <c r="BM194" i="39" s="1"/>
  <c r="AM190" i="39"/>
  <c r="BM190" i="39" s="1"/>
  <c r="AM137" i="39"/>
  <c r="BM137" i="39" s="1"/>
  <c r="AM122" i="39"/>
  <c r="BM122" i="39" s="1"/>
  <c r="AM110" i="39"/>
  <c r="BM110" i="39" s="1"/>
  <c r="AM102" i="39"/>
  <c r="BM102" i="39" s="1"/>
  <c r="AM86" i="39"/>
  <c r="BM86" i="39" s="1"/>
  <c r="AM175" i="39"/>
  <c r="BM175" i="39" s="1"/>
  <c r="AM72" i="39"/>
  <c r="BM72" i="39" s="1"/>
  <c r="AM282" i="39"/>
  <c r="BM282" i="39" s="1"/>
  <c r="AM271" i="39"/>
  <c r="BM271" i="39" s="1"/>
  <c r="AM248" i="39"/>
  <c r="BM248" i="39" s="1"/>
  <c r="AM211" i="39"/>
  <c r="BM211" i="39" s="1"/>
  <c r="AM160" i="39"/>
  <c r="BM160" i="39" s="1"/>
  <c r="AM142" i="39"/>
  <c r="BM142" i="39" s="1"/>
  <c r="AM127" i="39"/>
  <c r="BM127" i="39" s="1"/>
  <c r="AM111" i="39"/>
  <c r="BM111" i="39" s="1"/>
  <c r="AM93" i="39"/>
  <c r="BM93" i="39" s="1"/>
  <c r="AM88" i="39"/>
  <c r="BM88" i="39" s="1"/>
  <c r="AM83" i="39"/>
  <c r="BM83" i="39" s="1"/>
  <c r="AM78" i="39"/>
  <c r="BM78" i="39" s="1"/>
  <c r="AM179" i="39"/>
  <c r="BM179" i="39" s="1"/>
  <c r="AM163" i="39"/>
  <c r="BM163" i="39" s="1"/>
  <c r="AM130" i="39"/>
  <c r="BM130" i="39" s="1"/>
  <c r="AM115" i="39"/>
  <c r="BM115" i="39" s="1"/>
  <c r="AM104" i="39"/>
  <c r="BM104" i="39" s="1"/>
  <c r="AM99" i="39"/>
  <c r="BM99" i="39" s="1"/>
  <c r="AM281" i="39"/>
  <c r="BM281" i="39" s="1"/>
  <c r="AM178" i="39"/>
  <c r="BM178" i="39" s="1"/>
  <c r="AM167" i="39"/>
  <c r="BM167" i="39" s="1"/>
  <c r="AM161" i="39"/>
  <c r="BM161" i="39" s="1"/>
  <c r="AM146" i="39"/>
  <c r="BM146" i="39" s="1"/>
  <c r="AM182" i="39"/>
  <c r="BM182" i="39" s="1"/>
  <c r="AM79" i="39"/>
  <c r="BM79" i="39" s="1"/>
  <c r="AM74" i="39"/>
  <c r="BM74" i="39" s="1"/>
  <c r="AM71" i="39"/>
  <c r="BM71" i="39" s="1"/>
  <c r="AM208" i="39"/>
  <c r="BM208" i="39" s="1"/>
  <c r="AM159" i="39"/>
  <c r="BM159" i="39" s="1"/>
  <c r="AM123" i="39"/>
  <c r="BM123" i="39" s="1"/>
  <c r="AM120" i="39"/>
  <c r="BM120" i="39" s="1"/>
  <c r="AM100" i="39"/>
  <c r="BM100" i="39" s="1"/>
  <c r="AM95" i="39"/>
  <c r="BM95" i="39" s="1"/>
  <c r="AM90" i="39"/>
  <c r="BM90" i="39" s="1"/>
  <c r="AM87" i="39"/>
  <c r="BM87" i="39" s="1"/>
  <c r="AM108" i="39"/>
  <c r="BM108" i="39" s="1"/>
  <c r="AM106" i="39"/>
  <c r="BM106" i="39" s="1"/>
  <c r="AW285" i="39"/>
  <c r="BW285" i="39" s="1"/>
  <c r="AW278" i="39"/>
  <c r="BW278" i="39" s="1"/>
  <c r="AW288" i="39"/>
  <c r="BW288" i="39" s="1"/>
  <c r="AW276" i="39"/>
  <c r="BW276" i="39" s="1"/>
  <c r="AW268" i="39"/>
  <c r="BW268" i="39" s="1"/>
  <c r="AW270" i="39"/>
  <c r="BW270" i="39" s="1"/>
  <c r="AW254" i="39"/>
  <c r="BW254" i="39" s="1"/>
  <c r="AW246" i="39"/>
  <c r="BW246" i="39" s="1"/>
  <c r="AW238" i="39"/>
  <c r="BW238" i="39" s="1"/>
  <c r="AW286" i="39"/>
  <c r="BW286" i="39" s="1"/>
  <c r="AW277" i="39"/>
  <c r="BW277" i="39" s="1"/>
  <c r="AW283" i="39"/>
  <c r="BW283" i="39" s="1"/>
  <c r="AW279" i="39"/>
  <c r="BW279" i="39" s="1"/>
  <c r="AW265" i="39"/>
  <c r="BW265" i="39" s="1"/>
  <c r="AW257" i="39"/>
  <c r="BW257" i="39" s="1"/>
  <c r="AW250" i="39"/>
  <c r="BW250" i="39" s="1"/>
  <c r="AW243" i="39"/>
  <c r="BW243" i="39" s="1"/>
  <c r="AW231" i="39"/>
  <c r="BW231" i="39" s="1"/>
  <c r="AW223" i="39"/>
  <c r="BW223" i="39" s="1"/>
  <c r="AW215" i="39"/>
  <c r="BW215" i="39" s="1"/>
  <c r="AW207" i="39"/>
  <c r="BW207" i="39" s="1"/>
  <c r="AW199" i="39"/>
  <c r="BW199" i="39" s="1"/>
  <c r="AW191" i="39"/>
  <c r="BW191" i="39" s="1"/>
  <c r="AW183" i="39"/>
  <c r="BW183" i="39" s="1"/>
  <c r="AW175" i="39"/>
  <c r="BW175" i="39" s="1"/>
  <c r="AW263" i="39"/>
  <c r="BW263" i="39" s="1"/>
  <c r="AW256" i="39"/>
  <c r="BW256" i="39" s="1"/>
  <c r="AW248" i="39"/>
  <c r="BW248" i="39" s="1"/>
  <c r="AW281" i="39"/>
  <c r="BW281" i="39" s="1"/>
  <c r="AW266" i="39"/>
  <c r="BW266" i="39" s="1"/>
  <c r="AW240" i="39"/>
  <c r="BW240" i="39" s="1"/>
  <c r="AW232" i="39"/>
  <c r="BW232" i="39" s="1"/>
  <c r="AW224" i="39"/>
  <c r="BW224" i="39" s="1"/>
  <c r="AW217" i="39"/>
  <c r="BW217" i="39" s="1"/>
  <c r="AW205" i="39"/>
  <c r="BW205" i="39" s="1"/>
  <c r="AW198" i="39"/>
  <c r="BW198" i="39" s="1"/>
  <c r="AW186" i="39"/>
  <c r="BW186" i="39" s="1"/>
  <c r="AW179" i="39"/>
  <c r="BW179" i="39" s="1"/>
  <c r="AW172" i="39"/>
  <c r="BW172" i="39" s="1"/>
  <c r="AW167" i="39"/>
  <c r="BW167" i="39" s="1"/>
  <c r="AW159" i="39"/>
  <c r="BW159" i="39" s="1"/>
  <c r="AW151" i="39"/>
  <c r="BW151" i="39" s="1"/>
  <c r="AW143" i="39"/>
  <c r="BW143" i="39" s="1"/>
  <c r="AW135" i="39"/>
  <c r="BW135" i="39" s="1"/>
  <c r="AW127" i="39"/>
  <c r="BW127" i="39" s="1"/>
  <c r="AW119" i="39"/>
  <c r="BW119" i="39" s="1"/>
  <c r="AW111" i="39"/>
  <c r="BW111" i="39" s="1"/>
  <c r="AW258" i="39"/>
  <c r="BW258" i="39" s="1"/>
  <c r="AW249" i="39"/>
  <c r="BW249" i="39" s="1"/>
  <c r="AW247" i="39"/>
  <c r="BW247" i="39" s="1"/>
  <c r="AW229" i="39"/>
  <c r="BW229" i="39" s="1"/>
  <c r="AW212" i="39"/>
  <c r="BW212" i="39" s="1"/>
  <c r="AW204" i="39"/>
  <c r="BW204" i="39" s="1"/>
  <c r="AW280" i="39"/>
  <c r="BW280" i="39" s="1"/>
  <c r="AW271" i="39"/>
  <c r="BW271" i="39" s="1"/>
  <c r="AW261" i="39"/>
  <c r="BW261" i="39" s="1"/>
  <c r="AW255" i="39"/>
  <c r="BW255" i="39" s="1"/>
  <c r="AW252" i="39"/>
  <c r="BW252" i="39" s="1"/>
  <c r="AW239" i="39"/>
  <c r="BW239" i="39" s="1"/>
  <c r="AW235" i="39"/>
  <c r="BW235" i="39" s="1"/>
  <c r="AW230" i="39"/>
  <c r="BW230" i="39" s="1"/>
  <c r="AW222" i="39"/>
  <c r="BW222" i="39" s="1"/>
  <c r="AW221" i="39"/>
  <c r="BW221" i="39" s="1"/>
  <c r="AW213" i="39"/>
  <c r="BW213" i="39" s="1"/>
  <c r="AW188" i="39"/>
  <c r="BW188" i="39" s="1"/>
  <c r="AW180" i="39"/>
  <c r="BW180" i="39" s="1"/>
  <c r="AW171" i="39"/>
  <c r="BW171" i="39" s="1"/>
  <c r="AW169" i="39"/>
  <c r="BW169" i="39" s="1"/>
  <c r="AW157" i="39"/>
  <c r="BW157" i="39" s="1"/>
  <c r="AW150" i="39"/>
  <c r="BW150" i="39" s="1"/>
  <c r="AW138" i="39"/>
  <c r="BW138" i="39" s="1"/>
  <c r="AW131" i="39"/>
  <c r="BW131" i="39" s="1"/>
  <c r="AW124" i="39"/>
  <c r="BW124" i="39" s="1"/>
  <c r="AW112" i="39"/>
  <c r="BW112" i="39" s="1"/>
  <c r="AW107" i="39"/>
  <c r="BW107" i="39" s="1"/>
  <c r="AW99" i="39"/>
  <c r="BW99" i="39" s="1"/>
  <c r="AW91" i="39"/>
  <c r="BW91" i="39" s="1"/>
  <c r="AW83" i="39"/>
  <c r="BW83" i="39" s="1"/>
  <c r="AW75" i="39"/>
  <c r="BW75" i="39" s="1"/>
  <c r="AW289" i="39"/>
  <c r="BW289" i="39" s="1"/>
  <c r="AW287" i="39"/>
  <c r="BW287" i="39" s="1"/>
  <c r="AW275" i="39"/>
  <c r="BW275" i="39" s="1"/>
  <c r="AW274" i="39"/>
  <c r="BW274" i="39" s="1"/>
  <c r="AW264" i="39"/>
  <c r="BW264" i="39" s="1"/>
  <c r="AW260" i="39"/>
  <c r="BW260" i="39" s="1"/>
  <c r="AW242" i="39"/>
  <c r="BW242" i="39" s="1"/>
  <c r="AW233" i="39"/>
  <c r="BW233" i="39" s="1"/>
  <c r="AW227" i="39"/>
  <c r="BW227" i="39" s="1"/>
  <c r="AW218" i="39"/>
  <c r="BW218" i="39" s="1"/>
  <c r="AW193" i="39"/>
  <c r="BW193" i="39" s="1"/>
  <c r="AW189" i="39"/>
  <c r="BW189" i="39" s="1"/>
  <c r="AW164" i="39"/>
  <c r="BW164" i="39" s="1"/>
  <c r="AW156" i="39"/>
  <c r="BW156" i="39" s="1"/>
  <c r="AW148" i="39"/>
  <c r="BW148" i="39" s="1"/>
  <c r="AW147" i="39"/>
  <c r="BW147" i="39" s="1"/>
  <c r="AW139" i="39"/>
  <c r="BW139" i="39" s="1"/>
  <c r="AW130" i="39"/>
  <c r="BW130" i="39" s="1"/>
  <c r="AW122" i="39"/>
  <c r="BW122" i="39" s="1"/>
  <c r="AW282" i="39"/>
  <c r="BW282" i="39" s="1"/>
  <c r="AW253" i="39"/>
  <c r="BW253" i="39" s="1"/>
  <c r="AW237" i="39"/>
  <c r="BW237" i="39" s="1"/>
  <c r="AW200" i="39"/>
  <c r="BW200" i="39" s="1"/>
  <c r="AW196" i="39"/>
  <c r="BW196" i="39" s="1"/>
  <c r="AW216" i="39"/>
  <c r="BW216" i="39" s="1"/>
  <c r="AW208" i="39"/>
  <c r="BW208" i="39" s="1"/>
  <c r="AW195" i="39"/>
  <c r="BW195" i="39" s="1"/>
  <c r="AW190" i="39"/>
  <c r="BW190" i="39" s="1"/>
  <c r="AW163" i="39"/>
  <c r="BW163" i="39" s="1"/>
  <c r="AW152" i="39"/>
  <c r="BW152" i="39" s="1"/>
  <c r="AW137" i="39"/>
  <c r="BW137" i="39" s="1"/>
  <c r="AW126" i="39"/>
  <c r="BW126" i="39" s="1"/>
  <c r="AW101" i="39"/>
  <c r="BW101" i="39" s="1"/>
  <c r="AW89" i="39"/>
  <c r="BW89" i="39" s="1"/>
  <c r="AW82" i="39"/>
  <c r="BW82" i="39" s="1"/>
  <c r="AW70" i="39"/>
  <c r="BW70" i="39" s="1"/>
  <c r="AW284" i="39"/>
  <c r="BW284" i="39" s="1"/>
  <c r="AW228" i="39"/>
  <c r="BW228" i="39" s="1"/>
  <c r="AW220" i="39"/>
  <c r="BW220" i="39" s="1"/>
  <c r="AW170" i="39"/>
  <c r="BW170" i="39" s="1"/>
  <c r="AW166" i="39"/>
  <c r="BW166" i="39" s="1"/>
  <c r="AW155" i="39"/>
  <c r="BW155" i="39" s="1"/>
  <c r="AW144" i="39"/>
  <c r="BW144" i="39" s="1"/>
  <c r="AW140" i="39"/>
  <c r="BW140" i="39" s="1"/>
  <c r="AW133" i="39"/>
  <c r="BW133" i="39" s="1"/>
  <c r="AW129" i="39"/>
  <c r="BW129" i="39" s="1"/>
  <c r="AW118" i="39"/>
  <c r="BW118" i="39" s="1"/>
  <c r="AW106" i="39"/>
  <c r="BW106" i="39" s="1"/>
  <c r="AW94" i="39"/>
  <c r="BW94" i="39" s="1"/>
  <c r="AW87" i="39"/>
  <c r="BW87" i="39" s="1"/>
  <c r="AW80" i="39"/>
  <c r="BW80" i="39" s="1"/>
  <c r="AW245" i="39"/>
  <c r="BW245" i="39" s="1"/>
  <c r="AW225" i="39"/>
  <c r="BW225" i="39" s="1"/>
  <c r="AW194" i="39"/>
  <c r="BW194" i="39" s="1"/>
  <c r="AW184" i="39"/>
  <c r="BW184" i="39" s="1"/>
  <c r="AW176" i="39"/>
  <c r="BW176" i="39" s="1"/>
  <c r="AW162" i="39"/>
  <c r="BW162" i="39" s="1"/>
  <c r="AW158" i="39"/>
  <c r="BW158" i="39" s="1"/>
  <c r="AW136" i="39"/>
  <c r="BW136" i="39" s="1"/>
  <c r="AW132" i="39"/>
  <c r="BW132" i="39" s="1"/>
  <c r="AW125" i="39"/>
  <c r="BW125" i="39" s="1"/>
  <c r="AW273" i="39"/>
  <c r="BW273" i="39" s="1"/>
  <c r="AW267" i="39"/>
  <c r="BW267" i="39" s="1"/>
  <c r="AW214" i="39"/>
  <c r="BW214" i="39" s="1"/>
  <c r="AW185" i="39"/>
  <c r="BW185" i="39" s="1"/>
  <c r="AW173" i="39"/>
  <c r="BW173" i="39" s="1"/>
  <c r="AW93" i="39"/>
  <c r="BW93" i="39" s="1"/>
  <c r="AW77" i="39"/>
  <c r="BW77" i="39" s="1"/>
  <c r="AW71" i="39"/>
  <c r="BW71" i="39" s="1"/>
  <c r="AW76" i="39"/>
  <c r="BW76" i="39" s="1"/>
  <c r="AW145" i="39"/>
  <c r="BW145" i="39" s="1"/>
  <c r="AW115" i="39"/>
  <c r="BW115" i="39" s="1"/>
  <c r="AW103" i="39"/>
  <c r="BW103" i="39" s="1"/>
  <c r="AW97" i="39"/>
  <c r="BW97" i="39" s="1"/>
  <c r="AW81" i="39"/>
  <c r="BW81" i="39" s="1"/>
  <c r="AW272" i="39"/>
  <c r="BW272" i="39" s="1"/>
  <c r="AW234" i="39"/>
  <c r="BW234" i="39" s="1"/>
  <c r="AW211" i="39"/>
  <c r="BW211" i="39" s="1"/>
  <c r="AW181" i="39"/>
  <c r="BW181" i="39" s="1"/>
  <c r="AW259" i="39"/>
  <c r="BW259" i="39" s="1"/>
  <c r="AW203" i="39"/>
  <c r="BW203" i="39" s="1"/>
  <c r="AW182" i="39"/>
  <c r="BW182" i="39" s="1"/>
  <c r="AW160" i="39"/>
  <c r="BW160" i="39" s="1"/>
  <c r="AW154" i="39"/>
  <c r="BW154" i="39" s="1"/>
  <c r="AW142" i="39"/>
  <c r="BW142" i="39" s="1"/>
  <c r="AW121" i="39"/>
  <c r="BW121" i="39" s="1"/>
  <c r="AW114" i="39"/>
  <c r="BW114" i="39" s="1"/>
  <c r="AW109" i="39"/>
  <c r="BW109" i="39" s="1"/>
  <c r="AW98" i="39"/>
  <c r="BW98" i="39" s="1"/>
  <c r="AW92" i="39"/>
  <c r="BW92" i="39" s="1"/>
  <c r="AW262" i="39"/>
  <c r="BW262" i="39" s="1"/>
  <c r="AW210" i="39"/>
  <c r="BW210" i="39" s="1"/>
  <c r="AW161" i="39"/>
  <c r="BW161" i="39" s="1"/>
  <c r="AW251" i="39"/>
  <c r="BW251" i="39" s="1"/>
  <c r="AW244" i="39"/>
  <c r="BW244" i="39" s="1"/>
  <c r="AW236" i="39"/>
  <c r="BW236" i="39" s="1"/>
  <c r="AW178" i="39"/>
  <c r="BW178" i="39" s="1"/>
  <c r="AW174" i="39"/>
  <c r="BW174" i="39" s="1"/>
  <c r="AW149" i="39"/>
  <c r="BW149" i="39" s="1"/>
  <c r="AW146" i="39"/>
  <c r="BW146" i="39" s="1"/>
  <c r="AW134" i="39"/>
  <c r="BW134" i="39" s="1"/>
  <c r="AW128" i="39"/>
  <c r="BW128" i="39" s="1"/>
  <c r="AW116" i="39"/>
  <c r="BW116" i="39" s="1"/>
  <c r="AW84" i="39"/>
  <c r="BW84" i="39" s="1"/>
  <c r="AW79" i="39"/>
  <c r="BW79" i="39" s="1"/>
  <c r="AW74" i="39"/>
  <c r="BW74" i="39" s="1"/>
  <c r="AW69" i="39"/>
  <c r="AW269" i="39"/>
  <c r="BW269" i="39" s="1"/>
  <c r="AW226" i="39"/>
  <c r="BW226" i="39" s="1"/>
  <c r="AW219" i="39"/>
  <c r="BW219" i="39" s="1"/>
  <c r="AW177" i="39"/>
  <c r="BW177" i="39" s="1"/>
  <c r="AW105" i="39"/>
  <c r="BW105" i="39" s="1"/>
  <c r="AW100" i="39"/>
  <c r="BW100" i="39" s="1"/>
  <c r="AW95" i="39"/>
  <c r="BW95" i="39" s="1"/>
  <c r="AW90" i="39"/>
  <c r="BW90" i="39" s="1"/>
  <c r="AW85" i="39"/>
  <c r="BW85" i="39" s="1"/>
  <c r="AW206" i="39"/>
  <c r="BW206" i="39" s="1"/>
  <c r="AW165" i="39"/>
  <c r="BW165" i="39" s="1"/>
  <c r="AW241" i="39"/>
  <c r="BW241" i="39" s="1"/>
  <c r="AW168" i="39"/>
  <c r="BW168" i="39" s="1"/>
  <c r="AW153" i="39"/>
  <c r="BW153" i="39" s="1"/>
  <c r="AW117" i="39"/>
  <c r="BW117" i="39" s="1"/>
  <c r="AW108" i="39"/>
  <c r="BW108" i="39" s="1"/>
  <c r="AW72" i="39"/>
  <c r="BW72" i="39" s="1"/>
  <c r="AW141" i="39"/>
  <c r="BW141" i="39" s="1"/>
  <c r="AW123" i="39"/>
  <c r="BW123" i="39" s="1"/>
  <c r="AW120" i="39"/>
  <c r="BW120" i="39" s="1"/>
  <c r="AW113" i="39"/>
  <c r="BW113" i="39" s="1"/>
  <c r="AW96" i="39"/>
  <c r="BW96" i="39" s="1"/>
  <c r="AW88" i="39"/>
  <c r="BW88" i="39" s="1"/>
  <c r="AW209" i="39"/>
  <c r="BW209" i="39" s="1"/>
  <c r="AW192" i="39"/>
  <c r="BW192" i="39" s="1"/>
  <c r="AW104" i="39"/>
  <c r="BW104" i="39" s="1"/>
  <c r="AW86" i="39"/>
  <c r="BW86" i="39" s="1"/>
  <c r="AW78" i="39"/>
  <c r="BW78" i="39" s="1"/>
  <c r="AW73" i="39"/>
  <c r="BW73" i="39" s="1"/>
  <c r="AW202" i="39"/>
  <c r="BW202" i="39" s="1"/>
  <c r="AW201" i="39"/>
  <c r="BW201" i="39" s="1"/>
  <c r="AW197" i="39"/>
  <c r="BW197" i="39" s="1"/>
  <c r="AW187" i="39"/>
  <c r="BW187" i="39" s="1"/>
  <c r="AW110" i="39"/>
  <c r="BW110" i="39" s="1"/>
  <c r="AW102" i="39"/>
  <c r="BW102" i="39" s="1"/>
  <c r="BA289" i="39"/>
  <c r="CA289" i="39" s="1"/>
  <c r="BA281" i="39"/>
  <c r="CA281" i="39" s="1"/>
  <c r="BA279" i="39"/>
  <c r="CA279" i="39" s="1"/>
  <c r="BA283" i="39"/>
  <c r="CA283" i="39" s="1"/>
  <c r="BA272" i="39"/>
  <c r="CA272" i="39" s="1"/>
  <c r="BA264" i="39"/>
  <c r="CA264" i="39" s="1"/>
  <c r="BA287" i="39"/>
  <c r="CA287" i="39" s="1"/>
  <c r="BA271" i="39"/>
  <c r="CA271" i="39" s="1"/>
  <c r="BA258" i="39"/>
  <c r="CA258" i="39" s="1"/>
  <c r="BA250" i="39"/>
  <c r="CA250" i="39" s="1"/>
  <c r="BA242" i="39"/>
  <c r="CA242" i="39" s="1"/>
  <c r="BA234" i="39"/>
  <c r="CA234" i="39" s="1"/>
  <c r="BA276" i="39"/>
  <c r="CA276" i="39" s="1"/>
  <c r="BA275" i="39"/>
  <c r="CA275" i="39" s="1"/>
  <c r="BA284" i="39"/>
  <c r="CA284" i="39" s="1"/>
  <c r="BA280" i="39"/>
  <c r="CA280" i="39" s="1"/>
  <c r="BA269" i="39"/>
  <c r="CA269" i="39" s="1"/>
  <c r="BA268" i="39"/>
  <c r="CA268" i="39" s="1"/>
  <c r="BA251" i="39"/>
  <c r="CA251" i="39" s="1"/>
  <c r="BA244" i="39"/>
  <c r="CA244" i="39" s="1"/>
  <c r="BA232" i="39"/>
  <c r="CA232" i="39" s="1"/>
  <c r="BA227" i="39"/>
  <c r="CA227" i="39" s="1"/>
  <c r="BA219" i="39"/>
  <c r="CA219" i="39" s="1"/>
  <c r="BA211" i="39"/>
  <c r="CA211" i="39" s="1"/>
  <c r="BA203" i="39"/>
  <c r="CA203" i="39" s="1"/>
  <c r="BA195" i="39"/>
  <c r="CA195" i="39" s="1"/>
  <c r="BA187" i="39"/>
  <c r="CA187" i="39" s="1"/>
  <c r="BA179" i="39"/>
  <c r="CA179" i="39" s="1"/>
  <c r="BA171" i="39"/>
  <c r="CA171" i="39" s="1"/>
  <c r="BA274" i="39"/>
  <c r="CA274" i="39" s="1"/>
  <c r="BA273" i="39"/>
  <c r="CA273" i="39" s="1"/>
  <c r="BA259" i="39"/>
  <c r="CA259" i="39" s="1"/>
  <c r="BA282" i="39"/>
  <c r="CA282" i="39" s="1"/>
  <c r="BA265" i="39"/>
  <c r="CA265" i="39" s="1"/>
  <c r="BA260" i="39"/>
  <c r="CA260" i="39" s="1"/>
  <c r="BA252" i="39"/>
  <c r="CA252" i="39" s="1"/>
  <c r="BA243" i="39"/>
  <c r="CA243" i="39" s="1"/>
  <c r="BA235" i="39"/>
  <c r="CA235" i="39" s="1"/>
  <c r="BA225" i="39"/>
  <c r="CA225" i="39" s="1"/>
  <c r="BA218" i="39"/>
  <c r="CA218" i="39" s="1"/>
  <c r="BA206" i="39"/>
  <c r="CA206" i="39" s="1"/>
  <c r="BA199" i="39"/>
  <c r="CA199" i="39" s="1"/>
  <c r="BA192" i="39"/>
  <c r="CA192" i="39" s="1"/>
  <c r="BA180" i="39"/>
  <c r="CA180" i="39" s="1"/>
  <c r="BA173" i="39"/>
  <c r="CA173" i="39" s="1"/>
  <c r="BA163" i="39"/>
  <c r="CA163" i="39" s="1"/>
  <c r="BA155" i="39"/>
  <c r="CA155" i="39" s="1"/>
  <c r="BA147" i="39"/>
  <c r="CA147" i="39" s="1"/>
  <c r="BA139" i="39"/>
  <c r="CA139" i="39" s="1"/>
  <c r="BA131" i="39"/>
  <c r="CA131" i="39" s="1"/>
  <c r="BA123" i="39"/>
  <c r="CA123" i="39" s="1"/>
  <c r="BA115" i="39"/>
  <c r="CA115" i="39" s="1"/>
  <c r="BA288" i="39"/>
  <c r="CA288" i="39" s="1"/>
  <c r="BA278" i="39"/>
  <c r="CA278" i="39" s="1"/>
  <c r="BA270" i="39"/>
  <c r="CA270" i="39" s="1"/>
  <c r="BA238" i="39"/>
  <c r="CA238" i="39" s="1"/>
  <c r="BA224" i="39"/>
  <c r="CA224" i="39" s="1"/>
  <c r="BA216" i="39"/>
  <c r="CA216" i="39" s="1"/>
  <c r="BA215" i="39"/>
  <c r="CA215" i="39" s="1"/>
  <c r="BA207" i="39"/>
  <c r="CA207" i="39" s="1"/>
  <c r="BA256" i="39"/>
  <c r="CA256" i="39" s="1"/>
  <c r="BA253" i="39"/>
  <c r="CA253" i="39" s="1"/>
  <c r="BA245" i="39"/>
  <c r="CA245" i="39" s="1"/>
  <c r="BA208" i="39"/>
  <c r="CA208" i="39" s="1"/>
  <c r="BA200" i="39"/>
  <c r="CA200" i="39" s="1"/>
  <c r="BA191" i="39"/>
  <c r="CA191" i="39" s="1"/>
  <c r="BA183" i="39"/>
  <c r="CA183" i="39" s="1"/>
  <c r="BA182" i="39"/>
  <c r="CA182" i="39" s="1"/>
  <c r="BA174" i="39"/>
  <c r="CA174" i="39" s="1"/>
  <c r="BA170" i="39"/>
  <c r="CA170" i="39" s="1"/>
  <c r="BA158" i="39"/>
  <c r="CA158" i="39" s="1"/>
  <c r="BA151" i="39"/>
  <c r="CA151" i="39" s="1"/>
  <c r="BA144" i="39"/>
  <c r="CA144" i="39" s="1"/>
  <c r="BA132" i="39"/>
  <c r="CA132" i="39" s="1"/>
  <c r="BA125" i="39"/>
  <c r="CA125" i="39" s="1"/>
  <c r="BA113" i="39"/>
  <c r="CA113" i="39" s="1"/>
  <c r="BA103" i="39"/>
  <c r="CA103" i="39" s="1"/>
  <c r="BA95" i="39"/>
  <c r="CA95" i="39" s="1"/>
  <c r="BA87" i="39"/>
  <c r="CA87" i="39" s="1"/>
  <c r="BA79" i="39"/>
  <c r="CA79" i="39" s="1"/>
  <c r="BA71" i="39"/>
  <c r="CA71" i="39" s="1"/>
  <c r="BA277" i="39"/>
  <c r="CA277" i="39" s="1"/>
  <c r="BA261" i="39"/>
  <c r="CA261" i="39" s="1"/>
  <c r="BA257" i="39"/>
  <c r="CA257" i="39" s="1"/>
  <c r="BA249" i="39"/>
  <c r="CA249" i="39" s="1"/>
  <c r="BA241" i="39"/>
  <c r="CA241" i="39" s="1"/>
  <c r="BA236" i="39"/>
  <c r="CA236" i="39" s="1"/>
  <c r="BA228" i="39"/>
  <c r="CA228" i="39" s="1"/>
  <c r="BA213" i="39"/>
  <c r="CA213" i="39" s="1"/>
  <c r="BA188" i="39"/>
  <c r="CA188" i="39" s="1"/>
  <c r="BA184" i="39"/>
  <c r="CA184" i="39" s="1"/>
  <c r="BA177" i="39"/>
  <c r="CA177" i="39" s="1"/>
  <c r="BA168" i="39"/>
  <c r="CA168" i="39" s="1"/>
  <c r="BA167" i="39"/>
  <c r="CA167" i="39" s="1"/>
  <c r="BA159" i="39"/>
  <c r="CA159" i="39" s="1"/>
  <c r="BA150" i="39"/>
  <c r="CA150" i="39" s="1"/>
  <c r="BA142" i="39"/>
  <c r="CA142" i="39" s="1"/>
  <c r="BA117" i="39"/>
  <c r="CA117" i="39" s="1"/>
  <c r="BA285" i="39"/>
  <c r="CA285" i="39" s="1"/>
  <c r="BA266" i="39"/>
  <c r="CA266" i="39" s="1"/>
  <c r="BA263" i="39"/>
  <c r="CA263" i="39" s="1"/>
  <c r="BA254" i="39"/>
  <c r="CA254" i="39" s="1"/>
  <c r="BA246" i="39"/>
  <c r="CA246" i="39" s="1"/>
  <c r="BA231" i="39"/>
  <c r="CA231" i="39" s="1"/>
  <c r="BA222" i="39"/>
  <c r="CA222" i="39" s="1"/>
  <c r="BA202" i="39"/>
  <c r="CA202" i="39" s="1"/>
  <c r="BA248" i="39"/>
  <c r="CA248" i="39" s="1"/>
  <c r="BA240" i="39"/>
  <c r="CA240" i="39" s="1"/>
  <c r="BA217" i="39"/>
  <c r="CA217" i="39" s="1"/>
  <c r="BA209" i="39"/>
  <c r="CA209" i="39" s="1"/>
  <c r="BA205" i="39"/>
  <c r="CA205" i="39" s="1"/>
  <c r="BA189" i="39"/>
  <c r="CA189" i="39" s="1"/>
  <c r="BA169" i="39"/>
  <c r="CA169" i="39" s="1"/>
  <c r="BA154" i="39"/>
  <c r="CA154" i="39" s="1"/>
  <c r="BA143" i="39"/>
  <c r="CA143" i="39" s="1"/>
  <c r="BA128" i="39"/>
  <c r="CA128" i="39" s="1"/>
  <c r="BA121" i="39"/>
  <c r="CA121" i="39" s="1"/>
  <c r="BA102" i="39"/>
  <c r="CA102" i="39" s="1"/>
  <c r="BA90" i="39"/>
  <c r="CA90" i="39" s="1"/>
  <c r="BA83" i="39"/>
  <c r="CA83" i="39" s="1"/>
  <c r="BA76" i="39"/>
  <c r="CA76" i="39" s="1"/>
  <c r="BA229" i="39"/>
  <c r="CA229" i="39" s="1"/>
  <c r="BA221" i="39"/>
  <c r="CA221" i="39" s="1"/>
  <c r="BA198" i="39"/>
  <c r="CA198" i="39" s="1"/>
  <c r="BA193" i="39"/>
  <c r="CA193" i="39" s="1"/>
  <c r="BA165" i="39"/>
  <c r="CA165" i="39" s="1"/>
  <c r="BA161" i="39"/>
  <c r="CA161" i="39" s="1"/>
  <c r="BA135" i="39"/>
  <c r="CA135" i="39" s="1"/>
  <c r="BA107" i="39"/>
  <c r="CA107" i="39" s="1"/>
  <c r="BA100" i="39"/>
  <c r="CA100" i="39" s="1"/>
  <c r="BA88" i="39"/>
  <c r="CA88" i="39" s="1"/>
  <c r="BA81" i="39"/>
  <c r="CA81" i="39" s="1"/>
  <c r="BA69" i="39"/>
  <c r="BA247" i="39"/>
  <c r="CA247" i="39" s="1"/>
  <c r="BA237" i="39"/>
  <c r="CA237" i="39" s="1"/>
  <c r="BA226" i="39"/>
  <c r="CA226" i="39" s="1"/>
  <c r="BA197" i="39"/>
  <c r="CA197" i="39" s="1"/>
  <c r="BA185" i="39"/>
  <c r="CA185" i="39" s="1"/>
  <c r="BA181" i="39"/>
  <c r="CA181" i="39" s="1"/>
  <c r="BA157" i="39"/>
  <c r="CA157" i="39" s="1"/>
  <c r="BA146" i="39"/>
  <c r="CA146" i="39" s="1"/>
  <c r="BA124" i="39"/>
  <c r="CA124" i="39" s="1"/>
  <c r="BA120" i="39"/>
  <c r="CA120" i="39" s="1"/>
  <c r="BA166" i="39"/>
  <c r="CA166" i="39" s="1"/>
  <c r="BA148" i="39"/>
  <c r="CA148" i="39" s="1"/>
  <c r="BA136" i="39"/>
  <c r="CA136" i="39" s="1"/>
  <c r="BA133" i="39"/>
  <c r="CA133" i="39" s="1"/>
  <c r="BA118" i="39"/>
  <c r="CA118" i="39" s="1"/>
  <c r="BA114" i="39"/>
  <c r="CA114" i="39" s="1"/>
  <c r="BA97" i="39"/>
  <c r="CA97" i="39" s="1"/>
  <c r="BA91" i="39"/>
  <c r="CA91" i="39" s="1"/>
  <c r="BA75" i="39"/>
  <c r="CA75" i="39" s="1"/>
  <c r="BA80" i="39"/>
  <c r="CA80" i="39" s="1"/>
  <c r="BA74" i="39"/>
  <c r="CA74" i="39" s="1"/>
  <c r="BA255" i="39"/>
  <c r="CA255" i="39" s="1"/>
  <c r="BA204" i="39"/>
  <c r="CA204" i="39" s="1"/>
  <c r="BA175" i="39"/>
  <c r="CA175" i="39" s="1"/>
  <c r="BA137" i="39"/>
  <c r="CA137" i="39" s="1"/>
  <c r="BA134" i="39"/>
  <c r="CA134" i="39" s="1"/>
  <c r="BA119" i="39"/>
  <c r="CA119" i="39" s="1"/>
  <c r="BA116" i="39"/>
  <c r="CA116" i="39" s="1"/>
  <c r="BA112" i="39"/>
  <c r="CA112" i="39" s="1"/>
  <c r="BA101" i="39"/>
  <c r="CA101" i="39" s="1"/>
  <c r="BA85" i="39"/>
  <c r="CA85" i="39" s="1"/>
  <c r="BA84" i="39"/>
  <c r="CA84" i="39" s="1"/>
  <c r="BA262" i="39"/>
  <c r="CA262" i="39" s="1"/>
  <c r="BA178" i="39"/>
  <c r="CA178" i="39" s="1"/>
  <c r="BA164" i="39"/>
  <c r="CA164" i="39" s="1"/>
  <c r="BA152" i="39"/>
  <c r="CA152" i="39" s="1"/>
  <c r="BA149" i="39"/>
  <c r="CA149" i="39" s="1"/>
  <c r="BA110" i="39"/>
  <c r="CA110" i="39" s="1"/>
  <c r="BA96" i="39"/>
  <c r="CA96" i="39" s="1"/>
  <c r="BA140" i="39"/>
  <c r="CA140" i="39" s="1"/>
  <c r="BA122" i="39"/>
  <c r="CA122" i="39" s="1"/>
  <c r="BA109" i="39"/>
  <c r="CA109" i="39" s="1"/>
  <c r="BA92" i="39"/>
  <c r="CA92" i="39" s="1"/>
  <c r="BA286" i="39"/>
  <c r="CA286" i="39" s="1"/>
  <c r="BA212" i="39"/>
  <c r="CA212" i="39" s="1"/>
  <c r="BA82" i="39"/>
  <c r="CA82" i="39" s="1"/>
  <c r="BA77" i="39"/>
  <c r="CA77" i="39" s="1"/>
  <c r="BA72" i="39"/>
  <c r="CA72" i="39" s="1"/>
  <c r="BA267" i="39"/>
  <c r="CA267" i="39" s="1"/>
  <c r="BA156" i="39"/>
  <c r="CA156" i="39" s="1"/>
  <c r="BA153" i="39"/>
  <c r="CA153" i="39" s="1"/>
  <c r="BA138" i="39"/>
  <c r="CA138" i="39" s="1"/>
  <c r="BA108" i="39"/>
  <c r="CA108" i="39" s="1"/>
  <c r="BA106" i="39"/>
  <c r="CA106" i="39" s="1"/>
  <c r="BA98" i="39"/>
  <c r="CA98" i="39" s="1"/>
  <c r="BA93" i="39"/>
  <c r="CA93" i="39" s="1"/>
  <c r="BA220" i="39"/>
  <c r="CA220" i="39" s="1"/>
  <c r="BA162" i="39"/>
  <c r="CA162" i="39" s="1"/>
  <c r="BA141" i="39"/>
  <c r="CA141" i="39" s="1"/>
  <c r="BA126" i="39"/>
  <c r="CA126" i="39" s="1"/>
  <c r="BA233" i="39"/>
  <c r="CA233" i="39" s="1"/>
  <c r="BA214" i="39"/>
  <c r="CA214" i="39" s="1"/>
  <c r="BA176" i="39"/>
  <c r="CA176" i="39" s="1"/>
  <c r="BA129" i="39"/>
  <c r="CA129" i="39" s="1"/>
  <c r="BA111" i="39"/>
  <c r="CA111" i="39" s="1"/>
  <c r="BA78" i="39"/>
  <c r="CA78" i="39" s="1"/>
  <c r="BA73" i="39"/>
  <c r="CA73" i="39" s="1"/>
  <c r="BA70" i="39"/>
  <c r="CA70" i="39" s="1"/>
  <c r="BA230" i="39"/>
  <c r="CA230" i="39" s="1"/>
  <c r="BA223" i="39"/>
  <c r="CA223" i="39" s="1"/>
  <c r="BA201" i="39"/>
  <c r="CA201" i="39" s="1"/>
  <c r="BA186" i="39"/>
  <c r="CA186" i="39" s="1"/>
  <c r="BA160" i="39"/>
  <c r="CA160" i="39" s="1"/>
  <c r="BA104" i="39"/>
  <c r="CA104" i="39" s="1"/>
  <c r="BA99" i="39"/>
  <c r="CA99" i="39" s="1"/>
  <c r="BA94" i="39"/>
  <c r="CA94" i="39" s="1"/>
  <c r="BA89" i="39"/>
  <c r="CA89" i="39" s="1"/>
  <c r="BA86" i="39"/>
  <c r="CA86" i="39" s="1"/>
  <c r="BA196" i="39"/>
  <c r="CA196" i="39" s="1"/>
  <c r="BA194" i="39"/>
  <c r="CA194" i="39" s="1"/>
  <c r="BA190" i="39"/>
  <c r="CA190" i="39" s="1"/>
  <c r="BA145" i="39"/>
  <c r="CA145" i="39" s="1"/>
  <c r="BA130" i="39"/>
  <c r="CA130" i="39" s="1"/>
  <c r="BA127" i="39"/>
  <c r="CA127" i="39" s="1"/>
  <c r="BA105" i="39"/>
  <c r="CA105" i="39" s="1"/>
  <c r="BA239" i="39"/>
  <c r="CA239" i="39" s="1"/>
  <c r="BA210" i="39"/>
  <c r="CA210" i="39" s="1"/>
  <c r="BA172" i="39"/>
  <c r="CA172" i="39" s="1"/>
  <c r="AH282" i="39"/>
  <c r="BH282" i="39" s="1"/>
  <c r="AH286" i="39"/>
  <c r="BH286" i="39" s="1"/>
  <c r="AH279" i="39"/>
  <c r="BH279" i="39" s="1"/>
  <c r="AH273" i="39"/>
  <c r="BH273" i="39" s="1"/>
  <c r="AH265" i="39"/>
  <c r="BH265" i="39" s="1"/>
  <c r="AH289" i="39"/>
  <c r="BH289" i="39" s="1"/>
  <c r="AH277" i="39"/>
  <c r="BH277" i="39" s="1"/>
  <c r="AH266" i="39"/>
  <c r="BH266" i="39" s="1"/>
  <c r="AH259" i="39"/>
  <c r="BH259" i="39" s="1"/>
  <c r="AH251" i="39"/>
  <c r="BH251" i="39" s="1"/>
  <c r="AH243" i="39"/>
  <c r="BH243" i="39" s="1"/>
  <c r="AH235" i="39"/>
  <c r="BH235" i="39" s="1"/>
  <c r="AH278" i="39"/>
  <c r="BH278" i="39" s="1"/>
  <c r="AH270" i="39"/>
  <c r="BH270" i="39" s="1"/>
  <c r="AH262" i="39"/>
  <c r="BH262" i="39" s="1"/>
  <c r="AH258" i="39"/>
  <c r="BH258" i="39" s="1"/>
  <c r="AH246" i="39"/>
  <c r="BH246" i="39" s="1"/>
  <c r="AH239" i="39"/>
  <c r="BH239" i="39" s="1"/>
  <c r="AH232" i="39"/>
  <c r="BH232" i="39" s="1"/>
  <c r="AH228" i="39"/>
  <c r="BH228" i="39" s="1"/>
  <c r="AH220" i="39"/>
  <c r="BH220" i="39" s="1"/>
  <c r="AH212" i="39"/>
  <c r="BH212" i="39" s="1"/>
  <c r="AH204" i="39"/>
  <c r="BH204" i="39" s="1"/>
  <c r="AH196" i="39"/>
  <c r="BH196" i="39" s="1"/>
  <c r="AH188" i="39"/>
  <c r="BH188" i="39" s="1"/>
  <c r="AH180" i="39"/>
  <c r="BH180" i="39" s="1"/>
  <c r="AH172" i="39"/>
  <c r="BH172" i="39" s="1"/>
  <c r="AH287" i="39"/>
  <c r="BH287" i="39" s="1"/>
  <c r="AH281" i="39"/>
  <c r="BH281" i="39" s="1"/>
  <c r="AH271" i="39"/>
  <c r="BH271" i="39" s="1"/>
  <c r="AH268" i="39"/>
  <c r="BH268" i="39" s="1"/>
  <c r="AH261" i="39"/>
  <c r="BH261" i="39" s="1"/>
  <c r="AH260" i="39"/>
  <c r="BH260" i="39" s="1"/>
  <c r="AH252" i="39"/>
  <c r="BH252" i="39" s="1"/>
  <c r="AH276" i="39"/>
  <c r="BH276" i="39" s="1"/>
  <c r="AH267" i="39"/>
  <c r="BH267" i="39" s="1"/>
  <c r="AH253" i="39"/>
  <c r="BH253" i="39" s="1"/>
  <c r="AH245" i="39"/>
  <c r="BH245" i="39" s="1"/>
  <c r="AH237" i="39"/>
  <c r="BH237" i="39" s="1"/>
  <c r="AH236" i="39"/>
  <c r="BH236" i="39" s="1"/>
  <c r="AH225" i="39"/>
  <c r="BH225" i="39" s="1"/>
  <c r="AH213" i="39"/>
  <c r="BH213" i="39" s="1"/>
  <c r="AH206" i="39"/>
  <c r="BH206" i="39" s="1"/>
  <c r="AH194" i="39"/>
  <c r="BH194" i="39" s="1"/>
  <c r="AH187" i="39"/>
  <c r="BH187" i="39" s="1"/>
  <c r="AH175" i="39"/>
  <c r="BH175" i="39" s="1"/>
  <c r="AH164" i="39"/>
  <c r="BH164" i="39" s="1"/>
  <c r="AH156" i="39"/>
  <c r="BH156" i="39" s="1"/>
  <c r="AH148" i="39"/>
  <c r="BH148" i="39" s="1"/>
  <c r="AH140" i="39"/>
  <c r="BH140" i="39" s="1"/>
  <c r="AH132" i="39"/>
  <c r="BH132" i="39" s="1"/>
  <c r="AH124" i="39"/>
  <c r="BH124" i="39" s="1"/>
  <c r="AH116" i="39"/>
  <c r="BH116" i="39" s="1"/>
  <c r="AH108" i="39"/>
  <c r="BH108" i="39" s="1"/>
  <c r="AH244" i="39"/>
  <c r="BH244" i="39" s="1"/>
  <c r="AH240" i="39"/>
  <c r="BH240" i="39" s="1"/>
  <c r="AH233" i="39"/>
  <c r="BH233" i="39" s="1"/>
  <c r="AH217" i="39"/>
  <c r="BH217" i="39" s="1"/>
  <c r="AH209" i="39"/>
  <c r="BH209" i="39" s="1"/>
  <c r="AH208" i="39"/>
  <c r="BH208" i="39" s="1"/>
  <c r="AH255" i="39"/>
  <c r="BH255" i="39" s="1"/>
  <c r="AH249" i="39"/>
  <c r="BH249" i="39" s="1"/>
  <c r="AH247" i="39"/>
  <c r="BH247" i="39" s="1"/>
  <c r="AH226" i="39"/>
  <c r="BH226" i="39" s="1"/>
  <c r="AH218" i="39"/>
  <c r="BH218" i="39" s="1"/>
  <c r="AH201" i="39"/>
  <c r="BH201" i="39" s="1"/>
  <c r="AH193" i="39"/>
  <c r="BH193" i="39" s="1"/>
  <c r="AH185" i="39"/>
  <c r="BH185" i="39" s="1"/>
  <c r="AH184" i="39"/>
  <c r="BH184" i="39" s="1"/>
  <c r="AH176" i="39"/>
  <c r="BH176" i="39" s="1"/>
  <c r="AH165" i="39"/>
  <c r="BH165" i="39" s="1"/>
  <c r="AH158" i="39"/>
  <c r="BH158" i="39" s="1"/>
  <c r="AH146" i="39"/>
  <c r="BH146" i="39" s="1"/>
  <c r="AH139" i="39"/>
  <c r="BH139" i="39" s="1"/>
  <c r="AH127" i="39"/>
  <c r="BH127" i="39" s="1"/>
  <c r="AH120" i="39"/>
  <c r="BH120" i="39" s="1"/>
  <c r="AH113" i="39"/>
  <c r="BH113" i="39" s="1"/>
  <c r="AH104" i="39"/>
  <c r="BH104" i="39" s="1"/>
  <c r="AH96" i="39"/>
  <c r="BH96" i="39" s="1"/>
  <c r="AH88" i="39"/>
  <c r="BH88" i="39" s="1"/>
  <c r="AH80" i="39"/>
  <c r="BH80" i="39" s="1"/>
  <c r="AH72" i="39"/>
  <c r="BH72" i="39" s="1"/>
  <c r="AH263" i="39"/>
  <c r="BH263" i="39" s="1"/>
  <c r="AH242" i="39"/>
  <c r="BH242" i="39" s="1"/>
  <c r="AH230" i="39"/>
  <c r="BH230" i="39" s="1"/>
  <c r="AH227" i="39"/>
  <c r="BH227" i="39" s="1"/>
  <c r="AH221" i="39"/>
  <c r="BH221" i="39" s="1"/>
  <c r="AH190" i="39"/>
  <c r="BH190" i="39" s="1"/>
  <c r="AH183" i="39"/>
  <c r="BH183" i="39" s="1"/>
  <c r="AH179" i="39"/>
  <c r="BH179" i="39" s="1"/>
  <c r="AH169" i="39"/>
  <c r="BH169" i="39" s="1"/>
  <c r="AH161" i="39"/>
  <c r="BH161" i="39" s="1"/>
  <c r="AH160" i="39"/>
  <c r="BH160" i="39" s="1"/>
  <c r="AH152" i="39"/>
  <c r="BH152" i="39" s="1"/>
  <c r="AH144" i="39"/>
  <c r="BH144" i="39" s="1"/>
  <c r="AH143" i="39"/>
  <c r="BH143" i="39" s="1"/>
  <c r="AH135" i="39"/>
  <c r="BH135" i="39" s="1"/>
  <c r="AH288" i="39"/>
  <c r="BH288" i="39" s="1"/>
  <c r="AH257" i="39"/>
  <c r="BH257" i="39" s="1"/>
  <c r="AH224" i="39"/>
  <c r="BH224" i="39" s="1"/>
  <c r="AH215" i="39"/>
  <c r="BH215" i="39" s="1"/>
  <c r="AH197" i="39"/>
  <c r="BH197" i="39" s="1"/>
  <c r="AH275" i="39"/>
  <c r="BH275" i="39" s="1"/>
  <c r="AH272" i="39"/>
  <c r="BH272" i="39" s="1"/>
  <c r="AH171" i="39"/>
  <c r="BH171" i="39" s="1"/>
  <c r="AH149" i="39"/>
  <c r="BH149" i="39" s="1"/>
  <c r="AH145" i="39"/>
  <c r="BH145" i="39" s="1"/>
  <c r="AH138" i="39"/>
  <c r="BH138" i="39" s="1"/>
  <c r="AH123" i="39"/>
  <c r="BH123" i="39" s="1"/>
  <c r="AH112" i="39"/>
  <c r="BH112" i="39" s="1"/>
  <c r="AH97" i="39"/>
  <c r="BH97" i="39" s="1"/>
  <c r="AH90" i="39"/>
  <c r="BH90" i="39" s="1"/>
  <c r="AH78" i="39"/>
  <c r="BH78" i="39" s="1"/>
  <c r="AH71" i="39"/>
  <c r="BH71" i="39" s="1"/>
  <c r="AH256" i="39"/>
  <c r="BH256" i="39" s="1"/>
  <c r="AH205" i="39"/>
  <c r="BH205" i="39" s="1"/>
  <c r="AH199" i="39"/>
  <c r="BH199" i="39" s="1"/>
  <c r="AH189" i="39"/>
  <c r="BH189" i="39" s="1"/>
  <c r="AH163" i="39"/>
  <c r="BH163" i="39" s="1"/>
  <c r="AH137" i="39"/>
  <c r="BH137" i="39" s="1"/>
  <c r="AH134" i="39"/>
  <c r="BH134" i="39" s="1"/>
  <c r="AH130" i="39"/>
  <c r="BH130" i="39" s="1"/>
  <c r="AH119" i="39"/>
  <c r="BH119" i="39" s="1"/>
  <c r="AH109" i="39"/>
  <c r="BH109" i="39" s="1"/>
  <c r="AH102" i="39"/>
  <c r="BH102" i="39" s="1"/>
  <c r="AH95" i="39"/>
  <c r="BH95" i="39" s="1"/>
  <c r="AH83" i="39"/>
  <c r="BH83" i="39" s="1"/>
  <c r="AH76" i="39"/>
  <c r="BH76" i="39" s="1"/>
  <c r="AH69" i="39"/>
  <c r="AH285" i="39"/>
  <c r="BH285" i="39" s="1"/>
  <c r="AH284" i="39"/>
  <c r="BH284" i="39" s="1"/>
  <c r="AH280" i="39"/>
  <c r="BH280" i="39" s="1"/>
  <c r="AH254" i="39"/>
  <c r="BH254" i="39" s="1"/>
  <c r="AH229" i="39"/>
  <c r="BH229" i="39" s="1"/>
  <c r="AH210" i="39"/>
  <c r="BH210" i="39" s="1"/>
  <c r="AH170" i="39"/>
  <c r="BH170" i="39" s="1"/>
  <c r="AH167" i="39"/>
  <c r="BH167" i="39" s="1"/>
  <c r="AH141" i="39"/>
  <c r="BH141" i="39" s="1"/>
  <c r="AH126" i="39"/>
  <c r="BH126" i="39" s="1"/>
  <c r="AH115" i="39"/>
  <c r="BH115" i="39" s="1"/>
  <c r="AH283" i="39"/>
  <c r="BH283" i="39" s="1"/>
  <c r="AH248" i="39"/>
  <c r="BH248" i="39" s="1"/>
  <c r="AH238" i="39"/>
  <c r="BH238" i="39" s="1"/>
  <c r="AH157" i="39"/>
  <c r="BH157" i="39" s="1"/>
  <c r="AH142" i="39"/>
  <c r="BH142" i="39" s="1"/>
  <c r="AH105" i="39"/>
  <c r="BH105" i="39" s="1"/>
  <c r="AH89" i="39"/>
  <c r="BH89" i="39" s="1"/>
  <c r="AH73" i="39"/>
  <c r="BH73" i="39" s="1"/>
  <c r="AH77" i="39"/>
  <c r="BH77" i="39" s="1"/>
  <c r="AH274" i="39"/>
  <c r="BH274" i="39" s="1"/>
  <c r="AH223" i="39"/>
  <c r="BH223" i="39" s="1"/>
  <c r="AH216" i="39"/>
  <c r="BH216" i="39" s="1"/>
  <c r="AH202" i="39"/>
  <c r="BH202" i="39" s="1"/>
  <c r="AH198" i="39"/>
  <c r="BH198" i="39" s="1"/>
  <c r="AH192" i="39"/>
  <c r="BH192" i="39" s="1"/>
  <c r="AH128" i="39"/>
  <c r="BH128" i="39" s="1"/>
  <c r="AH125" i="39"/>
  <c r="BH125" i="39" s="1"/>
  <c r="AH122" i="39"/>
  <c r="BH122" i="39" s="1"/>
  <c r="AH99" i="39"/>
  <c r="BH99" i="39" s="1"/>
  <c r="AH98" i="39"/>
  <c r="BH98" i="39" s="1"/>
  <c r="AH82" i="39"/>
  <c r="BH82" i="39" s="1"/>
  <c r="AH241" i="39"/>
  <c r="BH241" i="39" s="1"/>
  <c r="AH200" i="39"/>
  <c r="BH200" i="39" s="1"/>
  <c r="AH195" i="39"/>
  <c r="BH195" i="39" s="1"/>
  <c r="AH177" i="39"/>
  <c r="BH177" i="39" s="1"/>
  <c r="AH250" i="39"/>
  <c r="BH250" i="39" s="1"/>
  <c r="AH181" i="39"/>
  <c r="BH181" i="39" s="1"/>
  <c r="AH178" i="39"/>
  <c r="BH178" i="39" s="1"/>
  <c r="AH155" i="39"/>
  <c r="BH155" i="39" s="1"/>
  <c r="AH114" i="39"/>
  <c r="BH114" i="39" s="1"/>
  <c r="AH94" i="39"/>
  <c r="BH94" i="39" s="1"/>
  <c r="AH93" i="39"/>
  <c r="BH93" i="39" s="1"/>
  <c r="AH264" i="39"/>
  <c r="BH264" i="39" s="1"/>
  <c r="AH234" i="39"/>
  <c r="BH234" i="39" s="1"/>
  <c r="AH182" i="39"/>
  <c r="BH182" i="39" s="1"/>
  <c r="AH173" i="39"/>
  <c r="BH173" i="39" s="1"/>
  <c r="AH168" i="39"/>
  <c r="BH168" i="39" s="1"/>
  <c r="AH153" i="39"/>
  <c r="BH153" i="39" s="1"/>
  <c r="AH150" i="39"/>
  <c r="BH150" i="39" s="1"/>
  <c r="AH103" i="39"/>
  <c r="BH103" i="39" s="1"/>
  <c r="AH100" i="39"/>
  <c r="BH100" i="39" s="1"/>
  <c r="AH231" i="39"/>
  <c r="BH231" i="39" s="1"/>
  <c r="AH203" i="39"/>
  <c r="BH203" i="39" s="1"/>
  <c r="AH191" i="39"/>
  <c r="BH191" i="39" s="1"/>
  <c r="AH186" i="39"/>
  <c r="BH186" i="39" s="1"/>
  <c r="AH117" i="39"/>
  <c r="BH117" i="39" s="1"/>
  <c r="AH211" i="39"/>
  <c r="BH211" i="39" s="1"/>
  <c r="AH166" i="39"/>
  <c r="BH166" i="39" s="1"/>
  <c r="AH85" i="39"/>
  <c r="BH85" i="39" s="1"/>
  <c r="AH269" i="39"/>
  <c r="BH269" i="39" s="1"/>
  <c r="AH154" i="39"/>
  <c r="BH154" i="39" s="1"/>
  <c r="AH151" i="39"/>
  <c r="BH151" i="39" s="1"/>
  <c r="AH136" i="39"/>
  <c r="BH136" i="39" s="1"/>
  <c r="AH133" i="39"/>
  <c r="BH133" i="39" s="1"/>
  <c r="AH121" i="39"/>
  <c r="BH121" i="39" s="1"/>
  <c r="AH118" i="39"/>
  <c r="BH118" i="39" s="1"/>
  <c r="AH111" i="39"/>
  <c r="BH111" i="39" s="1"/>
  <c r="AH106" i="39"/>
  <c r="BH106" i="39" s="1"/>
  <c r="AH101" i="39"/>
  <c r="BH101" i="39" s="1"/>
  <c r="AH75" i="39"/>
  <c r="BH75" i="39" s="1"/>
  <c r="AH70" i="39"/>
  <c r="BH70" i="39" s="1"/>
  <c r="AH219" i="39"/>
  <c r="BH219" i="39" s="1"/>
  <c r="AH174" i="39"/>
  <c r="BH174" i="39" s="1"/>
  <c r="AH110" i="39"/>
  <c r="BH110" i="39" s="1"/>
  <c r="AH91" i="39"/>
  <c r="BH91" i="39" s="1"/>
  <c r="AH86" i="39"/>
  <c r="BH86" i="39" s="1"/>
  <c r="AH81" i="39"/>
  <c r="BH81" i="39" s="1"/>
  <c r="AH214" i="39"/>
  <c r="BH214" i="39" s="1"/>
  <c r="AH131" i="39"/>
  <c r="BH131" i="39" s="1"/>
  <c r="AH107" i="39"/>
  <c r="BH107" i="39" s="1"/>
  <c r="AH207" i="39"/>
  <c r="BH207" i="39" s="1"/>
  <c r="AH222" i="39"/>
  <c r="BH222" i="39" s="1"/>
  <c r="AH162" i="39"/>
  <c r="BH162" i="39" s="1"/>
  <c r="AH159" i="39"/>
  <c r="BH159" i="39" s="1"/>
  <c r="AH147" i="39"/>
  <c r="BH147" i="39" s="1"/>
  <c r="AH129" i="39"/>
  <c r="BH129" i="39" s="1"/>
  <c r="AH92" i="39"/>
  <c r="BH92" i="39" s="1"/>
  <c r="AH87" i="39"/>
  <c r="BH87" i="39" s="1"/>
  <c r="AH84" i="39"/>
  <c r="BH84" i="39" s="1"/>
  <c r="AH79" i="39"/>
  <c r="BH79" i="39" s="1"/>
  <c r="AH74" i="39"/>
  <c r="BH74" i="39" s="1"/>
  <c r="AJ284" i="39"/>
  <c r="BJ284" i="39" s="1"/>
  <c r="AJ289" i="39"/>
  <c r="BJ289" i="39" s="1"/>
  <c r="AJ286" i="39"/>
  <c r="BJ286" i="39" s="1"/>
  <c r="AJ275" i="39"/>
  <c r="BJ275" i="39" s="1"/>
  <c r="AJ267" i="39"/>
  <c r="BJ267" i="39" s="1"/>
  <c r="AJ285" i="39"/>
  <c r="BJ285" i="39" s="1"/>
  <c r="AJ281" i="39"/>
  <c r="BJ281" i="39" s="1"/>
  <c r="AJ276" i="39"/>
  <c r="BJ276" i="39" s="1"/>
  <c r="AJ269" i="39"/>
  <c r="BJ269" i="39" s="1"/>
  <c r="AJ261" i="39"/>
  <c r="BJ261" i="39" s="1"/>
  <c r="AJ253" i="39"/>
  <c r="BJ253" i="39" s="1"/>
  <c r="AJ245" i="39"/>
  <c r="BJ245" i="39" s="1"/>
  <c r="AJ237" i="39"/>
  <c r="BJ237" i="39" s="1"/>
  <c r="AJ287" i="39"/>
  <c r="BJ287" i="39" s="1"/>
  <c r="AJ283" i="39"/>
  <c r="BJ283" i="39" s="1"/>
  <c r="AJ279" i="39"/>
  <c r="BJ279" i="39" s="1"/>
  <c r="AJ272" i="39"/>
  <c r="BJ272" i="39" s="1"/>
  <c r="AJ271" i="39"/>
  <c r="BJ271" i="39" s="1"/>
  <c r="AJ263" i="39"/>
  <c r="BJ263" i="39" s="1"/>
  <c r="AJ256" i="39"/>
  <c r="BJ256" i="39" s="1"/>
  <c r="AJ249" i="39"/>
  <c r="BJ249" i="39" s="1"/>
  <c r="AJ242" i="39"/>
  <c r="BJ242" i="39" s="1"/>
  <c r="AJ230" i="39"/>
  <c r="BJ230" i="39" s="1"/>
  <c r="AJ222" i="39"/>
  <c r="BJ222" i="39" s="1"/>
  <c r="AJ214" i="39"/>
  <c r="BJ214" i="39" s="1"/>
  <c r="AJ206" i="39"/>
  <c r="BJ206" i="39" s="1"/>
  <c r="AJ198" i="39"/>
  <c r="BJ198" i="39" s="1"/>
  <c r="AJ190" i="39"/>
  <c r="BJ190" i="39" s="1"/>
  <c r="AJ182" i="39"/>
  <c r="BJ182" i="39" s="1"/>
  <c r="AJ174" i="39"/>
  <c r="BJ174" i="39" s="1"/>
  <c r="AJ254" i="39"/>
  <c r="BJ254" i="39" s="1"/>
  <c r="AJ288" i="39"/>
  <c r="BJ288" i="39" s="1"/>
  <c r="AJ282" i="39"/>
  <c r="BJ282" i="39" s="1"/>
  <c r="AJ274" i="39"/>
  <c r="BJ274" i="39" s="1"/>
  <c r="AJ255" i="39"/>
  <c r="BJ255" i="39" s="1"/>
  <c r="AJ247" i="39"/>
  <c r="BJ247" i="39" s="1"/>
  <c r="AJ246" i="39"/>
  <c r="BJ246" i="39" s="1"/>
  <c r="AJ238" i="39"/>
  <c r="BJ238" i="39" s="1"/>
  <c r="AJ223" i="39"/>
  <c r="BJ223" i="39" s="1"/>
  <c r="AJ216" i="39"/>
  <c r="BJ216" i="39" s="1"/>
  <c r="AJ204" i="39"/>
  <c r="BJ204" i="39" s="1"/>
  <c r="AJ197" i="39"/>
  <c r="BJ197" i="39" s="1"/>
  <c r="AJ185" i="39"/>
  <c r="BJ185" i="39" s="1"/>
  <c r="AJ178" i="39"/>
  <c r="BJ178" i="39" s="1"/>
  <c r="AJ166" i="39"/>
  <c r="BJ166" i="39" s="1"/>
  <c r="AJ158" i="39"/>
  <c r="BJ158" i="39" s="1"/>
  <c r="AJ150" i="39"/>
  <c r="BJ150" i="39" s="1"/>
  <c r="AJ142" i="39"/>
  <c r="BJ142" i="39" s="1"/>
  <c r="AJ134" i="39"/>
  <c r="BJ134" i="39" s="1"/>
  <c r="AJ126" i="39"/>
  <c r="BJ126" i="39" s="1"/>
  <c r="AJ118" i="39"/>
  <c r="BJ118" i="39" s="1"/>
  <c r="AJ110" i="39"/>
  <c r="BJ110" i="39" s="1"/>
  <c r="AJ270" i="39"/>
  <c r="BJ270" i="39" s="1"/>
  <c r="AJ265" i="39"/>
  <c r="BJ265" i="39" s="1"/>
  <c r="AJ258" i="39"/>
  <c r="BJ258" i="39" s="1"/>
  <c r="AJ252" i="39"/>
  <c r="BJ252" i="39" s="1"/>
  <c r="AJ236" i="39"/>
  <c r="BJ236" i="39" s="1"/>
  <c r="AJ227" i="39"/>
  <c r="BJ227" i="39" s="1"/>
  <c r="AJ219" i="39"/>
  <c r="BJ219" i="39" s="1"/>
  <c r="AJ218" i="39"/>
  <c r="BJ218" i="39" s="1"/>
  <c r="AJ210" i="39"/>
  <c r="BJ210" i="39" s="1"/>
  <c r="AJ243" i="39"/>
  <c r="BJ243" i="39" s="1"/>
  <c r="AJ239" i="39"/>
  <c r="BJ239" i="39" s="1"/>
  <c r="AJ232" i="39"/>
  <c r="BJ232" i="39" s="1"/>
  <c r="AJ228" i="39"/>
  <c r="BJ228" i="39" s="1"/>
  <c r="AJ211" i="39"/>
  <c r="BJ211" i="39" s="1"/>
  <c r="AJ203" i="39"/>
  <c r="BJ203" i="39" s="1"/>
  <c r="AJ195" i="39"/>
  <c r="BJ195" i="39" s="1"/>
  <c r="AJ194" i="39"/>
  <c r="BJ194" i="39" s="1"/>
  <c r="AJ186" i="39"/>
  <c r="BJ186" i="39" s="1"/>
  <c r="AJ177" i="39"/>
  <c r="BJ177" i="39" s="1"/>
  <c r="AJ168" i="39"/>
  <c r="BJ168" i="39" s="1"/>
  <c r="AJ156" i="39"/>
  <c r="BJ156" i="39" s="1"/>
  <c r="AJ149" i="39"/>
  <c r="BJ149" i="39" s="1"/>
  <c r="AJ137" i="39"/>
  <c r="BJ137" i="39" s="1"/>
  <c r="AJ130" i="39"/>
  <c r="BJ130" i="39" s="1"/>
  <c r="AJ123" i="39"/>
  <c r="BJ123" i="39" s="1"/>
  <c r="AJ111" i="39"/>
  <c r="BJ111" i="39" s="1"/>
  <c r="AJ106" i="39"/>
  <c r="BJ106" i="39" s="1"/>
  <c r="AJ98" i="39"/>
  <c r="BJ98" i="39" s="1"/>
  <c r="AJ90" i="39"/>
  <c r="BJ90" i="39" s="1"/>
  <c r="AJ82" i="39"/>
  <c r="BJ82" i="39" s="1"/>
  <c r="AJ74" i="39"/>
  <c r="BJ74" i="39" s="1"/>
  <c r="AJ268" i="39"/>
  <c r="BJ268" i="39" s="1"/>
  <c r="AJ250" i="39"/>
  <c r="BJ250" i="39" s="1"/>
  <c r="AJ201" i="39"/>
  <c r="BJ201" i="39" s="1"/>
  <c r="AJ175" i="39"/>
  <c r="BJ175" i="39" s="1"/>
  <c r="AJ171" i="39"/>
  <c r="BJ171" i="39" s="1"/>
  <c r="AJ170" i="39"/>
  <c r="BJ170" i="39" s="1"/>
  <c r="AJ162" i="39"/>
  <c r="BJ162" i="39" s="1"/>
  <c r="AJ154" i="39"/>
  <c r="BJ154" i="39" s="1"/>
  <c r="AJ153" i="39"/>
  <c r="BJ153" i="39" s="1"/>
  <c r="AJ145" i="39"/>
  <c r="BJ145" i="39" s="1"/>
  <c r="AJ120" i="39"/>
  <c r="BJ120" i="39" s="1"/>
  <c r="AJ112" i="39"/>
  <c r="BJ112" i="39" s="1"/>
  <c r="AJ241" i="39"/>
  <c r="BJ241" i="39" s="1"/>
  <c r="AJ213" i="39"/>
  <c r="BJ213" i="39" s="1"/>
  <c r="AJ207" i="39"/>
  <c r="BJ207" i="39" s="1"/>
  <c r="AJ200" i="39"/>
  <c r="BJ200" i="39" s="1"/>
  <c r="AJ193" i="39"/>
  <c r="BJ193" i="39" s="1"/>
  <c r="AJ189" i="39"/>
  <c r="BJ189" i="39" s="1"/>
  <c r="AJ280" i="39"/>
  <c r="BJ280" i="39" s="1"/>
  <c r="AJ260" i="39"/>
  <c r="BJ260" i="39" s="1"/>
  <c r="AJ229" i="39"/>
  <c r="BJ229" i="39" s="1"/>
  <c r="AJ221" i="39"/>
  <c r="BJ221" i="39" s="1"/>
  <c r="AJ199" i="39"/>
  <c r="BJ199" i="39" s="1"/>
  <c r="AJ183" i="39"/>
  <c r="BJ183" i="39" s="1"/>
  <c r="AJ167" i="39"/>
  <c r="BJ167" i="39" s="1"/>
  <c r="AJ163" i="39"/>
  <c r="BJ163" i="39" s="1"/>
  <c r="AJ152" i="39"/>
  <c r="BJ152" i="39" s="1"/>
  <c r="AJ141" i="39"/>
  <c r="BJ141" i="39" s="1"/>
  <c r="AJ119" i="39"/>
  <c r="BJ119" i="39" s="1"/>
  <c r="AJ115" i="39"/>
  <c r="BJ115" i="39" s="1"/>
  <c r="AJ107" i="39"/>
  <c r="BJ107" i="39" s="1"/>
  <c r="AJ100" i="39"/>
  <c r="BJ100" i="39" s="1"/>
  <c r="AJ88" i="39"/>
  <c r="BJ88" i="39" s="1"/>
  <c r="AJ81" i="39"/>
  <c r="BJ81" i="39" s="1"/>
  <c r="AJ69" i="39"/>
  <c r="AJ273" i="39"/>
  <c r="BJ273" i="39" s="1"/>
  <c r="AJ257" i="39"/>
  <c r="BJ257" i="39" s="1"/>
  <c r="AJ225" i="39"/>
  <c r="BJ225" i="39" s="1"/>
  <c r="AJ217" i="39"/>
  <c r="BJ217" i="39" s="1"/>
  <c r="AJ209" i="39"/>
  <c r="BJ209" i="39" s="1"/>
  <c r="AJ188" i="39"/>
  <c r="BJ188" i="39" s="1"/>
  <c r="AJ176" i="39"/>
  <c r="BJ176" i="39" s="1"/>
  <c r="AJ172" i="39"/>
  <c r="BJ172" i="39" s="1"/>
  <c r="AJ159" i="39"/>
  <c r="BJ159" i="39" s="1"/>
  <c r="AJ155" i="39"/>
  <c r="BJ155" i="39" s="1"/>
  <c r="AJ148" i="39"/>
  <c r="BJ148" i="39" s="1"/>
  <c r="AJ133" i="39"/>
  <c r="BJ133" i="39" s="1"/>
  <c r="AJ122" i="39"/>
  <c r="BJ122" i="39" s="1"/>
  <c r="AJ105" i="39"/>
  <c r="BJ105" i="39" s="1"/>
  <c r="AJ93" i="39"/>
  <c r="BJ93" i="39" s="1"/>
  <c r="AJ86" i="39"/>
  <c r="BJ86" i="39" s="1"/>
  <c r="AJ79" i="39"/>
  <c r="BJ79" i="39" s="1"/>
  <c r="AJ264" i="39"/>
  <c r="BJ264" i="39" s="1"/>
  <c r="AJ234" i="39"/>
  <c r="BJ234" i="39" s="1"/>
  <c r="AJ184" i="39"/>
  <c r="BJ184" i="39" s="1"/>
  <c r="AJ180" i="39"/>
  <c r="BJ180" i="39" s="1"/>
  <c r="AJ147" i="39"/>
  <c r="BJ147" i="39" s="1"/>
  <c r="AJ144" i="39"/>
  <c r="BJ144" i="39" s="1"/>
  <c r="AJ140" i="39"/>
  <c r="BJ140" i="39" s="1"/>
  <c r="AJ129" i="39"/>
  <c r="BJ129" i="39" s="1"/>
  <c r="AJ212" i="39"/>
  <c r="BJ212" i="39" s="1"/>
  <c r="AJ205" i="39"/>
  <c r="BJ205" i="39" s="1"/>
  <c r="AJ127" i="39"/>
  <c r="BJ127" i="39" s="1"/>
  <c r="AJ109" i="39"/>
  <c r="BJ109" i="39" s="1"/>
  <c r="AJ99" i="39"/>
  <c r="BJ99" i="39" s="1"/>
  <c r="AJ83" i="39"/>
  <c r="BJ83" i="39" s="1"/>
  <c r="AJ77" i="39"/>
  <c r="BJ77" i="39" s="1"/>
  <c r="AJ71" i="39"/>
  <c r="BJ71" i="39" s="1"/>
  <c r="AJ235" i="39"/>
  <c r="BJ235" i="39" s="1"/>
  <c r="AJ231" i="39"/>
  <c r="BJ231" i="39" s="1"/>
  <c r="AJ220" i="39"/>
  <c r="BJ220" i="39" s="1"/>
  <c r="AJ191" i="39"/>
  <c r="BJ191" i="39" s="1"/>
  <c r="AJ116" i="39"/>
  <c r="BJ116" i="39" s="1"/>
  <c r="AJ113" i="39"/>
  <c r="BJ113" i="39" s="1"/>
  <c r="AJ92" i="39"/>
  <c r="BJ92" i="39" s="1"/>
  <c r="AJ76" i="39"/>
  <c r="BJ76" i="39" s="1"/>
  <c r="AJ70" i="39"/>
  <c r="BJ70" i="39" s="1"/>
  <c r="AJ266" i="39"/>
  <c r="BJ266" i="39" s="1"/>
  <c r="AJ233" i="39"/>
  <c r="BJ233" i="39" s="1"/>
  <c r="AJ202" i="39"/>
  <c r="BJ202" i="39" s="1"/>
  <c r="AJ196" i="39"/>
  <c r="BJ196" i="39" s="1"/>
  <c r="AJ192" i="39"/>
  <c r="BJ192" i="39" s="1"/>
  <c r="AJ187" i="39"/>
  <c r="BJ187" i="39" s="1"/>
  <c r="AJ164" i="39"/>
  <c r="BJ164" i="39" s="1"/>
  <c r="AJ161" i="39"/>
  <c r="BJ161" i="39" s="1"/>
  <c r="AJ146" i="39"/>
  <c r="BJ146" i="39" s="1"/>
  <c r="AJ143" i="39"/>
  <c r="BJ143" i="39" s="1"/>
  <c r="AJ131" i="39"/>
  <c r="BJ131" i="39" s="1"/>
  <c r="AJ128" i="39"/>
  <c r="BJ128" i="39" s="1"/>
  <c r="AJ125" i="39"/>
  <c r="BJ125" i="39" s="1"/>
  <c r="AJ104" i="39"/>
  <c r="BJ104" i="39" s="1"/>
  <c r="AJ103" i="39"/>
  <c r="BJ103" i="39" s="1"/>
  <c r="AJ87" i="39"/>
  <c r="BJ87" i="39" s="1"/>
  <c r="AJ277" i="39"/>
  <c r="BJ277" i="39" s="1"/>
  <c r="AJ215" i="39"/>
  <c r="BJ215" i="39" s="1"/>
  <c r="AJ208" i="39"/>
  <c r="BJ208" i="39" s="1"/>
  <c r="AJ181" i="39"/>
  <c r="BJ181" i="39" s="1"/>
  <c r="AJ95" i="39"/>
  <c r="BJ95" i="39" s="1"/>
  <c r="AJ259" i="39"/>
  <c r="BJ259" i="39" s="1"/>
  <c r="AJ224" i="39"/>
  <c r="BJ224" i="39" s="1"/>
  <c r="AJ85" i="39"/>
  <c r="BJ85" i="39" s="1"/>
  <c r="AJ80" i="39"/>
  <c r="BJ80" i="39" s="1"/>
  <c r="AJ75" i="39"/>
  <c r="BJ75" i="39" s="1"/>
  <c r="AJ72" i="39"/>
  <c r="BJ72" i="39" s="1"/>
  <c r="AJ169" i="39"/>
  <c r="BJ169" i="39" s="1"/>
  <c r="AJ157" i="39"/>
  <c r="BJ157" i="39" s="1"/>
  <c r="AJ151" i="39"/>
  <c r="BJ151" i="39" s="1"/>
  <c r="AJ139" i="39"/>
  <c r="BJ139" i="39" s="1"/>
  <c r="AJ136" i="39"/>
  <c r="BJ136" i="39" s="1"/>
  <c r="AJ121" i="39"/>
  <c r="BJ121" i="39" s="1"/>
  <c r="AJ114" i="39"/>
  <c r="BJ114" i="39" s="1"/>
  <c r="AJ108" i="39"/>
  <c r="BJ108" i="39" s="1"/>
  <c r="AJ101" i="39"/>
  <c r="BJ101" i="39" s="1"/>
  <c r="AJ96" i="39"/>
  <c r="BJ96" i="39" s="1"/>
  <c r="AJ91" i="39"/>
  <c r="BJ91" i="39" s="1"/>
  <c r="AJ262" i="39"/>
  <c r="BJ262" i="39" s="1"/>
  <c r="AJ251" i="39"/>
  <c r="BJ251" i="39" s="1"/>
  <c r="AJ248" i="39"/>
  <c r="BJ248" i="39" s="1"/>
  <c r="AJ244" i="39"/>
  <c r="BJ244" i="39" s="1"/>
  <c r="AJ179" i="39"/>
  <c r="BJ179" i="39" s="1"/>
  <c r="AJ160" i="39"/>
  <c r="BJ160" i="39" s="1"/>
  <c r="AJ124" i="39"/>
  <c r="BJ124" i="39" s="1"/>
  <c r="AJ240" i="39"/>
  <c r="BJ240" i="39" s="1"/>
  <c r="AJ226" i="39"/>
  <c r="BJ226" i="39" s="1"/>
  <c r="AJ78" i="39"/>
  <c r="BJ78" i="39" s="1"/>
  <c r="AJ73" i="39"/>
  <c r="BJ73" i="39" s="1"/>
  <c r="AJ102" i="39"/>
  <c r="BJ102" i="39" s="1"/>
  <c r="AJ97" i="39"/>
  <c r="BJ97" i="39" s="1"/>
  <c r="AJ94" i="39"/>
  <c r="BJ94" i="39" s="1"/>
  <c r="AJ89" i="39"/>
  <c r="BJ89" i="39" s="1"/>
  <c r="AJ84" i="39"/>
  <c r="BJ84" i="39" s="1"/>
  <c r="AJ278" i="39"/>
  <c r="BJ278" i="39" s="1"/>
  <c r="AJ165" i="39"/>
  <c r="BJ165" i="39" s="1"/>
  <c r="AJ173" i="39"/>
  <c r="BJ173" i="39" s="1"/>
  <c r="AJ138" i="39"/>
  <c r="BJ138" i="39" s="1"/>
  <c r="AJ135" i="39"/>
  <c r="BJ135" i="39" s="1"/>
  <c r="AJ132" i="39"/>
  <c r="BJ132" i="39" s="1"/>
  <c r="AJ117" i="39"/>
  <c r="BJ117" i="39" s="1"/>
  <c r="AU283" i="39"/>
  <c r="BU283" i="39" s="1"/>
  <c r="AU287" i="39"/>
  <c r="BU287" i="39" s="1"/>
  <c r="AU280" i="39"/>
  <c r="BU280" i="39" s="1"/>
  <c r="AU286" i="39"/>
  <c r="BU286" i="39" s="1"/>
  <c r="AU278" i="39"/>
  <c r="BU278" i="39" s="1"/>
  <c r="AU274" i="39"/>
  <c r="BU274" i="39" s="1"/>
  <c r="AU266" i="39"/>
  <c r="BU266" i="39" s="1"/>
  <c r="AU289" i="39"/>
  <c r="BU289" i="39" s="1"/>
  <c r="AU285" i="39"/>
  <c r="BU285" i="39" s="1"/>
  <c r="AU267" i="39"/>
  <c r="BU267" i="39" s="1"/>
  <c r="AU260" i="39"/>
  <c r="BU260" i="39" s="1"/>
  <c r="AU252" i="39"/>
  <c r="BU252" i="39" s="1"/>
  <c r="AU244" i="39"/>
  <c r="BU244" i="39" s="1"/>
  <c r="AU236" i="39"/>
  <c r="BU236" i="39" s="1"/>
  <c r="AU282" i="39"/>
  <c r="BU282" i="39" s="1"/>
  <c r="AU272" i="39"/>
  <c r="BU272" i="39" s="1"/>
  <c r="AU259" i="39"/>
  <c r="BU259" i="39" s="1"/>
  <c r="AU247" i="39"/>
  <c r="BU247" i="39" s="1"/>
  <c r="AU240" i="39"/>
  <c r="BU240" i="39" s="1"/>
  <c r="AU233" i="39"/>
  <c r="BU233" i="39" s="1"/>
  <c r="AU229" i="39"/>
  <c r="BU229" i="39" s="1"/>
  <c r="AU221" i="39"/>
  <c r="BU221" i="39" s="1"/>
  <c r="AU213" i="39"/>
  <c r="BU213" i="39" s="1"/>
  <c r="AU205" i="39"/>
  <c r="BU205" i="39" s="1"/>
  <c r="AU197" i="39"/>
  <c r="BU197" i="39" s="1"/>
  <c r="AU189" i="39"/>
  <c r="BU189" i="39" s="1"/>
  <c r="AU181" i="39"/>
  <c r="BU181" i="39" s="1"/>
  <c r="AU173" i="39"/>
  <c r="BU173" i="39" s="1"/>
  <c r="AU271" i="39"/>
  <c r="BU271" i="39" s="1"/>
  <c r="AU254" i="39"/>
  <c r="BU254" i="39" s="1"/>
  <c r="AU276" i="39"/>
  <c r="BU276" i="39" s="1"/>
  <c r="AU263" i="39"/>
  <c r="BU263" i="39" s="1"/>
  <c r="AU255" i="39"/>
  <c r="BU255" i="39" s="1"/>
  <c r="AU226" i="39"/>
  <c r="BU226" i="39" s="1"/>
  <c r="AU214" i="39"/>
  <c r="BU214" i="39" s="1"/>
  <c r="AU207" i="39"/>
  <c r="BU207" i="39" s="1"/>
  <c r="AU195" i="39"/>
  <c r="BU195" i="39" s="1"/>
  <c r="AU188" i="39"/>
  <c r="BU188" i="39" s="1"/>
  <c r="AU176" i="39"/>
  <c r="BU176" i="39" s="1"/>
  <c r="AU165" i="39"/>
  <c r="BU165" i="39" s="1"/>
  <c r="AU157" i="39"/>
  <c r="BU157" i="39" s="1"/>
  <c r="AU149" i="39"/>
  <c r="BU149" i="39" s="1"/>
  <c r="AU141" i="39"/>
  <c r="BU141" i="39" s="1"/>
  <c r="AU133" i="39"/>
  <c r="BU133" i="39" s="1"/>
  <c r="AU125" i="39"/>
  <c r="BU125" i="39" s="1"/>
  <c r="AU117" i="39"/>
  <c r="BU117" i="39" s="1"/>
  <c r="AU109" i="39"/>
  <c r="BU109" i="39" s="1"/>
  <c r="AU281" i="39"/>
  <c r="BU281" i="39" s="1"/>
  <c r="AU275" i="39"/>
  <c r="BU275" i="39" s="1"/>
  <c r="AU262" i="39"/>
  <c r="BU262" i="39" s="1"/>
  <c r="AU227" i="39"/>
  <c r="BU227" i="39" s="1"/>
  <c r="AU219" i="39"/>
  <c r="BU219" i="39" s="1"/>
  <c r="AU249" i="39"/>
  <c r="BU249" i="39" s="1"/>
  <c r="AU243" i="39"/>
  <c r="BU243" i="39" s="1"/>
  <c r="AU232" i="39"/>
  <c r="BU232" i="39" s="1"/>
  <c r="AU228" i="39"/>
  <c r="BU228" i="39" s="1"/>
  <c r="AU220" i="39"/>
  <c r="BU220" i="39" s="1"/>
  <c r="AU212" i="39"/>
  <c r="BU212" i="39" s="1"/>
  <c r="AU211" i="39"/>
  <c r="BU211" i="39" s="1"/>
  <c r="AU203" i="39"/>
  <c r="BU203" i="39" s="1"/>
  <c r="AU178" i="39"/>
  <c r="BU178" i="39" s="1"/>
  <c r="AU166" i="39"/>
  <c r="BU166" i="39" s="1"/>
  <c r="AU159" i="39"/>
  <c r="BU159" i="39" s="1"/>
  <c r="AU147" i="39"/>
  <c r="BU147" i="39" s="1"/>
  <c r="AU140" i="39"/>
  <c r="BU140" i="39" s="1"/>
  <c r="AU128" i="39"/>
  <c r="BU128" i="39" s="1"/>
  <c r="AU121" i="39"/>
  <c r="BU121" i="39" s="1"/>
  <c r="AU114" i="39"/>
  <c r="BU114" i="39" s="1"/>
  <c r="AU105" i="39"/>
  <c r="BU105" i="39" s="1"/>
  <c r="AU97" i="39"/>
  <c r="BU97" i="39" s="1"/>
  <c r="AU89" i="39"/>
  <c r="BU89" i="39" s="1"/>
  <c r="AU81" i="39"/>
  <c r="BU81" i="39" s="1"/>
  <c r="AU73" i="39"/>
  <c r="BU73" i="39" s="1"/>
  <c r="AU256" i="39"/>
  <c r="BU256" i="39" s="1"/>
  <c r="AU248" i="39"/>
  <c r="BU248" i="39" s="1"/>
  <c r="AU238" i="39"/>
  <c r="BU238" i="39" s="1"/>
  <c r="AU215" i="39"/>
  <c r="BU215" i="39" s="1"/>
  <c r="AU206" i="39"/>
  <c r="BU206" i="39" s="1"/>
  <c r="AU201" i="39"/>
  <c r="BU201" i="39" s="1"/>
  <c r="AU190" i="39"/>
  <c r="BU190" i="39" s="1"/>
  <c r="AU186" i="39"/>
  <c r="BU186" i="39" s="1"/>
  <c r="AU175" i="39"/>
  <c r="BU175" i="39" s="1"/>
  <c r="AU154" i="39"/>
  <c r="BU154" i="39" s="1"/>
  <c r="AU146" i="39"/>
  <c r="BU146" i="39" s="1"/>
  <c r="AU138" i="39"/>
  <c r="BU138" i="39" s="1"/>
  <c r="AU137" i="39"/>
  <c r="BU137" i="39" s="1"/>
  <c r="AU129" i="39"/>
  <c r="BU129" i="39" s="1"/>
  <c r="AU120" i="39"/>
  <c r="BU120" i="39" s="1"/>
  <c r="AU112" i="39"/>
  <c r="BU112" i="39" s="1"/>
  <c r="AU284" i="39"/>
  <c r="BU284" i="39" s="1"/>
  <c r="AU269" i="39"/>
  <c r="BU269" i="39" s="1"/>
  <c r="AU264" i="39"/>
  <c r="BU264" i="39" s="1"/>
  <c r="AU230" i="39"/>
  <c r="BU230" i="39" s="1"/>
  <c r="AU224" i="39"/>
  <c r="BU224" i="39" s="1"/>
  <c r="AU218" i="39"/>
  <c r="BU218" i="39" s="1"/>
  <c r="AU209" i="39"/>
  <c r="BU209" i="39" s="1"/>
  <c r="AU193" i="39"/>
  <c r="BU193" i="39" s="1"/>
  <c r="AU279" i="39"/>
  <c r="BU279" i="39" s="1"/>
  <c r="AU270" i="39"/>
  <c r="BU270" i="39" s="1"/>
  <c r="AU265" i="39"/>
  <c r="BU265" i="39" s="1"/>
  <c r="AU250" i="39"/>
  <c r="BU250" i="39" s="1"/>
  <c r="AU223" i="39"/>
  <c r="BU223" i="39" s="1"/>
  <c r="AU204" i="39"/>
  <c r="BU204" i="39" s="1"/>
  <c r="AU200" i="39"/>
  <c r="BU200" i="39" s="1"/>
  <c r="AU171" i="39"/>
  <c r="BU171" i="39" s="1"/>
  <c r="AU167" i="39"/>
  <c r="BU167" i="39" s="1"/>
  <c r="AU160" i="39"/>
  <c r="BU160" i="39" s="1"/>
  <c r="AU156" i="39"/>
  <c r="BU156" i="39" s="1"/>
  <c r="AU145" i="39"/>
  <c r="BU145" i="39" s="1"/>
  <c r="AU134" i="39"/>
  <c r="BU134" i="39" s="1"/>
  <c r="AU130" i="39"/>
  <c r="BU130" i="39" s="1"/>
  <c r="AU123" i="39"/>
  <c r="BU123" i="39" s="1"/>
  <c r="AU119" i="39"/>
  <c r="BU119" i="39" s="1"/>
  <c r="AU110" i="39"/>
  <c r="BU110" i="39" s="1"/>
  <c r="AU98" i="39"/>
  <c r="BU98" i="39" s="1"/>
  <c r="AU91" i="39"/>
  <c r="BU91" i="39" s="1"/>
  <c r="AU79" i="39"/>
  <c r="BU79" i="39" s="1"/>
  <c r="AU72" i="39"/>
  <c r="BU72" i="39" s="1"/>
  <c r="AU251" i="39"/>
  <c r="BU251" i="39" s="1"/>
  <c r="AU179" i="39"/>
  <c r="BU179" i="39" s="1"/>
  <c r="AU163" i="39"/>
  <c r="BU163" i="39" s="1"/>
  <c r="AU152" i="39"/>
  <c r="BU152" i="39" s="1"/>
  <c r="AU148" i="39"/>
  <c r="BU148" i="39" s="1"/>
  <c r="AU126" i="39"/>
  <c r="BU126" i="39" s="1"/>
  <c r="AU122" i="39"/>
  <c r="BU122" i="39" s="1"/>
  <c r="AU115" i="39"/>
  <c r="BU115" i="39" s="1"/>
  <c r="AU103" i="39"/>
  <c r="BU103" i="39" s="1"/>
  <c r="AU96" i="39"/>
  <c r="BU96" i="39" s="1"/>
  <c r="AU84" i="39"/>
  <c r="BU84" i="39" s="1"/>
  <c r="AU77" i="39"/>
  <c r="BU77" i="39" s="1"/>
  <c r="AU70" i="39"/>
  <c r="BU70" i="39" s="1"/>
  <c r="AU288" i="39"/>
  <c r="BU288" i="39" s="1"/>
  <c r="AU216" i="39"/>
  <c r="BU216" i="39" s="1"/>
  <c r="AU208" i="39"/>
  <c r="BU208" i="39" s="1"/>
  <c r="AU199" i="39"/>
  <c r="BU199" i="39" s="1"/>
  <c r="AU183" i="39"/>
  <c r="BU183" i="39" s="1"/>
  <c r="AU172" i="39"/>
  <c r="BU172" i="39" s="1"/>
  <c r="AU170" i="39"/>
  <c r="BU170" i="39" s="1"/>
  <c r="AU155" i="39"/>
  <c r="BU155" i="39" s="1"/>
  <c r="AU241" i="39"/>
  <c r="BU241" i="39" s="1"/>
  <c r="AU239" i="39"/>
  <c r="BU239" i="39" s="1"/>
  <c r="AU237" i="39"/>
  <c r="BU237" i="39" s="1"/>
  <c r="AU231" i="39"/>
  <c r="BU231" i="39" s="1"/>
  <c r="AU217" i="39"/>
  <c r="BU217" i="39" s="1"/>
  <c r="AU210" i="39"/>
  <c r="BU210" i="39" s="1"/>
  <c r="AU168" i="39"/>
  <c r="BU168" i="39" s="1"/>
  <c r="AU153" i="39"/>
  <c r="BU153" i="39" s="1"/>
  <c r="AU135" i="39"/>
  <c r="BU135" i="39" s="1"/>
  <c r="AU100" i="39"/>
  <c r="BU100" i="39" s="1"/>
  <c r="AU99" i="39"/>
  <c r="BU99" i="39" s="1"/>
  <c r="AU83" i="39"/>
  <c r="BU83" i="39" s="1"/>
  <c r="AU82" i="39"/>
  <c r="BU82" i="39" s="1"/>
  <c r="AU277" i="39"/>
  <c r="BU277" i="39" s="1"/>
  <c r="AU225" i="39"/>
  <c r="BU225" i="39" s="1"/>
  <c r="AU185" i="39"/>
  <c r="BU185" i="39" s="1"/>
  <c r="AU182" i="39"/>
  <c r="BU182" i="39" s="1"/>
  <c r="AU139" i="39"/>
  <c r="BU139" i="39" s="1"/>
  <c r="AU136" i="39"/>
  <c r="BU136" i="39" s="1"/>
  <c r="AU124" i="39"/>
  <c r="BU124" i="39" s="1"/>
  <c r="AU118" i="39"/>
  <c r="BU118" i="39" s="1"/>
  <c r="AU93" i="39"/>
  <c r="BU93" i="39" s="1"/>
  <c r="AU87" i="39"/>
  <c r="BU87" i="39" s="1"/>
  <c r="AU71" i="39"/>
  <c r="BU71" i="39" s="1"/>
  <c r="AU242" i="39"/>
  <c r="BU242" i="39" s="1"/>
  <c r="AU222" i="39"/>
  <c r="BU222" i="39" s="1"/>
  <c r="AU273" i="39"/>
  <c r="BU273" i="39" s="1"/>
  <c r="AU253" i="39"/>
  <c r="BU253" i="39" s="1"/>
  <c r="AU169" i="39"/>
  <c r="BU169" i="39" s="1"/>
  <c r="AU151" i="39"/>
  <c r="BU151" i="39" s="1"/>
  <c r="AU104" i="39"/>
  <c r="BU104" i="39" s="1"/>
  <c r="AU88" i="39"/>
  <c r="BU88" i="39" s="1"/>
  <c r="AU235" i="39"/>
  <c r="BU235" i="39" s="1"/>
  <c r="AU202" i="39"/>
  <c r="BU202" i="39" s="1"/>
  <c r="AU192" i="39"/>
  <c r="BU192" i="39" s="1"/>
  <c r="AU191" i="39"/>
  <c r="BU191" i="39" s="1"/>
  <c r="AU187" i="39"/>
  <c r="BU187" i="39" s="1"/>
  <c r="AU107" i="39"/>
  <c r="BU107" i="39" s="1"/>
  <c r="AU102" i="39"/>
  <c r="BU102" i="39" s="1"/>
  <c r="AU94" i="39"/>
  <c r="BU94" i="39" s="1"/>
  <c r="AU76" i="39"/>
  <c r="BU76" i="39" s="1"/>
  <c r="AU184" i="39"/>
  <c r="BU184" i="39" s="1"/>
  <c r="AU164" i="39"/>
  <c r="BU164" i="39" s="1"/>
  <c r="AU158" i="39"/>
  <c r="BU158" i="39" s="1"/>
  <c r="AU143" i="39"/>
  <c r="BU143" i="39" s="1"/>
  <c r="AU92" i="39"/>
  <c r="BU92" i="39" s="1"/>
  <c r="AU257" i="39"/>
  <c r="BU257" i="39" s="1"/>
  <c r="AU174" i="39"/>
  <c r="BU174" i="39" s="1"/>
  <c r="AU161" i="39"/>
  <c r="BU161" i="39" s="1"/>
  <c r="AU131" i="39"/>
  <c r="BU131" i="39" s="1"/>
  <c r="AU245" i="39"/>
  <c r="BU245" i="39" s="1"/>
  <c r="AU116" i="39"/>
  <c r="BU116" i="39" s="1"/>
  <c r="AU74" i="39"/>
  <c r="BU74" i="39" s="1"/>
  <c r="AU69" i="39"/>
  <c r="AU258" i="39"/>
  <c r="BU258" i="39" s="1"/>
  <c r="AU246" i="39"/>
  <c r="BU246" i="39" s="1"/>
  <c r="AU177" i="39"/>
  <c r="BU177" i="39" s="1"/>
  <c r="AU162" i="39"/>
  <c r="BU162" i="39" s="1"/>
  <c r="AU95" i="39"/>
  <c r="BU95" i="39" s="1"/>
  <c r="AU90" i="39"/>
  <c r="BU90" i="39" s="1"/>
  <c r="AU85" i="39"/>
  <c r="BU85" i="39" s="1"/>
  <c r="AU80" i="39"/>
  <c r="BU80" i="39" s="1"/>
  <c r="AU75" i="39"/>
  <c r="BU75" i="39" s="1"/>
  <c r="AU261" i="39"/>
  <c r="BU261" i="39" s="1"/>
  <c r="AU150" i="39"/>
  <c r="BU150" i="39" s="1"/>
  <c r="AU144" i="39"/>
  <c r="BU144" i="39" s="1"/>
  <c r="AU132" i="39"/>
  <c r="BU132" i="39" s="1"/>
  <c r="AU106" i="39"/>
  <c r="BU106" i="39" s="1"/>
  <c r="AU101" i="39"/>
  <c r="BU101" i="39" s="1"/>
  <c r="AU234" i="39"/>
  <c r="BU234" i="39" s="1"/>
  <c r="AU113" i="39"/>
  <c r="BU113" i="39" s="1"/>
  <c r="AU108" i="39"/>
  <c r="BU108" i="39" s="1"/>
  <c r="AU268" i="39"/>
  <c r="BU268" i="39" s="1"/>
  <c r="AU198" i="39"/>
  <c r="BU198" i="39" s="1"/>
  <c r="AU196" i="39"/>
  <c r="BU196" i="39" s="1"/>
  <c r="AU194" i="39"/>
  <c r="BU194" i="39" s="1"/>
  <c r="AU180" i="39"/>
  <c r="BU180" i="39" s="1"/>
  <c r="AU142" i="39"/>
  <c r="BU142" i="39" s="1"/>
  <c r="AU127" i="39"/>
  <c r="BU127" i="39" s="1"/>
  <c r="AU111" i="39"/>
  <c r="BU111" i="39" s="1"/>
  <c r="AU86" i="39"/>
  <c r="BU86" i="39" s="1"/>
  <c r="AU78" i="39"/>
  <c r="BU78" i="39" s="1"/>
  <c r="AQ287" i="39"/>
  <c r="BQ287" i="39" s="1"/>
  <c r="AQ279" i="39"/>
  <c r="BQ279" i="39" s="1"/>
  <c r="AQ286" i="39"/>
  <c r="BQ286" i="39" s="1"/>
  <c r="AQ277" i="39"/>
  <c r="BQ277" i="39" s="1"/>
  <c r="AQ284" i="39"/>
  <c r="BQ284" i="39" s="1"/>
  <c r="AQ283" i="39"/>
  <c r="BQ283" i="39" s="1"/>
  <c r="AQ270" i="39"/>
  <c r="BQ270" i="39" s="1"/>
  <c r="AQ262" i="39"/>
  <c r="BQ262" i="39" s="1"/>
  <c r="AQ273" i="39"/>
  <c r="BQ273" i="39" s="1"/>
  <c r="AQ266" i="39"/>
  <c r="BQ266" i="39" s="1"/>
  <c r="AQ256" i="39"/>
  <c r="BQ256" i="39" s="1"/>
  <c r="AQ248" i="39"/>
  <c r="BQ248" i="39" s="1"/>
  <c r="AQ240" i="39"/>
  <c r="BQ240" i="39" s="1"/>
  <c r="AQ232" i="39"/>
  <c r="BQ232" i="39" s="1"/>
  <c r="AQ288" i="39"/>
  <c r="BQ288" i="39" s="1"/>
  <c r="AQ276" i="39"/>
  <c r="BQ276" i="39" s="1"/>
  <c r="AQ289" i="39"/>
  <c r="BQ289" i="39" s="1"/>
  <c r="AQ285" i="39"/>
  <c r="BQ285" i="39" s="1"/>
  <c r="AQ281" i="39"/>
  <c r="BQ281" i="39" s="1"/>
  <c r="AQ269" i="39"/>
  <c r="BQ269" i="39" s="1"/>
  <c r="AQ268" i="39"/>
  <c r="BQ268" i="39" s="1"/>
  <c r="AQ258" i="39"/>
  <c r="BQ258" i="39" s="1"/>
  <c r="AQ246" i="39"/>
  <c r="BQ246" i="39" s="1"/>
  <c r="AQ239" i="39"/>
  <c r="BQ239" i="39" s="1"/>
  <c r="AQ225" i="39"/>
  <c r="BQ225" i="39" s="1"/>
  <c r="AQ217" i="39"/>
  <c r="BQ217" i="39" s="1"/>
  <c r="AQ209" i="39"/>
  <c r="BQ209" i="39" s="1"/>
  <c r="AQ201" i="39"/>
  <c r="BQ201" i="39" s="1"/>
  <c r="AQ193" i="39"/>
  <c r="BQ193" i="39" s="1"/>
  <c r="AQ185" i="39"/>
  <c r="BQ185" i="39" s="1"/>
  <c r="AQ177" i="39"/>
  <c r="BQ177" i="39" s="1"/>
  <c r="AQ272" i="39"/>
  <c r="BQ272" i="39" s="1"/>
  <c r="AQ265" i="39"/>
  <c r="BQ265" i="39" s="1"/>
  <c r="AQ259" i="39"/>
  <c r="BQ259" i="39" s="1"/>
  <c r="AQ251" i="39"/>
  <c r="BQ251" i="39" s="1"/>
  <c r="AQ275" i="39"/>
  <c r="BQ275" i="39" s="1"/>
  <c r="AQ264" i="39"/>
  <c r="BQ264" i="39" s="1"/>
  <c r="AQ261" i="39"/>
  <c r="BQ261" i="39" s="1"/>
  <c r="AQ260" i="39"/>
  <c r="BQ260" i="39" s="1"/>
  <c r="AQ252" i="39"/>
  <c r="BQ252" i="39" s="1"/>
  <c r="AQ244" i="39"/>
  <c r="BQ244" i="39" s="1"/>
  <c r="AQ243" i="39"/>
  <c r="BQ243" i="39" s="1"/>
  <c r="AQ235" i="39"/>
  <c r="BQ235" i="39" s="1"/>
  <c r="AQ220" i="39"/>
  <c r="BQ220" i="39" s="1"/>
  <c r="AQ213" i="39"/>
  <c r="BQ213" i="39" s="1"/>
  <c r="AQ206" i="39"/>
  <c r="BQ206" i="39" s="1"/>
  <c r="AQ194" i="39"/>
  <c r="BQ194" i="39" s="1"/>
  <c r="AQ187" i="39"/>
  <c r="BQ187" i="39" s="1"/>
  <c r="AQ175" i="39"/>
  <c r="BQ175" i="39" s="1"/>
  <c r="AQ169" i="39"/>
  <c r="BQ169" i="39" s="1"/>
  <c r="AQ161" i="39"/>
  <c r="BQ161" i="39" s="1"/>
  <c r="AQ153" i="39"/>
  <c r="BQ153" i="39" s="1"/>
  <c r="AQ145" i="39"/>
  <c r="BQ145" i="39" s="1"/>
  <c r="AQ137" i="39"/>
  <c r="BQ137" i="39" s="1"/>
  <c r="AQ129" i="39"/>
  <c r="BQ129" i="39" s="1"/>
  <c r="AQ121" i="39"/>
  <c r="BQ121" i="39" s="1"/>
  <c r="AQ113" i="39"/>
  <c r="BQ113" i="39" s="1"/>
  <c r="AQ274" i="39"/>
  <c r="BQ274" i="39" s="1"/>
  <c r="AQ263" i="39"/>
  <c r="BQ263" i="39" s="1"/>
  <c r="AQ237" i="39"/>
  <c r="BQ237" i="39" s="1"/>
  <c r="AQ234" i="39"/>
  <c r="BQ234" i="39" s="1"/>
  <c r="AQ224" i="39"/>
  <c r="BQ224" i="39" s="1"/>
  <c r="AQ216" i="39"/>
  <c r="BQ216" i="39" s="1"/>
  <c r="AQ215" i="39"/>
  <c r="BQ215" i="39" s="1"/>
  <c r="AQ207" i="39"/>
  <c r="BQ207" i="39" s="1"/>
  <c r="AQ282" i="39"/>
  <c r="BQ282" i="39" s="1"/>
  <c r="AQ267" i="39"/>
  <c r="BQ267" i="39" s="1"/>
  <c r="AQ254" i="39"/>
  <c r="BQ254" i="39" s="1"/>
  <c r="AQ241" i="39"/>
  <c r="BQ241" i="39" s="1"/>
  <c r="AQ208" i="39"/>
  <c r="BQ208" i="39" s="1"/>
  <c r="AQ200" i="39"/>
  <c r="BQ200" i="39" s="1"/>
  <c r="AQ192" i="39"/>
  <c r="BQ192" i="39" s="1"/>
  <c r="AQ191" i="39"/>
  <c r="BQ191" i="39" s="1"/>
  <c r="AQ183" i="39"/>
  <c r="BQ183" i="39" s="1"/>
  <c r="AQ165" i="39"/>
  <c r="BQ165" i="39" s="1"/>
  <c r="AQ158" i="39"/>
  <c r="BQ158" i="39" s="1"/>
  <c r="AQ146" i="39"/>
  <c r="BQ146" i="39" s="1"/>
  <c r="AQ139" i="39"/>
  <c r="BQ139" i="39" s="1"/>
  <c r="AQ127" i="39"/>
  <c r="BQ127" i="39" s="1"/>
  <c r="AQ120" i="39"/>
  <c r="BQ120" i="39" s="1"/>
  <c r="AQ108" i="39"/>
  <c r="BQ108" i="39" s="1"/>
  <c r="AQ101" i="39"/>
  <c r="BQ101" i="39" s="1"/>
  <c r="AQ93" i="39"/>
  <c r="BQ93" i="39" s="1"/>
  <c r="AQ85" i="39"/>
  <c r="BQ85" i="39" s="1"/>
  <c r="AQ77" i="39"/>
  <c r="BQ77" i="39" s="1"/>
  <c r="AQ69" i="39"/>
  <c r="AQ255" i="39"/>
  <c r="BQ255" i="39" s="1"/>
  <c r="AQ226" i="39"/>
  <c r="BQ226" i="39" s="1"/>
  <c r="AQ214" i="39"/>
  <c r="BQ214" i="39" s="1"/>
  <c r="AQ205" i="39"/>
  <c r="BQ205" i="39" s="1"/>
  <c r="AQ202" i="39"/>
  <c r="BQ202" i="39" s="1"/>
  <c r="AQ180" i="39"/>
  <c r="BQ180" i="39" s="1"/>
  <c r="AQ176" i="39"/>
  <c r="BQ176" i="39" s="1"/>
  <c r="AQ168" i="39"/>
  <c r="BQ168" i="39" s="1"/>
  <c r="AQ167" i="39"/>
  <c r="BQ167" i="39" s="1"/>
  <c r="AQ159" i="39"/>
  <c r="BQ159" i="39" s="1"/>
  <c r="AQ151" i="39"/>
  <c r="BQ151" i="39" s="1"/>
  <c r="AQ134" i="39"/>
  <c r="BQ134" i="39" s="1"/>
  <c r="AQ126" i="39"/>
  <c r="BQ126" i="39" s="1"/>
  <c r="AQ118" i="39"/>
  <c r="BQ118" i="39" s="1"/>
  <c r="AQ117" i="39"/>
  <c r="BQ117" i="39" s="1"/>
  <c r="AQ229" i="39"/>
  <c r="BQ229" i="39" s="1"/>
  <c r="AQ223" i="39"/>
  <c r="BQ223" i="39" s="1"/>
  <c r="AQ198" i="39"/>
  <c r="BQ198" i="39" s="1"/>
  <c r="AQ253" i="39"/>
  <c r="BQ253" i="39" s="1"/>
  <c r="AQ222" i="39"/>
  <c r="BQ222" i="39" s="1"/>
  <c r="AQ203" i="39"/>
  <c r="BQ203" i="39" s="1"/>
  <c r="AQ181" i="39"/>
  <c r="BQ181" i="39" s="1"/>
  <c r="AQ150" i="39"/>
  <c r="BQ150" i="39" s="1"/>
  <c r="AQ135" i="39"/>
  <c r="BQ135" i="39" s="1"/>
  <c r="AQ104" i="39"/>
  <c r="BQ104" i="39" s="1"/>
  <c r="AQ97" i="39"/>
  <c r="BQ97" i="39" s="1"/>
  <c r="AQ90" i="39"/>
  <c r="BQ90" i="39" s="1"/>
  <c r="AQ78" i="39"/>
  <c r="BQ78" i="39" s="1"/>
  <c r="AQ71" i="39"/>
  <c r="BQ71" i="39" s="1"/>
  <c r="AQ236" i="39"/>
  <c r="BQ236" i="39" s="1"/>
  <c r="AQ227" i="39"/>
  <c r="BQ227" i="39" s="1"/>
  <c r="AQ219" i="39"/>
  <c r="BQ219" i="39" s="1"/>
  <c r="AQ211" i="39"/>
  <c r="BQ211" i="39" s="1"/>
  <c r="AQ178" i="39"/>
  <c r="BQ178" i="39" s="1"/>
  <c r="AQ174" i="39"/>
  <c r="BQ174" i="39" s="1"/>
  <c r="AQ157" i="39"/>
  <c r="BQ157" i="39" s="1"/>
  <c r="AQ142" i="39"/>
  <c r="BQ142" i="39" s="1"/>
  <c r="AQ131" i="39"/>
  <c r="BQ131" i="39" s="1"/>
  <c r="AQ124" i="39"/>
  <c r="BQ124" i="39" s="1"/>
  <c r="AQ102" i="39"/>
  <c r="BQ102" i="39" s="1"/>
  <c r="AQ95" i="39"/>
  <c r="BQ95" i="39" s="1"/>
  <c r="AQ83" i="39"/>
  <c r="BQ83" i="39" s="1"/>
  <c r="AQ76" i="39"/>
  <c r="BQ76" i="39" s="1"/>
  <c r="AQ278" i="39"/>
  <c r="BQ278" i="39" s="1"/>
  <c r="AQ271" i="39"/>
  <c r="BQ271" i="39" s="1"/>
  <c r="AQ249" i="39"/>
  <c r="BQ249" i="39" s="1"/>
  <c r="AQ233" i="39"/>
  <c r="BQ233" i="39" s="1"/>
  <c r="AQ196" i="39"/>
  <c r="BQ196" i="39" s="1"/>
  <c r="AQ190" i="39"/>
  <c r="BQ190" i="39" s="1"/>
  <c r="AQ186" i="39"/>
  <c r="BQ186" i="39" s="1"/>
  <c r="AQ182" i="39"/>
  <c r="BQ182" i="39" s="1"/>
  <c r="AQ171" i="39"/>
  <c r="BQ171" i="39" s="1"/>
  <c r="AQ164" i="39"/>
  <c r="BQ164" i="39" s="1"/>
  <c r="AQ160" i="39"/>
  <c r="BQ160" i="39" s="1"/>
  <c r="AQ149" i="39"/>
  <c r="BQ149" i="39" s="1"/>
  <c r="AQ138" i="39"/>
  <c r="BQ138" i="39" s="1"/>
  <c r="AQ123" i="39"/>
  <c r="BQ123" i="39" s="1"/>
  <c r="AQ116" i="39"/>
  <c r="BQ116" i="39" s="1"/>
  <c r="AQ257" i="39"/>
  <c r="BQ257" i="39" s="1"/>
  <c r="AQ250" i="39"/>
  <c r="BQ250" i="39" s="1"/>
  <c r="AQ247" i="39"/>
  <c r="BQ247" i="39" s="1"/>
  <c r="AQ199" i="39"/>
  <c r="BQ199" i="39" s="1"/>
  <c r="AQ197" i="39"/>
  <c r="BQ197" i="39" s="1"/>
  <c r="AQ189" i="39"/>
  <c r="BQ189" i="39" s="1"/>
  <c r="AQ156" i="39"/>
  <c r="BQ156" i="39" s="1"/>
  <c r="AQ144" i="39"/>
  <c r="BQ144" i="39" s="1"/>
  <c r="AQ96" i="39"/>
  <c r="BQ96" i="39" s="1"/>
  <c r="AQ80" i="39"/>
  <c r="BQ80" i="39" s="1"/>
  <c r="AQ79" i="39"/>
  <c r="BQ79" i="39" s="1"/>
  <c r="AQ228" i="39"/>
  <c r="BQ228" i="39" s="1"/>
  <c r="AQ221" i="39"/>
  <c r="BQ221" i="39" s="1"/>
  <c r="AQ210" i="39"/>
  <c r="BQ210" i="39" s="1"/>
  <c r="AQ179" i="39"/>
  <c r="BQ179" i="39" s="1"/>
  <c r="AQ163" i="39"/>
  <c r="BQ163" i="39" s="1"/>
  <c r="AQ132" i="39"/>
  <c r="BQ132" i="39" s="1"/>
  <c r="AQ105" i="39"/>
  <c r="BQ105" i="39" s="1"/>
  <c r="AQ89" i="39"/>
  <c r="BQ89" i="39" s="1"/>
  <c r="AQ73" i="39"/>
  <c r="BQ73" i="39" s="1"/>
  <c r="AQ218" i="39"/>
  <c r="BQ218" i="39" s="1"/>
  <c r="AQ204" i="39"/>
  <c r="BQ204" i="39" s="1"/>
  <c r="AQ280" i="39"/>
  <c r="BQ280" i="39" s="1"/>
  <c r="AQ245" i="39"/>
  <c r="BQ245" i="39" s="1"/>
  <c r="AQ231" i="39"/>
  <c r="BQ231" i="39" s="1"/>
  <c r="AQ188" i="39"/>
  <c r="BQ188" i="39" s="1"/>
  <c r="AQ162" i="39"/>
  <c r="BQ162" i="39" s="1"/>
  <c r="AQ147" i="39"/>
  <c r="BQ147" i="39" s="1"/>
  <c r="AQ141" i="39"/>
  <c r="BQ141" i="39" s="1"/>
  <c r="AQ111" i="39"/>
  <c r="BQ111" i="39" s="1"/>
  <c r="AQ106" i="39"/>
  <c r="BQ106" i="39" s="1"/>
  <c r="AQ100" i="39"/>
  <c r="BQ100" i="39" s="1"/>
  <c r="AQ84" i="39"/>
  <c r="BQ84" i="39" s="1"/>
  <c r="AQ230" i="39"/>
  <c r="BQ230" i="39" s="1"/>
  <c r="AQ195" i="39"/>
  <c r="BQ195" i="39" s="1"/>
  <c r="AQ154" i="39"/>
  <c r="BQ154" i="39" s="1"/>
  <c r="AQ148" i="39"/>
  <c r="BQ148" i="39" s="1"/>
  <c r="AQ136" i="39"/>
  <c r="BQ136" i="39" s="1"/>
  <c r="AQ133" i="39"/>
  <c r="BQ133" i="39" s="1"/>
  <c r="AQ115" i="39"/>
  <c r="BQ115" i="39" s="1"/>
  <c r="AQ114" i="39"/>
  <c r="BQ114" i="39" s="1"/>
  <c r="AQ112" i="39"/>
  <c r="BQ112" i="39" s="1"/>
  <c r="AQ75" i="39"/>
  <c r="BQ75" i="39" s="1"/>
  <c r="AQ70" i="39"/>
  <c r="BQ70" i="39" s="1"/>
  <c r="AQ99" i="39"/>
  <c r="BQ99" i="39" s="1"/>
  <c r="AQ94" i="39"/>
  <c r="BQ94" i="39" s="1"/>
  <c r="AQ91" i="39"/>
  <c r="BQ91" i="39" s="1"/>
  <c r="AQ86" i="39"/>
  <c r="BQ86" i="39" s="1"/>
  <c r="AQ81" i="39"/>
  <c r="BQ81" i="39" s="1"/>
  <c r="AQ212" i="39"/>
  <c r="BQ212" i="39" s="1"/>
  <c r="AQ172" i="39"/>
  <c r="BQ172" i="39" s="1"/>
  <c r="AQ170" i="39"/>
  <c r="BQ170" i="39" s="1"/>
  <c r="AQ152" i="39"/>
  <c r="BQ152" i="39" s="1"/>
  <c r="AQ110" i="39"/>
  <c r="BQ110" i="39" s="1"/>
  <c r="AQ107" i="39"/>
  <c r="BQ107" i="39" s="1"/>
  <c r="AQ184" i="39"/>
  <c r="BQ184" i="39" s="1"/>
  <c r="AQ155" i="39"/>
  <c r="BQ155" i="39" s="1"/>
  <c r="AQ119" i="39"/>
  <c r="BQ119" i="39" s="1"/>
  <c r="AQ109" i="39"/>
  <c r="BQ109" i="39" s="1"/>
  <c r="AQ143" i="39"/>
  <c r="BQ143" i="39" s="1"/>
  <c r="AQ140" i="39"/>
  <c r="BQ140" i="39" s="1"/>
  <c r="AQ128" i="39"/>
  <c r="BQ128" i="39" s="1"/>
  <c r="AQ125" i="39"/>
  <c r="BQ125" i="39" s="1"/>
  <c r="AQ122" i="39"/>
  <c r="BQ122" i="39" s="1"/>
  <c r="AQ92" i="39"/>
  <c r="BQ92" i="39" s="1"/>
  <c r="AQ87" i="39"/>
  <c r="BQ87" i="39" s="1"/>
  <c r="AQ82" i="39"/>
  <c r="BQ82" i="39" s="1"/>
  <c r="AQ74" i="39"/>
  <c r="BQ74" i="39" s="1"/>
  <c r="AQ238" i="39"/>
  <c r="BQ238" i="39" s="1"/>
  <c r="AQ103" i="39"/>
  <c r="BQ103" i="39" s="1"/>
  <c r="AQ98" i="39"/>
  <c r="BQ98" i="39" s="1"/>
  <c r="AQ72" i="39"/>
  <c r="BQ72" i="39" s="1"/>
  <c r="AQ242" i="39"/>
  <c r="BQ242" i="39" s="1"/>
  <c r="AQ173" i="39"/>
  <c r="BQ173" i="39" s="1"/>
  <c r="AQ88" i="39"/>
  <c r="BQ88" i="39" s="1"/>
  <c r="AQ166" i="39"/>
  <c r="BQ166" i="39" s="1"/>
  <c r="AQ130" i="39"/>
  <c r="BQ130" i="39" s="1"/>
  <c r="AX282" i="39"/>
  <c r="BX282" i="39" s="1"/>
  <c r="AX283" i="39"/>
  <c r="BX283" i="39" s="1"/>
  <c r="AX289" i="39"/>
  <c r="BX289" i="39" s="1"/>
  <c r="AX281" i="39"/>
  <c r="BX281" i="39" s="1"/>
  <c r="AX280" i="39"/>
  <c r="BX280" i="39" s="1"/>
  <c r="AX273" i="39"/>
  <c r="BX273" i="39" s="1"/>
  <c r="AX265" i="39"/>
  <c r="BX265" i="39" s="1"/>
  <c r="AX288" i="39"/>
  <c r="BX288" i="39" s="1"/>
  <c r="AX284" i="39"/>
  <c r="BX284" i="39" s="1"/>
  <c r="AX275" i="39"/>
  <c r="BX275" i="39" s="1"/>
  <c r="AX263" i="39"/>
  <c r="BX263" i="39" s="1"/>
  <c r="AX259" i="39"/>
  <c r="BX259" i="39" s="1"/>
  <c r="AX251" i="39"/>
  <c r="BX251" i="39" s="1"/>
  <c r="AX243" i="39"/>
  <c r="BX243" i="39" s="1"/>
  <c r="AX235" i="39"/>
  <c r="BX235" i="39" s="1"/>
  <c r="AX279" i="39"/>
  <c r="BX279" i="39" s="1"/>
  <c r="AX287" i="39"/>
  <c r="BX287" i="39" s="1"/>
  <c r="AX274" i="39"/>
  <c r="BX274" i="39" s="1"/>
  <c r="AX266" i="39"/>
  <c r="BX266" i="39" s="1"/>
  <c r="AX255" i="39"/>
  <c r="BX255" i="39" s="1"/>
  <c r="AX248" i="39"/>
  <c r="BX248" i="39" s="1"/>
  <c r="AX236" i="39"/>
  <c r="BX236" i="39" s="1"/>
  <c r="AX228" i="39"/>
  <c r="BX228" i="39" s="1"/>
  <c r="AX220" i="39"/>
  <c r="BX220" i="39" s="1"/>
  <c r="AX212" i="39"/>
  <c r="BX212" i="39" s="1"/>
  <c r="AX204" i="39"/>
  <c r="BX204" i="39" s="1"/>
  <c r="AX196" i="39"/>
  <c r="BX196" i="39" s="1"/>
  <c r="AX188" i="39"/>
  <c r="BX188" i="39" s="1"/>
  <c r="AX180" i="39"/>
  <c r="BX180" i="39" s="1"/>
  <c r="AX172" i="39"/>
  <c r="BX172" i="39" s="1"/>
  <c r="AX285" i="39"/>
  <c r="BX285" i="39" s="1"/>
  <c r="AX270" i="39"/>
  <c r="BX270" i="39" s="1"/>
  <c r="AX286" i="39"/>
  <c r="BX286" i="39" s="1"/>
  <c r="AX262" i="39"/>
  <c r="BX262" i="39" s="1"/>
  <c r="AX258" i="39"/>
  <c r="BX258" i="39" s="1"/>
  <c r="AX257" i="39"/>
  <c r="BX257" i="39" s="1"/>
  <c r="AX249" i="39"/>
  <c r="BX249" i="39" s="1"/>
  <c r="AX241" i="39"/>
  <c r="BX241" i="39" s="1"/>
  <c r="AX229" i="39"/>
  <c r="BX229" i="39" s="1"/>
  <c r="AX222" i="39"/>
  <c r="BX222" i="39" s="1"/>
  <c r="AX210" i="39"/>
  <c r="BX210" i="39" s="1"/>
  <c r="AX203" i="39"/>
  <c r="BX203" i="39" s="1"/>
  <c r="AX191" i="39"/>
  <c r="BX191" i="39" s="1"/>
  <c r="AX184" i="39"/>
  <c r="BX184" i="39" s="1"/>
  <c r="AX177" i="39"/>
  <c r="BX177" i="39" s="1"/>
  <c r="AX164" i="39"/>
  <c r="BX164" i="39" s="1"/>
  <c r="AX156" i="39"/>
  <c r="BX156" i="39" s="1"/>
  <c r="AX148" i="39"/>
  <c r="BX148" i="39" s="1"/>
  <c r="AX140" i="39"/>
  <c r="BX140" i="39" s="1"/>
  <c r="AX132" i="39"/>
  <c r="BX132" i="39" s="1"/>
  <c r="AX124" i="39"/>
  <c r="BX124" i="39" s="1"/>
  <c r="AX116" i="39"/>
  <c r="BX116" i="39" s="1"/>
  <c r="AX108" i="39"/>
  <c r="BX108" i="39" s="1"/>
  <c r="AX271" i="39"/>
  <c r="BX271" i="39" s="1"/>
  <c r="AX261" i="39"/>
  <c r="BX261" i="39" s="1"/>
  <c r="AX252" i="39"/>
  <c r="BX252" i="39" s="1"/>
  <c r="AX239" i="39"/>
  <c r="BX239" i="39" s="1"/>
  <c r="AX230" i="39"/>
  <c r="BX230" i="39" s="1"/>
  <c r="AX221" i="39"/>
  <c r="BX221" i="39" s="1"/>
  <c r="AX213" i="39"/>
  <c r="BX213" i="39" s="1"/>
  <c r="AX276" i="39"/>
  <c r="BX276" i="39" s="1"/>
  <c r="AX246" i="39"/>
  <c r="BX246" i="39" s="1"/>
  <c r="AX242" i="39"/>
  <c r="BX242" i="39" s="1"/>
  <c r="AX214" i="39"/>
  <c r="BX214" i="39" s="1"/>
  <c r="AX206" i="39"/>
  <c r="BX206" i="39" s="1"/>
  <c r="AX205" i="39"/>
  <c r="BX205" i="39" s="1"/>
  <c r="AX197" i="39"/>
  <c r="BX197" i="39" s="1"/>
  <c r="AX189" i="39"/>
  <c r="BX189" i="39" s="1"/>
  <c r="AX162" i="39"/>
  <c r="BX162" i="39" s="1"/>
  <c r="AX155" i="39"/>
  <c r="BX155" i="39" s="1"/>
  <c r="AX143" i="39"/>
  <c r="BX143" i="39" s="1"/>
  <c r="AX136" i="39"/>
  <c r="BX136" i="39" s="1"/>
  <c r="AX129" i="39"/>
  <c r="BX129" i="39" s="1"/>
  <c r="AX117" i="39"/>
  <c r="BX117" i="39" s="1"/>
  <c r="AX110" i="39"/>
  <c r="BX110" i="39" s="1"/>
  <c r="AX104" i="39"/>
  <c r="BX104" i="39" s="1"/>
  <c r="AX96" i="39"/>
  <c r="BX96" i="39" s="1"/>
  <c r="AX88" i="39"/>
  <c r="BX88" i="39" s="1"/>
  <c r="AX80" i="39"/>
  <c r="BX80" i="39" s="1"/>
  <c r="AX72" i="39"/>
  <c r="BX72" i="39" s="1"/>
  <c r="AX253" i="39"/>
  <c r="BX253" i="39" s="1"/>
  <c r="AX237" i="39"/>
  <c r="BX237" i="39" s="1"/>
  <c r="AX200" i="39"/>
  <c r="BX200" i="39" s="1"/>
  <c r="AX185" i="39"/>
  <c r="BX185" i="39" s="1"/>
  <c r="AX178" i="39"/>
  <c r="BX178" i="39" s="1"/>
  <c r="AX174" i="39"/>
  <c r="BX174" i="39" s="1"/>
  <c r="AX165" i="39"/>
  <c r="BX165" i="39" s="1"/>
  <c r="AX131" i="39"/>
  <c r="BX131" i="39" s="1"/>
  <c r="AX123" i="39"/>
  <c r="BX123" i="39" s="1"/>
  <c r="AX115" i="39"/>
  <c r="BX115" i="39" s="1"/>
  <c r="AX114" i="39"/>
  <c r="BX114" i="39" s="1"/>
  <c r="AX277" i="39"/>
  <c r="BX277" i="39" s="1"/>
  <c r="AX247" i="39"/>
  <c r="BX247" i="39" s="1"/>
  <c r="AX232" i="39"/>
  <c r="BX232" i="39" s="1"/>
  <c r="AX225" i="39"/>
  <c r="BX225" i="39" s="1"/>
  <c r="AX216" i="39"/>
  <c r="BX216" i="39" s="1"/>
  <c r="AX207" i="39"/>
  <c r="BX207" i="39" s="1"/>
  <c r="AX192" i="39"/>
  <c r="BX192" i="39" s="1"/>
  <c r="AX199" i="39"/>
  <c r="BX199" i="39" s="1"/>
  <c r="AX183" i="39"/>
  <c r="BX183" i="39" s="1"/>
  <c r="AX179" i="39"/>
  <c r="BX179" i="39" s="1"/>
  <c r="AX170" i="39"/>
  <c r="BX170" i="39" s="1"/>
  <c r="AX166" i="39"/>
  <c r="BX166" i="39" s="1"/>
  <c r="AX159" i="39"/>
  <c r="BX159" i="39" s="1"/>
  <c r="AX144" i="39"/>
  <c r="BX144" i="39" s="1"/>
  <c r="AX133" i="39"/>
  <c r="BX133" i="39" s="1"/>
  <c r="AX122" i="39"/>
  <c r="BX122" i="39" s="1"/>
  <c r="AX118" i="39"/>
  <c r="BX118" i="39" s="1"/>
  <c r="AX111" i="39"/>
  <c r="BX111" i="39" s="1"/>
  <c r="AX106" i="39"/>
  <c r="BX106" i="39" s="1"/>
  <c r="AX94" i="39"/>
  <c r="BX94" i="39" s="1"/>
  <c r="AX87" i="39"/>
  <c r="BX87" i="39" s="1"/>
  <c r="AX75" i="39"/>
  <c r="BX75" i="39" s="1"/>
  <c r="AX278" i="39"/>
  <c r="BX278" i="39" s="1"/>
  <c r="AX245" i="39"/>
  <c r="BX245" i="39" s="1"/>
  <c r="AX238" i="39"/>
  <c r="BX238" i="39" s="1"/>
  <c r="AX233" i="39"/>
  <c r="BX233" i="39" s="1"/>
  <c r="AX224" i="39"/>
  <c r="BX224" i="39" s="1"/>
  <c r="AX194" i="39"/>
  <c r="BX194" i="39" s="1"/>
  <c r="AX176" i="39"/>
  <c r="BX176" i="39" s="1"/>
  <c r="AX158" i="39"/>
  <c r="BX158" i="39" s="1"/>
  <c r="AX151" i="39"/>
  <c r="BX151" i="39" s="1"/>
  <c r="AX125" i="39"/>
  <c r="BX125" i="39" s="1"/>
  <c r="AX99" i="39"/>
  <c r="BX99" i="39" s="1"/>
  <c r="AX92" i="39"/>
  <c r="BX92" i="39" s="1"/>
  <c r="AX85" i="39"/>
  <c r="BX85" i="39" s="1"/>
  <c r="AX73" i="39"/>
  <c r="BX73" i="39" s="1"/>
  <c r="AX240" i="39"/>
  <c r="BX240" i="39" s="1"/>
  <c r="AX217" i="39"/>
  <c r="BX217" i="39" s="1"/>
  <c r="AX209" i="39"/>
  <c r="BX209" i="39" s="1"/>
  <c r="AX198" i="39"/>
  <c r="BX198" i="39" s="1"/>
  <c r="AX173" i="39"/>
  <c r="BX173" i="39" s="1"/>
  <c r="AX169" i="39"/>
  <c r="BX169" i="39" s="1"/>
  <c r="AX147" i="39"/>
  <c r="BX147" i="39" s="1"/>
  <c r="AX121" i="39"/>
  <c r="BX121" i="39" s="1"/>
  <c r="AX182" i="39"/>
  <c r="BX182" i="39" s="1"/>
  <c r="AX160" i="39"/>
  <c r="BX160" i="39" s="1"/>
  <c r="AX157" i="39"/>
  <c r="BX157" i="39" s="1"/>
  <c r="AX154" i="39"/>
  <c r="BX154" i="39" s="1"/>
  <c r="AX142" i="39"/>
  <c r="BX142" i="39" s="1"/>
  <c r="AX139" i="39"/>
  <c r="BX139" i="39" s="1"/>
  <c r="AX109" i="39"/>
  <c r="BX109" i="39" s="1"/>
  <c r="AX98" i="39"/>
  <c r="BX98" i="39" s="1"/>
  <c r="AX82" i="39"/>
  <c r="BX82" i="39" s="1"/>
  <c r="AX76" i="39"/>
  <c r="BX76" i="39" s="1"/>
  <c r="AX81" i="39"/>
  <c r="BX81" i="39" s="1"/>
  <c r="AX272" i="39"/>
  <c r="BX272" i="39" s="1"/>
  <c r="AX234" i="39"/>
  <c r="BX234" i="39" s="1"/>
  <c r="AX218" i="39"/>
  <c r="BX218" i="39" s="1"/>
  <c r="AX211" i="39"/>
  <c r="BX211" i="39" s="1"/>
  <c r="AX181" i="39"/>
  <c r="BX181" i="39" s="1"/>
  <c r="AX161" i="39"/>
  <c r="BX161" i="39" s="1"/>
  <c r="AX130" i="39"/>
  <c r="BX130" i="39" s="1"/>
  <c r="AX113" i="39"/>
  <c r="BX113" i="39" s="1"/>
  <c r="AX102" i="39"/>
  <c r="BX102" i="39" s="1"/>
  <c r="AX86" i="39"/>
  <c r="BX86" i="39" s="1"/>
  <c r="AX70" i="39"/>
  <c r="BX70" i="39" s="1"/>
  <c r="AX69" i="39"/>
  <c r="AX264" i="39"/>
  <c r="BX264" i="39" s="1"/>
  <c r="AX244" i="39"/>
  <c r="BX244" i="39" s="1"/>
  <c r="AX215" i="39"/>
  <c r="BX215" i="39" s="1"/>
  <c r="AX208" i="39"/>
  <c r="BX208" i="39" s="1"/>
  <c r="AX256" i="39"/>
  <c r="BX256" i="39" s="1"/>
  <c r="AX163" i="39"/>
  <c r="BX163" i="39" s="1"/>
  <c r="AX145" i="39"/>
  <c r="BX145" i="39" s="1"/>
  <c r="AX127" i="39"/>
  <c r="BX127" i="39" s="1"/>
  <c r="AX103" i="39"/>
  <c r="BX103" i="39" s="1"/>
  <c r="AX97" i="39"/>
  <c r="BX97" i="39" s="1"/>
  <c r="AX231" i="39"/>
  <c r="BX231" i="39" s="1"/>
  <c r="AX186" i="39"/>
  <c r="BX186" i="39" s="1"/>
  <c r="AX167" i="39"/>
  <c r="BX167" i="39" s="1"/>
  <c r="AX149" i="39"/>
  <c r="BX149" i="39" s="1"/>
  <c r="AX146" i="39"/>
  <c r="BX146" i="39" s="1"/>
  <c r="AX134" i="39"/>
  <c r="BX134" i="39" s="1"/>
  <c r="AX128" i="39"/>
  <c r="BX128" i="39" s="1"/>
  <c r="AX89" i="39"/>
  <c r="BX89" i="39" s="1"/>
  <c r="AX84" i="39"/>
  <c r="BX84" i="39" s="1"/>
  <c r="AX79" i="39"/>
  <c r="BX79" i="39" s="1"/>
  <c r="AX74" i="39"/>
  <c r="BX74" i="39" s="1"/>
  <c r="AX71" i="39"/>
  <c r="BX71" i="39" s="1"/>
  <c r="AX175" i="39"/>
  <c r="BX175" i="39" s="1"/>
  <c r="AX269" i="39"/>
  <c r="BX269" i="39" s="1"/>
  <c r="AX226" i="39"/>
  <c r="BX226" i="39" s="1"/>
  <c r="AX219" i="39"/>
  <c r="BX219" i="39" s="1"/>
  <c r="AX152" i="39"/>
  <c r="BX152" i="39" s="1"/>
  <c r="AX137" i="39"/>
  <c r="BX137" i="39" s="1"/>
  <c r="AX105" i="39"/>
  <c r="BX105" i="39" s="1"/>
  <c r="AX100" i="39"/>
  <c r="BX100" i="39" s="1"/>
  <c r="AX95" i="39"/>
  <c r="BX95" i="39" s="1"/>
  <c r="AX90" i="39"/>
  <c r="BX90" i="39" s="1"/>
  <c r="AX254" i="39"/>
  <c r="BX254" i="39" s="1"/>
  <c r="AX119" i="39"/>
  <c r="BX119" i="39" s="1"/>
  <c r="AX267" i="39"/>
  <c r="BX267" i="39" s="1"/>
  <c r="AX260" i="39"/>
  <c r="BX260" i="39" s="1"/>
  <c r="AX168" i="39"/>
  <c r="BX168" i="39" s="1"/>
  <c r="AX153" i="39"/>
  <c r="BX153" i="39" s="1"/>
  <c r="AX150" i="39"/>
  <c r="BX150" i="39" s="1"/>
  <c r="AX77" i="39"/>
  <c r="BX77" i="39" s="1"/>
  <c r="AX227" i="39"/>
  <c r="BX227" i="39" s="1"/>
  <c r="AX141" i="39"/>
  <c r="BX141" i="39" s="1"/>
  <c r="AX135" i="39"/>
  <c r="BX135" i="39" s="1"/>
  <c r="AX120" i="39"/>
  <c r="BX120" i="39" s="1"/>
  <c r="AX101" i="39"/>
  <c r="BX101" i="39" s="1"/>
  <c r="AX93" i="39"/>
  <c r="BX93" i="39" s="1"/>
  <c r="AX268" i="39"/>
  <c r="BX268" i="39" s="1"/>
  <c r="AX171" i="39"/>
  <c r="BX171" i="39" s="1"/>
  <c r="AX138" i="39"/>
  <c r="BX138" i="39" s="1"/>
  <c r="AX126" i="39"/>
  <c r="BX126" i="39" s="1"/>
  <c r="AX91" i="39"/>
  <c r="BX91" i="39" s="1"/>
  <c r="AX83" i="39"/>
  <c r="BX83" i="39" s="1"/>
  <c r="AX78" i="39"/>
  <c r="BX78" i="39" s="1"/>
  <c r="AX250" i="39"/>
  <c r="BX250" i="39" s="1"/>
  <c r="AX223" i="39"/>
  <c r="BX223" i="39" s="1"/>
  <c r="AX202" i="39"/>
  <c r="BX202" i="39" s="1"/>
  <c r="AX201" i="39"/>
  <c r="BX201" i="39" s="1"/>
  <c r="AX193" i="39"/>
  <c r="BX193" i="39" s="1"/>
  <c r="AX187" i="39"/>
  <c r="BX187" i="39" s="1"/>
  <c r="AX112" i="39"/>
  <c r="BX112" i="39" s="1"/>
  <c r="AX107" i="39"/>
  <c r="BX107" i="39" s="1"/>
  <c r="AX195" i="39"/>
  <c r="BX195" i="39" s="1"/>
  <c r="AX190" i="39"/>
  <c r="BX190" i="39" s="1"/>
  <c r="BB286" i="39"/>
  <c r="CB286" i="39" s="1"/>
  <c r="BB278" i="39"/>
  <c r="CB278" i="39" s="1"/>
  <c r="BB284" i="39"/>
  <c r="CB284" i="39" s="1"/>
  <c r="BB269" i="39"/>
  <c r="CB269" i="39" s="1"/>
  <c r="BB283" i="39"/>
  <c r="CB283" i="39" s="1"/>
  <c r="BB276" i="39"/>
  <c r="CB276" i="39" s="1"/>
  <c r="BB264" i="39"/>
  <c r="CB264" i="39" s="1"/>
  <c r="BB255" i="39"/>
  <c r="CB255" i="39" s="1"/>
  <c r="BB247" i="39"/>
  <c r="CB247" i="39" s="1"/>
  <c r="BB239" i="39"/>
  <c r="CB239" i="39" s="1"/>
  <c r="BB231" i="39"/>
  <c r="CB231" i="39" s="1"/>
  <c r="BB280" i="39"/>
  <c r="CB280" i="39" s="1"/>
  <c r="BB288" i="39"/>
  <c r="CB288" i="39" s="1"/>
  <c r="BB256" i="39"/>
  <c r="CB256" i="39" s="1"/>
  <c r="BB249" i="39"/>
  <c r="CB249" i="39" s="1"/>
  <c r="BB237" i="39"/>
  <c r="CB237" i="39" s="1"/>
  <c r="BB224" i="39"/>
  <c r="CB224" i="39" s="1"/>
  <c r="BB216" i="39"/>
  <c r="CB216" i="39" s="1"/>
  <c r="BB208" i="39"/>
  <c r="CB208" i="39" s="1"/>
  <c r="BB200" i="39"/>
  <c r="CB200" i="39" s="1"/>
  <c r="BB192" i="39"/>
  <c r="CB192" i="39" s="1"/>
  <c r="BB184" i="39"/>
  <c r="CB184" i="39" s="1"/>
  <c r="BB176" i="39"/>
  <c r="CB176" i="39" s="1"/>
  <c r="BB282" i="39"/>
  <c r="CB282" i="39" s="1"/>
  <c r="BB265" i="39"/>
  <c r="CB265" i="39" s="1"/>
  <c r="BB260" i="39"/>
  <c r="CB260" i="39" s="1"/>
  <c r="BB252" i="39"/>
  <c r="CB252" i="39" s="1"/>
  <c r="BB251" i="39"/>
  <c r="CB251" i="39" s="1"/>
  <c r="BB287" i="39"/>
  <c r="CB287" i="39" s="1"/>
  <c r="BB272" i="39"/>
  <c r="CB272" i="39" s="1"/>
  <c r="BB261" i="39"/>
  <c r="CB261" i="39" s="1"/>
  <c r="BB244" i="39"/>
  <c r="CB244" i="39" s="1"/>
  <c r="BB236" i="39"/>
  <c r="CB236" i="39" s="1"/>
  <c r="BB230" i="39"/>
  <c r="CB230" i="39" s="1"/>
  <c r="BB223" i="39"/>
  <c r="CB223" i="39" s="1"/>
  <c r="BB211" i="39"/>
  <c r="CB211" i="39" s="1"/>
  <c r="BB204" i="39"/>
  <c r="CB204" i="39" s="1"/>
  <c r="BB197" i="39"/>
  <c r="CB197" i="39" s="1"/>
  <c r="BB185" i="39"/>
  <c r="CB185" i="39" s="1"/>
  <c r="BB178" i="39"/>
  <c r="CB178" i="39" s="1"/>
  <c r="BB168" i="39"/>
  <c r="CB168" i="39" s="1"/>
  <c r="BB160" i="39"/>
  <c r="CB160" i="39" s="1"/>
  <c r="BB152" i="39"/>
  <c r="CB152" i="39" s="1"/>
  <c r="BB144" i="39"/>
  <c r="CB144" i="39" s="1"/>
  <c r="BB136" i="39"/>
  <c r="CB136" i="39" s="1"/>
  <c r="BB128" i="39"/>
  <c r="CB128" i="39" s="1"/>
  <c r="BB120" i="39"/>
  <c r="CB120" i="39" s="1"/>
  <c r="BB112" i="39"/>
  <c r="CB112" i="39" s="1"/>
  <c r="BB279" i="39"/>
  <c r="CB279" i="39" s="1"/>
  <c r="BB253" i="39"/>
  <c r="CB253" i="39" s="1"/>
  <c r="BB245" i="39"/>
  <c r="CB245" i="39" s="1"/>
  <c r="BB259" i="39"/>
  <c r="CB259" i="39" s="1"/>
  <c r="BB250" i="39"/>
  <c r="CB250" i="39" s="1"/>
  <c r="BB241" i="39"/>
  <c r="CB241" i="39" s="1"/>
  <c r="BB234" i="39"/>
  <c r="CB234" i="39" s="1"/>
  <c r="BB226" i="39"/>
  <c r="CB226" i="39" s="1"/>
  <c r="BB225" i="39"/>
  <c r="CB225" i="39" s="1"/>
  <c r="BB217" i="39"/>
  <c r="CB217" i="39" s="1"/>
  <c r="BB209" i="39"/>
  <c r="CB209" i="39" s="1"/>
  <c r="BB175" i="39"/>
  <c r="CB175" i="39" s="1"/>
  <c r="BB163" i="39"/>
  <c r="CB163" i="39" s="1"/>
  <c r="BB156" i="39"/>
  <c r="CB156" i="39" s="1"/>
  <c r="BB149" i="39"/>
  <c r="CB149" i="39" s="1"/>
  <c r="BB137" i="39"/>
  <c r="CB137" i="39" s="1"/>
  <c r="BB130" i="39"/>
  <c r="CB130" i="39" s="1"/>
  <c r="BB118" i="39"/>
  <c r="CB118" i="39" s="1"/>
  <c r="BB111" i="39"/>
  <c r="CB111" i="39" s="1"/>
  <c r="BB100" i="39"/>
  <c r="CB100" i="39" s="1"/>
  <c r="BB92" i="39"/>
  <c r="CB92" i="39" s="1"/>
  <c r="BB84" i="39"/>
  <c r="CB84" i="39" s="1"/>
  <c r="BB76" i="39"/>
  <c r="CB76" i="39" s="1"/>
  <c r="BB285" i="39"/>
  <c r="CB285" i="39" s="1"/>
  <c r="BB268" i="39"/>
  <c r="CB268" i="39" s="1"/>
  <c r="BB266" i="39"/>
  <c r="CB266" i="39" s="1"/>
  <c r="BB263" i="39"/>
  <c r="CB263" i="39" s="1"/>
  <c r="BB254" i="39"/>
  <c r="CB254" i="39" s="1"/>
  <c r="BB246" i="39"/>
  <c r="CB246" i="39" s="1"/>
  <c r="BB222" i="39"/>
  <c r="CB222" i="39" s="1"/>
  <c r="BB202" i="39"/>
  <c r="CB202" i="39" s="1"/>
  <c r="BB199" i="39"/>
  <c r="CB199" i="39" s="1"/>
  <c r="BB195" i="39"/>
  <c r="CB195" i="39" s="1"/>
  <c r="BB173" i="39"/>
  <c r="CB173" i="39" s="1"/>
  <c r="BB151" i="39"/>
  <c r="CB151" i="39" s="1"/>
  <c r="BB143" i="39"/>
  <c r="CB143" i="39" s="1"/>
  <c r="BB135" i="39"/>
  <c r="CB135" i="39" s="1"/>
  <c r="BB134" i="39"/>
  <c r="CB134" i="39" s="1"/>
  <c r="BB126" i="39"/>
  <c r="CB126" i="39" s="1"/>
  <c r="BB273" i="39"/>
  <c r="CB273" i="39" s="1"/>
  <c r="BB240" i="39"/>
  <c r="CB240" i="39" s="1"/>
  <c r="BB205" i="39"/>
  <c r="CB205" i="39" s="1"/>
  <c r="BB191" i="39"/>
  <c r="CB191" i="39" s="1"/>
  <c r="BB235" i="39"/>
  <c r="CB235" i="39" s="1"/>
  <c r="BB229" i="39"/>
  <c r="CB229" i="39" s="1"/>
  <c r="BB221" i="39"/>
  <c r="CB221" i="39" s="1"/>
  <c r="BB198" i="39"/>
  <c r="CB198" i="39" s="1"/>
  <c r="BB193" i="39"/>
  <c r="CB193" i="39" s="1"/>
  <c r="BB165" i="39"/>
  <c r="CB165" i="39" s="1"/>
  <c r="BB161" i="39"/>
  <c r="CB161" i="39" s="1"/>
  <c r="BB158" i="39"/>
  <c r="CB158" i="39" s="1"/>
  <c r="BB132" i="39"/>
  <c r="CB132" i="39" s="1"/>
  <c r="BB117" i="39"/>
  <c r="CB117" i="39" s="1"/>
  <c r="BB107" i="39"/>
  <c r="CB107" i="39" s="1"/>
  <c r="BB95" i="39"/>
  <c r="CB95" i="39" s="1"/>
  <c r="BB88" i="39"/>
  <c r="CB88" i="39" s="1"/>
  <c r="BB81" i="39"/>
  <c r="CB81" i="39" s="1"/>
  <c r="BB69" i="39"/>
  <c r="BB289" i="39"/>
  <c r="CB289" i="39" s="1"/>
  <c r="BB271" i="39"/>
  <c r="CB271" i="39" s="1"/>
  <c r="BB213" i="39"/>
  <c r="CB213" i="39" s="1"/>
  <c r="BB188" i="39"/>
  <c r="CB188" i="39" s="1"/>
  <c r="BB181" i="39"/>
  <c r="CB181" i="39" s="1"/>
  <c r="BB177" i="39"/>
  <c r="CB177" i="39" s="1"/>
  <c r="BB157" i="39"/>
  <c r="CB157" i="39" s="1"/>
  <c r="BB150" i="39"/>
  <c r="CB150" i="39" s="1"/>
  <c r="BB146" i="39"/>
  <c r="CB146" i="39" s="1"/>
  <c r="BB139" i="39"/>
  <c r="CB139" i="39" s="1"/>
  <c r="BB124" i="39"/>
  <c r="CB124" i="39" s="1"/>
  <c r="BB113" i="39"/>
  <c r="CB113" i="39" s="1"/>
  <c r="BB109" i="39"/>
  <c r="CB109" i="39" s="1"/>
  <c r="BB108" i="39"/>
  <c r="CB108" i="39" s="1"/>
  <c r="BB105" i="39"/>
  <c r="CB105" i="39" s="1"/>
  <c r="BB93" i="39"/>
  <c r="CB93" i="39" s="1"/>
  <c r="BB86" i="39"/>
  <c r="CB86" i="39" s="1"/>
  <c r="BB74" i="39"/>
  <c r="CB74" i="39" s="1"/>
  <c r="BB267" i="39"/>
  <c r="CB267" i="39" s="1"/>
  <c r="BB262" i="39"/>
  <c r="CB262" i="39" s="1"/>
  <c r="BB218" i="39"/>
  <c r="CB218" i="39" s="1"/>
  <c r="BB214" i="39"/>
  <c r="CB214" i="39" s="1"/>
  <c r="BB210" i="39"/>
  <c r="CB210" i="39" s="1"/>
  <c r="BB187" i="39"/>
  <c r="CB187" i="39" s="1"/>
  <c r="BB164" i="39"/>
  <c r="CB164" i="39" s="1"/>
  <c r="BB153" i="39"/>
  <c r="CB153" i="39" s="1"/>
  <c r="BB142" i="39"/>
  <c r="CB142" i="39" s="1"/>
  <c r="BB138" i="39"/>
  <c r="CB138" i="39" s="1"/>
  <c r="BB131" i="39"/>
  <c r="CB131" i="39" s="1"/>
  <c r="BB127" i="39"/>
  <c r="CB127" i="39" s="1"/>
  <c r="BB116" i="39"/>
  <c r="CB116" i="39" s="1"/>
  <c r="BB275" i="39"/>
  <c r="CB275" i="39" s="1"/>
  <c r="BB228" i="39"/>
  <c r="CB228" i="39" s="1"/>
  <c r="BB207" i="39"/>
  <c r="CB207" i="39" s="1"/>
  <c r="BB121" i="39"/>
  <c r="CB121" i="39" s="1"/>
  <c r="BB115" i="39"/>
  <c r="CB115" i="39" s="1"/>
  <c r="BB110" i="39"/>
  <c r="CB110" i="39" s="1"/>
  <c r="BB102" i="39"/>
  <c r="CB102" i="39" s="1"/>
  <c r="BB96" i="39"/>
  <c r="CB96" i="39" s="1"/>
  <c r="BB80" i="39"/>
  <c r="CB80" i="39" s="1"/>
  <c r="BB119" i="39"/>
  <c r="CB119" i="39" s="1"/>
  <c r="BB79" i="39"/>
  <c r="CB79" i="39" s="1"/>
  <c r="BB281" i="39"/>
  <c r="CB281" i="39" s="1"/>
  <c r="BB242" i="39"/>
  <c r="CB242" i="39" s="1"/>
  <c r="BB232" i="39"/>
  <c r="CB232" i="39" s="1"/>
  <c r="BB215" i="39"/>
  <c r="CB215" i="39" s="1"/>
  <c r="BB172" i="39"/>
  <c r="CB172" i="39" s="1"/>
  <c r="BB155" i="39"/>
  <c r="CB155" i="39" s="1"/>
  <c r="BB140" i="39"/>
  <c r="CB140" i="39" s="1"/>
  <c r="BB122" i="39"/>
  <c r="CB122" i="39" s="1"/>
  <c r="BB106" i="39"/>
  <c r="CB106" i="39" s="1"/>
  <c r="BB90" i="39"/>
  <c r="CB90" i="39" s="1"/>
  <c r="BB89" i="39"/>
  <c r="CB89" i="39" s="1"/>
  <c r="BB73" i="39"/>
  <c r="CB73" i="39" s="1"/>
  <c r="BB258" i="39"/>
  <c r="CB258" i="39" s="1"/>
  <c r="BB248" i="39"/>
  <c r="CB248" i="39" s="1"/>
  <c r="BB238" i="39"/>
  <c r="CB238" i="39" s="1"/>
  <c r="BB219" i="39"/>
  <c r="CB219" i="39" s="1"/>
  <c r="BB212" i="39"/>
  <c r="CB212" i="39" s="1"/>
  <c r="BB201" i="39"/>
  <c r="CB201" i="39" s="1"/>
  <c r="BB186" i="39"/>
  <c r="CB186" i="39" s="1"/>
  <c r="BB277" i="39"/>
  <c r="CB277" i="39" s="1"/>
  <c r="BB274" i="39"/>
  <c r="CB274" i="39" s="1"/>
  <c r="BB170" i="39"/>
  <c r="CB170" i="39" s="1"/>
  <c r="BB167" i="39"/>
  <c r="CB167" i="39" s="1"/>
  <c r="BB101" i="39"/>
  <c r="CB101" i="39" s="1"/>
  <c r="BB85" i="39"/>
  <c r="CB85" i="39" s="1"/>
  <c r="BB243" i="39"/>
  <c r="CB243" i="39" s="1"/>
  <c r="BB179" i="39"/>
  <c r="CB179" i="39" s="1"/>
  <c r="BB125" i="39"/>
  <c r="CB125" i="39" s="1"/>
  <c r="BB87" i="39"/>
  <c r="CB87" i="39" s="1"/>
  <c r="BB82" i="39"/>
  <c r="CB82" i="39" s="1"/>
  <c r="BB77" i="39"/>
  <c r="CB77" i="39" s="1"/>
  <c r="BB72" i="39"/>
  <c r="CB72" i="39" s="1"/>
  <c r="BB257" i="39"/>
  <c r="CB257" i="39" s="1"/>
  <c r="BB183" i="39"/>
  <c r="CB183" i="39" s="1"/>
  <c r="BB103" i="39"/>
  <c r="CB103" i="39" s="1"/>
  <c r="BB98" i="39"/>
  <c r="CB98" i="39" s="1"/>
  <c r="BB227" i="39"/>
  <c r="CB227" i="39" s="1"/>
  <c r="BB220" i="39"/>
  <c r="CB220" i="39" s="1"/>
  <c r="BB206" i="39"/>
  <c r="CB206" i="39" s="1"/>
  <c r="BB171" i="39"/>
  <c r="CB171" i="39" s="1"/>
  <c r="BB162" i="39"/>
  <c r="CB162" i="39" s="1"/>
  <c r="BB159" i="39"/>
  <c r="CB159" i="39" s="1"/>
  <c r="BB141" i="39"/>
  <c r="CB141" i="39" s="1"/>
  <c r="BB123" i="39"/>
  <c r="CB123" i="39" s="1"/>
  <c r="BB233" i="39"/>
  <c r="CB233" i="39" s="1"/>
  <c r="BB147" i="39"/>
  <c r="CB147" i="39" s="1"/>
  <c r="BB129" i="39"/>
  <c r="CB129" i="39" s="1"/>
  <c r="BB83" i="39"/>
  <c r="CB83" i="39" s="1"/>
  <c r="BB78" i="39"/>
  <c r="CB78" i="39" s="1"/>
  <c r="BB75" i="39"/>
  <c r="CB75" i="39" s="1"/>
  <c r="BB70" i="39"/>
  <c r="CB70" i="39" s="1"/>
  <c r="BB270" i="39"/>
  <c r="CB270" i="39" s="1"/>
  <c r="BB182" i="39"/>
  <c r="CB182" i="39" s="1"/>
  <c r="BB104" i="39"/>
  <c r="CB104" i="39" s="1"/>
  <c r="BB99" i="39"/>
  <c r="CB99" i="39" s="1"/>
  <c r="BB94" i="39"/>
  <c r="CB94" i="39" s="1"/>
  <c r="BB91" i="39"/>
  <c r="CB91" i="39" s="1"/>
  <c r="BB196" i="39"/>
  <c r="CB196" i="39" s="1"/>
  <c r="BB194" i="39"/>
  <c r="CB194" i="39" s="1"/>
  <c r="BB190" i="39"/>
  <c r="CB190" i="39" s="1"/>
  <c r="BB145" i="39"/>
  <c r="CB145" i="39" s="1"/>
  <c r="BB114" i="39"/>
  <c r="CB114" i="39" s="1"/>
  <c r="BB189" i="39"/>
  <c r="CB189" i="39" s="1"/>
  <c r="BB180" i="39"/>
  <c r="CB180" i="39" s="1"/>
  <c r="BB169" i="39"/>
  <c r="CB169" i="39" s="1"/>
  <c r="BB166" i="39"/>
  <c r="CB166" i="39" s="1"/>
  <c r="BB154" i="39"/>
  <c r="CB154" i="39" s="1"/>
  <c r="BB148" i="39"/>
  <c r="CB148" i="39" s="1"/>
  <c r="BB133" i="39"/>
  <c r="CB133" i="39" s="1"/>
  <c r="BB203" i="39"/>
  <c r="CB203" i="39" s="1"/>
  <c r="BB174" i="39"/>
  <c r="CB174" i="39" s="1"/>
  <c r="BB97" i="39"/>
  <c r="CB97" i="39" s="1"/>
  <c r="BB71" i="39"/>
  <c r="CB71" i="39" s="1"/>
  <c r="AL286" i="39"/>
  <c r="BL286" i="39" s="1"/>
  <c r="AL287" i="39"/>
  <c r="BL287" i="39" s="1"/>
  <c r="AL280" i="39"/>
  <c r="BL280" i="39" s="1"/>
  <c r="AL288" i="39"/>
  <c r="BL288" i="39" s="1"/>
  <c r="AL279" i="39"/>
  <c r="BL279" i="39" s="1"/>
  <c r="AL269" i="39"/>
  <c r="BL269" i="39" s="1"/>
  <c r="AL267" i="39"/>
  <c r="BL267" i="39" s="1"/>
  <c r="AL255" i="39"/>
  <c r="BL255" i="39" s="1"/>
  <c r="AL247" i="39"/>
  <c r="BL247" i="39" s="1"/>
  <c r="AL239" i="39"/>
  <c r="BL239" i="39" s="1"/>
  <c r="AL277" i="39"/>
  <c r="BL277" i="39" s="1"/>
  <c r="AL273" i="39"/>
  <c r="BL273" i="39" s="1"/>
  <c r="AL265" i="39"/>
  <c r="BL265" i="39" s="1"/>
  <c r="AL264" i="39"/>
  <c r="BL264" i="39" s="1"/>
  <c r="AL259" i="39"/>
  <c r="BL259" i="39" s="1"/>
  <c r="AL252" i="39"/>
  <c r="BL252" i="39" s="1"/>
  <c r="AL240" i="39"/>
  <c r="BL240" i="39" s="1"/>
  <c r="AL233" i="39"/>
  <c r="BL233" i="39" s="1"/>
  <c r="AL224" i="39"/>
  <c r="BL224" i="39" s="1"/>
  <c r="AL216" i="39"/>
  <c r="BL216" i="39" s="1"/>
  <c r="AL208" i="39"/>
  <c r="BL208" i="39" s="1"/>
  <c r="AL200" i="39"/>
  <c r="BL200" i="39" s="1"/>
  <c r="AL192" i="39"/>
  <c r="BL192" i="39" s="1"/>
  <c r="AL184" i="39"/>
  <c r="BL184" i="39" s="1"/>
  <c r="AL176" i="39"/>
  <c r="BL176" i="39" s="1"/>
  <c r="AL282" i="39"/>
  <c r="BL282" i="39" s="1"/>
  <c r="AL274" i="39"/>
  <c r="BL274" i="39" s="1"/>
  <c r="AL270" i="39"/>
  <c r="BL270" i="39" s="1"/>
  <c r="AL266" i="39"/>
  <c r="BL266" i="39" s="1"/>
  <c r="AL283" i="39"/>
  <c r="BL283" i="39" s="1"/>
  <c r="AL257" i="39"/>
  <c r="BL257" i="39" s="1"/>
  <c r="AL256" i="39"/>
  <c r="BL256" i="39" s="1"/>
  <c r="AL248" i="39"/>
  <c r="BL248" i="39" s="1"/>
  <c r="AL226" i="39"/>
  <c r="BL226" i="39" s="1"/>
  <c r="AL214" i="39"/>
  <c r="BL214" i="39" s="1"/>
  <c r="AL207" i="39"/>
  <c r="BL207" i="39" s="1"/>
  <c r="AL195" i="39"/>
  <c r="BL195" i="39" s="1"/>
  <c r="AL188" i="39"/>
  <c r="BL188" i="39" s="1"/>
  <c r="AL181" i="39"/>
  <c r="BL181" i="39" s="1"/>
  <c r="AL168" i="39"/>
  <c r="BL168" i="39" s="1"/>
  <c r="AL160" i="39"/>
  <c r="BL160" i="39" s="1"/>
  <c r="AL152" i="39"/>
  <c r="BL152" i="39" s="1"/>
  <c r="AL144" i="39"/>
  <c r="BL144" i="39" s="1"/>
  <c r="AL136" i="39"/>
  <c r="BL136" i="39" s="1"/>
  <c r="AL128" i="39"/>
  <c r="BL128" i="39" s="1"/>
  <c r="AL120" i="39"/>
  <c r="BL120" i="39" s="1"/>
  <c r="AL112" i="39"/>
  <c r="BL112" i="39" s="1"/>
  <c r="AL285" i="39"/>
  <c r="BL285" i="39" s="1"/>
  <c r="AL284" i="39"/>
  <c r="BL284" i="39" s="1"/>
  <c r="AL261" i="39"/>
  <c r="BL261" i="39" s="1"/>
  <c r="AL229" i="39"/>
  <c r="BL229" i="39" s="1"/>
  <c r="AL228" i="39"/>
  <c r="BL228" i="39" s="1"/>
  <c r="AL220" i="39"/>
  <c r="BL220" i="39" s="1"/>
  <c r="AL212" i="39"/>
  <c r="BL212" i="39" s="1"/>
  <c r="AL211" i="39"/>
  <c r="BL211" i="39" s="1"/>
  <c r="AL203" i="39"/>
  <c r="BL203" i="39" s="1"/>
  <c r="AL250" i="39"/>
  <c r="BL250" i="39" s="1"/>
  <c r="AL246" i="39"/>
  <c r="BL246" i="39" s="1"/>
  <c r="AL235" i="39"/>
  <c r="BL235" i="39" s="1"/>
  <c r="AL221" i="39"/>
  <c r="BL221" i="39" s="1"/>
  <c r="AL213" i="39"/>
  <c r="BL213" i="39" s="1"/>
  <c r="AL205" i="39"/>
  <c r="BL205" i="39" s="1"/>
  <c r="AL204" i="39"/>
  <c r="BL204" i="39" s="1"/>
  <c r="AL196" i="39"/>
  <c r="BL196" i="39" s="1"/>
  <c r="AL187" i="39"/>
  <c r="BL187" i="39" s="1"/>
  <c r="AL179" i="39"/>
  <c r="BL179" i="39" s="1"/>
  <c r="AL166" i="39"/>
  <c r="BL166" i="39" s="1"/>
  <c r="AL159" i="39"/>
  <c r="BL159" i="39" s="1"/>
  <c r="AL147" i="39"/>
  <c r="BL147" i="39" s="1"/>
  <c r="AL140" i="39"/>
  <c r="BL140" i="39" s="1"/>
  <c r="AL133" i="39"/>
  <c r="BL133" i="39" s="1"/>
  <c r="AL121" i="39"/>
  <c r="BL121" i="39" s="1"/>
  <c r="AL114" i="39"/>
  <c r="BL114" i="39" s="1"/>
  <c r="AL100" i="39"/>
  <c r="BL100" i="39" s="1"/>
  <c r="AL92" i="39"/>
  <c r="BL92" i="39" s="1"/>
  <c r="AL84" i="39"/>
  <c r="BL84" i="39" s="1"/>
  <c r="AL76" i="39"/>
  <c r="BL76" i="39" s="1"/>
  <c r="AL281" i="39"/>
  <c r="BL281" i="39" s="1"/>
  <c r="AL236" i="39"/>
  <c r="BL236" i="39" s="1"/>
  <c r="AL231" i="39"/>
  <c r="BL231" i="39" s="1"/>
  <c r="AL222" i="39"/>
  <c r="BL222" i="39" s="1"/>
  <c r="AL210" i="39"/>
  <c r="BL210" i="39" s="1"/>
  <c r="AL178" i="39"/>
  <c r="BL178" i="39" s="1"/>
  <c r="AL174" i="39"/>
  <c r="BL174" i="39" s="1"/>
  <c r="AL164" i="39"/>
  <c r="BL164" i="39" s="1"/>
  <c r="AL163" i="39"/>
  <c r="BL163" i="39" s="1"/>
  <c r="AL155" i="39"/>
  <c r="BL155" i="39" s="1"/>
  <c r="AL130" i="39"/>
  <c r="BL130" i="39" s="1"/>
  <c r="AL122" i="39"/>
  <c r="BL122" i="39" s="1"/>
  <c r="AL113" i="39"/>
  <c r="BL113" i="39" s="1"/>
  <c r="AL258" i="39"/>
  <c r="BL258" i="39" s="1"/>
  <c r="AL254" i="39"/>
  <c r="BL254" i="39" s="1"/>
  <c r="AL245" i="39"/>
  <c r="BL245" i="39" s="1"/>
  <c r="AL225" i="39"/>
  <c r="BL225" i="39" s="1"/>
  <c r="AL219" i="39"/>
  <c r="BL219" i="39" s="1"/>
  <c r="AL268" i="39"/>
  <c r="BL268" i="39" s="1"/>
  <c r="AL242" i="39"/>
  <c r="BL242" i="39" s="1"/>
  <c r="AL209" i="39"/>
  <c r="BL209" i="39" s="1"/>
  <c r="AL198" i="39"/>
  <c r="BL198" i="39" s="1"/>
  <c r="AL180" i="39"/>
  <c r="BL180" i="39" s="1"/>
  <c r="AL170" i="39"/>
  <c r="BL170" i="39" s="1"/>
  <c r="AL137" i="39"/>
  <c r="BL137" i="39" s="1"/>
  <c r="AL111" i="39"/>
  <c r="BL111" i="39" s="1"/>
  <c r="AL98" i="39"/>
  <c r="BL98" i="39" s="1"/>
  <c r="AL91" i="39"/>
  <c r="BL91" i="39" s="1"/>
  <c r="AL79" i="39"/>
  <c r="BL79" i="39" s="1"/>
  <c r="AL72" i="39"/>
  <c r="BL72" i="39" s="1"/>
  <c r="AL263" i="39"/>
  <c r="BL263" i="39" s="1"/>
  <c r="AL244" i="39"/>
  <c r="BL244" i="39" s="1"/>
  <c r="AL237" i="39"/>
  <c r="BL237" i="39" s="1"/>
  <c r="AL234" i="39"/>
  <c r="BL234" i="39" s="1"/>
  <c r="AL232" i="39"/>
  <c r="BL232" i="39" s="1"/>
  <c r="AL206" i="39"/>
  <c r="BL206" i="39" s="1"/>
  <c r="AL193" i="39"/>
  <c r="BL193" i="39" s="1"/>
  <c r="AL173" i="39"/>
  <c r="BL173" i="39" s="1"/>
  <c r="AL162" i="39"/>
  <c r="BL162" i="39" s="1"/>
  <c r="AL151" i="39"/>
  <c r="BL151" i="39" s="1"/>
  <c r="AL129" i="39"/>
  <c r="BL129" i="39" s="1"/>
  <c r="AL125" i="39"/>
  <c r="BL125" i="39" s="1"/>
  <c r="AL118" i="39"/>
  <c r="BL118" i="39" s="1"/>
  <c r="AL103" i="39"/>
  <c r="BL103" i="39" s="1"/>
  <c r="AL96" i="39"/>
  <c r="BL96" i="39" s="1"/>
  <c r="AL89" i="39"/>
  <c r="BL89" i="39" s="1"/>
  <c r="AL77" i="39"/>
  <c r="BL77" i="39" s="1"/>
  <c r="AL70" i="39"/>
  <c r="BL70" i="39" s="1"/>
  <c r="AL276" i="39"/>
  <c r="BL276" i="39" s="1"/>
  <c r="AL253" i="39"/>
  <c r="BL253" i="39" s="1"/>
  <c r="AL251" i="39"/>
  <c r="BL251" i="39" s="1"/>
  <c r="AL230" i="39"/>
  <c r="BL230" i="39" s="1"/>
  <c r="AL218" i="39"/>
  <c r="BL218" i="39" s="1"/>
  <c r="AL202" i="39"/>
  <c r="BL202" i="39" s="1"/>
  <c r="AL197" i="39"/>
  <c r="BL197" i="39" s="1"/>
  <c r="AL177" i="39"/>
  <c r="BL177" i="39" s="1"/>
  <c r="AL169" i="39"/>
  <c r="BL169" i="39" s="1"/>
  <c r="AL165" i="39"/>
  <c r="BL165" i="39" s="1"/>
  <c r="AL158" i="39"/>
  <c r="BL158" i="39" s="1"/>
  <c r="AL143" i="39"/>
  <c r="BL143" i="39" s="1"/>
  <c r="AL132" i="39"/>
  <c r="BL132" i="39" s="1"/>
  <c r="AL117" i="39"/>
  <c r="BL117" i="39" s="1"/>
  <c r="AL191" i="39"/>
  <c r="BL191" i="39" s="1"/>
  <c r="AL175" i="39"/>
  <c r="BL175" i="39" s="1"/>
  <c r="AL172" i="39"/>
  <c r="BL172" i="39" s="1"/>
  <c r="AL167" i="39"/>
  <c r="BL167" i="39" s="1"/>
  <c r="AL161" i="39"/>
  <c r="BL161" i="39" s="1"/>
  <c r="AL149" i="39"/>
  <c r="BL149" i="39" s="1"/>
  <c r="AL146" i="39"/>
  <c r="BL146" i="39" s="1"/>
  <c r="AL131" i="39"/>
  <c r="BL131" i="39" s="1"/>
  <c r="AL93" i="39"/>
  <c r="BL93" i="39" s="1"/>
  <c r="AL87" i="39"/>
  <c r="BL87" i="39" s="1"/>
  <c r="AL71" i="39"/>
  <c r="BL71" i="39" s="1"/>
  <c r="AL81" i="39"/>
  <c r="BL81" i="39" s="1"/>
  <c r="AL75" i="39"/>
  <c r="BL75" i="39" s="1"/>
  <c r="AL275" i="39"/>
  <c r="BL275" i="39" s="1"/>
  <c r="AL260" i="39"/>
  <c r="BL260" i="39" s="1"/>
  <c r="AL243" i="39"/>
  <c r="BL243" i="39" s="1"/>
  <c r="AL227" i="39"/>
  <c r="BL227" i="39" s="1"/>
  <c r="AL194" i="39"/>
  <c r="BL194" i="39" s="1"/>
  <c r="AL190" i="39"/>
  <c r="BL190" i="39" s="1"/>
  <c r="AL189" i="39"/>
  <c r="BL189" i="39" s="1"/>
  <c r="AL186" i="39"/>
  <c r="BL186" i="39" s="1"/>
  <c r="AL150" i="39"/>
  <c r="BL150" i="39" s="1"/>
  <c r="AL110" i="39"/>
  <c r="BL110" i="39" s="1"/>
  <c r="AL102" i="39"/>
  <c r="BL102" i="39" s="1"/>
  <c r="AL86" i="39"/>
  <c r="BL86" i="39" s="1"/>
  <c r="AL80" i="39"/>
  <c r="BL80" i="39" s="1"/>
  <c r="AL289" i="39"/>
  <c r="BL289" i="39" s="1"/>
  <c r="AL249" i="39"/>
  <c r="BL249" i="39" s="1"/>
  <c r="AL217" i="39"/>
  <c r="BL217" i="39" s="1"/>
  <c r="AL183" i="39"/>
  <c r="BL183" i="39" s="1"/>
  <c r="AL241" i="39"/>
  <c r="BL241" i="39" s="1"/>
  <c r="AL201" i="39"/>
  <c r="BL201" i="39" s="1"/>
  <c r="AL199" i="39"/>
  <c r="BL199" i="39" s="1"/>
  <c r="AL134" i="39"/>
  <c r="BL134" i="39" s="1"/>
  <c r="AL119" i="39"/>
  <c r="BL119" i="39" s="1"/>
  <c r="AL116" i="39"/>
  <c r="BL116" i="39" s="1"/>
  <c r="AL97" i="39"/>
  <c r="BL97" i="39" s="1"/>
  <c r="AL223" i="39"/>
  <c r="BL223" i="39" s="1"/>
  <c r="AL157" i="39"/>
  <c r="BL157" i="39" s="1"/>
  <c r="AL108" i="39"/>
  <c r="BL108" i="39" s="1"/>
  <c r="AL106" i="39"/>
  <c r="BL106" i="39" s="1"/>
  <c r="AL101" i="39"/>
  <c r="BL101" i="39" s="1"/>
  <c r="AL185" i="39"/>
  <c r="BL185" i="39" s="1"/>
  <c r="AL154" i="39"/>
  <c r="BL154" i="39" s="1"/>
  <c r="AL139" i="39"/>
  <c r="BL139" i="39" s="1"/>
  <c r="AL124" i="39"/>
  <c r="BL124" i="39" s="1"/>
  <c r="AL271" i="39"/>
  <c r="BL271" i="39" s="1"/>
  <c r="AL262" i="39"/>
  <c r="BL262" i="39" s="1"/>
  <c r="AL148" i="39"/>
  <c r="BL148" i="39" s="1"/>
  <c r="AL145" i="39"/>
  <c r="BL145" i="39" s="1"/>
  <c r="AL142" i="39"/>
  <c r="BL142" i="39" s="1"/>
  <c r="AL127" i="39"/>
  <c r="BL127" i="39" s="1"/>
  <c r="AL88" i="39"/>
  <c r="BL88" i="39" s="1"/>
  <c r="AL83" i="39"/>
  <c r="BL83" i="39" s="1"/>
  <c r="AL78" i="39"/>
  <c r="BL78" i="39" s="1"/>
  <c r="AL73" i="39"/>
  <c r="BL73" i="39" s="1"/>
  <c r="AL115" i="39"/>
  <c r="BL115" i="39" s="1"/>
  <c r="AL107" i="39"/>
  <c r="BL107" i="39" s="1"/>
  <c r="AL104" i="39"/>
  <c r="BL104" i="39" s="1"/>
  <c r="AL99" i="39"/>
  <c r="BL99" i="39" s="1"/>
  <c r="AL94" i="39"/>
  <c r="BL94" i="39" s="1"/>
  <c r="AL272" i="39"/>
  <c r="BL272" i="39" s="1"/>
  <c r="AL278" i="39"/>
  <c r="BL278" i="39" s="1"/>
  <c r="AL238" i="39"/>
  <c r="BL238" i="39" s="1"/>
  <c r="AL215" i="39"/>
  <c r="BL215" i="39" s="1"/>
  <c r="AL182" i="39"/>
  <c r="BL182" i="39" s="1"/>
  <c r="AL171" i="39"/>
  <c r="BL171" i="39" s="1"/>
  <c r="AL156" i="39"/>
  <c r="BL156" i="39" s="1"/>
  <c r="AL153" i="39"/>
  <c r="BL153" i="39" s="1"/>
  <c r="AL141" i="39"/>
  <c r="BL141" i="39" s="1"/>
  <c r="AL138" i="39"/>
  <c r="BL138" i="39" s="1"/>
  <c r="AL135" i="39"/>
  <c r="BL135" i="39" s="1"/>
  <c r="AL105" i="39"/>
  <c r="BL105" i="39" s="1"/>
  <c r="AL74" i="39"/>
  <c r="BL74" i="39" s="1"/>
  <c r="AL69" i="39"/>
  <c r="AL126" i="39"/>
  <c r="BL126" i="39" s="1"/>
  <c r="AL123" i="39"/>
  <c r="BL123" i="39" s="1"/>
  <c r="AL109" i="39"/>
  <c r="BL109" i="39" s="1"/>
  <c r="AL95" i="39"/>
  <c r="BL95" i="39" s="1"/>
  <c r="AL90" i="39"/>
  <c r="BL90" i="39" s="1"/>
  <c r="AL85" i="39"/>
  <c r="BL85" i="39" s="1"/>
  <c r="AL82" i="39"/>
  <c r="BL82" i="39" s="1"/>
  <c r="AR284" i="39"/>
  <c r="BR284" i="39" s="1"/>
  <c r="AR279" i="39"/>
  <c r="BR279" i="39" s="1"/>
  <c r="AR275" i="39"/>
  <c r="BR275" i="39" s="1"/>
  <c r="AR267" i="39"/>
  <c r="BR267" i="39" s="1"/>
  <c r="AR286" i="39"/>
  <c r="BR286" i="39" s="1"/>
  <c r="AR271" i="39"/>
  <c r="BR271" i="39" s="1"/>
  <c r="AR264" i="39"/>
  <c r="BR264" i="39" s="1"/>
  <c r="AR261" i="39"/>
  <c r="BR261" i="39" s="1"/>
  <c r="AR253" i="39"/>
  <c r="BR253" i="39" s="1"/>
  <c r="AR245" i="39"/>
  <c r="BR245" i="39" s="1"/>
  <c r="AR237" i="39"/>
  <c r="BR237" i="39" s="1"/>
  <c r="AR289" i="39"/>
  <c r="BR289" i="39" s="1"/>
  <c r="AR285" i="39"/>
  <c r="BR285" i="39" s="1"/>
  <c r="AR281" i="39"/>
  <c r="BR281" i="39" s="1"/>
  <c r="AR278" i="39"/>
  <c r="BR278" i="39" s="1"/>
  <c r="AR251" i="39"/>
  <c r="BR251" i="39" s="1"/>
  <c r="AR244" i="39"/>
  <c r="BR244" i="39" s="1"/>
  <c r="AR232" i="39"/>
  <c r="BR232" i="39" s="1"/>
  <c r="AR230" i="39"/>
  <c r="BR230" i="39" s="1"/>
  <c r="AR222" i="39"/>
  <c r="BR222" i="39" s="1"/>
  <c r="AR214" i="39"/>
  <c r="BR214" i="39" s="1"/>
  <c r="AR206" i="39"/>
  <c r="BR206" i="39" s="1"/>
  <c r="AR198" i="39"/>
  <c r="BR198" i="39" s="1"/>
  <c r="AR190" i="39"/>
  <c r="BR190" i="39" s="1"/>
  <c r="AR182" i="39"/>
  <c r="BR182" i="39" s="1"/>
  <c r="AR174" i="39"/>
  <c r="BR174" i="39" s="1"/>
  <c r="AR277" i="39"/>
  <c r="BR277" i="39" s="1"/>
  <c r="AR260" i="39"/>
  <c r="BR260" i="39" s="1"/>
  <c r="AR252" i="39"/>
  <c r="BR252" i="39" s="1"/>
  <c r="AR268" i="39"/>
  <c r="BR268" i="39" s="1"/>
  <c r="AR236" i="39"/>
  <c r="BR236" i="39" s="1"/>
  <c r="AR225" i="39"/>
  <c r="BR225" i="39" s="1"/>
  <c r="AR218" i="39"/>
  <c r="BR218" i="39" s="1"/>
  <c r="AR211" i="39"/>
  <c r="BR211" i="39" s="1"/>
  <c r="AR199" i="39"/>
  <c r="BR199" i="39" s="1"/>
  <c r="AR192" i="39"/>
  <c r="BR192" i="39" s="1"/>
  <c r="AR180" i="39"/>
  <c r="BR180" i="39" s="1"/>
  <c r="AR173" i="39"/>
  <c r="BR173" i="39" s="1"/>
  <c r="AR166" i="39"/>
  <c r="BR166" i="39" s="1"/>
  <c r="AR158" i="39"/>
  <c r="BR158" i="39" s="1"/>
  <c r="AR150" i="39"/>
  <c r="BR150" i="39" s="1"/>
  <c r="AR142" i="39"/>
  <c r="BR142" i="39" s="1"/>
  <c r="AR134" i="39"/>
  <c r="BR134" i="39" s="1"/>
  <c r="AR126" i="39"/>
  <c r="BR126" i="39" s="1"/>
  <c r="AR118" i="39"/>
  <c r="BR118" i="39" s="1"/>
  <c r="AR110" i="39"/>
  <c r="BR110" i="39" s="1"/>
  <c r="AR282" i="39"/>
  <c r="BR282" i="39" s="1"/>
  <c r="AR273" i="39"/>
  <c r="BR273" i="39" s="1"/>
  <c r="AR254" i="39"/>
  <c r="BR254" i="39" s="1"/>
  <c r="AR241" i="39"/>
  <c r="BR241" i="39" s="1"/>
  <c r="AR208" i="39"/>
  <c r="BR208" i="39" s="1"/>
  <c r="AR283" i="39"/>
  <c r="BR283" i="39" s="1"/>
  <c r="AR272" i="39"/>
  <c r="BR272" i="39" s="1"/>
  <c r="AR262" i="39"/>
  <c r="BR262" i="39" s="1"/>
  <c r="AR257" i="39"/>
  <c r="BR257" i="39" s="1"/>
  <c r="AR248" i="39"/>
  <c r="BR248" i="39" s="1"/>
  <c r="AR233" i="39"/>
  <c r="BR233" i="39" s="1"/>
  <c r="AR226" i="39"/>
  <c r="BR226" i="39" s="1"/>
  <c r="AR217" i="39"/>
  <c r="BR217" i="39" s="1"/>
  <c r="AR209" i="39"/>
  <c r="BR209" i="39" s="1"/>
  <c r="AR184" i="39"/>
  <c r="BR184" i="39" s="1"/>
  <c r="AR176" i="39"/>
  <c r="BR176" i="39" s="1"/>
  <c r="AR175" i="39"/>
  <c r="BR175" i="39" s="1"/>
  <c r="AR170" i="39"/>
  <c r="BR170" i="39" s="1"/>
  <c r="AR163" i="39"/>
  <c r="BR163" i="39" s="1"/>
  <c r="AR151" i="39"/>
  <c r="BR151" i="39" s="1"/>
  <c r="AR144" i="39"/>
  <c r="BR144" i="39" s="1"/>
  <c r="AR132" i="39"/>
  <c r="BR132" i="39" s="1"/>
  <c r="AR125" i="39"/>
  <c r="BR125" i="39" s="1"/>
  <c r="AR113" i="39"/>
  <c r="BR113" i="39" s="1"/>
  <c r="AR106" i="39"/>
  <c r="BR106" i="39" s="1"/>
  <c r="AR98" i="39"/>
  <c r="BR98" i="39" s="1"/>
  <c r="AR90" i="39"/>
  <c r="BR90" i="39" s="1"/>
  <c r="AR82" i="39"/>
  <c r="BR82" i="39" s="1"/>
  <c r="AR74" i="39"/>
  <c r="BR74" i="39" s="1"/>
  <c r="AR239" i="39"/>
  <c r="BR239" i="39" s="1"/>
  <c r="AR229" i="39"/>
  <c r="BR229" i="39" s="1"/>
  <c r="AR223" i="39"/>
  <c r="BR223" i="39" s="1"/>
  <c r="AR220" i="39"/>
  <c r="BR220" i="39" s="1"/>
  <c r="AR191" i="39"/>
  <c r="BR191" i="39" s="1"/>
  <c r="AR187" i="39"/>
  <c r="BR187" i="39" s="1"/>
  <c r="AR160" i="39"/>
  <c r="BR160" i="39" s="1"/>
  <c r="AR152" i="39"/>
  <c r="BR152" i="39" s="1"/>
  <c r="AR143" i="39"/>
  <c r="BR143" i="39" s="1"/>
  <c r="AR135" i="39"/>
  <c r="BR135" i="39" s="1"/>
  <c r="AR276" i="39"/>
  <c r="BR276" i="39" s="1"/>
  <c r="AR259" i="39"/>
  <c r="BR259" i="39" s="1"/>
  <c r="AR234" i="39"/>
  <c r="BR234" i="39" s="1"/>
  <c r="AR203" i="39"/>
  <c r="BR203" i="39" s="1"/>
  <c r="AR194" i="39"/>
  <c r="BR194" i="39" s="1"/>
  <c r="AR269" i="39"/>
  <c r="BR269" i="39" s="1"/>
  <c r="AR227" i="39"/>
  <c r="BR227" i="39" s="1"/>
  <c r="AR219" i="39"/>
  <c r="BR219" i="39" s="1"/>
  <c r="AR201" i="39"/>
  <c r="BR201" i="39" s="1"/>
  <c r="AR178" i="39"/>
  <c r="BR178" i="39" s="1"/>
  <c r="AR168" i="39"/>
  <c r="BR168" i="39" s="1"/>
  <c r="AR157" i="39"/>
  <c r="BR157" i="39" s="1"/>
  <c r="AR146" i="39"/>
  <c r="BR146" i="39" s="1"/>
  <c r="AR131" i="39"/>
  <c r="BR131" i="39" s="1"/>
  <c r="AR124" i="39"/>
  <c r="BR124" i="39" s="1"/>
  <c r="AR120" i="39"/>
  <c r="BR120" i="39" s="1"/>
  <c r="AR102" i="39"/>
  <c r="BR102" i="39" s="1"/>
  <c r="AR95" i="39"/>
  <c r="BR95" i="39" s="1"/>
  <c r="AR83" i="39"/>
  <c r="BR83" i="39" s="1"/>
  <c r="AR76" i="39"/>
  <c r="BR76" i="39" s="1"/>
  <c r="AR274" i="39"/>
  <c r="BR274" i="39" s="1"/>
  <c r="AR249" i="39"/>
  <c r="BR249" i="39" s="1"/>
  <c r="AR246" i="39"/>
  <c r="BR246" i="39" s="1"/>
  <c r="AR215" i="39"/>
  <c r="BR215" i="39" s="1"/>
  <c r="AR207" i="39"/>
  <c r="BR207" i="39" s="1"/>
  <c r="AR196" i="39"/>
  <c r="BR196" i="39" s="1"/>
  <c r="AR186" i="39"/>
  <c r="BR186" i="39" s="1"/>
  <c r="AR171" i="39"/>
  <c r="BR171" i="39" s="1"/>
  <c r="AR164" i="39"/>
  <c r="BR164" i="39" s="1"/>
  <c r="AR153" i="39"/>
  <c r="BR153" i="39" s="1"/>
  <c r="AR149" i="39"/>
  <c r="BR149" i="39" s="1"/>
  <c r="AR138" i="39"/>
  <c r="BR138" i="39" s="1"/>
  <c r="AR127" i="39"/>
  <c r="BR127" i="39" s="1"/>
  <c r="AR123" i="39"/>
  <c r="BR123" i="39" s="1"/>
  <c r="AR116" i="39"/>
  <c r="BR116" i="39" s="1"/>
  <c r="AR112" i="39"/>
  <c r="BR112" i="39" s="1"/>
  <c r="AR109" i="39"/>
  <c r="BR109" i="39" s="1"/>
  <c r="AR108" i="39"/>
  <c r="BR108" i="39" s="1"/>
  <c r="AR107" i="39"/>
  <c r="BR107" i="39" s="1"/>
  <c r="AR100" i="39"/>
  <c r="BR100" i="39" s="1"/>
  <c r="AR88" i="39"/>
  <c r="BR88" i="39" s="1"/>
  <c r="AR81" i="39"/>
  <c r="BR81" i="39" s="1"/>
  <c r="AR69" i="39"/>
  <c r="AR270" i="39"/>
  <c r="BR270" i="39" s="1"/>
  <c r="AR250" i="39"/>
  <c r="BR250" i="39" s="1"/>
  <c r="AR243" i="39"/>
  <c r="BR243" i="39" s="1"/>
  <c r="AR238" i="39"/>
  <c r="BR238" i="39" s="1"/>
  <c r="AR231" i="39"/>
  <c r="BR231" i="39" s="1"/>
  <c r="AR212" i="39"/>
  <c r="BR212" i="39" s="1"/>
  <c r="AR204" i="39"/>
  <c r="BR204" i="39" s="1"/>
  <c r="AR200" i="39"/>
  <c r="BR200" i="39" s="1"/>
  <c r="AR195" i="39"/>
  <c r="BR195" i="39" s="1"/>
  <c r="AR179" i="39"/>
  <c r="BR179" i="39" s="1"/>
  <c r="AR156" i="39"/>
  <c r="BR156" i="39" s="1"/>
  <c r="AR145" i="39"/>
  <c r="BR145" i="39" s="1"/>
  <c r="AR130" i="39"/>
  <c r="BR130" i="39" s="1"/>
  <c r="AR119" i="39"/>
  <c r="BR119" i="39" s="1"/>
  <c r="AR280" i="39"/>
  <c r="BR280" i="39" s="1"/>
  <c r="AR266" i="39"/>
  <c r="BR266" i="39" s="1"/>
  <c r="AR224" i="39"/>
  <c r="BR224" i="39" s="1"/>
  <c r="AR213" i="39"/>
  <c r="BR213" i="39" s="1"/>
  <c r="AR202" i="39"/>
  <c r="BR202" i="39" s="1"/>
  <c r="AR188" i="39"/>
  <c r="BR188" i="39" s="1"/>
  <c r="AR162" i="39"/>
  <c r="BR162" i="39" s="1"/>
  <c r="AR159" i="39"/>
  <c r="BR159" i="39" s="1"/>
  <c r="AR147" i="39"/>
  <c r="BR147" i="39" s="1"/>
  <c r="AR141" i="39"/>
  <c r="BR141" i="39" s="1"/>
  <c r="AR111" i="39"/>
  <c r="BR111" i="39" s="1"/>
  <c r="AR101" i="39"/>
  <c r="BR101" i="39" s="1"/>
  <c r="AR85" i="39"/>
  <c r="BR85" i="39" s="1"/>
  <c r="AR84" i="39"/>
  <c r="BR84" i="39" s="1"/>
  <c r="AR73" i="39"/>
  <c r="BR73" i="39" s="1"/>
  <c r="AR288" i="39"/>
  <c r="BR288" i="39" s="1"/>
  <c r="AR265" i="39"/>
  <c r="BR265" i="39" s="1"/>
  <c r="AR256" i="39"/>
  <c r="BR256" i="39" s="1"/>
  <c r="AR117" i="39"/>
  <c r="BR117" i="39" s="1"/>
  <c r="AR94" i="39"/>
  <c r="BR94" i="39" s="1"/>
  <c r="AR78" i="39"/>
  <c r="BR78" i="39" s="1"/>
  <c r="AR72" i="39"/>
  <c r="BR72" i="39" s="1"/>
  <c r="AR185" i="39"/>
  <c r="BR185" i="39" s="1"/>
  <c r="AR235" i="39"/>
  <c r="BR235" i="39" s="1"/>
  <c r="AR228" i="39"/>
  <c r="BR228" i="39" s="1"/>
  <c r="AR221" i="39"/>
  <c r="BR221" i="39" s="1"/>
  <c r="AR210" i="39"/>
  <c r="BR210" i="39" s="1"/>
  <c r="AR177" i="39"/>
  <c r="BR177" i="39" s="1"/>
  <c r="AR165" i="39"/>
  <c r="BR165" i="39" s="1"/>
  <c r="AR129" i="39"/>
  <c r="BR129" i="39" s="1"/>
  <c r="AR105" i="39"/>
  <c r="BR105" i="39" s="1"/>
  <c r="AR89" i="39"/>
  <c r="BR89" i="39" s="1"/>
  <c r="AR197" i="39"/>
  <c r="BR197" i="39" s="1"/>
  <c r="AR193" i="39"/>
  <c r="BR193" i="39" s="1"/>
  <c r="AR189" i="39"/>
  <c r="BR189" i="39" s="1"/>
  <c r="AR139" i="39"/>
  <c r="BR139" i="39" s="1"/>
  <c r="AR121" i="39"/>
  <c r="BR121" i="39" s="1"/>
  <c r="AR104" i="39"/>
  <c r="BR104" i="39" s="1"/>
  <c r="AR99" i="39"/>
  <c r="BR99" i="39" s="1"/>
  <c r="AR96" i="39"/>
  <c r="BR96" i="39" s="1"/>
  <c r="AR91" i="39"/>
  <c r="BR91" i="39" s="1"/>
  <c r="AR86" i="39"/>
  <c r="BR86" i="39" s="1"/>
  <c r="AR240" i="39"/>
  <c r="BR240" i="39" s="1"/>
  <c r="AR172" i="39"/>
  <c r="BR172" i="39" s="1"/>
  <c r="AR167" i="39"/>
  <c r="BR167" i="39" s="1"/>
  <c r="AR155" i="39"/>
  <c r="BR155" i="39" s="1"/>
  <c r="AR137" i="39"/>
  <c r="BR137" i="39" s="1"/>
  <c r="AR71" i="39"/>
  <c r="BR71" i="39" s="1"/>
  <c r="AR287" i="39"/>
  <c r="BR287" i="39" s="1"/>
  <c r="AR205" i="39"/>
  <c r="BR205" i="39" s="1"/>
  <c r="AR161" i="39"/>
  <c r="BR161" i="39" s="1"/>
  <c r="AR140" i="39"/>
  <c r="BR140" i="39" s="1"/>
  <c r="AR128" i="39"/>
  <c r="BR128" i="39" s="1"/>
  <c r="AR122" i="39"/>
  <c r="BR122" i="39" s="1"/>
  <c r="AR97" i="39"/>
  <c r="BR97" i="39" s="1"/>
  <c r="AR92" i="39"/>
  <c r="BR92" i="39" s="1"/>
  <c r="AR87" i="39"/>
  <c r="BR87" i="39" s="1"/>
  <c r="AR79" i="39"/>
  <c r="BR79" i="39" s="1"/>
  <c r="AR183" i="39"/>
  <c r="BR183" i="39" s="1"/>
  <c r="AR103" i="39"/>
  <c r="BR103" i="39" s="1"/>
  <c r="AR77" i="39"/>
  <c r="BR77" i="39" s="1"/>
  <c r="AR263" i="39"/>
  <c r="BR263" i="39" s="1"/>
  <c r="AR255" i="39"/>
  <c r="BR255" i="39" s="1"/>
  <c r="AR242" i="39"/>
  <c r="BR242" i="39" s="1"/>
  <c r="AR93" i="39"/>
  <c r="BR93" i="39" s="1"/>
  <c r="AR258" i="39"/>
  <c r="BR258" i="39" s="1"/>
  <c r="AR247" i="39"/>
  <c r="BR247" i="39" s="1"/>
  <c r="AR216" i="39"/>
  <c r="BR216" i="39" s="1"/>
  <c r="AR181" i="39"/>
  <c r="BR181" i="39" s="1"/>
  <c r="AR169" i="39"/>
  <c r="BR169" i="39" s="1"/>
  <c r="AR154" i="39"/>
  <c r="BR154" i="39" s="1"/>
  <c r="AR148" i="39"/>
  <c r="BR148" i="39" s="1"/>
  <c r="AR136" i="39"/>
  <c r="BR136" i="39" s="1"/>
  <c r="AR133" i="39"/>
  <c r="BR133" i="39" s="1"/>
  <c r="AR115" i="39"/>
  <c r="BR115" i="39" s="1"/>
  <c r="AR114" i="39"/>
  <c r="BR114" i="39" s="1"/>
  <c r="AR80" i="39"/>
  <c r="BR80" i="39" s="1"/>
  <c r="AR75" i="39"/>
  <c r="BR75" i="39" s="1"/>
  <c r="AR70" i="39"/>
  <c r="BR70" i="39" s="1"/>
  <c r="AT286" i="39"/>
  <c r="BT286" i="39" s="1"/>
  <c r="AT278" i="39"/>
  <c r="BT278" i="39" s="1"/>
  <c r="AT289" i="39"/>
  <c r="BT289" i="39" s="1"/>
  <c r="AT282" i="39"/>
  <c r="BT282" i="39" s="1"/>
  <c r="AT269" i="39"/>
  <c r="BT269" i="39" s="1"/>
  <c r="AT274" i="39"/>
  <c r="BT274" i="39" s="1"/>
  <c r="AT262" i="39"/>
  <c r="BT262" i="39" s="1"/>
  <c r="AT255" i="39"/>
  <c r="BT255" i="39" s="1"/>
  <c r="AT247" i="39"/>
  <c r="BT247" i="39" s="1"/>
  <c r="AT239" i="39"/>
  <c r="BT239" i="39" s="1"/>
  <c r="AT271" i="39"/>
  <c r="BT271" i="39" s="1"/>
  <c r="AT263" i="39"/>
  <c r="BT263" i="39" s="1"/>
  <c r="AT261" i="39"/>
  <c r="BT261" i="39" s="1"/>
  <c r="AT254" i="39"/>
  <c r="BT254" i="39" s="1"/>
  <c r="AT242" i="39"/>
  <c r="BT242" i="39" s="1"/>
  <c r="AT235" i="39"/>
  <c r="BT235" i="39" s="1"/>
  <c r="AT224" i="39"/>
  <c r="BT224" i="39" s="1"/>
  <c r="AT216" i="39"/>
  <c r="BT216" i="39" s="1"/>
  <c r="AT208" i="39"/>
  <c r="BT208" i="39" s="1"/>
  <c r="AT200" i="39"/>
  <c r="BT200" i="39" s="1"/>
  <c r="AT192" i="39"/>
  <c r="BT192" i="39" s="1"/>
  <c r="AT184" i="39"/>
  <c r="BT184" i="39" s="1"/>
  <c r="AT176" i="39"/>
  <c r="BT176" i="39" s="1"/>
  <c r="AT284" i="39"/>
  <c r="BT284" i="39" s="1"/>
  <c r="AT280" i="39"/>
  <c r="BT280" i="39" s="1"/>
  <c r="AT264" i="39"/>
  <c r="BT264" i="39" s="1"/>
  <c r="AT253" i="39"/>
  <c r="BT253" i="39" s="1"/>
  <c r="AT285" i="39"/>
  <c r="BT285" i="39" s="1"/>
  <c r="AT267" i="39"/>
  <c r="BT267" i="39" s="1"/>
  <c r="AT246" i="39"/>
  <c r="BT246" i="39" s="1"/>
  <c r="AT238" i="39"/>
  <c r="BT238" i="39" s="1"/>
  <c r="AT237" i="39"/>
  <c r="BT237" i="39" s="1"/>
  <c r="AT228" i="39"/>
  <c r="BT228" i="39" s="1"/>
  <c r="AT221" i="39"/>
  <c r="BT221" i="39" s="1"/>
  <c r="AT209" i="39"/>
  <c r="BT209" i="39" s="1"/>
  <c r="AT202" i="39"/>
  <c r="BT202" i="39" s="1"/>
  <c r="AT190" i="39"/>
  <c r="BT190" i="39" s="1"/>
  <c r="AT183" i="39"/>
  <c r="BT183" i="39" s="1"/>
  <c r="AT171" i="39"/>
  <c r="BT171" i="39" s="1"/>
  <c r="AT168" i="39"/>
  <c r="BT168" i="39" s="1"/>
  <c r="AT160" i="39"/>
  <c r="BT160" i="39" s="1"/>
  <c r="AT152" i="39"/>
  <c r="BT152" i="39" s="1"/>
  <c r="AT144" i="39"/>
  <c r="BT144" i="39" s="1"/>
  <c r="AT136" i="39"/>
  <c r="BT136" i="39" s="1"/>
  <c r="AT128" i="39"/>
  <c r="BT128" i="39" s="1"/>
  <c r="AT120" i="39"/>
  <c r="BT120" i="39" s="1"/>
  <c r="AT112" i="39"/>
  <c r="BT112" i="39" s="1"/>
  <c r="AT272" i="39"/>
  <c r="BT272" i="39" s="1"/>
  <c r="AT260" i="39"/>
  <c r="BT260" i="39" s="1"/>
  <c r="AT251" i="39"/>
  <c r="BT251" i="39" s="1"/>
  <c r="AT244" i="39"/>
  <c r="BT244" i="39" s="1"/>
  <c r="AT240" i="39"/>
  <c r="BT240" i="39" s="1"/>
  <c r="AT218" i="39"/>
  <c r="BT218" i="39" s="1"/>
  <c r="AT210" i="39"/>
  <c r="BT210" i="39" s="1"/>
  <c r="AT281" i="39"/>
  <c r="BT281" i="39" s="1"/>
  <c r="AT275" i="39"/>
  <c r="BT275" i="39" s="1"/>
  <c r="AT266" i="39"/>
  <c r="BT266" i="39" s="1"/>
  <c r="AT236" i="39"/>
  <c r="BT236" i="39" s="1"/>
  <c r="AT227" i="39"/>
  <c r="BT227" i="39" s="1"/>
  <c r="AT219" i="39"/>
  <c r="BT219" i="39" s="1"/>
  <c r="AT194" i="39"/>
  <c r="BT194" i="39" s="1"/>
  <c r="AT186" i="39"/>
  <c r="BT186" i="39" s="1"/>
  <c r="AT185" i="39"/>
  <c r="BT185" i="39" s="1"/>
  <c r="AT177" i="39"/>
  <c r="BT177" i="39" s="1"/>
  <c r="AT161" i="39"/>
  <c r="BT161" i="39" s="1"/>
  <c r="AT154" i="39"/>
  <c r="BT154" i="39" s="1"/>
  <c r="AT142" i="39"/>
  <c r="BT142" i="39" s="1"/>
  <c r="AT135" i="39"/>
  <c r="BT135" i="39" s="1"/>
  <c r="AT123" i="39"/>
  <c r="BT123" i="39" s="1"/>
  <c r="AT116" i="39"/>
  <c r="BT116" i="39" s="1"/>
  <c r="AT109" i="39"/>
  <c r="BT109" i="39" s="1"/>
  <c r="AT100" i="39"/>
  <c r="BT100" i="39" s="1"/>
  <c r="AT92" i="39"/>
  <c r="BT92" i="39" s="1"/>
  <c r="AT84" i="39"/>
  <c r="BT84" i="39" s="1"/>
  <c r="AT76" i="39"/>
  <c r="BT76" i="39" s="1"/>
  <c r="AT276" i="39"/>
  <c r="BT276" i="39" s="1"/>
  <c r="AT252" i="39"/>
  <c r="BT252" i="39" s="1"/>
  <c r="AT243" i="39"/>
  <c r="BT243" i="39" s="1"/>
  <c r="AT234" i="39"/>
  <c r="BT234" i="39" s="1"/>
  <c r="AT212" i="39"/>
  <c r="BT212" i="39" s="1"/>
  <c r="AT203" i="39"/>
  <c r="BT203" i="39" s="1"/>
  <c r="AT179" i="39"/>
  <c r="BT179" i="39" s="1"/>
  <c r="AT170" i="39"/>
  <c r="BT170" i="39" s="1"/>
  <c r="AT162" i="39"/>
  <c r="BT162" i="39" s="1"/>
  <c r="AT153" i="39"/>
  <c r="BT153" i="39" s="1"/>
  <c r="AT145" i="39"/>
  <c r="BT145" i="39" s="1"/>
  <c r="AT111" i="39"/>
  <c r="BT111" i="39" s="1"/>
  <c r="AT287" i="39"/>
  <c r="BT287" i="39" s="1"/>
  <c r="AT256" i="39"/>
  <c r="BT256" i="39" s="1"/>
  <c r="AT248" i="39"/>
  <c r="BT248" i="39" s="1"/>
  <c r="AT233" i="39"/>
  <c r="BT233" i="39" s="1"/>
  <c r="AT215" i="39"/>
  <c r="BT215" i="39" s="1"/>
  <c r="AT206" i="39"/>
  <c r="BT206" i="39" s="1"/>
  <c r="AT201" i="39"/>
  <c r="BT201" i="39" s="1"/>
  <c r="AT197" i="39"/>
  <c r="BT197" i="39" s="1"/>
  <c r="AT249" i="39"/>
  <c r="BT249" i="39" s="1"/>
  <c r="AT241" i="39"/>
  <c r="BT241" i="39" s="1"/>
  <c r="AT231" i="39"/>
  <c r="BT231" i="39" s="1"/>
  <c r="AT211" i="39"/>
  <c r="BT211" i="39" s="1"/>
  <c r="AT191" i="39"/>
  <c r="BT191" i="39" s="1"/>
  <c r="AT182" i="39"/>
  <c r="BT182" i="39" s="1"/>
  <c r="AT149" i="39"/>
  <c r="BT149" i="39" s="1"/>
  <c r="AT127" i="39"/>
  <c r="BT127" i="39" s="1"/>
  <c r="AT105" i="39"/>
  <c r="BT105" i="39" s="1"/>
  <c r="AT93" i="39"/>
  <c r="BT93" i="39" s="1"/>
  <c r="AT86" i="39"/>
  <c r="BT86" i="39" s="1"/>
  <c r="AT74" i="39"/>
  <c r="BT74" i="39" s="1"/>
  <c r="AT279" i="39"/>
  <c r="BT279" i="39" s="1"/>
  <c r="AT270" i="39"/>
  <c r="BT270" i="39" s="1"/>
  <c r="AT265" i="39"/>
  <c r="BT265" i="39" s="1"/>
  <c r="AT250" i="39"/>
  <c r="BT250" i="39" s="1"/>
  <c r="AT223" i="39"/>
  <c r="BT223" i="39" s="1"/>
  <c r="AT204" i="39"/>
  <c r="BT204" i="39" s="1"/>
  <c r="AT195" i="39"/>
  <c r="BT195" i="39" s="1"/>
  <c r="AT175" i="39"/>
  <c r="BT175" i="39" s="1"/>
  <c r="AT167" i="39"/>
  <c r="BT167" i="39" s="1"/>
  <c r="AT156" i="39"/>
  <c r="BT156" i="39" s="1"/>
  <c r="AT141" i="39"/>
  <c r="BT141" i="39" s="1"/>
  <c r="AT134" i="39"/>
  <c r="BT134" i="39" s="1"/>
  <c r="AT130" i="39"/>
  <c r="BT130" i="39" s="1"/>
  <c r="AT119" i="39"/>
  <c r="BT119" i="39" s="1"/>
  <c r="AT110" i="39"/>
  <c r="BT110" i="39" s="1"/>
  <c r="AT98" i="39"/>
  <c r="BT98" i="39" s="1"/>
  <c r="AT91" i="39"/>
  <c r="BT91" i="39" s="1"/>
  <c r="AT79" i="39"/>
  <c r="BT79" i="39" s="1"/>
  <c r="AT72" i="39"/>
  <c r="BT72" i="39" s="1"/>
  <c r="AT220" i="39"/>
  <c r="BT220" i="39" s="1"/>
  <c r="AT189" i="39"/>
  <c r="BT189" i="39" s="1"/>
  <c r="AT163" i="39"/>
  <c r="BT163" i="39" s="1"/>
  <c r="AT159" i="39"/>
  <c r="BT159" i="39" s="1"/>
  <c r="AT148" i="39"/>
  <c r="BT148" i="39" s="1"/>
  <c r="AT137" i="39"/>
  <c r="BT137" i="39" s="1"/>
  <c r="AT133" i="39"/>
  <c r="BT133" i="39" s="1"/>
  <c r="AT126" i="39"/>
  <c r="BT126" i="39" s="1"/>
  <c r="AT122" i="39"/>
  <c r="BT122" i="39" s="1"/>
  <c r="AT115" i="39"/>
  <c r="BT115" i="39" s="1"/>
  <c r="AT288" i="39"/>
  <c r="BT288" i="39" s="1"/>
  <c r="AT268" i="39"/>
  <c r="BT268" i="39" s="1"/>
  <c r="AT245" i="39"/>
  <c r="BT245" i="39" s="1"/>
  <c r="AT187" i="39"/>
  <c r="BT187" i="39" s="1"/>
  <c r="AT174" i="39"/>
  <c r="BT174" i="39" s="1"/>
  <c r="AT150" i="39"/>
  <c r="BT150" i="39" s="1"/>
  <c r="AT138" i="39"/>
  <c r="BT138" i="39" s="1"/>
  <c r="AT132" i="39"/>
  <c r="BT132" i="39" s="1"/>
  <c r="AT117" i="39"/>
  <c r="BT117" i="39" s="1"/>
  <c r="AT108" i="39"/>
  <c r="BT108" i="39" s="1"/>
  <c r="AT95" i="39"/>
  <c r="BT95" i="39" s="1"/>
  <c r="AT94" i="39"/>
  <c r="BT94" i="39" s="1"/>
  <c r="AT78" i="39"/>
  <c r="BT78" i="39" s="1"/>
  <c r="AT77" i="39"/>
  <c r="BT77" i="39" s="1"/>
  <c r="AT273" i="39"/>
  <c r="BT273" i="39" s="1"/>
  <c r="AT214" i="39"/>
  <c r="BT214" i="39" s="1"/>
  <c r="AT207" i="39"/>
  <c r="BT207" i="39" s="1"/>
  <c r="AT173" i="39"/>
  <c r="BT173" i="39" s="1"/>
  <c r="AT169" i="39"/>
  <c r="BT169" i="39" s="1"/>
  <c r="AT157" i="39"/>
  <c r="BT157" i="39" s="1"/>
  <c r="AT151" i="39"/>
  <c r="BT151" i="39" s="1"/>
  <c r="AT121" i="39"/>
  <c r="BT121" i="39" s="1"/>
  <c r="AT114" i="39"/>
  <c r="BT114" i="39" s="1"/>
  <c r="AT104" i="39"/>
  <c r="BT104" i="39" s="1"/>
  <c r="AT88" i="39"/>
  <c r="BT88" i="39" s="1"/>
  <c r="AT82" i="39"/>
  <c r="BT82" i="39" s="1"/>
  <c r="AT277" i="39"/>
  <c r="BT277" i="39" s="1"/>
  <c r="AT259" i="39"/>
  <c r="BT259" i="39" s="1"/>
  <c r="AT232" i="39"/>
  <c r="BT232" i="39" s="1"/>
  <c r="AT229" i="39"/>
  <c r="BT229" i="39" s="1"/>
  <c r="AT225" i="39"/>
  <c r="BT225" i="39" s="1"/>
  <c r="AT217" i="39"/>
  <c r="BT217" i="39" s="1"/>
  <c r="AT166" i="39"/>
  <c r="BT166" i="39" s="1"/>
  <c r="AT99" i="39"/>
  <c r="BT99" i="39" s="1"/>
  <c r="AT83" i="39"/>
  <c r="BT83" i="39" s="1"/>
  <c r="AT198" i="39"/>
  <c r="BT198" i="39" s="1"/>
  <c r="AT196" i="39"/>
  <c r="BT196" i="39" s="1"/>
  <c r="AT180" i="39"/>
  <c r="BT180" i="39" s="1"/>
  <c r="AT172" i="39"/>
  <c r="BT172" i="39" s="1"/>
  <c r="AT81" i="39"/>
  <c r="BT81" i="39" s="1"/>
  <c r="AT73" i="39"/>
  <c r="BT73" i="39" s="1"/>
  <c r="AT205" i="39"/>
  <c r="BT205" i="39" s="1"/>
  <c r="AT155" i="39"/>
  <c r="BT155" i="39" s="1"/>
  <c r="AT140" i="39"/>
  <c r="BT140" i="39" s="1"/>
  <c r="AT107" i="39"/>
  <c r="BT107" i="39" s="1"/>
  <c r="AT102" i="39"/>
  <c r="BT102" i="39" s="1"/>
  <c r="AT97" i="39"/>
  <c r="BT97" i="39" s="1"/>
  <c r="AT89" i="39"/>
  <c r="BT89" i="39" s="1"/>
  <c r="AT71" i="39"/>
  <c r="BT71" i="39" s="1"/>
  <c r="AT178" i="39"/>
  <c r="BT178" i="39" s="1"/>
  <c r="AT164" i="39"/>
  <c r="BT164" i="39" s="1"/>
  <c r="AT158" i="39"/>
  <c r="BT158" i="39" s="1"/>
  <c r="AT146" i="39"/>
  <c r="BT146" i="39" s="1"/>
  <c r="AT143" i="39"/>
  <c r="BT143" i="39" s="1"/>
  <c r="AT125" i="39"/>
  <c r="BT125" i="39" s="1"/>
  <c r="AT87" i="39"/>
  <c r="BT87" i="39" s="1"/>
  <c r="AT257" i="39"/>
  <c r="BT257" i="39" s="1"/>
  <c r="AT226" i="39"/>
  <c r="BT226" i="39" s="1"/>
  <c r="AT213" i="39"/>
  <c r="BT213" i="39" s="1"/>
  <c r="AT131" i="39"/>
  <c r="BT131" i="39" s="1"/>
  <c r="AT103" i="39"/>
  <c r="BT103" i="39" s="1"/>
  <c r="AT69" i="39"/>
  <c r="AT258" i="39"/>
  <c r="BT258" i="39" s="1"/>
  <c r="AT222" i="39"/>
  <c r="BT222" i="39" s="1"/>
  <c r="AT181" i="39"/>
  <c r="BT181" i="39" s="1"/>
  <c r="AT165" i="39"/>
  <c r="BT165" i="39" s="1"/>
  <c r="AT147" i="39"/>
  <c r="BT147" i="39" s="1"/>
  <c r="AT129" i="39"/>
  <c r="BT129" i="39" s="1"/>
  <c r="AT90" i="39"/>
  <c r="BT90" i="39" s="1"/>
  <c r="AT85" i="39"/>
  <c r="BT85" i="39" s="1"/>
  <c r="AT80" i="39"/>
  <c r="BT80" i="39" s="1"/>
  <c r="AT75" i="39"/>
  <c r="BT75" i="39" s="1"/>
  <c r="AT70" i="39"/>
  <c r="BT70" i="39" s="1"/>
  <c r="AT283" i="39"/>
  <c r="BT283" i="39" s="1"/>
  <c r="AT106" i="39"/>
  <c r="BT106" i="39" s="1"/>
  <c r="AT101" i="39"/>
  <c r="BT101" i="39" s="1"/>
  <c r="AT96" i="39"/>
  <c r="BT96" i="39" s="1"/>
  <c r="AT230" i="39"/>
  <c r="BT230" i="39" s="1"/>
  <c r="AT199" i="39"/>
  <c r="BT199" i="39" s="1"/>
  <c r="AT193" i="39"/>
  <c r="BT193" i="39" s="1"/>
  <c r="AT188" i="39"/>
  <c r="BT188" i="39" s="1"/>
  <c r="AT139" i="39"/>
  <c r="BT139" i="39" s="1"/>
  <c r="AT124" i="39"/>
  <c r="BT124" i="39" s="1"/>
  <c r="AT118" i="39"/>
  <c r="BT118" i="39" s="1"/>
  <c r="AT113" i="39"/>
  <c r="BT113" i="39" s="1"/>
  <c r="AI287" i="39"/>
  <c r="BI287" i="39" s="1"/>
  <c r="AI279" i="39"/>
  <c r="BI279" i="39" s="1"/>
  <c r="AI284" i="39"/>
  <c r="BI284" i="39" s="1"/>
  <c r="AI277" i="39"/>
  <c r="BI277" i="39" s="1"/>
  <c r="AI285" i="39"/>
  <c r="BI285" i="39" s="1"/>
  <c r="AI270" i="39"/>
  <c r="BI270" i="39" s="1"/>
  <c r="AI262" i="39"/>
  <c r="BI262" i="39" s="1"/>
  <c r="AI278" i="39"/>
  <c r="BI278" i="39" s="1"/>
  <c r="AI271" i="39"/>
  <c r="BI271" i="39" s="1"/>
  <c r="AI264" i="39"/>
  <c r="BI264" i="39" s="1"/>
  <c r="AI256" i="39"/>
  <c r="BI256" i="39" s="1"/>
  <c r="AI248" i="39"/>
  <c r="BI248" i="39" s="1"/>
  <c r="AI240" i="39"/>
  <c r="BI240" i="39" s="1"/>
  <c r="AI232" i="39"/>
  <c r="BI232" i="39" s="1"/>
  <c r="AI286" i="39"/>
  <c r="BI286" i="39" s="1"/>
  <c r="AI282" i="39"/>
  <c r="BI282" i="39" s="1"/>
  <c r="AI251" i="39"/>
  <c r="BI251" i="39" s="1"/>
  <c r="AI244" i="39"/>
  <c r="BI244" i="39" s="1"/>
  <c r="AI237" i="39"/>
  <c r="BI237" i="39" s="1"/>
  <c r="AI225" i="39"/>
  <c r="BI225" i="39" s="1"/>
  <c r="AI217" i="39"/>
  <c r="BI217" i="39" s="1"/>
  <c r="AI209" i="39"/>
  <c r="BI209" i="39" s="1"/>
  <c r="AI201" i="39"/>
  <c r="BI201" i="39" s="1"/>
  <c r="AI193" i="39"/>
  <c r="BI193" i="39" s="1"/>
  <c r="AI185" i="39"/>
  <c r="BI185" i="39" s="1"/>
  <c r="AI177" i="39"/>
  <c r="BI177" i="39" s="1"/>
  <c r="AI276" i="39"/>
  <c r="BI276" i="39" s="1"/>
  <c r="AI267" i="39"/>
  <c r="BI267" i="39" s="1"/>
  <c r="AI253" i="39"/>
  <c r="BI253" i="39" s="1"/>
  <c r="AI263" i="39"/>
  <c r="BI263" i="39" s="1"/>
  <c r="AI254" i="39"/>
  <c r="BI254" i="39" s="1"/>
  <c r="AI230" i="39"/>
  <c r="BI230" i="39" s="1"/>
  <c r="AI218" i="39"/>
  <c r="BI218" i="39" s="1"/>
  <c r="AI211" i="39"/>
  <c r="BI211" i="39" s="1"/>
  <c r="AI199" i="39"/>
  <c r="BI199" i="39" s="1"/>
  <c r="AI192" i="39"/>
  <c r="BI192" i="39" s="1"/>
  <c r="AI180" i="39"/>
  <c r="BI180" i="39" s="1"/>
  <c r="AI173" i="39"/>
  <c r="BI173" i="39" s="1"/>
  <c r="AI169" i="39"/>
  <c r="BI169" i="39" s="1"/>
  <c r="AI161" i="39"/>
  <c r="BI161" i="39" s="1"/>
  <c r="AI153" i="39"/>
  <c r="BI153" i="39" s="1"/>
  <c r="AI145" i="39"/>
  <c r="BI145" i="39" s="1"/>
  <c r="AI137" i="39"/>
  <c r="BI137" i="39" s="1"/>
  <c r="AI129" i="39"/>
  <c r="BI129" i="39" s="1"/>
  <c r="AI121" i="39"/>
  <c r="BI121" i="39" s="1"/>
  <c r="AI113" i="39"/>
  <c r="BI113" i="39" s="1"/>
  <c r="AI255" i="39"/>
  <c r="BI255" i="39" s="1"/>
  <c r="AI249" i="39"/>
  <c r="BI249" i="39" s="1"/>
  <c r="AI247" i="39"/>
  <c r="BI247" i="39" s="1"/>
  <c r="AI226" i="39"/>
  <c r="BI226" i="39" s="1"/>
  <c r="AI265" i="39"/>
  <c r="BI265" i="39" s="1"/>
  <c r="AI261" i="39"/>
  <c r="BI261" i="39" s="1"/>
  <c r="AI258" i="39"/>
  <c r="BI258" i="39" s="1"/>
  <c r="AI252" i="39"/>
  <c r="BI252" i="39" s="1"/>
  <c r="AI236" i="39"/>
  <c r="BI236" i="39" s="1"/>
  <c r="AI227" i="39"/>
  <c r="BI227" i="39" s="1"/>
  <c r="AI219" i="39"/>
  <c r="BI219" i="39" s="1"/>
  <c r="AI210" i="39"/>
  <c r="BI210" i="39" s="1"/>
  <c r="AI202" i="39"/>
  <c r="BI202" i="39" s="1"/>
  <c r="AI170" i="39"/>
  <c r="BI170" i="39" s="1"/>
  <c r="AI163" i="39"/>
  <c r="BI163" i="39" s="1"/>
  <c r="AI151" i="39"/>
  <c r="BI151" i="39" s="1"/>
  <c r="AI144" i="39"/>
  <c r="BI144" i="39" s="1"/>
  <c r="AI132" i="39"/>
  <c r="BI132" i="39" s="1"/>
  <c r="AI125" i="39"/>
  <c r="BI125" i="39" s="1"/>
  <c r="AI118" i="39"/>
  <c r="BI118" i="39" s="1"/>
  <c r="AI101" i="39"/>
  <c r="BI101" i="39" s="1"/>
  <c r="AI93" i="39"/>
  <c r="BI93" i="39" s="1"/>
  <c r="AI85" i="39"/>
  <c r="BI85" i="39" s="1"/>
  <c r="AI77" i="39"/>
  <c r="BI77" i="39" s="1"/>
  <c r="AI69" i="39"/>
  <c r="AI288" i="39"/>
  <c r="BI288" i="39" s="1"/>
  <c r="AI273" i="39"/>
  <c r="BI273" i="39" s="1"/>
  <c r="AI257" i="39"/>
  <c r="BI257" i="39" s="1"/>
  <c r="AI224" i="39"/>
  <c r="BI224" i="39" s="1"/>
  <c r="AI215" i="39"/>
  <c r="BI215" i="39" s="1"/>
  <c r="AI197" i="39"/>
  <c r="BI197" i="39" s="1"/>
  <c r="AI186" i="39"/>
  <c r="BI186" i="39" s="1"/>
  <c r="AI136" i="39"/>
  <c r="BI136" i="39" s="1"/>
  <c r="AI128" i="39"/>
  <c r="BI128" i="39" s="1"/>
  <c r="AI127" i="39"/>
  <c r="BI127" i="39" s="1"/>
  <c r="AI119" i="39"/>
  <c r="BI119" i="39" s="1"/>
  <c r="AI281" i="39"/>
  <c r="BI281" i="39" s="1"/>
  <c r="AI268" i="39"/>
  <c r="BI268" i="39" s="1"/>
  <c r="AI250" i="39"/>
  <c r="BI250" i="39" s="1"/>
  <c r="AI246" i="39"/>
  <c r="BI246" i="39" s="1"/>
  <c r="AI204" i="39"/>
  <c r="BI204" i="39" s="1"/>
  <c r="AI259" i="39"/>
  <c r="BI259" i="39" s="1"/>
  <c r="AI213" i="39"/>
  <c r="BI213" i="39" s="1"/>
  <c r="AI205" i="39"/>
  <c r="BI205" i="39" s="1"/>
  <c r="AI189" i="39"/>
  <c r="BI189" i="39" s="1"/>
  <c r="AI179" i="39"/>
  <c r="BI179" i="39" s="1"/>
  <c r="AI175" i="39"/>
  <c r="BI175" i="39" s="1"/>
  <c r="AI160" i="39"/>
  <c r="BI160" i="39" s="1"/>
  <c r="AI156" i="39"/>
  <c r="BI156" i="39" s="1"/>
  <c r="AI134" i="39"/>
  <c r="BI134" i="39" s="1"/>
  <c r="AI130" i="39"/>
  <c r="BI130" i="39" s="1"/>
  <c r="AI109" i="39"/>
  <c r="BI109" i="39" s="1"/>
  <c r="AI108" i="39"/>
  <c r="BI108" i="39" s="1"/>
  <c r="AI102" i="39"/>
  <c r="BI102" i="39" s="1"/>
  <c r="AI95" i="39"/>
  <c r="BI95" i="39" s="1"/>
  <c r="AI83" i="39"/>
  <c r="BI83" i="39" s="1"/>
  <c r="AI76" i="39"/>
  <c r="BI76" i="39" s="1"/>
  <c r="AI280" i="39"/>
  <c r="BI280" i="39" s="1"/>
  <c r="AI260" i="39"/>
  <c r="BI260" i="39" s="1"/>
  <c r="AI242" i="39"/>
  <c r="BI242" i="39" s="1"/>
  <c r="AI229" i="39"/>
  <c r="BI229" i="39" s="1"/>
  <c r="AI221" i="39"/>
  <c r="BI221" i="39" s="1"/>
  <c r="AI194" i="39"/>
  <c r="BI194" i="39" s="1"/>
  <c r="AI183" i="39"/>
  <c r="BI183" i="39" s="1"/>
  <c r="AI167" i="39"/>
  <c r="BI167" i="39" s="1"/>
  <c r="AI152" i="39"/>
  <c r="BI152" i="39" s="1"/>
  <c r="AI141" i="39"/>
  <c r="BI141" i="39" s="1"/>
  <c r="AI126" i="39"/>
  <c r="BI126" i="39" s="1"/>
  <c r="AI115" i="39"/>
  <c r="BI115" i="39" s="1"/>
  <c r="AI110" i="39"/>
  <c r="BI110" i="39" s="1"/>
  <c r="AI107" i="39"/>
  <c r="BI107" i="39" s="1"/>
  <c r="AI100" i="39"/>
  <c r="BI100" i="39" s="1"/>
  <c r="AI88" i="39"/>
  <c r="BI88" i="39" s="1"/>
  <c r="AI81" i="39"/>
  <c r="BI81" i="39" s="1"/>
  <c r="AI74" i="39"/>
  <c r="BI74" i="39" s="1"/>
  <c r="AI274" i="39"/>
  <c r="BI274" i="39" s="1"/>
  <c r="AI269" i="39"/>
  <c r="BI269" i="39" s="1"/>
  <c r="AI239" i="39"/>
  <c r="BI239" i="39" s="1"/>
  <c r="AI222" i="39"/>
  <c r="BI222" i="39" s="1"/>
  <c r="AI214" i="39"/>
  <c r="BI214" i="39" s="1"/>
  <c r="AI198" i="39"/>
  <c r="BI198" i="39" s="1"/>
  <c r="AI188" i="39"/>
  <c r="BI188" i="39" s="1"/>
  <c r="AI176" i="39"/>
  <c r="BI176" i="39" s="1"/>
  <c r="AI172" i="39"/>
  <c r="BI172" i="39" s="1"/>
  <c r="AI166" i="39"/>
  <c r="BI166" i="39" s="1"/>
  <c r="AI159" i="39"/>
  <c r="BI159" i="39" s="1"/>
  <c r="AI155" i="39"/>
  <c r="BI155" i="39" s="1"/>
  <c r="AI148" i="39"/>
  <c r="BI148" i="39" s="1"/>
  <c r="AI133" i="39"/>
  <c r="BI133" i="39" s="1"/>
  <c r="AI122" i="39"/>
  <c r="BI122" i="39" s="1"/>
  <c r="AI208" i="39"/>
  <c r="BI208" i="39" s="1"/>
  <c r="AI184" i="39"/>
  <c r="BI184" i="39" s="1"/>
  <c r="AI181" i="39"/>
  <c r="BI181" i="39" s="1"/>
  <c r="AI178" i="39"/>
  <c r="BI178" i="39" s="1"/>
  <c r="AI124" i="39"/>
  <c r="BI124" i="39" s="1"/>
  <c r="AI114" i="39"/>
  <c r="BI114" i="39" s="1"/>
  <c r="AI94" i="39"/>
  <c r="BI94" i="39" s="1"/>
  <c r="AI78" i="39"/>
  <c r="BI78" i="39" s="1"/>
  <c r="AI72" i="39"/>
  <c r="BI72" i="39" s="1"/>
  <c r="AI82" i="39"/>
  <c r="BI82" i="39" s="1"/>
  <c r="AI241" i="39"/>
  <c r="BI241" i="39" s="1"/>
  <c r="AI206" i="39"/>
  <c r="BI206" i="39" s="1"/>
  <c r="AI200" i="39"/>
  <c r="BI200" i="39" s="1"/>
  <c r="AI196" i="39"/>
  <c r="BI196" i="39" s="1"/>
  <c r="AI195" i="39"/>
  <c r="BI195" i="39" s="1"/>
  <c r="AI187" i="39"/>
  <c r="BI187" i="39" s="1"/>
  <c r="AI164" i="39"/>
  <c r="BI164" i="39" s="1"/>
  <c r="AI149" i="39"/>
  <c r="BI149" i="39" s="1"/>
  <c r="AI146" i="39"/>
  <c r="BI146" i="39" s="1"/>
  <c r="AI143" i="39"/>
  <c r="BI143" i="39" s="1"/>
  <c r="AI131" i="39"/>
  <c r="BI131" i="39" s="1"/>
  <c r="AI104" i="39"/>
  <c r="BI104" i="39" s="1"/>
  <c r="AI103" i="39"/>
  <c r="BI103" i="39" s="1"/>
  <c r="AI87" i="39"/>
  <c r="BI87" i="39" s="1"/>
  <c r="AI71" i="39"/>
  <c r="BI71" i="39" s="1"/>
  <c r="AI243" i="39"/>
  <c r="BI243" i="39" s="1"/>
  <c r="AI235" i="39"/>
  <c r="BI235" i="39" s="1"/>
  <c r="AI231" i="39"/>
  <c r="BI231" i="39" s="1"/>
  <c r="AI220" i="39"/>
  <c r="BI220" i="39" s="1"/>
  <c r="AI203" i="39"/>
  <c r="BI203" i="39" s="1"/>
  <c r="AI191" i="39"/>
  <c r="BI191" i="39" s="1"/>
  <c r="AI190" i="39"/>
  <c r="BI190" i="39" s="1"/>
  <c r="AI223" i="39"/>
  <c r="BI223" i="39" s="1"/>
  <c r="AI216" i="39"/>
  <c r="BI216" i="39" s="1"/>
  <c r="AI212" i="39"/>
  <c r="BI212" i="39" s="1"/>
  <c r="AI158" i="39"/>
  <c r="BI158" i="39" s="1"/>
  <c r="AI140" i="39"/>
  <c r="BI140" i="39" s="1"/>
  <c r="AI99" i="39"/>
  <c r="BI99" i="39" s="1"/>
  <c r="AI98" i="39"/>
  <c r="BI98" i="39" s="1"/>
  <c r="AI275" i="39"/>
  <c r="BI275" i="39" s="1"/>
  <c r="AI266" i="39"/>
  <c r="BI266" i="39" s="1"/>
  <c r="AI238" i="39"/>
  <c r="BI238" i="39" s="1"/>
  <c r="AI138" i="39"/>
  <c r="BI138" i="39" s="1"/>
  <c r="AI135" i="39"/>
  <c r="BI135" i="39" s="1"/>
  <c r="AI123" i="39"/>
  <c r="BI123" i="39" s="1"/>
  <c r="AI120" i="39"/>
  <c r="BI120" i="39" s="1"/>
  <c r="AI117" i="39"/>
  <c r="BI117" i="39" s="1"/>
  <c r="AI90" i="39"/>
  <c r="BI90" i="39" s="1"/>
  <c r="AI154" i="39"/>
  <c r="BI154" i="39" s="1"/>
  <c r="AI112" i="39"/>
  <c r="BI112" i="39" s="1"/>
  <c r="AI111" i="39"/>
  <c r="BI111" i="39" s="1"/>
  <c r="AI106" i="39"/>
  <c r="BI106" i="39" s="1"/>
  <c r="AI80" i="39"/>
  <c r="BI80" i="39" s="1"/>
  <c r="AI75" i="39"/>
  <c r="BI75" i="39" s="1"/>
  <c r="AI70" i="39"/>
  <c r="BI70" i="39" s="1"/>
  <c r="AI174" i="39"/>
  <c r="BI174" i="39" s="1"/>
  <c r="AI157" i="39"/>
  <c r="BI157" i="39" s="1"/>
  <c r="AI142" i="39"/>
  <c r="BI142" i="39" s="1"/>
  <c r="AI139" i="39"/>
  <c r="BI139" i="39" s="1"/>
  <c r="AI96" i="39"/>
  <c r="BI96" i="39" s="1"/>
  <c r="AI91" i="39"/>
  <c r="BI91" i="39" s="1"/>
  <c r="AI86" i="39"/>
  <c r="BI86" i="39" s="1"/>
  <c r="AI289" i="39"/>
  <c r="BI289" i="39" s="1"/>
  <c r="AI245" i="39"/>
  <c r="BI245" i="39" s="1"/>
  <c r="AI272" i="39"/>
  <c r="BI272" i="39" s="1"/>
  <c r="AI233" i="39"/>
  <c r="BI233" i="39" s="1"/>
  <c r="AI228" i="39"/>
  <c r="BI228" i="39" s="1"/>
  <c r="AI207" i="39"/>
  <c r="BI207" i="39" s="1"/>
  <c r="AI116" i="39"/>
  <c r="BI116" i="39" s="1"/>
  <c r="AI73" i="39"/>
  <c r="BI73" i="39" s="1"/>
  <c r="AI162" i="39"/>
  <c r="BI162" i="39" s="1"/>
  <c r="AI147" i="39"/>
  <c r="BI147" i="39" s="1"/>
  <c r="AI97" i="39"/>
  <c r="BI97" i="39" s="1"/>
  <c r="AI92" i="39"/>
  <c r="BI92" i="39" s="1"/>
  <c r="AI89" i="39"/>
  <c r="BI89" i="39" s="1"/>
  <c r="AI84" i="39"/>
  <c r="BI84" i="39" s="1"/>
  <c r="AI79" i="39"/>
  <c r="BI79" i="39" s="1"/>
  <c r="AI283" i="39"/>
  <c r="BI283" i="39" s="1"/>
  <c r="AI234" i="39"/>
  <c r="BI234" i="39" s="1"/>
  <c r="AI182" i="39"/>
  <c r="BI182" i="39" s="1"/>
  <c r="AI171" i="39"/>
  <c r="BI171" i="39" s="1"/>
  <c r="AI168" i="39"/>
  <c r="BI168" i="39" s="1"/>
  <c r="AI165" i="39"/>
  <c r="BI165" i="39" s="1"/>
  <c r="AI150" i="39"/>
  <c r="BI150" i="39" s="1"/>
  <c r="AI105" i="39"/>
  <c r="BI105" i="39" s="1"/>
  <c r="AF288" i="39"/>
  <c r="BF288" i="39" s="1"/>
  <c r="AF280" i="39"/>
  <c r="BF280" i="39" s="1"/>
  <c r="AF283" i="39"/>
  <c r="BF283" i="39" s="1"/>
  <c r="AF278" i="39"/>
  <c r="BF278" i="39" s="1"/>
  <c r="AF271" i="39"/>
  <c r="BF271" i="39" s="1"/>
  <c r="AF263" i="39"/>
  <c r="BF263" i="39" s="1"/>
  <c r="AF286" i="39"/>
  <c r="BF286" i="39" s="1"/>
  <c r="AF275" i="39"/>
  <c r="BF275" i="39" s="1"/>
  <c r="AF268" i="39"/>
  <c r="BF268" i="39" s="1"/>
  <c r="AF257" i="39"/>
  <c r="BF257" i="39" s="1"/>
  <c r="AF249" i="39"/>
  <c r="BF249" i="39" s="1"/>
  <c r="AF241" i="39"/>
  <c r="BF241" i="39" s="1"/>
  <c r="AF233" i="39"/>
  <c r="BF233" i="39" s="1"/>
  <c r="AF289" i="39"/>
  <c r="BF289" i="39" s="1"/>
  <c r="AF276" i="39"/>
  <c r="BF276" i="39" s="1"/>
  <c r="AF282" i="39"/>
  <c r="BF282" i="39" s="1"/>
  <c r="AF255" i="39"/>
  <c r="BF255" i="39" s="1"/>
  <c r="AF248" i="39"/>
  <c r="BF248" i="39" s="1"/>
  <c r="AF236" i="39"/>
  <c r="BF236" i="39" s="1"/>
  <c r="AF226" i="39"/>
  <c r="BF226" i="39" s="1"/>
  <c r="AF218" i="39"/>
  <c r="BF218" i="39" s="1"/>
  <c r="AF210" i="39"/>
  <c r="BF210" i="39" s="1"/>
  <c r="AF202" i="39"/>
  <c r="BF202" i="39" s="1"/>
  <c r="AF194" i="39"/>
  <c r="BF194" i="39" s="1"/>
  <c r="AF186" i="39"/>
  <c r="BF186" i="39" s="1"/>
  <c r="AF178" i="39"/>
  <c r="BF178" i="39" s="1"/>
  <c r="AF272" i="39"/>
  <c r="BF272" i="39" s="1"/>
  <c r="AF259" i="39"/>
  <c r="BF259" i="39" s="1"/>
  <c r="AF251" i="39"/>
  <c r="BF251" i="39" s="1"/>
  <c r="AF250" i="39"/>
  <c r="BF250" i="39" s="1"/>
  <c r="AF281" i="39"/>
  <c r="BF281" i="39" s="1"/>
  <c r="AF264" i="39"/>
  <c r="BF264" i="39" s="1"/>
  <c r="AF260" i="39"/>
  <c r="BF260" i="39" s="1"/>
  <c r="AF243" i="39"/>
  <c r="BF243" i="39" s="1"/>
  <c r="AF235" i="39"/>
  <c r="BF235" i="39" s="1"/>
  <c r="AF229" i="39"/>
  <c r="BF229" i="39" s="1"/>
  <c r="AF222" i="39"/>
  <c r="BF222" i="39" s="1"/>
  <c r="AF215" i="39"/>
  <c r="BF215" i="39" s="1"/>
  <c r="AF203" i="39"/>
  <c r="BF203" i="39" s="1"/>
  <c r="AF196" i="39"/>
  <c r="BF196" i="39" s="1"/>
  <c r="AF184" i="39"/>
  <c r="BF184" i="39" s="1"/>
  <c r="AF177" i="39"/>
  <c r="BF177" i="39" s="1"/>
  <c r="AF170" i="39"/>
  <c r="BF170" i="39" s="1"/>
  <c r="AF162" i="39"/>
  <c r="BF162" i="39" s="1"/>
  <c r="AF154" i="39"/>
  <c r="BF154" i="39" s="1"/>
  <c r="AF146" i="39"/>
  <c r="BF146" i="39" s="1"/>
  <c r="AF138" i="39"/>
  <c r="BF138" i="39" s="1"/>
  <c r="AF130" i="39"/>
  <c r="BF130" i="39" s="1"/>
  <c r="AF122" i="39"/>
  <c r="BF122" i="39" s="1"/>
  <c r="AF114" i="39"/>
  <c r="BF114" i="39" s="1"/>
  <c r="AF287" i="39"/>
  <c r="BF287" i="39" s="1"/>
  <c r="AF237" i="39"/>
  <c r="BF237" i="39" s="1"/>
  <c r="AF207" i="39"/>
  <c r="BF207" i="39" s="1"/>
  <c r="AF266" i="39"/>
  <c r="BF266" i="39" s="1"/>
  <c r="AF244" i="39"/>
  <c r="BF244" i="39" s="1"/>
  <c r="AF225" i="39"/>
  <c r="BF225" i="39" s="1"/>
  <c r="AF224" i="39"/>
  <c r="BF224" i="39" s="1"/>
  <c r="AF216" i="39"/>
  <c r="BF216" i="39" s="1"/>
  <c r="AF208" i="39"/>
  <c r="BF208" i="39" s="1"/>
  <c r="AF191" i="39"/>
  <c r="BF191" i="39" s="1"/>
  <c r="AF183" i="39"/>
  <c r="BF183" i="39" s="1"/>
  <c r="AF175" i="39"/>
  <c r="BF175" i="39" s="1"/>
  <c r="AF174" i="39"/>
  <c r="BF174" i="39" s="1"/>
  <c r="AF167" i="39"/>
  <c r="BF167" i="39" s="1"/>
  <c r="AF155" i="39"/>
  <c r="BF155" i="39" s="1"/>
  <c r="AF148" i="39"/>
  <c r="BF148" i="39" s="1"/>
  <c r="AF136" i="39"/>
  <c r="BF136" i="39" s="1"/>
  <c r="AF129" i="39"/>
  <c r="BF129" i="39" s="1"/>
  <c r="AF117" i="39"/>
  <c r="BF117" i="39" s="1"/>
  <c r="AF110" i="39"/>
  <c r="BF110" i="39" s="1"/>
  <c r="AF102" i="39"/>
  <c r="BF102" i="39" s="1"/>
  <c r="AF94" i="39"/>
  <c r="BF94" i="39" s="1"/>
  <c r="AF86" i="39"/>
  <c r="BF86" i="39" s="1"/>
  <c r="AF78" i="39"/>
  <c r="BF78" i="39" s="1"/>
  <c r="AF70" i="39"/>
  <c r="BF70" i="39" s="1"/>
  <c r="AF261" i="39"/>
  <c r="BF261" i="39" s="1"/>
  <c r="AF253" i="39"/>
  <c r="BF253" i="39" s="1"/>
  <c r="AF238" i="39"/>
  <c r="BF238" i="39" s="1"/>
  <c r="AF209" i="39"/>
  <c r="BF209" i="39" s="1"/>
  <c r="AF187" i="39"/>
  <c r="BF187" i="39" s="1"/>
  <c r="AF176" i="39"/>
  <c r="BF176" i="39" s="1"/>
  <c r="AF159" i="39"/>
  <c r="BF159" i="39" s="1"/>
  <c r="AF151" i="39"/>
  <c r="BF151" i="39" s="1"/>
  <c r="AF150" i="39"/>
  <c r="BF150" i="39" s="1"/>
  <c r="AF142" i="39"/>
  <c r="BF142" i="39" s="1"/>
  <c r="AF134" i="39"/>
  <c r="BF134" i="39" s="1"/>
  <c r="AF133" i="39"/>
  <c r="BF133" i="39" s="1"/>
  <c r="AF125" i="39"/>
  <c r="BF125" i="39" s="1"/>
  <c r="AF273" i="39"/>
  <c r="BF273" i="39" s="1"/>
  <c r="AF247" i="39"/>
  <c r="BF247" i="39" s="1"/>
  <c r="AF232" i="39"/>
  <c r="BF232" i="39" s="1"/>
  <c r="AF227" i="39"/>
  <c r="BF227" i="39" s="1"/>
  <c r="AF212" i="39"/>
  <c r="BF212" i="39" s="1"/>
  <c r="AF206" i="39"/>
  <c r="BF206" i="39" s="1"/>
  <c r="AF201" i="39"/>
  <c r="BF201" i="39" s="1"/>
  <c r="AF198" i="39"/>
  <c r="BF198" i="39" s="1"/>
  <c r="AF240" i="39"/>
  <c r="BF240" i="39" s="1"/>
  <c r="AF228" i="39"/>
  <c r="BF228" i="39" s="1"/>
  <c r="AF220" i="39"/>
  <c r="BF220" i="39" s="1"/>
  <c r="AF200" i="39"/>
  <c r="BF200" i="39" s="1"/>
  <c r="AF190" i="39"/>
  <c r="BF190" i="39" s="1"/>
  <c r="AF182" i="39"/>
  <c r="BF182" i="39" s="1"/>
  <c r="AF168" i="39"/>
  <c r="BF168" i="39" s="1"/>
  <c r="AF153" i="39"/>
  <c r="BF153" i="39" s="1"/>
  <c r="AF127" i="39"/>
  <c r="BF127" i="39" s="1"/>
  <c r="AF124" i="39"/>
  <c r="BF124" i="39" s="1"/>
  <c r="AF120" i="39"/>
  <c r="BF120" i="39" s="1"/>
  <c r="AF106" i="39"/>
  <c r="BF106" i="39" s="1"/>
  <c r="AF99" i="39"/>
  <c r="BF99" i="39" s="1"/>
  <c r="AF87" i="39"/>
  <c r="BF87" i="39" s="1"/>
  <c r="AF80" i="39"/>
  <c r="BF80" i="39" s="1"/>
  <c r="AF267" i="39"/>
  <c r="BF267" i="39" s="1"/>
  <c r="AF262" i="39"/>
  <c r="BF262" i="39" s="1"/>
  <c r="AF258" i="39"/>
  <c r="BF258" i="39" s="1"/>
  <c r="AF245" i="39"/>
  <c r="BF245" i="39" s="1"/>
  <c r="AF195" i="39"/>
  <c r="BF195" i="39" s="1"/>
  <c r="AF164" i="39"/>
  <c r="BF164" i="39" s="1"/>
  <c r="AF160" i="39"/>
  <c r="BF160" i="39" s="1"/>
  <c r="AF157" i="39"/>
  <c r="BF157" i="39" s="1"/>
  <c r="AF131" i="39"/>
  <c r="BF131" i="39" s="1"/>
  <c r="AF116" i="39"/>
  <c r="BF116" i="39" s="1"/>
  <c r="AF108" i="39"/>
  <c r="BF108" i="39" s="1"/>
  <c r="AF104" i="39"/>
  <c r="BF104" i="39" s="1"/>
  <c r="AF92" i="39"/>
  <c r="BF92" i="39" s="1"/>
  <c r="AF85" i="39"/>
  <c r="BF85" i="39" s="1"/>
  <c r="AF73" i="39"/>
  <c r="BF73" i="39" s="1"/>
  <c r="AF242" i="39"/>
  <c r="BF242" i="39" s="1"/>
  <c r="AF221" i="39"/>
  <c r="BF221" i="39" s="1"/>
  <c r="AF217" i="39"/>
  <c r="BF217" i="39" s="1"/>
  <c r="AF213" i="39"/>
  <c r="BF213" i="39" s="1"/>
  <c r="AF199" i="39"/>
  <c r="BF199" i="39" s="1"/>
  <c r="AF189" i="39"/>
  <c r="BF189" i="39" s="1"/>
  <c r="AF179" i="39"/>
  <c r="BF179" i="39" s="1"/>
  <c r="AF171" i="39"/>
  <c r="BF171" i="39" s="1"/>
  <c r="AF156" i="39"/>
  <c r="BF156" i="39" s="1"/>
  <c r="AF149" i="39"/>
  <c r="BF149" i="39" s="1"/>
  <c r="AF145" i="39"/>
  <c r="BF145" i="39" s="1"/>
  <c r="AF123" i="39"/>
  <c r="BF123" i="39" s="1"/>
  <c r="AF119" i="39"/>
  <c r="BF119" i="39" s="1"/>
  <c r="AF269" i="39"/>
  <c r="BF269" i="39" s="1"/>
  <c r="AF254" i="39"/>
  <c r="BF254" i="39" s="1"/>
  <c r="AF234" i="39"/>
  <c r="BF234" i="39" s="1"/>
  <c r="AF173" i="39"/>
  <c r="BF173" i="39" s="1"/>
  <c r="AF169" i="39"/>
  <c r="BF169" i="39" s="1"/>
  <c r="AF166" i="39"/>
  <c r="BF166" i="39" s="1"/>
  <c r="AF118" i="39"/>
  <c r="BF118" i="39" s="1"/>
  <c r="AF115" i="39"/>
  <c r="BF115" i="39" s="1"/>
  <c r="AF101" i="39"/>
  <c r="BF101" i="39" s="1"/>
  <c r="AF95" i="39"/>
  <c r="BF95" i="39" s="1"/>
  <c r="AF79" i="39"/>
  <c r="BF79" i="39" s="1"/>
  <c r="AF84" i="39"/>
  <c r="BF84" i="39" s="1"/>
  <c r="AF83" i="39"/>
  <c r="BF83" i="39" s="1"/>
  <c r="AF193" i="39"/>
  <c r="BF193" i="39" s="1"/>
  <c r="AF152" i="39"/>
  <c r="BF152" i="39" s="1"/>
  <c r="AF137" i="39"/>
  <c r="BF137" i="39" s="1"/>
  <c r="AF109" i="39"/>
  <c r="BF109" i="39" s="1"/>
  <c r="AF105" i="39"/>
  <c r="BF105" i="39" s="1"/>
  <c r="AF89" i="39"/>
  <c r="BF89" i="39" s="1"/>
  <c r="AF88" i="39"/>
  <c r="BF88" i="39" s="1"/>
  <c r="AF72" i="39"/>
  <c r="BF72" i="39" s="1"/>
  <c r="AF239" i="39"/>
  <c r="BF239" i="39" s="1"/>
  <c r="AF223" i="39"/>
  <c r="BF223" i="39" s="1"/>
  <c r="AF197" i="39"/>
  <c r="BF197" i="39" s="1"/>
  <c r="AF192" i="39"/>
  <c r="BF192" i="39" s="1"/>
  <c r="AF188" i="39"/>
  <c r="BF188" i="39" s="1"/>
  <c r="AF181" i="39"/>
  <c r="BF181" i="39" s="1"/>
  <c r="AF284" i="39"/>
  <c r="BF284" i="39" s="1"/>
  <c r="AF230" i="39"/>
  <c r="BF230" i="39" s="1"/>
  <c r="AF219" i="39"/>
  <c r="BF219" i="39" s="1"/>
  <c r="AF205" i="39"/>
  <c r="BF205" i="39" s="1"/>
  <c r="AF172" i="39"/>
  <c r="BF172" i="39" s="1"/>
  <c r="AF139" i="39"/>
  <c r="BF139" i="39" s="1"/>
  <c r="AF121" i="39"/>
  <c r="BF121" i="39" s="1"/>
  <c r="AF100" i="39"/>
  <c r="BF100" i="39" s="1"/>
  <c r="AF97" i="39"/>
  <c r="BF97" i="39" s="1"/>
  <c r="AF214" i="39"/>
  <c r="BF214" i="39" s="1"/>
  <c r="AF71" i="39"/>
  <c r="BF71" i="39" s="1"/>
  <c r="AF76" i="39"/>
  <c r="BF76" i="39" s="1"/>
  <c r="AF81" i="39"/>
  <c r="BF81" i="39" s="1"/>
  <c r="AF107" i="39"/>
  <c r="BF107" i="39" s="1"/>
  <c r="AF128" i="39"/>
  <c r="BF128" i="39" s="1"/>
  <c r="AF246" i="39"/>
  <c r="BF246" i="39" s="1"/>
  <c r="AF270" i="39"/>
  <c r="BF270" i="39" s="1"/>
  <c r="AF91" i="39"/>
  <c r="BF91" i="39" s="1"/>
  <c r="AF96" i="39"/>
  <c r="BF96" i="39" s="1"/>
  <c r="AF140" i="39"/>
  <c r="BF140" i="39" s="1"/>
  <c r="AF143" i="39"/>
  <c r="BF143" i="39" s="1"/>
  <c r="AF158" i="39"/>
  <c r="BF158" i="39" s="1"/>
  <c r="AF161" i="39"/>
  <c r="BF161" i="39" s="1"/>
  <c r="AF252" i="39"/>
  <c r="BF252" i="39" s="1"/>
  <c r="AF75" i="39"/>
  <c r="BF75" i="39" s="1"/>
  <c r="AF111" i="39"/>
  <c r="BF111" i="39" s="1"/>
  <c r="AF185" i="39"/>
  <c r="BF185" i="39" s="1"/>
  <c r="AF204" i="39"/>
  <c r="BF204" i="39" s="1"/>
  <c r="AF211" i="39"/>
  <c r="BF211" i="39" s="1"/>
  <c r="AF265" i="39"/>
  <c r="BF265" i="39" s="1"/>
  <c r="AF274" i="39"/>
  <c r="BF274" i="39" s="1"/>
  <c r="AF112" i="39"/>
  <c r="BF112" i="39" s="1"/>
  <c r="AF113" i="39"/>
  <c r="BF113" i="39" s="1"/>
  <c r="AF163" i="39"/>
  <c r="BF163" i="39" s="1"/>
  <c r="AF279" i="39"/>
  <c r="BF279" i="39" s="1"/>
  <c r="AF90" i="39"/>
  <c r="BF90" i="39" s="1"/>
  <c r="AF93" i="39"/>
  <c r="BF93" i="39" s="1"/>
  <c r="AF98" i="39"/>
  <c r="BF98" i="39" s="1"/>
  <c r="AF103" i="39"/>
  <c r="BF103" i="39" s="1"/>
  <c r="AF231" i="39"/>
  <c r="BF231" i="39" s="1"/>
  <c r="AF69" i="39"/>
  <c r="AF74" i="39"/>
  <c r="BF74" i="39" s="1"/>
  <c r="AF77" i="39"/>
  <c r="BF77" i="39" s="1"/>
  <c r="AF82" i="39"/>
  <c r="BF82" i="39" s="1"/>
  <c r="AF132" i="39"/>
  <c r="BF132" i="39" s="1"/>
  <c r="AF135" i="39"/>
  <c r="BF135" i="39" s="1"/>
  <c r="AF147" i="39"/>
  <c r="BF147" i="39" s="1"/>
  <c r="AF165" i="39"/>
  <c r="BF165" i="39" s="1"/>
  <c r="AF180" i="39"/>
  <c r="BF180" i="39" s="1"/>
  <c r="AF277" i="39"/>
  <c r="BF277" i="39" s="1"/>
  <c r="AF126" i="39"/>
  <c r="BF126" i="39" s="1"/>
  <c r="AF141" i="39"/>
  <c r="BF141" i="39" s="1"/>
  <c r="AF144" i="39"/>
  <c r="BF144" i="39" s="1"/>
  <c r="AF256" i="39"/>
  <c r="BF256" i="39" s="1"/>
  <c r="AF285" i="39"/>
  <c r="BF285" i="39" s="1"/>
  <c r="F74" i="40"/>
  <c r="G74" i="40" s="1"/>
  <c r="F73" i="40"/>
  <c r="G73" i="40" s="1"/>
  <c r="J286" i="41"/>
  <c r="N286" i="41" s="1"/>
  <c r="J278" i="41"/>
  <c r="N278" i="41" s="1"/>
  <c r="J270" i="41"/>
  <c r="N270" i="41" s="1"/>
  <c r="J262" i="41"/>
  <c r="N262" i="41" s="1"/>
  <c r="J254" i="41"/>
  <c r="N254" i="41" s="1"/>
  <c r="J246" i="41"/>
  <c r="N246" i="41" s="1"/>
  <c r="J238" i="41"/>
  <c r="N238" i="41" s="1"/>
  <c r="J230" i="41"/>
  <c r="N230" i="41" s="1"/>
  <c r="J222" i="41"/>
  <c r="N222" i="41" s="1"/>
  <c r="J269" i="41"/>
  <c r="N269" i="41" s="1"/>
  <c r="J268" i="41"/>
  <c r="N268" i="41" s="1"/>
  <c r="J267" i="41"/>
  <c r="N267" i="41" s="1"/>
  <c r="J266" i="41"/>
  <c r="N266" i="41" s="1"/>
  <c r="J265" i="41"/>
  <c r="N265" i="41" s="1"/>
  <c r="J264" i="41"/>
  <c r="N264" i="41" s="1"/>
  <c r="J263" i="41"/>
  <c r="N263" i="41" s="1"/>
  <c r="J209" i="41"/>
  <c r="N209" i="41" s="1"/>
  <c r="J201" i="41"/>
  <c r="N201" i="41" s="1"/>
  <c r="J193" i="41"/>
  <c r="N193" i="41" s="1"/>
  <c r="J185" i="41"/>
  <c r="N185" i="41" s="1"/>
  <c r="J177" i="41"/>
  <c r="N177" i="41" s="1"/>
  <c r="J169" i="41"/>
  <c r="N169" i="41" s="1"/>
  <c r="J161" i="41"/>
  <c r="N161" i="41" s="1"/>
  <c r="J153" i="41"/>
  <c r="N153" i="41" s="1"/>
  <c r="J145" i="41"/>
  <c r="N145" i="41" s="1"/>
  <c r="J137" i="41"/>
  <c r="N137" i="41" s="1"/>
  <c r="J288" i="41"/>
  <c r="N288" i="41" s="1"/>
  <c r="J281" i="41"/>
  <c r="N281" i="41" s="1"/>
  <c r="J274" i="41"/>
  <c r="N274" i="41" s="1"/>
  <c r="J259" i="41"/>
  <c r="N259" i="41" s="1"/>
  <c r="J252" i="41"/>
  <c r="N252" i="41" s="1"/>
  <c r="J245" i="41"/>
  <c r="N245" i="41" s="1"/>
  <c r="J223" i="41"/>
  <c r="N223" i="41" s="1"/>
  <c r="J216" i="41"/>
  <c r="N216" i="41" s="1"/>
  <c r="J289" i="41"/>
  <c r="N289" i="41" s="1"/>
  <c r="J282" i="41"/>
  <c r="N282" i="41" s="1"/>
  <c r="J275" i="41"/>
  <c r="N275" i="41" s="1"/>
  <c r="J260" i="41"/>
  <c r="N260" i="41" s="1"/>
  <c r="J253" i="41"/>
  <c r="N253" i="41" s="1"/>
  <c r="J231" i="41"/>
  <c r="N231" i="41" s="1"/>
  <c r="J224" i="41"/>
  <c r="N224" i="41" s="1"/>
  <c r="J217" i="41"/>
  <c r="N217" i="41" s="1"/>
  <c r="J168" i="41"/>
  <c r="N168" i="41" s="1"/>
  <c r="J167" i="41"/>
  <c r="N167" i="41" s="1"/>
  <c r="J166" i="41"/>
  <c r="N166" i="41" s="1"/>
  <c r="J165" i="41"/>
  <c r="N165" i="41" s="1"/>
  <c r="J164" i="41"/>
  <c r="N164" i="41" s="1"/>
  <c r="J163" i="41"/>
  <c r="N163" i="41" s="1"/>
  <c r="J162" i="41"/>
  <c r="N162" i="41" s="1"/>
  <c r="J126" i="41"/>
  <c r="N126" i="41" s="1"/>
  <c r="J118" i="41"/>
  <c r="N118" i="41" s="1"/>
  <c r="J110" i="41"/>
  <c r="N110" i="41" s="1"/>
  <c r="J102" i="41"/>
  <c r="N102" i="41" s="1"/>
  <c r="J94" i="41"/>
  <c r="N94" i="41" s="1"/>
  <c r="J86" i="41"/>
  <c r="N86" i="41" s="1"/>
  <c r="J78" i="41"/>
  <c r="N78" i="41" s="1"/>
  <c r="J70" i="41"/>
  <c r="N70" i="41" s="1"/>
  <c r="J276" i="41"/>
  <c r="N276" i="41" s="1"/>
  <c r="J250" i="41"/>
  <c r="N250" i="41" s="1"/>
  <c r="J239" i="41"/>
  <c r="N239" i="41" s="1"/>
  <c r="J236" i="41"/>
  <c r="N236" i="41" s="1"/>
  <c r="J225" i="41"/>
  <c r="N225" i="41" s="1"/>
  <c r="J205" i="41"/>
  <c r="N205" i="41" s="1"/>
  <c r="J178" i="41"/>
  <c r="N178" i="41" s="1"/>
  <c r="J171" i="41"/>
  <c r="N171" i="41" s="1"/>
  <c r="J156" i="41"/>
  <c r="N156" i="41" s="1"/>
  <c r="J149" i="41"/>
  <c r="N149" i="41" s="1"/>
  <c r="J142" i="41"/>
  <c r="N142" i="41" s="1"/>
  <c r="J135" i="41"/>
  <c r="N135" i="41" s="1"/>
  <c r="J109" i="41"/>
  <c r="N109" i="41" s="1"/>
  <c r="J108" i="41"/>
  <c r="N108" i="41" s="1"/>
  <c r="J107" i="41"/>
  <c r="N107" i="41" s="1"/>
  <c r="J106" i="41"/>
  <c r="N106" i="41" s="1"/>
  <c r="J105" i="41"/>
  <c r="N105" i="41" s="1"/>
  <c r="J104" i="41"/>
  <c r="N104" i="41" s="1"/>
  <c r="J103" i="41"/>
  <c r="N103" i="41" s="1"/>
  <c r="J287" i="41"/>
  <c r="N287" i="41" s="1"/>
  <c r="J273" i="41"/>
  <c r="N273" i="41" s="1"/>
  <c r="J256" i="41"/>
  <c r="N256" i="41" s="1"/>
  <c r="J242" i="41"/>
  <c r="N242" i="41" s="1"/>
  <c r="J228" i="41"/>
  <c r="N228" i="41" s="1"/>
  <c r="J213" i="41"/>
  <c r="N213" i="41" s="1"/>
  <c r="J198" i="41"/>
  <c r="N198" i="41" s="1"/>
  <c r="J186" i="41"/>
  <c r="N186" i="41" s="1"/>
  <c r="J179" i="41"/>
  <c r="N179" i="41" s="1"/>
  <c r="J172" i="41"/>
  <c r="N172" i="41" s="1"/>
  <c r="J157" i="41"/>
  <c r="N157" i="41" s="1"/>
  <c r="J150" i="41"/>
  <c r="N150" i="41" s="1"/>
  <c r="J143" i="41"/>
  <c r="N143" i="41" s="1"/>
  <c r="J136" i="41"/>
  <c r="N136" i="41" s="1"/>
  <c r="J117" i="41"/>
  <c r="N117" i="41" s="1"/>
  <c r="J116" i="41"/>
  <c r="N116" i="41" s="1"/>
  <c r="J115" i="41"/>
  <c r="N115" i="41" s="1"/>
  <c r="J114" i="41"/>
  <c r="N114" i="41" s="1"/>
  <c r="J113" i="41"/>
  <c r="N113" i="41" s="1"/>
  <c r="J112" i="41"/>
  <c r="N112" i="41" s="1"/>
  <c r="J111" i="41"/>
  <c r="N111" i="41" s="1"/>
  <c r="J277" i="41"/>
  <c r="N277" i="41" s="1"/>
  <c r="J271" i="41"/>
  <c r="N271" i="41" s="1"/>
  <c r="J240" i="41"/>
  <c r="N240" i="41" s="1"/>
  <c r="J285" i="41"/>
  <c r="N285" i="41" s="1"/>
  <c r="J283" i="41"/>
  <c r="N283" i="41" s="1"/>
  <c r="J279" i="41"/>
  <c r="N279" i="41" s="1"/>
  <c r="J248" i="41"/>
  <c r="N248" i="41" s="1"/>
  <c r="J208" i="41"/>
  <c r="N208" i="41" s="1"/>
  <c r="J206" i="41"/>
  <c r="N206" i="41" s="1"/>
  <c r="J189" i="41"/>
  <c r="N189" i="41" s="1"/>
  <c r="J175" i="41"/>
  <c r="N175" i="41" s="1"/>
  <c r="J158" i="41"/>
  <c r="N158" i="41" s="1"/>
  <c r="J144" i="41"/>
  <c r="N144" i="41" s="1"/>
  <c r="J138" i="41"/>
  <c r="N138" i="41" s="1"/>
  <c r="J284" i="41"/>
  <c r="N284" i="41" s="1"/>
  <c r="J251" i="41"/>
  <c r="N251" i="41" s="1"/>
  <c r="J234" i="41"/>
  <c r="N234" i="41" s="1"/>
  <c r="J187" i="41"/>
  <c r="N187" i="41" s="1"/>
  <c r="J180" i="41"/>
  <c r="N180" i="41" s="1"/>
  <c r="J133" i="41"/>
  <c r="N133" i="41" s="1"/>
  <c r="J123" i="41"/>
  <c r="N123" i="41" s="1"/>
  <c r="J119" i="41"/>
  <c r="N119" i="41" s="1"/>
  <c r="J92" i="41"/>
  <c r="N92" i="41" s="1"/>
  <c r="J88" i="41"/>
  <c r="N88" i="41" s="1"/>
  <c r="J75" i="41"/>
  <c r="N75" i="41" s="1"/>
  <c r="J226" i="41"/>
  <c r="N226" i="41" s="1"/>
  <c r="J219" i="41"/>
  <c r="N219" i="41" s="1"/>
  <c r="J202" i="41"/>
  <c r="N202" i="41" s="1"/>
  <c r="J200" i="41"/>
  <c r="N200" i="41" s="1"/>
  <c r="J196" i="41"/>
  <c r="N196" i="41" s="1"/>
  <c r="J194" i="41"/>
  <c r="N194" i="41" s="1"/>
  <c r="J235" i="41"/>
  <c r="N235" i="41" s="1"/>
  <c r="J210" i="41"/>
  <c r="N210" i="41" s="1"/>
  <c r="J199" i="41"/>
  <c r="N199" i="41" s="1"/>
  <c r="J249" i="41"/>
  <c r="N249" i="41" s="1"/>
  <c r="J215" i="41"/>
  <c r="N215" i="41" s="1"/>
  <c r="J191" i="41"/>
  <c r="N191" i="41" s="1"/>
  <c r="J184" i="41"/>
  <c r="N184" i="41" s="1"/>
  <c r="J182" i="41"/>
  <c r="N182" i="41" s="1"/>
  <c r="J170" i="41"/>
  <c r="N170" i="41" s="1"/>
  <c r="J154" i="41"/>
  <c r="N154" i="41" s="1"/>
  <c r="J134" i="41"/>
  <c r="N134" i="41" s="1"/>
  <c r="J124" i="41"/>
  <c r="N124" i="41" s="1"/>
  <c r="J121" i="41"/>
  <c r="N121" i="41" s="1"/>
  <c r="J261" i="41"/>
  <c r="N261" i="41" s="1"/>
  <c r="J241" i="41"/>
  <c r="N241" i="41" s="1"/>
  <c r="J227" i="41"/>
  <c r="N227" i="41" s="1"/>
  <c r="J212" i="41"/>
  <c r="N212" i="41" s="1"/>
  <c r="J195" i="41"/>
  <c r="N195" i="41" s="1"/>
  <c r="J188" i="41"/>
  <c r="N188" i="41" s="1"/>
  <c r="J132" i="41"/>
  <c r="N132" i="41" s="1"/>
  <c r="J127" i="41"/>
  <c r="N127" i="41" s="1"/>
  <c r="J93" i="41"/>
  <c r="N93" i="41" s="1"/>
  <c r="J90" i="41"/>
  <c r="N90" i="41" s="1"/>
  <c r="J87" i="41"/>
  <c r="N87" i="41" s="1"/>
  <c r="J247" i="41"/>
  <c r="N247" i="41" s="1"/>
  <c r="J214" i="41"/>
  <c r="N214" i="41" s="1"/>
  <c r="J197" i="41"/>
  <c r="N197" i="41" s="1"/>
  <c r="J96" i="41"/>
  <c r="N96" i="41" s="1"/>
  <c r="J81" i="41"/>
  <c r="N81" i="41" s="1"/>
  <c r="J76" i="41"/>
  <c r="N76" i="41" s="1"/>
  <c r="J83" i="41"/>
  <c r="N83" i="41" s="1"/>
  <c r="J229" i="41"/>
  <c r="N229" i="41" s="1"/>
  <c r="J192" i="41"/>
  <c r="N192" i="41" s="1"/>
  <c r="J159" i="41"/>
  <c r="N159" i="41" s="1"/>
  <c r="J140" i="41"/>
  <c r="N140" i="41" s="1"/>
  <c r="J131" i="41"/>
  <c r="N131" i="41" s="1"/>
  <c r="J100" i="41"/>
  <c r="N100" i="41" s="1"/>
  <c r="J98" i="41"/>
  <c r="N98" i="41" s="1"/>
  <c r="J79" i="41"/>
  <c r="N79" i="41" s="1"/>
  <c r="J73" i="41"/>
  <c r="N73" i="41" s="1"/>
  <c r="J176" i="41"/>
  <c r="N176" i="41" s="1"/>
  <c r="J147" i="41"/>
  <c r="N147" i="41" s="1"/>
  <c r="J129" i="41"/>
  <c r="N129" i="41" s="1"/>
  <c r="J280" i="41"/>
  <c r="N280" i="41" s="1"/>
  <c r="J233" i="41"/>
  <c r="N233" i="41" s="1"/>
  <c r="J218" i="41"/>
  <c r="N218" i="41" s="1"/>
  <c r="J181" i="41"/>
  <c r="N181" i="41" s="1"/>
  <c r="J146" i="41"/>
  <c r="N146" i="41" s="1"/>
  <c r="J139" i="41"/>
  <c r="N139" i="41" s="1"/>
  <c r="J128" i="41"/>
  <c r="N128" i="41" s="1"/>
  <c r="J272" i="41"/>
  <c r="N272" i="41" s="1"/>
  <c r="J258" i="41"/>
  <c r="N258" i="41" s="1"/>
  <c r="J244" i="41"/>
  <c r="N244" i="41" s="1"/>
  <c r="J204" i="41"/>
  <c r="N204" i="41" s="1"/>
  <c r="J155" i="41"/>
  <c r="N155" i="41" s="1"/>
  <c r="J152" i="41"/>
  <c r="N152" i="41" s="1"/>
  <c r="J130" i="41"/>
  <c r="N130" i="41" s="1"/>
  <c r="J125" i="41"/>
  <c r="N125" i="41" s="1"/>
  <c r="J84" i="41"/>
  <c r="N84" i="41" s="1"/>
  <c r="J82" i="41"/>
  <c r="N82" i="41" s="1"/>
  <c r="J77" i="41"/>
  <c r="N77" i="41" s="1"/>
  <c r="J71" i="41"/>
  <c r="N71" i="41" s="1"/>
  <c r="J257" i="41"/>
  <c r="N257" i="41" s="1"/>
  <c r="J174" i="41"/>
  <c r="N174" i="41" s="1"/>
  <c r="J151" i="41"/>
  <c r="N151" i="41" s="1"/>
  <c r="J120" i="41"/>
  <c r="N120" i="41" s="1"/>
  <c r="J91" i="41"/>
  <c r="N91" i="41" s="1"/>
  <c r="J89" i="41"/>
  <c r="N89" i="41" s="1"/>
  <c r="J74" i="41"/>
  <c r="N74" i="41" s="1"/>
  <c r="J237" i="41"/>
  <c r="N237" i="41" s="1"/>
  <c r="J232" i="41"/>
  <c r="N232" i="41" s="1"/>
  <c r="J221" i="41"/>
  <c r="N221" i="41" s="1"/>
  <c r="J203" i="41"/>
  <c r="N203" i="41" s="1"/>
  <c r="J190" i="41"/>
  <c r="N190" i="41" s="1"/>
  <c r="J148" i="41"/>
  <c r="N148" i="41" s="1"/>
  <c r="J141" i="41"/>
  <c r="N141" i="41" s="1"/>
  <c r="J122" i="41"/>
  <c r="N122" i="41" s="1"/>
  <c r="J101" i="41"/>
  <c r="N101" i="41" s="1"/>
  <c r="J99" i="41"/>
  <c r="N99" i="41" s="1"/>
  <c r="J97" i="41"/>
  <c r="N97" i="41" s="1"/>
  <c r="J95" i="41"/>
  <c r="N95" i="41" s="1"/>
  <c r="J85" i="41"/>
  <c r="N85" i="41" s="1"/>
  <c r="J80" i="41"/>
  <c r="N80" i="41" s="1"/>
  <c r="J69" i="41"/>
  <c r="J243" i="41"/>
  <c r="N243" i="41" s="1"/>
  <c r="J220" i="41"/>
  <c r="N220" i="41" s="1"/>
  <c r="J207" i="41"/>
  <c r="N207" i="41" s="1"/>
  <c r="J183" i="41"/>
  <c r="N183" i="41" s="1"/>
  <c r="J173" i="41"/>
  <c r="N173" i="41" s="1"/>
  <c r="J72" i="41"/>
  <c r="N72" i="41" s="1"/>
  <c r="J255" i="41"/>
  <c r="N255" i="41" s="1"/>
  <c r="J211" i="41"/>
  <c r="N211" i="41" s="1"/>
  <c r="J160" i="41"/>
  <c r="N160" i="41" s="1"/>
  <c r="L284" i="41"/>
  <c r="P284" i="41" s="1"/>
  <c r="L276" i="41"/>
  <c r="P276" i="41" s="1"/>
  <c r="L268" i="41"/>
  <c r="P268" i="41" s="1"/>
  <c r="L260" i="41"/>
  <c r="P260" i="41" s="1"/>
  <c r="L252" i="41"/>
  <c r="P252" i="41" s="1"/>
  <c r="L244" i="41"/>
  <c r="P244" i="41" s="1"/>
  <c r="L236" i="41"/>
  <c r="P236" i="41" s="1"/>
  <c r="L228" i="41"/>
  <c r="P228" i="41" s="1"/>
  <c r="L220" i="41"/>
  <c r="P220" i="41" s="1"/>
  <c r="L283" i="41"/>
  <c r="P283" i="41" s="1"/>
  <c r="L282" i="41"/>
  <c r="P282" i="41" s="1"/>
  <c r="L281" i="41"/>
  <c r="P281" i="41" s="1"/>
  <c r="L280" i="41"/>
  <c r="P280" i="41" s="1"/>
  <c r="L279" i="41"/>
  <c r="P279" i="41" s="1"/>
  <c r="L278" i="41"/>
  <c r="P278" i="41" s="1"/>
  <c r="L277" i="41"/>
  <c r="P277" i="41" s="1"/>
  <c r="L219" i="41"/>
  <c r="P219" i="41" s="1"/>
  <c r="L218" i="41"/>
  <c r="P218" i="41" s="1"/>
  <c r="L217" i="41"/>
  <c r="P217" i="41" s="1"/>
  <c r="L216" i="41"/>
  <c r="P216" i="41" s="1"/>
  <c r="L215" i="41"/>
  <c r="P215" i="41" s="1"/>
  <c r="L207" i="41"/>
  <c r="P207" i="41" s="1"/>
  <c r="L199" i="41"/>
  <c r="P199" i="41" s="1"/>
  <c r="L191" i="41"/>
  <c r="P191" i="41" s="1"/>
  <c r="L183" i="41"/>
  <c r="P183" i="41" s="1"/>
  <c r="L175" i="41"/>
  <c r="P175" i="41" s="1"/>
  <c r="L167" i="41"/>
  <c r="P167" i="41" s="1"/>
  <c r="L159" i="41"/>
  <c r="P159" i="41" s="1"/>
  <c r="L151" i="41"/>
  <c r="P151" i="41" s="1"/>
  <c r="L143" i="41"/>
  <c r="P143" i="41" s="1"/>
  <c r="L135" i="41"/>
  <c r="P135" i="41" s="1"/>
  <c r="L275" i="41"/>
  <c r="P275" i="41" s="1"/>
  <c r="L253" i="41"/>
  <c r="P253" i="41" s="1"/>
  <c r="L246" i="41"/>
  <c r="P246" i="41" s="1"/>
  <c r="L239" i="41"/>
  <c r="P239" i="41" s="1"/>
  <c r="L232" i="41"/>
  <c r="P232" i="41" s="1"/>
  <c r="L225" i="41"/>
  <c r="P225" i="41" s="1"/>
  <c r="L261" i="41"/>
  <c r="P261" i="41" s="1"/>
  <c r="L254" i="41"/>
  <c r="P254" i="41" s="1"/>
  <c r="L247" i="41"/>
  <c r="P247" i="41" s="1"/>
  <c r="L240" i="41"/>
  <c r="P240" i="41" s="1"/>
  <c r="L233" i="41"/>
  <c r="P233" i="41" s="1"/>
  <c r="L226" i="41"/>
  <c r="P226" i="41" s="1"/>
  <c r="L182" i="41"/>
  <c r="P182" i="41" s="1"/>
  <c r="L181" i="41"/>
  <c r="P181" i="41" s="1"/>
  <c r="L180" i="41"/>
  <c r="P180" i="41" s="1"/>
  <c r="L179" i="41"/>
  <c r="P179" i="41" s="1"/>
  <c r="L178" i="41"/>
  <c r="P178" i="41" s="1"/>
  <c r="L177" i="41"/>
  <c r="P177" i="41" s="1"/>
  <c r="L176" i="41"/>
  <c r="P176" i="41" s="1"/>
  <c r="L124" i="41"/>
  <c r="P124" i="41" s="1"/>
  <c r="L116" i="41"/>
  <c r="P116" i="41" s="1"/>
  <c r="L108" i="41"/>
  <c r="P108" i="41" s="1"/>
  <c r="L100" i="41"/>
  <c r="P100" i="41" s="1"/>
  <c r="L92" i="41"/>
  <c r="P92" i="41" s="1"/>
  <c r="L84" i="41"/>
  <c r="P84" i="41" s="1"/>
  <c r="L76" i="41"/>
  <c r="P76" i="41" s="1"/>
  <c r="L273" i="41"/>
  <c r="P273" i="41" s="1"/>
  <c r="L262" i="41"/>
  <c r="P262" i="41" s="1"/>
  <c r="L259" i="41"/>
  <c r="P259" i="41" s="1"/>
  <c r="L248" i="41"/>
  <c r="P248" i="41" s="1"/>
  <c r="L234" i="41"/>
  <c r="P234" i="41" s="1"/>
  <c r="L206" i="41"/>
  <c r="P206" i="41" s="1"/>
  <c r="L202" i="41"/>
  <c r="P202" i="41" s="1"/>
  <c r="L194" i="41"/>
  <c r="P194" i="41" s="1"/>
  <c r="L187" i="41"/>
  <c r="P187" i="41" s="1"/>
  <c r="L172" i="41"/>
  <c r="P172" i="41" s="1"/>
  <c r="L165" i="41"/>
  <c r="P165" i="41" s="1"/>
  <c r="L158" i="41"/>
  <c r="P158" i="41" s="1"/>
  <c r="L136" i="41"/>
  <c r="P136" i="41" s="1"/>
  <c r="L123" i="41"/>
  <c r="P123" i="41" s="1"/>
  <c r="L122" i="41"/>
  <c r="P122" i="41" s="1"/>
  <c r="L121" i="41"/>
  <c r="P121" i="41" s="1"/>
  <c r="L120" i="41"/>
  <c r="P120" i="41" s="1"/>
  <c r="L119" i="41"/>
  <c r="P119" i="41" s="1"/>
  <c r="L118" i="41"/>
  <c r="P118" i="41" s="1"/>
  <c r="L117" i="41"/>
  <c r="P117" i="41" s="1"/>
  <c r="L285" i="41"/>
  <c r="P285" i="41" s="1"/>
  <c r="L265" i="41"/>
  <c r="P265" i="41" s="1"/>
  <c r="L251" i="41"/>
  <c r="P251" i="41" s="1"/>
  <c r="L245" i="41"/>
  <c r="P245" i="41" s="1"/>
  <c r="L231" i="41"/>
  <c r="P231" i="41" s="1"/>
  <c r="L214" i="41"/>
  <c r="P214" i="41" s="1"/>
  <c r="L210" i="41"/>
  <c r="P210" i="41" s="1"/>
  <c r="L195" i="41"/>
  <c r="P195" i="41" s="1"/>
  <c r="L188" i="41"/>
  <c r="P188" i="41" s="1"/>
  <c r="L173" i="41"/>
  <c r="P173" i="41" s="1"/>
  <c r="L166" i="41"/>
  <c r="P166" i="41" s="1"/>
  <c r="L144" i="41"/>
  <c r="P144" i="41" s="1"/>
  <c r="L137" i="41"/>
  <c r="P137" i="41" s="1"/>
  <c r="L130" i="41"/>
  <c r="P130" i="41" s="1"/>
  <c r="L129" i="41"/>
  <c r="P129" i="41" s="1"/>
  <c r="L128" i="41"/>
  <c r="P128" i="41" s="1"/>
  <c r="L127" i="41"/>
  <c r="P127" i="41" s="1"/>
  <c r="L126" i="41"/>
  <c r="P126" i="41" s="1"/>
  <c r="L125" i="41"/>
  <c r="P125" i="41" s="1"/>
  <c r="L267" i="41"/>
  <c r="P267" i="41" s="1"/>
  <c r="L242" i="41"/>
  <c r="P242" i="41" s="1"/>
  <c r="L238" i="41"/>
  <c r="P238" i="41" s="1"/>
  <c r="L250" i="41"/>
  <c r="P250" i="41" s="1"/>
  <c r="L227" i="41"/>
  <c r="P227" i="41" s="1"/>
  <c r="L223" i="41"/>
  <c r="P223" i="41" s="1"/>
  <c r="L221" i="41"/>
  <c r="P221" i="41" s="1"/>
  <c r="L204" i="41"/>
  <c r="P204" i="41" s="1"/>
  <c r="L192" i="41"/>
  <c r="P192" i="41" s="1"/>
  <c r="L161" i="41"/>
  <c r="P161" i="41" s="1"/>
  <c r="L147" i="41"/>
  <c r="P147" i="41" s="1"/>
  <c r="L289" i="41"/>
  <c r="P289" i="41" s="1"/>
  <c r="L270" i="41"/>
  <c r="P270" i="41" s="1"/>
  <c r="L256" i="41"/>
  <c r="P256" i="41" s="1"/>
  <c r="L286" i="41"/>
  <c r="P286" i="41" s="1"/>
  <c r="L264" i="41"/>
  <c r="P264" i="41" s="1"/>
  <c r="L224" i="41"/>
  <c r="P224" i="41" s="1"/>
  <c r="L200" i="41"/>
  <c r="P200" i="41" s="1"/>
  <c r="L198" i="41"/>
  <c r="P198" i="41" s="1"/>
  <c r="L164" i="41"/>
  <c r="P164" i="41" s="1"/>
  <c r="L157" i="41"/>
  <c r="P157" i="41" s="1"/>
  <c r="L148" i="41"/>
  <c r="P148" i="41" s="1"/>
  <c r="L141" i="41"/>
  <c r="P141" i="41" s="1"/>
  <c r="L139" i="41"/>
  <c r="P139" i="41" s="1"/>
  <c r="L131" i="41"/>
  <c r="P131" i="41" s="1"/>
  <c r="L104" i="41"/>
  <c r="P104" i="41" s="1"/>
  <c r="L89" i="41"/>
  <c r="P89" i="41" s="1"/>
  <c r="L85" i="41"/>
  <c r="P85" i="41" s="1"/>
  <c r="L69" i="41"/>
  <c r="L272" i="41"/>
  <c r="P272" i="41" s="1"/>
  <c r="L258" i="41"/>
  <c r="P258" i="41" s="1"/>
  <c r="L190" i="41"/>
  <c r="P190" i="41" s="1"/>
  <c r="L249" i="41"/>
  <c r="P249" i="41" s="1"/>
  <c r="L222" i="41"/>
  <c r="P222" i="41" s="1"/>
  <c r="L196" i="41"/>
  <c r="P196" i="41" s="1"/>
  <c r="L174" i="41"/>
  <c r="P174" i="41" s="1"/>
  <c r="L162" i="41"/>
  <c r="P162" i="41" s="1"/>
  <c r="L160" i="41"/>
  <c r="P160" i="41" s="1"/>
  <c r="L156" i="41"/>
  <c r="P156" i="41" s="1"/>
  <c r="L154" i="41"/>
  <c r="P154" i="41" s="1"/>
  <c r="L152" i="41"/>
  <c r="P152" i="41" s="1"/>
  <c r="L150" i="41"/>
  <c r="P150" i="41" s="1"/>
  <c r="L134" i="41"/>
  <c r="P134" i="41" s="1"/>
  <c r="L112" i="41"/>
  <c r="P112" i="41" s="1"/>
  <c r="L109" i="41"/>
  <c r="P109" i="41" s="1"/>
  <c r="L98" i="41"/>
  <c r="P98" i="41" s="1"/>
  <c r="L95" i="41"/>
  <c r="P95" i="41" s="1"/>
  <c r="L257" i="41"/>
  <c r="P257" i="41" s="1"/>
  <c r="L201" i="41"/>
  <c r="P201" i="41" s="1"/>
  <c r="L193" i="41"/>
  <c r="P193" i="41" s="1"/>
  <c r="L186" i="41"/>
  <c r="P186" i="41" s="1"/>
  <c r="L274" i="41"/>
  <c r="P274" i="41" s="1"/>
  <c r="L237" i="41"/>
  <c r="P237" i="41" s="1"/>
  <c r="L230" i="41"/>
  <c r="P230" i="41" s="1"/>
  <c r="L209" i="41"/>
  <c r="P209" i="41" s="1"/>
  <c r="L203" i="41"/>
  <c r="P203" i="41" s="1"/>
  <c r="L153" i="41"/>
  <c r="P153" i="41" s="1"/>
  <c r="L145" i="41"/>
  <c r="P145" i="41" s="1"/>
  <c r="L113" i="41"/>
  <c r="P113" i="41" s="1"/>
  <c r="L110" i="41"/>
  <c r="P110" i="41" s="1"/>
  <c r="L99" i="41"/>
  <c r="P99" i="41" s="1"/>
  <c r="L96" i="41"/>
  <c r="P96" i="41" s="1"/>
  <c r="L288" i="41"/>
  <c r="P288" i="41" s="1"/>
  <c r="L229" i="41"/>
  <c r="P229" i="41" s="1"/>
  <c r="L189" i="41"/>
  <c r="P189" i="41" s="1"/>
  <c r="L185" i="41"/>
  <c r="P185" i="41" s="1"/>
  <c r="L169" i="41"/>
  <c r="P169" i="41" s="1"/>
  <c r="L140" i="41"/>
  <c r="P140" i="41" s="1"/>
  <c r="L102" i="41"/>
  <c r="P102" i="41" s="1"/>
  <c r="L86" i="41"/>
  <c r="P86" i="41" s="1"/>
  <c r="L79" i="41"/>
  <c r="P79" i="41" s="1"/>
  <c r="L287" i="41"/>
  <c r="P287" i="41" s="1"/>
  <c r="L94" i="41"/>
  <c r="P94" i="41" s="1"/>
  <c r="L88" i="41"/>
  <c r="P88" i="41" s="1"/>
  <c r="L73" i="41"/>
  <c r="P73" i="41" s="1"/>
  <c r="L266" i="41"/>
  <c r="P266" i="41" s="1"/>
  <c r="L205" i="41"/>
  <c r="P205" i="41" s="1"/>
  <c r="L149" i="41"/>
  <c r="P149" i="41" s="1"/>
  <c r="L146" i="41"/>
  <c r="P146" i="41" s="1"/>
  <c r="L106" i="41"/>
  <c r="P106" i="41" s="1"/>
  <c r="L70" i="41"/>
  <c r="P70" i="41" s="1"/>
  <c r="L155" i="41"/>
  <c r="P155" i="41" s="1"/>
  <c r="L133" i="41"/>
  <c r="P133" i="41" s="1"/>
  <c r="L114" i="41"/>
  <c r="P114" i="41" s="1"/>
  <c r="L91" i="41"/>
  <c r="P91" i="41" s="1"/>
  <c r="L82" i="41"/>
  <c r="P82" i="41" s="1"/>
  <c r="L77" i="41"/>
  <c r="P77" i="41" s="1"/>
  <c r="L74" i="41"/>
  <c r="P74" i="41" s="1"/>
  <c r="L71" i="41"/>
  <c r="P71" i="41" s="1"/>
  <c r="L213" i="41"/>
  <c r="P213" i="41" s="1"/>
  <c r="L208" i="41"/>
  <c r="P208" i="41" s="1"/>
  <c r="L184" i="41"/>
  <c r="P184" i="41" s="1"/>
  <c r="L171" i="41"/>
  <c r="P171" i="41" s="1"/>
  <c r="L168" i="41"/>
  <c r="P168" i="41" s="1"/>
  <c r="L142" i="41"/>
  <c r="P142" i="41" s="1"/>
  <c r="L97" i="41"/>
  <c r="P97" i="41" s="1"/>
  <c r="L93" i="41"/>
  <c r="P93" i="41" s="1"/>
  <c r="L80" i="41"/>
  <c r="P80" i="41" s="1"/>
  <c r="L271" i="41"/>
  <c r="P271" i="41" s="1"/>
  <c r="L243" i="41"/>
  <c r="P243" i="41" s="1"/>
  <c r="L212" i="41"/>
  <c r="P212" i="41" s="1"/>
  <c r="L105" i="41"/>
  <c r="P105" i="41" s="1"/>
  <c r="L101" i="41"/>
  <c r="P101" i="41" s="1"/>
  <c r="L87" i="41"/>
  <c r="P87" i="41" s="1"/>
  <c r="L72" i="41"/>
  <c r="P72" i="41" s="1"/>
  <c r="L269" i="41"/>
  <c r="P269" i="41" s="1"/>
  <c r="L263" i="41"/>
  <c r="P263" i="41" s="1"/>
  <c r="L255" i="41"/>
  <c r="P255" i="41" s="1"/>
  <c r="L211" i="41"/>
  <c r="P211" i="41" s="1"/>
  <c r="L138" i="41"/>
  <c r="P138" i="41" s="1"/>
  <c r="L132" i="41"/>
  <c r="P132" i="41" s="1"/>
  <c r="L107" i="41"/>
  <c r="P107" i="41" s="1"/>
  <c r="L103" i="41"/>
  <c r="P103" i="41" s="1"/>
  <c r="L83" i="41"/>
  <c r="P83" i="41" s="1"/>
  <c r="L78" i="41"/>
  <c r="P78" i="41" s="1"/>
  <c r="L75" i="41"/>
  <c r="P75" i="41" s="1"/>
  <c r="L170" i="41"/>
  <c r="P170" i="41" s="1"/>
  <c r="L115" i="41"/>
  <c r="P115" i="41" s="1"/>
  <c r="L111" i="41"/>
  <c r="P111" i="41" s="1"/>
  <c r="L90" i="41"/>
  <c r="P90" i="41" s="1"/>
  <c r="L241" i="41"/>
  <c r="P241" i="41" s="1"/>
  <c r="L235" i="41"/>
  <c r="P235" i="41" s="1"/>
  <c r="L197" i="41"/>
  <c r="P197" i="41" s="1"/>
  <c r="L163" i="41"/>
  <c r="P163" i="41" s="1"/>
  <c r="L81" i="41"/>
  <c r="P81" i="41" s="1"/>
  <c r="K285" i="41"/>
  <c r="O285" i="41" s="1"/>
  <c r="K277" i="41"/>
  <c r="O277" i="41" s="1"/>
  <c r="K269" i="41"/>
  <c r="O269" i="41" s="1"/>
  <c r="K261" i="41"/>
  <c r="O261" i="41" s="1"/>
  <c r="K253" i="41"/>
  <c r="O253" i="41" s="1"/>
  <c r="K245" i="41"/>
  <c r="O245" i="41" s="1"/>
  <c r="K237" i="41"/>
  <c r="O237" i="41" s="1"/>
  <c r="K229" i="41"/>
  <c r="O229" i="41" s="1"/>
  <c r="K221" i="41"/>
  <c r="O221" i="41" s="1"/>
  <c r="K276" i="41"/>
  <c r="O276" i="41" s="1"/>
  <c r="K275" i="41"/>
  <c r="O275" i="41" s="1"/>
  <c r="K274" i="41"/>
  <c r="O274" i="41" s="1"/>
  <c r="K273" i="41"/>
  <c r="O273" i="41" s="1"/>
  <c r="K272" i="41"/>
  <c r="O272" i="41" s="1"/>
  <c r="K271" i="41"/>
  <c r="O271" i="41" s="1"/>
  <c r="K270" i="41"/>
  <c r="O270" i="41" s="1"/>
  <c r="K208" i="41"/>
  <c r="O208" i="41" s="1"/>
  <c r="K200" i="41"/>
  <c r="O200" i="41" s="1"/>
  <c r="K192" i="41"/>
  <c r="O192" i="41" s="1"/>
  <c r="K184" i="41"/>
  <c r="O184" i="41" s="1"/>
  <c r="K176" i="41"/>
  <c r="O176" i="41" s="1"/>
  <c r="K168" i="41"/>
  <c r="O168" i="41" s="1"/>
  <c r="K160" i="41"/>
  <c r="O160" i="41" s="1"/>
  <c r="K152" i="41"/>
  <c r="O152" i="41" s="1"/>
  <c r="K144" i="41"/>
  <c r="O144" i="41" s="1"/>
  <c r="K136" i="41"/>
  <c r="O136" i="41" s="1"/>
  <c r="K289" i="41"/>
  <c r="O289" i="41" s="1"/>
  <c r="K282" i="41"/>
  <c r="O282" i="41" s="1"/>
  <c r="K267" i="41"/>
  <c r="O267" i="41" s="1"/>
  <c r="K260" i="41"/>
  <c r="O260" i="41" s="1"/>
  <c r="K238" i="41"/>
  <c r="O238" i="41" s="1"/>
  <c r="K231" i="41"/>
  <c r="O231" i="41" s="1"/>
  <c r="K224" i="41"/>
  <c r="O224" i="41" s="1"/>
  <c r="K217" i="41"/>
  <c r="O217" i="41" s="1"/>
  <c r="K283" i="41"/>
  <c r="O283" i="41" s="1"/>
  <c r="K268" i="41"/>
  <c r="O268" i="41" s="1"/>
  <c r="K246" i="41"/>
  <c r="O246" i="41" s="1"/>
  <c r="K239" i="41"/>
  <c r="O239" i="41" s="1"/>
  <c r="K232" i="41"/>
  <c r="O232" i="41" s="1"/>
  <c r="K225" i="41"/>
  <c r="O225" i="41" s="1"/>
  <c r="K218" i="41"/>
  <c r="O218" i="41" s="1"/>
  <c r="K175" i="41"/>
  <c r="O175" i="41" s="1"/>
  <c r="K174" i="41"/>
  <c r="O174" i="41" s="1"/>
  <c r="K173" i="41"/>
  <c r="O173" i="41" s="1"/>
  <c r="K172" i="41"/>
  <c r="O172" i="41" s="1"/>
  <c r="K171" i="41"/>
  <c r="O171" i="41" s="1"/>
  <c r="K170" i="41"/>
  <c r="O170" i="41" s="1"/>
  <c r="K169" i="41"/>
  <c r="O169" i="41" s="1"/>
  <c r="K125" i="41"/>
  <c r="O125" i="41" s="1"/>
  <c r="K117" i="41"/>
  <c r="O117" i="41" s="1"/>
  <c r="K109" i="41"/>
  <c r="O109" i="41" s="1"/>
  <c r="K101" i="41"/>
  <c r="O101" i="41" s="1"/>
  <c r="K93" i="41"/>
  <c r="O93" i="41" s="1"/>
  <c r="K85" i="41"/>
  <c r="O85" i="41" s="1"/>
  <c r="K77" i="41"/>
  <c r="O77" i="41" s="1"/>
  <c r="K69" i="41"/>
  <c r="K287" i="41"/>
  <c r="O287" i="41" s="1"/>
  <c r="K256" i="41"/>
  <c r="O256" i="41" s="1"/>
  <c r="K242" i="41"/>
  <c r="O242" i="41" s="1"/>
  <c r="K228" i="41"/>
  <c r="O228" i="41" s="1"/>
  <c r="K222" i="41"/>
  <c r="O222" i="41" s="1"/>
  <c r="K213" i="41"/>
  <c r="O213" i="41" s="1"/>
  <c r="K209" i="41"/>
  <c r="O209" i="41" s="1"/>
  <c r="K198" i="41"/>
  <c r="O198" i="41" s="1"/>
  <c r="K193" i="41"/>
  <c r="O193" i="41" s="1"/>
  <c r="K186" i="41"/>
  <c r="O186" i="41" s="1"/>
  <c r="K179" i="41"/>
  <c r="O179" i="41" s="1"/>
  <c r="K164" i="41"/>
  <c r="O164" i="41" s="1"/>
  <c r="K157" i="41"/>
  <c r="O157" i="41" s="1"/>
  <c r="K150" i="41"/>
  <c r="O150" i="41" s="1"/>
  <c r="K143" i="41"/>
  <c r="O143" i="41" s="1"/>
  <c r="K116" i="41"/>
  <c r="O116" i="41" s="1"/>
  <c r="K115" i="41"/>
  <c r="O115" i="41" s="1"/>
  <c r="K114" i="41"/>
  <c r="O114" i="41" s="1"/>
  <c r="K113" i="41"/>
  <c r="O113" i="41" s="1"/>
  <c r="K112" i="41"/>
  <c r="O112" i="41" s="1"/>
  <c r="K111" i="41"/>
  <c r="O111" i="41" s="1"/>
  <c r="K110" i="41"/>
  <c r="O110" i="41" s="1"/>
  <c r="K279" i="41"/>
  <c r="O279" i="41" s="1"/>
  <c r="K262" i="41"/>
  <c r="O262" i="41" s="1"/>
  <c r="K259" i="41"/>
  <c r="O259" i="41" s="1"/>
  <c r="K248" i="41"/>
  <c r="O248" i="41" s="1"/>
  <c r="K234" i="41"/>
  <c r="O234" i="41" s="1"/>
  <c r="K220" i="41"/>
  <c r="O220" i="41" s="1"/>
  <c r="K206" i="41"/>
  <c r="O206" i="41" s="1"/>
  <c r="K202" i="41"/>
  <c r="O202" i="41" s="1"/>
  <c r="K194" i="41"/>
  <c r="O194" i="41" s="1"/>
  <c r="K187" i="41"/>
  <c r="O187" i="41" s="1"/>
  <c r="K180" i="41"/>
  <c r="O180" i="41" s="1"/>
  <c r="K165" i="41"/>
  <c r="O165" i="41" s="1"/>
  <c r="K158" i="41"/>
  <c r="O158" i="41" s="1"/>
  <c r="K151" i="41"/>
  <c r="O151" i="41" s="1"/>
  <c r="K124" i="41"/>
  <c r="O124" i="41" s="1"/>
  <c r="K123" i="41"/>
  <c r="O123" i="41" s="1"/>
  <c r="K122" i="41"/>
  <c r="O122" i="41" s="1"/>
  <c r="K121" i="41"/>
  <c r="O121" i="41" s="1"/>
  <c r="K120" i="41"/>
  <c r="O120" i="41" s="1"/>
  <c r="K119" i="41"/>
  <c r="O119" i="41" s="1"/>
  <c r="K118" i="41"/>
  <c r="O118" i="41" s="1"/>
  <c r="K236" i="41"/>
  <c r="O236" i="41" s="1"/>
  <c r="K254" i="41"/>
  <c r="O254" i="41" s="1"/>
  <c r="K244" i="41"/>
  <c r="O244" i="41" s="1"/>
  <c r="K219" i="41"/>
  <c r="O219" i="41" s="1"/>
  <c r="K215" i="41"/>
  <c r="O215" i="41" s="1"/>
  <c r="K197" i="41"/>
  <c r="O197" i="41" s="1"/>
  <c r="K195" i="41"/>
  <c r="O195" i="41" s="1"/>
  <c r="K181" i="41"/>
  <c r="O181" i="41" s="1"/>
  <c r="K155" i="41"/>
  <c r="O155" i="41" s="1"/>
  <c r="K141" i="41"/>
  <c r="O141" i="41" s="1"/>
  <c r="K281" i="41"/>
  <c r="O281" i="41" s="1"/>
  <c r="K278" i="41"/>
  <c r="O278" i="41" s="1"/>
  <c r="K226" i="41"/>
  <c r="O226" i="41" s="1"/>
  <c r="K196" i="41"/>
  <c r="O196" i="41" s="1"/>
  <c r="K127" i="41"/>
  <c r="O127" i="41" s="1"/>
  <c r="K100" i="41"/>
  <c r="O100" i="41" s="1"/>
  <c r="K96" i="41"/>
  <c r="O96" i="41" s="1"/>
  <c r="K81" i="41"/>
  <c r="O81" i="41" s="1"/>
  <c r="K76" i="41"/>
  <c r="O76" i="41" s="1"/>
  <c r="K286" i="41"/>
  <c r="O286" i="41" s="1"/>
  <c r="K264" i="41"/>
  <c r="O264" i="41" s="1"/>
  <c r="K250" i="41"/>
  <c r="O250" i="41" s="1"/>
  <c r="K204" i="41"/>
  <c r="O204" i="41" s="1"/>
  <c r="K280" i="41"/>
  <c r="O280" i="41" s="1"/>
  <c r="K263" i="41"/>
  <c r="O263" i="41" s="1"/>
  <c r="K258" i="41"/>
  <c r="O258" i="41" s="1"/>
  <c r="K207" i="41"/>
  <c r="O207" i="41" s="1"/>
  <c r="K189" i="41"/>
  <c r="O189" i="41" s="1"/>
  <c r="K148" i="41"/>
  <c r="O148" i="41" s="1"/>
  <c r="K146" i="41"/>
  <c r="O146" i="41" s="1"/>
  <c r="K142" i="41"/>
  <c r="O142" i="41" s="1"/>
  <c r="K140" i="41"/>
  <c r="O140" i="41" s="1"/>
  <c r="K138" i="41"/>
  <c r="O138" i="41" s="1"/>
  <c r="K129" i="41"/>
  <c r="O129" i="41" s="1"/>
  <c r="K126" i="41"/>
  <c r="O126" i="41" s="1"/>
  <c r="K106" i="41"/>
  <c r="O106" i="41" s="1"/>
  <c r="K103" i="41"/>
  <c r="O103" i="41" s="1"/>
  <c r="K92" i="41"/>
  <c r="O92" i="41" s="1"/>
  <c r="K288" i="41"/>
  <c r="O288" i="41" s="1"/>
  <c r="K284" i="41"/>
  <c r="O284" i="41" s="1"/>
  <c r="K266" i="41"/>
  <c r="O266" i="41" s="1"/>
  <c r="K241" i="41"/>
  <c r="O241" i="41" s="1"/>
  <c r="K227" i="41"/>
  <c r="O227" i="41" s="1"/>
  <c r="K212" i="41"/>
  <c r="O212" i="41" s="1"/>
  <c r="K188" i="41"/>
  <c r="O188" i="41" s="1"/>
  <c r="K132" i="41"/>
  <c r="O132" i="41" s="1"/>
  <c r="K257" i="41"/>
  <c r="O257" i="41" s="1"/>
  <c r="K252" i="41"/>
  <c r="O252" i="41" s="1"/>
  <c r="K233" i="41"/>
  <c r="O233" i="41" s="1"/>
  <c r="K214" i="41"/>
  <c r="O214" i="41" s="1"/>
  <c r="K201" i="41"/>
  <c r="O201" i="41" s="1"/>
  <c r="K190" i="41"/>
  <c r="O190" i="41" s="1"/>
  <c r="K139" i="41"/>
  <c r="O139" i="41" s="1"/>
  <c r="K137" i="41"/>
  <c r="O137" i="41" s="1"/>
  <c r="K130" i="41"/>
  <c r="O130" i="41" s="1"/>
  <c r="K107" i="41"/>
  <c r="O107" i="41" s="1"/>
  <c r="K82" i="41"/>
  <c r="O82" i="41" s="1"/>
  <c r="K79" i="41"/>
  <c r="O79" i="41" s="1"/>
  <c r="K75" i="41"/>
  <c r="O75" i="41" s="1"/>
  <c r="K71" i="41"/>
  <c r="O71" i="41" s="1"/>
  <c r="K235" i="41"/>
  <c r="O235" i="41" s="1"/>
  <c r="K210" i="41"/>
  <c r="O210" i="41" s="1"/>
  <c r="K182" i="41"/>
  <c r="O182" i="41" s="1"/>
  <c r="K166" i="41"/>
  <c r="O166" i="41" s="1"/>
  <c r="K163" i="41"/>
  <c r="O163" i="41" s="1"/>
  <c r="K159" i="41"/>
  <c r="O159" i="41" s="1"/>
  <c r="K134" i="41"/>
  <c r="O134" i="41" s="1"/>
  <c r="K131" i="41"/>
  <c r="O131" i="41" s="1"/>
  <c r="K98" i="41"/>
  <c r="O98" i="41" s="1"/>
  <c r="K94" i="41"/>
  <c r="O94" i="41" s="1"/>
  <c r="K88" i="41"/>
  <c r="O88" i="41" s="1"/>
  <c r="K73" i="41"/>
  <c r="O73" i="41" s="1"/>
  <c r="K70" i="41"/>
  <c r="O70" i="41" s="1"/>
  <c r="K240" i="41"/>
  <c r="O240" i="41" s="1"/>
  <c r="K223" i="41"/>
  <c r="O223" i="41" s="1"/>
  <c r="K185" i="41"/>
  <c r="O185" i="41" s="1"/>
  <c r="K156" i="41"/>
  <c r="O156" i="41" s="1"/>
  <c r="K128" i="41"/>
  <c r="O128" i="41" s="1"/>
  <c r="K108" i="41"/>
  <c r="O108" i="41" s="1"/>
  <c r="K104" i="41"/>
  <c r="O104" i="41" s="1"/>
  <c r="K102" i="41"/>
  <c r="O102" i="41" s="1"/>
  <c r="K86" i="41"/>
  <c r="O86" i="41" s="1"/>
  <c r="K90" i="41"/>
  <c r="O90" i="41" s="1"/>
  <c r="K205" i="41"/>
  <c r="O205" i="41" s="1"/>
  <c r="K178" i="41"/>
  <c r="O178" i="41" s="1"/>
  <c r="K162" i="41"/>
  <c r="O162" i="41" s="1"/>
  <c r="K149" i="41"/>
  <c r="O149" i="41" s="1"/>
  <c r="K84" i="41"/>
  <c r="O84" i="41" s="1"/>
  <c r="K265" i="41"/>
  <c r="O265" i="41" s="1"/>
  <c r="K251" i="41"/>
  <c r="O251" i="41" s="1"/>
  <c r="K145" i="41"/>
  <c r="O145" i="41" s="1"/>
  <c r="K133" i="41"/>
  <c r="O133" i="41" s="1"/>
  <c r="K91" i="41"/>
  <c r="O91" i="41" s="1"/>
  <c r="K89" i="41"/>
  <c r="O89" i="41" s="1"/>
  <c r="K74" i="41"/>
  <c r="O74" i="41" s="1"/>
  <c r="K203" i="41"/>
  <c r="O203" i="41" s="1"/>
  <c r="K199" i="41"/>
  <c r="O199" i="41" s="1"/>
  <c r="K191" i="41"/>
  <c r="O191" i="41" s="1"/>
  <c r="K167" i="41"/>
  <c r="O167" i="41" s="1"/>
  <c r="K161" i="41"/>
  <c r="O161" i="41" s="1"/>
  <c r="K99" i="41"/>
  <c r="O99" i="41" s="1"/>
  <c r="K97" i="41"/>
  <c r="O97" i="41" s="1"/>
  <c r="K95" i="41"/>
  <c r="O95" i="41" s="1"/>
  <c r="K80" i="41"/>
  <c r="O80" i="41" s="1"/>
  <c r="K249" i="41"/>
  <c r="O249" i="41" s="1"/>
  <c r="K243" i="41"/>
  <c r="O243" i="41" s="1"/>
  <c r="K183" i="41"/>
  <c r="O183" i="41" s="1"/>
  <c r="K177" i="41"/>
  <c r="O177" i="41" s="1"/>
  <c r="K135" i="41"/>
  <c r="O135" i="41" s="1"/>
  <c r="K105" i="41"/>
  <c r="O105" i="41" s="1"/>
  <c r="K87" i="41"/>
  <c r="O87" i="41" s="1"/>
  <c r="K72" i="41"/>
  <c r="O72" i="41" s="1"/>
  <c r="K255" i="41"/>
  <c r="O255" i="41" s="1"/>
  <c r="K216" i="41"/>
  <c r="O216" i="41" s="1"/>
  <c r="K211" i="41"/>
  <c r="O211" i="41" s="1"/>
  <c r="K154" i="41"/>
  <c r="O154" i="41" s="1"/>
  <c r="K147" i="41"/>
  <c r="O147" i="41" s="1"/>
  <c r="K83" i="41"/>
  <c r="O83" i="41" s="1"/>
  <c r="K78" i="41"/>
  <c r="O78" i="41" s="1"/>
  <c r="K247" i="41"/>
  <c r="O247" i="41" s="1"/>
  <c r="K230" i="41"/>
  <c r="O230" i="41" s="1"/>
  <c r="K153" i="41"/>
  <c r="O153" i="41" s="1"/>
  <c r="T9" i="8"/>
  <c r="F223" i="40" l="1"/>
  <c r="G223" i="40" s="1"/>
  <c r="F184" i="40"/>
  <c r="G184" i="40" s="1"/>
  <c r="F142" i="40"/>
  <c r="G142" i="40" s="1"/>
  <c r="F285" i="40"/>
  <c r="G285" i="40" s="1"/>
  <c r="F98" i="40"/>
  <c r="G98" i="40" s="1"/>
  <c r="D5" i="15"/>
  <c r="F247" i="40"/>
  <c r="G247" i="40" s="1"/>
  <c r="F262" i="40"/>
  <c r="G262" i="40" s="1"/>
  <c r="F253" i="40"/>
  <c r="G253" i="40" s="1"/>
  <c r="F173" i="40"/>
  <c r="G173" i="40" s="1"/>
  <c r="F177" i="40"/>
  <c r="G177" i="40" s="1"/>
  <c r="F189" i="40"/>
  <c r="G189" i="40" s="1"/>
  <c r="F195" i="40"/>
  <c r="G195" i="40" s="1"/>
  <c r="F203" i="40"/>
  <c r="G203" i="40" s="1"/>
  <c r="F237" i="40"/>
  <c r="G237" i="40" s="1"/>
  <c r="F181" i="40"/>
  <c r="G181" i="40" s="1"/>
  <c r="F69" i="40"/>
  <c r="G69" i="40" s="1"/>
  <c r="F220" i="40"/>
  <c r="G220" i="40" s="1"/>
  <c r="F207" i="40"/>
  <c r="G207" i="40" s="1"/>
  <c r="F268" i="40"/>
  <c r="G268" i="40" s="1"/>
  <c r="F99" i="40"/>
  <c r="G99" i="40" s="1"/>
  <c r="F288" i="40"/>
  <c r="G288" i="40" s="1"/>
  <c r="F107" i="40"/>
  <c r="G107" i="40" s="1"/>
  <c r="G240" i="42"/>
  <c r="G189" i="42"/>
  <c r="G91" i="42"/>
  <c r="G207" i="42"/>
  <c r="G260" i="42"/>
  <c r="G277" i="42"/>
  <c r="G76" i="42"/>
  <c r="G150" i="42"/>
  <c r="G75" i="42"/>
  <c r="G197" i="42"/>
  <c r="G102" i="42"/>
  <c r="G243" i="42"/>
  <c r="G258" i="42"/>
  <c r="G111" i="42"/>
  <c r="G144" i="42"/>
  <c r="G73" i="42"/>
  <c r="G221" i="42"/>
  <c r="G137" i="42"/>
  <c r="G74" i="42"/>
  <c r="H74" i="42" s="1"/>
  <c r="G115" i="42"/>
  <c r="G70" i="42"/>
  <c r="H70" i="42" s="1"/>
  <c r="G135" i="42"/>
  <c r="G287" i="42"/>
  <c r="G211" i="42"/>
  <c r="G134" i="42"/>
  <c r="G159" i="42"/>
  <c r="G104" i="42"/>
  <c r="G286" i="42"/>
  <c r="G193" i="42"/>
  <c r="G128" i="42"/>
  <c r="G196" i="42"/>
  <c r="G198" i="42"/>
  <c r="G125" i="42"/>
  <c r="G152" i="42"/>
  <c r="G90" i="42"/>
  <c r="G265" i="42"/>
  <c r="G163" i="42"/>
  <c r="G274" i="42"/>
  <c r="G191" i="42"/>
  <c r="G178" i="42"/>
  <c r="G113" i="42"/>
  <c r="G149" i="42"/>
  <c r="G283" i="42"/>
  <c r="G255" i="42"/>
  <c r="G119" i="42"/>
  <c r="G219" i="42"/>
  <c r="G186" i="42"/>
  <c r="G168" i="42"/>
  <c r="G108" i="42"/>
  <c r="G142" i="42"/>
  <c r="G273" i="42"/>
  <c r="G252" i="42"/>
  <c r="G69" i="42"/>
  <c r="H69" i="42" s="1"/>
  <c r="G231" i="42"/>
  <c r="G179" i="42"/>
  <c r="G82" i="42"/>
  <c r="G200" i="42"/>
  <c r="G127" i="42"/>
  <c r="G253" i="42"/>
  <c r="G262" i="42"/>
  <c r="G117" i="42"/>
  <c r="G96" i="42"/>
  <c r="G203" i="42"/>
  <c r="G224" i="42"/>
  <c r="G215" i="42"/>
  <c r="G89" i="42"/>
  <c r="G284" i="42"/>
  <c r="G143" i="42"/>
  <c r="G99" i="42"/>
  <c r="G202" i="42"/>
  <c r="G242" i="42"/>
  <c r="G103" i="42"/>
  <c r="G80" i="42"/>
  <c r="G281" i="42"/>
  <c r="G140" i="42"/>
  <c r="G88" i="42"/>
  <c r="G185" i="42"/>
  <c r="G238" i="42"/>
  <c r="G100" i="42"/>
  <c r="G151" i="42"/>
  <c r="G209" i="42"/>
  <c r="G181" i="42"/>
  <c r="G214" i="42"/>
  <c r="G94" i="42"/>
  <c r="G139" i="42"/>
  <c r="G195" i="42"/>
  <c r="G248" i="42"/>
  <c r="G285" i="42"/>
  <c r="G247" i="42"/>
  <c r="G204" i="42"/>
  <c r="G171" i="42"/>
  <c r="G210" i="42"/>
  <c r="G77" i="42"/>
  <c r="G280" i="42"/>
  <c r="G84" i="42"/>
  <c r="G154" i="42"/>
  <c r="G81" i="42"/>
  <c r="G14" i="41"/>
  <c r="H14" i="41" s="1"/>
  <c r="I14" i="41" s="1"/>
  <c r="J14" i="41" s="1"/>
  <c r="F192" i="40"/>
  <c r="G192" i="40" s="1"/>
  <c r="F92" i="40"/>
  <c r="G92" i="40" s="1"/>
  <c r="F77" i="40"/>
  <c r="G77" i="40" s="1"/>
  <c r="F196" i="40"/>
  <c r="G196" i="40" s="1"/>
  <c r="F209" i="40"/>
  <c r="G209" i="40" s="1"/>
  <c r="F221" i="40"/>
  <c r="G221" i="40" s="1"/>
  <c r="F121" i="40"/>
  <c r="G121" i="40" s="1"/>
  <c r="F199" i="40"/>
  <c r="G199" i="40" s="1"/>
  <c r="F104" i="40"/>
  <c r="G104" i="40" s="1"/>
  <c r="F188" i="40"/>
  <c r="G188" i="40" s="1"/>
  <c r="F140" i="40"/>
  <c r="G140" i="40" s="1"/>
  <c r="F214" i="40"/>
  <c r="G214" i="40" s="1"/>
  <c r="F102" i="40"/>
  <c r="G102" i="40" s="1"/>
  <c r="F256" i="40"/>
  <c r="G256" i="40" s="1"/>
  <c r="F152" i="40"/>
  <c r="G152" i="40" s="1"/>
  <c r="F226" i="40"/>
  <c r="G226" i="40" s="1"/>
  <c r="F105" i="40"/>
  <c r="G105" i="40" s="1"/>
  <c r="F78" i="40"/>
  <c r="G78" i="40" s="1"/>
  <c r="F156" i="40"/>
  <c r="G156" i="40" s="1"/>
  <c r="F125" i="40"/>
  <c r="G125" i="40" s="1"/>
  <c r="F267" i="40"/>
  <c r="G267" i="40" s="1"/>
  <c r="F171" i="40"/>
  <c r="G171" i="40" s="1"/>
  <c r="F75" i="40"/>
  <c r="G75" i="40" s="1"/>
  <c r="F172" i="40"/>
  <c r="G172" i="40" s="1"/>
  <c r="F266" i="40"/>
  <c r="G266" i="40" s="1"/>
  <c r="F144" i="40"/>
  <c r="G144" i="40" s="1"/>
  <c r="F284" i="40"/>
  <c r="G284" i="40" s="1"/>
  <c r="F150" i="40"/>
  <c r="G150" i="40" s="1"/>
  <c r="F246" i="40"/>
  <c r="G246" i="40" s="1"/>
  <c r="F97" i="40"/>
  <c r="G97" i="40" s="1"/>
  <c r="F194" i="40"/>
  <c r="G194" i="40" s="1"/>
  <c r="F72" i="40"/>
  <c r="G72" i="40" s="1"/>
  <c r="F145" i="40"/>
  <c r="G145" i="40" s="1"/>
  <c r="F229" i="40"/>
  <c r="G229" i="40" s="1"/>
  <c r="F95" i="40"/>
  <c r="G95" i="40" s="1"/>
  <c r="F164" i="40"/>
  <c r="G164" i="40" s="1"/>
  <c r="F200" i="40"/>
  <c r="G200" i="40" s="1"/>
  <c r="F228" i="40"/>
  <c r="G228" i="40" s="1"/>
  <c r="F106" i="40"/>
  <c r="G106" i="40" s="1"/>
  <c r="F251" i="40"/>
  <c r="G251" i="40" s="1"/>
  <c r="F245" i="40"/>
  <c r="G245" i="40" s="1"/>
  <c r="F260" i="40"/>
  <c r="G260" i="40" s="1"/>
  <c r="F278" i="40"/>
  <c r="G278" i="40" s="1"/>
  <c r="F215" i="40"/>
  <c r="G215" i="40" s="1"/>
  <c r="F165" i="40"/>
  <c r="G165" i="40" s="1"/>
  <c r="F213" i="40"/>
  <c r="G213" i="40" s="1"/>
  <c r="F148" i="40"/>
  <c r="G148" i="40" s="1"/>
  <c r="F143" i="40"/>
  <c r="G143" i="40" s="1"/>
  <c r="F259" i="40"/>
  <c r="G259" i="40" s="1"/>
  <c r="F163" i="40"/>
  <c r="G163" i="40" s="1"/>
  <c r="F248" i="40"/>
  <c r="G248" i="40" s="1"/>
  <c r="F169" i="40"/>
  <c r="G169" i="40" s="1"/>
  <c r="F263" i="40"/>
  <c r="G263" i="40" s="1"/>
  <c r="F141" i="40"/>
  <c r="G141" i="40" s="1"/>
  <c r="F281" i="40"/>
  <c r="G281" i="40" s="1"/>
  <c r="F146" i="40"/>
  <c r="G146" i="40" s="1"/>
  <c r="F231" i="40"/>
  <c r="G231" i="40" s="1"/>
  <c r="F93" i="40"/>
  <c r="G93" i="40" s="1"/>
  <c r="F182" i="40"/>
  <c r="G182" i="40" s="1"/>
  <c r="F279" i="40"/>
  <c r="G279" i="40" s="1"/>
  <c r="F128" i="40"/>
  <c r="G128" i="40" s="1"/>
  <c r="F217" i="40"/>
  <c r="G217" i="40" s="1"/>
  <c r="F79" i="40"/>
  <c r="G79" i="40" s="1"/>
  <c r="F160" i="40"/>
  <c r="G160" i="40" s="1"/>
  <c r="F286" i="40"/>
  <c r="G286" i="40" s="1"/>
  <c r="F159" i="40"/>
  <c r="G159" i="40" s="1"/>
  <c r="F90" i="40"/>
  <c r="G90" i="40" s="1"/>
  <c r="F155" i="40"/>
  <c r="G155" i="40" s="1"/>
  <c r="F166" i="40"/>
  <c r="G166" i="40" s="1"/>
  <c r="F138" i="40"/>
  <c r="G138" i="40" s="1"/>
  <c r="F134" i="40"/>
  <c r="G134" i="40" s="1"/>
  <c r="F81" i="40"/>
  <c r="G81" i="40" s="1"/>
  <c r="F116" i="40"/>
  <c r="G116" i="40" s="1"/>
  <c r="F277" i="40"/>
  <c r="G277" i="40" s="1"/>
  <c r="F212" i="40"/>
  <c r="G212" i="40" s="1"/>
  <c r="F243" i="40"/>
  <c r="G243" i="40" s="1"/>
  <c r="F147" i="40"/>
  <c r="G147" i="40" s="1"/>
  <c r="F242" i="40"/>
  <c r="G242" i="40" s="1"/>
  <c r="F120" i="40"/>
  <c r="G120" i="40" s="1"/>
  <c r="F257" i="40"/>
  <c r="G257" i="40" s="1"/>
  <c r="F135" i="40"/>
  <c r="G135" i="40" s="1"/>
  <c r="F232" i="40"/>
  <c r="G232" i="40" s="1"/>
  <c r="F130" i="40"/>
  <c r="G130" i="40" s="1"/>
  <c r="F186" i="40"/>
  <c r="G186" i="40" s="1"/>
  <c r="F289" i="40"/>
  <c r="G289" i="40" s="1"/>
  <c r="F153" i="40"/>
  <c r="G153" i="40" s="1"/>
  <c r="F244" i="40"/>
  <c r="G244" i="40" s="1"/>
  <c r="F112" i="40"/>
  <c r="G112" i="40" s="1"/>
  <c r="F201" i="40"/>
  <c r="G201" i="40" s="1"/>
  <c r="F273" i="40"/>
  <c r="G273" i="40" s="1"/>
  <c r="F119" i="40"/>
  <c r="G119" i="40" s="1"/>
  <c r="F86" i="40"/>
  <c r="G86" i="40" s="1"/>
  <c r="F127" i="40"/>
  <c r="G127" i="40" s="1"/>
  <c r="F235" i="40"/>
  <c r="G235" i="40" s="1"/>
  <c r="F139" i="40"/>
  <c r="G139" i="40" s="1"/>
  <c r="F239" i="40"/>
  <c r="G239" i="40" s="1"/>
  <c r="F117" i="40"/>
  <c r="G117" i="40" s="1"/>
  <c r="F254" i="40"/>
  <c r="G254" i="40" s="1"/>
  <c r="F132" i="40"/>
  <c r="G132" i="40" s="1"/>
  <c r="F280" i="40"/>
  <c r="G280" i="40" s="1"/>
  <c r="F118" i="40"/>
  <c r="G118" i="40" s="1"/>
  <c r="F174" i="40"/>
  <c r="G174" i="40" s="1"/>
  <c r="F274" i="40"/>
  <c r="G274" i="40" s="1"/>
  <c r="F149" i="40"/>
  <c r="G149" i="40" s="1"/>
  <c r="F222" i="40"/>
  <c r="G222" i="40" s="1"/>
  <c r="F100" i="40"/>
  <c r="G100" i="40" s="1"/>
  <c r="F197" i="40"/>
  <c r="G197" i="40" s="1"/>
  <c r="F258" i="40"/>
  <c r="G258" i="40" s="1"/>
  <c r="F103" i="40"/>
  <c r="G103" i="40" s="1"/>
  <c r="F70" i="40"/>
  <c r="G70" i="40" s="1"/>
  <c r="F224" i="40"/>
  <c r="G224" i="40" s="1"/>
  <c r="F283" i="40"/>
  <c r="G283" i="40" s="1"/>
  <c r="F187" i="40"/>
  <c r="G187" i="40" s="1"/>
  <c r="F91" i="40"/>
  <c r="G91" i="40" s="1"/>
  <c r="F178" i="40"/>
  <c r="G178" i="40" s="1"/>
  <c r="F272" i="40"/>
  <c r="G272" i="40" s="1"/>
  <c r="F193" i="40"/>
  <c r="G193" i="40" s="1"/>
  <c r="F71" i="40"/>
  <c r="G71" i="40" s="1"/>
  <c r="F191" i="40"/>
  <c r="G191" i="40" s="1"/>
  <c r="F265" i="40"/>
  <c r="G265" i="40" s="1"/>
  <c r="F113" i="40"/>
  <c r="G113" i="40" s="1"/>
  <c r="F210" i="40"/>
  <c r="G210" i="40" s="1"/>
  <c r="F88" i="40"/>
  <c r="G88" i="40" s="1"/>
  <c r="F161" i="40"/>
  <c r="G161" i="40" s="1"/>
  <c r="F249" i="40"/>
  <c r="G249" i="40" s="1"/>
  <c r="F136" i="40"/>
  <c r="G136" i="40" s="1"/>
  <c r="F180" i="40"/>
  <c r="G180" i="40" s="1"/>
  <c r="F216" i="40"/>
  <c r="G216" i="40" s="1"/>
  <c r="F82" i="40"/>
  <c r="G82" i="40" s="1"/>
  <c r="F252" i="40"/>
  <c r="G252" i="40" s="1"/>
  <c r="F275" i="40"/>
  <c r="G275" i="40" s="1"/>
  <c r="F179" i="40"/>
  <c r="G179" i="40" s="1"/>
  <c r="F83" i="40"/>
  <c r="G83" i="40" s="1"/>
  <c r="F175" i="40"/>
  <c r="G175" i="40" s="1"/>
  <c r="F269" i="40"/>
  <c r="G269" i="40" s="1"/>
  <c r="F190" i="40"/>
  <c r="G190" i="40" s="1"/>
  <c r="F287" i="40"/>
  <c r="G287" i="40" s="1"/>
  <c r="F162" i="40"/>
  <c r="G162" i="40" s="1"/>
  <c r="F250" i="40"/>
  <c r="G250" i="40" s="1"/>
  <c r="F109" i="40"/>
  <c r="G109" i="40" s="1"/>
  <c r="F198" i="40"/>
  <c r="G198" i="40" s="1"/>
  <c r="F76" i="40"/>
  <c r="G76" i="40" s="1"/>
  <c r="F157" i="40"/>
  <c r="G157" i="40" s="1"/>
  <c r="F234" i="40"/>
  <c r="G234" i="40" s="1"/>
  <c r="F124" i="40"/>
  <c r="G124" i="40" s="1"/>
  <c r="F176" i="40"/>
  <c r="G176" i="40" s="1"/>
  <c r="F204" i="40"/>
  <c r="G204" i="40" s="1"/>
  <c r="F271" i="40"/>
  <c r="G271" i="40" s="1"/>
  <c r="F122" i="40"/>
  <c r="G122" i="40" s="1"/>
  <c r="F264" i="40"/>
  <c r="G264" i="40" s="1"/>
  <c r="F227" i="40"/>
  <c r="G227" i="40" s="1"/>
  <c r="F131" i="40"/>
  <c r="G131" i="40" s="1"/>
  <c r="F236" i="40"/>
  <c r="G236" i="40" s="1"/>
  <c r="F114" i="40"/>
  <c r="G114" i="40" s="1"/>
  <c r="F208" i="40"/>
  <c r="G208" i="40" s="1"/>
  <c r="F129" i="40"/>
  <c r="G129" i="40" s="1"/>
  <c r="F276" i="40"/>
  <c r="G276" i="40" s="1"/>
  <c r="F101" i="40"/>
  <c r="G101" i="40" s="1"/>
  <c r="F170" i="40"/>
  <c r="G170" i="40" s="1"/>
  <c r="F270" i="40"/>
  <c r="G270" i="40" s="1"/>
  <c r="F137" i="40"/>
  <c r="G137" i="40" s="1"/>
  <c r="F218" i="40"/>
  <c r="G218" i="40" s="1"/>
  <c r="F96" i="40"/>
  <c r="G96" i="40" s="1"/>
  <c r="F185" i="40"/>
  <c r="G185" i="40" s="1"/>
  <c r="F238" i="40"/>
  <c r="G238" i="40" s="1"/>
  <c r="F87" i="40"/>
  <c r="G87" i="40" s="1"/>
  <c r="F183" i="40"/>
  <c r="G183" i="40" s="1"/>
  <c r="F110" i="40"/>
  <c r="G110" i="40" s="1"/>
  <c r="F219" i="40"/>
  <c r="G219" i="40" s="1"/>
  <c r="F123" i="40"/>
  <c r="G123" i="40" s="1"/>
  <c r="F233" i="40"/>
  <c r="G233" i="40" s="1"/>
  <c r="F111" i="40"/>
  <c r="G111" i="40" s="1"/>
  <c r="F205" i="40"/>
  <c r="G205" i="40" s="1"/>
  <c r="F126" i="40"/>
  <c r="G126" i="40" s="1"/>
  <c r="F261" i="40"/>
  <c r="G261" i="40" s="1"/>
  <c r="F89" i="40"/>
  <c r="G89" i="40" s="1"/>
  <c r="F158" i="40"/>
  <c r="G158" i="40" s="1"/>
  <c r="F255" i="40"/>
  <c r="G255" i="40" s="1"/>
  <c r="F133" i="40"/>
  <c r="G133" i="40" s="1"/>
  <c r="F206" i="40"/>
  <c r="G206" i="40" s="1"/>
  <c r="F84" i="40"/>
  <c r="G84" i="40" s="1"/>
  <c r="F168" i="40"/>
  <c r="G168" i="40" s="1"/>
  <c r="F225" i="40"/>
  <c r="G225" i="40" s="1"/>
  <c r="F282" i="40"/>
  <c r="G282" i="40" s="1"/>
  <c r="F167" i="40"/>
  <c r="G167" i="40" s="1"/>
  <c r="F94" i="40"/>
  <c r="G94" i="40" s="1"/>
  <c r="F211" i="40"/>
  <c r="G211" i="40" s="1"/>
  <c r="F115" i="40"/>
  <c r="G115" i="40" s="1"/>
  <c r="F230" i="40"/>
  <c r="G230" i="40" s="1"/>
  <c r="F108" i="40"/>
  <c r="G108" i="40" s="1"/>
  <c r="F202" i="40"/>
  <c r="G202" i="40" s="1"/>
  <c r="F80" i="40"/>
  <c r="G80" i="40" s="1"/>
  <c r="F241" i="40"/>
  <c r="G241" i="40" s="1"/>
  <c r="F85" i="40"/>
  <c r="G85" i="40" s="1"/>
  <c r="F154" i="40"/>
  <c r="G154" i="40" s="1"/>
  <c r="F240" i="40"/>
  <c r="G240" i="40" s="1"/>
  <c r="H14" i="32"/>
  <c r="I14" i="32" s="1"/>
  <c r="J14" i="32" s="1"/>
  <c r="G208" i="42"/>
  <c r="G264" i="42"/>
  <c r="G166" i="42"/>
  <c r="G269" i="42"/>
  <c r="G161" i="42"/>
  <c r="G276" i="42"/>
  <c r="G158" i="42"/>
  <c r="G190" i="42"/>
  <c r="G122" i="42"/>
  <c r="G257" i="42"/>
  <c r="G270" i="42"/>
  <c r="G124" i="42"/>
  <c r="G175" i="42"/>
  <c r="G138" i="42"/>
  <c r="G235" i="42"/>
  <c r="G245" i="42"/>
  <c r="G97" i="42"/>
  <c r="G232" i="42"/>
  <c r="G177" i="42"/>
  <c r="G241" i="42"/>
  <c r="G199" i="42"/>
  <c r="G254" i="42"/>
  <c r="G146" i="42"/>
  <c r="G259" i="42"/>
  <c r="G156" i="42"/>
  <c r="G271" i="42"/>
  <c r="G153" i="42"/>
  <c r="G187" i="42"/>
  <c r="G86" i="42"/>
  <c r="G237" i="42"/>
  <c r="G267" i="42"/>
  <c r="G110" i="42"/>
  <c r="G172" i="42"/>
  <c r="G132" i="42"/>
  <c r="G228" i="42"/>
  <c r="G225" i="42"/>
  <c r="G92" i="42"/>
  <c r="G212" i="42"/>
  <c r="G279" i="42"/>
  <c r="G183" i="42"/>
  <c r="G244" i="42"/>
  <c r="G126" i="42"/>
  <c r="G226" i="42"/>
  <c r="G131" i="42"/>
  <c r="G261" i="42"/>
  <c r="G289" i="42"/>
  <c r="G72" i="42"/>
  <c r="H72" i="42" s="1"/>
  <c r="G227" i="42"/>
  <c r="G223" i="42"/>
  <c r="G85" i="42"/>
  <c r="G155" i="42"/>
  <c r="G123" i="42"/>
  <c r="G218" i="42"/>
  <c r="G184" i="42"/>
  <c r="G275" i="42"/>
  <c r="G188" i="42"/>
  <c r="G272" i="42"/>
  <c r="G176" i="42"/>
  <c r="G239" i="42"/>
  <c r="G121" i="42"/>
  <c r="G216" i="42"/>
  <c r="G114" i="42"/>
  <c r="G251" i="42"/>
  <c r="G282" i="42"/>
  <c r="G170" i="42"/>
  <c r="G173" i="42"/>
  <c r="G220" i="42"/>
  <c r="G182" i="42"/>
  <c r="G79" i="42"/>
  <c r="G145" i="42"/>
  <c r="G101" i="42"/>
  <c r="G120" i="42"/>
  <c r="G174" i="42"/>
  <c r="G230" i="42"/>
  <c r="G109" i="42"/>
  <c r="G263" i="42"/>
  <c r="G167" i="42"/>
  <c r="G234" i="42"/>
  <c r="G112" i="42"/>
  <c r="G206" i="42"/>
  <c r="G107" i="42"/>
  <c r="G278" i="42"/>
  <c r="G157" i="42"/>
  <c r="G130" i="42"/>
  <c r="G213" i="42"/>
  <c r="G169" i="42"/>
  <c r="G71" i="42"/>
  <c r="H71" i="42" s="1"/>
  <c r="G118" i="42"/>
  <c r="G95" i="42"/>
  <c r="G106" i="42"/>
  <c r="G164" i="42"/>
  <c r="G217" i="42"/>
  <c r="G87" i="42"/>
  <c r="G256" i="42"/>
  <c r="G160" i="42"/>
  <c r="G229" i="42"/>
  <c r="G105" i="42"/>
  <c r="G201" i="42"/>
  <c r="G98" i="42"/>
  <c r="G236" i="42"/>
  <c r="G268" i="42"/>
  <c r="G147" i="42"/>
  <c r="G116" i="42"/>
  <c r="G133" i="42"/>
  <c r="G162" i="42"/>
  <c r="G288" i="42"/>
  <c r="G192" i="42"/>
  <c r="G249" i="42"/>
  <c r="G136" i="42"/>
  <c r="G246" i="42"/>
  <c r="G141" i="42"/>
  <c r="G266" i="42"/>
  <c r="G148" i="42"/>
  <c r="G180" i="42"/>
  <c r="G83" i="42"/>
  <c r="G233" i="42"/>
  <c r="G250" i="42"/>
  <c r="G93" i="42"/>
  <c r="G165" i="42"/>
  <c r="G129" i="42"/>
  <c r="G222" i="42"/>
  <c r="G194" i="42"/>
  <c r="G78" i="42"/>
  <c r="G205" i="42"/>
  <c r="AE275" i="39"/>
  <c r="BE275" i="39" s="1"/>
  <c r="CD275" i="39" s="1"/>
  <c r="S219" i="4" s="1"/>
  <c r="AE233" i="39"/>
  <c r="BE233" i="39" s="1"/>
  <c r="CD233" i="39" s="1"/>
  <c r="S177" i="4" s="1"/>
  <c r="AE211" i="39"/>
  <c r="BE211" i="39" s="1"/>
  <c r="CD211" i="39" s="1"/>
  <c r="S155" i="4" s="1"/>
  <c r="AE77" i="39"/>
  <c r="BE77" i="39" s="1"/>
  <c r="CD77" i="39" s="1"/>
  <c r="S21" i="4" s="1"/>
  <c r="AE209" i="39"/>
  <c r="BE209" i="39" s="1"/>
  <c r="CD209" i="39" s="1"/>
  <c r="S153" i="4" s="1"/>
  <c r="AE152" i="39"/>
  <c r="BE152" i="39" s="1"/>
  <c r="CD152" i="39" s="1"/>
  <c r="S96" i="4" s="1"/>
  <c r="AE224" i="39"/>
  <c r="BE224" i="39" s="1"/>
  <c r="CD224" i="39" s="1"/>
  <c r="S168" i="4" s="1"/>
  <c r="AE284" i="39"/>
  <c r="BE284" i="39" s="1"/>
  <c r="CD284" i="39" s="1"/>
  <c r="S228" i="4" s="1"/>
  <c r="AE217" i="39"/>
  <c r="BE217" i="39" s="1"/>
  <c r="CD217" i="39" s="1"/>
  <c r="S161" i="4" s="1"/>
  <c r="AE201" i="39"/>
  <c r="BE201" i="39" s="1"/>
  <c r="CD201" i="39" s="1"/>
  <c r="S145" i="4" s="1"/>
  <c r="AE246" i="39"/>
  <c r="BE246" i="39" s="1"/>
  <c r="CD246" i="39" s="1"/>
  <c r="S190" i="4" s="1"/>
  <c r="AE125" i="39"/>
  <c r="BE125" i="39" s="1"/>
  <c r="CD125" i="39" s="1"/>
  <c r="S69" i="4" s="1"/>
  <c r="AE228" i="39"/>
  <c r="BE228" i="39" s="1"/>
  <c r="CD228" i="39" s="1"/>
  <c r="S172" i="4" s="1"/>
  <c r="AE107" i="39"/>
  <c r="BE107" i="39" s="1"/>
  <c r="CD107" i="39" s="1"/>
  <c r="S51" i="4" s="1"/>
  <c r="AE289" i="39"/>
  <c r="BE289" i="39" s="1"/>
  <c r="CD289" i="39" s="1"/>
  <c r="S233" i="4" s="1"/>
  <c r="AE202" i="39"/>
  <c r="BE202" i="39" s="1"/>
  <c r="CD202" i="39" s="1"/>
  <c r="S146" i="4" s="1"/>
  <c r="AE185" i="39"/>
  <c r="BE185" i="39" s="1"/>
  <c r="CD185" i="39" s="1"/>
  <c r="S129" i="4" s="1"/>
  <c r="AE72" i="39"/>
  <c r="BE72" i="39" s="1"/>
  <c r="CD72" i="39" s="1"/>
  <c r="S16" i="4" s="1"/>
  <c r="AE181" i="39"/>
  <c r="BE181" i="39" s="1"/>
  <c r="CD181" i="39" s="1"/>
  <c r="S125" i="4" s="1"/>
  <c r="AE137" i="39"/>
  <c r="BE137" i="39" s="1"/>
  <c r="CD137" i="39" s="1"/>
  <c r="S81" i="4" s="1"/>
  <c r="AE146" i="39"/>
  <c r="BE146" i="39" s="1"/>
  <c r="CD146" i="39" s="1"/>
  <c r="S90" i="4" s="1"/>
  <c r="AE189" i="39"/>
  <c r="BE189" i="39" s="1"/>
  <c r="CD189" i="39" s="1"/>
  <c r="S133" i="4" s="1"/>
  <c r="AE218" i="39"/>
  <c r="BE218" i="39" s="1"/>
  <c r="CD218" i="39" s="1"/>
  <c r="S162" i="4" s="1"/>
  <c r="AE79" i="39"/>
  <c r="BE79" i="39" s="1"/>
  <c r="CD79" i="39" s="1"/>
  <c r="S23" i="4" s="1"/>
  <c r="AE155" i="39"/>
  <c r="BE155" i="39" s="1"/>
  <c r="CD155" i="39" s="1"/>
  <c r="S99" i="4" s="1"/>
  <c r="AE78" i="39"/>
  <c r="BE78" i="39" s="1"/>
  <c r="CD78" i="39" s="1"/>
  <c r="S22" i="4" s="1"/>
  <c r="AE161" i="39"/>
  <c r="BE161" i="39" s="1"/>
  <c r="CD161" i="39" s="1"/>
  <c r="S105" i="4" s="1"/>
  <c r="AE193" i="39"/>
  <c r="BE193" i="39" s="1"/>
  <c r="CD193" i="39" s="1"/>
  <c r="S137" i="4" s="1"/>
  <c r="AE117" i="39"/>
  <c r="BE117" i="39" s="1"/>
  <c r="CD117" i="39" s="1"/>
  <c r="S61" i="4" s="1"/>
  <c r="AE220" i="39"/>
  <c r="BE220" i="39" s="1"/>
  <c r="CD220" i="39" s="1"/>
  <c r="S164" i="4" s="1"/>
  <c r="AE269" i="39"/>
  <c r="BE269" i="39" s="1"/>
  <c r="CD269" i="39" s="1"/>
  <c r="S213" i="4" s="1"/>
  <c r="AE102" i="39"/>
  <c r="BE102" i="39" s="1"/>
  <c r="CD102" i="39" s="1"/>
  <c r="S46" i="4" s="1"/>
  <c r="AE215" i="39"/>
  <c r="BE215" i="39" s="1"/>
  <c r="CD215" i="39" s="1"/>
  <c r="S159" i="4" s="1"/>
  <c r="AE99" i="39"/>
  <c r="BE99" i="39" s="1"/>
  <c r="CD99" i="39" s="1"/>
  <c r="S43" i="4" s="1"/>
  <c r="AE156" i="39"/>
  <c r="BE156" i="39" s="1"/>
  <c r="CD156" i="39" s="1"/>
  <c r="S100" i="4" s="1"/>
  <c r="AE214" i="39"/>
  <c r="BE214" i="39" s="1"/>
  <c r="CD214" i="39" s="1"/>
  <c r="S158" i="4" s="1"/>
  <c r="AE87" i="39"/>
  <c r="BE87" i="39" s="1"/>
  <c r="CD87" i="39" s="1"/>
  <c r="S31" i="4" s="1"/>
  <c r="AE92" i="39"/>
  <c r="BE92" i="39" s="1"/>
  <c r="CD92" i="39" s="1"/>
  <c r="S36" i="4" s="1"/>
  <c r="AE282" i="39"/>
  <c r="BE282" i="39" s="1"/>
  <c r="CD282" i="39" s="1"/>
  <c r="S226" i="4" s="1"/>
  <c r="AE162" i="39"/>
  <c r="BE162" i="39" s="1"/>
  <c r="CD162" i="39" s="1"/>
  <c r="S106" i="4" s="1"/>
  <c r="AE80" i="39"/>
  <c r="BE80" i="39" s="1"/>
  <c r="CD80" i="39" s="1"/>
  <c r="S24" i="4" s="1"/>
  <c r="AE264" i="39"/>
  <c r="BE264" i="39" s="1"/>
  <c r="CD264" i="39" s="1"/>
  <c r="S208" i="4" s="1"/>
  <c r="AE274" i="39"/>
  <c r="BE274" i="39" s="1"/>
  <c r="CD274" i="39" s="1"/>
  <c r="S218" i="4" s="1"/>
  <c r="AE150" i="39"/>
  <c r="BE150" i="39" s="1"/>
  <c r="CD150" i="39" s="1"/>
  <c r="S94" i="4" s="1"/>
  <c r="AE222" i="39"/>
  <c r="BE222" i="39" s="1"/>
  <c r="CD222" i="39" s="1"/>
  <c r="S166" i="4" s="1"/>
  <c r="AE132" i="39"/>
  <c r="BE132" i="39" s="1"/>
  <c r="CD132" i="39" s="1"/>
  <c r="S76" i="4" s="1"/>
  <c r="AE266" i="39"/>
  <c r="BE266" i="39" s="1"/>
  <c r="CD266" i="39" s="1"/>
  <c r="S210" i="4" s="1"/>
  <c r="AE276" i="39"/>
  <c r="BE276" i="39" s="1"/>
  <c r="CD276" i="39" s="1"/>
  <c r="S220" i="4" s="1"/>
  <c r="AE173" i="39"/>
  <c r="BE173" i="39" s="1"/>
  <c r="CD173" i="39" s="1"/>
  <c r="S117" i="4" s="1"/>
  <c r="AE210" i="39"/>
  <c r="BE210" i="39" s="1"/>
  <c r="CD210" i="39" s="1"/>
  <c r="S154" i="4" s="1"/>
  <c r="AE109" i="39"/>
  <c r="BE109" i="39" s="1"/>
  <c r="CD109" i="39" s="1"/>
  <c r="S53" i="4" s="1"/>
  <c r="AE206" i="39"/>
  <c r="BE206" i="39" s="1"/>
  <c r="CD206" i="39" s="1"/>
  <c r="S150" i="4" s="1"/>
  <c r="AE143" i="39"/>
  <c r="BE143" i="39" s="1"/>
  <c r="CD143" i="39" s="1"/>
  <c r="S87" i="4" s="1"/>
  <c r="AE195" i="39"/>
  <c r="BE195" i="39" s="1"/>
  <c r="CD195" i="39" s="1"/>
  <c r="S139" i="4" s="1"/>
  <c r="AE203" i="39"/>
  <c r="BE203" i="39" s="1"/>
  <c r="CD203" i="39" s="1"/>
  <c r="S147" i="4" s="1"/>
  <c r="AE139" i="39"/>
  <c r="BE139" i="39" s="1"/>
  <c r="CD139" i="39" s="1"/>
  <c r="S83" i="4" s="1"/>
  <c r="AE200" i="39"/>
  <c r="BE200" i="39" s="1"/>
  <c r="CD200" i="39" s="1"/>
  <c r="S144" i="4" s="1"/>
  <c r="AE273" i="39"/>
  <c r="BE273" i="39" s="1"/>
  <c r="CD273" i="39" s="1"/>
  <c r="S217" i="4" s="1"/>
  <c r="AE163" i="39"/>
  <c r="BE163" i="39" s="1"/>
  <c r="CD163" i="39" s="1"/>
  <c r="S107" i="4" s="1"/>
  <c r="AE230" i="39"/>
  <c r="BE230" i="39" s="1"/>
  <c r="CD230" i="39" s="1"/>
  <c r="S174" i="4" s="1"/>
  <c r="AE226" i="39"/>
  <c r="BE226" i="39" s="1"/>
  <c r="CD226" i="39" s="1"/>
  <c r="S170" i="4" s="1"/>
  <c r="AE239" i="39"/>
  <c r="BE239" i="39" s="1"/>
  <c r="CD239" i="39" s="1"/>
  <c r="S183" i="4" s="1"/>
  <c r="AE69" i="39"/>
  <c r="AE122" i="39"/>
  <c r="BE122" i="39" s="1"/>
  <c r="CD122" i="39" s="1"/>
  <c r="S66" i="4" s="1"/>
  <c r="AE76" i="39"/>
  <c r="BE76" i="39" s="1"/>
  <c r="CD76" i="39" s="1"/>
  <c r="S20" i="4" s="1"/>
  <c r="AE270" i="39"/>
  <c r="BE270" i="39" s="1"/>
  <c r="CD270" i="39" s="1"/>
  <c r="S214" i="4" s="1"/>
  <c r="AE267" i="39"/>
  <c r="BE267" i="39" s="1"/>
  <c r="CD267" i="39" s="1"/>
  <c r="S211" i="4" s="1"/>
  <c r="AE280" i="39"/>
  <c r="BE280" i="39" s="1"/>
  <c r="CD280" i="39" s="1"/>
  <c r="S224" i="4" s="1"/>
  <c r="AE278" i="39"/>
  <c r="BE278" i="39" s="1"/>
  <c r="CD278" i="39" s="1"/>
  <c r="S222" i="4" s="1"/>
  <c r="AE257" i="39"/>
  <c r="BE257" i="39" s="1"/>
  <c r="CD257" i="39" s="1"/>
  <c r="S201" i="4" s="1"/>
  <c r="AE124" i="39"/>
  <c r="BE124" i="39" s="1"/>
  <c r="CD124" i="39" s="1"/>
  <c r="S68" i="4" s="1"/>
  <c r="AE167" i="39"/>
  <c r="BE167" i="39" s="1"/>
  <c r="CD167" i="39" s="1"/>
  <c r="S111" i="4" s="1"/>
  <c r="AE187" i="39"/>
  <c r="BE187" i="39" s="1"/>
  <c r="CD187" i="39" s="1"/>
  <c r="S131" i="4" s="1"/>
  <c r="AE128" i="39"/>
  <c r="BE128" i="39" s="1"/>
  <c r="CD128" i="39" s="1"/>
  <c r="S72" i="4" s="1"/>
  <c r="AE175" i="39"/>
  <c r="BE175" i="39" s="1"/>
  <c r="CD175" i="39" s="1"/>
  <c r="S119" i="4" s="1"/>
  <c r="AE232" i="39"/>
  <c r="BE232" i="39" s="1"/>
  <c r="CD232" i="39" s="1"/>
  <c r="S176" i="4" s="1"/>
  <c r="AE148" i="39"/>
  <c r="BE148" i="39" s="1"/>
  <c r="CD148" i="39" s="1"/>
  <c r="S92" i="4" s="1"/>
  <c r="AE184" i="39"/>
  <c r="BE184" i="39" s="1"/>
  <c r="CD184" i="39" s="1"/>
  <c r="S128" i="4" s="1"/>
  <c r="AE136" i="39"/>
  <c r="BE136" i="39" s="1"/>
  <c r="CD136" i="39" s="1"/>
  <c r="S80" i="4" s="1"/>
  <c r="AE192" i="39"/>
  <c r="BE192" i="39" s="1"/>
  <c r="CD192" i="39" s="1"/>
  <c r="S136" i="4" s="1"/>
  <c r="AE108" i="39"/>
  <c r="BE108" i="39" s="1"/>
  <c r="CD108" i="39" s="1"/>
  <c r="S52" i="4" s="1"/>
  <c r="AE70" i="39"/>
  <c r="BE70" i="39" s="1"/>
  <c r="CD70" i="39" s="1"/>
  <c r="S14" i="4" s="1"/>
  <c r="AE263" i="39"/>
  <c r="BE263" i="39" s="1"/>
  <c r="CD263" i="39" s="1"/>
  <c r="S207" i="4" s="1"/>
  <c r="AE250" i="39"/>
  <c r="BE250" i="39" s="1"/>
  <c r="CD250" i="39" s="1"/>
  <c r="S194" i="4" s="1"/>
  <c r="AE265" i="39"/>
  <c r="BE265" i="39" s="1"/>
  <c r="CD265" i="39" s="1"/>
  <c r="S209" i="4" s="1"/>
  <c r="AE179" i="39"/>
  <c r="BE179" i="39" s="1"/>
  <c r="CD179" i="39" s="1"/>
  <c r="S123" i="4" s="1"/>
  <c r="AE271" i="39"/>
  <c r="BE271" i="39" s="1"/>
  <c r="CD271" i="39" s="1"/>
  <c r="S215" i="4" s="1"/>
  <c r="AE248" i="39"/>
  <c r="BE248" i="39" s="1"/>
  <c r="CD248" i="39" s="1"/>
  <c r="S192" i="4" s="1"/>
  <c r="AE112" i="39"/>
  <c r="BE112" i="39" s="1"/>
  <c r="CD112" i="39" s="1"/>
  <c r="S56" i="4" s="1"/>
  <c r="AE166" i="39"/>
  <c r="BE166" i="39" s="1"/>
  <c r="CD166" i="39" s="1"/>
  <c r="S110" i="4" s="1"/>
  <c r="AE277" i="39"/>
  <c r="BE277" i="39" s="1"/>
  <c r="CD277" i="39" s="1"/>
  <c r="S221" i="4" s="1"/>
  <c r="AE113" i="39"/>
  <c r="BE113" i="39" s="1"/>
  <c r="CD113" i="39" s="1"/>
  <c r="S57" i="4" s="1"/>
  <c r="AE168" i="39"/>
  <c r="BE168" i="39" s="1"/>
  <c r="CD168" i="39" s="1"/>
  <c r="S112" i="4" s="1"/>
  <c r="AE225" i="39"/>
  <c r="BE225" i="39" s="1"/>
  <c r="CD225" i="39" s="1"/>
  <c r="S169" i="4" s="1"/>
  <c r="AE145" i="39"/>
  <c r="BE145" i="39" s="1"/>
  <c r="CD145" i="39" s="1"/>
  <c r="S89" i="4" s="1"/>
  <c r="AE170" i="39"/>
  <c r="BE170" i="39" s="1"/>
  <c r="CD170" i="39" s="1"/>
  <c r="S114" i="4" s="1"/>
  <c r="AE118" i="39"/>
  <c r="BE118" i="39" s="1"/>
  <c r="CD118" i="39" s="1"/>
  <c r="S62" i="4" s="1"/>
  <c r="AE188" i="39"/>
  <c r="BE188" i="39" s="1"/>
  <c r="CD188" i="39" s="1"/>
  <c r="S132" i="4" s="1"/>
  <c r="AE103" i="39"/>
  <c r="BE103" i="39" s="1"/>
  <c r="CD103" i="39" s="1"/>
  <c r="S47" i="4" s="1"/>
  <c r="AE255" i="39"/>
  <c r="BE255" i="39" s="1"/>
  <c r="CD255" i="39" s="1"/>
  <c r="S199" i="4" s="1"/>
  <c r="AE236" i="39"/>
  <c r="BE236" i="39" s="1"/>
  <c r="CD236" i="39" s="1"/>
  <c r="S180" i="4" s="1"/>
  <c r="AE251" i="39"/>
  <c r="BE251" i="39" s="1"/>
  <c r="CD251" i="39" s="1"/>
  <c r="S195" i="4" s="1"/>
  <c r="AE149" i="39"/>
  <c r="BE149" i="39" s="1"/>
  <c r="CD149" i="39" s="1"/>
  <c r="S93" i="4" s="1"/>
  <c r="AE241" i="39"/>
  <c r="BE241" i="39" s="1"/>
  <c r="CD241" i="39" s="1"/>
  <c r="S185" i="4" s="1"/>
  <c r="AE190" i="39"/>
  <c r="BE190" i="39" s="1"/>
  <c r="CD190" i="39" s="1"/>
  <c r="S134" i="4" s="1"/>
  <c r="AE81" i="39"/>
  <c r="BE81" i="39" s="1"/>
  <c r="CD81" i="39" s="1"/>
  <c r="S25" i="4" s="1"/>
  <c r="AE253" i="39"/>
  <c r="BE253" i="39" s="1"/>
  <c r="CD253" i="39" s="1"/>
  <c r="S197" i="4" s="1"/>
  <c r="AE204" i="39"/>
  <c r="BE204" i="39" s="1"/>
  <c r="CD204" i="39" s="1"/>
  <c r="S148" i="4" s="1"/>
  <c r="AE75" i="39"/>
  <c r="BE75" i="39" s="1"/>
  <c r="CD75" i="39" s="1"/>
  <c r="S19" i="4" s="1"/>
  <c r="AE120" i="39"/>
  <c r="BE120" i="39" s="1"/>
  <c r="CD120" i="39" s="1"/>
  <c r="S64" i="4" s="1"/>
  <c r="AE138" i="39"/>
  <c r="BE138" i="39" s="1"/>
  <c r="CD138" i="39" s="1"/>
  <c r="S82" i="4" s="1"/>
  <c r="AE83" i="39"/>
  <c r="BE83" i="39" s="1"/>
  <c r="CD83" i="39" s="1"/>
  <c r="S27" i="4" s="1"/>
  <c r="AE171" i="39"/>
  <c r="BE171" i="39" s="1"/>
  <c r="CD171" i="39" s="1"/>
  <c r="S115" i="4" s="1"/>
  <c r="AE123" i="39"/>
  <c r="BE123" i="39" s="1"/>
  <c r="CD123" i="39" s="1"/>
  <c r="S67" i="4" s="1"/>
  <c r="AE85" i="39"/>
  <c r="BE85" i="39" s="1"/>
  <c r="CD85" i="39" s="1"/>
  <c r="S29" i="4" s="1"/>
  <c r="AE91" i="39"/>
  <c r="BE91" i="39" s="1"/>
  <c r="CD91" i="39" s="1"/>
  <c r="S35" i="4" s="1"/>
  <c r="AE279" i="39"/>
  <c r="BE279" i="39" s="1"/>
  <c r="CD279" i="39" s="1"/>
  <c r="S223" i="4" s="1"/>
  <c r="AE268" i="39"/>
  <c r="BE268" i="39" s="1"/>
  <c r="CD268" i="39" s="1"/>
  <c r="S212" i="4" s="1"/>
  <c r="AE286" i="39"/>
  <c r="BE286" i="39" s="1"/>
  <c r="CD286" i="39" s="1"/>
  <c r="S230" i="4" s="1"/>
  <c r="AE198" i="39"/>
  <c r="BE198" i="39" s="1"/>
  <c r="CD198" i="39" s="1"/>
  <c r="S142" i="4" s="1"/>
  <c r="AE288" i="39"/>
  <c r="BE288" i="39" s="1"/>
  <c r="CD288" i="39" s="1"/>
  <c r="S232" i="4" s="1"/>
  <c r="AE287" i="39"/>
  <c r="BE287" i="39" s="1"/>
  <c r="CD287" i="39" s="1"/>
  <c r="S231" i="4" s="1"/>
  <c r="AE131" i="39"/>
  <c r="BE131" i="39" s="1"/>
  <c r="CD131" i="39" s="1"/>
  <c r="S75" i="4" s="1"/>
  <c r="AE180" i="39"/>
  <c r="BE180" i="39" s="1"/>
  <c r="CD180" i="39" s="1"/>
  <c r="S124" i="4" s="1"/>
  <c r="AE194" i="39"/>
  <c r="BE194" i="39" s="1"/>
  <c r="CD194" i="39" s="1"/>
  <c r="S138" i="4" s="1"/>
  <c r="AE135" i="39"/>
  <c r="BE135" i="39" s="1"/>
  <c r="CD135" i="39" s="1"/>
  <c r="S79" i="4" s="1"/>
  <c r="AE186" i="39"/>
  <c r="BE186" i="39" s="1"/>
  <c r="CD186" i="39" s="1"/>
  <c r="S130" i="4" s="1"/>
  <c r="AE247" i="39"/>
  <c r="BE247" i="39" s="1"/>
  <c r="CD247" i="39" s="1"/>
  <c r="S191" i="4" s="1"/>
  <c r="AE151" i="39"/>
  <c r="BE151" i="39" s="1"/>
  <c r="CD151" i="39" s="1"/>
  <c r="S95" i="4" s="1"/>
  <c r="AE219" i="39"/>
  <c r="BE219" i="39" s="1"/>
  <c r="CD219" i="39" s="1"/>
  <c r="S163" i="4" s="1"/>
  <c r="AE154" i="39"/>
  <c r="BE154" i="39" s="1"/>
  <c r="CD154" i="39" s="1"/>
  <c r="S98" i="4" s="1"/>
  <c r="AE196" i="39"/>
  <c r="BE196" i="39" s="1"/>
  <c r="CD196" i="39" s="1"/>
  <c r="S140" i="4" s="1"/>
  <c r="AE114" i="39"/>
  <c r="BE114" i="39" s="1"/>
  <c r="CD114" i="39" s="1"/>
  <c r="S58" i="4" s="1"/>
  <c r="AE119" i="39"/>
  <c r="BE119" i="39" s="1"/>
  <c r="CD119" i="39" s="1"/>
  <c r="S63" i="4" s="1"/>
  <c r="AE71" i="39"/>
  <c r="BE71" i="39" s="1"/>
  <c r="CD71" i="39" s="1"/>
  <c r="S15" i="4" s="1"/>
  <c r="AE191" i="39"/>
  <c r="BE191" i="39" s="1"/>
  <c r="CD191" i="39" s="1"/>
  <c r="S135" i="4" s="1"/>
  <c r="AE260" i="39"/>
  <c r="BE260" i="39" s="1"/>
  <c r="CD260" i="39" s="1"/>
  <c r="S204" i="4" s="1"/>
  <c r="AE243" i="39"/>
  <c r="BE243" i="39" s="1"/>
  <c r="CD243" i="39" s="1"/>
  <c r="S187" i="4" s="1"/>
  <c r="AE258" i="39"/>
  <c r="BE258" i="39" s="1"/>
  <c r="CD258" i="39" s="1"/>
  <c r="S202" i="4" s="1"/>
  <c r="AE172" i="39"/>
  <c r="BE172" i="39" s="1"/>
  <c r="CD172" i="39" s="1"/>
  <c r="S116" i="4" s="1"/>
  <c r="AE262" i="39"/>
  <c r="BE262" i="39" s="1"/>
  <c r="CD262" i="39" s="1"/>
  <c r="S206" i="4" s="1"/>
  <c r="AE237" i="39"/>
  <c r="BE237" i="39" s="1"/>
  <c r="CD237" i="39" s="1"/>
  <c r="S181" i="4" s="1"/>
  <c r="AE105" i="39"/>
  <c r="BE105" i="39" s="1"/>
  <c r="CD105" i="39" s="1"/>
  <c r="S49" i="4" s="1"/>
  <c r="AE158" i="39"/>
  <c r="BE158" i="39" s="1"/>
  <c r="CD158" i="39" s="1"/>
  <c r="S102" i="4" s="1"/>
  <c r="AE216" i="39"/>
  <c r="BE216" i="39" s="1"/>
  <c r="CD216" i="39" s="1"/>
  <c r="S160" i="4" s="1"/>
  <c r="AE101" i="39"/>
  <c r="BE101" i="39" s="1"/>
  <c r="CD101" i="39" s="1"/>
  <c r="S45" i="4" s="1"/>
  <c r="AE153" i="39"/>
  <c r="BE153" i="39" s="1"/>
  <c r="CD153" i="39" s="1"/>
  <c r="S97" i="4" s="1"/>
  <c r="AE183" i="39"/>
  <c r="BE183" i="39" s="1"/>
  <c r="CD183" i="39" s="1"/>
  <c r="S127" i="4" s="1"/>
  <c r="AE130" i="39"/>
  <c r="BE130" i="39" s="1"/>
  <c r="CD130" i="39" s="1"/>
  <c r="S74" i="4" s="1"/>
  <c r="AE121" i="39"/>
  <c r="BE121" i="39" s="1"/>
  <c r="CD121" i="39" s="1"/>
  <c r="S65" i="4" s="1"/>
  <c r="AE115" i="39"/>
  <c r="BE115" i="39" s="1"/>
  <c r="CD115" i="39" s="1"/>
  <c r="S59" i="4" s="1"/>
  <c r="AE144" i="39"/>
  <c r="BE144" i="39" s="1"/>
  <c r="CD144" i="39" s="1"/>
  <c r="S88" i="4" s="1"/>
  <c r="AE98" i="39"/>
  <c r="BE98" i="39" s="1"/>
  <c r="CD98" i="39" s="1"/>
  <c r="S42" i="4" s="1"/>
  <c r="AE177" i="39"/>
  <c r="BE177" i="39" s="1"/>
  <c r="CD177" i="39" s="1"/>
  <c r="S121" i="4" s="1"/>
  <c r="AE252" i="39"/>
  <c r="BE252" i="39" s="1"/>
  <c r="CD252" i="39" s="1"/>
  <c r="S196" i="4" s="1"/>
  <c r="AE229" i="39"/>
  <c r="BE229" i="39" s="1"/>
  <c r="CD229" i="39" s="1"/>
  <c r="S173" i="4" s="1"/>
  <c r="AE272" i="39"/>
  <c r="BE272" i="39" s="1"/>
  <c r="CD272" i="39" s="1"/>
  <c r="S216" i="4" s="1"/>
  <c r="AE165" i="39"/>
  <c r="BE165" i="39" s="1"/>
  <c r="CD165" i="39" s="1"/>
  <c r="S109" i="4" s="1"/>
  <c r="AE254" i="39"/>
  <c r="BE254" i="39" s="1"/>
  <c r="CD254" i="39" s="1"/>
  <c r="S198" i="4" s="1"/>
  <c r="AE207" i="39"/>
  <c r="BE207" i="39" s="1"/>
  <c r="CD207" i="39" s="1"/>
  <c r="S151" i="4" s="1"/>
  <c r="AE97" i="39"/>
  <c r="BE97" i="39" s="1"/>
  <c r="CD97" i="39" s="1"/>
  <c r="S41" i="4" s="1"/>
  <c r="AE116" i="39"/>
  <c r="BE116" i="39" s="1"/>
  <c r="CD116" i="39" s="1"/>
  <c r="S60" i="4" s="1"/>
  <c r="AE212" i="39"/>
  <c r="BE212" i="39" s="1"/>
  <c r="CD212" i="39" s="1"/>
  <c r="S156" i="4" s="1"/>
  <c r="AE94" i="39"/>
  <c r="BE94" i="39" s="1"/>
  <c r="CD94" i="39" s="1"/>
  <c r="S38" i="4" s="1"/>
  <c r="AE142" i="39"/>
  <c r="BE142" i="39" s="1"/>
  <c r="CD142" i="39" s="1"/>
  <c r="S86" i="4" s="1"/>
  <c r="AE164" i="39"/>
  <c r="BE164" i="39" s="1"/>
  <c r="CD164" i="39" s="1"/>
  <c r="S108" i="4" s="1"/>
  <c r="AE111" i="39"/>
  <c r="BE111" i="39" s="1"/>
  <c r="CD111" i="39" s="1"/>
  <c r="S55" i="4" s="1"/>
  <c r="AE100" i="39"/>
  <c r="BE100" i="39" s="1"/>
  <c r="CD100" i="39" s="1"/>
  <c r="S44" i="4" s="1"/>
  <c r="AE95" i="39"/>
  <c r="BE95" i="39" s="1"/>
  <c r="CD95" i="39" s="1"/>
  <c r="S39" i="4" s="1"/>
  <c r="AE129" i="39"/>
  <c r="BE129" i="39" s="1"/>
  <c r="CD129" i="39" s="1"/>
  <c r="S73" i="4" s="1"/>
  <c r="AE93" i="39"/>
  <c r="BE93" i="39" s="1"/>
  <c r="CD93" i="39" s="1"/>
  <c r="S37" i="4" s="1"/>
  <c r="AE140" i="39"/>
  <c r="BE140" i="39" s="1"/>
  <c r="CD140" i="39" s="1"/>
  <c r="S84" i="4" s="1"/>
  <c r="AE244" i="39"/>
  <c r="BE244" i="39" s="1"/>
  <c r="CD244" i="39" s="1"/>
  <c r="S188" i="4" s="1"/>
  <c r="AE221" i="39"/>
  <c r="BE221" i="39" s="1"/>
  <c r="CD221" i="39" s="1"/>
  <c r="S165" i="4" s="1"/>
  <c r="AE259" i="39"/>
  <c r="BE259" i="39" s="1"/>
  <c r="CD259" i="39" s="1"/>
  <c r="S203" i="4" s="1"/>
  <c r="AE157" i="39"/>
  <c r="BE157" i="39" s="1"/>
  <c r="CD157" i="39" s="1"/>
  <c r="S101" i="4" s="1"/>
  <c r="AE245" i="39"/>
  <c r="BE245" i="39" s="1"/>
  <c r="CD245" i="39" s="1"/>
  <c r="S189" i="4" s="1"/>
  <c r="AE199" i="39"/>
  <c r="BE199" i="39" s="1"/>
  <c r="CD199" i="39" s="1"/>
  <c r="S143" i="4" s="1"/>
  <c r="AE89" i="39"/>
  <c r="BE89" i="39" s="1"/>
  <c r="CD89" i="39" s="1"/>
  <c r="S33" i="4" s="1"/>
  <c r="AE261" i="39"/>
  <c r="BE261" i="39" s="1"/>
  <c r="CD261" i="39" s="1"/>
  <c r="S205" i="4" s="1"/>
  <c r="AE208" i="39"/>
  <c r="BE208" i="39" s="1"/>
  <c r="CD208" i="39" s="1"/>
  <c r="S152" i="4" s="1"/>
  <c r="AE82" i="39"/>
  <c r="BE82" i="39" s="1"/>
  <c r="CD82" i="39" s="1"/>
  <c r="S26" i="4" s="1"/>
  <c r="AE127" i="39"/>
  <c r="BE127" i="39" s="1"/>
  <c r="CD127" i="39" s="1"/>
  <c r="S71" i="4" s="1"/>
  <c r="AE160" i="39"/>
  <c r="BE160" i="39" s="1"/>
  <c r="CD160" i="39" s="1"/>
  <c r="S104" i="4" s="1"/>
  <c r="AE96" i="39"/>
  <c r="BE96" i="39" s="1"/>
  <c r="CD96" i="39" s="1"/>
  <c r="S40" i="4" s="1"/>
  <c r="AE84" i="39"/>
  <c r="BE84" i="39" s="1"/>
  <c r="CD84" i="39" s="1"/>
  <c r="S28" i="4" s="1"/>
  <c r="AE176" i="39"/>
  <c r="BE176" i="39" s="1"/>
  <c r="CD176" i="39" s="1"/>
  <c r="S120" i="4" s="1"/>
  <c r="AE126" i="39"/>
  <c r="BE126" i="39" s="1"/>
  <c r="CD126" i="39" s="1"/>
  <c r="S70" i="4" s="1"/>
  <c r="AE88" i="39"/>
  <c r="BE88" i="39" s="1"/>
  <c r="CD88" i="39" s="1"/>
  <c r="S32" i="4" s="1"/>
  <c r="AE110" i="39"/>
  <c r="BE110" i="39" s="1"/>
  <c r="CD110" i="39" s="1"/>
  <c r="S54" i="4" s="1"/>
  <c r="AE213" i="39"/>
  <c r="BE213" i="39" s="1"/>
  <c r="CD213" i="39" s="1"/>
  <c r="S157" i="4" s="1"/>
  <c r="AE90" i="39"/>
  <c r="BE90" i="39" s="1"/>
  <c r="CD90" i="39" s="1"/>
  <c r="S34" i="4" s="1"/>
  <c r="AE285" i="39"/>
  <c r="BE285" i="39" s="1"/>
  <c r="CD285" i="39" s="1"/>
  <c r="S229" i="4" s="1"/>
  <c r="AE205" i="39"/>
  <c r="BE205" i="39" s="1"/>
  <c r="CD205" i="39" s="1"/>
  <c r="S149" i="4" s="1"/>
  <c r="AE242" i="39"/>
  <c r="BE242" i="39" s="1"/>
  <c r="CD242" i="39" s="1"/>
  <c r="S186" i="4" s="1"/>
  <c r="AE141" i="39"/>
  <c r="BE141" i="39" s="1"/>
  <c r="CD141" i="39" s="1"/>
  <c r="S85" i="4" s="1"/>
  <c r="AE231" i="39"/>
  <c r="BE231" i="39" s="1"/>
  <c r="CD231" i="39" s="1"/>
  <c r="S175" i="4" s="1"/>
  <c r="AE182" i="39"/>
  <c r="BE182" i="39" s="1"/>
  <c r="CD182" i="39" s="1"/>
  <c r="S126" i="4" s="1"/>
  <c r="AE73" i="39"/>
  <c r="BE73" i="39" s="1"/>
  <c r="CD73" i="39" s="1"/>
  <c r="S17" i="4" s="1"/>
  <c r="AE249" i="39"/>
  <c r="BE249" i="39" s="1"/>
  <c r="CD249" i="39" s="1"/>
  <c r="S193" i="4" s="1"/>
  <c r="AE178" i="39"/>
  <c r="BE178" i="39" s="1"/>
  <c r="CD178" i="39" s="1"/>
  <c r="S122" i="4" s="1"/>
  <c r="AE240" i="39"/>
  <c r="BE240" i="39" s="1"/>
  <c r="CD240" i="39" s="1"/>
  <c r="S184" i="4" s="1"/>
  <c r="AE106" i="39"/>
  <c r="BE106" i="39" s="1"/>
  <c r="CD106" i="39" s="1"/>
  <c r="S50" i="4" s="1"/>
  <c r="AE134" i="39"/>
  <c r="BE134" i="39" s="1"/>
  <c r="CD134" i="39" s="1"/>
  <c r="S78" i="4" s="1"/>
  <c r="AE74" i="39"/>
  <c r="BE74" i="39" s="1"/>
  <c r="CD74" i="39" s="1"/>
  <c r="S18" i="4" s="1"/>
  <c r="AE227" i="39"/>
  <c r="BE227" i="39" s="1"/>
  <c r="CD227" i="39" s="1"/>
  <c r="S171" i="4" s="1"/>
  <c r="AE159" i="39"/>
  <c r="BE159" i="39" s="1"/>
  <c r="CD159" i="39" s="1"/>
  <c r="S103" i="4" s="1"/>
  <c r="AE147" i="39"/>
  <c r="BE147" i="39" s="1"/>
  <c r="CD147" i="39" s="1"/>
  <c r="S91" i="4" s="1"/>
  <c r="AE104" i="39"/>
  <c r="BE104" i="39" s="1"/>
  <c r="CD104" i="39" s="1"/>
  <c r="S48" i="4" s="1"/>
  <c r="AE86" i="39"/>
  <c r="BE86" i="39" s="1"/>
  <c r="CD86" i="39" s="1"/>
  <c r="S30" i="4" s="1"/>
  <c r="AE283" i="39"/>
  <c r="BE283" i="39" s="1"/>
  <c r="CD283" i="39" s="1"/>
  <c r="S227" i="4" s="1"/>
  <c r="AE281" i="39"/>
  <c r="BE281" i="39" s="1"/>
  <c r="CD281" i="39" s="1"/>
  <c r="S225" i="4" s="1"/>
  <c r="AE197" i="39"/>
  <c r="BE197" i="39" s="1"/>
  <c r="CD197" i="39" s="1"/>
  <c r="S141" i="4" s="1"/>
  <c r="AE234" i="39"/>
  <c r="BE234" i="39" s="1"/>
  <c r="CD234" i="39" s="1"/>
  <c r="S178" i="4" s="1"/>
  <c r="AE133" i="39"/>
  <c r="BE133" i="39" s="1"/>
  <c r="CD133" i="39" s="1"/>
  <c r="S77" i="4" s="1"/>
  <c r="AE223" i="39"/>
  <c r="BE223" i="39" s="1"/>
  <c r="CD223" i="39" s="1"/>
  <c r="S167" i="4" s="1"/>
  <c r="AE169" i="39"/>
  <c r="BE169" i="39" s="1"/>
  <c r="CD169" i="39" s="1"/>
  <c r="S113" i="4" s="1"/>
  <c r="AE256" i="39"/>
  <c r="BE256" i="39" s="1"/>
  <c r="CD256" i="39" s="1"/>
  <c r="S200" i="4" s="1"/>
  <c r="AE238" i="39"/>
  <c r="BE238" i="39" s="1"/>
  <c r="CD238" i="39" s="1"/>
  <c r="S182" i="4" s="1"/>
  <c r="AE174" i="39"/>
  <c r="BE174" i="39" s="1"/>
  <c r="CD174" i="39" s="1"/>
  <c r="S118" i="4" s="1"/>
  <c r="AE235" i="39"/>
  <c r="BE235" i="39" s="1"/>
  <c r="CD235" i="39" s="1"/>
  <c r="S179" i="4" s="1"/>
  <c r="BB291" i="39"/>
  <c r="CB69" i="39"/>
  <c r="CB67" i="39" s="1"/>
  <c r="CB291" i="39" s="1"/>
  <c r="BU69" i="39"/>
  <c r="BU67" i="39" s="1"/>
  <c r="BU291" i="39" s="1"/>
  <c r="AU291" i="39"/>
  <c r="BH69" i="39"/>
  <c r="BH67" i="39" s="1"/>
  <c r="BH291" i="39" s="1"/>
  <c r="AH291" i="39"/>
  <c r="BZ69" i="39"/>
  <c r="BZ67" i="39" s="1"/>
  <c r="BZ291" i="39" s="1"/>
  <c r="AZ291" i="39"/>
  <c r="CC69" i="39"/>
  <c r="CC67" i="39" s="1"/>
  <c r="CC291" i="39" s="1"/>
  <c r="BC291" i="39"/>
  <c r="BP69" i="39"/>
  <c r="BP67" i="39" s="1"/>
  <c r="BP291" i="39" s="1"/>
  <c r="AP291" i="39"/>
  <c r="BY69" i="39"/>
  <c r="BY67" i="39" s="1"/>
  <c r="BY291" i="39" s="1"/>
  <c r="AY291" i="39"/>
  <c r="AF291" i="39"/>
  <c r="BF69" i="39"/>
  <c r="BF67" i="39" s="1"/>
  <c r="BF291" i="39" s="1"/>
  <c r="AQ291" i="39"/>
  <c r="BQ69" i="39"/>
  <c r="BQ67" i="39" s="1"/>
  <c r="BQ291" i="39" s="1"/>
  <c r="BM69" i="39"/>
  <c r="BM67" i="39" s="1"/>
  <c r="BM291" i="39" s="1"/>
  <c r="AM291" i="39"/>
  <c r="AT291" i="39"/>
  <c r="BT69" i="39"/>
  <c r="BT67" i="39" s="1"/>
  <c r="BT291" i="39" s="1"/>
  <c r="BJ69" i="39"/>
  <c r="BJ67" i="39" s="1"/>
  <c r="BJ291" i="39" s="1"/>
  <c r="AJ291" i="39"/>
  <c r="BS69" i="39"/>
  <c r="BS67" i="39" s="1"/>
  <c r="BS291" i="39" s="1"/>
  <c r="AS291" i="39"/>
  <c r="AN291" i="39"/>
  <c r="BN69" i="39"/>
  <c r="BN67" i="39" s="1"/>
  <c r="BN291" i="39" s="1"/>
  <c r="BX69" i="39"/>
  <c r="BX67" i="39" s="1"/>
  <c r="BX291" i="39" s="1"/>
  <c r="AX291" i="39"/>
  <c r="AG291" i="39"/>
  <c r="BG69" i="39"/>
  <c r="BG67" i="39" s="1"/>
  <c r="BG291" i="39" s="1"/>
  <c r="BI69" i="39"/>
  <c r="BI67" i="39" s="1"/>
  <c r="BI291" i="39" s="1"/>
  <c r="AI291" i="39"/>
  <c r="AL291" i="39"/>
  <c r="BL69" i="39"/>
  <c r="BL67" i="39" s="1"/>
  <c r="BL291" i="39" s="1"/>
  <c r="AR291" i="39"/>
  <c r="BR69" i="39"/>
  <c r="BR67" i="39" s="1"/>
  <c r="BR291" i="39" s="1"/>
  <c r="CA69" i="39"/>
  <c r="CA67" i="39" s="1"/>
  <c r="CA291" i="39" s="1"/>
  <c r="BA291" i="39"/>
  <c r="AW291" i="39"/>
  <c r="BW69" i="39"/>
  <c r="BW67" i="39" s="1"/>
  <c r="BW291" i="39" s="1"/>
  <c r="BV69" i="39"/>
  <c r="BV67" i="39" s="1"/>
  <c r="BV291" i="39" s="1"/>
  <c r="AV291" i="39"/>
  <c r="AO291" i="39"/>
  <c r="BO69" i="39"/>
  <c r="BO67" i="39" s="1"/>
  <c r="BO291" i="39" s="1"/>
  <c r="BK69" i="39"/>
  <c r="BK67" i="39" s="1"/>
  <c r="BK291" i="39" s="1"/>
  <c r="AK291" i="39"/>
  <c r="F291" i="32"/>
  <c r="F291" i="40"/>
  <c r="J291" i="41"/>
  <c r="N69" i="41"/>
  <c r="N67" i="41" s="1"/>
  <c r="N291" i="41" s="1"/>
  <c r="L291" i="41"/>
  <c r="P69" i="41"/>
  <c r="P67" i="41" s="1"/>
  <c r="P291" i="41" s="1"/>
  <c r="I291" i="41"/>
  <c r="K291" i="41"/>
  <c r="O69" i="41"/>
  <c r="O67" i="41" s="1"/>
  <c r="O291" i="41" s="1"/>
  <c r="G235" i="4"/>
  <c r="N9" i="44"/>
  <c r="N10" i="44" s="1"/>
  <c r="O9" i="44"/>
  <c r="O10" i="44" s="1"/>
  <c r="P9" i="44"/>
  <c r="P10" i="44" s="1"/>
  <c r="Q9" i="44"/>
  <c r="Q10" i="44" s="1"/>
  <c r="R9" i="44"/>
  <c r="R10" i="44" s="1"/>
  <c r="S9" i="44"/>
  <c r="S10" i="44" s="1"/>
  <c r="T9" i="44"/>
  <c r="T10" i="44" s="1"/>
  <c r="U9" i="44"/>
  <c r="U10" i="44" s="1"/>
  <c r="V9" i="44"/>
  <c r="V10" i="44" s="1"/>
  <c r="W9" i="44"/>
  <c r="W10" i="44" s="1"/>
  <c r="X9" i="44"/>
  <c r="X10" i="44" s="1"/>
  <c r="Y9" i="44"/>
  <c r="Y10" i="44" s="1"/>
  <c r="Z9" i="44"/>
  <c r="Z10" i="44" s="1"/>
  <c r="AA9" i="44"/>
  <c r="AA10" i="44" s="1"/>
  <c r="AB9" i="44"/>
  <c r="AB10" i="44" s="1"/>
  <c r="AC9" i="44"/>
  <c r="AC10" i="44" s="1"/>
  <c r="AD9" i="44"/>
  <c r="AD10" i="44" s="1"/>
  <c r="AE9" i="44"/>
  <c r="AE10" i="44" s="1"/>
  <c r="AF9" i="44"/>
  <c r="AF10" i="44" s="1"/>
  <c r="AG9" i="44"/>
  <c r="AG10" i="44" s="1"/>
  <c r="M9" i="44"/>
  <c r="M10" i="44" s="1"/>
  <c r="BB7" i="8"/>
  <c r="BZ7" i="8" s="1"/>
  <c r="DX7" i="8" s="1"/>
  <c r="AC7" i="8"/>
  <c r="AB7" i="8"/>
  <c r="J7" i="8"/>
  <c r="K7" i="8"/>
  <c r="L7" i="8"/>
  <c r="M7" i="8"/>
  <c r="N7" i="8"/>
  <c r="O7" i="8"/>
  <c r="P7" i="8"/>
  <c r="Q7" i="8"/>
  <c r="R7" i="8"/>
  <c r="S7" i="8"/>
  <c r="T7" i="8"/>
  <c r="U7" i="8"/>
  <c r="V7" i="8"/>
  <c r="W7" i="8"/>
  <c r="X7" i="8"/>
  <c r="Y7" i="8"/>
  <c r="Z7" i="8"/>
  <c r="AA7" i="8"/>
  <c r="I7" i="8"/>
  <c r="A61" i="8"/>
  <c r="A61" i="44" s="1"/>
  <c r="B61" i="8"/>
  <c r="B61" i="44" s="1"/>
  <c r="C61" i="8"/>
  <c r="C61" i="44" s="1"/>
  <c r="F61" i="44" s="1"/>
  <c r="D61" i="44"/>
  <c r="E61" i="44"/>
  <c r="A62" i="8"/>
  <c r="A62" i="44" s="1"/>
  <c r="B62" i="8"/>
  <c r="B62" i="44" s="1"/>
  <c r="C62" i="8"/>
  <c r="C62" i="44" s="1"/>
  <c r="F62" i="44" s="1"/>
  <c r="D62" i="44"/>
  <c r="E62" i="44"/>
  <c r="A63" i="8"/>
  <c r="A63" i="44" s="1"/>
  <c r="B63" i="8"/>
  <c r="B63" i="44" s="1"/>
  <c r="C63" i="8"/>
  <c r="C63" i="44" s="1"/>
  <c r="F63" i="44" s="1"/>
  <c r="D63" i="44"/>
  <c r="E63" i="44"/>
  <c r="A64" i="8"/>
  <c r="A64" i="44" s="1"/>
  <c r="B64" i="8"/>
  <c r="B64" i="44" s="1"/>
  <c r="C64" i="8"/>
  <c r="C64" i="44" s="1"/>
  <c r="F64" i="44" s="1"/>
  <c r="D64" i="44"/>
  <c r="E64" i="44"/>
  <c r="A65" i="8"/>
  <c r="A65" i="44" s="1"/>
  <c r="B65" i="8"/>
  <c r="B65" i="44" s="1"/>
  <c r="C65" i="8"/>
  <c r="C65" i="44" s="1"/>
  <c r="F65" i="44" s="1"/>
  <c r="D65" i="44"/>
  <c r="E65" i="44"/>
  <c r="A66" i="8"/>
  <c r="A66" i="44" s="1"/>
  <c r="B66" i="8"/>
  <c r="B66" i="44" s="1"/>
  <c r="C66" i="8"/>
  <c r="C66" i="44" s="1"/>
  <c r="F66" i="44" s="1"/>
  <c r="D66" i="44"/>
  <c r="E66" i="44"/>
  <c r="A67" i="8"/>
  <c r="A67" i="44" s="1"/>
  <c r="B67" i="8"/>
  <c r="B67" i="44" s="1"/>
  <c r="C67" i="8"/>
  <c r="C67" i="44" s="1"/>
  <c r="F67" i="44" s="1"/>
  <c r="D67" i="44"/>
  <c r="E67" i="44"/>
  <c r="A68" i="8"/>
  <c r="A68" i="44" s="1"/>
  <c r="B68" i="8"/>
  <c r="B68" i="44" s="1"/>
  <c r="C68" i="8"/>
  <c r="C68" i="44" s="1"/>
  <c r="F68" i="44" s="1"/>
  <c r="D68" i="44"/>
  <c r="E68" i="44"/>
  <c r="A69" i="8"/>
  <c r="A69" i="44" s="1"/>
  <c r="B69" i="8"/>
  <c r="B69" i="44" s="1"/>
  <c r="C69" i="8"/>
  <c r="C69" i="44" s="1"/>
  <c r="F69" i="44" s="1"/>
  <c r="D69" i="44"/>
  <c r="E69" i="44"/>
  <c r="A70" i="8"/>
  <c r="A70" i="44" s="1"/>
  <c r="B70" i="8"/>
  <c r="B70" i="44" s="1"/>
  <c r="C70" i="8"/>
  <c r="C70" i="44" s="1"/>
  <c r="F70" i="44" s="1"/>
  <c r="D70" i="44"/>
  <c r="E70" i="44"/>
  <c r="A71" i="8"/>
  <c r="A71" i="44" s="1"/>
  <c r="B71" i="8"/>
  <c r="B71" i="44" s="1"/>
  <c r="C71" i="8"/>
  <c r="C71" i="44" s="1"/>
  <c r="F71" i="44" s="1"/>
  <c r="D71" i="44"/>
  <c r="E71" i="44"/>
  <c r="A72" i="8"/>
  <c r="A72" i="44" s="1"/>
  <c r="B72" i="8"/>
  <c r="B72" i="44" s="1"/>
  <c r="C72" i="8"/>
  <c r="C72" i="44" s="1"/>
  <c r="F72" i="44" s="1"/>
  <c r="D72" i="44"/>
  <c r="E72" i="44"/>
  <c r="A73" i="8"/>
  <c r="A73" i="44" s="1"/>
  <c r="B73" i="8"/>
  <c r="B73" i="44" s="1"/>
  <c r="C73" i="8"/>
  <c r="C73" i="44" s="1"/>
  <c r="F73" i="44" s="1"/>
  <c r="D73" i="44"/>
  <c r="E73" i="44"/>
  <c r="A74" i="8"/>
  <c r="A74" i="44" s="1"/>
  <c r="B74" i="8"/>
  <c r="B74" i="44" s="1"/>
  <c r="C74" i="8"/>
  <c r="C74" i="44" s="1"/>
  <c r="F74" i="44" s="1"/>
  <c r="D74" i="44"/>
  <c r="E74" i="44"/>
  <c r="A75" i="8"/>
  <c r="A75" i="44" s="1"/>
  <c r="B75" i="8"/>
  <c r="B75" i="44" s="1"/>
  <c r="C75" i="8"/>
  <c r="C75" i="44" s="1"/>
  <c r="F75" i="44" s="1"/>
  <c r="D75" i="44"/>
  <c r="E75" i="44"/>
  <c r="A76" i="8"/>
  <c r="A76" i="44" s="1"/>
  <c r="B76" i="8"/>
  <c r="B76" i="44" s="1"/>
  <c r="C76" i="8"/>
  <c r="C76" i="44" s="1"/>
  <c r="F76" i="44" s="1"/>
  <c r="D76" i="44"/>
  <c r="E76" i="44"/>
  <c r="A77" i="8"/>
  <c r="A77" i="44" s="1"/>
  <c r="B77" i="8"/>
  <c r="B77" i="44" s="1"/>
  <c r="C77" i="8"/>
  <c r="C77" i="44" s="1"/>
  <c r="F77" i="44" s="1"/>
  <c r="D77" i="44"/>
  <c r="E77" i="44"/>
  <c r="A78" i="8"/>
  <c r="A78" i="44" s="1"/>
  <c r="B78" i="8"/>
  <c r="B78" i="44" s="1"/>
  <c r="C78" i="8"/>
  <c r="C78" i="44" s="1"/>
  <c r="F78" i="44" s="1"/>
  <c r="D78" i="44"/>
  <c r="E78" i="44"/>
  <c r="A79" i="8"/>
  <c r="A79" i="44" s="1"/>
  <c r="B79" i="8"/>
  <c r="B79" i="44" s="1"/>
  <c r="C79" i="8"/>
  <c r="C79" i="44" s="1"/>
  <c r="F79" i="44" s="1"/>
  <c r="D79" i="44"/>
  <c r="E79" i="44"/>
  <c r="A80" i="8"/>
  <c r="A80" i="44" s="1"/>
  <c r="B80" i="8"/>
  <c r="B80" i="44" s="1"/>
  <c r="C80" i="8"/>
  <c r="C80" i="44" s="1"/>
  <c r="F80" i="44" s="1"/>
  <c r="D80" i="44"/>
  <c r="E80" i="44"/>
  <c r="A81" i="8"/>
  <c r="A81" i="44" s="1"/>
  <c r="B81" i="8"/>
  <c r="B81" i="44" s="1"/>
  <c r="C81" i="8"/>
  <c r="C81" i="44" s="1"/>
  <c r="F81" i="44" s="1"/>
  <c r="D81" i="44"/>
  <c r="E81" i="44"/>
  <c r="A82" i="8"/>
  <c r="A82" i="44" s="1"/>
  <c r="B82" i="8"/>
  <c r="B82" i="44" s="1"/>
  <c r="C82" i="8"/>
  <c r="C82" i="44" s="1"/>
  <c r="F82" i="44" s="1"/>
  <c r="D82" i="44"/>
  <c r="E82" i="44"/>
  <c r="A83" i="8"/>
  <c r="A83" i="44" s="1"/>
  <c r="B83" i="8"/>
  <c r="B83" i="44" s="1"/>
  <c r="C83" i="8"/>
  <c r="C83" i="44" s="1"/>
  <c r="F83" i="44" s="1"/>
  <c r="D83" i="44"/>
  <c r="E83" i="44"/>
  <c r="A84" i="8"/>
  <c r="A84" i="44" s="1"/>
  <c r="B84" i="8"/>
  <c r="B84" i="44" s="1"/>
  <c r="C84" i="8"/>
  <c r="C84" i="44" s="1"/>
  <c r="F84" i="44" s="1"/>
  <c r="D84" i="44"/>
  <c r="E84" i="44"/>
  <c r="A85" i="8"/>
  <c r="A85" i="44" s="1"/>
  <c r="B85" i="8"/>
  <c r="B85" i="44" s="1"/>
  <c r="C85" i="8"/>
  <c r="C85" i="44" s="1"/>
  <c r="F85" i="44" s="1"/>
  <c r="D85" i="44"/>
  <c r="E85" i="44"/>
  <c r="A86" i="8"/>
  <c r="A86" i="44" s="1"/>
  <c r="B86" i="8"/>
  <c r="B86" i="44" s="1"/>
  <c r="C86" i="8"/>
  <c r="C86" i="44" s="1"/>
  <c r="F86" i="44" s="1"/>
  <c r="D86" i="44"/>
  <c r="E86" i="44"/>
  <c r="A87" i="8"/>
  <c r="A87" i="44" s="1"/>
  <c r="B87" i="8"/>
  <c r="B87" i="44" s="1"/>
  <c r="C87" i="8"/>
  <c r="C87" i="44" s="1"/>
  <c r="F87" i="44" s="1"/>
  <c r="D87" i="44"/>
  <c r="E87" i="44"/>
  <c r="A88" i="8"/>
  <c r="A88" i="44" s="1"/>
  <c r="B88" i="8"/>
  <c r="B88" i="44" s="1"/>
  <c r="C88" i="8"/>
  <c r="C88" i="44" s="1"/>
  <c r="F88" i="44" s="1"/>
  <c r="D88" i="44"/>
  <c r="E88" i="44"/>
  <c r="A89" i="8"/>
  <c r="A89" i="44" s="1"/>
  <c r="B89" i="8"/>
  <c r="B89" i="44" s="1"/>
  <c r="C89" i="8"/>
  <c r="C89" i="44" s="1"/>
  <c r="F89" i="44" s="1"/>
  <c r="D89" i="44"/>
  <c r="E89" i="44"/>
  <c r="A90" i="8"/>
  <c r="A90" i="44" s="1"/>
  <c r="B90" i="8"/>
  <c r="B90" i="44" s="1"/>
  <c r="C90" i="8"/>
  <c r="C90" i="44" s="1"/>
  <c r="F90" i="44" s="1"/>
  <c r="D90" i="44"/>
  <c r="E90" i="44"/>
  <c r="A91" i="8"/>
  <c r="A91" i="44" s="1"/>
  <c r="B91" i="8"/>
  <c r="B91" i="44" s="1"/>
  <c r="C91" i="8"/>
  <c r="C91" i="44" s="1"/>
  <c r="F91" i="44" s="1"/>
  <c r="D91" i="44"/>
  <c r="E91" i="44"/>
  <c r="A92" i="8"/>
  <c r="A92" i="44" s="1"/>
  <c r="B92" i="8"/>
  <c r="B92" i="44" s="1"/>
  <c r="C92" i="8"/>
  <c r="C92" i="44" s="1"/>
  <c r="F92" i="44" s="1"/>
  <c r="D92" i="44"/>
  <c r="E92" i="44"/>
  <c r="A93" i="8"/>
  <c r="A93" i="44" s="1"/>
  <c r="B93" i="8"/>
  <c r="B93" i="44" s="1"/>
  <c r="C93" i="8"/>
  <c r="C93" i="44" s="1"/>
  <c r="F93" i="44" s="1"/>
  <c r="D93" i="44"/>
  <c r="E93" i="44"/>
  <c r="A94" i="8"/>
  <c r="A94" i="44" s="1"/>
  <c r="B94" i="8"/>
  <c r="B94" i="44" s="1"/>
  <c r="C94" i="8"/>
  <c r="C94" i="44" s="1"/>
  <c r="F94" i="44" s="1"/>
  <c r="D94" i="44"/>
  <c r="E94" i="44"/>
  <c r="A95" i="8"/>
  <c r="A95" i="44" s="1"/>
  <c r="B95" i="8"/>
  <c r="B95" i="44" s="1"/>
  <c r="C95" i="8"/>
  <c r="C95" i="44" s="1"/>
  <c r="F95" i="44" s="1"/>
  <c r="D95" i="44"/>
  <c r="E95" i="44"/>
  <c r="A96" i="8"/>
  <c r="A96" i="44" s="1"/>
  <c r="B96" i="8"/>
  <c r="B96" i="44" s="1"/>
  <c r="C96" i="8"/>
  <c r="C96" i="44" s="1"/>
  <c r="F96" i="44" s="1"/>
  <c r="D96" i="44"/>
  <c r="E96" i="44"/>
  <c r="A97" i="8"/>
  <c r="A97" i="44" s="1"/>
  <c r="B97" i="8"/>
  <c r="B97" i="44" s="1"/>
  <c r="C97" i="8"/>
  <c r="C97" i="44" s="1"/>
  <c r="F97" i="44" s="1"/>
  <c r="D97" i="44"/>
  <c r="E97" i="44"/>
  <c r="A98" i="8"/>
  <c r="A98" i="44" s="1"/>
  <c r="B98" i="8"/>
  <c r="B98" i="44" s="1"/>
  <c r="C98" i="8"/>
  <c r="C98" i="44" s="1"/>
  <c r="F98" i="44" s="1"/>
  <c r="D98" i="44"/>
  <c r="E98" i="44"/>
  <c r="A99" i="8"/>
  <c r="A99" i="44" s="1"/>
  <c r="B99" i="8"/>
  <c r="B99" i="44" s="1"/>
  <c r="C99" i="8"/>
  <c r="C99" i="44" s="1"/>
  <c r="F99" i="44" s="1"/>
  <c r="D99" i="44"/>
  <c r="E99" i="44"/>
  <c r="A100" i="8"/>
  <c r="A100" i="44" s="1"/>
  <c r="B100" i="8"/>
  <c r="B100" i="44" s="1"/>
  <c r="C100" i="8"/>
  <c r="C100" i="44" s="1"/>
  <c r="F100" i="44" s="1"/>
  <c r="D100" i="44"/>
  <c r="E100" i="44"/>
  <c r="A101" i="8"/>
  <c r="A101" i="44" s="1"/>
  <c r="B101" i="8"/>
  <c r="B101" i="44" s="1"/>
  <c r="C101" i="8"/>
  <c r="C101" i="44" s="1"/>
  <c r="F101" i="44" s="1"/>
  <c r="D101" i="44"/>
  <c r="E101" i="44"/>
  <c r="A102" i="8"/>
  <c r="A102" i="44" s="1"/>
  <c r="B102" i="8"/>
  <c r="B102" i="44" s="1"/>
  <c r="C102" i="8"/>
  <c r="C102" i="44" s="1"/>
  <c r="F102" i="44" s="1"/>
  <c r="D102" i="44"/>
  <c r="E102" i="44"/>
  <c r="A103" i="8"/>
  <c r="A103" i="44" s="1"/>
  <c r="B103" i="8"/>
  <c r="B103" i="44" s="1"/>
  <c r="C103" i="8"/>
  <c r="C103" i="44" s="1"/>
  <c r="F103" i="44" s="1"/>
  <c r="D103" i="44"/>
  <c r="E103" i="44"/>
  <c r="A104" i="8"/>
  <c r="A104" i="44" s="1"/>
  <c r="B104" i="8"/>
  <c r="B104" i="44" s="1"/>
  <c r="C104" i="8"/>
  <c r="C104" i="44" s="1"/>
  <c r="F104" i="44" s="1"/>
  <c r="D104" i="44"/>
  <c r="E104" i="44"/>
  <c r="A105" i="8"/>
  <c r="A105" i="44" s="1"/>
  <c r="B105" i="8"/>
  <c r="B105" i="44" s="1"/>
  <c r="C105" i="8"/>
  <c r="C105" i="44" s="1"/>
  <c r="F105" i="44" s="1"/>
  <c r="D105" i="44"/>
  <c r="E105" i="44"/>
  <c r="A106" i="8"/>
  <c r="A106" i="44" s="1"/>
  <c r="B106" i="8"/>
  <c r="B106" i="44" s="1"/>
  <c r="C106" i="8"/>
  <c r="C106" i="44" s="1"/>
  <c r="F106" i="44" s="1"/>
  <c r="D106" i="44"/>
  <c r="E106" i="44"/>
  <c r="A107" i="8"/>
  <c r="A107" i="44" s="1"/>
  <c r="B107" i="8"/>
  <c r="B107" i="44" s="1"/>
  <c r="C107" i="8"/>
  <c r="C107" i="44" s="1"/>
  <c r="F107" i="44" s="1"/>
  <c r="D107" i="44"/>
  <c r="E107" i="44"/>
  <c r="A108" i="8"/>
  <c r="A108" i="44" s="1"/>
  <c r="B108" i="8"/>
  <c r="B108" i="44" s="1"/>
  <c r="C108" i="8"/>
  <c r="C108" i="44" s="1"/>
  <c r="F108" i="44" s="1"/>
  <c r="D108" i="44"/>
  <c r="E108" i="44"/>
  <c r="A109" i="8"/>
  <c r="A109" i="44" s="1"/>
  <c r="B109" i="8"/>
  <c r="B109" i="44" s="1"/>
  <c r="C109" i="8"/>
  <c r="C109" i="44" s="1"/>
  <c r="F109" i="44" s="1"/>
  <c r="D109" i="44"/>
  <c r="E109" i="44"/>
  <c r="A110" i="8"/>
  <c r="A110" i="44" s="1"/>
  <c r="B110" i="8"/>
  <c r="B110" i="44" s="1"/>
  <c r="C110" i="8"/>
  <c r="C110" i="44" s="1"/>
  <c r="F110" i="44" s="1"/>
  <c r="D110" i="44"/>
  <c r="E110" i="44"/>
  <c r="A111" i="8"/>
  <c r="A111" i="44" s="1"/>
  <c r="B111" i="8"/>
  <c r="B111" i="44" s="1"/>
  <c r="C111" i="8"/>
  <c r="C111" i="44" s="1"/>
  <c r="F111" i="44" s="1"/>
  <c r="D111" i="44"/>
  <c r="E111" i="44"/>
  <c r="A112" i="8"/>
  <c r="A112" i="44" s="1"/>
  <c r="B112" i="8"/>
  <c r="B112" i="44" s="1"/>
  <c r="C112" i="8"/>
  <c r="C112" i="44" s="1"/>
  <c r="F112" i="44" s="1"/>
  <c r="D112" i="44"/>
  <c r="E112" i="44"/>
  <c r="A113" i="8"/>
  <c r="A113" i="44" s="1"/>
  <c r="B113" i="8"/>
  <c r="B113" i="44" s="1"/>
  <c r="C113" i="8"/>
  <c r="C113" i="44" s="1"/>
  <c r="F113" i="44" s="1"/>
  <c r="D113" i="44"/>
  <c r="E113" i="44"/>
  <c r="A114" i="8"/>
  <c r="A114" i="44" s="1"/>
  <c r="B114" i="8"/>
  <c r="B114" i="44" s="1"/>
  <c r="C114" i="8"/>
  <c r="C114" i="44" s="1"/>
  <c r="F114" i="44" s="1"/>
  <c r="D114" i="44"/>
  <c r="E114" i="44"/>
  <c r="A115" i="8"/>
  <c r="A115" i="44" s="1"/>
  <c r="B115" i="8"/>
  <c r="B115" i="44" s="1"/>
  <c r="C115" i="8"/>
  <c r="C115" i="44" s="1"/>
  <c r="F115" i="44" s="1"/>
  <c r="D115" i="44"/>
  <c r="E115" i="44"/>
  <c r="A116" i="8"/>
  <c r="A116" i="44" s="1"/>
  <c r="B116" i="8"/>
  <c r="B116" i="44" s="1"/>
  <c r="C116" i="8"/>
  <c r="C116" i="44" s="1"/>
  <c r="F116" i="44" s="1"/>
  <c r="D116" i="44"/>
  <c r="E116" i="44"/>
  <c r="A117" i="8"/>
  <c r="A117" i="44" s="1"/>
  <c r="B117" i="8"/>
  <c r="B117" i="44" s="1"/>
  <c r="C117" i="8"/>
  <c r="C117" i="44" s="1"/>
  <c r="F117" i="44" s="1"/>
  <c r="D117" i="44"/>
  <c r="E117" i="44"/>
  <c r="A118" i="8"/>
  <c r="A118" i="44" s="1"/>
  <c r="B118" i="8"/>
  <c r="B118" i="44" s="1"/>
  <c r="C118" i="8"/>
  <c r="C118" i="44" s="1"/>
  <c r="F118" i="44" s="1"/>
  <c r="D118" i="44"/>
  <c r="E118" i="44"/>
  <c r="A119" i="8"/>
  <c r="A119" i="44" s="1"/>
  <c r="B119" i="8"/>
  <c r="B119" i="44" s="1"/>
  <c r="C119" i="8"/>
  <c r="C119" i="44" s="1"/>
  <c r="F119" i="44" s="1"/>
  <c r="D119" i="44"/>
  <c r="E119" i="44"/>
  <c r="A120" i="8"/>
  <c r="A120" i="44" s="1"/>
  <c r="B120" i="8"/>
  <c r="B120" i="44" s="1"/>
  <c r="C120" i="8"/>
  <c r="C120" i="44" s="1"/>
  <c r="F120" i="44" s="1"/>
  <c r="D120" i="44"/>
  <c r="E120" i="44"/>
  <c r="A121" i="8"/>
  <c r="A121" i="44" s="1"/>
  <c r="B121" i="8"/>
  <c r="B121" i="44" s="1"/>
  <c r="C121" i="8"/>
  <c r="C121" i="44" s="1"/>
  <c r="F121" i="44" s="1"/>
  <c r="D121" i="44"/>
  <c r="E121" i="44"/>
  <c r="A122" i="8"/>
  <c r="A122" i="44" s="1"/>
  <c r="B122" i="8"/>
  <c r="B122" i="44" s="1"/>
  <c r="C122" i="8"/>
  <c r="C122" i="44" s="1"/>
  <c r="F122" i="44" s="1"/>
  <c r="D122" i="44"/>
  <c r="E122" i="44"/>
  <c r="A123" i="8"/>
  <c r="A123" i="44" s="1"/>
  <c r="B123" i="8"/>
  <c r="B123" i="44" s="1"/>
  <c r="C123" i="8"/>
  <c r="C123" i="44" s="1"/>
  <c r="F123" i="44" s="1"/>
  <c r="D123" i="44"/>
  <c r="E123" i="44"/>
  <c r="A124" i="8"/>
  <c r="A124" i="44" s="1"/>
  <c r="B124" i="8"/>
  <c r="B124" i="44" s="1"/>
  <c r="C124" i="8"/>
  <c r="C124" i="44" s="1"/>
  <c r="F124" i="44" s="1"/>
  <c r="D124" i="44"/>
  <c r="E124" i="44"/>
  <c r="A125" i="8"/>
  <c r="A125" i="44" s="1"/>
  <c r="B125" i="8"/>
  <c r="B125" i="44" s="1"/>
  <c r="C125" i="8"/>
  <c r="C125" i="44" s="1"/>
  <c r="F125" i="44" s="1"/>
  <c r="D125" i="44"/>
  <c r="E125" i="44"/>
  <c r="A126" i="8"/>
  <c r="A126" i="44" s="1"/>
  <c r="B126" i="8"/>
  <c r="B126" i="44" s="1"/>
  <c r="C126" i="8"/>
  <c r="C126" i="44" s="1"/>
  <c r="F126" i="44" s="1"/>
  <c r="D126" i="44"/>
  <c r="E126" i="44"/>
  <c r="A127" i="8"/>
  <c r="A127" i="44" s="1"/>
  <c r="B127" i="8"/>
  <c r="B127" i="44" s="1"/>
  <c r="C127" i="8"/>
  <c r="C127" i="44" s="1"/>
  <c r="F127" i="44" s="1"/>
  <c r="D127" i="44"/>
  <c r="E127" i="44"/>
  <c r="A128" i="8"/>
  <c r="A128" i="44" s="1"/>
  <c r="B128" i="8"/>
  <c r="B128" i="44" s="1"/>
  <c r="C128" i="8"/>
  <c r="C128" i="44" s="1"/>
  <c r="F128" i="44" s="1"/>
  <c r="D128" i="44"/>
  <c r="E128" i="44"/>
  <c r="A129" i="8"/>
  <c r="A129" i="44" s="1"/>
  <c r="B129" i="8"/>
  <c r="B129" i="44" s="1"/>
  <c r="C129" i="8"/>
  <c r="C129" i="44" s="1"/>
  <c r="F129" i="44" s="1"/>
  <c r="D129" i="44"/>
  <c r="E129" i="44"/>
  <c r="A130" i="8"/>
  <c r="A130" i="44" s="1"/>
  <c r="B130" i="8"/>
  <c r="B130" i="44" s="1"/>
  <c r="C130" i="8"/>
  <c r="C130" i="44" s="1"/>
  <c r="F130" i="44" s="1"/>
  <c r="D130" i="44"/>
  <c r="E130" i="44"/>
  <c r="A131" i="8"/>
  <c r="A131" i="44" s="1"/>
  <c r="B131" i="8"/>
  <c r="B131" i="44" s="1"/>
  <c r="C131" i="8"/>
  <c r="C131" i="44" s="1"/>
  <c r="F131" i="44" s="1"/>
  <c r="D131" i="44"/>
  <c r="E131" i="44"/>
  <c r="A132" i="8"/>
  <c r="A132" i="44" s="1"/>
  <c r="B132" i="8"/>
  <c r="B132" i="44" s="1"/>
  <c r="C132" i="8"/>
  <c r="C132" i="44" s="1"/>
  <c r="F132" i="44" s="1"/>
  <c r="D132" i="44"/>
  <c r="E132" i="44"/>
  <c r="A133" i="8"/>
  <c r="A133" i="44" s="1"/>
  <c r="B133" i="8"/>
  <c r="B133" i="44" s="1"/>
  <c r="C133" i="8"/>
  <c r="C133" i="44" s="1"/>
  <c r="F133" i="44" s="1"/>
  <c r="D133" i="44"/>
  <c r="E133" i="44"/>
  <c r="A134" i="8"/>
  <c r="A134" i="44" s="1"/>
  <c r="B134" i="8"/>
  <c r="B134" i="44" s="1"/>
  <c r="C134" i="8"/>
  <c r="C134" i="44" s="1"/>
  <c r="F134" i="44" s="1"/>
  <c r="D134" i="44"/>
  <c r="E134" i="44"/>
  <c r="A135" i="8"/>
  <c r="A135" i="44" s="1"/>
  <c r="B135" i="8"/>
  <c r="B135" i="44" s="1"/>
  <c r="C135" i="8"/>
  <c r="C135" i="44" s="1"/>
  <c r="F135" i="44" s="1"/>
  <c r="D135" i="44"/>
  <c r="E135" i="44"/>
  <c r="A136" i="8"/>
  <c r="A136" i="44" s="1"/>
  <c r="B136" i="8"/>
  <c r="B136" i="44" s="1"/>
  <c r="C136" i="8"/>
  <c r="C136" i="44" s="1"/>
  <c r="F136" i="44" s="1"/>
  <c r="D136" i="44"/>
  <c r="E136" i="44"/>
  <c r="A137" i="8"/>
  <c r="A137" i="44" s="1"/>
  <c r="B137" i="8"/>
  <c r="B137" i="44" s="1"/>
  <c r="C137" i="8"/>
  <c r="C137" i="44" s="1"/>
  <c r="F137" i="44" s="1"/>
  <c r="D137" i="44"/>
  <c r="E137" i="44"/>
  <c r="A138" i="8"/>
  <c r="A138" i="44" s="1"/>
  <c r="B138" i="8"/>
  <c r="B138" i="44" s="1"/>
  <c r="C138" i="8"/>
  <c r="C138" i="44" s="1"/>
  <c r="F138" i="44" s="1"/>
  <c r="D138" i="44"/>
  <c r="E138" i="44"/>
  <c r="A139" i="8"/>
  <c r="A139" i="44" s="1"/>
  <c r="B139" i="8"/>
  <c r="B139" i="44" s="1"/>
  <c r="C139" i="8"/>
  <c r="C139" i="44" s="1"/>
  <c r="F139" i="44" s="1"/>
  <c r="D139" i="44"/>
  <c r="E139" i="44"/>
  <c r="A140" i="8"/>
  <c r="A140" i="44" s="1"/>
  <c r="B140" i="8"/>
  <c r="B140" i="44" s="1"/>
  <c r="C140" i="8"/>
  <c r="C140" i="44" s="1"/>
  <c r="F140" i="44" s="1"/>
  <c r="D140" i="44"/>
  <c r="E140" i="44"/>
  <c r="A141" i="8"/>
  <c r="A141" i="44" s="1"/>
  <c r="B141" i="8"/>
  <c r="B141" i="44" s="1"/>
  <c r="C141" i="8"/>
  <c r="C141" i="44" s="1"/>
  <c r="F141" i="44" s="1"/>
  <c r="D141" i="44"/>
  <c r="E141" i="44"/>
  <c r="A142" i="8"/>
  <c r="A142" i="44" s="1"/>
  <c r="B142" i="8"/>
  <c r="B142" i="44" s="1"/>
  <c r="C142" i="8"/>
  <c r="C142" i="44" s="1"/>
  <c r="F142" i="44" s="1"/>
  <c r="D142" i="44"/>
  <c r="E142" i="44"/>
  <c r="A143" i="8"/>
  <c r="A143" i="44" s="1"/>
  <c r="B143" i="8"/>
  <c r="B143" i="44" s="1"/>
  <c r="C143" i="8"/>
  <c r="C143" i="44" s="1"/>
  <c r="F143" i="44" s="1"/>
  <c r="D143" i="44"/>
  <c r="E143" i="44"/>
  <c r="A144" i="8"/>
  <c r="A144" i="44" s="1"/>
  <c r="B144" i="8"/>
  <c r="B144" i="44" s="1"/>
  <c r="C144" i="8"/>
  <c r="C144" i="44" s="1"/>
  <c r="F144" i="44" s="1"/>
  <c r="D144" i="44"/>
  <c r="E144" i="44"/>
  <c r="A145" i="8"/>
  <c r="A145" i="44" s="1"/>
  <c r="B145" i="8"/>
  <c r="B145" i="44" s="1"/>
  <c r="C145" i="8"/>
  <c r="C145" i="44" s="1"/>
  <c r="F145" i="44" s="1"/>
  <c r="D145" i="44"/>
  <c r="E145" i="44"/>
  <c r="A146" i="8"/>
  <c r="A146" i="44" s="1"/>
  <c r="B146" i="8"/>
  <c r="B146" i="44" s="1"/>
  <c r="C146" i="8"/>
  <c r="C146" i="44" s="1"/>
  <c r="F146" i="44" s="1"/>
  <c r="D146" i="44"/>
  <c r="E146" i="44"/>
  <c r="A147" i="8"/>
  <c r="A147" i="44" s="1"/>
  <c r="B147" i="8"/>
  <c r="B147" i="44" s="1"/>
  <c r="C147" i="8"/>
  <c r="C147" i="44" s="1"/>
  <c r="F147" i="44" s="1"/>
  <c r="D147" i="44"/>
  <c r="E147" i="44"/>
  <c r="A148" i="8"/>
  <c r="A148" i="44" s="1"/>
  <c r="B148" i="8"/>
  <c r="B148" i="44" s="1"/>
  <c r="C148" i="8"/>
  <c r="C148" i="44" s="1"/>
  <c r="F148" i="44" s="1"/>
  <c r="D148" i="44"/>
  <c r="E148" i="44"/>
  <c r="A149" i="8"/>
  <c r="A149" i="44" s="1"/>
  <c r="B149" i="8"/>
  <c r="B149" i="44" s="1"/>
  <c r="C149" i="8"/>
  <c r="C149" i="44" s="1"/>
  <c r="F149" i="44" s="1"/>
  <c r="D149" i="44"/>
  <c r="E149" i="44"/>
  <c r="A150" i="8"/>
  <c r="A150" i="44" s="1"/>
  <c r="B150" i="8"/>
  <c r="B150" i="44" s="1"/>
  <c r="C150" i="8"/>
  <c r="C150" i="44" s="1"/>
  <c r="F150" i="44" s="1"/>
  <c r="D150" i="44"/>
  <c r="E150" i="44"/>
  <c r="A151" i="8"/>
  <c r="A151" i="44" s="1"/>
  <c r="B151" i="8"/>
  <c r="B151" i="44" s="1"/>
  <c r="C151" i="8"/>
  <c r="C151" i="44" s="1"/>
  <c r="F151" i="44" s="1"/>
  <c r="D151" i="44"/>
  <c r="E151" i="44"/>
  <c r="A152" i="8"/>
  <c r="A152" i="44" s="1"/>
  <c r="B152" i="8"/>
  <c r="B152" i="44" s="1"/>
  <c r="C152" i="8"/>
  <c r="C152" i="44" s="1"/>
  <c r="F152" i="44" s="1"/>
  <c r="D152" i="44"/>
  <c r="E152" i="44"/>
  <c r="A153" i="8"/>
  <c r="A153" i="44" s="1"/>
  <c r="B153" i="8"/>
  <c r="B153" i="44" s="1"/>
  <c r="C153" i="8"/>
  <c r="C153" i="44" s="1"/>
  <c r="F153" i="44" s="1"/>
  <c r="D153" i="44"/>
  <c r="E153" i="44"/>
  <c r="A154" i="8"/>
  <c r="A154" i="44" s="1"/>
  <c r="B154" i="8"/>
  <c r="B154" i="44" s="1"/>
  <c r="C154" i="8"/>
  <c r="C154" i="44" s="1"/>
  <c r="F154" i="44" s="1"/>
  <c r="D154" i="44"/>
  <c r="E154" i="44"/>
  <c r="A155" i="8"/>
  <c r="A155" i="44" s="1"/>
  <c r="B155" i="8"/>
  <c r="B155" i="44" s="1"/>
  <c r="C155" i="8"/>
  <c r="C155" i="44" s="1"/>
  <c r="F155" i="44" s="1"/>
  <c r="D155" i="44"/>
  <c r="E155" i="44"/>
  <c r="A156" i="8"/>
  <c r="A156" i="44" s="1"/>
  <c r="B156" i="8"/>
  <c r="B156" i="44" s="1"/>
  <c r="C156" i="8"/>
  <c r="C156" i="44" s="1"/>
  <c r="F156" i="44" s="1"/>
  <c r="D156" i="44"/>
  <c r="E156" i="44"/>
  <c r="A157" i="8"/>
  <c r="A157" i="44" s="1"/>
  <c r="B157" i="8"/>
  <c r="B157" i="44" s="1"/>
  <c r="C157" i="8"/>
  <c r="C157" i="44" s="1"/>
  <c r="F157" i="44" s="1"/>
  <c r="D157" i="44"/>
  <c r="E157" i="44"/>
  <c r="A158" i="8"/>
  <c r="A158" i="44" s="1"/>
  <c r="B158" i="8"/>
  <c r="B158" i="44" s="1"/>
  <c r="C158" i="8"/>
  <c r="C158" i="44" s="1"/>
  <c r="F158" i="44" s="1"/>
  <c r="D158" i="44"/>
  <c r="E158" i="44"/>
  <c r="A159" i="8"/>
  <c r="A159" i="44" s="1"/>
  <c r="B159" i="8"/>
  <c r="B159" i="44" s="1"/>
  <c r="C159" i="8"/>
  <c r="C159" i="44" s="1"/>
  <c r="F159" i="44" s="1"/>
  <c r="D159" i="44"/>
  <c r="E159" i="44"/>
  <c r="A160" i="8"/>
  <c r="A160" i="44" s="1"/>
  <c r="B160" i="8"/>
  <c r="B160" i="44" s="1"/>
  <c r="C160" i="8"/>
  <c r="C160" i="44" s="1"/>
  <c r="F160" i="44" s="1"/>
  <c r="D160" i="44"/>
  <c r="E160" i="44"/>
  <c r="A161" i="8"/>
  <c r="A161" i="44" s="1"/>
  <c r="B161" i="8"/>
  <c r="B161" i="44" s="1"/>
  <c r="C161" i="8"/>
  <c r="C161" i="44" s="1"/>
  <c r="F161" i="44" s="1"/>
  <c r="D161" i="44"/>
  <c r="E161" i="44"/>
  <c r="A162" i="8"/>
  <c r="A162" i="44" s="1"/>
  <c r="B162" i="8"/>
  <c r="B162" i="44" s="1"/>
  <c r="C162" i="8"/>
  <c r="C162" i="44" s="1"/>
  <c r="F162" i="44" s="1"/>
  <c r="D162" i="44"/>
  <c r="E162" i="44"/>
  <c r="A163" i="8"/>
  <c r="A163" i="44" s="1"/>
  <c r="B163" i="8"/>
  <c r="B163" i="44" s="1"/>
  <c r="C163" i="8"/>
  <c r="C163" i="44" s="1"/>
  <c r="F163" i="44" s="1"/>
  <c r="D163" i="44"/>
  <c r="E163" i="44"/>
  <c r="A164" i="8"/>
  <c r="A164" i="44" s="1"/>
  <c r="B164" i="8"/>
  <c r="B164" i="44" s="1"/>
  <c r="C164" i="8"/>
  <c r="C164" i="44" s="1"/>
  <c r="F164" i="44" s="1"/>
  <c r="D164" i="44"/>
  <c r="E164" i="44"/>
  <c r="A165" i="8"/>
  <c r="A165" i="44" s="1"/>
  <c r="B165" i="8"/>
  <c r="B165" i="44" s="1"/>
  <c r="C165" i="8"/>
  <c r="C165" i="44" s="1"/>
  <c r="F165" i="44" s="1"/>
  <c r="D165" i="44"/>
  <c r="E165" i="44"/>
  <c r="A166" i="8"/>
  <c r="A166" i="44" s="1"/>
  <c r="B166" i="8"/>
  <c r="B166" i="44" s="1"/>
  <c r="C166" i="8"/>
  <c r="C166" i="44" s="1"/>
  <c r="F166" i="44" s="1"/>
  <c r="D166" i="44"/>
  <c r="E166" i="44"/>
  <c r="A167" i="8"/>
  <c r="A167" i="44" s="1"/>
  <c r="B167" i="8"/>
  <c r="B167" i="44" s="1"/>
  <c r="C167" i="8"/>
  <c r="C167" i="44" s="1"/>
  <c r="F167" i="44" s="1"/>
  <c r="D167" i="44"/>
  <c r="E167" i="44"/>
  <c r="A168" i="8"/>
  <c r="A168" i="44" s="1"/>
  <c r="B168" i="8"/>
  <c r="B168" i="44" s="1"/>
  <c r="C168" i="8"/>
  <c r="C168" i="44" s="1"/>
  <c r="F168" i="44" s="1"/>
  <c r="D168" i="44"/>
  <c r="E168" i="44"/>
  <c r="A169" i="8"/>
  <c r="A169" i="44" s="1"/>
  <c r="B169" i="8"/>
  <c r="B169" i="44" s="1"/>
  <c r="C169" i="8"/>
  <c r="C169" i="44" s="1"/>
  <c r="F169" i="44" s="1"/>
  <c r="D169" i="44"/>
  <c r="E169" i="44"/>
  <c r="A170" i="8"/>
  <c r="A170" i="44" s="1"/>
  <c r="B170" i="8"/>
  <c r="B170" i="44" s="1"/>
  <c r="C170" i="8"/>
  <c r="C170" i="44" s="1"/>
  <c r="F170" i="44" s="1"/>
  <c r="D170" i="44"/>
  <c r="E170" i="44"/>
  <c r="A171" i="8"/>
  <c r="A171" i="44" s="1"/>
  <c r="B171" i="8"/>
  <c r="B171" i="44" s="1"/>
  <c r="C171" i="8"/>
  <c r="C171" i="44" s="1"/>
  <c r="F171" i="44" s="1"/>
  <c r="D171" i="44"/>
  <c r="E171" i="44"/>
  <c r="A172" i="8"/>
  <c r="A172" i="44" s="1"/>
  <c r="B172" i="8"/>
  <c r="B172" i="44" s="1"/>
  <c r="C172" i="8"/>
  <c r="C172" i="44" s="1"/>
  <c r="F172" i="44" s="1"/>
  <c r="D172" i="44"/>
  <c r="E172" i="44"/>
  <c r="A173" i="8"/>
  <c r="A173" i="44" s="1"/>
  <c r="B173" i="8"/>
  <c r="B173" i="44" s="1"/>
  <c r="C173" i="8"/>
  <c r="C173" i="44" s="1"/>
  <c r="F173" i="44" s="1"/>
  <c r="D173" i="44"/>
  <c r="E173" i="44"/>
  <c r="A174" i="8"/>
  <c r="A174" i="44" s="1"/>
  <c r="B174" i="8"/>
  <c r="B174" i="44" s="1"/>
  <c r="C174" i="8"/>
  <c r="C174" i="44" s="1"/>
  <c r="F174" i="44" s="1"/>
  <c r="D174" i="44"/>
  <c r="E174" i="44"/>
  <c r="A175" i="8"/>
  <c r="A175" i="44" s="1"/>
  <c r="B175" i="8"/>
  <c r="B175" i="44" s="1"/>
  <c r="C175" i="8"/>
  <c r="C175" i="44" s="1"/>
  <c r="F175" i="44" s="1"/>
  <c r="D175" i="44"/>
  <c r="E175" i="44"/>
  <c r="A176" i="8"/>
  <c r="A176" i="44" s="1"/>
  <c r="B176" i="8"/>
  <c r="B176" i="44" s="1"/>
  <c r="C176" i="8"/>
  <c r="C176" i="44" s="1"/>
  <c r="F176" i="44" s="1"/>
  <c r="D176" i="44"/>
  <c r="E176" i="44"/>
  <c r="A177" i="8"/>
  <c r="A177" i="44" s="1"/>
  <c r="B177" i="8"/>
  <c r="B177" i="44" s="1"/>
  <c r="C177" i="8"/>
  <c r="C177" i="44" s="1"/>
  <c r="F177" i="44" s="1"/>
  <c r="D177" i="44"/>
  <c r="E177" i="44"/>
  <c r="A178" i="8"/>
  <c r="A178" i="44" s="1"/>
  <c r="B178" i="8"/>
  <c r="B178" i="44" s="1"/>
  <c r="C178" i="8"/>
  <c r="C178" i="44" s="1"/>
  <c r="F178" i="44" s="1"/>
  <c r="D178" i="44"/>
  <c r="E178" i="44"/>
  <c r="A179" i="8"/>
  <c r="A179" i="44" s="1"/>
  <c r="B179" i="8"/>
  <c r="B179" i="44" s="1"/>
  <c r="C179" i="8"/>
  <c r="C179" i="44" s="1"/>
  <c r="F179" i="44" s="1"/>
  <c r="D179" i="44"/>
  <c r="E179" i="44"/>
  <c r="A180" i="8"/>
  <c r="A180" i="44" s="1"/>
  <c r="B180" i="8"/>
  <c r="B180" i="44" s="1"/>
  <c r="C180" i="8"/>
  <c r="C180" i="44" s="1"/>
  <c r="F180" i="44" s="1"/>
  <c r="D180" i="44"/>
  <c r="E180" i="44"/>
  <c r="A181" i="8"/>
  <c r="A181" i="44" s="1"/>
  <c r="B181" i="8"/>
  <c r="B181" i="44" s="1"/>
  <c r="C181" i="8"/>
  <c r="C181" i="44" s="1"/>
  <c r="F181" i="44" s="1"/>
  <c r="D181" i="44"/>
  <c r="E181" i="44"/>
  <c r="A182" i="8"/>
  <c r="A182" i="44" s="1"/>
  <c r="B182" i="8"/>
  <c r="B182" i="44" s="1"/>
  <c r="C182" i="8"/>
  <c r="C182" i="44" s="1"/>
  <c r="F182" i="44" s="1"/>
  <c r="D182" i="44"/>
  <c r="E182" i="44"/>
  <c r="A183" i="8"/>
  <c r="A183" i="44" s="1"/>
  <c r="B183" i="8"/>
  <c r="B183" i="44" s="1"/>
  <c r="C183" i="8"/>
  <c r="C183" i="44" s="1"/>
  <c r="F183" i="44" s="1"/>
  <c r="D183" i="44"/>
  <c r="E183" i="44"/>
  <c r="A184" i="8"/>
  <c r="A184" i="44" s="1"/>
  <c r="B184" i="8"/>
  <c r="B184" i="44" s="1"/>
  <c r="C184" i="8"/>
  <c r="C184" i="44" s="1"/>
  <c r="F184" i="44" s="1"/>
  <c r="D184" i="44"/>
  <c r="E184" i="44"/>
  <c r="A185" i="8"/>
  <c r="A185" i="44" s="1"/>
  <c r="B185" i="8"/>
  <c r="B185" i="44" s="1"/>
  <c r="C185" i="8"/>
  <c r="C185" i="44" s="1"/>
  <c r="F185" i="44" s="1"/>
  <c r="D185" i="44"/>
  <c r="E185" i="44"/>
  <c r="A186" i="8"/>
  <c r="A186" i="44" s="1"/>
  <c r="B186" i="8"/>
  <c r="B186" i="44" s="1"/>
  <c r="C186" i="8"/>
  <c r="C186" i="44" s="1"/>
  <c r="F186" i="44" s="1"/>
  <c r="D186" i="44"/>
  <c r="E186" i="44"/>
  <c r="A187" i="8"/>
  <c r="A187" i="44" s="1"/>
  <c r="B187" i="8"/>
  <c r="B187" i="44" s="1"/>
  <c r="C187" i="8"/>
  <c r="C187" i="44" s="1"/>
  <c r="F187" i="44" s="1"/>
  <c r="D187" i="44"/>
  <c r="E187" i="44"/>
  <c r="A188" i="8"/>
  <c r="A188" i="44" s="1"/>
  <c r="B188" i="8"/>
  <c r="B188" i="44" s="1"/>
  <c r="C188" i="8"/>
  <c r="C188" i="44" s="1"/>
  <c r="F188" i="44" s="1"/>
  <c r="D188" i="44"/>
  <c r="E188" i="44"/>
  <c r="A189" i="8"/>
  <c r="A189" i="44" s="1"/>
  <c r="B189" i="8"/>
  <c r="B189" i="44" s="1"/>
  <c r="C189" i="8"/>
  <c r="C189" i="44" s="1"/>
  <c r="F189" i="44" s="1"/>
  <c r="D189" i="44"/>
  <c r="E189" i="44"/>
  <c r="A190" i="8"/>
  <c r="A190" i="44" s="1"/>
  <c r="B190" i="8"/>
  <c r="B190" i="44" s="1"/>
  <c r="C190" i="8"/>
  <c r="C190" i="44" s="1"/>
  <c r="F190" i="44" s="1"/>
  <c r="D190" i="44"/>
  <c r="E190" i="44"/>
  <c r="A191" i="8"/>
  <c r="A191" i="44" s="1"/>
  <c r="B191" i="8"/>
  <c r="B191" i="44" s="1"/>
  <c r="C191" i="8"/>
  <c r="C191" i="44" s="1"/>
  <c r="F191" i="44" s="1"/>
  <c r="D191" i="44"/>
  <c r="E191" i="44"/>
  <c r="A192" i="8"/>
  <c r="A192" i="44" s="1"/>
  <c r="B192" i="8"/>
  <c r="B192" i="44" s="1"/>
  <c r="C192" i="8"/>
  <c r="C192" i="44" s="1"/>
  <c r="F192" i="44" s="1"/>
  <c r="D192" i="44"/>
  <c r="E192" i="44"/>
  <c r="A193" i="8"/>
  <c r="A193" i="44" s="1"/>
  <c r="B193" i="8"/>
  <c r="B193" i="44" s="1"/>
  <c r="C193" i="8"/>
  <c r="C193" i="44" s="1"/>
  <c r="F193" i="44" s="1"/>
  <c r="D193" i="44"/>
  <c r="E193" i="44"/>
  <c r="A194" i="8"/>
  <c r="A194" i="44" s="1"/>
  <c r="B194" i="8"/>
  <c r="B194" i="44" s="1"/>
  <c r="C194" i="8"/>
  <c r="C194" i="44" s="1"/>
  <c r="F194" i="44" s="1"/>
  <c r="D194" i="44"/>
  <c r="E194" i="44"/>
  <c r="A195" i="8"/>
  <c r="A195" i="44" s="1"/>
  <c r="B195" i="8"/>
  <c r="B195" i="44" s="1"/>
  <c r="C195" i="8"/>
  <c r="C195" i="44" s="1"/>
  <c r="F195" i="44" s="1"/>
  <c r="D195" i="44"/>
  <c r="E195" i="44"/>
  <c r="A196" i="8"/>
  <c r="A196" i="44" s="1"/>
  <c r="B196" i="8"/>
  <c r="B196" i="44" s="1"/>
  <c r="C196" i="8"/>
  <c r="C196" i="44" s="1"/>
  <c r="F196" i="44" s="1"/>
  <c r="D196" i="44"/>
  <c r="E196" i="44"/>
  <c r="A197" i="8"/>
  <c r="A197" i="44" s="1"/>
  <c r="B197" i="8"/>
  <c r="B197" i="44" s="1"/>
  <c r="C197" i="8"/>
  <c r="C197" i="44" s="1"/>
  <c r="F197" i="44" s="1"/>
  <c r="D197" i="44"/>
  <c r="E197" i="44"/>
  <c r="A198" i="8"/>
  <c r="A198" i="44" s="1"/>
  <c r="B198" i="8"/>
  <c r="B198" i="44" s="1"/>
  <c r="C198" i="8"/>
  <c r="C198" i="44" s="1"/>
  <c r="F198" i="44" s="1"/>
  <c r="D198" i="44"/>
  <c r="E198" i="44"/>
  <c r="A199" i="8"/>
  <c r="A199" i="44" s="1"/>
  <c r="B199" i="8"/>
  <c r="B199" i="44" s="1"/>
  <c r="C199" i="8"/>
  <c r="C199" i="44" s="1"/>
  <c r="F199" i="44" s="1"/>
  <c r="D199" i="44"/>
  <c r="E199" i="44"/>
  <c r="A200" i="8"/>
  <c r="A200" i="44" s="1"/>
  <c r="B200" i="8"/>
  <c r="B200" i="44" s="1"/>
  <c r="C200" i="8"/>
  <c r="C200" i="44" s="1"/>
  <c r="F200" i="44" s="1"/>
  <c r="D200" i="44"/>
  <c r="E200" i="44"/>
  <c r="A201" i="8"/>
  <c r="A201" i="44" s="1"/>
  <c r="B201" i="8"/>
  <c r="B201" i="44" s="1"/>
  <c r="C201" i="8"/>
  <c r="C201" i="44" s="1"/>
  <c r="F201" i="44" s="1"/>
  <c r="D201" i="44"/>
  <c r="E201" i="44"/>
  <c r="A202" i="8"/>
  <c r="A202" i="44" s="1"/>
  <c r="B202" i="8"/>
  <c r="B202" i="44" s="1"/>
  <c r="C202" i="8"/>
  <c r="C202" i="44" s="1"/>
  <c r="F202" i="44" s="1"/>
  <c r="D202" i="44"/>
  <c r="E202" i="44"/>
  <c r="A203" i="8"/>
  <c r="A203" i="44" s="1"/>
  <c r="B203" i="8"/>
  <c r="B203" i="44" s="1"/>
  <c r="C203" i="8"/>
  <c r="C203" i="44" s="1"/>
  <c r="F203" i="44" s="1"/>
  <c r="D203" i="44"/>
  <c r="E203" i="44"/>
  <c r="A204" i="8"/>
  <c r="A204" i="44" s="1"/>
  <c r="B204" i="8"/>
  <c r="B204" i="44" s="1"/>
  <c r="C204" i="8"/>
  <c r="C204" i="44" s="1"/>
  <c r="F204" i="44" s="1"/>
  <c r="D204" i="44"/>
  <c r="E204" i="44"/>
  <c r="A205" i="8"/>
  <c r="A205" i="44" s="1"/>
  <c r="B205" i="8"/>
  <c r="B205" i="44" s="1"/>
  <c r="C205" i="8"/>
  <c r="C205" i="44" s="1"/>
  <c r="F205" i="44" s="1"/>
  <c r="D205" i="44"/>
  <c r="E205" i="44"/>
  <c r="A206" i="8"/>
  <c r="A206" i="44" s="1"/>
  <c r="B206" i="8"/>
  <c r="B206" i="44" s="1"/>
  <c r="C206" i="8"/>
  <c r="C206" i="44" s="1"/>
  <c r="F206" i="44" s="1"/>
  <c r="D206" i="44"/>
  <c r="E206" i="44"/>
  <c r="A207" i="8"/>
  <c r="A207" i="44" s="1"/>
  <c r="B207" i="8"/>
  <c r="B207" i="44" s="1"/>
  <c r="C207" i="8"/>
  <c r="C207" i="44" s="1"/>
  <c r="F207" i="44" s="1"/>
  <c r="D207" i="44"/>
  <c r="E207" i="44"/>
  <c r="A208" i="8"/>
  <c r="A208" i="44" s="1"/>
  <c r="B208" i="8"/>
  <c r="B208" i="44" s="1"/>
  <c r="C208" i="8"/>
  <c r="C208" i="44" s="1"/>
  <c r="F208" i="44" s="1"/>
  <c r="D208" i="44"/>
  <c r="E208" i="44"/>
  <c r="A209" i="8"/>
  <c r="A209" i="44" s="1"/>
  <c r="B209" i="8"/>
  <c r="B209" i="44" s="1"/>
  <c r="C209" i="8"/>
  <c r="C209" i="44" s="1"/>
  <c r="F209" i="44" s="1"/>
  <c r="D209" i="44"/>
  <c r="E209" i="44"/>
  <c r="A210" i="8"/>
  <c r="A210" i="44" s="1"/>
  <c r="B210" i="8"/>
  <c r="B210" i="44" s="1"/>
  <c r="C210" i="8"/>
  <c r="C210" i="44" s="1"/>
  <c r="F210" i="44" s="1"/>
  <c r="D210" i="44"/>
  <c r="E210" i="44"/>
  <c r="A211" i="8"/>
  <c r="A211" i="44" s="1"/>
  <c r="B211" i="8"/>
  <c r="B211" i="44" s="1"/>
  <c r="C211" i="8"/>
  <c r="C211" i="44" s="1"/>
  <c r="F211" i="44" s="1"/>
  <c r="D211" i="44"/>
  <c r="E211" i="44"/>
  <c r="A212" i="8"/>
  <c r="A212" i="44" s="1"/>
  <c r="B212" i="8"/>
  <c r="B212" i="44" s="1"/>
  <c r="C212" i="8"/>
  <c r="C212" i="44" s="1"/>
  <c r="F212" i="44" s="1"/>
  <c r="D212" i="44"/>
  <c r="E212" i="44"/>
  <c r="A213" i="8"/>
  <c r="A213" i="44" s="1"/>
  <c r="B213" i="8"/>
  <c r="B213" i="44" s="1"/>
  <c r="C213" i="8"/>
  <c r="C213" i="44" s="1"/>
  <c r="F213" i="44" s="1"/>
  <c r="D213" i="44"/>
  <c r="E213" i="44"/>
  <c r="A214" i="8"/>
  <c r="A214" i="44" s="1"/>
  <c r="B214" i="8"/>
  <c r="B214" i="44" s="1"/>
  <c r="C214" i="8"/>
  <c r="C214" i="44" s="1"/>
  <c r="F214" i="44" s="1"/>
  <c r="D214" i="44"/>
  <c r="E214" i="44"/>
  <c r="A215" i="8"/>
  <c r="A215" i="44" s="1"/>
  <c r="B215" i="8"/>
  <c r="B215" i="44" s="1"/>
  <c r="C215" i="8"/>
  <c r="C215" i="44" s="1"/>
  <c r="F215" i="44" s="1"/>
  <c r="D215" i="44"/>
  <c r="E215" i="44"/>
  <c r="A216" i="8"/>
  <c r="A216" i="44" s="1"/>
  <c r="B216" i="8"/>
  <c r="B216" i="44" s="1"/>
  <c r="C216" i="8"/>
  <c r="C216" i="44" s="1"/>
  <c r="F216" i="44" s="1"/>
  <c r="D216" i="44"/>
  <c r="E216" i="44"/>
  <c r="A217" i="8"/>
  <c r="A217" i="44" s="1"/>
  <c r="B217" i="8"/>
  <c r="B217" i="44" s="1"/>
  <c r="C217" i="8"/>
  <c r="C217" i="44" s="1"/>
  <c r="F217" i="44" s="1"/>
  <c r="D217" i="44"/>
  <c r="E217" i="44"/>
  <c r="A218" i="8"/>
  <c r="A218" i="44" s="1"/>
  <c r="B218" i="8"/>
  <c r="B218" i="44" s="1"/>
  <c r="C218" i="8"/>
  <c r="C218" i="44" s="1"/>
  <c r="F218" i="44" s="1"/>
  <c r="D218" i="44"/>
  <c r="E218" i="44"/>
  <c r="A219" i="8"/>
  <c r="A219" i="44" s="1"/>
  <c r="B219" i="8"/>
  <c r="B219" i="44" s="1"/>
  <c r="C219" i="8"/>
  <c r="C219" i="44" s="1"/>
  <c r="F219" i="44" s="1"/>
  <c r="D219" i="44"/>
  <c r="E219" i="44"/>
  <c r="A220" i="8"/>
  <c r="A220" i="44" s="1"/>
  <c r="B220" i="8"/>
  <c r="B220" i="44" s="1"/>
  <c r="C220" i="8"/>
  <c r="C220" i="44" s="1"/>
  <c r="F220" i="44" s="1"/>
  <c r="D220" i="44"/>
  <c r="E220" i="44"/>
  <c r="A221" i="8"/>
  <c r="A221" i="44" s="1"/>
  <c r="B221" i="8"/>
  <c r="B221" i="44" s="1"/>
  <c r="C221" i="8"/>
  <c r="C221" i="44" s="1"/>
  <c r="F221" i="44" s="1"/>
  <c r="D221" i="44"/>
  <c r="E221" i="44"/>
  <c r="A222" i="8"/>
  <c r="A222" i="44" s="1"/>
  <c r="B222" i="8"/>
  <c r="B222" i="44" s="1"/>
  <c r="C222" i="8"/>
  <c r="C222" i="44" s="1"/>
  <c r="F222" i="44" s="1"/>
  <c r="D222" i="44"/>
  <c r="E222" i="44"/>
  <c r="A223" i="8"/>
  <c r="A223" i="44" s="1"/>
  <c r="B223" i="8"/>
  <c r="B223" i="44" s="1"/>
  <c r="C223" i="8"/>
  <c r="C223" i="44" s="1"/>
  <c r="F223" i="44" s="1"/>
  <c r="D223" i="44"/>
  <c r="E223" i="44"/>
  <c r="A224" i="8"/>
  <c r="A224" i="44" s="1"/>
  <c r="B224" i="8"/>
  <c r="B224" i="44" s="1"/>
  <c r="C224" i="8"/>
  <c r="C224" i="44" s="1"/>
  <c r="F224" i="44" s="1"/>
  <c r="D224" i="44"/>
  <c r="E224" i="44"/>
  <c r="A225" i="8"/>
  <c r="A225" i="44" s="1"/>
  <c r="B225" i="8"/>
  <c r="B225" i="44" s="1"/>
  <c r="C225" i="8"/>
  <c r="C225" i="44" s="1"/>
  <c r="F225" i="44" s="1"/>
  <c r="D225" i="44"/>
  <c r="E225" i="44"/>
  <c r="A226" i="8"/>
  <c r="A226" i="44" s="1"/>
  <c r="B226" i="8"/>
  <c r="B226" i="44" s="1"/>
  <c r="C226" i="8"/>
  <c r="C226" i="44" s="1"/>
  <c r="F226" i="44" s="1"/>
  <c r="D226" i="44"/>
  <c r="E226" i="44"/>
  <c r="A227" i="8"/>
  <c r="A227" i="44" s="1"/>
  <c r="B227" i="8"/>
  <c r="B227" i="44" s="1"/>
  <c r="C227" i="8"/>
  <c r="C227" i="44" s="1"/>
  <c r="F227" i="44" s="1"/>
  <c r="D227" i="44"/>
  <c r="E227" i="44"/>
  <c r="A228" i="8"/>
  <c r="A228" i="44" s="1"/>
  <c r="B228" i="8"/>
  <c r="B228" i="44" s="1"/>
  <c r="C228" i="8"/>
  <c r="C228" i="44" s="1"/>
  <c r="F228" i="44" s="1"/>
  <c r="D228" i="44"/>
  <c r="E228" i="44"/>
  <c r="A229" i="8"/>
  <c r="A229" i="44" s="1"/>
  <c r="B229" i="8"/>
  <c r="B229" i="44" s="1"/>
  <c r="C229" i="8"/>
  <c r="C229" i="44" s="1"/>
  <c r="F229" i="44" s="1"/>
  <c r="D229" i="44"/>
  <c r="E229" i="44"/>
  <c r="A230" i="8"/>
  <c r="A230" i="44" s="1"/>
  <c r="B230" i="8"/>
  <c r="B230" i="44" s="1"/>
  <c r="C230" i="8"/>
  <c r="C230" i="44" s="1"/>
  <c r="F230" i="44" s="1"/>
  <c r="D230" i="44"/>
  <c r="E230" i="44"/>
  <c r="A231" i="8"/>
  <c r="A231" i="44" s="1"/>
  <c r="B231" i="8"/>
  <c r="B231" i="44" s="1"/>
  <c r="C231" i="8"/>
  <c r="C231" i="44" s="1"/>
  <c r="F231" i="44" s="1"/>
  <c r="D231" i="44"/>
  <c r="E231" i="44"/>
  <c r="A232" i="8"/>
  <c r="A232" i="44" s="1"/>
  <c r="B232" i="8"/>
  <c r="B232" i="44" s="1"/>
  <c r="C232" i="8"/>
  <c r="C232" i="44" s="1"/>
  <c r="F232" i="44" s="1"/>
  <c r="D232" i="44"/>
  <c r="E232" i="44"/>
  <c r="A233" i="8"/>
  <c r="A233" i="44" s="1"/>
  <c r="B233" i="8"/>
  <c r="B233" i="44" s="1"/>
  <c r="C233" i="8"/>
  <c r="C233" i="44" s="1"/>
  <c r="F233" i="44" s="1"/>
  <c r="D233" i="44"/>
  <c r="E233" i="44"/>
  <c r="A14" i="8"/>
  <c r="A14" i="44" s="1"/>
  <c r="B14" i="8"/>
  <c r="B14" i="44" s="1"/>
  <c r="C14" i="8"/>
  <c r="C14" i="44" s="1"/>
  <c r="F14" i="44" s="1"/>
  <c r="D14" i="44"/>
  <c r="E14" i="44"/>
  <c r="A15" i="8"/>
  <c r="A15" i="44" s="1"/>
  <c r="B15" i="8"/>
  <c r="B15" i="44" s="1"/>
  <c r="C15" i="8"/>
  <c r="C15" i="44" s="1"/>
  <c r="F15" i="44" s="1"/>
  <c r="D15" i="44"/>
  <c r="E15" i="44"/>
  <c r="A16" i="8"/>
  <c r="A16" i="44" s="1"/>
  <c r="B16" i="8"/>
  <c r="B16" i="44" s="1"/>
  <c r="C16" i="8"/>
  <c r="C16" i="44" s="1"/>
  <c r="F16" i="44" s="1"/>
  <c r="D16" i="44"/>
  <c r="E16" i="44"/>
  <c r="A17" i="8"/>
  <c r="A17" i="44" s="1"/>
  <c r="B17" i="8"/>
  <c r="B17" i="44" s="1"/>
  <c r="C17" i="8"/>
  <c r="C17" i="44" s="1"/>
  <c r="F17" i="44" s="1"/>
  <c r="D17" i="44"/>
  <c r="E17" i="44"/>
  <c r="A18" i="8"/>
  <c r="A18" i="44" s="1"/>
  <c r="B18" i="8"/>
  <c r="B18" i="44" s="1"/>
  <c r="C18" i="8"/>
  <c r="C18" i="44" s="1"/>
  <c r="F18" i="44" s="1"/>
  <c r="D18" i="44"/>
  <c r="E18" i="44"/>
  <c r="A19" i="8"/>
  <c r="A19" i="44" s="1"/>
  <c r="B19" i="8"/>
  <c r="B19" i="44" s="1"/>
  <c r="C19" i="8"/>
  <c r="C19" i="44" s="1"/>
  <c r="F19" i="44" s="1"/>
  <c r="D19" i="44"/>
  <c r="E19" i="44"/>
  <c r="A20" i="8"/>
  <c r="A20" i="44" s="1"/>
  <c r="B20" i="8"/>
  <c r="B20" i="44" s="1"/>
  <c r="C20" i="8"/>
  <c r="C20" i="44" s="1"/>
  <c r="F20" i="44" s="1"/>
  <c r="D20" i="44"/>
  <c r="E20" i="44"/>
  <c r="A21" i="8"/>
  <c r="A21" i="44" s="1"/>
  <c r="B21" i="8"/>
  <c r="B21" i="44" s="1"/>
  <c r="C21" i="8"/>
  <c r="C21" i="44" s="1"/>
  <c r="F21" i="44" s="1"/>
  <c r="D21" i="44"/>
  <c r="E21" i="44"/>
  <c r="A22" i="8"/>
  <c r="A22" i="44" s="1"/>
  <c r="B22" i="8"/>
  <c r="B22" i="44" s="1"/>
  <c r="C22" i="8"/>
  <c r="C22" i="44" s="1"/>
  <c r="F22" i="44" s="1"/>
  <c r="D22" i="44"/>
  <c r="E22" i="44"/>
  <c r="A23" i="8"/>
  <c r="A23" i="44" s="1"/>
  <c r="B23" i="8"/>
  <c r="B23" i="44" s="1"/>
  <c r="C23" i="8"/>
  <c r="C23" i="44" s="1"/>
  <c r="F23" i="44" s="1"/>
  <c r="D23" i="44"/>
  <c r="E23" i="44"/>
  <c r="A24" i="8"/>
  <c r="A24" i="44" s="1"/>
  <c r="B24" i="8"/>
  <c r="B24" i="44" s="1"/>
  <c r="C24" i="8"/>
  <c r="C24" i="44" s="1"/>
  <c r="F24" i="44" s="1"/>
  <c r="D24" i="44"/>
  <c r="E24" i="44"/>
  <c r="A25" i="8"/>
  <c r="A25" i="44" s="1"/>
  <c r="B25" i="8"/>
  <c r="B25" i="44" s="1"/>
  <c r="C25" i="8"/>
  <c r="C25" i="44" s="1"/>
  <c r="F25" i="44" s="1"/>
  <c r="D25" i="44"/>
  <c r="E25" i="44"/>
  <c r="A26" i="8"/>
  <c r="A26" i="44" s="1"/>
  <c r="B26" i="8"/>
  <c r="B26" i="44" s="1"/>
  <c r="C26" i="8"/>
  <c r="C26" i="44" s="1"/>
  <c r="F26" i="44" s="1"/>
  <c r="D26" i="44"/>
  <c r="E26" i="44"/>
  <c r="A27" i="8"/>
  <c r="A27" i="44" s="1"/>
  <c r="B27" i="8"/>
  <c r="B27" i="44" s="1"/>
  <c r="C27" i="8"/>
  <c r="C27" i="44" s="1"/>
  <c r="F27" i="44" s="1"/>
  <c r="D27" i="44"/>
  <c r="E27" i="44"/>
  <c r="A28" i="8"/>
  <c r="A28" i="44" s="1"/>
  <c r="B28" i="8"/>
  <c r="B28" i="44" s="1"/>
  <c r="C28" i="8"/>
  <c r="C28" i="44" s="1"/>
  <c r="F28" i="44" s="1"/>
  <c r="D28" i="44"/>
  <c r="E28" i="44"/>
  <c r="A29" i="8"/>
  <c r="A29" i="44" s="1"/>
  <c r="B29" i="8"/>
  <c r="B29" i="44" s="1"/>
  <c r="C29" i="8"/>
  <c r="C29" i="44" s="1"/>
  <c r="F29" i="44" s="1"/>
  <c r="D29" i="44"/>
  <c r="E29" i="44"/>
  <c r="A30" i="8"/>
  <c r="A30" i="44" s="1"/>
  <c r="B30" i="8"/>
  <c r="B30" i="44" s="1"/>
  <c r="C30" i="8"/>
  <c r="C30" i="44" s="1"/>
  <c r="F30" i="44" s="1"/>
  <c r="D30" i="44"/>
  <c r="E30" i="44"/>
  <c r="A31" i="8"/>
  <c r="A31" i="44" s="1"/>
  <c r="B31" i="8"/>
  <c r="B31" i="44" s="1"/>
  <c r="C31" i="8"/>
  <c r="C31" i="44" s="1"/>
  <c r="F31" i="44" s="1"/>
  <c r="D31" i="44"/>
  <c r="E31" i="44"/>
  <c r="A32" i="8"/>
  <c r="A32" i="44" s="1"/>
  <c r="B32" i="8"/>
  <c r="B32" i="44" s="1"/>
  <c r="C32" i="8"/>
  <c r="C32" i="44" s="1"/>
  <c r="F32" i="44" s="1"/>
  <c r="D32" i="44"/>
  <c r="E32" i="44"/>
  <c r="A33" i="8"/>
  <c r="A33" i="44" s="1"/>
  <c r="B33" i="8"/>
  <c r="B33" i="44" s="1"/>
  <c r="C33" i="8"/>
  <c r="C33" i="44" s="1"/>
  <c r="F33" i="44" s="1"/>
  <c r="D33" i="44"/>
  <c r="E33" i="44"/>
  <c r="A34" i="8"/>
  <c r="A34" i="44" s="1"/>
  <c r="B34" i="8"/>
  <c r="B34" i="44" s="1"/>
  <c r="C34" i="8"/>
  <c r="C34" i="44" s="1"/>
  <c r="F34" i="44" s="1"/>
  <c r="D34" i="44"/>
  <c r="E34" i="44"/>
  <c r="A35" i="8"/>
  <c r="A35" i="44" s="1"/>
  <c r="B35" i="8"/>
  <c r="B35" i="44" s="1"/>
  <c r="C35" i="8"/>
  <c r="C35" i="44" s="1"/>
  <c r="F35" i="44" s="1"/>
  <c r="D35" i="44"/>
  <c r="E35" i="44"/>
  <c r="A36" i="8"/>
  <c r="A36" i="44" s="1"/>
  <c r="B36" i="8"/>
  <c r="B36" i="44" s="1"/>
  <c r="C36" i="8"/>
  <c r="C36" i="44" s="1"/>
  <c r="F36" i="44" s="1"/>
  <c r="D36" i="44"/>
  <c r="E36" i="44"/>
  <c r="A37" i="8"/>
  <c r="A37" i="44" s="1"/>
  <c r="B37" i="8"/>
  <c r="B37" i="44" s="1"/>
  <c r="C37" i="8"/>
  <c r="C37" i="44" s="1"/>
  <c r="F37" i="44" s="1"/>
  <c r="D37" i="44"/>
  <c r="E37" i="44"/>
  <c r="A38" i="8"/>
  <c r="A38" i="44" s="1"/>
  <c r="B38" i="8"/>
  <c r="B38" i="44" s="1"/>
  <c r="C38" i="8"/>
  <c r="C38" i="44" s="1"/>
  <c r="F38" i="44" s="1"/>
  <c r="D38" i="44"/>
  <c r="E38" i="44"/>
  <c r="A39" i="8"/>
  <c r="A39" i="44" s="1"/>
  <c r="B39" i="8"/>
  <c r="B39" i="44" s="1"/>
  <c r="C39" i="8"/>
  <c r="C39" i="44" s="1"/>
  <c r="F39" i="44" s="1"/>
  <c r="D39" i="44"/>
  <c r="E39" i="44"/>
  <c r="A40" i="8"/>
  <c r="A40" i="44" s="1"/>
  <c r="B40" i="8"/>
  <c r="B40" i="44" s="1"/>
  <c r="C40" i="8"/>
  <c r="C40" i="44" s="1"/>
  <c r="F40" i="44" s="1"/>
  <c r="D40" i="44"/>
  <c r="E40" i="44"/>
  <c r="A41" i="8"/>
  <c r="A41" i="44" s="1"/>
  <c r="B41" i="8"/>
  <c r="B41" i="44" s="1"/>
  <c r="C41" i="8"/>
  <c r="C41" i="44" s="1"/>
  <c r="F41" i="44" s="1"/>
  <c r="D41" i="44"/>
  <c r="E41" i="44"/>
  <c r="A42" i="8"/>
  <c r="A42" i="44" s="1"/>
  <c r="B42" i="8"/>
  <c r="B42" i="44" s="1"/>
  <c r="C42" i="8"/>
  <c r="C42" i="44" s="1"/>
  <c r="F42" i="44" s="1"/>
  <c r="D42" i="44"/>
  <c r="E42" i="44"/>
  <c r="A43" i="8"/>
  <c r="A43" i="44" s="1"/>
  <c r="B43" i="8"/>
  <c r="B43" i="44" s="1"/>
  <c r="C43" i="8"/>
  <c r="C43" i="44" s="1"/>
  <c r="F43" i="44" s="1"/>
  <c r="D43" i="44"/>
  <c r="E43" i="44"/>
  <c r="A44" i="8"/>
  <c r="A44" i="44" s="1"/>
  <c r="B44" i="8"/>
  <c r="B44" i="44" s="1"/>
  <c r="C44" i="8"/>
  <c r="C44" i="44" s="1"/>
  <c r="F44" i="44" s="1"/>
  <c r="D44" i="44"/>
  <c r="E44" i="44"/>
  <c r="A45" i="8"/>
  <c r="A45" i="44" s="1"/>
  <c r="B45" i="8"/>
  <c r="B45" i="44" s="1"/>
  <c r="C45" i="8"/>
  <c r="C45" i="44" s="1"/>
  <c r="F45" i="44" s="1"/>
  <c r="D45" i="44"/>
  <c r="E45" i="44"/>
  <c r="A46" i="8"/>
  <c r="A46" i="44" s="1"/>
  <c r="B46" i="8"/>
  <c r="B46" i="44" s="1"/>
  <c r="C46" i="8"/>
  <c r="C46" i="44" s="1"/>
  <c r="F46" i="44" s="1"/>
  <c r="D46" i="44"/>
  <c r="E46" i="44"/>
  <c r="A47" i="8"/>
  <c r="A47" i="44" s="1"/>
  <c r="B47" i="8"/>
  <c r="B47" i="44" s="1"/>
  <c r="C47" i="8"/>
  <c r="C47" i="44" s="1"/>
  <c r="F47" i="44" s="1"/>
  <c r="D47" i="44"/>
  <c r="E47" i="44"/>
  <c r="A48" i="8"/>
  <c r="A48" i="44" s="1"/>
  <c r="B48" i="8"/>
  <c r="B48" i="44" s="1"/>
  <c r="C48" i="8"/>
  <c r="C48" i="44" s="1"/>
  <c r="F48" i="44" s="1"/>
  <c r="D48" i="44"/>
  <c r="E48" i="44"/>
  <c r="A49" i="8"/>
  <c r="A49" i="44" s="1"/>
  <c r="B49" i="8"/>
  <c r="B49" i="44" s="1"/>
  <c r="C49" i="8"/>
  <c r="C49" i="44" s="1"/>
  <c r="F49" i="44" s="1"/>
  <c r="D49" i="44"/>
  <c r="E49" i="44"/>
  <c r="A50" i="8"/>
  <c r="A50" i="44" s="1"/>
  <c r="B50" i="8"/>
  <c r="B50" i="44" s="1"/>
  <c r="C50" i="8"/>
  <c r="C50" i="44" s="1"/>
  <c r="F50" i="44" s="1"/>
  <c r="D50" i="44"/>
  <c r="E50" i="44"/>
  <c r="A51" i="8"/>
  <c r="A51" i="44" s="1"/>
  <c r="B51" i="8"/>
  <c r="B51" i="44" s="1"/>
  <c r="C51" i="8"/>
  <c r="C51" i="44" s="1"/>
  <c r="F51" i="44" s="1"/>
  <c r="D51" i="44"/>
  <c r="E51" i="44"/>
  <c r="A52" i="8"/>
  <c r="A52" i="44" s="1"/>
  <c r="B52" i="8"/>
  <c r="B52" i="44" s="1"/>
  <c r="C52" i="8"/>
  <c r="C52" i="44" s="1"/>
  <c r="F52" i="44" s="1"/>
  <c r="D52" i="44"/>
  <c r="E52" i="44"/>
  <c r="A53" i="8"/>
  <c r="A53" i="44" s="1"/>
  <c r="B53" i="8"/>
  <c r="B53" i="44" s="1"/>
  <c r="C53" i="8"/>
  <c r="C53" i="44" s="1"/>
  <c r="F53" i="44" s="1"/>
  <c r="D53" i="44"/>
  <c r="E53" i="44"/>
  <c r="A54" i="8"/>
  <c r="A54" i="44" s="1"/>
  <c r="B54" i="8"/>
  <c r="B54" i="44" s="1"/>
  <c r="C54" i="8"/>
  <c r="C54" i="44" s="1"/>
  <c r="F54" i="44" s="1"/>
  <c r="D54" i="44"/>
  <c r="E54" i="44"/>
  <c r="A55" i="8"/>
  <c r="A55" i="44" s="1"/>
  <c r="B55" i="8"/>
  <c r="B55" i="44" s="1"/>
  <c r="C55" i="8"/>
  <c r="C55" i="44" s="1"/>
  <c r="F55" i="44" s="1"/>
  <c r="D55" i="44"/>
  <c r="E55" i="44"/>
  <c r="A56" i="8"/>
  <c r="A56" i="44" s="1"/>
  <c r="B56" i="8"/>
  <c r="B56" i="44" s="1"/>
  <c r="C56" i="8"/>
  <c r="C56" i="44" s="1"/>
  <c r="F56" i="44" s="1"/>
  <c r="D56" i="44"/>
  <c r="E56" i="44"/>
  <c r="A57" i="8"/>
  <c r="A57" i="44" s="1"/>
  <c r="B57" i="8"/>
  <c r="B57" i="44" s="1"/>
  <c r="C57" i="8"/>
  <c r="C57" i="44" s="1"/>
  <c r="F57" i="44" s="1"/>
  <c r="D57" i="44"/>
  <c r="E57" i="44"/>
  <c r="A58" i="8"/>
  <c r="A58" i="44" s="1"/>
  <c r="B58" i="8"/>
  <c r="B58" i="44" s="1"/>
  <c r="C58" i="8"/>
  <c r="C58" i="44" s="1"/>
  <c r="F58" i="44" s="1"/>
  <c r="D58" i="44"/>
  <c r="E58" i="44"/>
  <c r="A59" i="8"/>
  <c r="A59" i="44" s="1"/>
  <c r="B59" i="8"/>
  <c r="B59" i="44" s="1"/>
  <c r="C59" i="8"/>
  <c r="C59" i="44" s="1"/>
  <c r="F59" i="44" s="1"/>
  <c r="D59" i="44"/>
  <c r="E59" i="44"/>
  <c r="A60" i="8"/>
  <c r="A60" i="44" s="1"/>
  <c r="B60" i="8"/>
  <c r="B60" i="44" s="1"/>
  <c r="C60" i="8"/>
  <c r="C60" i="44" s="1"/>
  <c r="F60" i="44" s="1"/>
  <c r="D60" i="44"/>
  <c r="E60" i="44"/>
  <c r="A13" i="8"/>
  <c r="A13" i="44" s="1"/>
  <c r="B13" i="8"/>
  <c r="B13" i="44" s="1"/>
  <c r="C13" i="8"/>
  <c r="C13" i="44" s="1"/>
  <c r="E13" i="44"/>
  <c r="F7" i="8"/>
  <c r="B7" i="8"/>
  <c r="B7" i="44" s="1"/>
  <c r="C7" i="8"/>
  <c r="C7" i="44" s="1"/>
  <c r="K7" i="44" s="1"/>
  <c r="D7" i="8"/>
  <c r="D7" i="44" s="1"/>
  <c r="AK7" i="44" s="1"/>
  <c r="E7" i="8"/>
  <c r="E7" i="44" s="1"/>
  <c r="A7" i="8"/>
  <c r="A7" i="44" s="1"/>
  <c r="H80" i="6"/>
  <c r="H79" i="6"/>
  <c r="H68" i="6"/>
  <c r="H67" i="6"/>
  <c r="H66" i="6"/>
  <c r="H65" i="6"/>
  <c r="G10" i="6"/>
  <c r="H64" i="6"/>
  <c r="E64" i="6"/>
  <c r="H63" i="6"/>
  <c r="C62" i="6"/>
  <c r="H60" i="6"/>
  <c r="C58" i="6"/>
  <c r="H49" i="6"/>
  <c r="H54" i="6" s="1"/>
  <c r="H48" i="6"/>
  <c r="H75" i="6" s="1"/>
  <c r="H47" i="6"/>
  <c r="H74" i="6" s="1"/>
  <c r="H46" i="6"/>
  <c r="H73" i="6" s="1"/>
  <c r="H45" i="6"/>
  <c r="H72" i="6" s="1"/>
  <c r="H42" i="6"/>
  <c r="H69" i="6" s="1"/>
  <c r="E39" i="6"/>
  <c r="G9" i="6" s="1"/>
  <c r="C36" i="6"/>
  <c r="C37" i="6" s="1"/>
  <c r="C38" i="6" s="1"/>
  <c r="C39" i="6" s="1"/>
  <c r="C40" i="6" s="1"/>
  <c r="C41" i="6" s="1"/>
  <c r="C42" i="6" s="1"/>
  <c r="C43" i="6" s="1"/>
  <c r="C44" i="6" s="1"/>
  <c r="C45" i="6" s="1"/>
  <c r="C32" i="6"/>
  <c r="K23" i="6"/>
  <c r="I16" i="6"/>
  <c r="K14" i="6" a="1"/>
  <c r="R34" i="6" s="1"/>
  <c r="E9" i="6"/>
  <c r="E10" i="6" s="1"/>
  <c r="G8" i="6"/>
  <c r="E36" i="47" a="1"/>
  <c r="E36" i="47" l="1"/>
  <c r="L7" i="44"/>
  <c r="AL7" i="44"/>
  <c r="F76" i="32"/>
  <c r="G76" i="32" s="1"/>
  <c r="R20" i="4" s="1"/>
  <c r="F100" i="32"/>
  <c r="G100" i="32" s="1"/>
  <c r="R44" i="4" s="1"/>
  <c r="F124" i="32"/>
  <c r="G124" i="32" s="1"/>
  <c r="R68" i="4" s="1"/>
  <c r="F148" i="32"/>
  <c r="G148" i="32" s="1"/>
  <c r="R92" i="4" s="1"/>
  <c r="F172" i="32"/>
  <c r="G172" i="32" s="1"/>
  <c r="R116" i="4" s="1"/>
  <c r="F196" i="32"/>
  <c r="G196" i="32" s="1"/>
  <c r="R140" i="4" s="1"/>
  <c r="F220" i="32"/>
  <c r="G220" i="32" s="1"/>
  <c r="R164" i="4" s="1"/>
  <c r="F244" i="32"/>
  <c r="G244" i="32" s="1"/>
  <c r="R188" i="4" s="1"/>
  <c r="F268" i="32"/>
  <c r="G268" i="32" s="1"/>
  <c r="R212" i="4" s="1"/>
  <c r="F77" i="32"/>
  <c r="G77" i="32" s="1"/>
  <c r="R21" i="4" s="1"/>
  <c r="F101" i="32"/>
  <c r="G101" i="32" s="1"/>
  <c r="R45" i="4" s="1"/>
  <c r="F125" i="32"/>
  <c r="G125" i="32" s="1"/>
  <c r="R69" i="4" s="1"/>
  <c r="F149" i="32"/>
  <c r="G149" i="32" s="1"/>
  <c r="R93" i="4" s="1"/>
  <c r="F173" i="32"/>
  <c r="G173" i="32" s="1"/>
  <c r="R117" i="4" s="1"/>
  <c r="F197" i="32"/>
  <c r="G197" i="32" s="1"/>
  <c r="R141" i="4" s="1"/>
  <c r="F221" i="32"/>
  <c r="G221" i="32" s="1"/>
  <c r="R165" i="4" s="1"/>
  <c r="F245" i="32"/>
  <c r="G245" i="32" s="1"/>
  <c r="R189" i="4" s="1"/>
  <c r="F269" i="32"/>
  <c r="G269" i="32" s="1"/>
  <c r="R213" i="4" s="1"/>
  <c r="F78" i="32"/>
  <c r="G78" i="32" s="1"/>
  <c r="R22" i="4" s="1"/>
  <c r="F102" i="32"/>
  <c r="G102" i="32" s="1"/>
  <c r="R46" i="4" s="1"/>
  <c r="F126" i="32"/>
  <c r="G126" i="32" s="1"/>
  <c r="R70" i="4" s="1"/>
  <c r="F150" i="32"/>
  <c r="G150" i="32" s="1"/>
  <c r="R94" i="4" s="1"/>
  <c r="F174" i="32"/>
  <c r="G174" i="32" s="1"/>
  <c r="R118" i="4" s="1"/>
  <c r="F198" i="32"/>
  <c r="G198" i="32" s="1"/>
  <c r="R142" i="4" s="1"/>
  <c r="F222" i="32"/>
  <c r="G222" i="32" s="1"/>
  <c r="R166" i="4" s="1"/>
  <c r="F246" i="32"/>
  <c r="G246" i="32" s="1"/>
  <c r="R190" i="4" s="1"/>
  <c r="F270" i="32"/>
  <c r="G270" i="32" s="1"/>
  <c r="R214" i="4" s="1"/>
  <c r="F79" i="32"/>
  <c r="G79" i="32" s="1"/>
  <c r="R23" i="4" s="1"/>
  <c r="F103" i="32"/>
  <c r="G103" i="32" s="1"/>
  <c r="R47" i="4" s="1"/>
  <c r="F127" i="32"/>
  <c r="G127" i="32" s="1"/>
  <c r="R71" i="4" s="1"/>
  <c r="F151" i="32"/>
  <c r="G151" i="32" s="1"/>
  <c r="F175" i="32"/>
  <c r="G175" i="32" s="1"/>
  <c r="R119" i="4" s="1"/>
  <c r="F199" i="32"/>
  <c r="G199" i="32" s="1"/>
  <c r="R143" i="4" s="1"/>
  <c r="F223" i="32"/>
  <c r="G223" i="32" s="1"/>
  <c r="R167" i="4" s="1"/>
  <c r="F247" i="32"/>
  <c r="G247" i="32" s="1"/>
  <c r="R191" i="4" s="1"/>
  <c r="F271" i="32"/>
  <c r="G271" i="32" s="1"/>
  <c r="R215" i="4" s="1"/>
  <c r="F80" i="32"/>
  <c r="G80" i="32" s="1"/>
  <c r="R24" i="4" s="1"/>
  <c r="F104" i="32"/>
  <c r="G104" i="32" s="1"/>
  <c r="R48" i="4" s="1"/>
  <c r="F128" i="32"/>
  <c r="G128" i="32" s="1"/>
  <c r="R72" i="4" s="1"/>
  <c r="F152" i="32"/>
  <c r="G152" i="32" s="1"/>
  <c r="R96" i="4" s="1"/>
  <c r="F74" i="32"/>
  <c r="G74" i="32" s="1"/>
  <c r="R18" i="4" s="1"/>
  <c r="F108" i="32"/>
  <c r="G108" i="32" s="1"/>
  <c r="R52" i="4" s="1"/>
  <c r="F137" i="32"/>
  <c r="G137" i="32" s="1"/>
  <c r="R81" i="4" s="1"/>
  <c r="F166" i="32"/>
  <c r="G166" i="32" s="1"/>
  <c r="R110" i="4" s="1"/>
  <c r="F194" i="32"/>
  <c r="G194" i="32" s="1"/>
  <c r="R138" i="4" s="1"/>
  <c r="F226" i="32"/>
  <c r="G226" i="32" s="1"/>
  <c r="R170" i="4" s="1"/>
  <c r="F254" i="32"/>
  <c r="G254" i="32" s="1"/>
  <c r="R198" i="4" s="1"/>
  <c r="F282" i="32"/>
  <c r="G282" i="32" s="1"/>
  <c r="R226" i="4" s="1"/>
  <c r="F75" i="32"/>
  <c r="G75" i="32" s="1"/>
  <c r="R19" i="4" s="1"/>
  <c r="F109" i="32"/>
  <c r="G109" i="32" s="1"/>
  <c r="F138" i="32"/>
  <c r="G138" i="32" s="1"/>
  <c r="R82" i="4" s="1"/>
  <c r="F167" i="32"/>
  <c r="G167" i="32" s="1"/>
  <c r="R111" i="4" s="1"/>
  <c r="F195" i="32"/>
  <c r="G195" i="32" s="1"/>
  <c r="R139" i="4" s="1"/>
  <c r="F227" i="32"/>
  <c r="G227" i="32" s="1"/>
  <c r="R171" i="4" s="1"/>
  <c r="F255" i="32"/>
  <c r="G255" i="32" s="1"/>
  <c r="R199" i="4" s="1"/>
  <c r="F283" i="32"/>
  <c r="G283" i="32" s="1"/>
  <c r="R227" i="4" s="1"/>
  <c r="F81" i="32"/>
  <c r="G81" i="32" s="1"/>
  <c r="R25" i="4" s="1"/>
  <c r="F110" i="32"/>
  <c r="G110" i="32" s="1"/>
  <c r="R54" i="4" s="1"/>
  <c r="F139" i="32"/>
  <c r="G139" i="32" s="1"/>
  <c r="R83" i="4" s="1"/>
  <c r="F168" i="32"/>
  <c r="G168" i="32" s="1"/>
  <c r="R112" i="4" s="1"/>
  <c r="F200" i="32"/>
  <c r="G200" i="32" s="1"/>
  <c r="R144" i="4" s="1"/>
  <c r="F228" i="32"/>
  <c r="G228" i="32" s="1"/>
  <c r="R172" i="4" s="1"/>
  <c r="F256" i="32"/>
  <c r="G256" i="32" s="1"/>
  <c r="R200" i="4" s="1"/>
  <c r="F284" i="32"/>
  <c r="G284" i="32" s="1"/>
  <c r="R228" i="4" s="1"/>
  <c r="F82" i="32"/>
  <c r="G82" i="32" s="1"/>
  <c r="R26" i="4" s="1"/>
  <c r="F111" i="32"/>
  <c r="G111" i="32" s="1"/>
  <c r="R55" i="4" s="1"/>
  <c r="F140" i="32"/>
  <c r="G140" i="32" s="1"/>
  <c r="R84" i="4" s="1"/>
  <c r="F169" i="32"/>
  <c r="G169" i="32" s="1"/>
  <c r="R113" i="4" s="1"/>
  <c r="F201" i="32"/>
  <c r="G201" i="32" s="1"/>
  <c r="R145" i="4" s="1"/>
  <c r="F229" i="32"/>
  <c r="G229" i="32" s="1"/>
  <c r="R173" i="4" s="1"/>
  <c r="F257" i="32"/>
  <c r="G257" i="32" s="1"/>
  <c r="R201" i="4" s="1"/>
  <c r="F285" i="32"/>
  <c r="G285" i="32" s="1"/>
  <c r="R229" i="4" s="1"/>
  <c r="F83" i="32"/>
  <c r="G83" i="32" s="1"/>
  <c r="R27" i="4" s="1"/>
  <c r="F112" i="32"/>
  <c r="G112" i="32" s="1"/>
  <c r="R56" i="4" s="1"/>
  <c r="F141" i="32"/>
  <c r="G141" i="32" s="1"/>
  <c r="R85" i="4" s="1"/>
  <c r="F170" i="32"/>
  <c r="G170" i="32" s="1"/>
  <c r="R114" i="4" s="1"/>
  <c r="F202" i="32"/>
  <c r="G202" i="32" s="1"/>
  <c r="R146" i="4" s="1"/>
  <c r="F230" i="32"/>
  <c r="G230" i="32" s="1"/>
  <c r="R174" i="4" s="1"/>
  <c r="F258" i="32"/>
  <c r="G258" i="32" s="1"/>
  <c r="R202" i="4" s="1"/>
  <c r="F286" i="32"/>
  <c r="G286" i="32" s="1"/>
  <c r="R230" i="4" s="1"/>
  <c r="F84" i="32"/>
  <c r="G84" i="32" s="1"/>
  <c r="R28" i="4" s="1"/>
  <c r="F113" i="32"/>
  <c r="G113" i="32" s="1"/>
  <c r="R57" i="4" s="1"/>
  <c r="F142" i="32"/>
  <c r="G142" i="32" s="1"/>
  <c r="R86" i="4" s="1"/>
  <c r="F94" i="32"/>
  <c r="G94" i="32" s="1"/>
  <c r="R38" i="4" s="1"/>
  <c r="F134" i="32"/>
  <c r="G134" i="32" s="1"/>
  <c r="R78" i="4" s="1"/>
  <c r="F178" i="32"/>
  <c r="G178" i="32" s="1"/>
  <c r="R122" i="4" s="1"/>
  <c r="F211" i="32"/>
  <c r="G211" i="32" s="1"/>
  <c r="R155" i="4" s="1"/>
  <c r="F248" i="32"/>
  <c r="G248" i="32" s="1"/>
  <c r="R192" i="4" s="1"/>
  <c r="F281" i="32"/>
  <c r="G281" i="32" s="1"/>
  <c r="R225" i="4" s="1"/>
  <c r="F95" i="32"/>
  <c r="G95" i="32" s="1"/>
  <c r="R39" i="4" s="1"/>
  <c r="F135" i="32"/>
  <c r="G135" i="32" s="1"/>
  <c r="R79" i="4" s="1"/>
  <c r="F179" i="32"/>
  <c r="G179" i="32" s="1"/>
  <c r="R123" i="4" s="1"/>
  <c r="F212" i="32"/>
  <c r="G212" i="32" s="1"/>
  <c r="R156" i="4" s="1"/>
  <c r="F249" i="32"/>
  <c r="G249" i="32" s="1"/>
  <c r="R193" i="4" s="1"/>
  <c r="F287" i="32"/>
  <c r="G287" i="32" s="1"/>
  <c r="R231" i="4" s="1"/>
  <c r="F96" i="32"/>
  <c r="G96" i="32" s="1"/>
  <c r="R40" i="4" s="1"/>
  <c r="F136" i="32"/>
  <c r="G136" i="32" s="1"/>
  <c r="R80" i="4" s="1"/>
  <c r="F180" i="32"/>
  <c r="G180" i="32" s="1"/>
  <c r="R124" i="4" s="1"/>
  <c r="F213" i="32"/>
  <c r="G213" i="32" s="1"/>
  <c r="F250" i="32"/>
  <c r="G250" i="32" s="1"/>
  <c r="R194" i="4" s="1"/>
  <c r="F288" i="32"/>
  <c r="G288" i="32" s="1"/>
  <c r="R232" i="4" s="1"/>
  <c r="F97" i="32"/>
  <c r="G97" i="32" s="1"/>
  <c r="R41" i="4" s="1"/>
  <c r="F143" i="32"/>
  <c r="G143" i="32" s="1"/>
  <c r="R87" i="4" s="1"/>
  <c r="F181" i="32"/>
  <c r="G181" i="32" s="1"/>
  <c r="R125" i="4" s="1"/>
  <c r="F214" i="32"/>
  <c r="G214" i="32" s="1"/>
  <c r="R158" i="4" s="1"/>
  <c r="F251" i="32"/>
  <c r="G251" i="32" s="1"/>
  <c r="R195" i="4" s="1"/>
  <c r="F289" i="32"/>
  <c r="G289" i="32" s="1"/>
  <c r="R233" i="4" s="1"/>
  <c r="F98" i="32"/>
  <c r="G98" i="32" s="1"/>
  <c r="R42" i="4" s="1"/>
  <c r="F144" i="32"/>
  <c r="G144" i="32" s="1"/>
  <c r="R88" i="4" s="1"/>
  <c r="F182" i="32"/>
  <c r="G182" i="32" s="1"/>
  <c r="R126" i="4" s="1"/>
  <c r="F215" i="32"/>
  <c r="G215" i="32" s="1"/>
  <c r="R159" i="4" s="1"/>
  <c r="F252" i="32"/>
  <c r="G252" i="32" s="1"/>
  <c r="R196" i="4" s="1"/>
  <c r="F69" i="32"/>
  <c r="G69" i="32" s="1"/>
  <c r="R13" i="4" s="1"/>
  <c r="F99" i="32"/>
  <c r="G99" i="32" s="1"/>
  <c r="R43" i="4" s="1"/>
  <c r="F145" i="32"/>
  <c r="G145" i="32" s="1"/>
  <c r="R89" i="4" s="1"/>
  <c r="F183" i="32"/>
  <c r="G183" i="32" s="1"/>
  <c r="R127" i="4" s="1"/>
  <c r="F216" i="32"/>
  <c r="G216" i="32" s="1"/>
  <c r="R160" i="4" s="1"/>
  <c r="F253" i="32"/>
  <c r="G253" i="32" s="1"/>
  <c r="R197" i="4" s="1"/>
  <c r="F105" i="32"/>
  <c r="G105" i="32" s="1"/>
  <c r="R49" i="4" s="1"/>
  <c r="F146" i="32"/>
  <c r="G146" i="32" s="1"/>
  <c r="R90" i="4" s="1"/>
  <c r="F184" i="32"/>
  <c r="G184" i="32" s="1"/>
  <c r="R128" i="4" s="1"/>
  <c r="F217" i="32"/>
  <c r="G217" i="32" s="1"/>
  <c r="R161" i="4" s="1"/>
  <c r="F259" i="32"/>
  <c r="G259" i="32" s="1"/>
  <c r="R203" i="4" s="1"/>
  <c r="F118" i="32"/>
  <c r="G118" i="32" s="1"/>
  <c r="R62" i="4" s="1"/>
  <c r="F165" i="32"/>
  <c r="G165" i="32" s="1"/>
  <c r="R109" i="4" s="1"/>
  <c r="F225" i="32"/>
  <c r="G225" i="32" s="1"/>
  <c r="R169" i="4" s="1"/>
  <c r="F274" i="32"/>
  <c r="G274" i="32" s="1"/>
  <c r="R218" i="4" s="1"/>
  <c r="F119" i="32"/>
  <c r="G119" i="32" s="1"/>
  <c r="R63" i="4" s="1"/>
  <c r="F171" i="32"/>
  <c r="G171" i="32" s="1"/>
  <c r="R115" i="4" s="1"/>
  <c r="F231" i="32"/>
  <c r="G231" i="32" s="1"/>
  <c r="R175" i="4" s="1"/>
  <c r="F275" i="32"/>
  <c r="G275" i="32" s="1"/>
  <c r="R219" i="4" s="1"/>
  <c r="F120" i="32"/>
  <c r="G120" i="32" s="1"/>
  <c r="R64" i="4" s="1"/>
  <c r="F176" i="32"/>
  <c r="G176" i="32" s="1"/>
  <c r="R120" i="4" s="1"/>
  <c r="F232" i="32"/>
  <c r="G232" i="32" s="1"/>
  <c r="R176" i="4" s="1"/>
  <c r="F276" i="32"/>
  <c r="G276" i="32" s="1"/>
  <c r="R220" i="4" s="1"/>
  <c r="F121" i="32"/>
  <c r="G121" i="32" s="1"/>
  <c r="R65" i="4" s="1"/>
  <c r="F177" i="32"/>
  <c r="G177" i="32" s="1"/>
  <c r="R121" i="4" s="1"/>
  <c r="F233" i="32"/>
  <c r="G233" i="32" s="1"/>
  <c r="R177" i="4" s="1"/>
  <c r="F277" i="32"/>
  <c r="G277" i="32" s="1"/>
  <c r="R221" i="4" s="1"/>
  <c r="F122" i="32"/>
  <c r="G122" i="32" s="1"/>
  <c r="R66" i="4" s="1"/>
  <c r="F185" i="32"/>
  <c r="G185" i="32" s="1"/>
  <c r="R129" i="4" s="1"/>
  <c r="F234" i="32"/>
  <c r="G234" i="32" s="1"/>
  <c r="R178" i="4" s="1"/>
  <c r="F278" i="32"/>
  <c r="G278" i="32" s="1"/>
  <c r="R222" i="4" s="1"/>
  <c r="F70" i="32"/>
  <c r="G70" i="32" s="1"/>
  <c r="R14" i="4" s="1"/>
  <c r="F123" i="32"/>
  <c r="G123" i="32" s="1"/>
  <c r="R67" i="4" s="1"/>
  <c r="F186" i="32"/>
  <c r="G186" i="32" s="1"/>
  <c r="R130" i="4" s="1"/>
  <c r="F235" i="32"/>
  <c r="G235" i="32" s="1"/>
  <c r="R179" i="4" s="1"/>
  <c r="F279" i="32"/>
  <c r="G279" i="32" s="1"/>
  <c r="R223" i="4" s="1"/>
  <c r="F71" i="32"/>
  <c r="G71" i="32" s="1"/>
  <c r="R15" i="4" s="1"/>
  <c r="F129" i="32"/>
  <c r="G129" i="32" s="1"/>
  <c r="R73" i="4" s="1"/>
  <c r="F187" i="32"/>
  <c r="G187" i="32" s="1"/>
  <c r="R131" i="4" s="1"/>
  <c r="F236" i="32"/>
  <c r="G236" i="32" s="1"/>
  <c r="R180" i="4" s="1"/>
  <c r="F280" i="32"/>
  <c r="G280" i="32" s="1"/>
  <c r="R224" i="4" s="1"/>
  <c r="F72" i="32"/>
  <c r="G72" i="32" s="1"/>
  <c r="R16" i="4" s="1"/>
  <c r="F130" i="32"/>
  <c r="G130" i="32" s="1"/>
  <c r="R74" i="4" s="1"/>
  <c r="F188" i="32"/>
  <c r="G188" i="32" s="1"/>
  <c r="R132" i="4" s="1"/>
  <c r="F237" i="32"/>
  <c r="G237" i="32" s="1"/>
  <c r="R181" i="4" s="1"/>
  <c r="F73" i="32"/>
  <c r="G73" i="32" s="1"/>
  <c r="R17" i="4" s="1"/>
  <c r="F131" i="32"/>
  <c r="G131" i="32" s="1"/>
  <c r="R75" i="4" s="1"/>
  <c r="F189" i="32"/>
  <c r="G189" i="32" s="1"/>
  <c r="R133" i="4" s="1"/>
  <c r="F238" i="32"/>
  <c r="G238" i="32" s="1"/>
  <c r="R182" i="4" s="1"/>
  <c r="F85" i="32"/>
  <c r="G85" i="32" s="1"/>
  <c r="R29" i="4" s="1"/>
  <c r="F132" i="32"/>
  <c r="G132" i="32" s="1"/>
  <c r="R76" i="4" s="1"/>
  <c r="F190" i="32"/>
  <c r="G190" i="32" s="1"/>
  <c r="R134" i="4" s="1"/>
  <c r="F239" i="32"/>
  <c r="G239" i="32" s="1"/>
  <c r="R183" i="4" s="1"/>
  <c r="F86" i="32"/>
  <c r="G86" i="32" s="1"/>
  <c r="R30" i="4" s="1"/>
  <c r="F133" i="32"/>
  <c r="G133" i="32" s="1"/>
  <c r="R77" i="4" s="1"/>
  <c r="F191" i="32"/>
  <c r="G191" i="32" s="1"/>
  <c r="R135" i="4" s="1"/>
  <c r="F240" i="32"/>
  <c r="G240" i="32" s="1"/>
  <c r="R184" i="4" s="1"/>
  <c r="F87" i="32"/>
  <c r="G87" i="32" s="1"/>
  <c r="R31" i="4" s="1"/>
  <c r="F147" i="32"/>
  <c r="G147" i="32" s="1"/>
  <c r="R91" i="4" s="1"/>
  <c r="F192" i="32"/>
  <c r="G192" i="32" s="1"/>
  <c r="R136" i="4" s="1"/>
  <c r="F241" i="32"/>
  <c r="G241" i="32" s="1"/>
  <c r="R185" i="4" s="1"/>
  <c r="F88" i="32"/>
  <c r="G88" i="32" s="1"/>
  <c r="R32" i="4" s="1"/>
  <c r="F153" i="32"/>
  <c r="G153" i="32" s="1"/>
  <c r="R97" i="4" s="1"/>
  <c r="F193" i="32"/>
  <c r="G193" i="32" s="1"/>
  <c r="R137" i="4" s="1"/>
  <c r="F242" i="32"/>
  <c r="G242" i="32" s="1"/>
  <c r="R186" i="4" s="1"/>
  <c r="F89" i="32"/>
  <c r="G89" i="32" s="1"/>
  <c r="R33" i="4" s="1"/>
  <c r="F154" i="32"/>
  <c r="G154" i="32" s="1"/>
  <c r="R98" i="4" s="1"/>
  <c r="F203" i="32"/>
  <c r="G203" i="32" s="1"/>
  <c r="R147" i="4" s="1"/>
  <c r="F243" i="32"/>
  <c r="G243" i="32" s="1"/>
  <c r="R187" i="4" s="1"/>
  <c r="F90" i="32"/>
  <c r="G90" i="32" s="1"/>
  <c r="R34" i="4" s="1"/>
  <c r="F155" i="32"/>
  <c r="G155" i="32" s="1"/>
  <c r="R99" i="4" s="1"/>
  <c r="F204" i="32"/>
  <c r="G204" i="32" s="1"/>
  <c r="R148" i="4" s="1"/>
  <c r="F260" i="32"/>
  <c r="G260" i="32" s="1"/>
  <c r="R204" i="4" s="1"/>
  <c r="F91" i="32"/>
  <c r="G91" i="32" s="1"/>
  <c r="R35" i="4" s="1"/>
  <c r="F156" i="32"/>
  <c r="G156" i="32" s="1"/>
  <c r="R100" i="4" s="1"/>
  <c r="F205" i="32"/>
  <c r="G205" i="32" s="1"/>
  <c r="R149" i="4" s="1"/>
  <c r="F261" i="32"/>
  <c r="G261" i="32" s="1"/>
  <c r="R205" i="4" s="1"/>
  <c r="F92" i="32"/>
  <c r="G92" i="32" s="1"/>
  <c r="R36" i="4" s="1"/>
  <c r="F157" i="32"/>
  <c r="G157" i="32" s="1"/>
  <c r="R101" i="4" s="1"/>
  <c r="F206" i="32"/>
  <c r="G206" i="32" s="1"/>
  <c r="R150" i="4" s="1"/>
  <c r="F262" i="32"/>
  <c r="G262" i="32" s="1"/>
  <c r="R206" i="4" s="1"/>
  <c r="F93" i="32"/>
  <c r="G93" i="32" s="1"/>
  <c r="R37" i="4" s="1"/>
  <c r="F158" i="32"/>
  <c r="G158" i="32" s="1"/>
  <c r="R102" i="4" s="1"/>
  <c r="F207" i="32"/>
  <c r="G207" i="32" s="1"/>
  <c r="R151" i="4" s="1"/>
  <c r="F263" i="32"/>
  <c r="G263" i="32" s="1"/>
  <c r="R207" i="4" s="1"/>
  <c r="F106" i="32"/>
  <c r="G106" i="32" s="1"/>
  <c r="R50" i="4" s="1"/>
  <c r="F159" i="32"/>
  <c r="G159" i="32" s="1"/>
  <c r="R103" i="4" s="1"/>
  <c r="F208" i="32"/>
  <c r="G208" i="32" s="1"/>
  <c r="R152" i="4" s="1"/>
  <c r="F264" i="32"/>
  <c r="G264" i="32" s="1"/>
  <c r="R208" i="4" s="1"/>
  <c r="F107" i="32"/>
  <c r="G107" i="32" s="1"/>
  <c r="R51" i="4" s="1"/>
  <c r="F160" i="32"/>
  <c r="G160" i="32" s="1"/>
  <c r="R104" i="4" s="1"/>
  <c r="F209" i="32"/>
  <c r="G209" i="32" s="1"/>
  <c r="R153" i="4" s="1"/>
  <c r="F265" i="32"/>
  <c r="G265" i="32" s="1"/>
  <c r="R209" i="4" s="1"/>
  <c r="F114" i="32"/>
  <c r="G114" i="32" s="1"/>
  <c r="R58" i="4" s="1"/>
  <c r="F161" i="32"/>
  <c r="G161" i="32" s="1"/>
  <c r="R105" i="4" s="1"/>
  <c r="F210" i="32"/>
  <c r="G210" i="32" s="1"/>
  <c r="R154" i="4" s="1"/>
  <c r="F266" i="32"/>
  <c r="G266" i="32" s="1"/>
  <c r="R210" i="4" s="1"/>
  <c r="F115" i="32"/>
  <c r="G115" i="32" s="1"/>
  <c r="R59" i="4" s="1"/>
  <c r="F162" i="32"/>
  <c r="G162" i="32" s="1"/>
  <c r="R106" i="4" s="1"/>
  <c r="F218" i="32"/>
  <c r="G218" i="32" s="1"/>
  <c r="R162" i="4" s="1"/>
  <c r="F267" i="32"/>
  <c r="G267" i="32" s="1"/>
  <c r="R211" i="4" s="1"/>
  <c r="F164" i="32"/>
  <c r="G164" i="32" s="1"/>
  <c r="R108" i="4" s="1"/>
  <c r="F219" i="32"/>
  <c r="G219" i="32" s="1"/>
  <c r="R163" i="4" s="1"/>
  <c r="F224" i="32"/>
  <c r="G224" i="32" s="1"/>
  <c r="R168" i="4" s="1"/>
  <c r="F272" i="32"/>
  <c r="G272" i="32" s="1"/>
  <c r="R216" i="4" s="1"/>
  <c r="F273" i="32"/>
  <c r="G273" i="32" s="1"/>
  <c r="R217" i="4" s="1"/>
  <c r="F116" i="32"/>
  <c r="G116" i="32" s="1"/>
  <c r="R60" i="4" s="1"/>
  <c r="F117" i="32"/>
  <c r="G117" i="32" s="1"/>
  <c r="R61" i="4" s="1"/>
  <c r="F163" i="32"/>
  <c r="G163" i="32" s="1"/>
  <c r="R107" i="4" s="1"/>
  <c r="I261" i="41"/>
  <c r="M261" i="41" s="1"/>
  <c r="Q261" i="41" s="1"/>
  <c r="U205" i="4" s="1"/>
  <c r="I162" i="41"/>
  <c r="M162" i="41" s="1"/>
  <c r="Q162" i="41" s="1"/>
  <c r="U106" i="4" s="1"/>
  <c r="I214" i="41"/>
  <c r="M214" i="41" s="1"/>
  <c r="Q214" i="41" s="1"/>
  <c r="U158" i="4" s="1"/>
  <c r="I161" i="41"/>
  <c r="M161" i="41" s="1"/>
  <c r="Q161" i="41" s="1"/>
  <c r="U105" i="4" s="1"/>
  <c r="I87" i="41"/>
  <c r="M87" i="41" s="1"/>
  <c r="Q87" i="41" s="1"/>
  <c r="U31" i="4" s="1"/>
  <c r="I185" i="41"/>
  <c r="M185" i="41" s="1"/>
  <c r="Q185" i="41" s="1"/>
  <c r="U129" i="4" s="1"/>
  <c r="I276" i="41"/>
  <c r="M276" i="41" s="1"/>
  <c r="Q276" i="41" s="1"/>
  <c r="U220" i="4" s="1"/>
  <c r="I135" i="41"/>
  <c r="M135" i="41" s="1"/>
  <c r="Q135" i="41" s="1"/>
  <c r="U79" i="4" s="1"/>
  <c r="I277" i="41"/>
  <c r="M277" i="41" s="1"/>
  <c r="Q277" i="41" s="1"/>
  <c r="U221" i="4" s="1"/>
  <c r="I229" i="41"/>
  <c r="M229" i="41" s="1"/>
  <c r="Q229" i="41" s="1"/>
  <c r="U173" i="4" s="1"/>
  <c r="I80" i="41"/>
  <c r="M80" i="41" s="1"/>
  <c r="Q80" i="41" s="1"/>
  <c r="U24" i="4" s="1"/>
  <c r="I131" i="41"/>
  <c r="M131" i="41" s="1"/>
  <c r="Q131" i="41" s="1"/>
  <c r="U75" i="4" s="1"/>
  <c r="I129" i="41"/>
  <c r="M129" i="41" s="1"/>
  <c r="Q129" i="41" s="1"/>
  <c r="U73" i="4" s="1"/>
  <c r="I83" i="41"/>
  <c r="M83" i="41" s="1"/>
  <c r="Q83" i="41" s="1"/>
  <c r="U27" i="4" s="1"/>
  <c r="I188" i="41"/>
  <c r="M188" i="41" s="1"/>
  <c r="Q188" i="41" s="1"/>
  <c r="U132" i="4" s="1"/>
  <c r="I118" i="41"/>
  <c r="M118" i="41" s="1"/>
  <c r="Q118" i="41" s="1"/>
  <c r="U62" i="4" s="1"/>
  <c r="I167" i="41"/>
  <c r="M167" i="41" s="1"/>
  <c r="Q167" i="41" s="1"/>
  <c r="U111" i="4" s="1"/>
  <c r="I75" i="41"/>
  <c r="M75" i="41" s="1"/>
  <c r="Q75" i="41" s="1"/>
  <c r="U19" i="4" s="1"/>
  <c r="I260" i="41"/>
  <c r="M260" i="41" s="1"/>
  <c r="Q260" i="41" s="1"/>
  <c r="U204" i="4" s="1"/>
  <c r="I154" i="41"/>
  <c r="M154" i="41" s="1"/>
  <c r="Q154" i="41" s="1"/>
  <c r="U98" i="4" s="1"/>
  <c r="I213" i="41"/>
  <c r="M213" i="41" s="1"/>
  <c r="Q213" i="41" s="1"/>
  <c r="U157" i="4" s="1"/>
  <c r="I160" i="41"/>
  <c r="M160" i="41" s="1"/>
  <c r="Q160" i="41" s="1"/>
  <c r="U104" i="4" s="1"/>
  <c r="I79" i="41"/>
  <c r="M79" i="41" s="1"/>
  <c r="Q79" i="41" s="1"/>
  <c r="U23" i="4" s="1"/>
  <c r="I163" i="41"/>
  <c r="M163" i="41" s="1"/>
  <c r="Q163" i="41" s="1"/>
  <c r="U107" i="4" s="1"/>
  <c r="I250" i="41"/>
  <c r="M250" i="41" s="1"/>
  <c r="Q250" i="41" s="1"/>
  <c r="U194" i="4" s="1"/>
  <c r="I110" i="41"/>
  <c r="M110" i="41" s="1"/>
  <c r="Q110" i="41" s="1"/>
  <c r="U54" i="4" s="1"/>
  <c r="I275" i="41"/>
  <c r="M275" i="41" s="1"/>
  <c r="Q275" i="41" s="1"/>
  <c r="U219" i="4" s="1"/>
  <c r="I191" i="41"/>
  <c r="M191" i="41" s="1"/>
  <c r="Q191" i="41" s="1"/>
  <c r="U135" i="4" s="1"/>
  <c r="I74" i="41"/>
  <c r="M74" i="41" s="1"/>
  <c r="Q74" i="41" s="1"/>
  <c r="U18" i="4" s="1"/>
  <c r="I123" i="41"/>
  <c r="M123" i="41" s="1"/>
  <c r="Q123" i="41" s="1"/>
  <c r="U67" i="4" s="1"/>
  <c r="I249" i="41"/>
  <c r="M249" i="41" s="1"/>
  <c r="Q249" i="41" s="1"/>
  <c r="U193" i="4" s="1"/>
  <c r="I268" i="41"/>
  <c r="M268" i="41" s="1"/>
  <c r="Q268" i="41" s="1"/>
  <c r="U212" i="4" s="1"/>
  <c r="I175" i="41"/>
  <c r="M175" i="41" s="1"/>
  <c r="Q175" i="41" s="1"/>
  <c r="U119" i="4" s="1"/>
  <c r="I114" i="41"/>
  <c r="M114" i="41" s="1"/>
  <c r="Q114" i="41" s="1"/>
  <c r="U58" i="4" s="1"/>
  <c r="I151" i="41"/>
  <c r="M151" i="41" s="1"/>
  <c r="Q151" i="41" s="1"/>
  <c r="U95" i="4" s="1"/>
  <c r="I69" i="41"/>
  <c r="M69" i="41" s="1"/>
  <c r="Q69" i="41" s="1"/>
  <c r="I287" i="41"/>
  <c r="M287" i="41" s="1"/>
  <c r="Q287" i="41" s="1"/>
  <c r="U231" i="4" s="1"/>
  <c r="I259" i="41"/>
  <c r="M259" i="41" s="1"/>
  <c r="Q259" i="41" s="1"/>
  <c r="U203" i="4" s="1"/>
  <c r="I212" i="41"/>
  <c r="M212" i="41" s="1"/>
  <c r="Q212" i="41" s="1"/>
  <c r="U156" i="4" s="1"/>
  <c r="I159" i="41"/>
  <c r="M159" i="41" s="1"/>
  <c r="Q159" i="41" s="1"/>
  <c r="U103" i="4" s="1"/>
  <c r="I71" i="41"/>
  <c r="M71" i="41" s="1"/>
  <c r="Q71" i="41" s="1"/>
  <c r="U15" i="4" s="1"/>
  <c r="I148" i="41"/>
  <c r="M148" i="41" s="1"/>
  <c r="Q148" i="41" s="1"/>
  <c r="U92" i="4" s="1"/>
  <c r="I236" i="41"/>
  <c r="M236" i="41" s="1"/>
  <c r="Q236" i="41" s="1"/>
  <c r="U180" i="4" s="1"/>
  <c r="I109" i="41"/>
  <c r="M109" i="41" s="1"/>
  <c r="Q109" i="41" s="1"/>
  <c r="U53" i="4" s="1"/>
  <c r="I246" i="41"/>
  <c r="M246" i="41" s="1"/>
  <c r="Q246" i="41" s="1"/>
  <c r="U190" i="4" s="1"/>
  <c r="I189" i="41"/>
  <c r="M189" i="41" s="1"/>
  <c r="Q189" i="41" s="1"/>
  <c r="U133" i="4" s="1"/>
  <c r="I283" i="41"/>
  <c r="M283" i="41" s="1"/>
  <c r="Q283" i="41" s="1"/>
  <c r="U227" i="4" s="1"/>
  <c r="I120" i="41"/>
  <c r="M120" i="41" s="1"/>
  <c r="Q120" i="41" s="1"/>
  <c r="U64" i="4" s="1"/>
  <c r="I206" i="41"/>
  <c r="M206" i="41" s="1"/>
  <c r="Q206" i="41" s="1"/>
  <c r="U150" i="4" s="1"/>
  <c r="I78" i="41"/>
  <c r="M78" i="41" s="1"/>
  <c r="Q78" i="41" s="1"/>
  <c r="U22" i="4" s="1"/>
  <c r="I285" i="41"/>
  <c r="M285" i="41" s="1"/>
  <c r="Q285" i="41" s="1"/>
  <c r="U229" i="4" s="1"/>
  <c r="I91" i="41"/>
  <c r="M91" i="41" s="1"/>
  <c r="Q91" i="41" s="1"/>
  <c r="U35" i="4" s="1"/>
  <c r="I282" i="41"/>
  <c r="M282" i="41" s="1"/>
  <c r="Q282" i="41" s="1"/>
  <c r="U226" i="4" s="1"/>
  <c r="I278" i="41"/>
  <c r="M278" i="41" s="1"/>
  <c r="Q278" i="41" s="1"/>
  <c r="U222" i="4" s="1"/>
  <c r="I184" i="41"/>
  <c r="M184" i="41" s="1"/>
  <c r="Q184" i="41" s="1"/>
  <c r="U128" i="4" s="1"/>
  <c r="I116" i="41"/>
  <c r="M116" i="41" s="1"/>
  <c r="Q116" i="41" s="1"/>
  <c r="U60" i="4" s="1"/>
  <c r="I89" i="41"/>
  <c r="M89" i="41" s="1"/>
  <c r="Q89" i="41" s="1"/>
  <c r="U33" i="4" s="1"/>
  <c r="I220" i="41"/>
  <c r="M220" i="41" s="1"/>
  <c r="Q220" i="41" s="1"/>
  <c r="U164" i="4" s="1"/>
  <c r="I271" i="41"/>
  <c r="M271" i="41" s="1"/>
  <c r="Q271" i="41" s="1"/>
  <c r="U215" i="4" s="1"/>
  <c r="I257" i="41"/>
  <c r="M257" i="41" s="1"/>
  <c r="Q257" i="41" s="1"/>
  <c r="U201" i="4" s="1"/>
  <c r="I280" i="41"/>
  <c r="M280" i="41" s="1"/>
  <c r="Q280" i="41" s="1"/>
  <c r="U224" i="4" s="1"/>
  <c r="I288" i="41"/>
  <c r="M288" i="41" s="1"/>
  <c r="Q288" i="41" s="1"/>
  <c r="U232" i="4" s="1"/>
  <c r="I157" i="41"/>
  <c r="M157" i="41" s="1"/>
  <c r="Q157" i="41" s="1"/>
  <c r="U101" i="4" s="1"/>
  <c r="I270" i="41"/>
  <c r="M270" i="41" s="1"/>
  <c r="Q270" i="41" s="1"/>
  <c r="U214" i="4" s="1"/>
  <c r="I134" i="41"/>
  <c r="M134" i="41" s="1"/>
  <c r="Q134" i="41" s="1"/>
  <c r="U78" i="4" s="1"/>
  <c r="I222" i="41"/>
  <c r="M222" i="41" s="1"/>
  <c r="Q222" i="41" s="1"/>
  <c r="U166" i="4" s="1"/>
  <c r="I107" i="41"/>
  <c r="M107" i="41" s="1"/>
  <c r="Q107" i="41" s="1"/>
  <c r="U51" i="4" s="1"/>
  <c r="I240" i="41"/>
  <c r="M240" i="41" s="1"/>
  <c r="Q240" i="41" s="1"/>
  <c r="U184" i="4" s="1"/>
  <c r="I173" i="41"/>
  <c r="M173" i="41" s="1"/>
  <c r="Q173" i="41" s="1"/>
  <c r="U117" i="4" s="1"/>
  <c r="I224" i="41"/>
  <c r="M224" i="41" s="1"/>
  <c r="Q224" i="41" s="1"/>
  <c r="U168" i="4" s="1"/>
  <c r="I218" i="41"/>
  <c r="M218" i="41" s="1"/>
  <c r="Q218" i="41" s="1"/>
  <c r="U162" i="4" s="1"/>
  <c r="I124" i="41"/>
  <c r="M124" i="41" s="1"/>
  <c r="Q124" i="41" s="1"/>
  <c r="U68" i="4" s="1"/>
  <c r="I126" i="41"/>
  <c r="M126" i="41" s="1"/>
  <c r="Q126" i="41" s="1"/>
  <c r="U70" i="4" s="1"/>
  <c r="I112" i="41"/>
  <c r="M112" i="41" s="1"/>
  <c r="Q112" i="41" s="1"/>
  <c r="U56" i="4" s="1"/>
  <c r="I208" i="41"/>
  <c r="M208" i="41" s="1"/>
  <c r="Q208" i="41" s="1"/>
  <c r="U152" i="4" s="1"/>
  <c r="I248" i="41"/>
  <c r="M248" i="41" s="1"/>
  <c r="Q248" i="41" s="1"/>
  <c r="U192" i="4" s="1"/>
  <c r="I137" i="41"/>
  <c r="M137" i="41" s="1"/>
  <c r="Q137" i="41" s="1"/>
  <c r="U81" i="4" s="1"/>
  <c r="I263" i="41"/>
  <c r="M263" i="41" s="1"/>
  <c r="Q263" i="41" s="1"/>
  <c r="U207" i="4" s="1"/>
  <c r="I256" i="41"/>
  <c r="M256" i="41" s="1"/>
  <c r="Q256" i="41" s="1"/>
  <c r="U200" i="4" s="1"/>
  <c r="I273" i="41"/>
  <c r="M273" i="41" s="1"/>
  <c r="Q273" i="41" s="1"/>
  <c r="U217" i="4" s="1"/>
  <c r="I281" i="41"/>
  <c r="M281" i="41" s="1"/>
  <c r="Q281" i="41" s="1"/>
  <c r="U225" i="4" s="1"/>
  <c r="I156" i="41"/>
  <c r="M156" i="41" s="1"/>
  <c r="Q156" i="41" s="1"/>
  <c r="U100" i="4" s="1"/>
  <c r="I264" i="41"/>
  <c r="M264" i="41" s="1"/>
  <c r="Q264" i="41" s="1"/>
  <c r="U208" i="4" s="1"/>
  <c r="I102" i="41"/>
  <c r="M102" i="41" s="1"/>
  <c r="Q102" i="41" s="1"/>
  <c r="U46" i="4" s="1"/>
  <c r="I209" i="41"/>
  <c r="M209" i="41" s="1"/>
  <c r="Q209" i="41" s="1"/>
  <c r="U153" i="4" s="1"/>
  <c r="I106" i="41"/>
  <c r="M106" i="41" s="1"/>
  <c r="Q106" i="41" s="1"/>
  <c r="U50" i="4" s="1"/>
  <c r="I217" i="41"/>
  <c r="M217" i="41" s="1"/>
  <c r="Q217" i="41" s="1"/>
  <c r="U161" i="4" s="1"/>
  <c r="I166" i="41"/>
  <c r="M166" i="41" s="1"/>
  <c r="Q166" i="41" s="1"/>
  <c r="U110" i="4" s="1"/>
  <c r="I198" i="41"/>
  <c r="M198" i="41" s="1"/>
  <c r="Q198" i="41" s="1"/>
  <c r="U142" i="4" s="1"/>
  <c r="I207" i="41"/>
  <c r="M207" i="41" s="1"/>
  <c r="Q207" i="41" s="1"/>
  <c r="U151" i="4" s="1"/>
  <c r="I121" i="41"/>
  <c r="M121" i="41" s="1"/>
  <c r="Q121" i="41" s="1"/>
  <c r="U65" i="4" s="1"/>
  <c r="I94" i="41"/>
  <c r="M94" i="41" s="1"/>
  <c r="Q94" i="41" s="1"/>
  <c r="U38" i="4" s="1"/>
  <c r="I86" i="41"/>
  <c r="M86" i="41" s="1"/>
  <c r="Q86" i="41" s="1"/>
  <c r="U30" i="4" s="1"/>
  <c r="I145" i="41"/>
  <c r="M145" i="41" s="1"/>
  <c r="Q145" i="41" s="1"/>
  <c r="U89" i="4" s="1"/>
  <c r="I203" i="41"/>
  <c r="M203" i="41" s="1"/>
  <c r="Q203" i="41" s="1"/>
  <c r="U147" i="4" s="1"/>
  <c r="I117" i="41"/>
  <c r="M117" i="41" s="1"/>
  <c r="Q117" i="41" s="1"/>
  <c r="U61" i="4" s="1"/>
  <c r="I210" i="41"/>
  <c r="M210" i="41" s="1"/>
  <c r="Q210" i="41" s="1"/>
  <c r="U154" i="4" s="1"/>
  <c r="I266" i="41"/>
  <c r="M266" i="41" s="1"/>
  <c r="Q266" i="41" s="1"/>
  <c r="U210" i="4" s="1"/>
  <c r="I274" i="41"/>
  <c r="M274" i="41" s="1"/>
  <c r="Q274" i="41" s="1"/>
  <c r="U218" i="4" s="1"/>
  <c r="I155" i="41"/>
  <c r="M155" i="41" s="1"/>
  <c r="Q155" i="41" s="1"/>
  <c r="U99" i="4" s="1"/>
  <c r="I253" i="41"/>
  <c r="M253" i="41" s="1"/>
  <c r="Q253" i="41" s="1"/>
  <c r="U197" i="4" s="1"/>
  <c r="I205" i="41"/>
  <c r="M205" i="41" s="1"/>
  <c r="Q205" i="41" s="1"/>
  <c r="U149" i="4" s="1"/>
  <c r="I105" i="41"/>
  <c r="M105" i="41" s="1"/>
  <c r="Q105" i="41" s="1"/>
  <c r="U49" i="4" s="1"/>
  <c r="I146" i="41"/>
  <c r="M146" i="41" s="1"/>
  <c r="Q146" i="41" s="1"/>
  <c r="U90" i="4" s="1"/>
  <c r="I165" i="41"/>
  <c r="M165" i="41" s="1"/>
  <c r="Q165" i="41" s="1"/>
  <c r="U109" i="4" s="1"/>
  <c r="I279" i="41"/>
  <c r="M279" i="41" s="1"/>
  <c r="Q279" i="41" s="1"/>
  <c r="U223" i="4" s="1"/>
  <c r="I258" i="41"/>
  <c r="M258" i="41" s="1"/>
  <c r="Q258" i="41" s="1"/>
  <c r="U202" i="4" s="1"/>
  <c r="I138" i="41"/>
  <c r="M138" i="41" s="1"/>
  <c r="Q138" i="41" s="1"/>
  <c r="U82" i="4" s="1"/>
  <c r="I211" i="41"/>
  <c r="M211" i="41" s="1"/>
  <c r="Q211" i="41" s="1"/>
  <c r="U155" i="4" s="1"/>
  <c r="I158" i="41"/>
  <c r="M158" i="41" s="1"/>
  <c r="Q158" i="41" s="1"/>
  <c r="U102" i="4" s="1"/>
  <c r="I284" i="41"/>
  <c r="M284" i="41" s="1"/>
  <c r="Q284" i="41" s="1"/>
  <c r="U228" i="4" s="1"/>
  <c r="I141" i="41"/>
  <c r="M141" i="41" s="1"/>
  <c r="Q141" i="41" s="1"/>
  <c r="U85" i="4" s="1"/>
  <c r="I225" i="41"/>
  <c r="M225" i="41" s="1"/>
  <c r="Q225" i="41" s="1"/>
  <c r="U169" i="4" s="1"/>
  <c r="I108" i="41"/>
  <c r="M108" i="41" s="1"/>
  <c r="Q108" i="41" s="1"/>
  <c r="U52" i="4" s="1"/>
  <c r="I242" i="41"/>
  <c r="M242" i="41" s="1"/>
  <c r="Q242" i="41" s="1"/>
  <c r="U186" i="4" s="1"/>
  <c r="I182" i="41"/>
  <c r="M182" i="41" s="1"/>
  <c r="Q182" i="41" s="1"/>
  <c r="U126" i="4" s="1"/>
  <c r="I221" i="41"/>
  <c r="M221" i="41" s="1"/>
  <c r="Q221" i="41" s="1"/>
  <c r="U165" i="4" s="1"/>
  <c r="I235" i="41"/>
  <c r="M235" i="41" s="1"/>
  <c r="Q235" i="41" s="1"/>
  <c r="U179" i="4" s="1"/>
  <c r="I227" i="41"/>
  <c r="M227" i="41" s="1"/>
  <c r="Q227" i="41" s="1"/>
  <c r="U171" i="4" s="1"/>
  <c r="I255" i="41"/>
  <c r="M255" i="41" s="1"/>
  <c r="Q255" i="41" s="1"/>
  <c r="U199" i="4" s="1"/>
  <c r="I101" i="41"/>
  <c r="M101" i="41" s="1"/>
  <c r="Q101" i="41" s="1"/>
  <c r="U45" i="4" s="1"/>
  <c r="I244" i="41"/>
  <c r="M244" i="41" s="1"/>
  <c r="Q244" i="41" s="1"/>
  <c r="U188" i="4" s="1"/>
  <c r="I103" i="41"/>
  <c r="M103" i="41" s="1"/>
  <c r="Q103" i="41" s="1"/>
  <c r="U47" i="4" s="1"/>
  <c r="I193" i="41"/>
  <c r="M193" i="41" s="1"/>
  <c r="Q193" i="41" s="1"/>
  <c r="U137" i="4" s="1"/>
  <c r="I172" i="41"/>
  <c r="M172" i="41" s="1"/>
  <c r="Q172" i="41" s="1"/>
  <c r="U116" i="4" s="1"/>
  <c r="I254" i="41"/>
  <c r="M254" i="41" s="1"/>
  <c r="Q254" i="41" s="1"/>
  <c r="U198" i="4" s="1"/>
  <c r="I153" i="41"/>
  <c r="M153" i="41" s="1"/>
  <c r="Q153" i="41" s="1"/>
  <c r="U97" i="4" s="1"/>
  <c r="I195" i="41"/>
  <c r="M195" i="41" s="1"/>
  <c r="Q195" i="41" s="1"/>
  <c r="U139" i="4" s="1"/>
  <c r="I132" i="41"/>
  <c r="M132" i="41" s="1"/>
  <c r="Q132" i="41" s="1"/>
  <c r="U76" i="4" s="1"/>
  <c r="I247" i="41"/>
  <c r="M247" i="41" s="1"/>
  <c r="Q247" i="41" s="1"/>
  <c r="U191" i="4" s="1"/>
  <c r="I237" i="41"/>
  <c r="M237" i="41" s="1"/>
  <c r="Q237" i="41" s="1"/>
  <c r="U181" i="4" s="1"/>
  <c r="I95" i="41"/>
  <c r="M95" i="41" s="1"/>
  <c r="Q95" i="41" s="1"/>
  <c r="U39" i="4" s="1"/>
  <c r="I171" i="41"/>
  <c r="M171" i="41" s="1"/>
  <c r="Q171" i="41" s="1"/>
  <c r="U115" i="4" s="1"/>
  <c r="I169" i="41"/>
  <c r="M169" i="41" s="1"/>
  <c r="Q169" i="41" s="1"/>
  <c r="U113" i="4" s="1"/>
  <c r="I243" i="41"/>
  <c r="M243" i="41" s="1"/>
  <c r="Q243" i="41" s="1"/>
  <c r="U187" i="4" s="1"/>
  <c r="I147" i="41"/>
  <c r="M147" i="41" s="1"/>
  <c r="Q147" i="41" s="1"/>
  <c r="U91" i="4" s="1"/>
  <c r="I181" i="41"/>
  <c r="M181" i="41" s="1"/>
  <c r="Q181" i="41" s="1"/>
  <c r="U125" i="4" s="1"/>
  <c r="I122" i="41"/>
  <c r="M122" i="41" s="1"/>
  <c r="Q122" i="41" s="1"/>
  <c r="U66" i="4" s="1"/>
  <c r="I202" i="41"/>
  <c r="M202" i="41" s="1"/>
  <c r="Q202" i="41" s="1"/>
  <c r="U146" i="4" s="1"/>
  <c r="I245" i="41"/>
  <c r="M245" i="41" s="1"/>
  <c r="Q245" i="41" s="1"/>
  <c r="U189" i="4" s="1"/>
  <c r="I192" i="41"/>
  <c r="M192" i="41" s="1"/>
  <c r="Q192" i="41" s="1"/>
  <c r="U136" i="4" s="1"/>
  <c r="I269" i="41"/>
  <c r="M269" i="41" s="1"/>
  <c r="Q269" i="41" s="1"/>
  <c r="U213" i="4" s="1"/>
  <c r="I136" i="41"/>
  <c r="M136" i="41" s="1"/>
  <c r="Q136" i="41" s="1"/>
  <c r="U80" i="4" s="1"/>
  <c r="I176" i="41"/>
  <c r="M176" i="41" s="1"/>
  <c r="Q176" i="41" s="1"/>
  <c r="U120" i="4" s="1"/>
  <c r="I76" i="41"/>
  <c r="M76" i="41" s="1"/>
  <c r="Q76" i="41" s="1"/>
  <c r="U20" i="4" s="1"/>
  <c r="I93" i="41"/>
  <c r="M93" i="41" s="1"/>
  <c r="Q93" i="41" s="1"/>
  <c r="U37" i="4" s="1"/>
  <c r="I238" i="41"/>
  <c r="M238" i="41" s="1"/>
  <c r="Q238" i="41" s="1"/>
  <c r="U182" i="4" s="1"/>
  <c r="I265" i="41"/>
  <c r="M265" i="41" s="1"/>
  <c r="Q265" i="41" s="1"/>
  <c r="U209" i="4" s="1"/>
  <c r="I130" i="41"/>
  <c r="M130" i="41" s="1"/>
  <c r="Q130" i="41" s="1"/>
  <c r="U74" i="4" s="1"/>
  <c r="I174" i="41"/>
  <c r="M174" i="41" s="1"/>
  <c r="Q174" i="41" s="1"/>
  <c r="U118" i="4" s="1"/>
  <c r="I70" i="41"/>
  <c r="M70" i="41" s="1"/>
  <c r="Q70" i="41" s="1"/>
  <c r="U14" i="4" s="1"/>
  <c r="I186" i="41"/>
  <c r="M186" i="41" s="1"/>
  <c r="Q186" i="41" s="1"/>
  <c r="U130" i="4" s="1"/>
  <c r="I216" i="41"/>
  <c r="M216" i="41" s="1"/>
  <c r="Q216" i="41" s="1"/>
  <c r="U160" i="4" s="1"/>
  <c r="I99" i="41"/>
  <c r="M99" i="41" s="1"/>
  <c r="Q99" i="41" s="1"/>
  <c r="U43" i="4" s="1"/>
  <c r="I234" i="41"/>
  <c r="M234" i="41" s="1"/>
  <c r="Q234" i="41" s="1"/>
  <c r="U178" i="4" s="1"/>
  <c r="I115" i="41"/>
  <c r="M115" i="41" s="1"/>
  <c r="Q115" i="41" s="1"/>
  <c r="U59" i="4" s="1"/>
  <c r="I168" i="41"/>
  <c r="M168" i="41" s="1"/>
  <c r="Q168" i="41" s="1"/>
  <c r="U112" i="4" s="1"/>
  <c r="I200" i="41"/>
  <c r="M200" i="41" s="1"/>
  <c r="Q200" i="41" s="1"/>
  <c r="U144" i="4" s="1"/>
  <c r="I77" i="41"/>
  <c r="M77" i="41" s="1"/>
  <c r="Q77" i="41" s="1"/>
  <c r="U21" i="4" s="1"/>
  <c r="I178" i="41"/>
  <c r="M178" i="41" s="1"/>
  <c r="Q178" i="41" s="1"/>
  <c r="U122" i="4" s="1"/>
  <c r="I127" i="41"/>
  <c r="M127" i="41" s="1"/>
  <c r="Q127" i="41" s="1"/>
  <c r="U71" i="4" s="1"/>
  <c r="I98" i="41"/>
  <c r="M98" i="41" s="1"/>
  <c r="Q98" i="41" s="1"/>
  <c r="U42" i="4" s="1"/>
  <c r="I232" i="41"/>
  <c r="M232" i="41" s="1"/>
  <c r="Q232" i="41" s="1"/>
  <c r="U176" i="4" s="1"/>
  <c r="I84" i="41"/>
  <c r="M84" i="41" s="1"/>
  <c r="Q84" i="41" s="1"/>
  <c r="U28" i="4" s="1"/>
  <c r="I140" i="41"/>
  <c r="M140" i="41" s="1"/>
  <c r="Q140" i="41" s="1"/>
  <c r="U84" i="4" s="1"/>
  <c r="I196" i="41"/>
  <c r="M196" i="41" s="1"/>
  <c r="Q196" i="41" s="1"/>
  <c r="U140" i="4" s="1"/>
  <c r="I226" i="41"/>
  <c r="M226" i="41" s="1"/>
  <c r="Q226" i="41" s="1"/>
  <c r="U170" i="4" s="1"/>
  <c r="I170" i="41"/>
  <c r="M170" i="41" s="1"/>
  <c r="Q170" i="41" s="1"/>
  <c r="U114" i="4" s="1"/>
  <c r="I119" i="41"/>
  <c r="M119" i="41" s="1"/>
  <c r="Q119" i="41" s="1"/>
  <c r="U63" i="4" s="1"/>
  <c r="I199" i="41"/>
  <c r="M199" i="41" s="1"/>
  <c r="Q199" i="41" s="1"/>
  <c r="U143" i="4" s="1"/>
  <c r="I241" i="41"/>
  <c r="M241" i="41" s="1"/>
  <c r="Q241" i="41" s="1"/>
  <c r="U185" i="4" s="1"/>
  <c r="I73" i="41"/>
  <c r="M73" i="41" s="1"/>
  <c r="Q73" i="41" s="1"/>
  <c r="U17" i="4" s="1"/>
  <c r="I251" i="41"/>
  <c r="M251" i="41" s="1"/>
  <c r="Q251" i="41" s="1"/>
  <c r="U195" i="4" s="1"/>
  <c r="I111" i="41"/>
  <c r="M111" i="41" s="1"/>
  <c r="Q111" i="41" s="1"/>
  <c r="U55" i="4" s="1"/>
  <c r="I96" i="41"/>
  <c r="M96" i="41" s="1"/>
  <c r="Q96" i="41" s="1"/>
  <c r="U40" i="4" s="1"/>
  <c r="I183" i="41"/>
  <c r="M183" i="41" s="1"/>
  <c r="Q183" i="41" s="1"/>
  <c r="U127" i="4" s="1"/>
  <c r="I272" i="41"/>
  <c r="M272" i="41" s="1"/>
  <c r="Q272" i="41" s="1"/>
  <c r="U216" i="4" s="1"/>
  <c r="I179" i="41"/>
  <c r="M179" i="41" s="1"/>
  <c r="Q179" i="41" s="1"/>
  <c r="U123" i="4" s="1"/>
  <c r="I286" i="41"/>
  <c r="M286" i="41" s="1"/>
  <c r="Q286" i="41" s="1"/>
  <c r="U230" i="4" s="1"/>
  <c r="I177" i="41"/>
  <c r="M177" i="41" s="1"/>
  <c r="Q177" i="41" s="1"/>
  <c r="U121" i="4" s="1"/>
  <c r="I239" i="41"/>
  <c r="M239" i="41" s="1"/>
  <c r="Q239" i="41" s="1"/>
  <c r="U183" i="4" s="1"/>
  <c r="I230" i="41"/>
  <c r="M230" i="41" s="1"/>
  <c r="Q230" i="41" s="1"/>
  <c r="U174" i="4" s="1"/>
  <c r="I233" i="41"/>
  <c r="M233" i="41" s="1"/>
  <c r="Q233" i="41" s="1"/>
  <c r="U177" i="4" s="1"/>
  <c r="I164" i="41"/>
  <c r="M164" i="41" s="1"/>
  <c r="Q164" i="41" s="1"/>
  <c r="U108" i="4" s="1"/>
  <c r="I152" i="41"/>
  <c r="M152" i="41" s="1"/>
  <c r="Q152" i="41" s="1"/>
  <c r="U96" i="4" s="1"/>
  <c r="I228" i="41"/>
  <c r="M228" i="41" s="1"/>
  <c r="Q228" i="41" s="1"/>
  <c r="U172" i="4" s="1"/>
  <c r="I92" i="41"/>
  <c r="M92" i="41" s="1"/>
  <c r="Q92" i="41" s="1"/>
  <c r="U36" i="4" s="1"/>
  <c r="I139" i="41"/>
  <c r="M139" i="41" s="1"/>
  <c r="Q139" i="41" s="1"/>
  <c r="U83" i="4" s="1"/>
  <c r="I113" i="41"/>
  <c r="M113" i="41" s="1"/>
  <c r="Q113" i="41" s="1"/>
  <c r="U57" i="4" s="1"/>
  <c r="I82" i="41"/>
  <c r="M82" i="41" s="1"/>
  <c r="Q82" i="41" s="1"/>
  <c r="U26" i="4" s="1"/>
  <c r="I231" i="41"/>
  <c r="M231" i="41" s="1"/>
  <c r="Q231" i="41" s="1"/>
  <c r="U175" i="4" s="1"/>
  <c r="I215" i="41"/>
  <c r="M215" i="41" s="1"/>
  <c r="Q215" i="41" s="1"/>
  <c r="U159" i="4" s="1"/>
  <c r="I219" i="41"/>
  <c r="M219" i="41" s="1"/>
  <c r="Q219" i="41" s="1"/>
  <c r="U163" i="4" s="1"/>
  <c r="I149" i="41"/>
  <c r="M149" i="41" s="1"/>
  <c r="Q149" i="41" s="1"/>
  <c r="U93" i="4" s="1"/>
  <c r="I289" i="41"/>
  <c r="M289" i="41" s="1"/>
  <c r="Q289" i="41" s="1"/>
  <c r="U233" i="4" s="1"/>
  <c r="I144" i="41"/>
  <c r="M144" i="41" s="1"/>
  <c r="Q144" i="41" s="1"/>
  <c r="U88" i="4" s="1"/>
  <c r="I90" i="41"/>
  <c r="M90" i="41" s="1"/>
  <c r="Q90" i="41" s="1"/>
  <c r="U34" i="4" s="1"/>
  <c r="I128" i="41"/>
  <c r="M128" i="41" s="1"/>
  <c r="Q128" i="41" s="1"/>
  <c r="U72" i="4" s="1"/>
  <c r="I85" i="41"/>
  <c r="M85" i="41" s="1"/>
  <c r="Q85" i="41" s="1"/>
  <c r="U29" i="4" s="1"/>
  <c r="I267" i="41"/>
  <c r="M267" i="41" s="1"/>
  <c r="Q267" i="41" s="1"/>
  <c r="U211" i="4" s="1"/>
  <c r="I201" i="41"/>
  <c r="M201" i="41" s="1"/>
  <c r="Q201" i="41" s="1"/>
  <c r="U145" i="4" s="1"/>
  <c r="I142" i="41"/>
  <c r="M142" i="41" s="1"/>
  <c r="Q142" i="41" s="1"/>
  <c r="U86" i="4" s="1"/>
  <c r="I150" i="41"/>
  <c r="M150" i="41" s="1"/>
  <c r="Q150" i="41" s="1"/>
  <c r="U94" i="4" s="1"/>
  <c r="I204" i="41"/>
  <c r="M204" i="41" s="1"/>
  <c r="Q204" i="41" s="1"/>
  <c r="U148" i="4" s="1"/>
  <c r="I133" i="41"/>
  <c r="M133" i="41" s="1"/>
  <c r="Q133" i="41" s="1"/>
  <c r="U77" i="4" s="1"/>
  <c r="I72" i="41"/>
  <c r="M72" i="41" s="1"/>
  <c r="Q72" i="41" s="1"/>
  <c r="U16" i="4" s="1"/>
  <c r="I252" i="41"/>
  <c r="M252" i="41" s="1"/>
  <c r="Q252" i="41" s="1"/>
  <c r="U196" i="4" s="1"/>
  <c r="I104" i="41"/>
  <c r="M104" i="41" s="1"/>
  <c r="Q104" i="41" s="1"/>
  <c r="U48" i="4" s="1"/>
  <c r="I180" i="41"/>
  <c r="M180" i="41" s="1"/>
  <c r="Q180" i="41" s="1"/>
  <c r="U124" i="4" s="1"/>
  <c r="I125" i="41"/>
  <c r="M125" i="41" s="1"/>
  <c r="Q125" i="41" s="1"/>
  <c r="U69" i="4" s="1"/>
  <c r="I194" i="41"/>
  <c r="M194" i="41" s="1"/>
  <c r="Q194" i="41" s="1"/>
  <c r="U138" i="4" s="1"/>
  <c r="I97" i="41"/>
  <c r="M97" i="41" s="1"/>
  <c r="Q97" i="41" s="1"/>
  <c r="U41" i="4" s="1"/>
  <c r="I223" i="41"/>
  <c r="M223" i="41" s="1"/>
  <c r="Q223" i="41" s="1"/>
  <c r="U167" i="4" s="1"/>
  <c r="I88" i="41"/>
  <c r="M88" i="41" s="1"/>
  <c r="Q88" i="41" s="1"/>
  <c r="U32" i="4" s="1"/>
  <c r="I262" i="41"/>
  <c r="M262" i="41" s="1"/>
  <c r="Q262" i="41" s="1"/>
  <c r="U206" i="4" s="1"/>
  <c r="I197" i="41"/>
  <c r="M197" i="41" s="1"/>
  <c r="Q197" i="41" s="1"/>
  <c r="U141" i="4" s="1"/>
  <c r="I143" i="41"/>
  <c r="M143" i="41" s="1"/>
  <c r="Q143" i="41" s="1"/>
  <c r="U87" i="4" s="1"/>
  <c r="I81" i="41"/>
  <c r="M81" i="41" s="1"/>
  <c r="Q81" i="41" s="1"/>
  <c r="U25" i="4" s="1"/>
  <c r="I100" i="41"/>
  <c r="M100" i="41" s="1"/>
  <c r="Q100" i="41" s="1"/>
  <c r="U44" i="4" s="1"/>
  <c r="I187" i="41"/>
  <c r="M187" i="41" s="1"/>
  <c r="Q187" i="41" s="1"/>
  <c r="U131" i="4" s="1"/>
  <c r="I190" i="41"/>
  <c r="M190" i="41" s="1"/>
  <c r="Q190" i="41" s="1"/>
  <c r="U134" i="4" s="1"/>
  <c r="G67" i="40"/>
  <c r="G291" i="40" s="1"/>
  <c r="R53" i="4"/>
  <c r="R95" i="4"/>
  <c r="R157" i="4"/>
  <c r="AC7" i="44"/>
  <c r="AW7" i="8"/>
  <c r="BU7" i="8" s="1"/>
  <c r="DS7" i="8" s="1"/>
  <c r="CT7" i="8" s="1"/>
  <c r="P7" i="44"/>
  <c r="AJ7" i="8"/>
  <c r="BH7" i="8" s="1"/>
  <c r="DF7" i="8" s="1"/>
  <c r="CG7" i="8" s="1"/>
  <c r="O7" i="44"/>
  <c r="AI7" i="8"/>
  <c r="BG7" i="8" s="1"/>
  <c r="DE7" i="8" s="1"/>
  <c r="CF7" i="8" s="1"/>
  <c r="AF7" i="44"/>
  <c r="AZ7" i="8"/>
  <c r="BX7" i="8" s="1"/>
  <c r="DV7" i="8" s="1"/>
  <c r="CW7" i="8" s="1"/>
  <c r="AE7" i="44"/>
  <c r="AY7" i="8"/>
  <c r="BW7" i="8" s="1"/>
  <c r="DU7" i="8" s="1"/>
  <c r="CV7" i="8" s="1"/>
  <c r="S7" i="44"/>
  <c r="AM7" i="8"/>
  <c r="BK7" i="8" s="1"/>
  <c r="DI7" i="8" s="1"/>
  <c r="CJ7" i="8" s="1"/>
  <c r="AD7" i="44"/>
  <c r="AX7" i="8"/>
  <c r="BV7" i="8" s="1"/>
  <c r="DT7" i="8" s="1"/>
  <c r="CU7" i="8" s="1"/>
  <c r="R7" i="44"/>
  <c r="AL7" i="8"/>
  <c r="BJ7" i="8" s="1"/>
  <c r="DH7" i="8" s="1"/>
  <c r="CI7" i="8" s="1"/>
  <c r="X7" i="44"/>
  <c r="AR7" i="8"/>
  <c r="BP7" i="8" s="1"/>
  <c r="DN7" i="8" s="1"/>
  <c r="CO7" i="8" s="1"/>
  <c r="W7" i="44"/>
  <c r="AQ7" i="8"/>
  <c r="BO7" i="8" s="1"/>
  <c r="DM7" i="8" s="1"/>
  <c r="CN7" i="8" s="1"/>
  <c r="Z7" i="44"/>
  <c r="AT7" i="8"/>
  <c r="BR7" i="8" s="1"/>
  <c r="DP7" i="8" s="1"/>
  <c r="CQ7" i="8" s="1"/>
  <c r="AG7" i="44"/>
  <c r="BA7" i="8"/>
  <c r="BY7" i="8" s="1"/>
  <c r="DW7" i="8" s="1"/>
  <c r="CX7" i="8" s="1"/>
  <c r="V7" i="44"/>
  <c r="AP7" i="8"/>
  <c r="BN7" i="8" s="1"/>
  <c r="DL7" i="8" s="1"/>
  <c r="CM7" i="8" s="1"/>
  <c r="U7" i="44"/>
  <c r="AO7" i="8"/>
  <c r="BM7" i="8" s="1"/>
  <c r="DK7" i="8" s="1"/>
  <c r="CL7" i="8" s="1"/>
  <c r="Q7" i="44"/>
  <c r="AK7" i="8"/>
  <c r="BI7" i="8" s="1"/>
  <c r="DG7" i="8" s="1"/>
  <c r="CH7" i="8" s="1"/>
  <c r="AB7" i="44"/>
  <c r="AV7" i="8"/>
  <c r="BT7" i="8" s="1"/>
  <c r="DR7" i="8" s="1"/>
  <c r="CS7" i="8" s="1"/>
  <c r="AA7" i="44"/>
  <c r="AU7" i="8"/>
  <c r="BS7" i="8" s="1"/>
  <c r="DQ7" i="8" s="1"/>
  <c r="CR7" i="8" s="1"/>
  <c r="N7" i="44"/>
  <c r="AH7" i="8"/>
  <c r="BF7" i="8" s="1"/>
  <c r="DD7" i="8" s="1"/>
  <c r="CE7" i="8" s="1"/>
  <c r="Y7" i="44"/>
  <c r="AS7" i="8"/>
  <c r="BQ7" i="8" s="1"/>
  <c r="DO7" i="8" s="1"/>
  <c r="CP7" i="8" s="1"/>
  <c r="M7" i="44"/>
  <c r="AG7" i="8"/>
  <c r="BE7" i="8" s="1"/>
  <c r="DC7" i="8" s="1"/>
  <c r="CD7" i="8" s="1"/>
  <c r="T7" i="44"/>
  <c r="AN7" i="8"/>
  <c r="BL7" i="8" s="1"/>
  <c r="DJ7" i="8" s="1"/>
  <c r="CK7" i="8" s="1"/>
  <c r="H50" i="6"/>
  <c r="H77" i="6" s="1"/>
  <c r="H76" i="6"/>
  <c r="H81" i="6" s="1"/>
  <c r="D10" i="6"/>
  <c r="D5" i="6" s="1"/>
  <c r="C63" i="6"/>
  <c r="D7" i="6"/>
  <c r="G291" i="42"/>
  <c r="AE291" i="39"/>
  <c r="BE69" i="39"/>
  <c r="BE67" i="39" s="1"/>
  <c r="BE291" i="39" s="1"/>
  <c r="F13" i="44"/>
  <c r="G13" i="44" s="1"/>
  <c r="H13" i="44"/>
  <c r="I13" i="44" s="1"/>
  <c r="L13" i="44" s="1"/>
  <c r="P34" i="6"/>
  <c r="K14" i="6"/>
  <c r="K34" i="6" s="1"/>
  <c r="Q34" i="6"/>
  <c r="O34" i="6"/>
  <c r="M34" i="6"/>
  <c r="N34" i="6"/>
  <c r="L34" i="6"/>
  <c r="S34" i="6"/>
  <c r="T34" i="6"/>
  <c r="U34" i="6"/>
  <c r="E59" i="47" a="1"/>
  <c r="E59" i="47" l="1"/>
  <c r="M67" i="41"/>
  <c r="M291" i="41" s="1"/>
  <c r="R11" i="4"/>
  <c r="G67" i="32"/>
  <c r="G291" i="32" s="1"/>
  <c r="CD69" i="39"/>
  <c r="CD67" i="39" s="1"/>
  <c r="CD291" i="39" s="1"/>
  <c r="C64" i="6"/>
  <c r="Q67" i="41"/>
  <c r="Q291" i="41" s="1"/>
  <c r="U13" i="4"/>
  <c r="U11" i="4" s="1"/>
  <c r="G14" i="44"/>
  <c r="H14" i="44"/>
  <c r="I14" i="44" s="1"/>
  <c r="L14" i="44" s="1"/>
  <c r="K40" i="6"/>
  <c r="K48" i="6"/>
  <c r="K46" i="6"/>
  <c r="L46" i="6"/>
  <c r="N46" i="6"/>
  <c r="M46" i="6"/>
  <c r="O46" i="6"/>
  <c r="R235" i="4" l="1"/>
  <c r="D5" i="32"/>
  <c r="S13" i="4"/>
  <c r="S11" i="4" s="1"/>
  <c r="H69" i="40" s="1"/>
  <c r="C65" i="6"/>
  <c r="D5" i="41"/>
  <c r="U235" i="4"/>
  <c r="D5" i="39"/>
  <c r="G15" i="44"/>
  <c r="H15" i="44"/>
  <c r="I15" i="44" s="1"/>
  <c r="L15" i="44" s="1"/>
  <c r="K47" i="6"/>
  <c r="E48" i="47" a="1"/>
  <c r="E47" i="47" a="1"/>
  <c r="E50" i="47" a="1"/>
  <c r="E50" i="47" l="1"/>
  <c r="E48" i="47"/>
  <c r="E47" i="47"/>
  <c r="C66" i="6"/>
  <c r="T13" i="4"/>
  <c r="H238" i="40"/>
  <c r="T182" i="4" s="1"/>
  <c r="H252" i="40"/>
  <c r="T196" i="4" s="1"/>
  <c r="H100" i="40"/>
  <c r="T44" i="4" s="1"/>
  <c r="H232" i="40"/>
  <c r="T176" i="4" s="1"/>
  <c r="H81" i="40"/>
  <c r="T25" i="4" s="1"/>
  <c r="H194" i="40"/>
  <c r="T138" i="4" s="1"/>
  <c r="H119" i="40"/>
  <c r="T63" i="4" s="1"/>
  <c r="H75" i="40"/>
  <c r="T19" i="4" s="1"/>
  <c r="H169" i="40"/>
  <c r="T113" i="4" s="1"/>
  <c r="H230" i="40"/>
  <c r="T174" i="4" s="1"/>
  <c r="H186" i="40"/>
  <c r="T130" i="4" s="1"/>
  <c r="H73" i="40"/>
  <c r="T17" i="4" s="1"/>
  <c r="H168" i="40"/>
  <c r="T112" i="4" s="1"/>
  <c r="H103" i="40"/>
  <c r="T47" i="4" s="1"/>
  <c r="H146" i="40"/>
  <c r="T90" i="4" s="1"/>
  <c r="H283" i="40"/>
  <c r="T227" i="4" s="1"/>
  <c r="H92" i="40"/>
  <c r="T36" i="4" s="1"/>
  <c r="H205" i="40"/>
  <c r="T149" i="4" s="1"/>
  <c r="H140" i="40"/>
  <c r="T84" i="4" s="1"/>
  <c r="H150" i="40"/>
  <c r="T94" i="4" s="1"/>
  <c r="H176" i="40"/>
  <c r="T120" i="4" s="1"/>
  <c r="H207" i="40"/>
  <c r="T151" i="4" s="1"/>
  <c r="H111" i="40"/>
  <c r="T55" i="4" s="1"/>
  <c r="H249" i="40"/>
  <c r="T193" i="4" s="1"/>
  <c r="H202" i="40"/>
  <c r="T146" i="4" s="1"/>
  <c r="H117" i="40"/>
  <c r="T61" i="4" s="1"/>
  <c r="H289" i="40"/>
  <c r="T233" i="4" s="1"/>
  <c r="H248" i="40"/>
  <c r="T192" i="4" s="1"/>
  <c r="H228" i="40"/>
  <c r="T172" i="4" s="1"/>
  <c r="H219" i="40"/>
  <c r="T163" i="4" s="1"/>
  <c r="H259" i="40"/>
  <c r="T203" i="4" s="1"/>
  <c r="H173" i="40"/>
  <c r="T117" i="4" s="1"/>
  <c r="H225" i="40"/>
  <c r="T169" i="4" s="1"/>
  <c r="H227" i="40"/>
  <c r="T171" i="4" s="1"/>
  <c r="H163" i="40"/>
  <c r="T107" i="4" s="1"/>
  <c r="H134" i="40"/>
  <c r="T78" i="4" s="1"/>
  <c r="H127" i="40"/>
  <c r="T71" i="4" s="1"/>
  <c r="H71" i="40"/>
  <c r="T15" i="4" s="1"/>
  <c r="H266" i="40"/>
  <c r="T210" i="4" s="1"/>
  <c r="H179" i="40"/>
  <c r="T123" i="4" s="1"/>
  <c r="H244" i="40"/>
  <c r="T188" i="4" s="1"/>
  <c r="H239" i="40"/>
  <c r="T183" i="4" s="1"/>
  <c r="H177" i="40"/>
  <c r="T121" i="4" s="1"/>
  <c r="H215" i="40"/>
  <c r="T159" i="4" s="1"/>
  <c r="H131" i="40"/>
  <c r="T75" i="4" s="1"/>
  <c r="H124" i="40"/>
  <c r="T68" i="4" s="1"/>
  <c r="H272" i="40"/>
  <c r="T216" i="4" s="1"/>
  <c r="H149" i="40"/>
  <c r="T93" i="4" s="1"/>
  <c r="H106" i="40"/>
  <c r="T50" i="4" s="1"/>
  <c r="H235" i="40"/>
  <c r="T179" i="4" s="1"/>
  <c r="H143" i="40"/>
  <c r="T87" i="4" s="1"/>
  <c r="H110" i="40"/>
  <c r="T54" i="4" s="1"/>
  <c r="H95" i="40"/>
  <c r="T39" i="4" s="1"/>
  <c r="H188" i="40"/>
  <c r="T132" i="4" s="1"/>
  <c r="H133" i="40"/>
  <c r="T77" i="4" s="1"/>
  <c r="H206" i="40"/>
  <c r="T150" i="4" s="1"/>
  <c r="H224" i="40"/>
  <c r="T168" i="4" s="1"/>
  <c r="H72" i="40"/>
  <c r="T16" i="4" s="1"/>
  <c r="H220" i="40"/>
  <c r="T164" i="4" s="1"/>
  <c r="H265" i="40"/>
  <c r="T209" i="4" s="1"/>
  <c r="H158" i="40"/>
  <c r="T102" i="4" s="1"/>
  <c r="H101" i="40"/>
  <c r="T45" i="4" s="1"/>
  <c r="H285" i="40"/>
  <c r="T229" i="4" s="1"/>
  <c r="H161" i="40"/>
  <c r="T105" i="4" s="1"/>
  <c r="H166" i="40"/>
  <c r="T110" i="4" s="1"/>
  <c r="H246" i="40"/>
  <c r="T190" i="4" s="1"/>
  <c r="H97" i="40"/>
  <c r="T41" i="4" s="1"/>
  <c r="H277" i="40"/>
  <c r="T221" i="4" s="1"/>
  <c r="H269" i="40"/>
  <c r="T213" i="4" s="1"/>
  <c r="H254" i="40"/>
  <c r="T198" i="4" s="1"/>
  <c r="H83" i="40"/>
  <c r="T27" i="4" s="1"/>
  <c r="H276" i="40"/>
  <c r="T220" i="4" s="1"/>
  <c r="H122" i="40"/>
  <c r="T66" i="4" s="1"/>
  <c r="H138" i="40"/>
  <c r="T82" i="4" s="1"/>
  <c r="H107" i="40"/>
  <c r="T51" i="4" s="1"/>
  <c r="H123" i="40"/>
  <c r="T67" i="4" s="1"/>
  <c r="H112" i="40"/>
  <c r="T56" i="4" s="1"/>
  <c r="H278" i="40"/>
  <c r="T222" i="4" s="1"/>
  <c r="H128" i="40"/>
  <c r="T72" i="4" s="1"/>
  <c r="H154" i="40"/>
  <c r="T98" i="4" s="1"/>
  <c r="H197" i="40"/>
  <c r="T141" i="4" s="1"/>
  <c r="H185" i="40"/>
  <c r="T129" i="4" s="1"/>
  <c r="H251" i="40"/>
  <c r="T195" i="4" s="1"/>
  <c r="H182" i="40"/>
  <c r="T126" i="4" s="1"/>
  <c r="H108" i="40"/>
  <c r="T52" i="4" s="1"/>
  <c r="H204" i="40"/>
  <c r="T148" i="4" s="1"/>
  <c r="H121" i="40"/>
  <c r="T65" i="4" s="1"/>
  <c r="H273" i="40"/>
  <c r="T217" i="4" s="1"/>
  <c r="H214" i="40"/>
  <c r="T158" i="4" s="1"/>
  <c r="H135" i="40"/>
  <c r="T79" i="4" s="1"/>
  <c r="H234" i="40"/>
  <c r="T178" i="4" s="1"/>
  <c r="H199" i="40"/>
  <c r="T143" i="4" s="1"/>
  <c r="S235" i="4"/>
  <c r="H208" i="40"/>
  <c r="T152" i="4" s="1"/>
  <c r="H260" i="40"/>
  <c r="T204" i="4" s="1"/>
  <c r="H175" i="40"/>
  <c r="T119" i="4" s="1"/>
  <c r="H247" i="40"/>
  <c r="T191" i="4" s="1"/>
  <c r="H233" i="40"/>
  <c r="T177" i="4" s="1"/>
  <c r="H142" i="40"/>
  <c r="T86" i="4" s="1"/>
  <c r="H189" i="40"/>
  <c r="T133" i="4" s="1"/>
  <c r="H76" i="40"/>
  <c r="T20" i="4" s="1"/>
  <c r="H132" i="40"/>
  <c r="T76" i="4" s="1"/>
  <c r="H287" i="40"/>
  <c r="T231" i="4" s="1"/>
  <c r="H210" i="40"/>
  <c r="T154" i="4" s="1"/>
  <c r="H200" i="40"/>
  <c r="T144" i="4" s="1"/>
  <c r="H74" i="40"/>
  <c r="T18" i="4" s="1"/>
  <c r="H170" i="40"/>
  <c r="T114" i="4" s="1"/>
  <c r="H171" i="40"/>
  <c r="T115" i="4" s="1"/>
  <c r="H268" i="40"/>
  <c r="T212" i="4" s="1"/>
  <c r="H195" i="40"/>
  <c r="T139" i="4" s="1"/>
  <c r="H89" i="40"/>
  <c r="T33" i="4" s="1"/>
  <c r="H198" i="40"/>
  <c r="T142" i="4" s="1"/>
  <c r="H191" i="40"/>
  <c r="T135" i="4" s="1"/>
  <c r="H201" i="40"/>
  <c r="T145" i="4" s="1"/>
  <c r="H240" i="40"/>
  <c r="T184" i="4" s="1"/>
  <c r="H82" i="40"/>
  <c r="T26" i="4" s="1"/>
  <c r="H130" i="40"/>
  <c r="T74" i="4" s="1"/>
  <c r="H165" i="40"/>
  <c r="T109" i="4" s="1"/>
  <c r="H237" i="40"/>
  <c r="T181" i="4" s="1"/>
  <c r="H241" i="40"/>
  <c r="T185" i="4" s="1"/>
  <c r="H212" i="40"/>
  <c r="T156" i="4" s="1"/>
  <c r="H114" i="40"/>
  <c r="T58" i="4" s="1"/>
  <c r="H282" i="40"/>
  <c r="T226" i="4" s="1"/>
  <c r="H77" i="40"/>
  <c r="T21" i="4" s="1"/>
  <c r="H178" i="40"/>
  <c r="T122" i="4" s="1"/>
  <c r="H80" i="40"/>
  <c r="T24" i="4" s="1"/>
  <c r="H218" i="40"/>
  <c r="T162" i="4" s="1"/>
  <c r="H141" i="40"/>
  <c r="T85" i="4" s="1"/>
  <c r="H116" i="40"/>
  <c r="T60" i="4" s="1"/>
  <c r="H115" i="40"/>
  <c r="T59" i="4" s="1"/>
  <c r="H274" i="40"/>
  <c r="T218" i="4" s="1"/>
  <c r="H98" i="40"/>
  <c r="T42" i="4" s="1"/>
  <c r="H86" i="40"/>
  <c r="T30" i="4" s="1"/>
  <c r="H93" i="40"/>
  <c r="T37" i="4" s="1"/>
  <c r="H70" i="40"/>
  <c r="T14" i="4" s="1"/>
  <c r="H190" i="40"/>
  <c r="T134" i="4" s="1"/>
  <c r="H263" i="40"/>
  <c r="T207" i="4" s="1"/>
  <c r="H187" i="40"/>
  <c r="T131" i="4" s="1"/>
  <c r="H174" i="40"/>
  <c r="T118" i="4" s="1"/>
  <c r="H279" i="40"/>
  <c r="T223" i="4" s="1"/>
  <c r="H242" i="40"/>
  <c r="T186" i="4" s="1"/>
  <c r="H147" i="40"/>
  <c r="T91" i="4" s="1"/>
  <c r="H284" i="40"/>
  <c r="T228" i="4" s="1"/>
  <c r="H243" i="40"/>
  <c r="T187" i="4" s="1"/>
  <c r="H94" i="40"/>
  <c r="T38" i="4" s="1"/>
  <c r="H180" i="40"/>
  <c r="T124" i="4" s="1"/>
  <c r="H145" i="40"/>
  <c r="T89" i="4" s="1"/>
  <c r="H105" i="40"/>
  <c r="T49" i="4" s="1"/>
  <c r="H267" i="40"/>
  <c r="T211" i="4" s="1"/>
  <c r="H216" i="40"/>
  <c r="T160" i="4" s="1"/>
  <c r="H85" i="40"/>
  <c r="T29" i="4" s="1"/>
  <c r="H125" i="40"/>
  <c r="T69" i="4" s="1"/>
  <c r="H209" i="40"/>
  <c r="T153" i="4" s="1"/>
  <c r="H222" i="40"/>
  <c r="T166" i="4" s="1"/>
  <c r="H196" i="40"/>
  <c r="T140" i="4" s="1"/>
  <c r="H181" i="40"/>
  <c r="T125" i="4" s="1"/>
  <c r="H256" i="40"/>
  <c r="T200" i="4" s="1"/>
  <c r="H160" i="40"/>
  <c r="T104" i="4" s="1"/>
  <c r="H137" i="40"/>
  <c r="T81" i="4" s="1"/>
  <c r="H87" i="40"/>
  <c r="T31" i="4" s="1"/>
  <c r="H262" i="40"/>
  <c r="T206" i="4" s="1"/>
  <c r="H136" i="40"/>
  <c r="T80" i="4" s="1"/>
  <c r="H139" i="40"/>
  <c r="T83" i="4" s="1"/>
  <c r="H213" i="40"/>
  <c r="T157" i="4" s="1"/>
  <c r="H217" i="40"/>
  <c r="T161" i="4" s="1"/>
  <c r="H153" i="40"/>
  <c r="T97" i="4" s="1"/>
  <c r="H255" i="40"/>
  <c r="T199" i="4" s="1"/>
  <c r="H211" i="40"/>
  <c r="T155" i="4" s="1"/>
  <c r="H245" i="40"/>
  <c r="T189" i="4" s="1"/>
  <c r="H236" i="40"/>
  <c r="T180" i="4" s="1"/>
  <c r="H250" i="40"/>
  <c r="T194" i="4" s="1"/>
  <c r="H271" i="40"/>
  <c r="T215" i="4" s="1"/>
  <c r="H84" i="40"/>
  <c r="T28" i="4" s="1"/>
  <c r="H167" i="40"/>
  <c r="T111" i="4" s="1"/>
  <c r="H102" i="40"/>
  <c r="T46" i="4" s="1"/>
  <c r="H172" i="40"/>
  <c r="T116" i="4" s="1"/>
  <c r="H96" i="40"/>
  <c r="T40" i="4" s="1"/>
  <c r="H257" i="40"/>
  <c r="T201" i="4" s="1"/>
  <c r="H113" i="40"/>
  <c r="T57" i="4" s="1"/>
  <c r="H264" i="40"/>
  <c r="T208" i="4" s="1"/>
  <c r="H183" i="40"/>
  <c r="T127" i="4" s="1"/>
  <c r="H192" i="40"/>
  <c r="T136" i="4" s="1"/>
  <c r="H223" i="40"/>
  <c r="T167" i="4" s="1"/>
  <c r="H226" i="40"/>
  <c r="T170" i="4" s="1"/>
  <c r="H231" i="40"/>
  <c r="T175" i="4" s="1"/>
  <c r="H184" i="40"/>
  <c r="T128" i="4" s="1"/>
  <c r="H162" i="40"/>
  <c r="T106" i="4" s="1"/>
  <c r="H120" i="40"/>
  <c r="T64" i="4" s="1"/>
  <c r="H275" i="40"/>
  <c r="T219" i="4" s="1"/>
  <c r="H203" i="40"/>
  <c r="T147" i="4" s="1"/>
  <c r="H129" i="40"/>
  <c r="T73" i="4" s="1"/>
  <c r="H99" i="40"/>
  <c r="T43" i="4" s="1"/>
  <c r="H159" i="40"/>
  <c r="T103" i="4" s="1"/>
  <c r="H144" i="40"/>
  <c r="T88" i="4" s="1"/>
  <c r="H193" i="40"/>
  <c r="T137" i="4" s="1"/>
  <c r="H88" i="40"/>
  <c r="T32" i="4" s="1"/>
  <c r="H91" i="40"/>
  <c r="T35" i="4" s="1"/>
  <c r="H104" i="40"/>
  <c r="T48" i="4" s="1"/>
  <c r="H152" i="40"/>
  <c r="T96" i="4" s="1"/>
  <c r="H270" i="40"/>
  <c r="T214" i="4" s="1"/>
  <c r="H281" i="40"/>
  <c r="T225" i="4" s="1"/>
  <c r="H229" i="40"/>
  <c r="T173" i="4" s="1"/>
  <c r="H286" i="40"/>
  <c r="T230" i="4" s="1"/>
  <c r="H155" i="40"/>
  <c r="T99" i="4" s="1"/>
  <c r="H261" i="40"/>
  <c r="T205" i="4" s="1"/>
  <c r="H288" i="40"/>
  <c r="T232" i="4" s="1"/>
  <c r="H164" i="40"/>
  <c r="T108" i="4" s="1"/>
  <c r="H151" i="40"/>
  <c r="T95" i="4" s="1"/>
  <c r="H79" i="40"/>
  <c r="T23" i="4" s="1"/>
  <c r="H90" i="40"/>
  <c r="T34" i="4" s="1"/>
  <c r="H253" i="40"/>
  <c r="T197" i="4" s="1"/>
  <c r="H156" i="40"/>
  <c r="T100" i="4" s="1"/>
  <c r="H221" i="40"/>
  <c r="T165" i="4" s="1"/>
  <c r="H280" i="40"/>
  <c r="T224" i="4" s="1"/>
  <c r="H157" i="40"/>
  <c r="T101" i="4" s="1"/>
  <c r="H126" i="40"/>
  <c r="T70" i="4" s="1"/>
  <c r="H148" i="40"/>
  <c r="T92" i="4" s="1"/>
  <c r="H78" i="40"/>
  <c r="T22" i="4" s="1"/>
  <c r="H258" i="40"/>
  <c r="T202" i="4" s="1"/>
  <c r="H109" i="40"/>
  <c r="T53" i="4" s="1"/>
  <c r="H118" i="40"/>
  <c r="T62" i="4" s="1"/>
  <c r="H16" i="44"/>
  <c r="I16" i="44" s="1"/>
  <c r="L16" i="44" s="1"/>
  <c r="G16" i="44"/>
  <c r="C67" i="6" l="1"/>
  <c r="H67" i="40"/>
  <c r="T11" i="4"/>
  <c r="G17" i="44"/>
  <c r="H17" i="44"/>
  <c r="I17" i="44" s="1"/>
  <c r="L17" i="44" s="1"/>
  <c r="C68" i="6" l="1"/>
  <c r="T235" i="4"/>
  <c r="H291" i="40"/>
  <c r="D5" i="40"/>
  <c r="G18" i="44"/>
  <c r="H18" i="44"/>
  <c r="I18" i="44" s="1"/>
  <c r="L18" i="44" s="1"/>
  <c r="E49" i="47" a="1"/>
  <c r="E49" i="47" l="1"/>
  <c r="C69" i="6"/>
  <c r="G19" i="44"/>
  <c r="H19" i="44"/>
  <c r="I19" i="44" s="1"/>
  <c r="L19" i="44" s="1"/>
  <c r="C70" i="6" l="1"/>
  <c r="G20" i="44"/>
  <c r="H20" i="44"/>
  <c r="I20" i="44" s="1"/>
  <c r="L20" i="44" s="1"/>
  <c r="H21" i="44" l="1"/>
  <c r="I21" i="44" s="1"/>
  <c r="L21" i="44" s="1"/>
  <c r="G21" i="44"/>
  <c r="G22" i="44" l="1"/>
  <c r="H22" i="44"/>
  <c r="I22" i="44" s="1"/>
  <c r="L22" i="44" s="1"/>
  <c r="G23" i="44" l="1"/>
  <c r="H23" i="44"/>
  <c r="I23" i="44" s="1"/>
  <c r="L23" i="44" s="1"/>
  <c r="H24" i="44" l="1"/>
  <c r="I24" i="44" s="1"/>
  <c r="L24" i="44" s="1"/>
  <c r="G24" i="44"/>
  <c r="G25" i="44" l="1"/>
  <c r="H25" i="44"/>
  <c r="I25" i="44" s="1"/>
  <c r="L25" i="44" s="1"/>
  <c r="G26" i="44" l="1"/>
  <c r="H26" i="44"/>
  <c r="I26" i="44" s="1"/>
  <c r="L26" i="44" s="1"/>
  <c r="H27" i="44" l="1"/>
  <c r="I27" i="44" s="1"/>
  <c r="L27" i="44" s="1"/>
  <c r="G27" i="44"/>
  <c r="K27" i="44" s="1"/>
  <c r="G28" i="44" l="1"/>
  <c r="K28" i="44" s="1"/>
  <c r="K29" i="44" s="1"/>
  <c r="K30" i="44" s="1"/>
  <c r="K31" i="44" s="1"/>
  <c r="K32" i="44" s="1"/>
  <c r="K33" i="44" s="1"/>
  <c r="H28" i="44"/>
  <c r="I28" i="44" s="1"/>
  <c r="L28" i="44" s="1"/>
  <c r="G29" i="44" l="1"/>
  <c r="H29" i="44"/>
  <c r="I29" i="44" s="1"/>
  <c r="L29" i="44" s="1"/>
  <c r="H30" i="44" l="1"/>
  <c r="I30" i="44" s="1"/>
  <c r="L30" i="44" s="1"/>
  <c r="G30" i="44"/>
  <c r="G31" i="44" l="1"/>
  <c r="H31" i="44"/>
  <c r="I31" i="44" s="1"/>
  <c r="L31" i="44" s="1"/>
  <c r="G32" i="44" l="1"/>
  <c r="H32" i="44"/>
  <c r="I32" i="44" s="1"/>
  <c r="L32" i="44" s="1"/>
  <c r="H33" i="44" l="1"/>
  <c r="I33" i="44" s="1"/>
  <c r="L33" i="44" s="1"/>
  <c r="G33" i="44"/>
  <c r="H34" i="44" l="1"/>
  <c r="I34" i="44" s="1"/>
  <c r="L34" i="44" s="1"/>
  <c r="G34" i="44"/>
  <c r="K34" i="44" s="1"/>
  <c r="K35" i="44" s="1"/>
  <c r="H35" i="44" l="1"/>
  <c r="I35" i="44" s="1"/>
  <c r="L35" i="44" s="1"/>
  <c r="G35" i="44"/>
  <c r="H36" i="44" l="1"/>
  <c r="I36" i="44" s="1"/>
  <c r="L36" i="44" s="1"/>
  <c r="G36" i="44"/>
  <c r="K36" i="44" s="1"/>
  <c r="K37" i="44" s="1"/>
  <c r="K38" i="44" s="1"/>
  <c r="K39" i="44" s="1"/>
  <c r="K40" i="44" s="1"/>
  <c r="K41" i="44" s="1"/>
  <c r="K42" i="44" s="1"/>
  <c r="K43" i="44" s="1"/>
  <c r="K44" i="44" s="1"/>
  <c r="K45" i="44" s="1"/>
  <c r="G37" i="44" l="1"/>
  <c r="H37" i="44"/>
  <c r="I37" i="44" s="1"/>
  <c r="L37" i="44" s="1"/>
  <c r="G38" i="44" l="1"/>
  <c r="H38" i="44"/>
  <c r="I38" i="44" s="1"/>
  <c r="L38" i="44" s="1"/>
  <c r="H39" i="44" l="1"/>
  <c r="I39" i="44" s="1"/>
  <c r="L39" i="44" s="1"/>
  <c r="G39" i="44"/>
  <c r="H40" i="44" l="1"/>
  <c r="I40" i="44" s="1"/>
  <c r="L40" i="44" s="1"/>
  <c r="G40" i="44"/>
  <c r="G41" i="44" l="1"/>
  <c r="H41" i="44"/>
  <c r="I41" i="44" s="1"/>
  <c r="L41" i="44" s="1"/>
  <c r="H42" i="44" l="1"/>
  <c r="I42" i="44" s="1"/>
  <c r="L42" i="44" s="1"/>
  <c r="G42" i="44"/>
  <c r="H43" i="44" l="1"/>
  <c r="I43" i="44" s="1"/>
  <c r="L43" i="44" s="1"/>
  <c r="G43" i="44"/>
  <c r="H44" i="44" l="1"/>
  <c r="I44" i="44" s="1"/>
  <c r="L44" i="44" s="1"/>
  <c r="G44" i="44"/>
  <c r="G45" i="44" l="1"/>
  <c r="H45" i="44"/>
  <c r="I45" i="44" s="1"/>
  <c r="L45" i="44" s="1"/>
  <c r="G46" i="44" l="1"/>
  <c r="K46" i="44" s="1"/>
  <c r="H46" i="44"/>
  <c r="I46" i="44" s="1"/>
  <c r="L46" i="44" s="1"/>
  <c r="H47" i="44" l="1"/>
  <c r="I47" i="44" s="1"/>
  <c r="L47" i="44" s="1"/>
  <c r="G47" i="44"/>
  <c r="K47" i="44" s="1"/>
  <c r="H48" i="44" l="1"/>
  <c r="I48" i="44" s="1"/>
  <c r="L48" i="44" s="1"/>
  <c r="G48" i="44"/>
  <c r="K48" i="44" s="1"/>
  <c r="K49" i="44" s="1"/>
  <c r="K50" i="44" s="1"/>
  <c r="K51" i="44" s="1"/>
  <c r="K52" i="44" s="1"/>
  <c r="K53" i="44" s="1"/>
  <c r="K54" i="44" s="1"/>
  <c r="K55" i="44" s="1"/>
  <c r="K56" i="44" s="1"/>
  <c r="K57" i="44" s="1"/>
  <c r="K58" i="44" s="1"/>
  <c r="K59" i="44" s="1"/>
  <c r="K60" i="44" s="1"/>
  <c r="K61" i="44" s="1"/>
  <c r="K62" i="44" s="1"/>
  <c r="K63" i="44" s="1"/>
  <c r="G49" i="44" l="1"/>
  <c r="H49" i="44"/>
  <c r="I49" i="44" s="1"/>
  <c r="L49" i="44" s="1"/>
  <c r="H50" i="44" l="1"/>
  <c r="I50" i="44" s="1"/>
  <c r="L50" i="44" s="1"/>
  <c r="G50" i="44"/>
  <c r="H51" i="44" l="1"/>
  <c r="I51" i="44" s="1"/>
  <c r="L51" i="44" s="1"/>
  <c r="G51" i="44"/>
  <c r="G52" i="44" l="1"/>
  <c r="H52" i="44"/>
  <c r="I52" i="44" s="1"/>
  <c r="L52" i="44" s="1"/>
  <c r="G53" i="44" l="1"/>
  <c r="H53" i="44"/>
  <c r="I53" i="44" s="1"/>
  <c r="L53" i="44" s="1"/>
  <c r="H54" i="44" l="1"/>
  <c r="I54" i="44" s="1"/>
  <c r="L54" i="44" s="1"/>
  <c r="G54" i="44"/>
  <c r="G55" i="44" l="1"/>
  <c r="H55" i="44"/>
  <c r="I55" i="44" s="1"/>
  <c r="L55" i="44" s="1"/>
  <c r="G56" i="44" l="1"/>
  <c r="H56" i="44"/>
  <c r="I56" i="44" s="1"/>
  <c r="L56" i="44" s="1"/>
  <c r="G57" i="44" l="1"/>
  <c r="H57" i="44"/>
  <c r="I57" i="44" s="1"/>
  <c r="L57" i="44" s="1"/>
  <c r="H58" i="44" l="1"/>
  <c r="I58" i="44" s="1"/>
  <c r="L58" i="44" s="1"/>
  <c r="G58" i="44"/>
  <c r="G59" i="44" l="1"/>
  <c r="H59" i="44"/>
  <c r="I59" i="44" s="1"/>
  <c r="L59" i="44" s="1"/>
  <c r="G60" i="44" l="1"/>
  <c r="H60" i="44"/>
  <c r="I60" i="44" s="1"/>
  <c r="L60" i="44" s="1"/>
  <c r="G61" i="44" l="1"/>
  <c r="H61" i="44"/>
  <c r="I61" i="44" s="1"/>
  <c r="L61" i="44" s="1"/>
  <c r="G62" i="44" l="1"/>
  <c r="H62" i="44"/>
  <c r="I62" i="44" s="1"/>
  <c r="L62" i="44" s="1"/>
  <c r="G63" i="44" l="1"/>
  <c r="H63" i="44"/>
  <c r="I63" i="44" s="1"/>
  <c r="L63" i="44" s="1"/>
  <c r="H64" i="44" l="1"/>
  <c r="I64" i="44" s="1"/>
  <c r="L64" i="44" s="1"/>
  <c r="G64" i="44"/>
  <c r="K64" i="44" s="1"/>
  <c r="K65" i="44" s="1"/>
  <c r="K66" i="44" s="1"/>
  <c r="K67" i="44" s="1"/>
  <c r="H65" i="44" l="1"/>
  <c r="I65" i="44" s="1"/>
  <c r="L65" i="44" s="1"/>
  <c r="G65" i="44"/>
  <c r="G66" i="44" l="1"/>
  <c r="H66" i="44"/>
  <c r="I66" i="44" s="1"/>
  <c r="L66" i="44" s="1"/>
  <c r="G67" i="44" l="1"/>
  <c r="H67" i="44"/>
  <c r="I67" i="44" s="1"/>
  <c r="L67" i="44" s="1"/>
  <c r="G68" i="44" l="1"/>
  <c r="K68" i="44" s="1"/>
  <c r="K69" i="44" s="1"/>
  <c r="H68" i="44"/>
  <c r="I68" i="44" s="1"/>
  <c r="L68" i="44" s="1"/>
  <c r="G69" i="44" l="1"/>
  <c r="H69" i="44"/>
  <c r="I69" i="44" s="1"/>
  <c r="L69" i="44" s="1"/>
  <c r="H70" i="44" l="1"/>
  <c r="I70" i="44" s="1"/>
  <c r="L70" i="44" s="1"/>
  <c r="G70" i="44"/>
  <c r="K70" i="44" s="1"/>
  <c r="K71" i="44" s="1"/>
  <c r="K72" i="44" s="1"/>
  <c r="K73" i="44" s="1"/>
  <c r="K74" i="44" s="1"/>
  <c r="K75" i="44" s="1"/>
  <c r="K76" i="44" s="1"/>
  <c r="K77" i="44" s="1"/>
  <c r="G71" i="44" l="1"/>
  <c r="H71" i="44"/>
  <c r="I71" i="44" s="1"/>
  <c r="L71" i="44" s="1"/>
  <c r="G72" i="44" l="1"/>
  <c r="H72" i="44"/>
  <c r="I72" i="44" s="1"/>
  <c r="L72" i="44" s="1"/>
  <c r="G73" i="44" l="1"/>
  <c r="H73" i="44"/>
  <c r="I73" i="44" s="1"/>
  <c r="L73" i="44" s="1"/>
  <c r="G74" i="44" l="1"/>
  <c r="H74" i="44"/>
  <c r="I74" i="44" s="1"/>
  <c r="L74" i="44" s="1"/>
  <c r="G75" i="44" l="1"/>
  <c r="H75" i="44"/>
  <c r="I75" i="44" s="1"/>
  <c r="L75" i="44" s="1"/>
  <c r="H76" i="44" l="1"/>
  <c r="I76" i="44" s="1"/>
  <c r="L76" i="44" s="1"/>
  <c r="G76" i="44"/>
  <c r="G77" i="44" l="1"/>
  <c r="H77" i="44"/>
  <c r="I77" i="44" s="1"/>
  <c r="L77" i="44" s="1"/>
  <c r="G78" i="44" l="1"/>
  <c r="K78" i="44" s="1"/>
  <c r="H78" i="44"/>
  <c r="I78" i="44" s="1"/>
  <c r="L78" i="44" s="1"/>
  <c r="G79" i="44" l="1"/>
  <c r="K79" i="44" s="1"/>
  <c r="H79" i="44"/>
  <c r="I79" i="44" s="1"/>
  <c r="L79" i="44" s="1"/>
  <c r="K80" i="44" l="1"/>
  <c r="G80" i="44"/>
  <c r="H80" i="44"/>
  <c r="I80" i="44" s="1"/>
  <c r="L80" i="44" s="1"/>
  <c r="G81" i="44" l="1"/>
  <c r="K81" i="44" s="1"/>
  <c r="H81" i="44"/>
  <c r="I81" i="44" s="1"/>
  <c r="L81" i="44" s="1"/>
  <c r="G82" i="44" l="1"/>
  <c r="K82" i="44" s="1"/>
  <c r="H82" i="44"/>
  <c r="I82" i="44" s="1"/>
  <c r="L82" i="44" s="1"/>
  <c r="H83" i="44" l="1"/>
  <c r="I83" i="44" s="1"/>
  <c r="L83" i="44" s="1"/>
  <c r="G83" i="44"/>
  <c r="K83" i="44" s="1"/>
  <c r="H84" i="44" l="1"/>
  <c r="I84" i="44" s="1"/>
  <c r="L84" i="44" s="1"/>
  <c r="G84" i="44"/>
  <c r="K84" i="44" s="1"/>
  <c r="K85" i="44" s="1"/>
  <c r="G85" i="44" l="1"/>
  <c r="H85" i="44"/>
  <c r="I85" i="44" s="1"/>
  <c r="L85" i="44" s="1"/>
  <c r="G86" i="44" l="1"/>
  <c r="K86" i="44" s="1"/>
  <c r="H86" i="44"/>
  <c r="I86" i="44" s="1"/>
  <c r="L86" i="44" s="1"/>
  <c r="G87" i="44" l="1"/>
  <c r="K87" i="44" s="1"/>
  <c r="H87" i="44"/>
  <c r="I87" i="44" s="1"/>
  <c r="L87" i="44" s="1"/>
  <c r="G88" i="44" l="1"/>
  <c r="K88" i="44" s="1"/>
  <c r="K89" i="44" s="1"/>
  <c r="K90" i="44" s="1"/>
  <c r="K91" i="44" s="1"/>
  <c r="K92" i="44" s="1"/>
  <c r="H88" i="44"/>
  <c r="I88" i="44" s="1"/>
  <c r="L88" i="44" s="1"/>
  <c r="H89" i="44" l="1"/>
  <c r="I89" i="44" s="1"/>
  <c r="L89" i="44" s="1"/>
  <c r="G89" i="44"/>
  <c r="G90" i="44" l="1"/>
  <c r="H90" i="44"/>
  <c r="I90" i="44" s="1"/>
  <c r="L90" i="44" s="1"/>
  <c r="G91" i="44" l="1"/>
  <c r="H91" i="44"/>
  <c r="I91" i="44" s="1"/>
  <c r="L91" i="44" s="1"/>
  <c r="G92" i="44" l="1"/>
  <c r="H92" i="44"/>
  <c r="I92" i="44" s="1"/>
  <c r="L92" i="44" s="1"/>
  <c r="G93" i="44" l="1"/>
  <c r="K93" i="44" s="1"/>
  <c r="H93" i="44"/>
  <c r="I93" i="44" s="1"/>
  <c r="L93" i="44" s="1"/>
  <c r="H94" i="44" l="1"/>
  <c r="I94" i="44" s="1"/>
  <c r="L94" i="44" s="1"/>
  <c r="G94" i="44"/>
  <c r="K94" i="44" s="1"/>
  <c r="K95" i="44" s="1"/>
  <c r="G95" i="44" l="1"/>
  <c r="H95" i="44"/>
  <c r="I95" i="44" s="1"/>
  <c r="L95" i="44" s="1"/>
  <c r="G96" i="44" l="1"/>
  <c r="K96" i="44" s="1"/>
  <c r="K97" i="44" s="1"/>
  <c r="K98" i="44" s="1"/>
  <c r="K99" i="44" s="1"/>
  <c r="K100" i="44" s="1"/>
  <c r="K101" i="44" s="1"/>
  <c r="K102" i="44" s="1"/>
  <c r="K103" i="44" s="1"/>
  <c r="K104" i="44" s="1"/>
  <c r="K105" i="44" s="1"/>
  <c r="H96" i="44"/>
  <c r="I96" i="44" s="1"/>
  <c r="L96" i="44" s="1"/>
  <c r="H97" i="44" l="1"/>
  <c r="I97" i="44" s="1"/>
  <c r="L97" i="44" s="1"/>
  <c r="G97" i="44"/>
  <c r="G98" i="44" l="1"/>
  <c r="H98" i="44"/>
  <c r="I98" i="44" s="1"/>
  <c r="L98" i="44" s="1"/>
  <c r="G99" i="44" l="1"/>
  <c r="H99" i="44"/>
  <c r="I99" i="44" s="1"/>
  <c r="L99" i="44" s="1"/>
  <c r="G100" i="44" l="1"/>
  <c r="H100" i="44"/>
  <c r="I100" i="44" s="1"/>
  <c r="L100" i="44" s="1"/>
  <c r="H101" i="44" l="1"/>
  <c r="I101" i="44" s="1"/>
  <c r="L101" i="44" s="1"/>
  <c r="G101" i="44"/>
  <c r="G102" i="44" l="1"/>
  <c r="H102" i="44"/>
  <c r="I102" i="44" s="1"/>
  <c r="L102" i="44" s="1"/>
  <c r="H103" i="44" l="1"/>
  <c r="I103" i="44" s="1"/>
  <c r="L103" i="44" s="1"/>
  <c r="G103" i="44"/>
  <c r="G104" i="44" l="1"/>
  <c r="H104" i="44"/>
  <c r="I104" i="44" s="1"/>
  <c r="L104" i="44" s="1"/>
  <c r="G105" i="44" l="1"/>
  <c r="H105" i="44"/>
  <c r="I105" i="44" s="1"/>
  <c r="L105" i="44" s="1"/>
  <c r="G106" i="44" l="1"/>
  <c r="K106" i="44" s="1"/>
  <c r="H106" i="44"/>
  <c r="I106" i="44" s="1"/>
  <c r="L106" i="44" s="1"/>
  <c r="G107" i="44" l="1"/>
  <c r="K107" i="44" s="1"/>
  <c r="H107" i="44"/>
  <c r="I107" i="44" s="1"/>
  <c r="L107" i="44" s="1"/>
  <c r="G108" i="44" l="1"/>
  <c r="K108" i="44" s="1"/>
  <c r="H108" i="44"/>
  <c r="I108" i="44" s="1"/>
  <c r="L108" i="44" s="1"/>
  <c r="G109" i="44" l="1"/>
  <c r="K109" i="44" s="1"/>
  <c r="H109" i="44"/>
  <c r="I109" i="44" s="1"/>
  <c r="L109" i="44" s="1"/>
  <c r="K110" i="44" l="1"/>
  <c r="K111" i="44" s="1"/>
  <c r="G110" i="44"/>
  <c r="H110" i="44"/>
  <c r="I110" i="44" s="1"/>
  <c r="L110" i="44" s="1"/>
  <c r="G111" i="44" l="1"/>
  <c r="H111" i="44"/>
  <c r="I111" i="44" s="1"/>
  <c r="L111" i="44" s="1"/>
  <c r="H112" i="44" l="1"/>
  <c r="I112" i="44" s="1"/>
  <c r="L112" i="44" s="1"/>
  <c r="G112" i="44"/>
  <c r="K112" i="44" s="1"/>
  <c r="H113" i="44" l="1"/>
  <c r="I113" i="44" s="1"/>
  <c r="L113" i="44" s="1"/>
  <c r="G113" i="44"/>
  <c r="K113" i="44" s="1"/>
  <c r="G114" i="44" l="1"/>
  <c r="K114" i="44" s="1"/>
  <c r="H114" i="44"/>
  <c r="I114" i="44" s="1"/>
  <c r="L114" i="44" s="1"/>
  <c r="G115" i="44" l="1"/>
  <c r="K115" i="44" s="1"/>
  <c r="H115" i="44"/>
  <c r="I115" i="44" s="1"/>
  <c r="L115" i="44" s="1"/>
  <c r="H116" i="44" l="1"/>
  <c r="I116" i="44" s="1"/>
  <c r="L116" i="44" s="1"/>
  <c r="G116" i="44"/>
  <c r="K116" i="44" s="1"/>
  <c r="G117" i="44" l="1"/>
  <c r="K117" i="44" s="1"/>
  <c r="H117" i="44"/>
  <c r="I117" i="44" s="1"/>
  <c r="L117" i="44" s="1"/>
  <c r="H118" i="44" l="1"/>
  <c r="I118" i="44" s="1"/>
  <c r="L118" i="44" s="1"/>
  <c r="G118" i="44"/>
  <c r="K118" i="44" s="1"/>
  <c r="K119" i="44" s="1"/>
  <c r="G119" i="44" l="1"/>
  <c r="H119" i="44"/>
  <c r="I119" i="44" s="1"/>
  <c r="L119" i="44" s="1"/>
  <c r="G120" i="44" l="1"/>
  <c r="K120" i="44" s="1"/>
  <c r="K121" i="44" s="1"/>
  <c r="H120" i="44"/>
  <c r="I120" i="44" s="1"/>
  <c r="L120" i="44" s="1"/>
  <c r="G121" i="44" l="1"/>
  <c r="H121" i="44"/>
  <c r="I121" i="44" s="1"/>
  <c r="L121" i="44" s="1"/>
  <c r="H122" i="44" l="1"/>
  <c r="I122" i="44" s="1"/>
  <c r="L122" i="44" s="1"/>
  <c r="G122" i="44"/>
  <c r="K122" i="44" s="1"/>
  <c r="K123" i="44" s="1"/>
  <c r="G123" i="44" l="1"/>
  <c r="H123" i="44"/>
  <c r="I123" i="44" s="1"/>
  <c r="L123" i="44" s="1"/>
  <c r="G124" i="44" l="1"/>
  <c r="K124" i="44" s="1"/>
  <c r="H124" i="44"/>
  <c r="I124" i="44" s="1"/>
  <c r="L124" i="44" s="1"/>
  <c r="H125" i="44" l="1"/>
  <c r="I125" i="44" s="1"/>
  <c r="L125" i="44" s="1"/>
  <c r="G125" i="44"/>
  <c r="K125" i="44" s="1"/>
  <c r="K126" i="44" l="1"/>
  <c r="K127" i="44" s="1"/>
  <c r="K128" i="44" s="1"/>
  <c r="K129" i="44" s="1"/>
  <c r="G126" i="44"/>
  <c r="H126" i="44"/>
  <c r="I126" i="44" s="1"/>
  <c r="L126" i="44" s="1"/>
  <c r="H127" i="44" l="1"/>
  <c r="I127" i="44" s="1"/>
  <c r="L127" i="44" s="1"/>
  <c r="G127" i="44"/>
  <c r="H128" i="44" l="1"/>
  <c r="I128" i="44" s="1"/>
  <c r="L128" i="44" s="1"/>
  <c r="G128" i="44"/>
  <c r="G129" i="44" l="1"/>
  <c r="H129" i="44"/>
  <c r="I129" i="44" s="1"/>
  <c r="L129" i="44" s="1"/>
  <c r="H130" i="44" l="1"/>
  <c r="I130" i="44" s="1"/>
  <c r="L130" i="44" s="1"/>
  <c r="G130" i="44"/>
  <c r="K130" i="44" s="1"/>
  <c r="H131" i="44" l="1"/>
  <c r="I131" i="44" s="1"/>
  <c r="L131" i="44" s="1"/>
  <c r="G131" i="44"/>
  <c r="K131" i="44" s="1"/>
  <c r="K132" i="44" l="1"/>
  <c r="K133" i="44" s="1"/>
  <c r="K134" i="44" s="1"/>
  <c r="K135" i="44" s="1"/>
  <c r="K136" i="44" s="1"/>
  <c r="K137" i="44" s="1"/>
  <c r="G132" i="44"/>
  <c r="H132" i="44"/>
  <c r="I132" i="44" s="1"/>
  <c r="L132" i="44" s="1"/>
  <c r="G133" i="44" l="1"/>
  <c r="H133" i="44"/>
  <c r="I133" i="44" s="1"/>
  <c r="L133" i="44" s="1"/>
  <c r="G134" i="44" l="1"/>
  <c r="H134" i="44"/>
  <c r="I134" i="44" s="1"/>
  <c r="L134" i="44" s="1"/>
  <c r="G135" i="44" l="1"/>
  <c r="H135" i="44"/>
  <c r="I135" i="44" s="1"/>
  <c r="L135" i="44" s="1"/>
  <c r="G136" i="44" l="1"/>
  <c r="H136" i="44"/>
  <c r="I136" i="44" s="1"/>
  <c r="L136" i="44" s="1"/>
  <c r="H137" i="44" l="1"/>
  <c r="I137" i="44" s="1"/>
  <c r="L137" i="44" s="1"/>
  <c r="G137" i="44"/>
  <c r="G138" i="44" l="1"/>
  <c r="K138" i="44" s="1"/>
  <c r="H138" i="44"/>
  <c r="I138" i="44" s="1"/>
  <c r="L138" i="44" s="1"/>
  <c r="G139" i="44" l="1"/>
  <c r="K139" i="44" s="1"/>
  <c r="H139" i="44"/>
  <c r="I139" i="44" s="1"/>
  <c r="L139" i="44" s="1"/>
  <c r="K140" i="44" l="1"/>
  <c r="K141" i="44" s="1"/>
  <c r="K142" i="44" s="1"/>
  <c r="K143" i="44" s="1"/>
  <c r="K144" i="44" s="1"/>
  <c r="K145" i="44" s="1"/>
  <c r="K146" i="44" s="1"/>
  <c r="K147" i="44" s="1"/>
  <c r="K148" i="44" s="1"/>
  <c r="K149" i="44" s="1"/>
  <c r="K150" i="44" s="1"/>
  <c r="K151" i="44" s="1"/>
  <c r="K152" i="44" s="1"/>
  <c r="K153" i="44" s="1"/>
  <c r="K154" i="44" s="1"/>
  <c r="K155" i="44" s="1"/>
  <c r="K156" i="44" s="1"/>
  <c r="K157" i="44" s="1"/>
  <c r="K158" i="44" s="1"/>
  <c r="K159" i="44" s="1"/>
  <c r="K160" i="44" s="1"/>
  <c r="K161" i="44" s="1"/>
  <c r="K162" i="44" s="1"/>
  <c r="K163" i="44" s="1"/>
  <c r="K164" i="44" s="1"/>
  <c r="K165" i="44" s="1"/>
  <c r="K166" i="44" s="1"/>
  <c r="K167" i="44" s="1"/>
  <c r="K168" i="44" s="1"/>
  <c r="K169" i="44" s="1"/>
  <c r="K170" i="44" s="1"/>
  <c r="K171" i="44" s="1"/>
  <c r="K172" i="44" s="1"/>
  <c r="K173" i="44" s="1"/>
  <c r="K174" i="44" s="1"/>
  <c r="K175" i="44" s="1"/>
  <c r="K176" i="44" s="1"/>
  <c r="K177" i="44" s="1"/>
  <c r="K178" i="44" s="1"/>
  <c r="K179" i="44" s="1"/>
  <c r="K180" i="44" s="1"/>
  <c r="K181" i="44" s="1"/>
  <c r="K182" i="44" s="1"/>
  <c r="K183" i="44" s="1"/>
  <c r="K184" i="44" s="1"/>
  <c r="K185" i="44" s="1"/>
  <c r="K186" i="44" s="1"/>
  <c r="K187" i="44" s="1"/>
  <c r="K188" i="44" s="1"/>
  <c r="K189" i="44" s="1"/>
  <c r="K190" i="44" s="1"/>
  <c r="K191" i="44" s="1"/>
  <c r="K192" i="44" s="1"/>
  <c r="K193" i="44" s="1"/>
  <c r="K194" i="44" s="1"/>
  <c r="K195" i="44" s="1"/>
  <c r="K196" i="44" s="1"/>
  <c r="K197" i="44" s="1"/>
  <c r="K198" i="44" s="1"/>
  <c r="K199" i="44" s="1"/>
  <c r="K200" i="44" s="1"/>
  <c r="K201" i="44" s="1"/>
  <c r="K202" i="44" s="1"/>
  <c r="K203" i="44" s="1"/>
  <c r="K204" i="44" s="1"/>
  <c r="K205" i="44" s="1"/>
  <c r="K206" i="44" s="1"/>
  <c r="K207" i="44" s="1"/>
  <c r="K208" i="44" s="1"/>
  <c r="K209" i="44" s="1"/>
  <c r="K210" i="44" s="1"/>
  <c r="G140" i="44"/>
  <c r="H140" i="44"/>
  <c r="I140" i="44" s="1"/>
  <c r="L140" i="44" s="1"/>
  <c r="G141" i="44" l="1"/>
  <c r="H141" i="44"/>
  <c r="I141" i="44" s="1"/>
  <c r="L141" i="44" s="1"/>
  <c r="G142" i="44" l="1"/>
  <c r="H142" i="44"/>
  <c r="I142" i="44" s="1"/>
  <c r="L142" i="44" s="1"/>
  <c r="H143" i="44" l="1"/>
  <c r="I143" i="44" s="1"/>
  <c r="L143" i="44" s="1"/>
  <c r="G143" i="44"/>
  <c r="G144" i="44" l="1"/>
  <c r="H144" i="44"/>
  <c r="I144" i="44" s="1"/>
  <c r="L144" i="44" s="1"/>
  <c r="G145" i="44" l="1"/>
  <c r="H145" i="44"/>
  <c r="I145" i="44" s="1"/>
  <c r="L145" i="44" s="1"/>
  <c r="G146" i="44" l="1"/>
  <c r="H146" i="44"/>
  <c r="I146" i="44" s="1"/>
  <c r="L146" i="44" s="1"/>
  <c r="G147" i="44" l="1"/>
  <c r="H147" i="44"/>
  <c r="I147" i="44" s="1"/>
  <c r="L147" i="44" s="1"/>
  <c r="H148" i="44" l="1"/>
  <c r="I148" i="44" s="1"/>
  <c r="L148" i="44" s="1"/>
  <c r="G148" i="44"/>
  <c r="G149" i="44" l="1"/>
  <c r="H149" i="44"/>
  <c r="I149" i="44" s="1"/>
  <c r="L149" i="44" s="1"/>
  <c r="G150" i="44" l="1"/>
  <c r="H150" i="44"/>
  <c r="I150" i="44" s="1"/>
  <c r="L150" i="44" s="1"/>
  <c r="H151" i="44" l="1"/>
  <c r="I151" i="44" s="1"/>
  <c r="L151" i="44" s="1"/>
  <c r="G151" i="44"/>
  <c r="G152" i="44" l="1"/>
  <c r="H152" i="44"/>
  <c r="I152" i="44" s="1"/>
  <c r="L152" i="44" s="1"/>
  <c r="G153" i="44" l="1"/>
  <c r="H153" i="44"/>
  <c r="I153" i="44" s="1"/>
  <c r="L153" i="44" s="1"/>
  <c r="G154" i="44" l="1"/>
  <c r="H154" i="44"/>
  <c r="I154" i="44" s="1"/>
  <c r="L154" i="44" s="1"/>
  <c r="H155" i="44" l="1"/>
  <c r="I155" i="44" s="1"/>
  <c r="L155" i="44" s="1"/>
  <c r="G155" i="44"/>
  <c r="G156" i="44" l="1"/>
  <c r="H156" i="44"/>
  <c r="I156" i="44" s="1"/>
  <c r="L156" i="44" s="1"/>
  <c r="H157" i="44" l="1"/>
  <c r="I157" i="44" s="1"/>
  <c r="L157" i="44" s="1"/>
  <c r="G157" i="44"/>
  <c r="G158" i="44" l="1"/>
  <c r="H158" i="44"/>
  <c r="I158" i="44" s="1"/>
  <c r="L158" i="44" s="1"/>
  <c r="G159" i="44" l="1"/>
  <c r="H159" i="44"/>
  <c r="I159" i="44" s="1"/>
  <c r="L159" i="44" s="1"/>
  <c r="G160" i="44" l="1"/>
  <c r="H160" i="44"/>
  <c r="I160" i="44" s="1"/>
  <c r="L160" i="44" s="1"/>
  <c r="H161" i="44" l="1"/>
  <c r="I161" i="44" s="1"/>
  <c r="L161" i="44" s="1"/>
  <c r="G161" i="44"/>
  <c r="G162" i="44" l="1"/>
  <c r="H162" i="44"/>
  <c r="I162" i="44" s="1"/>
  <c r="L162" i="44" s="1"/>
  <c r="G163" i="44" l="1"/>
  <c r="H163" i="44"/>
  <c r="I163" i="44" s="1"/>
  <c r="L163" i="44" s="1"/>
  <c r="G164" i="44" l="1"/>
  <c r="H164" i="44"/>
  <c r="I164" i="44" s="1"/>
  <c r="L164" i="44" s="1"/>
  <c r="G165" i="44" l="1"/>
  <c r="H165" i="44"/>
  <c r="I165" i="44" s="1"/>
  <c r="L165" i="44" s="1"/>
  <c r="H166" i="44" l="1"/>
  <c r="I166" i="44" s="1"/>
  <c r="L166" i="44" s="1"/>
  <c r="G166" i="44"/>
  <c r="G167" i="44" l="1"/>
  <c r="H167" i="44"/>
  <c r="I167" i="44" s="1"/>
  <c r="L167" i="44" s="1"/>
  <c r="G168" i="44" l="1"/>
  <c r="H168" i="44"/>
  <c r="I168" i="44" s="1"/>
  <c r="L168" i="44" s="1"/>
  <c r="G169" i="44" l="1"/>
  <c r="H169" i="44"/>
  <c r="I169" i="44" s="1"/>
  <c r="L169" i="44" s="1"/>
  <c r="G170" i="44" l="1"/>
  <c r="H170" i="44"/>
  <c r="I170" i="44" s="1"/>
  <c r="L170" i="44" s="1"/>
  <c r="G171" i="44" l="1"/>
  <c r="H171" i="44"/>
  <c r="I171" i="44" s="1"/>
  <c r="L171" i="44" s="1"/>
  <c r="G172" i="44" l="1"/>
  <c r="H172" i="44"/>
  <c r="I172" i="44" s="1"/>
  <c r="L172" i="44" s="1"/>
  <c r="H173" i="44" l="1"/>
  <c r="I173" i="44" s="1"/>
  <c r="L173" i="44" s="1"/>
  <c r="G173" i="44"/>
  <c r="G174" i="44" l="1"/>
  <c r="H174" i="44"/>
  <c r="I174" i="44" s="1"/>
  <c r="L174" i="44" s="1"/>
  <c r="G175" i="44" l="1"/>
  <c r="H175" i="44"/>
  <c r="I175" i="44" s="1"/>
  <c r="L175" i="44" s="1"/>
  <c r="G176" i="44" l="1"/>
  <c r="H176" i="44"/>
  <c r="I176" i="44" s="1"/>
  <c r="L176" i="44" s="1"/>
  <c r="G177" i="44" l="1"/>
  <c r="H177" i="44"/>
  <c r="I177" i="44" s="1"/>
  <c r="L177" i="44" s="1"/>
  <c r="G178" i="44" l="1"/>
  <c r="H178" i="44"/>
  <c r="I178" i="44" s="1"/>
  <c r="L178" i="44" s="1"/>
  <c r="G179" i="44" l="1"/>
  <c r="H179" i="44"/>
  <c r="I179" i="44" s="1"/>
  <c r="L179" i="44" s="1"/>
  <c r="G180" i="44" l="1"/>
  <c r="H180" i="44"/>
  <c r="I180" i="44" s="1"/>
  <c r="L180" i="44" s="1"/>
  <c r="G181" i="44" l="1"/>
  <c r="H181" i="44"/>
  <c r="I181" i="44" s="1"/>
  <c r="L181" i="44" s="1"/>
  <c r="G182" i="44" l="1"/>
  <c r="H182" i="44"/>
  <c r="I182" i="44" s="1"/>
  <c r="L182" i="44" s="1"/>
  <c r="G183" i="44" l="1"/>
  <c r="H183" i="44"/>
  <c r="I183" i="44" s="1"/>
  <c r="L183" i="44" s="1"/>
  <c r="H184" i="44" l="1"/>
  <c r="I184" i="44" s="1"/>
  <c r="L184" i="44" s="1"/>
  <c r="G184" i="44"/>
  <c r="G185" i="44" l="1"/>
  <c r="H185" i="44"/>
  <c r="I185" i="44" s="1"/>
  <c r="L185" i="44" s="1"/>
  <c r="G186" i="44" l="1"/>
  <c r="H186" i="44"/>
  <c r="I186" i="44" s="1"/>
  <c r="L186" i="44" s="1"/>
  <c r="H187" i="44" l="1"/>
  <c r="I187" i="44" s="1"/>
  <c r="L187" i="44" s="1"/>
  <c r="G187" i="44"/>
  <c r="G188" i="44" l="1"/>
  <c r="H188" i="44"/>
  <c r="I188" i="44" s="1"/>
  <c r="L188" i="44" s="1"/>
  <c r="G189" i="44" l="1"/>
  <c r="H189" i="44"/>
  <c r="I189" i="44" s="1"/>
  <c r="L189" i="44" s="1"/>
  <c r="G190" i="44" l="1"/>
  <c r="H190" i="44"/>
  <c r="I190" i="44" s="1"/>
  <c r="L190" i="44" s="1"/>
  <c r="H191" i="44" l="1"/>
  <c r="I191" i="44" s="1"/>
  <c r="L191" i="44" s="1"/>
  <c r="G191" i="44"/>
  <c r="G192" i="44" l="1"/>
  <c r="H192" i="44"/>
  <c r="I192" i="44" s="1"/>
  <c r="L192" i="44" s="1"/>
  <c r="G193" i="44" l="1"/>
  <c r="H193" i="44"/>
  <c r="I193" i="44" s="1"/>
  <c r="L193" i="44" s="1"/>
  <c r="G194" i="44" l="1"/>
  <c r="H194" i="44"/>
  <c r="I194" i="44" s="1"/>
  <c r="L194" i="44" s="1"/>
  <c r="G195" i="44" l="1"/>
  <c r="H195" i="44"/>
  <c r="I195" i="44" s="1"/>
  <c r="L195" i="44" s="1"/>
  <c r="H196" i="44" l="1"/>
  <c r="I196" i="44" s="1"/>
  <c r="L196" i="44" s="1"/>
  <c r="G196" i="44"/>
  <c r="G197" i="44" l="1"/>
  <c r="H197" i="44"/>
  <c r="I197" i="44" s="1"/>
  <c r="L197" i="44" s="1"/>
  <c r="G198" i="44" l="1"/>
  <c r="H198" i="44"/>
  <c r="I198" i="44" s="1"/>
  <c r="L198" i="44" s="1"/>
  <c r="G199" i="44" l="1"/>
  <c r="H199" i="44"/>
  <c r="I199" i="44" s="1"/>
  <c r="L199" i="44" s="1"/>
  <c r="H200" i="44" l="1"/>
  <c r="I200" i="44" s="1"/>
  <c r="L200" i="44" s="1"/>
  <c r="G200" i="44"/>
  <c r="G201" i="44" l="1"/>
  <c r="H201" i="44"/>
  <c r="I201" i="44" s="1"/>
  <c r="L201" i="44" s="1"/>
  <c r="H202" i="44" l="1"/>
  <c r="I202" i="44" s="1"/>
  <c r="L202" i="44" s="1"/>
  <c r="G202" i="44"/>
  <c r="G203" i="44" l="1"/>
  <c r="H203" i="44"/>
  <c r="I203" i="44" s="1"/>
  <c r="L203" i="44" s="1"/>
  <c r="G204" i="44" l="1"/>
  <c r="H204" i="44"/>
  <c r="I204" i="44" s="1"/>
  <c r="L204" i="44" s="1"/>
  <c r="G205" i="44" l="1"/>
  <c r="H205" i="44"/>
  <c r="I205" i="44" s="1"/>
  <c r="L205" i="44" s="1"/>
  <c r="G206" i="44" l="1"/>
  <c r="H206" i="44"/>
  <c r="I206" i="44" s="1"/>
  <c r="L206" i="44" s="1"/>
  <c r="G207" i="44" l="1"/>
  <c r="H207" i="44"/>
  <c r="I207" i="44" s="1"/>
  <c r="L207" i="44" s="1"/>
  <c r="G208" i="44" l="1"/>
  <c r="H208" i="44"/>
  <c r="I208" i="44" s="1"/>
  <c r="L208" i="44" s="1"/>
  <c r="H209" i="44" l="1"/>
  <c r="I209" i="44" s="1"/>
  <c r="L209" i="44" s="1"/>
  <c r="G209" i="44"/>
  <c r="G210" i="44" l="1"/>
  <c r="H210" i="44"/>
  <c r="I210" i="44" s="1"/>
  <c r="L210" i="44" s="1"/>
  <c r="G211" i="44" l="1"/>
  <c r="K211" i="44" s="1"/>
  <c r="H211" i="44"/>
  <c r="I211" i="44" s="1"/>
  <c r="L211" i="44" s="1"/>
  <c r="K212" i="44" l="1"/>
  <c r="K213" i="44" s="1"/>
  <c r="H212" i="44"/>
  <c r="I212" i="44" s="1"/>
  <c r="L212" i="44" s="1"/>
  <c r="G212" i="44"/>
  <c r="G213" i="44" l="1"/>
  <c r="H213" i="44"/>
  <c r="I213" i="44" s="1"/>
  <c r="L213" i="44" s="1"/>
  <c r="G214" i="44" l="1"/>
  <c r="K214" i="44" s="1"/>
  <c r="K215" i="44" s="1"/>
  <c r="K216" i="44" s="1"/>
  <c r="K217" i="44" s="1"/>
  <c r="K218" i="44" s="1"/>
  <c r="H214" i="44"/>
  <c r="I214" i="44" s="1"/>
  <c r="L214" i="44" s="1"/>
  <c r="G215" i="44" l="1"/>
  <c r="H215" i="44"/>
  <c r="I215" i="44" s="1"/>
  <c r="L215" i="44" s="1"/>
  <c r="G216" i="44" l="1"/>
  <c r="H216" i="44"/>
  <c r="I216" i="44" s="1"/>
  <c r="L216" i="44" s="1"/>
  <c r="G217" i="44" l="1"/>
  <c r="H217" i="44"/>
  <c r="I217" i="44" s="1"/>
  <c r="L217" i="44" s="1"/>
  <c r="G218" i="44" l="1"/>
  <c r="H218" i="44"/>
  <c r="I218" i="44" s="1"/>
  <c r="L218" i="44" s="1"/>
  <c r="G219" i="44" l="1"/>
  <c r="K219" i="44" s="1"/>
  <c r="H219" i="44"/>
  <c r="I219" i="44" s="1"/>
  <c r="L219" i="44" s="1"/>
  <c r="K220" i="44" l="1"/>
  <c r="K221" i="44" s="1"/>
  <c r="K222" i="44" s="1"/>
  <c r="K223" i="44" s="1"/>
  <c r="K224" i="44" s="1"/>
  <c r="K225" i="44" s="1"/>
  <c r="K226" i="44" s="1"/>
  <c r="K227" i="44" s="1"/>
  <c r="K228" i="44" s="1"/>
  <c r="K229" i="44" s="1"/>
  <c r="H220" i="44"/>
  <c r="I220" i="44" s="1"/>
  <c r="L220" i="44" s="1"/>
  <c r="G220" i="44"/>
  <c r="G221" i="44" l="1"/>
  <c r="H221" i="44"/>
  <c r="I221" i="44" s="1"/>
  <c r="L221" i="44" s="1"/>
  <c r="G222" i="44" l="1"/>
  <c r="H222" i="44"/>
  <c r="I222" i="44" s="1"/>
  <c r="L222" i="44" s="1"/>
  <c r="G223" i="44" l="1"/>
  <c r="H223" i="44"/>
  <c r="I223" i="44" s="1"/>
  <c r="L223" i="44" s="1"/>
  <c r="G224" i="44" l="1"/>
  <c r="H224" i="44"/>
  <c r="I224" i="44" s="1"/>
  <c r="L224" i="44" s="1"/>
  <c r="G225" i="44" l="1"/>
  <c r="H225" i="44"/>
  <c r="I225" i="44" s="1"/>
  <c r="L225" i="44" s="1"/>
  <c r="H226" i="44" l="1"/>
  <c r="I226" i="44" s="1"/>
  <c r="L226" i="44" s="1"/>
  <c r="G226" i="44"/>
  <c r="H227" i="44" l="1"/>
  <c r="I227" i="44" s="1"/>
  <c r="L227" i="44" s="1"/>
  <c r="G227" i="44"/>
  <c r="G228" i="44" l="1"/>
  <c r="H228" i="44"/>
  <c r="I228" i="44" s="1"/>
  <c r="L228" i="44" s="1"/>
  <c r="G229" i="44" l="1"/>
  <c r="H229" i="44"/>
  <c r="I229" i="44" s="1"/>
  <c r="L229" i="44" s="1"/>
  <c r="H230" i="44" l="1"/>
  <c r="I230" i="44" s="1"/>
  <c r="L230" i="44" s="1"/>
  <c r="G230" i="44"/>
  <c r="K230" i="44" s="1"/>
  <c r="G231" i="44" l="1"/>
  <c r="K231" i="44" s="1"/>
  <c r="H231" i="44"/>
  <c r="I231" i="44" s="1"/>
  <c r="L231" i="44" s="1"/>
  <c r="G232" i="44" l="1"/>
  <c r="K232" i="44" s="1"/>
  <c r="K233" i="44" s="1"/>
  <c r="H232" i="44"/>
  <c r="I232" i="44" s="1"/>
  <c r="L232" i="44" s="1"/>
  <c r="G233" i="44" l="1"/>
  <c r="H233" i="44"/>
  <c r="I233" i="44" s="1"/>
  <c r="L233" i="44" s="1"/>
  <c r="G70" i="38" l="1"/>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69" i="38"/>
  <c r="E67" i="38"/>
  <c r="E291" i="38" s="1"/>
  <c r="H14" i="38"/>
  <c r="H94" i="38" s="1"/>
  <c r="I94" i="38" s="1"/>
  <c r="AA38" i="4" s="1"/>
  <c r="E13" i="38"/>
  <c r="H14" i="37"/>
  <c r="E67" i="37"/>
  <c r="E291" i="37" s="1"/>
  <c r="E13" i="37"/>
  <c r="F13" i="37" s="1"/>
  <c r="G13" i="37" s="1"/>
  <c r="H13" i="37" s="1"/>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1" i="23"/>
  <c r="E162" i="23"/>
  <c r="E163" i="23"/>
  <c r="E164" i="23"/>
  <c r="E165" i="23"/>
  <c r="E166" i="23"/>
  <c r="E167" i="23"/>
  <c r="E168" i="23"/>
  <c r="E169" i="23"/>
  <c r="E170" i="23"/>
  <c r="E171" i="23"/>
  <c r="E172" i="23"/>
  <c r="E173" i="23"/>
  <c r="E174" i="23"/>
  <c r="E175" i="23"/>
  <c r="E176" i="23"/>
  <c r="E178" i="23"/>
  <c r="E179" i="23"/>
  <c r="E181" i="23"/>
  <c r="E182" i="23"/>
  <c r="E183" i="23"/>
  <c r="E184" i="23"/>
  <c r="E185" i="23"/>
  <c r="E186" i="23"/>
  <c r="E187" i="23"/>
  <c r="E188" i="23"/>
  <c r="E189" i="23"/>
  <c r="E191"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69" i="23"/>
  <c r="D136" i="36"/>
  <c r="D137" i="36"/>
  <c r="D138" i="36"/>
  <c r="D163" i="36"/>
  <c r="D164" i="36"/>
  <c r="D165" i="36"/>
  <c r="D170" i="36"/>
  <c r="D171" i="36"/>
  <c r="D172" i="36"/>
  <c r="D173" i="36"/>
  <c r="D174" i="36"/>
  <c r="H121" i="2"/>
  <c r="G121" i="29" s="1"/>
  <c r="F21" i="36"/>
  <c r="E20" i="36"/>
  <c r="E19" i="36"/>
  <c r="E18" i="36"/>
  <c r="E17" i="36"/>
  <c r="E16" i="36"/>
  <c r="E15" i="36"/>
  <c r="E14" i="36"/>
  <c r="E13" i="36"/>
  <c r="E12" i="36"/>
  <c r="E11" i="36"/>
  <c r="E10" i="36"/>
  <c r="E9" i="36"/>
  <c r="E8" i="36"/>
  <c r="I291" i="34"/>
  <c r="H291" i="34"/>
  <c r="G291" i="34"/>
  <c r="F291" i="34"/>
  <c r="E67" i="34"/>
  <c r="E291" i="34" s="1"/>
  <c r="H22" i="34"/>
  <c r="H21" i="34"/>
  <c r="H20" i="34"/>
  <c r="H19" i="34"/>
  <c r="H18" i="34"/>
  <c r="H17" i="34"/>
  <c r="H16" i="34"/>
  <c r="H15" i="34"/>
  <c r="F14" i="34"/>
  <c r="E13" i="34"/>
  <c r="F13" i="34" s="1"/>
  <c r="G13" i="34" s="1"/>
  <c r="H13" i="34" s="1"/>
  <c r="E136" i="33"/>
  <c r="E137" i="33"/>
  <c r="E138" i="33"/>
  <c r="E163" i="33"/>
  <c r="E164" i="33"/>
  <c r="E165" i="33"/>
  <c r="E170" i="33"/>
  <c r="E171" i="33"/>
  <c r="E172" i="33"/>
  <c r="E173" i="33"/>
  <c r="E174" i="33"/>
  <c r="L22" i="33"/>
  <c r="E16" i="33"/>
  <c r="E15" i="33"/>
  <c r="F15" i="33" s="1"/>
  <c r="H292" i="33"/>
  <c r="G292" i="33"/>
  <c r="F292" i="33"/>
  <c r="I18" i="33"/>
  <c r="K225" i="33" s="1"/>
  <c r="F17" i="33"/>
  <c r="I14" i="33"/>
  <c r="I281" i="33" s="1"/>
  <c r="F13" i="33"/>
  <c r="H186" i="38" l="1"/>
  <c r="H237" i="38"/>
  <c r="H162" i="38"/>
  <c r="I162" i="38" s="1"/>
  <c r="AA106" i="4" s="1"/>
  <c r="H138" i="38"/>
  <c r="I138" i="38" s="1"/>
  <c r="AA82" i="4" s="1"/>
  <c r="G67" i="38"/>
  <c r="F13" i="38"/>
  <c r="G13" i="38" s="1"/>
  <c r="H13" i="38" s="1"/>
  <c r="G14" i="34"/>
  <c r="H14" i="34" s="1"/>
  <c r="J145" i="34" s="1"/>
  <c r="O145" i="34" s="1"/>
  <c r="F16" i="33"/>
  <c r="G16" i="33" s="1"/>
  <c r="H16" i="33" s="1"/>
  <c r="I16" i="33" s="1"/>
  <c r="J147" i="33" s="1"/>
  <c r="G13" i="33"/>
  <c r="H13" i="33" s="1"/>
  <c r="I13" i="33" s="1"/>
  <c r="G17" i="33"/>
  <c r="H17" i="33" s="1"/>
  <c r="I17" i="33" s="1"/>
  <c r="G15" i="33"/>
  <c r="H15" i="33" s="1"/>
  <c r="I15" i="33" s="1"/>
  <c r="H213" i="38"/>
  <c r="I213" i="38" s="1"/>
  <c r="AA157" i="4" s="1"/>
  <c r="H85" i="38"/>
  <c r="I85" i="38" s="1"/>
  <c r="AA29" i="4" s="1"/>
  <c r="H69" i="38"/>
  <c r="I69" i="38" s="1"/>
  <c r="H109" i="38"/>
  <c r="I109" i="38" s="1"/>
  <c r="AA53" i="4" s="1"/>
  <c r="H266" i="38"/>
  <c r="I266" i="38" s="1"/>
  <c r="AA210" i="4" s="1"/>
  <c r="H269" i="38"/>
  <c r="I269" i="38" s="1"/>
  <c r="AA213" i="4" s="1"/>
  <c r="H245" i="38"/>
  <c r="I245" i="38" s="1"/>
  <c r="AA189" i="4" s="1"/>
  <c r="H218" i="38"/>
  <c r="I218" i="38" s="1"/>
  <c r="AA162" i="4" s="1"/>
  <c r="H194" i="38"/>
  <c r="I194" i="38" s="1"/>
  <c r="AA138" i="4" s="1"/>
  <c r="H170" i="38"/>
  <c r="I170" i="38" s="1"/>
  <c r="AA114" i="4" s="1"/>
  <c r="H141" i="38"/>
  <c r="I141" i="38" s="1"/>
  <c r="AA85" i="4" s="1"/>
  <c r="H117" i="38"/>
  <c r="I117" i="38" s="1"/>
  <c r="AA61" i="4" s="1"/>
  <c r="H90" i="38"/>
  <c r="I90" i="38" s="1"/>
  <c r="AA34" i="4" s="1"/>
  <c r="H268" i="38"/>
  <c r="I268" i="38" s="1"/>
  <c r="AA212" i="4" s="1"/>
  <c r="H244" i="38"/>
  <c r="H215" i="38"/>
  <c r="I215" i="38" s="1"/>
  <c r="AA159" i="4" s="1"/>
  <c r="H191" i="38"/>
  <c r="I191" i="38" s="1"/>
  <c r="AA135" i="4" s="1"/>
  <c r="H164" i="38"/>
  <c r="I164" i="38" s="1"/>
  <c r="AA108" i="4" s="1"/>
  <c r="H140" i="38"/>
  <c r="I140" i="38" s="1"/>
  <c r="AA84" i="4" s="1"/>
  <c r="H116" i="38"/>
  <c r="I116" i="38" s="1"/>
  <c r="AA60" i="4" s="1"/>
  <c r="H87" i="38"/>
  <c r="I87" i="38" s="1"/>
  <c r="AA31" i="4" s="1"/>
  <c r="H267" i="38"/>
  <c r="I267" i="38" s="1"/>
  <c r="AA211" i="4" s="1"/>
  <c r="H238" i="38"/>
  <c r="I238" i="38" s="1"/>
  <c r="AA182" i="4" s="1"/>
  <c r="H214" i="38"/>
  <c r="I214" i="38" s="1"/>
  <c r="AA158" i="4" s="1"/>
  <c r="H190" i="38"/>
  <c r="I190" i="38" s="1"/>
  <c r="AA134" i="4" s="1"/>
  <c r="H163" i="38"/>
  <c r="I163" i="38" s="1"/>
  <c r="AA107" i="4" s="1"/>
  <c r="H139" i="38"/>
  <c r="I139" i="38" s="1"/>
  <c r="AA83" i="4" s="1"/>
  <c r="H110" i="38"/>
  <c r="I110" i="38" s="1"/>
  <c r="AA54" i="4" s="1"/>
  <c r="H86" i="38"/>
  <c r="I86" i="38" s="1"/>
  <c r="AA30" i="4" s="1"/>
  <c r="H287" i="38"/>
  <c r="I287" i="38" s="1"/>
  <c r="AA231" i="4" s="1"/>
  <c r="H260" i="38"/>
  <c r="I260" i="38" s="1"/>
  <c r="AA204" i="4" s="1"/>
  <c r="H236" i="38"/>
  <c r="I236" i="38" s="1"/>
  <c r="AA180" i="4" s="1"/>
  <c r="H212" i="38"/>
  <c r="I212" i="38" s="1"/>
  <c r="AA156" i="4" s="1"/>
  <c r="H183" i="38"/>
  <c r="I183" i="38" s="1"/>
  <c r="AA127" i="4" s="1"/>
  <c r="H159" i="38"/>
  <c r="I159" i="38" s="1"/>
  <c r="AA103" i="4" s="1"/>
  <c r="H132" i="38"/>
  <c r="I132" i="38" s="1"/>
  <c r="AA76" i="4" s="1"/>
  <c r="H108" i="38"/>
  <c r="I108" i="38" s="1"/>
  <c r="AA52" i="4" s="1"/>
  <c r="H84" i="38"/>
  <c r="H78" i="38"/>
  <c r="I78" i="38" s="1"/>
  <c r="AA22" i="4" s="1"/>
  <c r="H286" i="38"/>
  <c r="I286" i="38" s="1"/>
  <c r="AA230" i="4" s="1"/>
  <c r="H206" i="38"/>
  <c r="I206" i="38" s="1"/>
  <c r="AA150" i="4" s="1"/>
  <c r="H158" i="38"/>
  <c r="I158" i="38" s="1"/>
  <c r="AA102" i="4" s="1"/>
  <c r="H107" i="38"/>
  <c r="I107" i="38" s="1"/>
  <c r="AA51" i="4" s="1"/>
  <c r="H282" i="38"/>
  <c r="I282" i="38" s="1"/>
  <c r="AA226" i="4" s="1"/>
  <c r="H258" i="38"/>
  <c r="I258" i="38" s="1"/>
  <c r="AA202" i="4" s="1"/>
  <c r="H234" i="38"/>
  <c r="I234" i="38" s="1"/>
  <c r="AA178" i="4" s="1"/>
  <c r="H205" i="38"/>
  <c r="I205" i="38" s="1"/>
  <c r="AA149" i="4" s="1"/>
  <c r="H181" i="38"/>
  <c r="I181" i="38" s="1"/>
  <c r="AA125" i="4" s="1"/>
  <c r="H154" i="38"/>
  <c r="I154" i="38" s="1"/>
  <c r="AA98" i="4" s="1"/>
  <c r="H130" i="38"/>
  <c r="I130" i="38" s="1"/>
  <c r="AA74" i="4" s="1"/>
  <c r="H106" i="38"/>
  <c r="I106" i="38" s="1"/>
  <c r="AA50" i="4" s="1"/>
  <c r="H77" i="38"/>
  <c r="I77" i="38" s="1"/>
  <c r="AA21" i="4" s="1"/>
  <c r="H259" i="38"/>
  <c r="I259" i="38" s="1"/>
  <c r="AA203" i="4" s="1"/>
  <c r="H182" i="38"/>
  <c r="I182" i="38" s="1"/>
  <c r="AA126" i="4" s="1"/>
  <c r="H131" i="38"/>
  <c r="I131" i="38" s="1"/>
  <c r="AA75" i="4" s="1"/>
  <c r="H279" i="38"/>
  <c r="I279" i="38" s="1"/>
  <c r="AA223" i="4" s="1"/>
  <c r="H255" i="38"/>
  <c r="I255" i="38" s="1"/>
  <c r="AA199" i="4" s="1"/>
  <c r="H228" i="38"/>
  <c r="I228" i="38" s="1"/>
  <c r="AA172" i="4" s="1"/>
  <c r="H204" i="38"/>
  <c r="I204" i="38" s="1"/>
  <c r="AA148" i="4" s="1"/>
  <c r="H180" i="38"/>
  <c r="I180" i="38" s="1"/>
  <c r="AA124" i="4" s="1"/>
  <c r="H151" i="38"/>
  <c r="I151" i="38" s="1"/>
  <c r="AA95" i="4" s="1"/>
  <c r="H127" i="38"/>
  <c r="I127" i="38" s="1"/>
  <c r="AA71" i="4" s="1"/>
  <c r="H100" i="38"/>
  <c r="I100" i="38" s="1"/>
  <c r="AA44" i="4" s="1"/>
  <c r="H76" i="38"/>
  <c r="I76" i="38" s="1"/>
  <c r="AA20" i="4" s="1"/>
  <c r="H254" i="38"/>
  <c r="I254" i="38" s="1"/>
  <c r="AA198" i="4" s="1"/>
  <c r="H227" i="38"/>
  <c r="I227" i="38" s="1"/>
  <c r="AA171" i="4" s="1"/>
  <c r="H203" i="38"/>
  <c r="I203" i="38" s="1"/>
  <c r="AA147" i="4" s="1"/>
  <c r="H174" i="38"/>
  <c r="I174" i="38" s="1"/>
  <c r="AA118" i="4" s="1"/>
  <c r="H150" i="38"/>
  <c r="I150" i="38" s="1"/>
  <c r="AA94" i="4" s="1"/>
  <c r="H126" i="38"/>
  <c r="I126" i="38" s="1"/>
  <c r="AA70" i="4" s="1"/>
  <c r="H99" i="38"/>
  <c r="I99" i="38" s="1"/>
  <c r="AA43" i="4" s="1"/>
  <c r="H75" i="38"/>
  <c r="I75" i="38" s="1"/>
  <c r="AA19" i="4" s="1"/>
  <c r="H277" i="38"/>
  <c r="I277" i="38" s="1"/>
  <c r="AA221" i="4" s="1"/>
  <c r="H250" i="38"/>
  <c r="I250" i="38" s="1"/>
  <c r="AA194" i="4" s="1"/>
  <c r="H226" i="38"/>
  <c r="I226" i="38" s="1"/>
  <c r="AA170" i="4" s="1"/>
  <c r="H202" i="38"/>
  <c r="I202" i="38" s="1"/>
  <c r="AA146" i="4" s="1"/>
  <c r="H173" i="38"/>
  <c r="I173" i="38" s="1"/>
  <c r="AA117" i="4" s="1"/>
  <c r="H149" i="38"/>
  <c r="I149" i="38" s="1"/>
  <c r="AA93" i="4" s="1"/>
  <c r="H122" i="38"/>
  <c r="I122" i="38" s="1"/>
  <c r="AA66" i="4" s="1"/>
  <c r="H98" i="38"/>
  <c r="I98" i="38" s="1"/>
  <c r="AA42" i="4" s="1"/>
  <c r="H71" i="38"/>
  <c r="I71" i="38" s="1"/>
  <c r="AA15" i="4" s="1"/>
  <c r="H276" i="38"/>
  <c r="I276" i="38" s="1"/>
  <c r="AA220" i="4" s="1"/>
  <c r="H247" i="38"/>
  <c r="I247" i="38" s="1"/>
  <c r="AA191" i="4" s="1"/>
  <c r="H223" i="38"/>
  <c r="I223" i="38" s="1"/>
  <c r="AA167" i="4" s="1"/>
  <c r="H196" i="38"/>
  <c r="I196" i="38" s="1"/>
  <c r="AA140" i="4" s="1"/>
  <c r="H172" i="38"/>
  <c r="I172" i="38" s="1"/>
  <c r="AA116" i="4" s="1"/>
  <c r="H148" i="38"/>
  <c r="I148" i="38" s="1"/>
  <c r="AA92" i="4" s="1"/>
  <c r="H119" i="38"/>
  <c r="I119" i="38" s="1"/>
  <c r="AA63" i="4" s="1"/>
  <c r="H95" i="38"/>
  <c r="I95" i="38" s="1"/>
  <c r="AA39" i="4" s="1"/>
  <c r="H235" i="38"/>
  <c r="I235" i="38" s="1"/>
  <c r="AA179" i="4" s="1"/>
  <c r="H278" i="38"/>
  <c r="I278" i="38" s="1"/>
  <c r="AA222" i="4" s="1"/>
  <c r="H270" i="38"/>
  <c r="I270" i="38" s="1"/>
  <c r="AA214" i="4" s="1"/>
  <c r="H246" i="38"/>
  <c r="I246" i="38" s="1"/>
  <c r="AA190" i="4" s="1"/>
  <c r="H222" i="38"/>
  <c r="I222" i="38" s="1"/>
  <c r="AA166" i="4" s="1"/>
  <c r="H195" i="38"/>
  <c r="I195" i="38" s="1"/>
  <c r="AA139" i="4" s="1"/>
  <c r="H171" i="38"/>
  <c r="I171" i="38" s="1"/>
  <c r="AA115" i="4" s="1"/>
  <c r="H142" i="38"/>
  <c r="I142" i="38" s="1"/>
  <c r="AA86" i="4" s="1"/>
  <c r="H118" i="38"/>
  <c r="I118" i="38" s="1"/>
  <c r="AA62" i="4" s="1"/>
  <c r="E177" i="23"/>
  <c r="F121" i="4"/>
  <c r="E177" i="42"/>
  <c r="I244" i="38"/>
  <c r="AA188" i="4" s="1"/>
  <c r="I237" i="38"/>
  <c r="AA181" i="4" s="1"/>
  <c r="I186" i="38"/>
  <c r="AA130" i="4" s="1"/>
  <c r="I84" i="38"/>
  <c r="AA28" i="4" s="1"/>
  <c r="H72" i="38"/>
  <c r="I72" i="38" s="1"/>
  <c r="AA16" i="4" s="1"/>
  <c r="H80" i="38"/>
  <c r="I80" i="38" s="1"/>
  <c r="AA24" i="4" s="1"/>
  <c r="H88" i="38"/>
  <c r="I88" i="38" s="1"/>
  <c r="AA32" i="4" s="1"/>
  <c r="H96" i="38"/>
  <c r="I96" i="38" s="1"/>
  <c r="AA40" i="4" s="1"/>
  <c r="H104" i="38"/>
  <c r="I104" i="38" s="1"/>
  <c r="AA48" i="4" s="1"/>
  <c r="H112" i="38"/>
  <c r="I112" i="38" s="1"/>
  <c r="AA56" i="4" s="1"/>
  <c r="H120" i="38"/>
  <c r="I120" i="38" s="1"/>
  <c r="AA64" i="4" s="1"/>
  <c r="H128" i="38"/>
  <c r="I128" i="38" s="1"/>
  <c r="AA72" i="4" s="1"/>
  <c r="H136" i="38"/>
  <c r="I136" i="38" s="1"/>
  <c r="AA80" i="4" s="1"/>
  <c r="H144" i="38"/>
  <c r="I144" i="38" s="1"/>
  <c r="AA88" i="4" s="1"/>
  <c r="H152" i="38"/>
  <c r="I152" i="38" s="1"/>
  <c r="AA96" i="4" s="1"/>
  <c r="H160" i="38"/>
  <c r="I160" i="38" s="1"/>
  <c r="AA104" i="4" s="1"/>
  <c r="H168" i="38"/>
  <c r="I168" i="38" s="1"/>
  <c r="AA112" i="4" s="1"/>
  <c r="H176" i="38"/>
  <c r="I176" i="38" s="1"/>
  <c r="AA120" i="4" s="1"/>
  <c r="H184" i="38"/>
  <c r="I184" i="38" s="1"/>
  <c r="AA128" i="4" s="1"/>
  <c r="H192" i="38"/>
  <c r="I192" i="38" s="1"/>
  <c r="AA136" i="4" s="1"/>
  <c r="H200" i="38"/>
  <c r="I200" i="38" s="1"/>
  <c r="AA144" i="4" s="1"/>
  <c r="H208" i="38"/>
  <c r="I208" i="38" s="1"/>
  <c r="AA152" i="4" s="1"/>
  <c r="H216" i="38"/>
  <c r="I216" i="38" s="1"/>
  <c r="AA160" i="4" s="1"/>
  <c r="H224" i="38"/>
  <c r="I224" i="38" s="1"/>
  <c r="AA168" i="4" s="1"/>
  <c r="H232" i="38"/>
  <c r="I232" i="38" s="1"/>
  <c r="AA176" i="4" s="1"/>
  <c r="H240" i="38"/>
  <c r="I240" i="38" s="1"/>
  <c r="AA184" i="4" s="1"/>
  <c r="H248" i="38"/>
  <c r="I248" i="38" s="1"/>
  <c r="AA192" i="4" s="1"/>
  <c r="H256" i="38"/>
  <c r="I256" i="38" s="1"/>
  <c r="AA200" i="4" s="1"/>
  <c r="H264" i="38"/>
  <c r="I264" i="38" s="1"/>
  <c r="AA208" i="4" s="1"/>
  <c r="H272" i="38"/>
  <c r="I272" i="38" s="1"/>
  <c r="AA216" i="4" s="1"/>
  <c r="H280" i="38"/>
  <c r="I280" i="38" s="1"/>
  <c r="AA224" i="4" s="1"/>
  <c r="H288" i="38"/>
  <c r="I288" i="38" s="1"/>
  <c r="AA232" i="4" s="1"/>
  <c r="H73" i="38"/>
  <c r="I73" i="38" s="1"/>
  <c r="AA17" i="4" s="1"/>
  <c r="H81" i="38"/>
  <c r="I81" i="38" s="1"/>
  <c r="AA25" i="4" s="1"/>
  <c r="H89" i="38"/>
  <c r="I89" i="38" s="1"/>
  <c r="AA33" i="4" s="1"/>
  <c r="H97" i="38"/>
  <c r="I97" i="38" s="1"/>
  <c r="AA41" i="4" s="1"/>
  <c r="H105" i="38"/>
  <c r="I105" i="38" s="1"/>
  <c r="AA49" i="4" s="1"/>
  <c r="H113" i="38"/>
  <c r="I113" i="38" s="1"/>
  <c r="AA57" i="4" s="1"/>
  <c r="H121" i="38"/>
  <c r="I121" i="38" s="1"/>
  <c r="AA65" i="4" s="1"/>
  <c r="H129" i="38"/>
  <c r="I129" i="38" s="1"/>
  <c r="AA73" i="4" s="1"/>
  <c r="H137" i="38"/>
  <c r="I137" i="38" s="1"/>
  <c r="AA81" i="4" s="1"/>
  <c r="H145" i="38"/>
  <c r="I145" i="38" s="1"/>
  <c r="AA89" i="4" s="1"/>
  <c r="H153" i="38"/>
  <c r="I153" i="38" s="1"/>
  <c r="AA97" i="4" s="1"/>
  <c r="H161" i="38"/>
  <c r="I161" i="38" s="1"/>
  <c r="AA105" i="4" s="1"/>
  <c r="H169" i="38"/>
  <c r="I169" i="38" s="1"/>
  <c r="AA113" i="4" s="1"/>
  <c r="H177" i="38"/>
  <c r="I177" i="38" s="1"/>
  <c r="AA121" i="4" s="1"/>
  <c r="H185" i="38"/>
  <c r="I185" i="38" s="1"/>
  <c r="AA129" i="4" s="1"/>
  <c r="H193" i="38"/>
  <c r="I193" i="38" s="1"/>
  <c r="AA137" i="4" s="1"/>
  <c r="H201" i="38"/>
  <c r="I201" i="38" s="1"/>
  <c r="AA145" i="4" s="1"/>
  <c r="H209" i="38"/>
  <c r="I209" i="38" s="1"/>
  <c r="AA153" i="4" s="1"/>
  <c r="H217" i="38"/>
  <c r="I217" i="38" s="1"/>
  <c r="AA161" i="4" s="1"/>
  <c r="H225" i="38"/>
  <c r="I225" i="38" s="1"/>
  <c r="AA169" i="4" s="1"/>
  <c r="H233" i="38"/>
  <c r="I233" i="38" s="1"/>
  <c r="AA177" i="4" s="1"/>
  <c r="H241" i="38"/>
  <c r="I241" i="38" s="1"/>
  <c r="AA185" i="4" s="1"/>
  <c r="H249" i="38"/>
  <c r="I249" i="38" s="1"/>
  <c r="AA193" i="4" s="1"/>
  <c r="H257" i="38"/>
  <c r="I257" i="38" s="1"/>
  <c r="AA201" i="4" s="1"/>
  <c r="H265" i="38"/>
  <c r="I265" i="38" s="1"/>
  <c r="AA209" i="4" s="1"/>
  <c r="H273" i="38"/>
  <c r="I273" i="38" s="1"/>
  <c r="AA217" i="4" s="1"/>
  <c r="H281" i="38"/>
  <c r="I281" i="38" s="1"/>
  <c r="AA225" i="4" s="1"/>
  <c r="H289" i="38"/>
  <c r="I289" i="38" s="1"/>
  <c r="AA233" i="4" s="1"/>
  <c r="H74" i="38"/>
  <c r="I74" i="38" s="1"/>
  <c r="AA18" i="4" s="1"/>
  <c r="H285" i="38"/>
  <c r="I285" i="38" s="1"/>
  <c r="AA229" i="4" s="1"/>
  <c r="H275" i="38"/>
  <c r="I275" i="38" s="1"/>
  <c r="AA219" i="4" s="1"/>
  <c r="H263" i="38"/>
  <c r="I263" i="38" s="1"/>
  <c r="AA207" i="4" s="1"/>
  <c r="H253" i="38"/>
  <c r="I253" i="38" s="1"/>
  <c r="AA197" i="4" s="1"/>
  <c r="H243" i="38"/>
  <c r="I243" i="38" s="1"/>
  <c r="AA187" i="4" s="1"/>
  <c r="H231" i="38"/>
  <c r="I231" i="38" s="1"/>
  <c r="AA175" i="4" s="1"/>
  <c r="H221" i="38"/>
  <c r="I221" i="38" s="1"/>
  <c r="AA165" i="4" s="1"/>
  <c r="H211" i="38"/>
  <c r="I211" i="38" s="1"/>
  <c r="AA155" i="4" s="1"/>
  <c r="H199" i="38"/>
  <c r="I199" i="38" s="1"/>
  <c r="AA143" i="4" s="1"/>
  <c r="H189" i="38"/>
  <c r="I189" i="38" s="1"/>
  <c r="AA133" i="4" s="1"/>
  <c r="H179" i="38"/>
  <c r="I179" i="38" s="1"/>
  <c r="AA123" i="4" s="1"/>
  <c r="H167" i="38"/>
  <c r="I167" i="38" s="1"/>
  <c r="AA111" i="4" s="1"/>
  <c r="H157" i="38"/>
  <c r="I157" i="38" s="1"/>
  <c r="AA101" i="4" s="1"/>
  <c r="H147" i="38"/>
  <c r="I147" i="38" s="1"/>
  <c r="AA91" i="4" s="1"/>
  <c r="H135" i="38"/>
  <c r="I135" i="38" s="1"/>
  <c r="AA79" i="4" s="1"/>
  <c r="H125" i="38"/>
  <c r="I125" i="38" s="1"/>
  <c r="AA69" i="4" s="1"/>
  <c r="H115" i="38"/>
  <c r="I115" i="38" s="1"/>
  <c r="AA59" i="4" s="1"/>
  <c r="H103" i="38"/>
  <c r="I103" i="38" s="1"/>
  <c r="AA47" i="4" s="1"/>
  <c r="H93" i="38"/>
  <c r="I93" i="38" s="1"/>
  <c r="AA37" i="4" s="1"/>
  <c r="H83" i="38"/>
  <c r="I83" i="38" s="1"/>
  <c r="AA27" i="4" s="1"/>
  <c r="H70" i="38"/>
  <c r="I70" i="38" s="1"/>
  <c r="AA14" i="4" s="1"/>
  <c r="H284" i="38"/>
  <c r="I284" i="38" s="1"/>
  <c r="AA228" i="4" s="1"/>
  <c r="H274" i="38"/>
  <c r="I274" i="38" s="1"/>
  <c r="AA218" i="4" s="1"/>
  <c r="H262" i="38"/>
  <c r="I262" i="38" s="1"/>
  <c r="AA206" i="4" s="1"/>
  <c r="H252" i="38"/>
  <c r="I252" i="38" s="1"/>
  <c r="AA196" i="4" s="1"/>
  <c r="H242" i="38"/>
  <c r="I242" i="38" s="1"/>
  <c r="AA186" i="4" s="1"/>
  <c r="H230" i="38"/>
  <c r="I230" i="38" s="1"/>
  <c r="AA174" i="4" s="1"/>
  <c r="H220" i="38"/>
  <c r="I220" i="38" s="1"/>
  <c r="AA164" i="4" s="1"/>
  <c r="H210" i="38"/>
  <c r="I210" i="38" s="1"/>
  <c r="AA154" i="4" s="1"/>
  <c r="H198" i="38"/>
  <c r="I198" i="38" s="1"/>
  <c r="AA142" i="4" s="1"/>
  <c r="H188" i="38"/>
  <c r="I188" i="38" s="1"/>
  <c r="AA132" i="4" s="1"/>
  <c r="H178" i="38"/>
  <c r="I178" i="38" s="1"/>
  <c r="AA122" i="4" s="1"/>
  <c r="H166" i="38"/>
  <c r="I166" i="38" s="1"/>
  <c r="AA110" i="4" s="1"/>
  <c r="H156" i="38"/>
  <c r="I156" i="38" s="1"/>
  <c r="AA100" i="4" s="1"/>
  <c r="H146" i="38"/>
  <c r="I146" i="38" s="1"/>
  <c r="AA90" i="4" s="1"/>
  <c r="H134" i="38"/>
  <c r="I134" i="38" s="1"/>
  <c r="AA78" i="4" s="1"/>
  <c r="H124" i="38"/>
  <c r="I124" i="38" s="1"/>
  <c r="AA68" i="4" s="1"/>
  <c r="H114" i="38"/>
  <c r="I114" i="38" s="1"/>
  <c r="AA58" i="4" s="1"/>
  <c r="H102" i="38"/>
  <c r="I102" i="38" s="1"/>
  <c r="AA46" i="4" s="1"/>
  <c r="H92" i="38"/>
  <c r="I92" i="38" s="1"/>
  <c r="AA36" i="4" s="1"/>
  <c r="H82" i="38"/>
  <c r="I82" i="38" s="1"/>
  <c r="AA26" i="4" s="1"/>
  <c r="H283" i="38"/>
  <c r="I283" i="38" s="1"/>
  <c r="AA227" i="4" s="1"/>
  <c r="H271" i="38"/>
  <c r="I271" i="38" s="1"/>
  <c r="AA215" i="4" s="1"/>
  <c r="H261" i="38"/>
  <c r="I261" i="38" s="1"/>
  <c r="AA205" i="4" s="1"/>
  <c r="H251" i="38"/>
  <c r="I251" i="38" s="1"/>
  <c r="AA195" i="4" s="1"/>
  <c r="H239" i="38"/>
  <c r="I239" i="38" s="1"/>
  <c r="AA183" i="4" s="1"/>
  <c r="H229" i="38"/>
  <c r="I229" i="38" s="1"/>
  <c r="AA173" i="4" s="1"/>
  <c r="H219" i="38"/>
  <c r="I219" i="38" s="1"/>
  <c r="AA163" i="4" s="1"/>
  <c r="H207" i="38"/>
  <c r="I207" i="38" s="1"/>
  <c r="AA151" i="4" s="1"/>
  <c r="H197" i="38"/>
  <c r="I197" i="38" s="1"/>
  <c r="AA141" i="4" s="1"/>
  <c r="H187" i="38"/>
  <c r="I187" i="38" s="1"/>
  <c r="AA131" i="4" s="1"/>
  <c r="H175" i="38"/>
  <c r="I175" i="38" s="1"/>
  <c r="AA119" i="4" s="1"/>
  <c r="H165" i="38"/>
  <c r="I165" i="38" s="1"/>
  <c r="AA109" i="4" s="1"/>
  <c r="H155" i="38"/>
  <c r="I155" i="38" s="1"/>
  <c r="AA99" i="4" s="1"/>
  <c r="H143" i="38"/>
  <c r="I143" i="38" s="1"/>
  <c r="AA87" i="4" s="1"/>
  <c r="H133" i="38"/>
  <c r="I133" i="38" s="1"/>
  <c r="AA77" i="4" s="1"/>
  <c r="H123" i="38"/>
  <c r="I123" i="38" s="1"/>
  <c r="AA67" i="4" s="1"/>
  <c r="H111" i="38"/>
  <c r="I111" i="38" s="1"/>
  <c r="AA55" i="4" s="1"/>
  <c r="H101" i="38"/>
  <c r="I101" i="38" s="1"/>
  <c r="AA45" i="4" s="1"/>
  <c r="H91" i="38"/>
  <c r="I91" i="38" s="1"/>
  <c r="AA35" i="4" s="1"/>
  <c r="H79" i="38"/>
  <c r="I79" i="38" s="1"/>
  <c r="AA23" i="4" s="1"/>
  <c r="F286" i="37"/>
  <c r="G286" i="37" s="1"/>
  <c r="Z230" i="4" s="1"/>
  <c r="F282" i="37"/>
  <c r="G282" i="37" s="1"/>
  <c r="Z226" i="4" s="1"/>
  <c r="F278" i="37"/>
  <c r="G278" i="37" s="1"/>
  <c r="Z222" i="4" s="1"/>
  <c r="F274" i="37"/>
  <c r="G274" i="37" s="1"/>
  <c r="Z218" i="4" s="1"/>
  <c r="F270" i="37"/>
  <c r="G270" i="37" s="1"/>
  <c r="Z214" i="4" s="1"/>
  <c r="F266" i="37"/>
  <c r="G266" i="37" s="1"/>
  <c r="Z210" i="4" s="1"/>
  <c r="F262" i="37"/>
  <c r="G262" i="37" s="1"/>
  <c r="Z206" i="4" s="1"/>
  <c r="F258" i="37"/>
  <c r="G258" i="37" s="1"/>
  <c r="Z202" i="4" s="1"/>
  <c r="F254" i="37"/>
  <c r="G254" i="37" s="1"/>
  <c r="Z198" i="4" s="1"/>
  <c r="F250" i="37"/>
  <c r="G250" i="37" s="1"/>
  <c r="Z194" i="4" s="1"/>
  <c r="F246" i="37"/>
  <c r="G246" i="37" s="1"/>
  <c r="Z190" i="4" s="1"/>
  <c r="F242" i="37"/>
  <c r="G242" i="37" s="1"/>
  <c r="Z186" i="4" s="1"/>
  <c r="F238" i="37"/>
  <c r="G238" i="37" s="1"/>
  <c r="Z182" i="4" s="1"/>
  <c r="F234" i="37"/>
  <c r="G234" i="37" s="1"/>
  <c r="Z178" i="4" s="1"/>
  <c r="F230" i="37"/>
  <c r="G230" i="37" s="1"/>
  <c r="Z174" i="4" s="1"/>
  <c r="F226" i="37"/>
  <c r="G226" i="37" s="1"/>
  <c r="Z170" i="4" s="1"/>
  <c r="F222" i="37"/>
  <c r="G222" i="37" s="1"/>
  <c r="Z166" i="4" s="1"/>
  <c r="F218" i="37"/>
  <c r="G218" i="37" s="1"/>
  <c r="Z162" i="4" s="1"/>
  <c r="F214" i="37"/>
  <c r="G214" i="37" s="1"/>
  <c r="Z158" i="4" s="1"/>
  <c r="F210" i="37"/>
  <c r="G210" i="37" s="1"/>
  <c r="Z154" i="4" s="1"/>
  <c r="F206" i="37"/>
  <c r="G206" i="37" s="1"/>
  <c r="Z150" i="4" s="1"/>
  <c r="F202" i="37"/>
  <c r="G202" i="37" s="1"/>
  <c r="Z146" i="4" s="1"/>
  <c r="F198" i="37"/>
  <c r="G198" i="37" s="1"/>
  <c r="Z142" i="4" s="1"/>
  <c r="F194" i="37"/>
  <c r="G194" i="37" s="1"/>
  <c r="Z138" i="4" s="1"/>
  <c r="F190" i="37"/>
  <c r="G190" i="37" s="1"/>
  <c r="Z134" i="4" s="1"/>
  <c r="F186" i="37"/>
  <c r="G186" i="37" s="1"/>
  <c r="Z130" i="4" s="1"/>
  <c r="F182" i="37"/>
  <c r="G182" i="37" s="1"/>
  <c r="Z126" i="4" s="1"/>
  <c r="F178" i="37"/>
  <c r="G178" i="37" s="1"/>
  <c r="Z122" i="4" s="1"/>
  <c r="F174" i="37"/>
  <c r="G174" i="37" s="1"/>
  <c r="Z118" i="4" s="1"/>
  <c r="F170" i="37"/>
  <c r="G170" i="37" s="1"/>
  <c r="Z114" i="4" s="1"/>
  <c r="F166" i="37"/>
  <c r="G166" i="37" s="1"/>
  <c r="Z110" i="4" s="1"/>
  <c r="F162" i="37"/>
  <c r="G162" i="37" s="1"/>
  <c r="Z106" i="4" s="1"/>
  <c r="F158" i="37"/>
  <c r="G158" i="37" s="1"/>
  <c r="Z102" i="4" s="1"/>
  <c r="F154" i="37"/>
  <c r="G154" i="37" s="1"/>
  <c r="Z98" i="4" s="1"/>
  <c r="F150" i="37"/>
  <c r="G150" i="37" s="1"/>
  <c r="Z94" i="4" s="1"/>
  <c r="F146" i="37"/>
  <c r="G146" i="37" s="1"/>
  <c r="Z90" i="4" s="1"/>
  <c r="F142" i="37"/>
  <c r="G142" i="37" s="1"/>
  <c r="Z86" i="4" s="1"/>
  <c r="F138" i="37"/>
  <c r="G138" i="37" s="1"/>
  <c r="Z82" i="4" s="1"/>
  <c r="F134" i="37"/>
  <c r="G134" i="37" s="1"/>
  <c r="Z78" i="4" s="1"/>
  <c r="F130" i="37"/>
  <c r="G130" i="37" s="1"/>
  <c r="Z74" i="4" s="1"/>
  <c r="F126" i="37"/>
  <c r="G126" i="37" s="1"/>
  <c r="Z70" i="4" s="1"/>
  <c r="F122" i="37"/>
  <c r="G122" i="37" s="1"/>
  <c r="Z66" i="4" s="1"/>
  <c r="F118" i="37"/>
  <c r="G118" i="37" s="1"/>
  <c r="Z62" i="4" s="1"/>
  <c r="F114" i="37"/>
  <c r="G114" i="37" s="1"/>
  <c r="Z58" i="4" s="1"/>
  <c r="F110" i="37"/>
  <c r="G110" i="37" s="1"/>
  <c r="Z54" i="4" s="1"/>
  <c r="F106" i="37"/>
  <c r="G106" i="37" s="1"/>
  <c r="Z50" i="4" s="1"/>
  <c r="F102" i="37"/>
  <c r="G102" i="37" s="1"/>
  <c r="Z46" i="4" s="1"/>
  <c r="F98" i="37"/>
  <c r="G98" i="37" s="1"/>
  <c r="Z42" i="4" s="1"/>
  <c r="F94" i="37"/>
  <c r="G94" i="37" s="1"/>
  <c r="Z38" i="4" s="1"/>
  <c r="F90" i="37"/>
  <c r="G90" i="37" s="1"/>
  <c r="Z34" i="4" s="1"/>
  <c r="F86" i="37"/>
  <c r="G86" i="37" s="1"/>
  <c r="Z30" i="4" s="1"/>
  <c r="F82" i="37"/>
  <c r="G82" i="37" s="1"/>
  <c r="Z26" i="4" s="1"/>
  <c r="F78" i="37"/>
  <c r="G78" i="37" s="1"/>
  <c r="Z22" i="4" s="1"/>
  <c r="F74" i="37"/>
  <c r="G74" i="37" s="1"/>
  <c r="Z18" i="4" s="1"/>
  <c r="F70" i="37"/>
  <c r="G70" i="37" s="1"/>
  <c r="Z14" i="4" s="1"/>
  <c r="F289" i="37"/>
  <c r="G289" i="37" s="1"/>
  <c r="Z233" i="4" s="1"/>
  <c r="F285" i="37"/>
  <c r="G285" i="37" s="1"/>
  <c r="Z229" i="4" s="1"/>
  <c r="F281" i="37"/>
  <c r="G281" i="37" s="1"/>
  <c r="Z225" i="4" s="1"/>
  <c r="F277" i="37"/>
  <c r="G277" i="37" s="1"/>
  <c r="Z221" i="4" s="1"/>
  <c r="F273" i="37"/>
  <c r="G273" i="37" s="1"/>
  <c r="Z217" i="4" s="1"/>
  <c r="F269" i="37"/>
  <c r="G269" i="37" s="1"/>
  <c r="Z213" i="4" s="1"/>
  <c r="F265" i="37"/>
  <c r="G265" i="37" s="1"/>
  <c r="Z209" i="4" s="1"/>
  <c r="F261" i="37"/>
  <c r="G261" i="37" s="1"/>
  <c r="Z205" i="4" s="1"/>
  <c r="F257" i="37"/>
  <c r="G257" i="37" s="1"/>
  <c r="Z201" i="4" s="1"/>
  <c r="F253" i="37"/>
  <c r="G253" i="37" s="1"/>
  <c r="Z197" i="4" s="1"/>
  <c r="F249" i="37"/>
  <c r="G249" i="37" s="1"/>
  <c r="Z193" i="4" s="1"/>
  <c r="F245" i="37"/>
  <c r="G245" i="37" s="1"/>
  <c r="Z189" i="4" s="1"/>
  <c r="F241" i="37"/>
  <c r="G241" i="37" s="1"/>
  <c r="Z185" i="4" s="1"/>
  <c r="F237" i="37"/>
  <c r="G237" i="37" s="1"/>
  <c r="Z181" i="4" s="1"/>
  <c r="F233" i="37"/>
  <c r="G233" i="37" s="1"/>
  <c r="Z177" i="4" s="1"/>
  <c r="F229" i="37"/>
  <c r="G229" i="37" s="1"/>
  <c r="Z173" i="4" s="1"/>
  <c r="F225" i="37"/>
  <c r="G225" i="37" s="1"/>
  <c r="Z169" i="4" s="1"/>
  <c r="F221" i="37"/>
  <c r="G221" i="37" s="1"/>
  <c r="Z165" i="4" s="1"/>
  <c r="F217" i="37"/>
  <c r="G217" i="37" s="1"/>
  <c r="Z161" i="4" s="1"/>
  <c r="F213" i="37"/>
  <c r="G213" i="37" s="1"/>
  <c r="Z157" i="4" s="1"/>
  <c r="F209" i="37"/>
  <c r="G209" i="37" s="1"/>
  <c r="Z153" i="4" s="1"/>
  <c r="F205" i="37"/>
  <c r="G205" i="37" s="1"/>
  <c r="Z149" i="4" s="1"/>
  <c r="F201" i="37"/>
  <c r="G201" i="37" s="1"/>
  <c r="Z145" i="4" s="1"/>
  <c r="F197" i="37"/>
  <c r="G197" i="37" s="1"/>
  <c r="Z141" i="4" s="1"/>
  <c r="F193" i="37"/>
  <c r="G193" i="37" s="1"/>
  <c r="Z137" i="4" s="1"/>
  <c r="F189" i="37"/>
  <c r="G189" i="37" s="1"/>
  <c r="Z133" i="4" s="1"/>
  <c r="F185" i="37"/>
  <c r="G185" i="37" s="1"/>
  <c r="Z129" i="4" s="1"/>
  <c r="F181" i="37"/>
  <c r="G181" i="37" s="1"/>
  <c r="Z125" i="4" s="1"/>
  <c r="F177" i="37"/>
  <c r="G177" i="37" s="1"/>
  <c r="Z121" i="4" s="1"/>
  <c r="F173" i="37"/>
  <c r="G173" i="37" s="1"/>
  <c r="Z117" i="4" s="1"/>
  <c r="F169" i="37"/>
  <c r="G169" i="37" s="1"/>
  <c r="Z113" i="4" s="1"/>
  <c r="F165" i="37"/>
  <c r="G165" i="37" s="1"/>
  <c r="Z109" i="4" s="1"/>
  <c r="F161" i="37"/>
  <c r="G161" i="37" s="1"/>
  <c r="Z105" i="4" s="1"/>
  <c r="F157" i="37"/>
  <c r="G157" i="37" s="1"/>
  <c r="Z101" i="4" s="1"/>
  <c r="F153" i="37"/>
  <c r="G153" i="37" s="1"/>
  <c r="Z97" i="4" s="1"/>
  <c r="F149" i="37"/>
  <c r="G149" i="37" s="1"/>
  <c r="Z93" i="4" s="1"/>
  <c r="F145" i="37"/>
  <c r="G145" i="37" s="1"/>
  <c r="Z89" i="4" s="1"/>
  <c r="F141" i="37"/>
  <c r="G141" i="37" s="1"/>
  <c r="Z85" i="4" s="1"/>
  <c r="F137" i="37"/>
  <c r="G137" i="37" s="1"/>
  <c r="Z81" i="4" s="1"/>
  <c r="F133" i="37"/>
  <c r="G133" i="37" s="1"/>
  <c r="Z77" i="4" s="1"/>
  <c r="F129" i="37"/>
  <c r="G129" i="37" s="1"/>
  <c r="Z73" i="4" s="1"/>
  <c r="F125" i="37"/>
  <c r="G125" i="37" s="1"/>
  <c r="Z69" i="4" s="1"/>
  <c r="F121" i="37"/>
  <c r="G121" i="37" s="1"/>
  <c r="Z65" i="4" s="1"/>
  <c r="F117" i="37"/>
  <c r="G117" i="37" s="1"/>
  <c r="Z61" i="4" s="1"/>
  <c r="F113" i="37"/>
  <c r="G113" i="37" s="1"/>
  <c r="Z57" i="4" s="1"/>
  <c r="F109" i="37"/>
  <c r="G109" i="37" s="1"/>
  <c r="Z53" i="4" s="1"/>
  <c r="F105" i="37"/>
  <c r="G105" i="37" s="1"/>
  <c r="Z49" i="4" s="1"/>
  <c r="F101" i="37"/>
  <c r="G101" i="37" s="1"/>
  <c r="Z45" i="4" s="1"/>
  <c r="F97" i="37"/>
  <c r="G97" i="37" s="1"/>
  <c r="Z41" i="4" s="1"/>
  <c r="F93" i="37"/>
  <c r="G93" i="37" s="1"/>
  <c r="Z37" i="4" s="1"/>
  <c r="F89" i="37"/>
  <c r="G89" i="37" s="1"/>
  <c r="Z33" i="4" s="1"/>
  <c r="F85" i="37"/>
  <c r="G85" i="37" s="1"/>
  <c r="Z29" i="4" s="1"/>
  <c r="F81" i="37"/>
  <c r="G81" i="37" s="1"/>
  <c r="Z25" i="4" s="1"/>
  <c r="F77" i="37"/>
  <c r="G77" i="37" s="1"/>
  <c r="Z21" i="4" s="1"/>
  <c r="F73" i="37"/>
  <c r="G73" i="37" s="1"/>
  <c r="Z17" i="4" s="1"/>
  <c r="F69" i="37"/>
  <c r="G69" i="37" s="1"/>
  <c r="F287" i="37"/>
  <c r="G287" i="37" s="1"/>
  <c r="Z231" i="4" s="1"/>
  <c r="F283" i="37"/>
  <c r="G283" i="37" s="1"/>
  <c r="Z227" i="4" s="1"/>
  <c r="F279" i="37"/>
  <c r="G279" i="37" s="1"/>
  <c r="Z223" i="4" s="1"/>
  <c r="F275" i="37"/>
  <c r="G275" i="37" s="1"/>
  <c r="Z219" i="4" s="1"/>
  <c r="F271" i="37"/>
  <c r="G271" i="37" s="1"/>
  <c r="Z215" i="4" s="1"/>
  <c r="F267" i="37"/>
  <c r="G267" i="37" s="1"/>
  <c r="Z211" i="4" s="1"/>
  <c r="F263" i="37"/>
  <c r="G263" i="37" s="1"/>
  <c r="Z207" i="4" s="1"/>
  <c r="F259" i="37"/>
  <c r="G259" i="37" s="1"/>
  <c r="Z203" i="4" s="1"/>
  <c r="F255" i="37"/>
  <c r="G255" i="37" s="1"/>
  <c r="Z199" i="4" s="1"/>
  <c r="F251" i="37"/>
  <c r="G251" i="37" s="1"/>
  <c r="Z195" i="4" s="1"/>
  <c r="F247" i="37"/>
  <c r="G247" i="37" s="1"/>
  <c r="Z191" i="4" s="1"/>
  <c r="F243" i="37"/>
  <c r="G243" i="37" s="1"/>
  <c r="Z187" i="4" s="1"/>
  <c r="F239" i="37"/>
  <c r="G239" i="37" s="1"/>
  <c r="Z183" i="4" s="1"/>
  <c r="F235" i="37"/>
  <c r="G235" i="37" s="1"/>
  <c r="Z179" i="4" s="1"/>
  <c r="F231" i="37"/>
  <c r="G231" i="37" s="1"/>
  <c r="Z175" i="4" s="1"/>
  <c r="F227" i="37"/>
  <c r="G227" i="37" s="1"/>
  <c r="Z171" i="4" s="1"/>
  <c r="F223" i="37"/>
  <c r="G223" i="37" s="1"/>
  <c r="Z167" i="4" s="1"/>
  <c r="F219" i="37"/>
  <c r="G219" i="37" s="1"/>
  <c r="Z163" i="4" s="1"/>
  <c r="F215" i="37"/>
  <c r="G215" i="37" s="1"/>
  <c r="Z159" i="4" s="1"/>
  <c r="F211" i="37"/>
  <c r="G211" i="37" s="1"/>
  <c r="Z155" i="4" s="1"/>
  <c r="F207" i="37"/>
  <c r="G207" i="37" s="1"/>
  <c r="Z151" i="4" s="1"/>
  <c r="F203" i="37"/>
  <c r="G203" i="37" s="1"/>
  <c r="Z147" i="4" s="1"/>
  <c r="F199" i="37"/>
  <c r="G199" i="37" s="1"/>
  <c r="Z143" i="4" s="1"/>
  <c r="F195" i="37"/>
  <c r="G195" i="37" s="1"/>
  <c r="Z139" i="4" s="1"/>
  <c r="F191" i="37"/>
  <c r="G191" i="37" s="1"/>
  <c r="Z135" i="4" s="1"/>
  <c r="F187" i="37"/>
  <c r="G187" i="37" s="1"/>
  <c r="Z131" i="4" s="1"/>
  <c r="F183" i="37"/>
  <c r="G183" i="37" s="1"/>
  <c r="Z127" i="4" s="1"/>
  <c r="F179" i="37"/>
  <c r="G179" i="37" s="1"/>
  <c r="Z123" i="4" s="1"/>
  <c r="F288" i="37"/>
  <c r="G288" i="37" s="1"/>
  <c r="Z232" i="4" s="1"/>
  <c r="F284" i="37"/>
  <c r="G284" i="37" s="1"/>
  <c r="Z228" i="4" s="1"/>
  <c r="F280" i="37"/>
  <c r="G280" i="37" s="1"/>
  <c r="Z224" i="4" s="1"/>
  <c r="F276" i="37"/>
  <c r="G276" i="37" s="1"/>
  <c r="Z220" i="4" s="1"/>
  <c r="F272" i="37"/>
  <c r="G272" i="37" s="1"/>
  <c r="Z216" i="4" s="1"/>
  <c r="F268" i="37"/>
  <c r="G268" i="37" s="1"/>
  <c r="Z212" i="4" s="1"/>
  <c r="F264" i="37"/>
  <c r="G264" i="37" s="1"/>
  <c r="Z208" i="4" s="1"/>
  <c r="F260" i="37"/>
  <c r="G260" i="37" s="1"/>
  <c r="Z204" i="4" s="1"/>
  <c r="F256" i="37"/>
  <c r="G256" i="37" s="1"/>
  <c r="Z200" i="4" s="1"/>
  <c r="F252" i="37"/>
  <c r="G252" i="37" s="1"/>
  <c r="Z196" i="4" s="1"/>
  <c r="F248" i="37"/>
  <c r="G248" i="37" s="1"/>
  <c r="Z192" i="4" s="1"/>
  <c r="F244" i="37"/>
  <c r="G244" i="37" s="1"/>
  <c r="Z188" i="4" s="1"/>
  <c r="F240" i="37"/>
  <c r="G240" i="37" s="1"/>
  <c r="Z184" i="4" s="1"/>
  <c r="F236" i="37"/>
  <c r="G236" i="37" s="1"/>
  <c r="Z180" i="4" s="1"/>
  <c r="F232" i="37"/>
  <c r="G232" i="37" s="1"/>
  <c r="Z176" i="4" s="1"/>
  <c r="F228" i="37"/>
  <c r="G228" i="37" s="1"/>
  <c r="Z172" i="4" s="1"/>
  <c r="F224" i="37"/>
  <c r="G224" i="37" s="1"/>
  <c r="Z168" i="4" s="1"/>
  <c r="F220" i="37"/>
  <c r="G220" i="37" s="1"/>
  <c r="Z164" i="4" s="1"/>
  <c r="F216" i="37"/>
  <c r="G216" i="37" s="1"/>
  <c r="Z160" i="4" s="1"/>
  <c r="F212" i="37"/>
  <c r="G212" i="37" s="1"/>
  <c r="Z156" i="4" s="1"/>
  <c r="F208" i="37"/>
  <c r="G208" i="37" s="1"/>
  <c r="Z152" i="4" s="1"/>
  <c r="F204" i="37"/>
  <c r="G204" i="37" s="1"/>
  <c r="Z148" i="4" s="1"/>
  <c r="F200" i="37"/>
  <c r="G200" i="37" s="1"/>
  <c r="Z144" i="4" s="1"/>
  <c r="F196" i="37"/>
  <c r="G196" i="37" s="1"/>
  <c r="Z140" i="4" s="1"/>
  <c r="F192" i="37"/>
  <c r="G192" i="37" s="1"/>
  <c r="Z136" i="4" s="1"/>
  <c r="F188" i="37"/>
  <c r="G188" i="37" s="1"/>
  <c r="Z132" i="4" s="1"/>
  <c r="F184" i="37"/>
  <c r="G184" i="37" s="1"/>
  <c r="Z128" i="4" s="1"/>
  <c r="F180" i="37"/>
  <c r="G180" i="37" s="1"/>
  <c r="Z124" i="4" s="1"/>
  <c r="F176" i="37"/>
  <c r="G176" i="37" s="1"/>
  <c r="Z120" i="4" s="1"/>
  <c r="F172" i="37"/>
  <c r="G172" i="37" s="1"/>
  <c r="Z116" i="4" s="1"/>
  <c r="F168" i="37"/>
  <c r="G168" i="37" s="1"/>
  <c r="Z112" i="4" s="1"/>
  <c r="F164" i="37"/>
  <c r="G164" i="37" s="1"/>
  <c r="Z108" i="4" s="1"/>
  <c r="F160" i="37"/>
  <c r="G160" i="37" s="1"/>
  <c r="Z104" i="4" s="1"/>
  <c r="F156" i="37"/>
  <c r="G156" i="37" s="1"/>
  <c r="Z100" i="4" s="1"/>
  <c r="F152" i="37"/>
  <c r="G152" i="37" s="1"/>
  <c r="Z96" i="4" s="1"/>
  <c r="F148" i="37"/>
  <c r="G148" i="37" s="1"/>
  <c r="Z92" i="4" s="1"/>
  <c r="F144" i="37"/>
  <c r="G144" i="37" s="1"/>
  <c r="Z88" i="4" s="1"/>
  <c r="F140" i="37"/>
  <c r="G140" i="37" s="1"/>
  <c r="Z84" i="4" s="1"/>
  <c r="F136" i="37"/>
  <c r="G136" i="37" s="1"/>
  <c r="Z80" i="4" s="1"/>
  <c r="F132" i="37"/>
  <c r="G132" i="37" s="1"/>
  <c r="Z76" i="4" s="1"/>
  <c r="F128" i="37"/>
  <c r="G128" i="37" s="1"/>
  <c r="Z72" i="4" s="1"/>
  <c r="F124" i="37"/>
  <c r="G124" i="37" s="1"/>
  <c r="Z68" i="4" s="1"/>
  <c r="F120" i="37"/>
  <c r="G120" i="37" s="1"/>
  <c r="Z64" i="4" s="1"/>
  <c r="F116" i="37"/>
  <c r="G116" i="37" s="1"/>
  <c r="Z60" i="4" s="1"/>
  <c r="F112" i="37"/>
  <c r="G112" i="37" s="1"/>
  <c r="Z56" i="4" s="1"/>
  <c r="F108" i="37"/>
  <c r="G108" i="37" s="1"/>
  <c r="Z52" i="4" s="1"/>
  <c r="F104" i="37"/>
  <c r="G104" i="37" s="1"/>
  <c r="Z48" i="4" s="1"/>
  <c r="F100" i="37"/>
  <c r="G100" i="37" s="1"/>
  <c r="Z44" i="4" s="1"/>
  <c r="F96" i="37"/>
  <c r="G96" i="37" s="1"/>
  <c r="Z40" i="4" s="1"/>
  <c r="F92" i="37"/>
  <c r="G92" i="37" s="1"/>
  <c r="Z36" i="4" s="1"/>
  <c r="F88" i="37"/>
  <c r="G88" i="37" s="1"/>
  <c r="Z32" i="4" s="1"/>
  <c r="F84" i="37"/>
  <c r="G84" i="37" s="1"/>
  <c r="Z28" i="4" s="1"/>
  <c r="F80" i="37"/>
  <c r="G80" i="37" s="1"/>
  <c r="Z24" i="4" s="1"/>
  <c r="F76" i="37"/>
  <c r="G76" i="37" s="1"/>
  <c r="Z20" i="4" s="1"/>
  <c r="F72" i="37"/>
  <c r="G72" i="37" s="1"/>
  <c r="Z16" i="4" s="1"/>
  <c r="F167" i="37"/>
  <c r="G167" i="37" s="1"/>
  <c r="Z111" i="4" s="1"/>
  <c r="F151" i="37"/>
  <c r="G151" i="37" s="1"/>
  <c r="Z95" i="4" s="1"/>
  <c r="F135" i="37"/>
  <c r="G135" i="37" s="1"/>
  <c r="Z79" i="4" s="1"/>
  <c r="F119" i="37"/>
  <c r="G119" i="37" s="1"/>
  <c r="Z63" i="4" s="1"/>
  <c r="F103" i="37"/>
  <c r="G103" i="37" s="1"/>
  <c r="Z47" i="4" s="1"/>
  <c r="F87" i="37"/>
  <c r="G87" i="37" s="1"/>
  <c r="Z31" i="4" s="1"/>
  <c r="F71" i="37"/>
  <c r="G71" i="37" s="1"/>
  <c r="Z15" i="4" s="1"/>
  <c r="F163" i="37"/>
  <c r="G163" i="37" s="1"/>
  <c r="Z107" i="4" s="1"/>
  <c r="F147" i="37"/>
  <c r="G147" i="37" s="1"/>
  <c r="Z91" i="4" s="1"/>
  <c r="F131" i="37"/>
  <c r="G131" i="37" s="1"/>
  <c r="Z75" i="4" s="1"/>
  <c r="F115" i="37"/>
  <c r="G115" i="37" s="1"/>
  <c r="Z59" i="4" s="1"/>
  <c r="F99" i="37"/>
  <c r="G99" i="37" s="1"/>
  <c r="Z43" i="4" s="1"/>
  <c r="F83" i="37"/>
  <c r="G83" i="37" s="1"/>
  <c r="Z27" i="4" s="1"/>
  <c r="F175" i="37"/>
  <c r="G175" i="37" s="1"/>
  <c r="Z119" i="4" s="1"/>
  <c r="F159" i="37"/>
  <c r="G159" i="37" s="1"/>
  <c r="Z103" i="4" s="1"/>
  <c r="F143" i="37"/>
  <c r="G143" i="37" s="1"/>
  <c r="Z87" i="4" s="1"/>
  <c r="F127" i="37"/>
  <c r="G127" i="37" s="1"/>
  <c r="Z71" i="4" s="1"/>
  <c r="F111" i="37"/>
  <c r="G111" i="37" s="1"/>
  <c r="Z55" i="4" s="1"/>
  <c r="F95" i="37"/>
  <c r="G95" i="37" s="1"/>
  <c r="Z39" i="4" s="1"/>
  <c r="F79" i="37"/>
  <c r="G79" i="37" s="1"/>
  <c r="Z23" i="4" s="1"/>
  <c r="F171" i="37"/>
  <c r="G171" i="37" s="1"/>
  <c r="Z115" i="4" s="1"/>
  <c r="F155" i="37"/>
  <c r="G155" i="37" s="1"/>
  <c r="Z99" i="4" s="1"/>
  <c r="F139" i="37"/>
  <c r="G139" i="37" s="1"/>
  <c r="Z83" i="4" s="1"/>
  <c r="F123" i="37"/>
  <c r="G123" i="37" s="1"/>
  <c r="Z67" i="4" s="1"/>
  <c r="F107" i="37"/>
  <c r="G107" i="37" s="1"/>
  <c r="Z51" i="4" s="1"/>
  <c r="F91" i="37"/>
  <c r="G91" i="37" s="1"/>
  <c r="Z35" i="4" s="1"/>
  <c r="F75" i="37"/>
  <c r="G75" i="37" s="1"/>
  <c r="Z19" i="4" s="1"/>
  <c r="K287" i="34"/>
  <c r="P287" i="34" s="1"/>
  <c r="K279" i="34"/>
  <c r="P279" i="34" s="1"/>
  <c r="K271" i="34"/>
  <c r="P271" i="34" s="1"/>
  <c r="K263" i="34"/>
  <c r="P263" i="34" s="1"/>
  <c r="K255" i="34"/>
  <c r="P255" i="34" s="1"/>
  <c r="K247" i="34"/>
  <c r="P247" i="34" s="1"/>
  <c r="K239" i="34"/>
  <c r="P239" i="34" s="1"/>
  <c r="K231" i="34"/>
  <c r="P231" i="34" s="1"/>
  <c r="K288" i="34"/>
  <c r="P288" i="34" s="1"/>
  <c r="K283" i="34"/>
  <c r="P283" i="34" s="1"/>
  <c r="K278" i="34"/>
  <c r="P278" i="34" s="1"/>
  <c r="K273" i="34"/>
  <c r="P273" i="34" s="1"/>
  <c r="K268" i="34"/>
  <c r="P268" i="34" s="1"/>
  <c r="K234" i="34"/>
  <c r="P234" i="34" s="1"/>
  <c r="K224" i="34"/>
  <c r="P224" i="34" s="1"/>
  <c r="K216" i="34"/>
  <c r="P216" i="34" s="1"/>
  <c r="K208" i="34"/>
  <c r="P208" i="34" s="1"/>
  <c r="K200" i="34"/>
  <c r="P200" i="34" s="1"/>
  <c r="K192" i="34"/>
  <c r="P192" i="34" s="1"/>
  <c r="K184" i="34"/>
  <c r="P184" i="34" s="1"/>
  <c r="K176" i="34"/>
  <c r="P176" i="34" s="1"/>
  <c r="K168" i="34"/>
  <c r="P168" i="34" s="1"/>
  <c r="K277" i="34"/>
  <c r="P277" i="34" s="1"/>
  <c r="K276" i="34"/>
  <c r="P276" i="34" s="1"/>
  <c r="K259" i="34"/>
  <c r="P259" i="34" s="1"/>
  <c r="K258" i="34"/>
  <c r="P258" i="34" s="1"/>
  <c r="K257" i="34"/>
  <c r="P257" i="34" s="1"/>
  <c r="K240" i="34"/>
  <c r="P240" i="34" s="1"/>
  <c r="K238" i="34"/>
  <c r="P238" i="34" s="1"/>
  <c r="K203" i="34"/>
  <c r="P203" i="34" s="1"/>
  <c r="K198" i="34"/>
  <c r="P198" i="34" s="1"/>
  <c r="K193" i="34"/>
  <c r="P193" i="34" s="1"/>
  <c r="K188" i="34"/>
  <c r="P188" i="34" s="1"/>
  <c r="K183" i="34"/>
  <c r="P183" i="34" s="1"/>
  <c r="K178" i="34"/>
  <c r="P178" i="34" s="1"/>
  <c r="K173" i="34"/>
  <c r="P173" i="34" s="1"/>
  <c r="K154" i="34"/>
  <c r="P154" i="34" s="1"/>
  <c r="K146" i="34"/>
  <c r="P146" i="34" s="1"/>
  <c r="K138" i="34"/>
  <c r="P138" i="34" s="1"/>
  <c r="K130" i="34"/>
  <c r="P130" i="34" s="1"/>
  <c r="K122" i="34"/>
  <c r="P122" i="34" s="1"/>
  <c r="K114" i="34"/>
  <c r="P114" i="34" s="1"/>
  <c r="K106" i="34"/>
  <c r="P106" i="34" s="1"/>
  <c r="K98" i="34"/>
  <c r="P98" i="34" s="1"/>
  <c r="K90" i="34"/>
  <c r="P90" i="34" s="1"/>
  <c r="K82" i="34"/>
  <c r="P82" i="34" s="1"/>
  <c r="K74" i="34"/>
  <c r="P74" i="34" s="1"/>
  <c r="K275" i="34"/>
  <c r="P275" i="34" s="1"/>
  <c r="K256" i="34"/>
  <c r="P256" i="34" s="1"/>
  <c r="K237" i="34"/>
  <c r="P237" i="34" s="1"/>
  <c r="K236" i="34"/>
  <c r="P236" i="34" s="1"/>
  <c r="K286" i="34"/>
  <c r="P286" i="34" s="1"/>
  <c r="K281" i="34"/>
  <c r="P281" i="34" s="1"/>
  <c r="K272" i="34"/>
  <c r="P272" i="34" s="1"/>
  <c r="K267" i="34"/>
  <c r="P267" i="34" s="1"/>
  <c r="K262" i="34"/>
  <c r="P262" i="34" s="1"/>
  <c r="K253" i="34"/>
  <c r="P253" i="34" s="1"/>
  <c r="K248" i="34"/>
  <c r="P248" i="34" s="1"/>
  <c r="K243" i="34"/>
  <c r="P243" i="34" s="1"/>
  <c r="K233" i="34"/>
  <c r="P233" i="34" s="1"/>
  <c r="K232" i="34"/>
  <c r="P232" i="34" s="1"/>
  <c r="K228" i="34"/>
  <c r="P228" i="34" s="1"/>
  <c r="K227" i="34"/>
  <c r="P227" i="34" s="1"/>
  <c r="K226" i="34"/>
  <c r="P226" i="34" s="1"/>
  <c r="K209" i="34"/>
  <c r="P209" i="34" s="1"/>
  <c r="K207" i="34"/>
  <c r="P207" i="34" s="1"/>
  <c r="K190" i="34"/>
  <c r="P190" i="34" s="1"/>
  <c r="K189" i="34"/>
  <c r="P189" i="34" s="1"/>
  <c r="K171" i="34"/>
  <c r="P171" i="34" s="1"/>
  <c r="K170" i="34"/>
  <c r="P170" i="34" s="1"/>
  <c r="K158" i="34"/>
  <c r="P158" i="34" s="1"/>
  <c r="K153" i="34"/>
  <c r="P153" i="34" s="1"/>
  <c r="K148" i="34"/>
  <c r="P148" i="34" s="1"/>
  <c r="K143" i="34"/>
  <c r="P143" i="34" s="1"/>
  <c r="K109" i="34"/>
  <c r="P109" i="34" s="1"/>
  <c r="K104" i="34"/>
  <c r="P104" i="34" s="1"/>
  <c r="K99" i="34"/>
  <c r="P99" i="34" s="1"/>
  <c r="K94" i="34"/>
  <c r="P94" i="34" s="1"/>
  <c r="K89" i="34"/>
  <c r="P89" i="34" s="1"/>
  <c r="K84" i="34"/>
  <c r="P84" i="34" s="1"/>
  <c r="K79" i="34"/>
  <c r="P79" i="34" s="1"/>
  <c r="K225" i="34"/>
  <c r="P225" i="34" s="1"/>
  <c r="K206" i="34"/>
  <c r="P206" i="34" s="1"/>
  <c r="K205" i="34"/>
  <c r="P205" i="34" s="1"/>
  <c r="K187" i="34"/>
  <c r="P187" i="34" s="1"/>
  <c r="K186" i="34"/>
  <c r="P186" i="34" s="1"/>
  <c r="K169" i="34"/>
  <c r="P169" i="34" s="1"/>
  <c r="K167" i="34"/>
  <c r="P167" i="34" s="1"/>
  <c r="K133" i="34"/>
  <c r="P133" i="34" s="1"/>
  <c r="K128" i="34"/>
  <c r="P128" i="34" s="1"/>
  <c r="K123" i="34"/>
  <c r="P123" i="34" s="1"/>
  <c r="K118" i="34"/>
  <c r="P118" i="34" s="1"/>
  <c r="K113" i="34"/>
  <c r="P113" i="34" s="1"/>
  <c r="K108" i="34"/>
  <c r="P108" i="34" s="1"/>
  <c r="K103" i="34"/>
  <c r="P103" i="34" s="1"/>
  <c r="K69" i="34"/>
  <c r="P69" i="34" s="1"/>
  <c r="K282" i="34"/>
  <c r="P282" i="34" s="1"/>
  <c r="K254" i="34"/>
  <c r="P254" i="34" s="1"/>
  <c r="K249" i="34"/>
  <c r="P249" i="34" s="1"/>
  <c r="K244" i="34"/>
  <c r="P244" i="34" s="1"/>
  <c r="K235" i="34"/>
  <c r="P235" i="34" s="1"/>
  <c r="K223" i="34"/>
  <c r="P223" i="34" s="1"/>
  <c r="K222" i="34"/>
  <c r="P222" i="34" s="1"/>
  <c r="K221" i="34"/>
  <c r="P221" i="34" s="1"/>
  <c r="K204" i="34"/>
  <c r="P204" i="34" s="1"/>
  <c r="K202" i="34"/>
  <c r="P202" i="34" s="1"/>
  <c r="K185" i="34"/>
  <c r="P185" i="34" s="1"/>
  <c r="K166" i="34"/>
  <c r="P166" i="34" s="1"/>
  <c r="K165" i="34"/>
  <c r="P165" i="34" s="1"/>
  <c r="K157" i="34"/>
  <c r="P157" i="34" s="1"/>
  <c r="K152" i="34"/>
  <c r="P152" i="34" s="1"/>
  <c r="K147" i="34"/>
  <c r="P147" i="34" s="1"/>
  <c r="K142" i="34"/>
  <c r="P142" i="34" s="1"/>
  <c r="K137" i="34"/>
  <c r="P137" i="34" s="1"/>
  <c r="K132" i="34"/>
  <c r="P132" i="34" s="1"/>
  <c r="K127" i="34"/>
  <c r="P127" i="34" s="1"/>
  <c r="K93" i="34"/>
  <c r="P93" i="34" s="1"/>
  <c r="K285" i="34"/>
  <c r="P285" i="34" s="1"/>
  <c r="K214" i="34"/>
  <c r="P214" i="34" s="1"/>
  <c r="K211" i="34"/>
  <c r="P211" i="34" s="1"/>
  <c r="K197" i="34"/>
  <c r="P197" i="34" s="1"/>
  <c r="K179" i="34"/>
  <c r="P179" i="34" s="1"/>
  <c r="K162" i="34"/>
  <c r="P162" i="34" s="1"/>
  <c r="K150" i="34"/>
  <c r="P150" i="34" s="1"/>
  <c r="K126" i="34"/>
  <c r="P126" i="34" s="1"/>
  <c r="K102" i="34"/>
  <c r="P102" i="34" s="1"/>
  <c r="K252" i="34"/>
  <c r="P252" i="34" s="1"/>
  <c r="K250" i="34"/>
  <c r="P250" i="34" s="1"/>
  <c r="K246" i="34"/>
  <c r="P246" i="34" s="1"/>
  <c r="K229" i="34"/>
  <c r="P229" i="34" s="1"/>
  <c r="K194" i="34"/>
  <c r="P194" i="34" s="1"/>
  <c r="K191" i="34"/>
  <c r="P191" i="34" s="1"/>
  <c r="K151" i="34"/>
  <c r="P151" i="34" s="1"/>
  <c r="K134" i="34"/>
  <c r="P134" i="34" s="1"/>
  <c r="K110" i="34"/>
  <c r="P110" i="34" s="1"/>
  <c r="K81" i="34"/>
  <c r="P81" i="34" s="1"/>
  <c r="K80" i="34"/>
  <c r="P80" i="34" s="1"/>
  <c r="K71" i="34"/>
  <c r="P71" i="34" s="1"/>
  <c r="K70" i="34"/>
  <c r="P70" i="34" s="1"/>
  <c r="K274" i="34"/>
  <c r="P274" i="34" s="1"/>
  <c r="K270" i="34"/>
  <c r="P270" i="34" s="1"/>
  <c r="K264" i="34"/>
  <c r="P264" i="34" s="1"/>
  <c r="K260" i="34"/>
  <c r="P260" i="34" s="1"/>
  <c r="K242" i="34"/>
  <c r="P242" i="34" s="1"/>
  <c r="K218" i="34"/>
  <c r="P218" i="34" s="1"/>
  <c r="K215" i="34"/>
  <c r="P215" i="34" s="1"/>
  <c r="K212" i="34"/>
  <c r="P212" i="34" s="1"/>
  <c r="K180" i="34"/>
  <c r="P180" i="34" s="1"/>
  <c r="K177" i="34"/>
  <c r="P177" i="34" s="1"/>
  <c r="K159" i="34"/>
  <c r="P159" i="34" s="1"/>
  <c r="K155" i="34"/>
  <c r="P155" i="34" s="1"/>
  <c r="K135" i="34"/>
  <c r="P135" i="34" s="1"/>
  <c r="K131" i="34"/>
  <c r="P131" i="34" s="1"/>
  <c r="K111" i="34"/>
  <c r="P111" i="34" s="1"/>
  <c r="K107" i="34"/>
  <c r="P107" i="34" s="1"/>
  <c r="K83" i="34"/>
  <c r="P83" i="34" s="1"/>
  <c r="K73" i="34"/>
  <c r="P73" i="34" s="1"/>
  <c r="K72" i="34"/>
  <c r="P72" i="34" s="1"/>
  <c r="K284" i="34"/>
  <c r="P284" i="34" s="1"/>
  <c r="K266" i="34"/>
  <c r="P266" i="34" s="1"/>
  <c r="K201" i="34"/>
  <c r="P201" i="34" s="1"/>
  <c r="K174" i="34"/>
  <c r="P174" i="34" s="1"/>
  <c r="K163" i="34"/>
  <c r="P163" i="34" s="1"/>
  <c r="K156" i="34"/>
  <c r="P156" i="34" s="1"/>
  <c r="K139" i="34"/>
  <c r="P139" i="34" s="1"/>
  <c r="K119" i="34"/>
  <c r="P119" i="34" s="1"/>
  <c r="K115" i="34"/>
  <c r="P115" i="34" s="1"/>
  <c r="K95" i="34"/>
  <c r="P95" i="34" s="1"/>
  <c r="K91" i="34"/>
  <c r="P91" i="34" s="1"/>
  <c r="K280" i="34"/>
  <c r="P280" i="34" s="1"/>
  <c r="K230" i="34"/>
  <c r="P230" i="34" s="1"/>
  <c r="K195" i="34"/>
  <c r="P195" i="34" s="1"/>
  <c r="K181" i="34"/>
  <c r="P181" i="34" s="1"/>
  <c r="K160" i="34"/>
  <c r="P160" i="34" s="1"/>
  <c r="K140" i="34"/>
  <c r="P140" i="34" s="1"/>
  <c r="K136" i="34"/>
  <c r="P136" i="34" s="1"/>
  <c r="K116" i="34"/>
  <c r="P116" i="34" s="1"/>
  <c r="K112" i="34"/>
  <c r="P112" i="34" s="1"/>
  <c r="K92" i="34"/>
  <c r="P92" i="34" s="1"/>
  <c r="K251" i="34"/>
  <c r="P251" i="34" s="1"/>
  <c r="K245" i="34"/>
  <c r="P245" i="34" s="1"/>
  <c r="K241" i="34"/>
  <c r="P241" i="34" s="1"/>
  <c r="K219" i="34"/>
  <c r="P219" i="34" s="1"/>
  <c r="K213" i="34"/>
  <c r="P213" i="34" s="1"/>
  <c r="K210" i="34"/>
  <c r="P210" i="34" s="1"/>
  <c r="K175" i="34"/>
  <c r="P175" i="34" s="1"/>
  <c r="K172" i="34"/>
  <c r="P172" i="34" s="1"/>
  <c r="K144" i="34"/>
  <c r="P144" i="34" s="1"/>
  <c r="K124" i="34"/>
  <c r="P124" i="34" s="1"/>
  <c r="K120" i="34"/>
  <c r="P120" i="34" s="1"/>
  <c r="K100" i="34"/>
  <c r="P100" i="34" s="1"/>
  <c r="K96" i="34"/>
  <c r="P96" i="34" s="1"/>
  <c r="K87" i="34"/>
  <c r="P87" i="34" s="1"/>
  <c r="K86" i="34"/>
  <c r="P86" i="34" s="1"/>
  <c r="K85" i="34"/>
  <c r="P85" i="34" s="1"/>
  <c r="K76" i="34"/>
  <c r="P76" i="34" s="1"/>
  <c r="K75" i="34"/>
  <c r="P75" i="34" s="1"/>
  <c r="K269" i="34"/>
  <c r="P269" i="34" s="1"/>
  <c r="K265" i="34"/>
  <c r="P265" i="34" s="1"/>
  <c r="K199" i="34"/>
  <c r="P199" i="34" s="1"/>
  <c r="K196" i="34"/>
  <c r="P196" i="34" s="1"/>
  <c r="K164" i="34"/>
  <c r="P164" i="34" s="1"/>
  <c r="K161" i="34"/>
  <c r="P161" i="34" s="1"/>
  <c r="K145" i="34"/>
  <c r="P145" i="34" s="1"/>
  <c r="K141" i="34"/>
  <c r="P141" i="34" s="1"/>
  <c r="K121" i="34"/>
  <c r="P121" i="34" s="1"/>
  <c r="K117" i="34"/>
  <c r="P117" i="34" s="1"/>
  <c r="K97" i="34"/>
  <c r="P97" i="34" s="1"/>
  <c r="K88" i="34"/>
  <c r="P88" i="34" s="1"/>
  <c r="K78" i="34"/>
  <c r="P78" i="34" s="1"/>
  <c r="K77" i="34"/>
  <c r="P77" i="34" s="1"/>
  <c r="K289" i="34"/>
  <c r="P289" i="34" s="1"/>
  <c r="K261" i="34"/>
  <c r="P261" i="34" s="1"/>
  <c r="K220" i="34"/>
  <c r="P220" i="34" s="1"/>
  <c r="K217" i="34"/>
  <c r="P217" i="34" s="1"/>
  <c r="K182" i="34"/>
  <c r="P182" i="34" s="1"/>
  <c r="K149" i="34"/>
  <c r="P149" i="34" s="1"/>
  <c r="K129" i="34"/>
  <c r="P129" i="34" s="1"/>
  <c r="K125" i="34"/>
  <c r="P125" i="34" s="1"/>
  <c r="K105" i="34"/>
  <c r="P105" i="34" s="1"/>
  <c r="K101" i="34"/>
  <c r="P101" i="34" s="1"/>
  <c r="L284" i="34"/>
  <c r="Q284" i="34" s="1"/>
  <c r="L276" i="34"/>
  <c r="Q276" i="34" s="1"/>
  <c r="L268" i="34"/>
  <c r="Q268" i="34" s="1"/>
  <c r="L260" i="34"/>
  <c r="Q260" i="34" s="1"/>
  <c r="L252" i="34"/>
  <c r="Q252" i="34" s="1"/>
  <c r="L244" i="34"/>
  <c r="Q244" i="34" s="1"/>
  <c r="L236" i="34"/>
  <c r="Q236" i="34" s="1"/>
  <c r="L263" i="34"/>
  <c r="Q263" i="34" s="1"/>
  <c r="L258" i="34"/>
  <c r="Q258" i="34" s="1"/>
  <c r="L253" i="34"/>
  <c r="Q253" i="34" s="1"/>
  <c r="L248" i="34"/>
  <c r="Q248" i="34" s="1"/>
  <c r="L243" i="34"/>
  <c r="Q243" i="34" s="1"/>
  <c r="L238" i="34"/>
  <c r="Q238" i="34" s="1"/>
  <c r="L233" i="34"/>
  <c r="Q233" i="34" s="1"/>
  <c r="L229" i="34"/>
  <c r="Q229" i="34" s="1"/>
  <c r="L221" i="34"/>
  <c r="Q221" i="34" s="1"/>
  <c r="L213" i="34"/>
  <c r="Q213" i="34" s="1"/>
  <c r="L205" i="34"/>
  <c r="Q205" i="34" s="1"/>
  <c r="L197" i="34"/>
  <c r="Q197" i="34" s="1"/>
  <c r="L189" i="34"/>
  <c r="Q189" i="34" s="1"/>
  <c r="L181" i="34"/>
  <c r="Q181" i="34" s="1"/>
  <c r="L173" i="34"/>
  <c r="Q173" i="34" s="1"/>
  <c r="L165" i="34"/>
  <c r="Q165" i="34" s="1"/>
  <c r="L275" i="34"/>
  <c r="Q275" i="34" s="1"/>
  <c r="L256" i="34"/>
  <c r="Q256" i="34" s="1"/>
  <c r="L239" i="34"/>
  <c r="Q239" i="34" s="1"/>
  <c r="L237" i="34"/>
  <c r="Q237" i="34" s="1"/>
  <c r="L227" i="34"/>
  <c r="Q227" i="34" s="1"/>
  <c r="L222" i="34"/>
  <c r="Q222" i="34" s="1"/>
  <c r="L217" i="34"/>
  <c r="Q217" i="34" s="1"/>
  <c r="L212" i="34"/>
  <c r="Q212" i="34" s="1"/>
  <c r="L207" i="34"/>
  <c r="Q207" i="34" s="1"/>
  <c r="L202" i="34"/>
  <c r="Q202" i="34" s="1"/>
  <c r="L168" i="34"/>
  <c r="Q168" i="34" s="1"/>
  <c r="L163" i="34"/>
  <c r="Q163" i="34" s="1"/>
  <c r="L159" i="34"/>
  <c r="Q159" i="34" s="1"/>
  <c r="L151" i="34"/>
  <c r="Q151" i="34" s="1"/>
  <c r="L143" i="34"/>
  <c r="Q143" i="34" s="1"/>
  <c r="L135" i="34"/>
  <c r="Q135" i="34" s="1"/>
  <c r="L127" i="34"/>
  <c r="Q127" i="34" s="1"/>
  <c r="L119" i="34"/>
  <c r="Q119" i="34" s="1"/>
  <c r="L111" i="34"/>
  <c r="Q111" i="34" s="1"/>
  <c r="L103" i="34"/>
  <c r="Q103" i="34" s="1"/>
  <c r="L95" i="34"/>
  <c r="Q95" i="34" s="1"/>
  <c r="L87" i="34"/>
  <c r="Q87" i="34" s="1"/>
  <c r="L79" i="34"/>
  <c r="Q79" i="34" s="1"/>
  <c r="L71" i="34"/>
  <c r="Q71" i="34" s="1"/>
  <c r="L274" i="34"/>
  <c r="Q274" i="34" s="1"/>
  <c r="L273" i="34"/>
  <c r="Q273" i="34" s="1"/>
  <c r="L272" i="34"/>
  <c r="Q272" i="34" s="1"/>
  <c r="L255" i="34"/>
  <c r="Q255" i="34" s="1"/>
  <c r="L254" i="34"/>
  <c r="Q254" i="34" s="1"/>
  <c r="L235" i="34"/>
  <c r="Q235" i="34" s="1"/>
  <c r="L225" i="34"/>
  <c r="Q225" i="34" s="1"/>
  <c r="L208" i="34"/>
  <c r="Q208" i="34" s="1"/>
  <c r="L206" i="34"/>
  <c r="Q206" i="34" s="1"/>
  <c r="L188" i="34"/>
  <c r="Q188" i="34" s="1"/>
  <c r="L187" i="34"/>
  <c r="Q187" i="34" s="1"/>
  <c r="L186" i="34"/>
  <c r="Q186" i="34" s="1"/>
  <c r="L169" i="34"/>
  <c r="Q169" i="34" s="1"/>
  <c r="L167" i="34"/>
  <c r="Q167" i="34" s="1"/>
  <c r="L138" i="34"/>
  <c r="Q138" i="34" s="1"/>
  <c r="L133" i="34"/>
  <c r="Q133" i="34" s="1"/>
  <c r="L128" i="34"/>
  <c r="Q128" i="34" s="1"/>
  <c r="L123" i="34"/>
  <c r="Q123" i="34" s="1"/>
  <c r="L118" i="34"/>
  <c r="Q118" i="34" s="1"/>
  <c r="L113" i="34"/>
  <c r="Q113" i="34" s="1"/>
  <c r="L108" i="34"/>
  <c r="Q108" i="34" s="1"/>
  <c r="L74" i="34"/>
  <c r="Q74" i="34" s="1"/>
  <c r="L69" i="34"/>
  <c r="Q69" i="34" s="1"/>
  <c r="L287" i="34"/>
  <c r="Q287" i="34" s="1"/>
  <c r="L282" i="34"/>
  <c r="Q282" i="34" s="1"/>
  <c r="L277" i="34"/>
  <c r="Q277" i="34" s="1"/>
  <c r="L249" i="34"/>
  <c r="Q249" i="34" s="1"/>
  <c r="L234" i="34"/>
  <c r="Q234" i="34" s="1"/>
  <c r="L224" i="34"/>
  <c r="Q224" i="34" s="1"/>
  <c r="L223" i="34"/>
  <c r="Q223" i="34" s="1"/>
  <c r="L204" i="34"/>
  <c r="Q204" i="34" s="1"/>
  <c r="L185" i="34"/>
  <c r="Q185" i="34" s="1"/>
  <c r="L166" i="34"/>
  <c r="Q166" i="34" s="1"/>
  <c r="L157" i="34"/>
  <c r="Q157" i="34" s="1"/>
  <c r="L152" i="34"/>
  <c r="Q152" i="34" s="1"/>
  <c r="L147" i="34"/>
  <c r="Q147" i="34" s="1"/>
  <c r="L142" i="34"/>
  <c r="Q142" i="34" s="1"/>
  <c r="L137" i="34"/>
  <c r="Q137" i="34" s="1"/>
  <c r="L132" i="34"/>
  <c r="Q132" i="34" s="1"/>
  <c r="L98" i="34"/>
  <c r="Q98" i="34" s="1"/>
  <c r="L93" i="34"/>
  <c r="Q93" i="34" s="1"/>
  <c r="L88" i="34"/>
  <c r="Q88" i="34" s="1"/>
  <c r="L83" i="34"/>
  <c r="Q83" i="34" s="1"/>
  <c r="L78" i="34"/>
  <c r="Q78" i="34" s="1"/>
  <c r="L73" i="34"/>
  <c r="Q73" i="34" s="1"/>
  <c r="L220" i="34"/>
  <c r="Q220" i="34" s="1"/>
  <c r="L203" i="34"/>
  <c r="Q203" i="34" s="1"/>
  <c r="L201" i="34"/>
  <c r="Q201" i="34" s="1"/>
  <c r="L184" i="34"/>
  <c r="Q184" i="34" s="1"/>
  <c r="L183" i="34"/>
  <c r="Q183" i="34" s="1"/>
  <c r="L182" i="34"/>
  <c r="Q182" i="34" s="1"/>
  <c r="L164" i="34"/>
  <c r="Q164" i="34" s="1"/>
  <c r="L162" i="34"/>
  <c r="Q162" i="34" s="1"/>
  <c r="L156" i="34"/>
  <c r="Q156" i="34" s="1"/>
  <c r="L122" i="34"/>
  <c r="Q122" i="34" s="1"/>
  <c r="L117" i="34"/>
  <c r="Q117" i="34" s="1"/>
  <c r="L112" i="34"/>
  <c r="Q112" i="34" s="1"/>
  <c r="L107" i="34"/>
  <c r="Q107" i="34" s="1"/>
  <c r="L102" i="34"/>
  <c r="Q102" i="34" s="1"/>
  <c r="L97" i="34"/>
  <c r="Q97" i="34" s="1"/>
  <c r="L92" i="34"/>
  <c r="Q92" i="34" s="1"/>
  <c r="L250" i="34"/>
  <c r="Q250" i="34" s="1"/>
  <c r="L246" i="34"/>
  <c r="Q246" i="34" s="1"/>
  <c r="L240" i="34"/>
  <c r="Q240" i="34" s="1"/>
  <c r="L226" i="34"/>
  <c r="Q226" i="34" s="1"/>
  <c r="L200" i="34"/>
  <c r="Q200" i="34" s="1"/>
  <c r="L194" i="34"/>
  <c r="Q194" i="34" s="1"/>
  <c r="L191" i="34"/>
  <c r="Q191" i="34" s="1"/>
  <c r="L158" i="34"/>
  <c r="Q158" i="34" s="1"/>
  <c r="L154" i="34"/>
  <c r="Q154" i="34" s="1"/>
  <c r="L134" i="34"/>
  <c r="Q134" i="34" s="1"/>
  <c r="L130" i="34"/>
  <c r="Q130" i="34" s="1"/>
  <c r="L110" i="34"/>
  <c r="Q110" i="34" s="1"/>
  <c r="L106" i="34"/>
  <c r="Q106" i="34" s="1"/>
  <c r="L81" i="34"/>
  <c r="Q81" i="34" s="1"/>
  <c r="L80" i="34"/>
  <c r="Q80" i="34" s="1"/>
  <c r="L70" i="34"/>
  <c r="Q70" i="34" s="1"/>
  <c r="L270" i="34"/>
  <c r="Q270" i="34" s="1"/>
  <c r="L264" i="34"/>
  <c r="Q264" i="34" s="1"/>
  <c r="L242" i="34"/>
  <c r="Q242" i="34" s="1"/>
  <c r="L218" i="34"/>
  <c r="Q218" i="34" s="1"/>
  <c r="L215" i="34"/>
  <c r="Q215" i="34" s="1"/>
  <c r="L180" i="34"/>
  <c r="Q180" i="34" s="1"/>
  <c r="L177" i="34"/>
  <c r="Q177" i="34" s="1"/>
  <c r="L155" i="34"/>
  <c r="Q155" i="34" s="1"/>
  <c r="L131" i="34"/>
  <c r="Q131" i="34" s="1"/>
  <c r="L114" i="34"/>
  <c r="Q114" i="34" s="1"/>
  <c r="L94" i="34"/>
  <c r="Q94" i="34" s="1"/>
  <c r="L90" i="34"/>
  <c r="Q90" i="34" s="1"/>
  <c r="L82" i="34"/>
  <c r="Q82" i="34" s="1"/>
  <c r="L72" i="34"/>
  <c r="Q72" i="34" s="1"/>
  <c r="L288" i="34"/>
  <c r="Q288" i="34" s="1"/>
  <c r="L278" i="34"/>
  <c r="Q278" i="34" s="1"/>
  <c r="L266" i="34"/>
  <c r="Q266" i="34" s="1"/>
  <c r="L262" i="34"/>
  <c r="Q262" i="34" s="1"/>
  <c r="L232" i="34"/>
  <c r="Q232" i="34" s="1"/>
  <c r="L209" i="34"/>
  <c r="Q209" i="34" s="1"/>
  <c r="L174" i="34"/>
  <c r="Q174" i="34" s="1"/>
  <c r="L171" i="34"/>
  <c r="Q171" i="34" s="1"/>
  <c r="L139" i="34"/>
  <c r="Q139" i="34" s="1"/>
  <c r="L115" i="34"/>
  <c r="Q115" i="34" s="1"/>
  <c r="L91" i="34"/>
  <c r="Q91" i="34" s="1"/>
  <c r="L286" i="34"/>
  <c r="Q286" i="34" s="1"/>
  <c r="L280" i="34"/>
  <c r="Q280" i="34" s="1"/>
  <c r="L230" i="34"/>
  <c r="Q230" i="34" s="1"/>
  <c r="L198" i="34"/>
  <c r="Q198" i="34" s="1"/>
  <c r="L195" i="34"/>
  <c r="Q195" i="34" s="1"/>
  <c r="L192" i="34"/>
  <c r="Q192" i="34" s="1"/>
  <c r="L160" i="34"/>
  <c r="Q160" i="34" s="1"/>
  <c r="L140" i="34"/>
  <c r="Q140" i="34" s="1"/>
  <c r="L136" i="34"/>
  <c r="Q136" i="34" s="1"/>
  <c r="L116" i="34"/>
  <c r="Q116" i="34" s="1"/>
  <c r="L99" i="34"/>
  <c r="Q99" i="34" s="1"/>
  <c r="L84" i="34"/>
  <c r="Q84" i="34" s="1"/>
  <c r="L251" i="34"/>
  <c r="Q251" i="34" s="1"/>
  <c r="L245" i="34"/>
  <c r="Q245" i="34" s="1"/>
  <c r="L241" i="34"/>
  <c r="Q241" i="34" s="1"/>
  <c r="L219" i="34"/>
  <c r="Q219" i="34" s="1"/>
  <c r="L216" i="34"/>
  <c r="Q216" i="34" s="1"/>
  <c r="L210" i="34"/>
  <c r="Q210" i="34" s="1"/>
  <c r="L178" i="34"/>
  <c r="Q178" i="34" s="1"/>
  <c r="L175" i="34"/>
  <c r="Q175" i="34" s="1"/>
  <c r="L172" i="34"/>
  <c r="Q172" i="34" s="1"/>
  <c r="L148" i="34"/>
  <c r="Q148" i="34" s="1"/>
  <c r="L144" i="34"/>
  <c r="Q144" i="34" s="1"/>
  <c r="L124" i="34"/>
  <c r="Q124" i="34" s="1"/>
  <c r="L120" i="34"/>
  <c r="Q120" i="34" s="1"/>
  <c r="L100" i="34"/>
  <c r="Q100" i="34" s="1"/>
  <c r="L96" i="34"/>
  <c r="Q96" i="34" s="1"/>
  <c r="L86" i="34"/>
  <c r="Q86" i="34" s="1"/>
  <c r="L85" i="34"/>
  <c r="Q85" i="34" s="1"/>
  <c r="L76" i="34"/>
  <c r="Q76" i="34" s="1"/>
  <c r="L75" i="34"/>
  <c r="Q75" i="34" s="1"/>
  <c r="L269" i="34"/>
  <c r="Q269" i="34" s="1"/>
  <c r="L265" i="34"/>
  <c r="Q265" i="34" s="1"/>
  <c r="L259" i="34"/>
  <c r="Q259" i="34" s="1"/>
  <c r="L247" i="34"/>
  <c r="Q247" i="34" s="1"/>
  <c r="L199" i="34"/>
  <c r="Q199" i="34" s="1"/>
  <c r="L196" i="34"/>
  <c r="Q196" i="34" s="1"/>
  <c r="L161" i="34"/>
  <c r="Q161" i="34" s="1"/>
  <c r="L145" i="34"/>
  <c r="Q145" i="34" s="1"/>
  <c r="L141" i="34"/>
  <c r="Q141" i="34" s="1"/>
  <c r="L121" i="34"/>
  <c r="Q121" i="34" s="1"/>
  <c r="L104" i="34"/>
  <c r="Q104" i="34" s="1"/>
  <c r="L77" i="34"/>
  <c r="Q77" i="34" s="1"/>
  <c r="L289" i="34"/>
  <c r="Q289" i="34" s="1"/>
  <c r="L283" i="34"/>
  <c r="Q283" i="34" s="1"/>
  <c r="L271" i="34"/>
  <c r="Q271" i="34" s="1"/>
  <c r="L267" i="34"/>
  <c r="Q267" i="34" s="1"/>
  <c r="L261" i="34"/>
  <c r="Q261" i="34" s="1"/>
  <c r="L257" i="34"/>
  <c r="Q257" i="34" s="1"/>
  <c r="L228" i="34"/>
  <c r="Q228" i="34" s="1"/>
  <c r="L193" i="34"/>
  <c r="Q193" i="34" s="1"/>
  <c r="L190" i="34"/>
  <c r="Q190" i="34" s="1"/>
  <c r="L153" i="34"/>
  <c r="Q153" i="34" s="1"/>
  <c r="L149" i="34"/>
  <c r="Q149" i="34" s="1"/>
  <c r="L129" i="34"/>
  <c r="Q129" i="34" s="1"/>
  <c r="L125" i="34"/>
  <c r="Q125" i="34" s="1"/>
  <c r="L105" i="34"/>
  <c r="Q105" i="34" s="1"/>
  <c r="L101" i="34"/>
  <c r="Q101" i="34" s="1"/>
  <c r="L285" i="34"/>
  <c r="Q285" i="34" s="1"/>
  <c r="L281" i="34"/>
  <c r="Q281" i="34" s="1"/>
  <c r="L279" i="34"/>
  <c r="Q279" i="34" s="1"/>
  <c r="L231" i="34"/>
  <c r="Q231" i="34" s="1"/>
  <c r="L214" i="34"/>
  <c r="Q214" i="34" s="1"/>
  <c r="L211" i="34"/>
  <c r="Q211" i="34" s="1"/>
  <c r="L179" i="34"/>
  <c r="Q179" i="34" s="1"/>
  <c r="L176" i="34"/>
  <c r="Q176" i="34" s="1"/>
  <c r="L170" i="34"/>
  <c r="Q170" i="34" s="1"/>
  <c r="L150" i="34"/>
  <c r="Q150" i="34" s="1"/>
  <c r="L146" i="34"/>
  <c r="Q146" i="34" s="1"/>
  <c r="L126" i="34"/>
  <c r="Q126" i="34" s="1"/>
  <c r="L109" i="34"/>
  <c r="Q109" i="34" s="1"/>
  <c r="L89" i="34"/>
  <c r="Q89" i="34" s="1"/>
  <c r="M289" i="34"/>
  <c r="R289" i="34" s="1"/>
  <c r="M281" i="34"/>
  <c r="R281" i="34" s="1"/>
  <c r="M273" i="34"/>
  <c r="R273" i="34" s="1"/>
  <c r="M265" i="34"/>
  <c r="R265" i="34" s="1"/>
  <c r="M257" i="34"/>
  <c r="R257" i="34" s="1"/>
  <c r="M249" i="34"/>
  <c r="R249" i="34" s="1"/>
  <c r="M241" i="34"/>
  <c r="R241" i="34" s="1"/>
  <c r="M233" i="34"/>
  <c r="R233" i="34" s="1"/>
  <c r="M287" i="34"/>
  <c r="R287" i="34" s="1"/>
  <c r="M282" i="34"/>
  <c r="R282" i="34" s="1"/>
  <c r="M277" i="34"/>
  <c r="R277" i="34" s="1"/>
  <c r="M272" i="34"/>
  <c r="R272" i="34" s="1"/>
  <c r="M267" i="34"/>
  <c r="R267" i="34" s="1"/>
  <c r="M262" i="34"/>
  <c r="R262" i="34" s="1"/>
  <c r="M226" i="34"/>
  <c r="R226" i="34" s="1"/>
  <c r="M218" i="34"/>
  <c r="R218" i="34" s="1"/>
  <c r="M210" i="34"/>
  <c r="R210" i="34" s="1"/>
  <c r="M202" i="34"/>
  <c r="R202" i="34" s="1"/>
  <c r="M194" i="34"/>
  <c r="R194" i="34" s="1"/>
  <c r="M186" i="34"/>
  <c r="R186" i="34" s="1"/>
  <c r="M178" i="34"/>
  <c r="R178" i="34" s="1"/>
  <c r="M170" i="34"/>
  <c r="R170" i="34" s="1"/>
  <c r="M162" i="34"/>
  <c r="R162" i="34" s="1"/>
  <c r="M274" i="34"/>
  <c r="R274" i="34" s="1"/>
  <c r="M255" i="34"/>
  <c r="R255" i="34" s="1"/>
  <c r="M254" i="34"/>
  <c r="R254" i="34" s="1"/>
  <c r="M236" i="34"/>
  <c r="R236" i="34" s="1"/>
  <c r="M235" i="34"/>
  <c r="R235" i="34" s="1"/>
  <c r="M197" i="34"/>
  <c r="R197" i="34" s="1"/>
  <c r="M192" i="34"/>
  <c r="R192" i="34" s="1"/>
  <c r="M187" i="34"/>
  <c r="R187" i="34" s="1"/>
  <c r="M182" i="34"/>
  <c r="R182" i="34" s="1"/>
  <c r="M177" i="34"/>
  <c r="R177" i="34" s="1"/>
  <c r="M172" i="34"/>
  <c r="R172" i="34" s="1"/>
  <c r="M167" i="34"/>
  <c r="R167" i="34" s="1"/>
  <c r="M156" i="34"/>
  <c r="R156" i="34" s="1"/>
  <c r="M148" i="34"/>
  <c r="R148" i="34" s="1"/>
  <c r="M140" i="34"/>
  <c r="R140" i="34" s="1"/>
  <c r="M132" i="34"/>
  <c r="R132" i="34" s="1"/>
  <c r="M124" i="34"/>
  <c r="R124" i="34" s="1"/>
  <c r="M116" i="34"/>
  <c r="R116" i="34" s="1"/>
  <c r="M108" i="34"/>
  <c r="R108" i="34" s="1"/>
  <c r="M100" i="34"/>
  <c r="R100" i="34" s="1"/>
  <c r="M92" i="34"/>
  <c r="R92" i="34" s="1"/>
  <c r="M84" i="34"/>
  <c r="R84" i="34" s="1"/>
  <c r="M76" i="34"/>
  <c r="R76" i="34" s="1"/>
  <c r="M271" i="34"/>
  <c r="R271" i="34" s="1"/>
  <c r="M270" i="34"/>
  <c r="R270" i="34" s="1"/>
  <c r="M253" i="34"/>
  <c r="R253" i="34" s="1"/>
  <c r="M252" i="34"/>
  <c r="R252" i="34" s="1"/>
  <c r="M251" i="34"/>
  <c r="R251" i="34" s="1"/>
  <c r="M234" i="34"/>
  <c r="R234" i="34" s="1"/>
  <c r="M224" i="34"/>
  <c r="R224" i="34" s="1"/>
  <c r="M223" i="34"/>
  <c r="R223" i="34" s="1"/>
  <c r="M205" i="34"/>
  <c r="R205" i="34" s="1"/>
  <c r="M204" i="34"/>
  <c r="R204" i="34" s="1"/>
  <c r="M185" i="34"/>
  <c r="R185" i="34" s="1"/>
  <c r="M168" i="34"/>
  <c r="R168" i="34" s="1"/>
  <c r="M166" i="34"/>
  <c r="R166" i="34" s="1"/>
  <c r="M157" i="34"/>
  <c r="R157" i="34" s="1"/>
  <c r="M152" i="34"/>
  <c r="R152" i="34" s="1"/>
  <c r="M147" i="34"/>
  <c r="R147" i="34" s="1"/>
  <c r="M142" i="34"/>
  <c r="R142" i="34" s="1"/>
  <c r="M137" i="34"/>
  <c r="R137" i="34" s="1"/>
  <c r="M103" i="34"/>
  <c r="R103" i="34" s="1"/>
  <c r="M98" i="34"/>
  <c r="R98" i="34" s="1"/>
  <c r="M93" i="34"/>
  <c r="R93" i="34" s="1"/>
  <c r="M88" i="34"/>
  <c r="R88" i="34" s="1"/>
  <c r="M83" i="34"/>
  <c r="R83" i="34" s="1"/>
  <c r="M78" i="34"/>
  <c r="R78" i="34" s="1"/>
  <c r="M73" i="34"/>
  <c r="R73" i="34" s="1"/>
  <c r="M268" i="34"/>
  <c r="R268" i="34" s="1"/>
  <c r="M263" i="34"/>
  <c r="R263" i="34" s="1"/>
  <c r="M258" i="34"/>
  <c r="R258" i="34" s="1"/>
  <c r="M244" i="34"/>
  <c r="R244" i="34" s="1"/>
  <c r="M239" i="34"/>
  <c r="R239" i="34" s="1"/>
  <c r="M222" i="34"/>
  <c r="R222" i="34" s="1"/>
  <c r="M221" i="34"/>
  <c r="R221" i="34" s="1"/>
  <c r="M220" i="34"/>
  <c r="R220" i="34" s="1"/>
  <c r="M203" i="34"/>
  <c r="R203" i="34" s="1"/>
  <c r="M201" i="34"/>
  <c r="R201" i="34" s="1"/>
  <c r="M184" i="34"/>
  <c r="R184" i="34" s="1"/>
  <c r="M183" i="34"/>
  <c r="R183" i="34" s="1"/>
  <c r="M165" i="34"/>
  <c r="R165" i="34" s="1"/>
  <c r="M164" i="34"/>
  <c r="R164" i="34" s="1"/>
  <c r="M127" i="34"/>
  <c r="R127" i="34" s="1"/>
  <c r="M122" i="34"/>
  <c r="R122" i="34" s="1"/>
  <c r="M117" i="34"/>
  <c r="R117" i="34" s="1"/>
  <c r="M112" i="34"/>
  <c r="R112" i="34" s="1"/>
  <c r="M107" i="34"/>
  <c r="R107" i="34" s="1"/>
  <c r="M102" i="34"/>
  <c r="R102" i="34" s="1"/>
  <c r="M97" i="34"/>
  <c r="R97" i="34" s="1"/>
  <c r="M288" i="34"/>
  <c r="R288" i="34" s="1"/>
  <c r="M283" i="34"/>
  <c r="R283" i="34" s="1"/>
  <c r="M278" i="34"/>
  <c r="R278" i="34" s="1"/>
  <c r="M269" i="34"/>
  <c r="R269" i="34" s="1"/>
  <c r="M264" i="34"/>
  <c r="R264" i="34" s="1"/>
  <c r="M259" i="34"/>
  <c r="R259" i="34" s="1"/>
  <c r="M250" i="34"/>
  <c r="R250" i="34" s="1"/>
  <c r="M245" i="34"/>
  <c r="R245" i="34" s="1"/>
  <c r="M240" i="34"/>
  <c r="R240" i="34" s="1"/>
  <c r="M219" i="34"/>
  <c r="R219" i="34" s="1"/>
  <c r="M200" i="34"/>
  <c r="R200" i="34" s="1"/>
  <c r="M199" i="34"/>
  <c r="R199" i="34" s="1"/>
  <c r="M181" i="34"/>
  <c r="R181" i="34" s="1"/>
  <c r="M180" i="34"/>
  <c r="R180" i="34" s="1"/>
  <c r="M163" i="34"/>
  <c r="R163" i="34" s="1"/>
  <c r="M161" i="34"/>
  <c r="R161" i="34" s="1"/>
  <c r="M151" i="34"/>
  <c r="R151" i="34" s="1"/>
  <c r="M146" i="34"/>
  <c r="R146" i="34" s="1"/>
  <c r="M141" i="34"/>
  <c r="R141" i="34" s="1"/>
  <c r="M136" i="34"/>
  <c r="R136" i="34" s="1"/>
  <c r="M131" i="34"/>
  <c r="R131" i="34" s="1"/>
  <c r="M126" i="34"/>
  <c r="R126" i="34" s="1"/>
  <c r="M121" i="34"/>
  <c r="R121" i="34" s="1"/>
  <c r="M242" i="34"/>
  <c r="R242" i="34" s="1"/>
  <c r="M229" i="34"/>
  <c r="R229" i="34" s="1"/>
  <c r="M215" i="34"/>
  <c r="R215" i="34" s="1"/>
  <c r="M188" i="34"/>
  <c r="R188" i="34" s="1"/>
  <c r="M155" i="34"/>
  <c r="R155" i="34" s="1"/>
  <c r="M138" i="34"/>
  <c r="R138" i="34" s="1"/>
  <c r="M118" i="34"/>
  <c r="R118" i="34" s="1"/>
  <c r="M114" i="34"/>
  <c r="R114" i="34" s="1"/>
  <c r="M94" i="34"/>
  <c r="R94" i="34" s="1"/>
  <c r="M90" i="34"/>
  <c r="R90" i="34" s="1"/>
  <c r="M82" i="34"/>
  <c r="R82" i="34" s="1"/>
  <c r="M72" i="34"/>
  <c r="R72" i="34" s="1"/>
  <c r="M71" i="34"/>
  <c r="R71" i="34" s="1"/>
  <c r="M266" i="34"/>
  <c r="R266" i="34" s="1"/>
  <c r="M260" i="34"/>
  <c r="R260" i="34" s="1"/>
  <c r="M256" i="34"/>
  <c r="R256" i="34" s="1"/>
  <c r="M248" i="34"/>
  <c r="R248" i="34" s="1"/>
  <c r="M238" i="34"/>
  <c r="R238" i="34" s="1"/>
  <c r="M232" i="34"/>
  <c r="R232" i="34" s="1"/>
  <c r="M212" i="34"/>
  <c r="R212" i="34" s="1"/>
  <c r="M209" i="34"/>
  <c r="R209" i="34" s="1"/>
  <c r="M206" i="34"/>
  <c r="R206" i="34" s="1"/>
  <c r="M174" i="34"/>
  <c r="R174" i="34" s="1"/>
  <c r="M171" i="34"/>
  <c r="R171" i="34" s="1"/>
  <c r="M159" i="34"/>
  <c r="R159" i="34" s="1"/>
  <c r="M139" i="34"/>
  <c r="R139" i="34" s="1"/>
  <c r="M135" i="34"/>
  <c r="R135" i="34" s="1"/>
  <c r="M115" i="34"/>
  <c r="R115" i="34" s="1"/>
  <c r="M111" i="34"/>
  <c r="R111" i="34" s="1"/>
  <c r="M91" i="34"/>
  <c r="R91" i="34" s="1"/>
  <c r="M286" i="34"/>
  <c r="R286" i="34" s="1"/>
  <c r="M284" i="34"/>
  <c r="R284" i="34" s="1"/>
  <c r="M280" i="34"/>
  <c r="R280" i="34" s="1"/>
  <c r="M230" i="34"/>
  <c r="R230" i="34" s="1"/>
  <c r="M198" i="34"/>
  <c r="R198" i="34" s="1"/>
  <c r="M195" i="34"/>
  <c r="R195" i="34" s="1"/>
  <c r="M160" i="34"/>
  <c r="R160" i="34" s="1"/>
  <c r="M143" i="34"/>
  <c r="R143" i="34" s="1"/>
  <c r="M123" i="34"/>
  <c r="R123" i="34" s="1"/>
  <c r="M119" i="34"/>
  <c r="R119" i="34" s="1"/>
  <c r="M99" i="34"/>
  <c r="R99" i="34" s="1"/>
  <c r="M95" i="34"/>
  <c r="R95" i="34" s="1"/>
  <c r="M276" i="34"/>
  <c r="R276" i="34" s="1"/>
  <c r="M227" i="34"/>
  <c r="R227" i="34" s="1"/>
  <c r="M216" i="34"/>
  <c r="R216" i="34" s="1"/>
  <c r="M189" i="34"/>
  <c r="R189" i="34" s="1"/>
  <c r="M175" i="34"/>
  <c r="R175" i="34" s="1"/>
  <c r="M144" i="34"/>
  <c r="R144" i="34" s="1"/>
  <c r="M120" i="34"/>
  <c r="R120" i="34" s="1"/>
  <c r="M96" i="34"/>
  <c r="R96" i="34" s="1"/>
  <c r="M86" i="34"/>
  <c r="R86" i="34" s="1"/>
  <c r="M85" i="34"/>
  <c r="R85" i="34" s="1"/>
  <c r="M75" i="34"/>
  <c r="R75" i="34" s="1"/>
  <c r="M74" i="34"/>
  <c r="R74" i="34" s="1"/>
  <c r="M247" i="34"/>
  <c r="R247" i="34" s="1"/>
  <c r="M237" i="34"/>
  <c r="R237" i="34" s="1"/>
  <c r="M213" i="34"/>
  <c r="R213" i="34" s="1"/>
  <c r="M207" i="34"/>
  <c r="R207" i="34" s="1"/>
  <c r="M196" i="34"/>
  <c r="R196" i="34" s="1"/>
  <c r="M169" i="34"/>
  <c r="R169" i="34" s="1"/>
  <c r="M145" i="34"/>
  <c r="R145" i="34" s="1"/>
  <c r="M128" i="34"/>
  <c r="R128" i="34" s="1"/>
  <c r="M104" i="34"/>
  <c r="R104" i="34" s="1"/>
  <c r="M87" i="34"/>
  <c r="R87" i="34" s="1"/>
  <c r="M77" i="34"/>
  <c r="R77" i="34" s="1"/>
  <c r="M261" i="34"/>
  <c r="R261" i="34" s="1"/>
  <c r="M243" i="34"/>
  <c r="R243" i="34" s="1"/>
  <c r="M228" i="34"/>
  <c r="R228" i="34" s="1"/>
  <c r="M225" i="34"/>
  <c r="R225" i="34" s="1"/>
  <c r="M193" i="34"/>
  <c r="R193" i="34" s="1"/>
  <c r="M190" i="34"/>
  <c r="R190" i="34" s="1"/>
  <c r="M153" i="34"/>
  <c r="R153" i="34" s="1"/>
  <c r="M149" i="34"/>
  <c r="R149" i="34" s="1"/>
  <c r="M129" i="34"/>
  <c r="R129" i="34" s="1"/>
  <c r="M125" i="34"/>
  <c r="R125" i="34" s="1"/>
  <c r="M105" i="34"/>
  <c r="R105" i="34" s="1"/>
  <c r="M101" i="34"/>
  <c r="R101" i="34" s="1"/>
  <c r="M285" i="34"/>
  <c r="R285" i="34" s="1"/>
  <c r="M279" i="34"/>
  <c r="R279" i="34" s="1"/>
  <c r="M275" i="34"/>
  <c r="R275" i="34" s="1"/>
  <c r="M231" i="34"/>
  <c r="R231" i="34" s="1"/>
  <c r="M217" i="34"/>
  <c r="R217" i="34" s="1"/>
  <c r="M214" i="34"/>
  <c r="R214" i="34" s="1"/>
  <c r="M211" i="34"/>
  <c r="R211" i="34" s="1"/>
  <c r="M179" i="34"/>
  <c r="R179" i="34" s="1"/>
  <c r="M176" i="34"/>
  <c r="R176" i="34" s="1"/>
  <c r="M150" i="34"/>
  <c r="R150" i="34" s="1"/>
  <c r="M133" i="34"/>
  <c r="R133" i="34" s="1"/>
  <c r="M113" i="34"/>
  <c r="R113" i="34" s="1"/>
  <c r="M109" i="34"/>
  <c r="R109" i="34" s="1"/>
  <c r="M89" i="34"/>
  <c r="R89" i="34" s="1"/>
  <c r="M246" i="34"/>
  <c r="R246" i="34" s="1"/>
  <c r="M208" i="34"/>
  <c r="R208" i="34" s="1"/>
  <c r="M191" i="34"/>
  <c r="R191" i="34" s="1"/>
  <c r="M173" i="34"/>
  <c r="R173" i="34" s="1"/>
  <c r="M158" i="34"/>
  <c r="R158" i="34" s="1"/>
  <c r="M154" i="34"/>
  <c r="R154" i="34" s="1"/>
  <c r="M134" i="34"/>
  <c r="R134" i="34" s="1"/>
  <c r="M130" i="34"/>
  <c r="R130" i="34" s="1"/>
  <c r="M110" i="34"/>
  <c r="R110" i="34" s="1"/>
  <c r="M106" i="34"/>
  <c r="R106" i="34" s="1"/>
  <c r="M81" i="34"/>
  <c r="R81" i="34" s="1"/>
  <c r="M80" i="34"/>
  <c r="R80" i="34" s="1"/>
  <c r="M79" i="34"/>
  <c r="R79" i="34" s="1"/>
  <c r="M70" i="34"/>
  <c r="R70" i="34" s="1"/>
  <c r="M69" i="34"/>
  <c r="R69" i="34" s="1"/>
  <c r="N286" i="34"/>
  <c r="S286" i="34" s="1"/>
  <c r="N278" i="34"/>
  <c r="S278" i="34" s="1"/>
  <c r="N270" i="34"/>
  <c r="S270" i="34" s="1"/>
  <c r="N262" i="34"/>
  <c r="S262" i="34" s="1"/>
  <c r="N254" i="34"/>
  <c r="S254" i="34" s="1"/>
  <c r="N246" i="34"/>
  <c r="S246" i="34" s="1"/>
  <c r="N238" i="34"/>
  <c r="S238" i="34" s="1"/>
  <c r="N230" i="34"/>
  <c r="S230" i="34" s="1"/>
  <c r="N257" i="34"/>
  <c r="S257" i="34" s="1"/>
  <c r="N252" i="34"/>
  <c r="S252" i="34" s="1"/>
  <c r="N247" i="34"/>
  <c r="S247" i="34" s="1"/>
  <c r="N242" i="34"/>
  <c r="S242" i="34" s="1"/>
  <c r="N237" i="34"/>
  <c r="S237" i="34" s="1"/>
  <c r="N232" i="34"/>
  <c r="S232" i="34" s="1"/>
  <c r="N223" i="34"/>
  <c r="S223" i="34" s="1"/>
  <c r="N215" i="34"/>
  <c r="S215" i="34" s="1"/>
  <c r="N207" i="34"/>
  <c r="S207" i="34" s="1"/>
  <c r="N199" i="34"/>
  <c r="S199" i="34" s="1"/>
  <c r="N191" i="34"/>
  <c r="S191" i="34" s="1"/>
  <c r="N183" i="34"/>
  <c r="S183" i="34" s="1"/>
  <c r="N175" i="34"/>
  <c r="S175" i="34" s="1"/>
  <c r="N167" i="34"/>
  <c r="S167" i="34" s="1"/>
  <c r="N273" i="34"/>
  <c r="S273" i="34" s="1"/>
  <c r="N272" i="34"/>
  <c r="S272" i="34" s="1"/>
  <c r="N271" i="34"/>
  <c r="S271" i="34" s="1"/>
  <c r="N253" i="34"/>
  <c r="S253" i="34" s="1"/>
  <c r="N251" i="34"/>
  <c r="S251" i="34" s="1"/>
  <c r="N234" i="34"/>
  <c r="S234" i="34" s="1"/>
  <c r="N226" i="34"/>
  <c r="S226" i="34" s="1"/>
  <c r="N221" i="34"/>
  <c r="S221" i="34" s="1"/>
  <c r="N216" i="34"/>
  <c r="S216" i="34" s="1"/>
  <c r="N211" i="34"/>
  <c r="S211" i="34" s="1"/>
  <c r="N206" i="34"/>
  <c r="S206" i="34" s="1"/>
  <c r="N201" i="34"/>
  <c r="S201" i="34" s="1"/>
  <c r="N196" i="34"/>
  <c r="S196" i="34" s="1"/>
  <c r="N162" i="34"/>
  <c r="S162" i="34" s="1"/>
  <c r="N153" i="34"/>
  <c r="S153" i="34" s="1"/>
  <c r="N145" i="34"/>
  <c r="S145" i="34" s="1"/>
  <c r="N137" i="34"/>
  <c r="S137" i="34" s="1"/>
  <c r="N129" i="34"/>
  <c r="S129" i="34" s="1"/>
  <c r="N121" i="34"/>
  <c r="S121" i="34" s="1"/>
  <c r="N113" i="34"/>
  <c r="S113" i="34" s="1"/>
  <c r="N105" i="34"/>
  <c r="S105" i="34" s="1"/>
  <c r="N97" i="34"/>
  <c r="S97" i="34" s="1"/>
  <c r="N89" i="34"/>
  <c r="S89" i="34" s="1"/>
  <c r="N81" i="34"/>
  <c r="S81" i="34" s="1"/>
  <c r="N73" i="34"/>
  <c r="S73" i="34" s="1"/>
  <c r="N289" i="34"/>
  <c r="S289" i="34" s="1"/>
  <c r="N288" i="34"/>
  <c r="S288" i="34" s="1"/>
  <c r="N269" i="34"/>
  <c r="S269" i="34" s="1"/>
  <c r="N250" i="34"/>
  <c r="S250" i="34" s="1"/>
  <c r="N287" i="34"/>
  <c r="S287" i="34" s="1"/>
  <c r="N282" i="34"/>
  <c r="S282" i="34" s="1"/>
  <c r="N277" i="34"/>
  <c r="S277" i="34" s="1"/>
  <c r="N268" i="34"/>
  <c r="S268" i="34" s="1"/>
  <c r="N263" i="34"/>
  <c r="S263" i="34" s="1"/>
  <c r="N258" i="34"/>
  <c r="S258" i="34" s="1"/>
  <c r="N249" i="34"/>
  <c r="S249" i="34" s="1"/>
  <c r="N244" i="34"/>
  <c r="S244" i="34" s="1"/>
  <c r="N239" i="34"/>
  <c r="S239" i="34" s="1"/>
  <c r="N222" i="34"/>
  <c r="S222" i="34" s="1"/>
  <c r="N220" i="34"/>
  <c r="S220" i="34" s="1"/>
  <c r="N203" i="34"/>
  <c r="S203" i="34" s="1"/>
  <c r="N184" i="34"/>
  <c r="S184" i="34" s="1"/>
  <c r="N165" i="34"/>
  <c r="S165" i="34" s="1"/>
  <c r="N164" i="34"/>
  <c r="S164" i="34" s="1"/>
  <c r="N132" i="34"/>
  <c r="S132" i="34" s="1"/>
  <c r="N127" i="34"/>
  <c r="S127" i="34" s="1"/>
  <c r="N122" i="34"/>
  <c r="S122" i="34" s="1"/>
  <c r="N117" i="34"/>
  <c r="S117" i="34" s="1"/>
  <c r="N112" i="34"/>
  <c r="S112" i="34" s="1"/>
  <c r="N107" i="34"/>
  <c r="S107" i="34" s="1"/>
  <c r="N102" i="34"/>
  <c r="S102" i="34" s="1"/>
  <c r="N283" i="34"/>
  <c r="S283" i="34" s="1"/>
  <c r="N264" i="34"/>
  <c r="S264" i="34" s="1"/>
  <c r="N259" i="34"/>
  <c r="S259" i="34" s="1"/>
  <c r="N245" i="34"/>
  <c r="S245" i="34" s="1"/>
  <c r="N240" i="34"/>
  <c r="S240" i="34" s="1"/>
  <c r="N235" i="34"/>
  <c r="S235" i="34" s="1"/>
  <c r="N219" i="34"/>
  <c r="S219" i="34" s="1"/>
  <c r="N202" i="34"/>
  <c r="S202" i="34" s="1"/>
  <c r="N200" i="34"/>
  <c r="S200" i="34" s="1"/>
  <c r="N182" i="34"/>
  <c r="S182" i="34" s="1"/>
  <c r="N181" i="34"/>
  <c r="S181" i="34" s="1"/>
  <c r="N180" i="34"/>
  <c r="S180" i="34" s="1"/>
  <c r="N163" i="34"/>
  <c r="S163" i="34" s="1"/>
  <c r="N161" i="34"/>
  <c r="S161" i="34" s="1"/>
  <c r="N156" i="34"/>
  <c r="S156" i="34" s="1"/>
  <c r="N151" i="34"/>
  <c r="S151" i="34" s="1"/>
  <c r="N146" i="34"/>
  <c r="S146" i="34" s="1"/>
  <c r="N141" i="34"/>
  <c r="S141" i="34" s="1"/>
  <c r="N136" i="34"/>
  <c r="S136" i="34" s="1"/>
  <c r="N131" i="34"/>
  <c r="S131" i="34" s="1"/>
  <c r="N126" i="34"/>
  <c r="S126" i="34" s="1"/>
  <c r="N92" i="34"/>
  <c r="S92" i="34" s="1"/>
  <c r="N87" i="34"/>
  <c r="S87" i="34" s="1"/>
  <c r="N82" i="34"/>
  <c r="S82" i="34" s="1"/>
  <c r="N77" i="34"/>
  <c r="S77" i="34" s="1"/>
  <c r="N72" i="34"/>
  <c r="S72" i="34" s="1"/>
  <c r="N218" i="34"/>
  <c r="S218" i="34" s="1"/>
  <c r="N217" i="34"/>
  <c r="S217" i="34" s="1"/>
  <c r="N198" i="34"/>
  <c r="S198" i="34" s="1"/>
  <c r="N179" i="34"/>
  <c r="S179" i="34" s="1"/>
  <c r="N160" i="34"/>
  <c r="S160" i="34" s="1"/>
  <c r="N155" i="34"/>
  <c r="S155" i="34" s="1"/>
  <c r="N150" i="34"/>
  <c r="S150" i="34" s="1"/>
  <c r="N116" i="34"/>
  <c r="S116" i="34" s="1"/>
  <c r="N111" i="34"/>
  <c r="S111" i="34" s="1"/>
  <c r="N106" i="34"/>
  <c r="S106" i="34" s="1"/>
  <c r="N101" i="34"/>
  <c r="S101" i="34" s="1"/>
  <c r="N96" i="34"/>
  <c r="S96" i="34" s="1"/>
  <c r="N91" i="34"/>
  <c r="S91" i="34" s="1"/>
  <c r="N266" i="34"/>
  <c r="S266" i="34" s="1"/>
  <c r="N260" i="34"/>
  <c r="S260" i="34" s="1"/>
  <c r="N256" i="34"/>
  <c r="S256" i="34" s="1"/>
  <c r="N248" i="34"/>
  <c r="S248" i="34" s="1"/>
  <c r="N212" i="34"/>
  <c r="S212" i="34" s="1"/>
  <c r="N209" i="34"/>
  <c r="S209" i="34" s="1"/>
  <c r="N177" i="34"/>
  <c r="S177" i="34" s="1"/>
  <c r="N174" i="34"/>
  <c r="S174" i="34" s="1"/>
  <c r="N171" i="34"/>
  <c r="S171" i="34" s="1"/>
  <c r="N159" i="34"/>
  <c r="S159" i="34" s="1"/>
  <c r="N139" i="34"/>
  <c r="S139" i="34" s="1"/>
  <c r="N135" i="34"/>
  <c r="S135" i="34" s="1"/>
  <c r="N115" i="34"/>
  <c r="S115" i="34" s="1"/>
  <c r="N98" i="34"/>
  <c r="S98" i="34" s="1"/>
  <c r="N284" i="34"/>
  <c r="S284" i="34" s="1"/>
  <c r="N280" i="34"/>
  <c r="S280" i="34" s="1"/>
  <c r="N274" i="34"/>
  <c r="S274" i="34" s="1"/>
  <c r="N195" i="34"/>
  <c r="S195" i="34" s="1"/>
  <c r="N168" i="34"/>
  <c r="S168" i="34" s="1"/>
  <c r="N147" i="34"/>
  <c r="S147" i="34" s="1"/>
  <c r="N143" i="34"/>
  <c r="S143" i="34" s="1"/>
  <c r="N123" i="34"/>
  <c r="S123" i="34" s="1"/>
  <c r="N119" i="34"/>
  <c r="S119" i="34" s="1"/>
  <c r="N99" i="34"/>
  <c r="S99" i="34" s="1"/>
  <c r="N95" i="34"/>
  <c r="S95" i="34" s="1"/>
  <c r="N83" i="34"/>
  <c r="S83" i="34" s="1"/>
  <c r="N276" i="34"/>
  <c r="S276" i="34" s="1"/>
  <c r="N227" i="34"/>
  <c r="S227" i="34" s="1"/>
  <c r="N224" i="34"/>
  <c r="S224" i="34" s="1"/>
  <c r="N192" i="34"/>
  <c r="S192" i="34" s="1"/>
  <c r="N189" i="34"/>
  <c r="S189" i="34" s="1"/>
  <c r="N186" i="34"/>
  <c r="S186" i="34" s="1"/>
  <c r="N144" i="34"/>
  <c r="S144" i="34" s="1"/>
  <c r="N140" i="34"/>
  <c r="S140" i="34" s="1"/>
  <c r="N120" i="34"/>
  <c r="S120" i="34" s="1"/>
  <c r="N103" i="34"/>
  <c r="S103" i="34" s="1"/>
  <c r="N86" i="34"/>
  <c r="S86" i="34" s="1"/>
  <c r="N85" i="34"/>
  <c r="S85" i="34" s="1"/>
  <c r="N84" i="34"/>
  <c r="S84" i="34" s="1"/>
  <c r="N75" i="34"/>
  <c r="S75" i="34" s="1"/>
  <c r="N74" i="34"/>
  <c r="S74" i="34" s="1"/>
  <c r="N241" i="34"/>
  <c r="S241" i="34" s="1"/>
  <c r="N213" i="34"/>
  <c r="S213" i="34" s="1"/>
  <c r="N210" i="34"/>
  <c r="S210" i="34" s="1"/>
  <c r="N204" i="34"/>
  <c r="S204" i="34" s="1"/>
  <c r="N178" i="34"/>
  <c r="S178" i="34" s="1"/>
  <c r="N172" i="34"/>
  <c r="S172" i="34" s="1"/>
  <c r="N169" i="34"/>
  <c r="S169" i="34" s="1"/>
  <c r="N166" i="34"/>
  <c r="S166" i="34" s="1"/>
  <c r="N152" i="34"/>
  <c r="S152" i="34" s="1"/>
  <c r="N148" i="34"/>
  <c r="S148" i="34" s="1"/>
  <c r="N128" i="34"/>
  <c r="S128" i="34" s="1"/>
  <c r="N124" i="34"/>
  <c r="S124" i="34" s="1"/>
  <c r="N104" i="34"/>
  <c r="S104" i="34" s="1"/>
  <c r="N100" i="34"/>
  <c r="S100" i="34" s="1"/>
  <c r="N76" i="34"/>
  <c r="S76" i="34" s="1"/>
  <c r="N265" i="34"/>
  <c r="S265" i="34" s="1"/>
  <c r="N261" i="34"/>
  <c r="S261" i="34" s="1"/>
  <c r="N255" i="34"/>
  <c r="S255" i="34" s="1"/>
  <c r="N243" i="34"/>
  <c r="S243" i="34" s="1"/>
  <c r="N228" i="34"/>
  <c r="S228" i="34" s="1"/>
  <c r="N225" i="34"/>
  <c r="S225" i="34" s="1"/>
  <c r="N193" i="34"/>
  <c r="S193" i="34" s="1"/>
  <c r="N190" i="34"/>
  <c r="S190" i="34" s="1"/>
  <c r="N149" i="34"/>
  <c r="S149" i="34" s="1"/>
  <c r="N125" i="34"/>
  <c r="S125" i="34" s="1"/>
  <c r="N108" i="34"/>
  <c r="S108" i="34" s="1"/>
  <c r="N285" i="34"/>
  <c r="S285" i="34" s="1"/>
  <c r="N279" i="34"/>
  <c r="S279" i="34" s="1"/>
  <c r="N275" i="34"/>
  <c r="S275" i="34" s="1"/>
  <c r="N267" i="34"/>
  <c r="S267" i="34" s="1"/>
  <c r="N233" i="34"/>
  <c r="S233" i="34" s="1"/>
  <c r="N231" i="34"/>
  <c r="S231" i="34" s="1"/>
  <c r="N214" i="34"/>
  <c r="S214" i="34" s="1"/>
  <c r="N187" i="34"/>
  <c r="S187" i="34" s="1"/>
  <c r="N176" i="34"/>
  <c r="S176" i="34" s="1"/>
  <c r="N157" i="34"/>
  <c r="S157" i="34" s="1"/>
  <c r="N133" i="34"/>
  <c r="S133" i="34" s="1"/>
  <c r="N109" i="34"/>
  <c r="S109" i="34" s="1"/>
  <c r="N88" i="34"/>
  <c r="S88" i="34" s="1"/>
  <c r="N78" i="34"/>
  <c r="S78" i="34" s="1"/>
  <c r="N281" i="34"/>
  <c r="S281" i="34" s="1"/>
  <c r="N208" i="34"/>
  <c r="S208" i="34" s="1"/>
  <c r="N205" i="34"/>
  <c r="S205" i="34" s="1"/>
  <c r="N173" i="34"/>
  <c r="S173" i="34" s="1"/>
  <c r="N170" i="34"/>
  <c r="S170" i="34" s="1"/>
  <c r="N158" i="34"/>
  <c r="S158" i="34" s="1"/>
  <c r="N154" i="34"/>
  <c r="S154" i="34" s="1"/>
  <c r="N134" i="34"/>
  <c r="S134" i="34" s="1"/>
  <c r="N130" i="34"/>
  <c r="S130" i="34" s="1"/>
  <c r="N110" i="34"/>
  <c r="S110" i="34" s="1"/>
  <c r="N93" i="34"/>
  <c r="S93" i="34" s="1"/>
  <c r="N80" i="34"/>
  <c r="S80" i="34" s="1"/>
  <c r="N79" i="34"/>
  <c r="S79" i="34" s="1"/>
  <c r="N70" i="34"/>
  <c r="S70" i="34" s="1"/>
  <c r="N69" i="34"/>
  <c r="S69" i="34" s="1"/>
  <c r="N236" i="34"/>
  <c r="S236" i="34" s="1"/>
  <c r="N229" i="34"/>
  <c r="S229" i="34" s="1"/>
  <c r="N197" i="34"/>
  <c r="S197" i="34" s="1"/>
  <c r="N194" i="34"/>
  <c r="S194" i="34" s="1"/>
  <c r="N188" i="34"/>
  <c r="S188" i="34" s="1"/>
  <c r="N185" i="34"/>
  <c r="S185" i="34" s="1"/>
  <c r="N142" i="34"/>
  <c r="S142" i="34" s="1"/>
  <c r="N138" i="34"/>
  <c r="S138" i="34" s="1"/>
  <c r="N118" i="34"/>
  <c r="S118" i="34" s="1"/>
  <c r="N114" i="34"/>
  <c r="S114" i="34" s="1"/>
  <c r="N94" i="34"/>
  <c r="S94" i="34" s="1"/>
  <c r="N90" i="34"/>
  <c r="S90" i="34" s="1"/>
  <c r="N71" i="34"/>
  <c r="S71" i="34" s="1"/>
  <c r="K99" i="33"/>
  <c r="K101" i="33"/>
  <c r="K122" i="33"/>
  <c r="K176" i="33"/>
  <c r="K188" i="33"/>
  <c r="K213" i="33"/>
  <c r="K72" i="33"/>
  <c r="K78" i="33"/>
  <c r="K81" i="33"/>
  <c r="K131" i="33"/>
  <c r="K215" i="33"/>
  <c r="K103" i="33"/>
  <c r="K141" i="33"/>
  <c r="K190" i="33"/>
  <c r="K227" i="33"/>
  <c r="K87" i="33"/>
  <c r="K146" i="33"/>
  <c r="K231" i="33"/>
  <c r="K108" i="33"/>
  <c r="K150" i="33"/>
  <c r="K197" i="33"/>
  <c r="K243" i="33"/>
  <c r="K70" i="33"/>
  <c r="K94" i="33"/>
  <c r="K155" i="33"/>
  <c r="K201" i="33"/>
  <c r="K96" i="33"/>
  <c r="K117" i="33"/>
  <c r="K164" i="33"/>
  <c r="K203" i="33"/>
  <c r="I235" i="33"/>
  <c r="I117" i="33"/>
  <c r="I98" i="33"/>
  <c r="I112" i="33"/>
  <c r="I150" i="33"/>
  <c r="I205" i="33"/>
  <c r="I221" i="33"/>
  <c r="I261" i="33"/>
  <c r="I136" i="33"/>
  <c r="I245" i="33"/>
  <c r="I269" i="33"/>
  <c r="I100" i="33"/>
  <c r="I247" i="33"/>
  <c r="I263" i="33"/>
  <c r="I279" i="33"/>
  <c r="I129" i="33"/>
  <c r="I217" i="33"/>
  <c r="I233" i="33"/>
  <c r="I249" i="33"/>
  <c r="I241" i="33"/>
  <c r="I265" i="33"/>
  <c r="I290" i="33"/>
  <c r="L290" i="33" s="1"/>
  <c r="I282" i="33"/>
  <c r="I274" i="33"/>
  <c r="I266" i="33"/>
  <c r="I258" i="33"/>
  <c r="I250" i="33"/>
  <c r="I242" i="33"/>
  <c r="I234" i="33"/>
  <c r="I226" i="33"/>
  <c r="I218" i="33"/>
  <c r="I210" i="33"/>
  <c r="I202" i="33"/>
  <c r="I287" i="33"/>
  <c r="L287" i="33" s="1"/>
  <c r="I283" i="33"/>
  <c r="I270" i="33"/>
  <c r="I257" i="33"/>
  <c r="I253" i="33"/>
  <c r="I240" i="33"/>
  <c r="I236" i="33"/>
  <c r="I223" i="33"/>
  <c r="I219" i="33"/>
  <c r="I206" i="33"/>
  <c r="I191" i="33"/>
  <c r="I183" i="33"/>
  <c r="I175" i="33"/>
  <c r="I167" i="33"/>
  <c r="I159" i="33"/>
  <c r="I151" i="33"/>
  <c r="I143" i="33"/>
  <c r="I135" i="33"/>
  <c r="I127" i="33"/>
  <c r="I119" i="33"/>
  <c r="I111" i="33"/>
  <c r="I103" i="33"/>
  <c r="I95" i="33"/>
  <c r="I87" i="33"/>
  <c r="I231" i="33"/>
  <c r="I225" i="33"/>
  <c r="I222" i="33"/>
  <c r="I216" i="33"/>
  <c r="I213" i="33"/>
  <c r="I207" i="33"/>
  <c r="I204" i="33"/>
  <c r="I198" i="33"/>
  <c r="I190" i="33"/>
  <c r="I186" i="33"/>
  <c r="I173" i="33"/>
  <c r="I169" i="33"/>
  <c r="I156" i="33"/>
  <c r="I152" i="33"/>
  <c r="I139" i="33"/>
  <c r="I126" i="33"/>
  <c r="I122" i="33"/>
  <c r="I109" i="33"/>
  <c r="I105" i="33"/>
  <c r="I92" i="33"/>
  <c r="I88" i="33"/>
  <c r="I81" i="33"/>
  <c r="I73" i="33"/>
  <c r="I289" i="33"/>
  <c r="L289" i="33" s="1"/>
  <c r="I286" i="33"/>
  <c r="I280" i="33"/>
  <c r="I277" i="33"/>
  <c r="I271" i="33"/>
  <c r="I268" i="33"/>
  <c r="I262" i="33"/>
  <c r="I259" i="33"/>
  <c r="I201" i="33"/>
  <c r="I195" i="33"/>
  <c r="I182" i="33"/>
  <c r="I178" i="33"/>
  <c r="I165" i="33"/>
  <c r="I161" i="33"/>
  <c r="I148" i="33"/>
  <c r="I144" i="33"/>
  <c r="I131" i="33"/>
  <c r="I118" i="33"/>
  <c r="I114" i="33"/>
  <c r="I101" i="33"/>
  <c r="I97" i="33"/>
  <c r="I82" i="33"/>
  <c r="I74" i="33"/>
  <c r="I209" i="33"/>
  <c r="I197" i="33"/>
  <c r="I188" i="33"/>
  <c r="I174" i="33"/>
  <c r="I155" i="33"/>
  <c r="I153" i="33"/>
  <c r="I141" i="33"/>
  <c r="I120" i="33"/>
  <c r="I108" i="33"/>
  <c r="I106" i="33"/>
  <c r="I94" i="33"/>
  <c r="I284" i="33"/>
  <c r="I193" i="33"/>
  <c r="I181" i="33"/>
  <c r="I179" i="33"/>
  <c r="I160" i="33"/>
  <c r="I146" i="33"/>
  <c r="I134" i="33"/>
  <c r="I132" i="33"/>
  <c r="I113" i="33"/>
  <c r="I99" i="33"/>
  <c r="I76" i="33"/>
  <c r="I70" i="33"/>
  <c r="I278" i="33"/>
  <c r="I276" i="33"/>
  <c r="I272" i="33"/>
  <c r="I260" i="33"/>
  <c r="I256" i="33"/>
  <c r="I254" i="33"/>
  <c r="I244" i="33"/>
  <c r="I238" i="33"/>
  <c r="I232" i="33"/>
  <c r="I220" i="33"/>
  <c r="I184" i="33"/>
  <c r="I172" i="33"/>
  <c r="I170" i="33"/>
  <c r="I158" i="33"/>
  <c r="I137" i="33"/>
  <c r="I125" i="33"/>
  <c r="I123" i="33"/>
  <c r="I104" i="33"/>
  <c r="I90" i="33"/>
  <c r="I85" i="33"/>
  <c r="I79" i="33"/>
  <c r="I264" i="33"/>
  <c r="I252" i="33"/>
  <c r="I248" i="33"/>
  <c r="I246" i="33"/>
  <c r="I230" i="33"/>
  <c r="I228" i="33"/>
  <c r="I224" i="33"/>
  <c r="I214" i="33"/>
  <c r="I212" i="33"/>
  <c r="I208" i="33"/>
  <c r="I196" i="33"/>
  <c r="I177" i="33"/>
  <c r="I163" i="33"/>
  <c r="I149" i="33"/>
  <c r="I130" i="33"/>
  <c r="I128" i="33"/>
  <c r="I116" i="33"/>
  <c r="I102" i="33"/>
  <c r="I200" i="33"/>
  <c r="I189" i="33"/>
  <c r="I187" i="33"/>
  <c r="I168" i="33"/>
  <c r="I154" i="33"/>
  <c r="I142" i="33"/>
  <c r="I140" i="33"/>
  <c r="I121" i="33"/>
  <c r="I107" i="33"/>
  <c r="I93" i="33"/>
  <c r="I83" i="33"/>
  <c r="I77" i="33"/>
  <c r="I71" i="33"/>
  <c r="I288" i="33"/>
  <c r="L288" i="33" s="1"/>
  <c r="I275" i="33"/>
  <c r="I194" i="33"/>
  <c r="I192" i="33"/>
  <c r="I180" i="33"/>
  <c r="I80" i="33"/>
  <c r="I211" i="33"/>
  <c r="I251" i="33"/>
  <c r="I267" i="33"/>
  <c r="I89" i="33"/>
  <c r="I164" i="33"/>
  <c r="I176" i="33"/>
  <c r="I237" i="33"/>
  <c r="I285" i="33"/>
  <c r="L285" i="33" s="1"/>
  <c r="I145" i="33"/>
  <c r="I229" i="33"/>
  <c r="I78" i="33"/>
  <c r="I199" i="33"/>
  <c r="I215" i="33"/>
  <c r="I239" i="33"/>
  <c r="I255" i="33"/>
  <c r="I86" i="33"/>
  <c r="I91" i="33"/>
  <c r="I96" i="33"/>
  <c r="I171" i="33"/>
  <c r="I185" i="33"/>
  <c r="I110" i="33"/>
  <c r="I115" i="33"/>
  <c r="I124" i="33"/>
  <c r="I133" i="33"/>
  <c r="I138" i="33"/>
  <c r="I147" i="33"/>
  <c r="I273" i="33"/>
  <c r="K284" i="33"/>
  <c r="K276" i="33"/>
  <c r="K268" i="33"/>
  <c r="K260" i="33"/>
  <c r="K252" i="33"/>
  <c r="K244" i="33"/>
  <c r="K236" i="33"/>
  <c r="K228" i="33"/>
  <c r="K220" i="33"/>
  <c r="K212" i="33"/>
  <c r="K204" i="33"/>
  <c r="K196" i="33"/>
  <c r="K288" i="33"/>
  <c r="N288" i="33" s="1"/>
  <c r="K275" i="33"/>
  <c r="K271" i="33"/>
  <c r="K258" i="33"/>
  <c r="K254" i="33"/>
  <c r="K241" i="33"/>
  <c r="K237" i="33"/>
  <c r="K224" i="33"/>
  <c r="K211" i="33"/>
  <c r="K207" i="33"/>
  <c r="K193" i="33"/>
  <c r="K185" i="33"/>
  <c r="K177" i="33"/>
  <c r="K169" i="33"/>
  <c r="K161" i="33"/>
  <c r="K153" i="33"/>
  <c r="K145" i="33"/>
  <c r="K137" i="33"/>
  <c r="K129" i="33"/>
  <c r="K121" i="33"/>
  <c r="K113" i="33"/>
  <c r="K105" i="33"/>
  <c r="K97" i="33"/>
  <c r="K89" i="33"/>
  <c r="K283" i="33"/>
  <c r="K274" i="33"/>
  <c r="K265" i="33"/>
  <c r="K262" i="33"/>
  <c r="K259" i="33"/>
  <c r="K256" i="33"/>
  <c r="K253" i="33"/>
  <c r="K250" i="33"/>
  <c r="K247" i="33"/>
  <c r="K238" i="33"/>
  <c r="K229" i="33"/>
  <c r="K191" i="33"/>
  <c r="K187" i="33"/>
  <c r="K174" i="33"/>
  <c r="K170" i="33"/>
  <c r="K157" i="33"/>
  <c r="K144" i="33"/>
  <c r="K140" i="33"/>
  <c r="K127" i="33"/>
  <c r="K123" i="33"/>
  <c r="K110" i="33"/>
  <c r="K106" i="33"/>
  <c r="K93" i="33"/>
  <c r="K83" i="33"/>
  <c r="K75" i="33"/>
  <c r="K235" i="33"/>
  <c r="K232" i="33"/>
  <c r="K226" i="33"/>
  <c r="K223" i="33"/>
  <c r="K217" i="33"/>
  <c r="K214" i="33"/>
  <c r="K208" i="33"/>
  <c r="K205" i="33"/>
  <c r="K199" i="33"/>
  <c r="K183" i="33"/>
  <c r="K179" i="33"/>
  <c r="K166" i="33"/>
  <c r="K162" i="33"/>
  <c r="K149" i="33"/>
  <c r="K136" i="33"/>
  <c r="K132" i="33"/>
  <c r="K119" i="33"/>
  <c r="K115" i="33"/>
  <c r="K102" i="33"/>
  <c r="K98" i="33"/>
  <c r="K84" i="33"/>
  <c r="K76" i="33"/>
  <c r="K290" i="33"/>
  <c r="N290" i="33" s="1"/>
  <c r="K287" i="33"/>
  <c r="N287" i="33" s="1"/>
  <c r="K278" i="33"/>
  <c r="K272" i="33"/>
  <c r="K186" i="33"/>
  <c r="K172" i="33"/>
  <c r="K160" i="33"/>
  <c r="K158" i="33"/>
  <c r="K139" i="33"/>
  <c r="K125" i="33"/>
  <c r="K111" i="33"/>
  <c r="K92" i="33"/>
  <c r="K90" i="33"/>
  <c r="K85" i="33"/>
  <c r="K79" i="33"/>
  <c r="K73" i="33"/>
  <c r="K289" i="33"/>
  <c r="N289" i="33" s="1"/>
  <c r="K282" i="33"/>
  <c r="K280" i="33"/>
  <c r="K270" i="33"/>
  <c r="K266" i="33"/>
  <c r="K264" i="33"/>
  <c r="K248" i="33"/>
  <c r="K246" i="33"/>
  <c r="K242" i="33"/>
  <c r="K230" i="33"/>
  <c r="K184" i="33"/>
  <c r="K165" i="33"/>
  <c r="K163" i="33"/>
  <c r="K151" i="33"/>
  <c r="K130" i="33"/>
  <c r="K118" i="33"/>
  <c r="K116" i="33"/>
  <c r="K104" i="33"/>
  <c r="K82" i="33"/>
  <c r="K240" i="33"/>
  <c r="K234" i="33"/>
  <c r="K222" i="33"/>
  <c r="K218" i="33"/>
  <c r="K216" i="33"/>
  <c r="K206" i="33"/>
  <c r="K202" i="33"/>
  <c r="K200" i="33"/>
  <c r="K189" i="33"/>
  <c r="K175" i="33"/>
  <c r="K156" i="33"/>
  <c r="K154" i="33"/>
  <c r="K142" i="33"/>
  <c r="K128" i="33"/>
  <c r="K109" i="33"/>
  <c r="K107" i="33"/>
  <c r="K95" i="33"/>
  <c r="K77" i="33"/>
  <c r="K71" i="33"/>
  <c r="K286" i="33"/>
  <c r="K210" i="33"/>
  <c r="K198" i="33"/>
  <c r="K194" i="33"/>
  <c r="K182" i="33"/>
  <c r="K180" i="33"/>
  <c r="K168" i="33"/>
  <c r="K147" i="33"/>
  <c r="K135" i="33"/>
  <c r="K133" i="33"/>
  <c r="K114" i="33"/>
  <c r="K100" i="33"/>
  <c r="K88" i="33"/>
  <c r="K86" i="33"/>
  <c r="K80" i="33"/>
  <c r="K74" i="33"/>
  <c r="K281" i="33"/>
  <c r="K269" i="33"/>
  <c r="K263" i="33"/>
  <c r="K192" i="33"/>
  <c r="K173" i="33"/>
  <c r="K171" i="33"/>
  <c r="K159" i="33"/>
  <c r="K138" i="33"/>
  <c r="K126" i="33"/>
  <c r="K124" i="33"/>
  <c r="K112" i="33"/>
  <c r="K91" i="33"/>
  <c r="K285" i="33"/>
  <c r="N285" i="33" s="1"/>
  <c r="K279" i="33"/>
  <c r="K277" i="33"/>
  <c r="K273" i="33"/>
  <c r="K267" i="33"/>
  <c r="K261" i="33"/>
  <c r="K257" i="33"/>
  <c r="K255" i="33"/>
  <c r="K251" i="33"/>
  <c r="K245" i="33"/>
  <c r="K239" i="33"/>
  <c r="K233" i="33"/>
  <c r="K221" i="33"/>
  <c r="K178" i="33"/>
  <c r="I75" i="33"/>
  <c r="K120" i="33"/>
  <c r="K134" i="33"/>
  <c r="K143" i="33"/>
  <c r="K148" i="33"/>
  <c r="K152" i="33"/>
  <c r="I157" i="33"/>
  <c r="I162" i="33"/>
  <c r="I166" i="33"/>
  <c r="K209" i="33"/>
  <c r="K249" i="33"/>
  <c r="I72" i="33"/>
  <c r="I84" i="33"/>
  <c r="K167" i="33"/>
  <c r="K181" i="33"/>
  <c r="K195" i="33"/>
  <c r="I203" i="33"/>
  <c r="K219" i="33"/>
  <c r="I227" i="33"/>
  <c r="I243" i="33"/>
  <c r="J270" i="34" l="1"/>
  <c r="O270" i="34" s="1"/>
  <c r="J115" i="34"/>
  <c r="O115" i="34" s="1"/>
  <c r="J96" i="34"/>
  <c r="O96" i="34" s="1"/>
  <c r="J136" i="34"/>
  <c r="O136" i="34" s="1"/>
  <c r="J73" i="34"/>
  <c r="O73" i="34" s="1"/>
  <c r="T73" i="34" s="1"/>
  <c r="X17" i="4" s="1"/>
  <c r="J240" i="33"/>
  <c r="J212" i="33"/>
  <c r="J122" i="33"/>
  <c r="J201" i="33"/>
  <c r="J248" i="33"/>
  <c r="J91" i="33"/>
  <c r="J102" i="33"/>
  <c r="J261" i="33"/>
  <c r="J116" i="33"/>
  <c r="J181" i="33"/>
  <c r="J123" i="33"/>
  <c r="J282" i="33"/>
  <c r="J217" i="33"/>
  <c r="J167" i="33"/>
  <c r="J77" i="33"/>
  <c r="J209" i="33"/>
  <c r="J197" i="33"/>
  <c r="J75" i="33"/>
  <c r="J206" i="33"/>
  <c r="J160" i="33"/>
  <c r="J224" i="33"/>
  <c r="J86" i="33"/>
  <c r="J93" i="33"/>
  <c r="J263" i="33"/>
  <c r="J189" i="33"/>
  <c r="J107" i="33"/>
  <c r="J191" i="33"/>
  <c r="J110" i="33"/>
  <c r="J203" i="33"/>
  <c r="J289" i="33"/>
  <c r="M289" i="33" s="1"/>
  <c r="J183" i="33"/>
  <c r="J232" i="33"/>
  <c r="J195" i="33"/>
  <c r="J214" i="33"/>
  <c r="J225" i="33"/>
  <c r="J175" i="33"/>
  <c r="J124" i="33"/>
  <c r="J219" i="33"/>
  <c r="J193" i="33"/>
  <c r="J95" i="33"/>
  <c r="J132" i="33"/>
  <c r="J87" i="33"/>
  <c r="J126" i="33"/>
  <c r="J146" i="33"/>
  <c r="J136" i="33"/>
  <c r="J163" i="33"/>
  <c r="J258" i="33"/>
  <c r="J128" i="33"/>
  <c r="J266" i="33"/>
  <c r="J154" i="33"/>
  <c r="J269" i="33"/>
  <c r="J260" i="33"/>
  <c r="J105" i="33"/>
  <c r="J287" i="33"/>
  <c r="M287" i="33" s="1"/>
  <c r="J290" i="33"/>
  <c r="M290" i="33" s="1"/>
  <c r="J113" i="33"/>
  <c r="J277" i="33"/>
  <c r="J165" i="33"/>
  <c r="J156" i="33"/>
  <c r="J274" i="33"/>
  <c r="J97" i="33"/>
  <c r="J279" i="33"/>
  <c r="J94" i="33"/>
  <c r="J228" i="33"/>
  <c r="J118" i="33"/>
  <c r="J152" i="33"/>
  <c r="J222" i="33"/>
  <c r="J138" i="33"/>
  <c r="J242" i="33"/>
  <c r="J230" i="33"/>
  <c r="J129" i="33"/>
  <c r="J144" i="33"/>
  <c r="J149" i="33"/>
  <c r="J244" i="33"/>
  <c r="J121" i="33"/>
  <c r="J79" i="33"/>
  <c r="J140" i="33"/>
  <c r="J246" i="33"/>
  <c r="J71" i="33"/>
  <c r="J70" i="33"/>
  <c r="J179" i="33"/>
  <c r="J170" i="33"/>
  <c r="J285" i="33"/>
  <c r="M285" i="33" s="1"/>
  <c r="J256" i="33"/>
  <c r="J271" i="33"/>
  <c r="H67" i="38"/>
  <c r="H291" i="38" s="1"/>
  <c r="J274" i="34"/>
  <c r="O274" i="34" s="1"/>
  <c r="T274" i="34" s="1"/>
  <c r="J239" i="34"/>
  <c r="O239" i="34" s="1"/>
  <c r="T239" i="34" s="1"/>
  <c r="J278" i="34"/>
  <c r="O278" i="34" s="1"/>
  <c r="T278" i="34" s="1"/>
  <c r="J157" i="34"/>
  <c r="O157" i="34" s="1"/>
  <c r="T157" i="34" s="1"/>
  <c r="J277" i="34"/>
  <c r="O277" i="34" s="1"/>
  <c r="T277" i="34" s="1"/>
  <c r="J144" i="34"/>
  <c r="O144" i="34" s="1"/>
  <c r="T144" i="34" s="1"/>
  <c r="J272" i="34"/>
  <c r="O272" i="34" s="1"/>
  <c r="T272" i="34" s="1"/>
  <c r="J189" i="34"/>
  <c r="O189" i="34" s="1"/>
  <c r="T189" i="34" s="1"/>
  <c r="J89" i="34"/>
  <c r="O89" i="34" s="1"/>
  <c r="T89" i="34" s="1"/>
  <c r="J186" i="34"/>
  <c r="O186" i="34" s="1"/>
  <c r="T186" i="34" s="1"/>
  <c r="J217" i="34"/>
  <c r="O217" i="34" s="1"/>
  <c r="T217" i="34" s="1"/>
  <c r="J165" i="34"/>
  <c r="O165" i="34" s="1"/>
  <c r="T165" i="34" s="1"/>
  <c r="J194" i="34"/>
  <c r="O194" i="34" s="1"/>
  <c r="T194" i="34" s="1"/>
  <c r="J215" i="34"/>
  <c r="O215" i="34" s="1"/>
  <c r="T215" i="34" s="1"/>
  <c r="J72" i="34"/>
  <c r="O72" i="34" s="1"/>
  <c r="T72" i="34" s="1"/>
  <c r="J95" i="34"/>
  <c r="O95" i="34" s="1"/>
  <c r="T95" i="34" s="1"/>
  <c r="J116" i="34"/>
  <c r="O116" i="34" s="1"/>
  <c r="T116" i="34" s="1"/>
  <c r="J87" i="34"/>
  <c r="O87" i="34" s="1"/>
  <c r="T87" i="34" s="1"/>
  <c r="X31" i="4" s="1"/>
  <c r="J121" i="34"/>
  <c r="O121" i="34" s="1"/>
  <c r="T121" i="34" s="1"/>
  <c r="J97" i="34"/>
  <c r="O97" i="34" s="1"/>
  <c r="T97" i="34" s="1"/>
  <c r="J211" i="34"/>
  <c r="O211" i="34" s="1"/>
  <c r="T211" i="34" s="1"/>
  <c r="X155" i="4" s="1"/>
  <c r="J133" i="34"/>
  <c r="O133" i="34" s="1"/>
  <c r="T133" i="34" s="1"/>
  <c r="J240" i="34"/>
  <c r="O240" i="34" s="1"/>
  <c r="T240" i="34" s="1"/>
  <c r="J253" i="34"/>
  <c r="O253" i="34" s="1"/>
  <c r="T253" i="34" s="1"/>
  <c r="J74" i="34"/>
  <c r="O74" i="34" s="1"/>
  <c r="T74" i="34" s="1"/>
  <c r="J123" i="34"/>
  <c r="O123" i="34" s="1"/>
  <c r="T123" i="34" s="1"/>
  <c r="J176" i="34"/>
  <c r="O176" i="34" s="1"/>
  <c r="T176" i="34" s="1"/>
  <c r="J147" i="34"/>
  <c r="O147" i="34" s="1"/>
  <c r="T147" i="34" s="1"/>
  <c r="J204" i="34"/>
  <c r="O204" i="34" s="1"/>
  <c r="T204" i="34" s="1"/>
  <c r="J237" i="34"/>
  <c r="O237" i="34" s="1"/>
  <c r="T237" i="34" s="1"/>
  <c r="J251" i="34"/>
  <c r="O251" i="34" s="1"/>
  <c r="T251" i="34" s="1"/>
  <c r="J283" i="34"/>
  <c r="O283" i="34" s="1"/>
  <c r="T283" i="34" s="1"/>
  <c r="X227" i="4" s="1"/>
  <c r="J242" i="34"/>
  <c r="O242" i="34" s="1"/>
  <c r="T242" i="34" s="1"/>
  <c r="J228" i="34"/>
  <c r="O228" i="34" s="1"/>
  <c r="T228" i="34" s="1"/>
  <c r="J238" i="34"/>
  <c r="O238" i="34" s="1"/>
  <c r="T238" i="34" s="1"/>
  <c r="J124" i="34"/>
  <c r="O124" i="34" s="1"/>
  <c r="T124" i="34" s="1"/>
  <c r="J158" i="34"/>
  <c r="O158" i="34" s="1"/>
  <c r="T158" i="34" s="1"/>
  <c r="J118" i="34"/>
  <c r="O118" i="34" s="1"/>
  <c r="T118" i="34" s="1"/>
  <c r="J173" i="34"/>
  <c r="O173" i="34" s="1"/>
  <c r="T173" i="34" s="1"/>
  <c r="J127" i="34"/>
  <c r="O127" i="34" s="1"/>
  <c r="T127" i="34" s="1"/>
  <c r="J159" i="34"/>
  <c r="O159" i="34" s="1"/>
  <c r="T159" i="34" s="1"/>
  <c r="J222" i="34"/>
  <c r="O222" i="34" s="1"/>
  <c r="T222" i="34" s="1"/>
  <c r="J247" i="34"/>
  <c r="O247" i="34" s="1"/>
  <c r="T247" i="34" s="1"/>
  <c r="J195" i="34"/>
  <c r="O195" i="34" s="1"/>
  <c r="T195" i="34" s="1"/>
  <c r="J117" i="34"/>
  <c r="O117" i="34" s="1"/>
  <c r="T117" i="34" s="1"/>
  <c r="J119" i="34"/>
  <c r="O119" i="34" s="1"/>
  <c r="T119" i="34" s="1"/>
  <c r="J153" i="34"/>
  <c r="O153" i="34" s="1"/>
  <c r="T153" i="34" s="1"/>
  <c r="J113" i="34"/>
  <c r="O113" i="34" s="1"/>
  <c r="T113" i="34" s="1"/>
  <c r="J126" i="34"/>
  <c r="O126" i="34" s="1"/>
  <c r="T126" i="34" s="1"/>
  <c r="J155" i="34"/>
  <c r="O155" i="34" s="1"/>
  <c r="T155" i="34" s="1"/>
  <c r="J216" i="34"/>
  <c r="O216" i="34" s="1"/>
  <c r="T216" i="34" s="1"/>
  <c r="J271" i="34"/>
  <c r="O271" i="34" s="1"/>
  <c r="T271" i="34" s="1"/>
  <c r="J269" i="34"/>
  <c r="O269" i="34" s="1"/>
  <c r="T269" i="34" s="1"/>
  <c r="J187" i="34"/>
  <c r="O187" i="34" s="1"/>
  <c r="T187" i="34" s="1"/>
  <c r="J218" i="34"/>
  <c r="O218" i="34" s="1"/>
  <c r="T218" i="34" s="1"/>
  <c r="J231" i="34"/>
  <c r="O231" i="34" s="1"/>
  <c r="T231" i="34" s="1"/>
  <c r="J114" i="34"/>
  <c r="O114" i="34" s="1"/>
  <c r="T114" i="34" s="1"/>
  <c r="J233" i="34"/>
  <c r="O233" i="34" s="1"/>
  <c r="T233" i="34" s="1"/>
  <c r="J148" i="34"/>
  <c r="O148" i="34" s="1"/>
  <c r="T148" i="34" s="1"/>
  <c r="J108" i="34"/>
  <c r="O108" i="34" s="1"/>
  <c r="T108" i="34" s="1"/>
  <c r="J142" i="34"/>
  <c r="O142" i="34" s="1"/>
  <c r="T142" i="34" s="1"/>
  <c r="J106" i="34"/>
  <c r="O106" i="34" s="1"/>
  <c r="T106" i="34" s="1"/>
  <c r="J135" i="34"/>
  <c r="O135" i="34" s="1"/>
  <c r="T135" i="34" s="1"/>
  <c r="J192" i="34"/>
  <c r="O192" i="34" s="1"/>
  <c r="T192" i="34" s="1"/>
  <c r="J184" i="34"/>
  <c r="O184" i="34" s="1"/>
  <c r="T184" i="34" s="1"/>
  <c r="J202" i="34"/>
  <c r="O202" i="34" s="1"/>
  <c r="T202" i="34" s="1"/>
  <c r="J266" i="34"/>
  <c r="O266" i="34" s="1"/>
  <c r="T266" i="34" s="1"/>
  <c r="J227" i="34"/>
  <c r="O227" i="34" s="1"/>
  <c r="T227" i="34" s="1"/>
  <c r="J261" i="34"/>
  <c r="O261" i="34" s="1"/>
  <c r="T261" i="34" s="1"/>
  <c r="J149" i="34"/>
  <c r="O149" i="34" s="1"/>
  <c r="T149" i="34" s="1"/>
  <c r="J276" i="34"/>
  <c r="O276" i="34" s="1"/>
  <c r="T276" i="34" s="1"/>
  <c r="J139" i="34"/>
  <c r="O139" i="34" s="1"/>
  <c r="T139" i="34" s="1"/>
  <c r="J267" i="34"/>
  <c r="O267" i="34" s="1"/>
  <c r="T267" i="34" s="1"/>
  <c r="J188" i="34"/>
  <c r="O188" i="34" s="1"/>
  <c r="T188" i="34" s="1"/>
  <c r="J84" i="34"/>
  <c r="O84" i="34" s="1"/>
  <c r="T84" i="34" s="1"/>
  <c r="J167" i="34"/>
  <c r="O167" i="34" s="1"/>
  <c r="T167" i="34" s="1"/>
  <c r="J185" i="34"/>
  <c r="O185" i="34" s="1"/>
  <c r="T185" i="34" s="1"/>
  <c r="J162" i="34"/>
  <c r="O162" i="34" s="1"/>
  <c r="T162" i="34" s="1"/>
  <c r="J183" i="34"/>
  <c r="O183" i="34" s="1"/>
  <c r="T183" i="34" s="1"/>
  <c r="J212" i="34"/>
  <c r="O212" i="34" s="1"/>
  <c r="T212" i="34" s="1"/>
  <c r="X156" i="4" s="1"/>
  <c r="J284" i="34"/>
  <c r="O284" i="34" s="1"/>
  <c r="T284" i="34" s="1"/>
  <c r="J91" i="34"/>
  <c r="O91" i="34" s="1"/>
  <c r="T91" i="34" s="1"/>
  <c r="J112" i="34"/>
  <c r="O112" i="34" s="1"/>
  <c r="T112" i="34" s="1"/>
  <c r="J86" i="34"/>
  <c r="O86" i="34" s="1"/>
  <c r="T86" i="34" s="1"/>
  <c r="J241" i="34"/>
  <c r="O241" i="34" s="1"/>
  <c r="T241" i="34" s="1"/>
  <c r="J168" i="34"/>
  <c r="O168" i="34" s="1"/>
  <c r="T168" i="34" s="1"/>
  <c r="J177" i="34"/>
  <c r="O177" i="34" s="1"/>
  <c r="T177" i="34" s="1"/>
  <c r="J203" i="34"/>
  <c r="O203" i="34" s="1"/>
  <c r="T203" i="34" s="1"/>
  <c r="J248" i="34"/>
  <c r="O248" i="34" s="1"/>
  <c r="T248" i="34" s="1"/>
  <c r="J130" i="34"/>
  <c r="O130" i="34" s="1"/>
  <c r="T130" i="34" s="1"/>
  <c r="J275" i="34"/>
  <c r="O275" i="34" s="1"/>
  <c r="T275" i="34" s="1"/>
  <c r="J223" i="34"/>
  <c r="O223" i="34" s="1"/>
  <c r="T223" i="34" s="1"/>
  <c r="J243" i="34"/>
  <c r="O243" i="34" s="1"/>
  <c r="T243" i="34" s="1"/>
  <c r="J146" i="34"/>
  <c r="O146" i="34" s="1"/>
  <c r="T146" i="34" s="1"/>
  <c r="J198" i="34"/>
  <c r="O198" i="34" s="1"/>
  <c r="T198" i="34" s="1"/>
  <c r="J268" i="34"/>
  <c r="O268" i="34" s="1"/>
  <c r="T268" i="34" s="1"/>
  <c r="J265" i="34"/>
  <c r="O265" i="34" s="1"/>
  <c r="T265" i="34" s="1"/>
  <c r="J258" i="34"/>
  <c r="O258" i="34" s="1"/>
  <c r="T258" i="34" s="1"/>
  <c r="J219" i="34"/>
  <c r="O219" i="34" s="1"/>
  <c r="T219" i="34" s="1"/>
  <c r="J260" i="34"/>
  <c r="O260" i="34" s="1"/>
  <c r="T260" i="34" s="1"/>
  <c r="J141" i="34"/>
  <c r="O141" i="34" s="1"/>
  <c r="T141" i="34" s="1"/>
  <c r="J257" i="34"/>
  <c r="O257" i="34" s="1"/>
  <c r="T257" i="34" s="1"/>
  <c r="J134" i="34"/>
  <c r="O134" i="34" s="1"/>
  <c r="T134" i="34" s="1"/>
  <c r="J262" i="34"/>
  <c r="O262" i="34" s="1"/>
  <c r="T262" i="34" s="1"/>
  <c r="J170" i="34"/>
  <c r="O170" i="34" s="1"/>
  <c r="T170" i="34" s="1"/>
  <c r="J79" i="34"/>
  <c r="O79" i="34" s="1"/>
  <c r="T79" i="34" s="1"/>
  <c r="J128" i="34"/>
  <c r="O128" i="34" s="1"/>
  <c r="T128" i="34" s="1"/>
  <c r="J182" i="34"/>
  <c r="O182" i="34" s="1"/>
  <c r="T182" i="34" s="1"/>
  <c r="J154" i="34"/>
  <c r="O154" i="34" s="1"/>
  <c r="T154" i="34" s="1"/>
  <c r="J151" i="34"/>
  <c r="O151" i="34" s="1"/>
  <c r="T151" i="34" s="1"/>
  <c r="J180" i="34"/>
  <c r="O180" i="34" s="1"/>
  <c r="T180" i="34" s="1"/>
  <c r="J235" i="34"/>
  <c r="O235" i="34" s="1"/>
  <c r="T235" i="34" s="1"/>
  <c r="J255" i="34"/>
  <c r="O255" i="34" s="1"/>
  <c r="T255" i="34" s="1"/>
  <c r="J92" i="34"/>
  <c r="O92" i="34" s="1"/>
  <c r="T92" i="34" s="1"/>
  <c r="J76" i="34"/>
  <c r="O76" i="34" s="1"/>
  <c r="T76" i="34" s="1"/>
  <c r="J88" i="34"/>
  <c r="O88" i="34" s="1"/>
  <c r="T88" i="34" s="1"/>
  <c r="J250" i="34"/>
  <c r="O250" i="34" s="1"/>
  <c r="T250" i="34" s="1"/>
  <c r="J129" i="34"/>
  <c r="O129" i="34" s="1"/>
  <c r="T129" i="34" s="1"/>
  <c r="J150" i="34"/>
  <c r="O150" i="34" s="1"/>
  <c r="T150" i="34" s="1"/>
  <c r="J78" i="34"/>
  <c r="O78" i="34" s="1"/>
  <c r="T78" i="34" s="1"/>
  <c r="J125" i="34"/>
  <c r="O125" i="34" s="1"/>
  <c r="T125" i="34" s="1"/>
  <c r="J287" i="34"/>
  <c r="O287" i="34" s="1"/>
  <c r="T287" i="34" s="1"/>
  <c r="J201" i="34"/>
  <c r="O201" i="34" s="1"/>
  <c r="T201" i="34" s="1"/>
  <c r="J234" i="34"/>
  <c r="O234" i="34" s="1"/>
  <c r="T234" i="34" s="1"/>
  <c r="J285" i="34"/>
  <c r="O285" i="34" s="1"/>
  <c r="T285" i="34" s="1"/>
  <c r="J273" i="34"/>
  <c r="O273" i="34" s="1"/>
  <c r="T273" i="34" s="1"/>
  <c r="J110" i="34"/>
  <c r="O110" i="34" s="1"/>
  <c r="T110" i="34" s="1"/>
  <c r="J245" i="34"/>
  <c r="O245" i="34" s="1"/>
  <c r="T245" i="34" s="1"/>
  <c r="J109" i="34"/>
  <c r="O109" i="34" s="1"/>
  <c r="T109" i="34" s="1"/>
  <c r="J90" i="34"/>
  <c r="O90" i="34" s="1"/>
  <c r="T90" i="34" s="1"/>
  <c r="J264" i="34"/>
  <c r="O264" i="34" s="1"/>
  <c r="T264" i="34" s="1"/>
  <c r="J179" i="34"/>
  <c r="O179" i="34" s="1"/>
  <c r="T179" i="34" s="1"/>
  <c r="J213" i="34"/>
  <c r="O213" i="34" s="1"/>
  <c r="T213" i="34" s="1"/>
  <c r="X157" i="4" s="1"/>
  <c r="J101" i="34"/>
  <c r="O101" i="34" s="1"/>
  <c r="T101" i="34" s="1"/>
  <c r="J230" i="34"/>
  <c r="O230" i="34" s="1"/>
  <c r="T230" i="34" s="1"/>
  <c r="J80" i="34"/>
  <c r="O80" i="34" s="1"/>
  <c r="T80" i="34" s="1"/>
  <c r="J232" i="34"/>
  <c r="O232" i="34" s="1"/>
  <c r="T232" i="34" s="1"/>
  <c r="X176" i="4" s="1"/>
  <c r="J143" i="34"/>
  <c r="O143" i="34" s="1"/>
  <c r="T143" i="34" s="1"/>
  <c r="X87" i="4" s="1"/>
  <c r="J263" i="34"/>
  <c r="O263" i="34" s="1"/>
  <c r="T263" i="34" s="1"/>
  <c r="J103" i="34"/>
  <c r="O103" i="34" s="1"/>
  <c r="T103" i="34" s="1"/>
  <c r="J122" i="34"/>
  <c r="O122" i="34" s="1"/>
  <c r="T122" i="34" s="1"/>
  <c r="X66" i="4" s="1"/>
  <c r="J102" i="34"/>
  <c r="O102" i="34" s="1"/>
  <c r="T102" i="34" s="1"/>
  <c r="J82" i="34"/>
  <c r="O82" i="34" s="1"/>
  <c r="T82" i="34" s="1"/>
  <c r="X26" i="4" s="1"/>
  <c r="J131" i="34"/>
  <c r="O131" i="34" s="1"/>
  <c r="T131" i="34" s="1"/>
  <c r="X75" i="4" s="1"/>
  <c r="J166" i="34"/>
  <c r="O166" i="34" s="1"/>
  <c r="T166" i="34" s="1"/>
  <c r="J181" i="34"/>
  <c r="O181" i="34" s="1"/>
  <c r="T181" i="34" s="1"/>
  <c r="J175" i="34"/>
  <c r="O175" i="34" s="1"/>
  <c r="T175" i="34" s="1"/>
  <c r="X119" i="4" s="1"/>
  <c r="J199" i="34"/>
  <c r="O199" i="34" s="1"/>
  <c r="T199" i="34" s="1"/>
  <c r="J259" i="34"/>
  <c r="O259" i="34" s="1"/>
  <c r="T259" i="34" s="1"/>
  <c r="J171" i="34"/>
  <c r="O171" i="34" s="1"/>
  <c r="T171" i="34" s="1"/>
  <c r="J208" i="34"/>
  <c r="O208" i="34" s="1"/>
  <c r="T208" i="34" s="1"/>
  <c r="J93" i="34"/>
  <c r="O93" i="34" s="1"/>
  <c r="T93" i="34" s="1"/>
  <c r="J229" i="34"/>
  <c r="O229" i="34" s="1"/>
  <c r="T229" i="34" s="1"/>
  <c r="J75" i="34"/>
  <c r="O75" i="34" s="1"/>
  <c r="T75" i="34" s="1"/>
  <c r="X19" i="4" s="1"/>
  <c r="J226" i="34"/>
  <c r="O226" i="34" s="1"/>
  <c r="T226" i="34" s="1"/>
  <c r="J138" i="34"/>
  <c r="O138" i="34" s="1"/>
  <c r="T138" i="34" s="1"/>
  <c r="J225" i="34"/>
  <c r="O225" i="34" s="1"/>
  <c r="T225" i="34" s="1"/>
  <c r="J98" i="34"/>
  <c r="O98" i="34" s="1"/>
  <c r="T98" i="34" s="1"/>
  <c r="X42" i="4" s="1"/>
  <c r="J105" i="34"/>
  <c r="O105" i="34" s="1"/>
  <c r="T105" i="34" s="1"/>
  <c r="J256" i="34"/>
  <c r="O256" i="34" s="1"/>
  <c r="T256" i="34" s="1"/>
  <c r="J81" i="34"/>
  <c r="O81" i="34" s="1"/>
  <c r="T81" i="34" s="1"/>
  <c r="J111" i="34"/>
  <c r="O111" i="34" s="1"/>
  <c r="T111" i="34" s="1"/>
  <c r="J156" i="34"/>
  <c r="O156" i="34" s="1"/>
  <c r="T156" i="34" s="1"/>
  <c r="J178" i="34"/>
  <c r="O178" i="34" s="1"/>
  <c r="T178" i="34" s="1"/>
  <c r="J137" i="34"/>
  <c r="O137" i="34" s="1"/>
  <c r="T137" i="34" s="1"/>
  <c r="J196" i="34"/>
  <c r="O196" i="34" s="1"/>
  <c r="T196" i="34" s="1"/>
  <c r="J254" i="34"/>
  <c r="O254" i="34" s="1"/>
  <c r="T254" i="34" s="1"/>
  <c r="J163" i="34"/>
  <c r="O163" i="34" s="1"/>
  <c r="T163" i="34" s="1"/>
  <c r="J174" i="34"/>
  <c r="O174" i="34" s="1"/>
  <c r="T174" i="34" s="1"/>
  <c r="J85" i="34"/>
  <c r="O85" i="34" s="1"/>
  <c r="T85" i="34" s="1"/>
  <c r="J210" i="34"/>
  <c r="O210" i="34" s="1"/>
  <c r="T210" i="34" s="1"/>
  <c r="J70" i="34"/>
  <c r="O70" i="34" s="1"/>
  <c r="T70" i="34" s="1"/>
  <c r="J209" i="34"/>
  <c r="O209" i="34" s="1"/>
  <c r="T209" i="34" s="1"/>
  <c r="J104" i="34"/>
  <c r="O104" i="34" s="1"/>
  <c r="T104" i="34" s="1"/>
  <c r="J224" i="34"/>
  <c r="O224" i="34" s="1"/>
  <c r="T224" i="34" s="1"/>
  <c r="J289" i="34"/>
  <c r="O289" i="34" s="1"/>
  <c r="T289" i="34" s="1"/>
  <c r="J214" i="34"/>
  <c r="O214" i="34" s="1"/>
  <c r="T214" i="34" s="1"/>
  <c r="J252" i="34"/>
  <c r="O252" i="34" s="1"/>
  <c r="T252" i="34" s="1"/>
  <c r="J71" i="34"/>
  <c r="O71" i="34" s="1"/>
  <c r="T71" i="34" s="1"/>
  <c r="J107" i="34"/>
  <c r="O107" i="34" s="1"/>
  <c r="T107" i="34" s="1"/>
  <c r="J152" i="34"/>
  <c r="O152" i="34" s="1"/>
  <c r="T152" i="34" s="1"/>
  <c r="J160" i="34"/>
  <c r="O160" i="34" s="1"/>
  <c r="T160" i="34" s="1"/>
  <c r="J120" i="34"/>
  <c r="O120" i="34" s="1"/>
  <c r="T120" i="34" s="1"/>
  <c r="J193" i="34"/>
  <c r="O193" i="34" s="1"/>
  <c r="T193" i="34" s="1"/>
  <c r="J249" i="34"/>
  <c r="O249" i="34" s="1"/>
  <c r="T249" i="34" s="1"/>
  <c r="J280" i="34"/>
  <c r="O280" i="34" s="1"/>
  <c r="T280" i="34" s="1"/>
  <c r="J169" i="34"/>
  <c r="O169" i="34" s="1"/>
  <c r="T169" i="34" s="1"/>
  <c r="J77" i="34"/>
  <c r="O77" i="34" s="1"/>
  <c r="T77" i="34" s="1"/>
  <c r="J191" i="34"/>
  <c r="O191" i="34" s="1"/>
  <c r="T191" i="34" s="1"/>
  <c r="J286" i="34"/>
  <c r="O286" i="34" s="1"/>
  <c r="T286" i="34" s="1"/>
  <c r="J207" i="34"/>
  <c r="O207" i="34" s="1"/>
  <c r="T207" i="34" s="1"/>
  <c r="J99" i="34"/>
  <c r="O99" i="34" s="1"/>
  <c r="T99" i="34" s="1"/>
  <c r="X43" i="4" s="1"/>
  <c r="J206" i="34"/>
  <c r="O206" i="34" s="1"/>
  <c r="T206" i="34" s="1"/>
  <c r="J236" i="34"/>
  <c r="O236" i="34" s="1"/>
  <c r="T236" i="34" s="1"/>
  <c r="X180" i="4" s="1"/>
  <c r="J200" i="34"/>
  <c r="O200" i="34" s="1"/>
  <c r="T200" i="34" s="1"/>
  <c r="J246" i="34"/>
  <c r="O246" i="34" s="1"/>
  <c r="T246" i="34" s="1"/>
  <c r="X190" i="4" s="1"/>
  <c r="J288" i="34"/>
  <c r="O288" i="34" s="1"/>
  <c r="T288" i="34" s="1"/>
  <c r="J83" i="34"/>
  <c r="O83" i="34" s="1"/>
  <c r="T83" i="34" s="1"/>
  <c r="J132" i="34"/>
  <c r="O132" i="34" s="1"/>
  <c r="T132" i="34" s="1"/>
  <c r="J140" i="34"/>
  <c r="O140" i="34" s="1"/>
  <c r="T140" i="34" s="1"/>
  <c r="J100" i="34"/>
  <c r="O100" i="34" s="1"/>
  <c r="T100" i="34" s="1"/>
  <c r="J161" i="34"/>
  <c r="O161" i="34" s="1"/>
  <c r="T161" i="34" s="1"/>
  <c r="J282" i="34"/>
  <c r="O282" i="34" s="1"/>
  <c r="T282" i="34" s="1"/>
  <c r="X226" i="4" s="1"/>
  <c r="J244" i="34"/>
  <c r="O244" i="34" s="1"/>
  <c r="T244" i="34" s="1"/>
  <c r="J279" i="34"/>
  <c r="O279" i="34" s="1"/>
  <c r="T279" i="34" s="1"/>
  <c r="J164" i="34"/>
  <c r="O164" i="34" s="1"/>
  <c r="T164" i="34" s="1"/>
  <c r="J69" i="34"/>
  <c r="O69" i="34" s="1"/>
  <c r="J172" i="34"/>
  <c r="O172" i="34" s="1"/>
  <c r="T172" i="34" s="1"/>
  <c r="J281" i="34"/>
  <c r="O281" i="34" s="1"/>
  <c r="T281" i="34" s="1"/>
  <c r="X225" i="4" s="1"/>
  <c r="J190" i="34"/>
  <c r="O190" i="34" s="1"/>
  <c r="T190" i="34" s="1"/>
  <c r="J94" i="34"/>
  <c r="O94" i="34" s="1"/>
  <c r="T94" i="34" s="1"/>
  <c r="J205" i="34"/>
  <c r="O205" i="34" s="1"/>
  <c r="T205" i="34" s="1"/>
  <c r="J220" i="34"/>
  <c r="O220" i="34" s="1"/>
  <c r="T220" i="34" s="1"/>
  <c r="X164" i="4" s="1"/>
  <c r="J197" i="34"/>
  <c r="O197" i="34" s="1"/>
  <c r="T197" i="34" s="1"/>
  <c r="J221" i="34"/>
  <c r="O221" i="34" s="1"/>
  <c r="T221" i="34" s="1"/>
  <c r="J83" i="33"/>
  <c r="J226" i="33"/>
  <c r="J109" i="33"/>
  <c r="J237" i="33"/>
  <c r="J103" i="33"/>
  <c r="J199" i="33"/>
  <c r="J72" i="33"/>
  <c r="J168" i="33"/>
  <c r="J264" i="33"/>
  <c r="J137" i="33"/>
  <c r="J233" i="33"/>
  <c r="J235" i="33"/>
  <c r="J82" i="33"/>
  <c r="J142" i="33"/>
  <c r="J205" i="33"/>
  <c r="J268" i="33"/>
  <c r="J115" i="33"/>
  <c r="J178" i="33"/>
  <c r="J252" i="33"/>
  <c r="J99" i="33"/>
  <c r="J172" i="33"/>
  <c r="J108" i="33"/>
  <c r="J134" i="33"/>
  <c r="J119" i="33"/>
  <c r="J215" i="33"/>
  <c r="J88" i="33"/>
  <c r="J184" i="33"/>
  <c r="J280" i="33"/>
  <c r="J153" i="33"/>
  <c r="J249" i="33"/>
  <c r="J210" i="33"/>
  <c r="J270" i="33"/>
  <c r="J117" i="33"/>
  <c r="J180" i="33"/>
  <c r="J243" i="33"/>
  <c r="J90" i="33"/>
  <c r="J150" i="33"/>
  <c r="J74" i="33"/>
  <c r="J162" i="33"/>
  <c r="J198" i="33"/>
  <c r="J286" i="33"/>
  <c r="J135" i="33"/>
  <c r="J231" i="33"/>
  <c r="J104" i="33"/>
  <c r="J200" i="33"/>
  <c r="J73" i="33"/>
  <c r="J169" i="33"/>
  <c r="J265" i="33"/>
  <c r="J182" i="33"/>
  <c r="J245" i="33"/>
  <c r="J92" i="33"/>
  <c r="J155" i="33"/>
  <c r="J218" i="33"/>
  <c r="J278" i="33"/>
  <c r="J125" i="33"/>
  <c r="J202" i="33"/>
  <c r="J275" i="33"/>
  <c r="J148" i="33"/>
  <c r="J143" i="33"/>
  <c r="J239" i="33"/>
  <c r="J112" i="33"/>
  <c r="J208" i="33"/>
  <c r="J81" i="33"/>
  <c r="J177" i="33"/>
  <c r="J273" i="33"/>
  <c r="J171" i="33"/>
  <c r="J234" i="33"/>
  <c r="J78" i="33"/>
  <c r="J141" i="33"/>
  <c r="J204" i="33"/>
  <c r="J114" i="33"/>
  <c r="J188" i="33"/>
  <c r="J158" i="33"/>
  <c r="J186" i="33"/>
  <c r="J247" i="33"/>
  <c r="J216" i="33"/>
  <c r="J185" i="33"/>
  <c r="J157" i="33"/>
  <c r="J283" i="33"/>
  <c r="J190" i="33"/>
  <c r="J100" i="33"/>
  <c r="J250" i="33"/>
  <c r="J133" i="33"/>
  <c r="J159" i="33"/>
  <c r="J173" i="33"/>
  <c r="J211" i="33"/>
  <c r="J187" i="33"/>
  <c r="J111" i="33"/>
  <c r="J207" i="33"/>
  <c r="J80" i="33"/>
  <c r="J176" i="33"/>
  <c r="J272" i="33"/>
  <c r="J145" i="33"/>
  <c r="J241" i="33"/>
  <c r="J221" i="33"/>
  <c r="J284" i="33"/>
  <c r="J131" i="33"/>
  <c r="J194" i="33"/>
  <c r="J254" i="33"/>
  <c r="J101" i="33"/>
  <c r="J164" i="33"/>
  <c r="J238" i="33"/>
  <c r="J85" i="33"/>
  <c r="J227" i="33"/>
  <c r="J276" i="33"/>
  <c r="J251" i="33"/>
  <c r="J84" i="33"/>
  <c r="J127" i="33"/>
  <c r="J223" i="33"/>
  <c r="J96" i="33"/>
  <c r="J192" i="33"/>
  <c r="J288" i="33"/>
  <c r="M288" i="33" s="1"/>
  <c r="J161" i="33"/>
  <c r="J257" i="33"/>
  <c r="J196" i="33"/>
  <c r="J259" i="33"/>
  <c r="J106" i="33"/>
  <c r="J166" i="33"/>
  <c r="J229" i="33"/>
  <c r="J76" i="33"/>
  <c r="J139" i="33"/>
  <c r="J213" i="33"/>
  <c r="J236" i="33"/>
  <c r="J267" i="33"/>
  <c r="J98" i="33"/>
  <c r="J151" i="33"/>
  <c r="J120" i="33"/>
  <c r="J89" i="33"/>
  <c r="J281" i="33"/>
  <c r="J220" i="33"/>
  <c r="J130" i="33"/>
  <c r="J253" i="33"/>
  <c r="J174" i="33"/>
  <c r="J262" i="33"/>
  <c r="J255" i="33"/>
  <c r="G67" i="37"/>
  <c r="AA13" i="4"/>
  <c r="AA11" i="4" s="1"/>
  <c r="I67" i="38"/>
  <c r="R67" i="34"/>
  <c r="R291" i="34" s="1"/>
  <c r="Q67" i="34"/>
  <c r="Q291" i="34" s="1"/>
  <c r="S67" i="34"/>
  <c r="S291" i="34" s="1"/>
  <c r="P67" i="34"/>
  <c r="P291" i="34" s="1"/>
  <c r="Z13" i="4"/>
  <c r="Z11" i="4" s="1"/>
  <c r="T145" i="34"/>
  <c r="F291" i="38"/>
  <c r="T136" i="34"/>
  <c r="J291" i="34"/>
  <c r="K291" i="34"/>
  <c r="M291" i="34"/>
  <c r="N291" i="34"/>
  <c r="T96" i="34"/>
  <c r="T115" i="34"/>
  <c r="T270" i="34"/>
  <c r="L291" i="34"/>
  <c r="I292" i="33"/>
  <c r="K292" i="33"/>
  <c r="J292" i="33"/>
  <c r="X104" i="4" l="1"/>
  <c r="X121" i="4"/>
  <c r="X224" i="4"/>
  <c r="X48" i="4"/>
  <c r="O67" i="34"/>
  <c r="O291" i="34" s="1"/>
  <c r="X233" i="4"/>
  <c r="X51" i="4"/>
  <c r="X123" i="4"/>
  <c r="X217" i="4"/>
  <c r="X94" i="4"/>
  <c r="X208" i="4"/>
  <c r="X67" i="4"/>
  <c r="X117" i="4"/>
  <c r="X27" i="4"/>
  <c r="X35" i="4"/>
  <c r="I291" i="38"/>
  <c r="D5" i="38"/>
  <c r="AA235" i="4"/>
  <c r="Z235" i="4"/>
  <c r="X112" i="4"/>
  <c r="X146" i="4"/>
  <c r="X110" i="4"/>
  <c r="X89" i="4"/>
  <c r="X177" i="4"/>
  <c r="X133" i="4"/>
  <c r="X86" i="4"/>
  <c r="X38" i="4"/>
  <c r="X77" i="4"/>
  <c r="X181" i="4"/>
  <c r="X213" i="4"/>
  <c r="X148" i="4"/>
  <c r="X73" i="4"/>
  <c r="X223" i="4"/>
  <c r="X207" i="4"/>
  <c r="X21" i="4"/>
  <c r="X98" i="4"/>
  <c r="X78" i="4"/>
  <c r="X174" i="4"/>
  <c r="X230" i="4"/>
  <c r="X124" i="4"/>
  <c r="X165" i="4"/>
  <c r="X132" i="4"/>
  <c r="X96" i="4"/>
  <c r="X47" i="4"/>
  <c r="X114" i="4"/>
  <c r="X222" i="4"/>
  <c r="X97" i="4"/>
  <c r="X53" i="4"/>
  <c r="X120" i="4"/>
  <c r="X130" i="4"/>
  <c r="X171" i="4"/>
  <c r="X14" i="4"/>
  <c r="X152" i="4"/>
  <c r="X49" i="4"/>
  <c r="X210" i="4"/>
  <c r="X28" i="4"/>
  <c r="X56" i="4"/>
  <c r="X201" i="4"/>
  <c r="X95" i="4"/>
  <c r="X185" i="4"/>
  <c r="X141" i="4"/>
  <c r="X186" i="4"/>
  <c r="X109" i="4"/>
  <c r="X107" i="4"/>
  <c r="X142" i="4"/>
  <c r="X72" i="4"/>
  <c r="X69" i="4"/>
  <c r="X74" i="4"/>
  <c r="X198" i="4"/>
  <c r="X168" i="4"/>
  <c r="X64" i="4"/>
  <c r="X135" i="4"/>
  <c r="X232" i="4"/>
  <c r="X108" i="4"/>
  <c r="X46" i="4"/>
  <c r="X183" i="4"/>
  <c r="X200" i="4"/>
  <c r="X167" i="4"/>
  <c r="X189" i="4"/>
  <c r="X34" i="4"/>
  <c r="X221" i="4"/>
  <c r="X138" i="4"/>
  <c r="X139" i="4"/>
  <c r="X57" i="4"/>
  <c r="X215" i="4"/>
  <c r="X58" i="4"/>
  <c r="X79" i="4"/>
  <c r="X45" i="4"/>
  <c r="X91" i="4"/>
  <c r="X115" i="4"/>
  <c r="X71" i="4"/>
  <c r="X93" i="4"/>
  <c r="X30" i="4"/>
  <c r="X136" i="4"/>
  <c r="X62" i="4"/>
  <c r="X178" i="4"/>
  <c r="X50" i="4"/>
  <c r="X159" i="4"/>
  <c r="X118" i="4"/>
  <c r="X100" i="4"/>
  <c r="X127" i="4"/>
  <c r="X202" i="4"/>
  <c r="X23" i="4"/>
  <c r="X36" i="4"/>
  <c r="X197" i="4"/>
  <c r="X195" i="4"/>
  <c r="X182" i="4"/>
  <c r="X39" i="4"/>
  <c r="X187" i="4"/>
  <c r="X163" i="4"/>
  <c r="X105" i="4"/>
  <c r="X219" i="4"/>
  <c r="X194" i="4"/>
  <c r="X196" i="4"/>
  <c r="X161" i="4"/>
  <c r="X173" i="4"/>
  <c r="X41" i="4"/>
  <c r="X184" i="4"/>
  <c r="X137" i="4"/>
  <c r="X151" i="4"/>
  <c r="X55" i="4"/>
  <c r="X16" i="4"/>
  <c r="X24" i="4"/>
  <c r="X83" i="4"/>
  <c r="X193" i="4"/>
  <c r="X40" i="4"/>
  <c r="X122" i="4"/>
  <c r="X111" i="4"/>
  <c r="X162" i="4"/>
  <c r="X113" i="4"/>
  <c r="X231" i="4"/>
  <c r="X54" i="4"/>
  <c r="X205" i="4"/>
  <c r="X206" i="4"/>
  <c r="X172" i="4"/>
  <c r="X199" i="4"/>
  <c r="X103" i="4"/>
  <c r="X76" i="4"/>
  <c r="X101" i="4"/>
  <c r="X84" i="4"/>
  <c r="X92" i="4"/>
  <c r="X145" i="4"/>
  <c r="X154" i="4"/>
  <c r="X218" i="4"/>
  <c r="X33" i="4"/>
  <c r="X60" i="4"/>
  <c r="X63" i="4"/>
  <c r="X99" i="4"/>
  <c r="X131" i="4"/>
  <c r="X52" i="4"/>
  <c r="X209" i="4"/>
  <c r="X18" i="4"/>
  <c r="X143" i="4"/>
  <c r="X192" i="4"/>
  <c r="X191" i="4"/>
  <c r="X90" i="4"/>
  <c r="X85" i="4"/>
  <c r="X147" i="4"/>
  <c r="X153" i="4"/>
  <c r="X144" i="4"/>
  <c r="X80" i="4"/>
  <c r="X65" i="4"/>
  <c r="X160" i="4"/>
  <c r="X188" i="4"/>
  <c r="X212" i="4"/>
  <c r="X25" i="4"/>
  <c r="X129" i="4"/>
  <c r="X179" i="4"/>
  <c r="X214" i="4"/>
  <c r="X29" i="4"/>
  <c r="X68" i="4"/>
  <c r="X158" i="4"/>
  <c r="X116" i="4"/>
  <c r="X59" i="4"/>
  <c r="X229" i="4"/>
  <c r="X216" i="4"/>
  <c r="X61" i="4"/>
  <c r="X70" i="4"/>
  <c r="X128" i="4"/>
  <c r="X125" i="4"/>
  <c r="X37" i="4"/>
  <c r="X20" i="4"/>
  <c r="X170" i="4"/>
  <c r="X220" i="4"/>
  <c r="X102" i="4"/>
  <c r="X166" i="4"/>
  <c r="X15" i="4"/>
  <c r="X150" i="4"/>
  <c r="X44" i="4"/>
  <c r="X134" i="4"/>
  <c r="X88" i="4"/>
  <c r="X203" i="4"/>
  <c r="X169" i="4"/>
  <c r="X81" i="4"/>
  <c r="X211" i="4"/>
  <c r="X228" i="4"/>
  <c r="X204" i="4"/>
  <c r="X126" i="4"/>
  <c r="X32" i="4"/>
  <c r="X149" i="4"/>
  <c r="X22" i="4"/>
  <c r="X82" i="4"/>
  <c r="X140" i="4"/>
  <c r="X106" i="4"/>
  <c r="X175" i="4"/>
  <c r="G291" i="38"/>
  <c r="G291" i="37"/>
  <c r="D5" i="37"/>
  <c r="T69" i="34"/>
  <c r="T67" i="34" s="1"/>
  <c r="E55" i="47" a="1"/>
  <c r="E56" i="47" a="1"/>
  <c r="E55" i="47" l="1"/>
  <c r="E56" i="47"/>
  <c r="D5" i="34"/>
  <c r="X13" i="4"/>
  <c r="X11" i="4" s="1"/>
  <c r="T291" i="34"/>
  <c r="E53" i="47" a="1"/>
  <c r="E53" i="47" l="1"/>
  <c r="X235" i="4"/>
  <c r="G291" i="31"/>
  <c r="F291" i="31"/>
  <c r="E67" i="31"/>
  <c r="E291" i="31" s="1"/>
  <c r="H18" i="31"/>
  <c r="J243" i="31" s="1"/>
  <c r="M243" i="31" s="1"/>
  <c r="H17" i="31"/>
  <c r="H16" i="31"/>
  <c r="H15" i="31"/>
  <c r="H14" i="31"/>
  <c r="H69" i="31" s="1"/>
  <c r="H13" i="31"/>
  <c r="H244" i="31" l="1"/>
  <c r="H144" i="31"/>
  <c r="H169" i="31"/>
  <c r="H92" i="31"/>
  <c r="K92" i="31" s="1"/>
  <c r="H273" i="31"/>
  <c r="K273" i="31" s="1"/>
  <c r="H170" i="31"/>
  <c r="K170" i="31" s="1"/>
  <c r="H272" i="31"/>
  <c r="K272" i="31" s="1"/>
  <c r="H249" i="31"/>
  <c r="K249" i="31" s="1"/>
  <c r="H145" i="31"/>
  <c r="K145" i="31" s="1"/>
  <c r="H224" i="31"/>
  <c r="K224" i="31" s="1"/>
  <c r="H220" i="31"/>
  <c r="K220" i="31" s="1"/>
  <c r="H219" i="31"/>
  <c r="K219" i="31" s="1"/>
  <c r="H196" i="31"/>
  <c r="K196" i="31" s="1"/>
  <c r="H195" i="31"/>
  <c r="K195" i="31" s="1"/>
  <c r="H194" i="31"/>
  <c r="K194" i="31" s="1"/>
  <c r="H91" i="31"/>
  <c r="K91" i="31" s="1"/>
  <c r="H146" i="31"/>
  <c r="K146" i="31" s="1"/>
  <c r="H248" i="31"/>
  <c r="K248" i="31" s="1"/>
  <c r="H121" i="31"/>
  <c r="K121" i="31" s="1"/>
  <c r="H120" i="31"/>
  <c r="K120" i="31" s="1"/>
  <c r="H116" i="31"/>
  <c r="K116" i="31" s="1"/>
  <c r="H96" i="31"/>
  <c r="K96" i="31" s="1"/>
  <c r="H274" i="31"/>
  <c r="K274" i="31" s="1"/>
  <c r="H171" i="31"/>
  <c r="K171" i="31" s="1"/>
  <c r="H82" i="31"/>
  <c r="H268" i="31"/>
  <c r="H243" i="31"/>
  <c r="K243" i="31" s="1"/>
  <c r="H218" i="31"/>
  <c r="K218" i="31" s="1"/>
  <c r="H193" i="31"/>
  <c r="K193" i="31" s="1"/>
  <c r="H168" i="31"/>
  <c r="K168" i="31" s="1"/>
  <c r="H140" i="31"/>
  <c r="K140" i="31" s="1"/>
  <c r="H115" i="31"/>
  <c r="K115" i="31" s="1"/>
  <c r="H90" i="31"/>
  <c r="K90" i="31" s="1"/>
  <c r="H260" i="31"/>
  <c r="K260" i="31" s="1"/>
  <c r="H210" i="31"/>
  <c r="K210" i="31" s="1"/>
  <c r="H185" i="31"/>
  <c r="K185" i="31" s="1"/>
  <c r="H160" i="31"/>
  <c r="K160" i="31" s="1"/>
  <c r="H132" i="31"/>
  <c r="K132" i="31" s="1"/>
  <c r="H107" i="31"/>
  <c r="K107" i="31" s="1"/>
  <c r="H284" i="31"/>
  <c r="K284" i="31" s="1"/>
  <c r="H259" i="31"/>
  <c r="K259" i="31" s="1"/>
  <c r="H234" i="31"/>
  <c r="K234" i="31" s="1"/>
  <c r="H209" i="31"/>
  <c r="K209" i="31" s="1"/>
  <c r="H184" i="31"/>
  <c r="K184" i="31" s="1"/>
  <c r="H156" i="31"/>
  <c r="K156" i="31" s="1"/>
  <c r="H131" i="31"/>
  <c r="K131" i="31" s="1"/>
  <c r="H106" i="31"/>
  <c r="K106" i="31" s="1"/>
  <c r="H81" i="31"/>
  <c r="K81" i="31" s="1"/>
  <c r="H208" i="31"/>
  <c r="K208" i="31" s="1"/>
  <c r="H80" i="31"/>
  <c r="H288" i="31"/>
  <c r="K288" i="31" s="1"/>
  <c r="H235" i="31"/>
  <c r="K235" i="31" s="1"/>
  <c r="H283" i="31"/>
  <c r="K283" i="31" s="1"/>
  <c r="H258" i="31"/>
  <c r="K258" i="31" s="1"/>
  <c r="H233" i="31"/>
  <c r="K233" i="31" s="1"/>
  <c r="H180" i="31"/>
  <c r="K180" i="31" s="1"/>
  <c r="H155" i="31"/>
  <c r="K155" i="31" s="1"/>
  <c r="H130" i="31"/>
  <c r="K130" i="31" s="1"/>
  <c r="H105" i="31"/>
  <c r="K105" i="31" s="1"/>
  <c r="H282" i="31"/>
  <c r="H257" i="31"/>
  <c r="K257" i="31" s="1"/>
  <c r="H232" i="31"/>
  <c r="K232" i="31" s="1"/>
  <c r="H204" i="31"/>
  <c r="K204" i="31" s="1"/>
  <c r="H179" i="31"/>
  <c r="K179" i="31" s="1"/>
  <c r="H154" i="31"/>
  <c r="K154" i="31" s="1"/>
  <c r="H129" i="31"/>
  <c r="K129" i="31" s="1"/>
  <c r="H104" i="31"/>
  <c r="K104" i="31" s="1"/>
  <c r="H76" i="31"/>
  <c r="K76" i="31" s="1"/>
  <c r="J77" i="31"/>
  <c r="M77" i="31" s="1"/>
  <c r="J275" i="31"/>
  <c r="M275" i="31" s="1"/>
  <c r="H281" i="31"/>
  <c r="K281" i="31" s="1"/>
  <c r="H267" i="31"/>
  <c r="K267" i="31" s="1"/>
  <c r="H256" i="31"/>
  <c r="K256" i="31" s="1"/>
  <c r="H242" i="31"/>
  <c r="H228" i="31"/>
  <c r="K228" i="31" s="1"/>
  <c r="H217" i="31"/>
  <c r="K217" i="31" s="1"/>
  <c r="H203" i="31"/>
  <c r="K203" i="31" s="1"/>
  <c r="H192" i="31"/>
  <c r="K192" i="31" s="1"/>
  <c r="H178" i="31"/>
  <c r="K178" i="31" s="1"/>
  <c r="H164" i="31"/>
  <c r="K164" i="31" s="1"/>
  <c r="H153" i="31"/>
  <c r="K153" i="31" s="1"/>
  <c r="H139" i="31"/>
  <c r="K139" i="31" s="1"/>
  <c r="H128" i="31"/>
  <c r="K128" i="31" s="1"/>
  <c r="H114" i="31"/>
  <c r="K114" i="31" s="1"/>
  <c r="H100" i="31"/>
  <c r="K100" i="31" s="1"/>
  <c r="H89" i="31"/>
  <c r="K89" i="31" s="1"/>
  <c r="H75" i="31"/>
  <c r="K75" i="31" s="1"/>
  <c r="J158" i="31"/>
  <c r="M158" i="31" s="1"/>
  <c r="J161" i="31"/>
  <c r="M161" i="31" s="1"/>
  <c r="J215" i="31"/>
  <c r="M215" i="31" s="1"/>
  <c r="J81" i="31"/>
  <c r="M81" i="31" s="1"/>
  <c r="H280" i="31"/>
  <c r="K280" i="31" s="1"/>
  <c r="H266" i="31"/>
  <c r="K266" i="31" s="1"/>
  <c r="H252" i="31"/>
  <c r="K252" i="31" s="1"/>
  <c r="H241" i="31"/>
  <c r="K241" i="31" s="1"/>
  <c r="H227" i="31"/>
  <c r="K227" i="31" s="1"/>
  <c r="H216" i="31"/>
  <c r="K216" i="31" s="1"/>
  <c r="H202" i="31"/>
  <c r="K202" i="31" s="1"/>
  <c r="H188" i="31"/>
  <c r="K188" i="31" s="1"/>
  <c r="H177" i="31"/>
  <c r="K177" i="31" s="1"/>
  <c r="H163" i="31"/>
  <c r="K163" i="31" s="1"/>
  <c r="H152" i="31"/>
  <c r="K152" i="31" s="1"/>
  <c r="H138" i="31"/>
  <c r="K138" i="31" s="1"/>
  <c r="H124" i="31"/>
  <c r="K124" i="31" s="1"/>
  <c r="H113" i="31"/>
  <c r="K113" i="31" s="1"/>
  <c r="H99" i="31"/>
  <c r="K99" i="31" s="1"/>
  <c r="H88" i="31"/>
  <c r="K88" i="31" s="1"/>
  <c r="H74" i="31"/>
  <c r="K74" i="31" s="1"/>
  <c r="J219" i="31"/>
  <c r="M219" i="31" s="1"/>
  <c r="J115" i="31"/>
  <c r="M115" i="31" s="1"/>
  <c r="H276" i="31"/>
  <c r="K276" i="31" s="1"/>
  <c r="H265" i="31"/>
  <c r="K265" i="31" s="1"/>
  <c r="H251" i="31"/>
  <c r="K251" i="31" s="1"/>
  <c r="H240" i="31"/>
  <c r="K240" i="31" s="1"/>
  <c r="H226" i="31"/>
  <c r="K226" i="31" s="1"/>
  <c r="H212" i="31"/>
  <c r="K212" i="31" s="1"/>
  <c r="H201" i="31"/>
  <c r="K201" i="31" s="1"/>
  <c r="H187" i="31"/>
  <c r="K187" i="31" s="1"/>
  <c r="H176" i="31"/>
  <c r="K176" i="31" s="1"/>
  <c r="H162" i="31"/>
  <c r="K162" i="31" s="1"/>
  <c r="H148" i="31"/>
  <c r="K148" i="31" s="1"/>
  <c r="H137" i="31"/>
  <c r="H123" i="31"/>
  <c r="H112" i="31"/>
  <c r="K112" i="31" s="1"/>
  <c r="H98" i="31"/>
  <c r="K98" i="31" s="1"/>
  <c r="H84" i="31"/>
  <c r="K84" i="31" s="1"/>
  <c r="H73" i="31"/>
  <c r="K73" i="31" s="1"/>
  <c r="J121" i="31"/>
  <c r="M121" i="31" s="1"/>
  <c r="H289" i="31"/>
  <c r="K289" i="31" s="1"/>
  <c r="H275" i="31"/>
  <c r="K275" i="31" s="1"/>
  <c r="H264" i="31"/>
  <c r="K264" i="31" s="1"/>
  <c r="H250" i="31"/>
  <c r="K250" i="31" s="1"/>
  <c r="H236" i="31"/>
  <c r="K236" i="31" s="1"/>
  <c r="H225" i="31"/>
  <c r="K225" i="31" s="1"/>
  <c r="H211" i="31"/>
  <c r="K211" i="31" s="1"/>
  <c r="H200" i="31"/>
  <c r="K200" i="31" s="1"/>
  <c r="H186" i="31"/>
  <c r="K186" i="31" s="1"/>
  <c r="H172" i="31"/>
  <c r="K172" i="31" s="1"/>
  <c r="H161" i="31"/>
  <c r="K161" i="31" s="1"/>
  <c r="H147" i="31"/>
  <c r="K147" i="31" s="1"/>
  <c r="H136" i="31"/>
  <c r="K136" i="31" s="1"/>
  <c r="H122" i="31"/>
  <c r="K122" i="31" s="1"/>
  <c r="H108" i="31"/>
  <c r="K108" i="31" s="1"/>
  <c r="H97" i="31"/>
  <c r="K97" i="31" s="1"/>
  <c r="H83" i="31"/>
  <c r="K83" i="31" s="1"/>
  <c r="H72" i="31"/>
  <c r="J174" i="31"/>
  <c r="M174" i="31" s="1"/>
  <c r="J178" i="31"/>
  <c r="M178" i="31" s="1"/>
  <c r="J100" i="31"/>
  <c r="M100" i="31" s="1"/>
  <c r="J143" i="31"/>
  <c r="M143" i="31" s="1"/>
  <c r="J193" i="31"/>
  <c r="M193" i="31" s="1"/>
  <c r="J263" i="31"/>
  <c r="M263" i="31" s="1"/>
  <c r="H287" i="31"/>
  <c r="K287" i="31" s="1"/>
  <c r="H279" i="31"/>
  <c r="K279" i="31" s="1"/>
  <c r="H271" i="31"/>
  <c r="K271" i="31" s="1"/>
  <c r="H263" i="31"/>
  <c r="K263" i="31" s="1"/>
  <c r="H255" i="31"/>
  <c r="K255" i="31" s="1"/>
  <c r="H247" i="31"/>
  <c r="K247" i="31" s="1"/>
  <c r="H239" i="31"/>
  <c r="K239" i="31" s="1"/>
  <c r="H231" i="31"/>
  <c r="K231" i="31" s="1"/>
  <c r="H223" i="31"/>
  <c r="K223" i="31" s="1"/>
  <c r="H215" i="31"/>
  <c r="K215" i="31" s="1"/>
  <c r="H207" i="31"/>
  <c r="K207" i="31" s="1"/>
  <c r="H199" i="31"/>
  <c r="K199" i="31" s="1"/>
  <c r="H191" i="31"/>
  <c r="K191" i="31" s="1"/>
  <c r="H183" i="31"/>
  <c r="K183" i="31" s="1"/>
  <c r="H175" i="31"/>
  <c r="K175" i="31" s="1"/>
  <c r="H167" i="31"/>
  <c r="K167" i="31" s="1"/>
  <c r="H159" i="31"/>
  <c r="K159" i="31" s="1"/>
  <c r="H151" i="31"/>
  <c r="K151" i="31" s="1"/>
  <c r="H143" i="31"/>
  <c r="K143" i="31" s="1"/>
  <c r="H135" i="31"/>
  <c r="K135" i="31" s="1"/>
  <c r="H127" i="31"/>
  <c r="K127" i="31" s="1"/>
  <c r="H119" i="31"/>
  <c r="K119" i="31" s="1"/>
  <c r="H111" i="31"/>
  <c r="K111" i="31" s="1"/>
  <c r="H103" i="31"/>
  <c r="K103" i="31" s="1"/>
  <c r="H95" i="31"/>
  <c r="K95" i="31" s="1"/>
  <c r="H87" i="31"/>
  <c r="K87" i="31" s="1"/>
  <c r="H79" i="31"/>
  <c r="K79" i="31" s="1"/>
  <c r="H71" i="31"/>
  <c r="K71" i="31" s="1"/>
  <c r="J91" i="31"/>
  <c r="M91" i="31" s="1"/>
  <c r="J123" i="31"/>
  <c r="M123" i="31" s="1"/>
  <c r="J225" i="31"/>
  <c r="M225" i="31" s="1"/>
  <c r="J97" i="31"/>
  <c r="M97" i="31" s="1"/>
  <c r="J99" i="31"/>
  <c r="M99" i="31" s="1"/>
  <c r="J142" i="31"/>
  <c r="M142" i="31" s="1"/>
  <c r="J186" i="31"/>
  <c r="M186" i="31" s="1"/>
  <c r="J73" i="31"/>
  <c r="M73" i="31" s="1"/>
  <c r="J112" i="31"/>
  <c r="M112" i="31" s="1"/>
  <c r="J145" i="31"/>
  <c r="M145" i="31" s="1"/>
  <c r="J195" i="31"/>
  <c r="M195" i="31" s="1"/>
  <c r="J267" i="31"/>
  <c r="M267" i="31" s="1"/>
  <c r="H286" i="31"/>
  <c r="K286" i="31" s="1"/>
  <c r="H278" i="31"/>
  <c r="K278" i="31" s="1"/>
  <c r="H270" i="31"/>
  <c r="K270" i="31" s="1"/>
  <c r="H262" i="31"/>
  <c r="K262" i="31" s="1"/>
  <c r="H254" i="31"/>
  <c r="K254" i="31" s="1"/>
  <c r="H246" i="31"/>
  <c r="K246" i="31" s="1"/>
  <c r="H238" i="31"/>
  <c r="K238" i="31" s="1"/>
  <c r="H230" i="31"/>
  <c r="K230" i="31" s="1"/>
  <c r="H222" i="31"/>
  <c r="K222" i="31" s="1"/>
  <c r="H214" i="31"/>
  <c r="K214" i="31" s="1"/>
  <c r="H206" i="31"/>
  <c r="K206" i="31" s="1"/>
  <c r="H198" i="31"/>
  <c r="K198" i="31" s="1"/>
  <c r="H190" i="31"/>
  <c r="K190" i="31" s="1"/>
  <c r="H182" i="31"/>
  <c r="K182" i="31" s="1"/>
  <c r="H174" i="31"/>
  <c r="K174" i="31" s="1"/>
  <c r="H166" i="31"/>
  <c r="K166" i="31" s="1"/>
  <c r="H158" i="31"/>
  <c r="K158" i="31" s="1"/>
  <c r="H150" i="31"/>
  <c r="K150" i="31" s="1"/>
  <c r="H142" i="31"/>
  <c r="K142" i="31" s="1"/>
  <c r="H134" i="31"/>
  <c r="K134" i="31" s="1"/>
  <c r="H126" i="31"/>
  <c r="K126" i="31" s="1"/>
  <c r="H118" i="31"/>
  <c r="K118" i="31" s="1"/>
  <c r="H110" i="31"/>
  <c r="K110" i="31" s="1"/>
  <c r="H102" i="31"/>
  <c r="K102" i="31" s="1"/>
  <c r="H94" i="31"/>
  <c r="K94" i="31" s="1"/>
  <c r="H86" i="31"/>
  <c r="K86" i="31" s="1"/>
  <c r="H78" i="31"/>
  <c r="K78" i="31" s="1"/>
  <c r="H70" i="31"/>
  <c r="K70" i="31" s="1"/>
  <c r="J139" i="31"/>
  <c r="M139" i="31" s="1"/>
  <c r="J227" i="31"/>
  <c r="M227" i="31" s="1"/>
  <c r="J255" i="31"/>
  <c r="M255" i="31" s="1"/>
  <c r="J75" i="31"/>
  <c r="M75" i="31" s="1"/>
  <c r="J114" i="31"/>
  <c r="M114" i="31" s="1"/>
  <c r="J155" i="31"/>
  <c r="M155" i="31" s="1"/>
  <c r="J207" i="31"/>
  <c r="M207" i="31" s="1"/>
  <c r="J271" i="31"/>
  <c r="M271" i="31" s="1"/>
  <c r="H285" i="31"/>
  <c r="K285" i="31" s="1"/>
  <c r="H277" i="31"/>
  <c r="K277" i="31" s="1"/>
  <c r="H269" i="31"/>
  <c r="K269" i="31" s="1"/>
  <c r="H261" i="31"/>
  <c r="K261" i="31" s="1"/>
  <c r="H253" i="31"/>
  <c r="K253" i="31" s="1"/>
  <c r="H245" i="31"/>
  <c r="K245" i="31" s="1"/>
  <c r="H237" i="31"/>
  <c r="K237" i="31" s="1"/>
  <c r="H229" i="31"/>
  <c r="K229" i="31" s="1"/>
  <c r="H221" i="31"/>
  <c r="K221" i="31" s="1"/>
  <c r="H213" i="31"/>
  <c r="K213" i="31" s="1"/>
  <c r="H205" i="31"/>
  <c r="K205" i="31" s="1"/>
  <c r="H197" i="31"/>
  <c r="K197" i="31" s="1"/>
  <c r="H189" i="31"/>
  <c r="K189" i="31" s="1"/>
  <c r="H181" i="31"/>
  <c r="K181" i="31" s="1"/>
  <c r="H173" i="31"/>
  <c r="K173" i="31" s="1"/>
  <c r="H165" i="31"/>
  <c r="K165" i="31" s="1"/>
  <c r="H157" i="31"/>
  <c r="K157" i="31" s="1"/>
  <c r="H149" i="31"/>
  <c r="K149" i="31" s="1"/>
  <c r="H141" i="31"/>
  <c r="K141" i="31" s="1"/>
  <c r="H133" i="31"/>
  <c r="K133" i="31" s="1"/>
  <c r="H125" i="31"/>
  <c r="K125" i="31" s="1"/>
  <c r="H117" i="31"/>
  <c r="K117" i="31" s="1"/>
  <c r="H109" i="31"/>
  <c r="K109" i="31" s="1"/>
  <c r="H101" i="31"/>
  <c r="K101" i="31" s="1"/>
  <c r="H93" i="31"/>
  <c r="K93" i="31" s="1"/>
  <c r="H85" i="31"/>
  <c r="K85" i="31" s="1"/>
  <c r="H77" i="31"/>
  <c r="K77" i="31" s="1"/>
  <c r="J84" i="31"/>
  <c r="M84" i="31" s="1"/>
  <c r="J102" i="31"/>
  <c r="M102" i="31" s="1"/>
  <c r="J127" i="31"/>
  <c r="M127" i="31" s="1"/>
  <c r="J146" i="31"/>
  <c r="M146" i="31" s="1"/>
  <c r="J231" i="31"/>
  <c r="M231" i="31" s="1"/>
  <c r="J279" i="31"/>
  <c r="M279" i="31" s="1"/>
  <c r="J87" i="31"/>
  <c r="M87" i="31" s="1"/>
  <c r="J105" i="31"/>
  <c r="M105" i="31" s="1"/>
  <c r="J134" i="31"/>
  <c r="M134" i="31" s="1"/>
  <c r="J148" i="31"/>
  <c r="M148" i="31" s="1"/>
  <c r="J164" i="31"/>
  <c r="M164" i="31" s="1"/>
  <c r="J201" i="31"/>
  <c r="M201" i="31" s="1"/>
  <c r="J239" i="31"/>
  <c r="M239" i="31" s="1"/>
  <c r="J283" i="31"/>
  <c r="M283" i="31" s="1"/>
  <c r="J88" i="31"/>
  <c r="M88" i="31" s="1"/>
  <c r="J111" i="31"/>
  <c r="M111" i="31" s="1"/>
  <c r="J136" i="31"/>
  <c r="M136" i="31" s="1"/>
  <c r="J152" i="31"/>
  <c r="M152" i="31" s="1"/>
  <c r="J172" i="31"/>
  <c r="M172" i="31" s="1"/>
  <c r="J203" i="31"/>
  <c r="M203" i="31" s="1"/>
  <c r="K282" i="31"/>
  <c r="K242" i="31"/>
  <c r="K123" i="31"/>
  <c r="K268" i="31"/>
  <c r="K244" i="31"/>
  <c r="K137" i="31"/>
  <c r="K82" i="31"/>
  <c r="K144" i="31"/>
  <c r="K72" i="31"/>
  <c r="K169" i="31"/>
  <c r="K80" i="31"/>
  <c r="I283" i="31"/>
  <c r="L283" i="31" s="1"/>
  <c r="I275" i="31"/>
  <c r="L275" i="31" s="1"/>
  <c r="I267" i="31"/>
  <c r="L267" i="31" s="1"/>
  <c r="I259" i="31"/>
  <c r="L259" i="31" s="1"/>
  <c r="I251" i="31"/>
  <c r="L251" i="31" s="1"/>
  <c r="I243" i="31"/>
  <c r="L243" i="31" s="1"/>
  <c r="I235" i="31"/>
  <c r="L235" i="31" s="1"/>
  <c r="I227" i="31"/>
  <c r="L227" i="31" s="1"/>
  <c r="I219" i="31"/>
  <c r="L219" i="31" s="1"/>
  <c r="I211" i="31"/>
  <c r="L211" i="31" s="1"/>
  <c r="I203" i="31"/>
  <c r="L203" i="31" s="1"/>
  <c r="I195" i="31"/>
  <c r="L195" i="31" s="1"/>
  <c r="I285" i="31"/>
  <c r="L285" i="31" s="1"/>
  <c r="I272" i="31"/>
  <c r="L272" i="31" s="1"/>
  <c r="I268" i="31"/>
  <c r="L268" i="31" s="1"/>
  <c r="I255" i="31"/>
  <c r="L255" i="31" s="1"/>
  <c r="I242" i="31"/>
  <c r="L242" i="31" s="1"/>
  <c r="I238" i="31"/>
  <c r="L238" i="31" s="1"/>
  <c r="I225" i="31"/>
  <c r="L225" i="31" s="1"/>
  <c r="I221" i="31"/>
  <c r="L221" i="31" s="1"/>
  <c r="I208" i="31"/>
  <c r="L208" i="31" s="1"/>
  <c r="I204" i="31"/>
  <c r="L204" i="31" s="1"/>
  <c r="I188" i="31"/>
  <c r="L188" i="31" s="1"/>
  <c r="I180" i="31"/>
  <c r="L180" i="31" s="1"/>
  <c r="I172" i="31"/>
  <c r="L172" i="31" s="1"/>
  <c r="I164" i="31"/>
  <c r="L164" i="31" s="1"/>
  <c r="I156" i="31"/>
  <c r="L156" i="31" s="1"/>
  <c r="I148" i="31"/>
  <c r="L148" i="31" s="1"/>
  <c r="I140" i="31"/>
  <c r="L140" i="31" s="1"/>
  <c r="I132" i="31"/>
  <c r="L132" i="31" s="1"/>
  <c r="I124" i="31"/>
  <c r="L124" i="31" s="1"/>
  <c r="I116" i="31"/>
  <c r="L116" i="31" s="1"/>
  <c r="I108" i="31"/>
  <c r="L108" i="31" s="1"/>
  <c r="I100" i="31"/>
  <c r="L100" i="31" s="1"/>
  <c r="I92" i="31"/>
  <c r="L92" i="31" s="1"/>
  <c r="I280" i="31"/>
  <c r="L280" i="31" s="1"/>
  <c r="I274" i="31"/>
  <c r="L274" i="31" s="1"/>
  <c r="I271" i="31"/>
  <c r="L271" i="31" s="1"/>
  <c r="I265" i="31"/>
  <c r="L265" i="31" s="1"/>
  <c r="I262" i="31"/>
  <c r="L262" i="31" s="1"/>
  <c r="I256" i="31"/>
  <c r="L256" i="31" s="1"/>
  <c r="I253" i="31"/>
  <c r="L253" i="31" s="1"/>
  <c r="I247" i="31"/>
  <c r="L247" i="31" s="1"/>
  <c r="I244" i="31"/>
  <c r="L244" i="31" s="1"/>
  <c r="I187" i="31"/>
  <c r="L187" i="31" s="1"/>
  <c r="I183" i="31"/>
  <c r="L183" i="31" s="1"/>
  <c r="I170" i="31"/>
  <c r="L170" i="31" s="1"/>
  <c r="I289" i="31"/>
  <c r="L289" i="31" s="1"/>
  <c r="I250" i="31"/>
  <c r="L250" i="31" s="1"/>
  <c r="I241" i="31"/>
  <c r="L241" i="31" s="1"/>
  <c r="I232" i="31"/>
  <c r="L232" i="31" s="1"/>
  <c r="I229" i="31"/>
  <c r="L229" i="31" s="1"/>
  <c r="I226" i="31"/>
  <c r="L226" i="31" s="1"/>
  <c r="I223" i="31"/>
  <c r="L223" i="31" s="1"/>
  <c r="I220" i="31"/>
  <c r="L220" i="31" s="1"/>
  <c r="I217" i="31"/>
  <c r="L217" i="31" s="1"/>
  <c r="I214" i="31"/>
  <c r="L214" i="31" s="1"/>
  <c r="I205" i="31"/>
  <c r="L205" i="31" s="1"/>
  <c r="I196" i="31"/>
  <c r="L196" i="31" s="1"/>
  <c r="I192" i="31"/>
  <c r="L192" i="31" s="1"/>
  <c r="I179" i="31"/>
  <c r="L179" i="31" s="1"/>
  <c r="I175" i="31"/>
  <c r="L175" i="31" s="1"/>
  <c r="I162" i="31"/>
  <c r="L162" i="31" s="1"/>
  <c r="I158" i="31"/>
  <c r="L158" i="31" s="1"/>
  <c r="I145" i="31"/>
  <c r="L145" i="31" s="1"/>
  <c r="I141" i="31"/>
  <c r="L141" i="31" s="1"/>
  <c r="I128" i="31"/>
  <c r="L128" i="31" s="1"/>
  <c r="I115" i="31"/>
  <c r="L115" i="31" s="1"/>
  <c r="I111" i="31"/>
  <c r="L111" i="31" s="1"/>
  <c r="I98" i="31"/>
  <c r="L98" i="31" s="1"/>
  <c r="I94" i="31"/>
  <c r="L94" i="31" s="1"/>
  <c r="I78" i="31"/>
  <c r="L78" i="31" s="1"/>
  <c r="I70" i="31"/>
  <c r="L70" i="31" s="1"/>
  <c r="I284" i="31"/>
  <c r="L284" i="31" s="1"/>
  <c r="I278" i="31"/>
  <c r="L278" i="31" s="1"/>
  <c r="I260" i="31"/>
  <c r="L260" i="31" s="1"/>
  <c r="I186" i="31"/>
  <c r="L186" i="31" s="1"/>
  <c r="I184" i="31"/>
  <c r="L184" i="31" s="1"/>
  <c r="I161" i="31"/>
  <c r="L161" i="31" s="1"/>
  <c r="I155" i="31"/>
  <c r="L155" i="31" s="1"/>
  <c r="I152" i="31"/>
  <c r="L152" i="31" s="1"/>
  <c r="I149" i="31"/>
  <c r="L149" i="31" s="1"/>
  <c r="I146" i="31"/>
  <c r="L146" i="31" s="1"/>
  <c r="I143" i="31"/>
  <c r="L143" i="31" s="1"/>
  <c r="I137" i="31"/>
  <c r="L137" i="31" s="1"/>
  <c r="I134" i="31"/>
  <c r="L134" i="31" s="1"/>
  <c r="I125" i="31"/>
  <c r="L125" i="31" s="1"/>
  <c r="I77" i="31"/>
  <c r="L77" i="31" s="1"/>
  <c r="I73" i="31"/>
  <c r="L73" i="31" s="1"/>
  <c r="I286" i="31"/>
  <c r="L286" i="31" s="1"/>
  <c r="I282" i="31"/>
  <c r="L282" i="31" s="1"/>
  <c r="I276" i="31"/>
  <c r="L276" i="31" s="1"/>
  <c r="I270" i="31"/>
  <c r="L270" i="31" s="1"/>
  <c r="I266" i="31"/>
  <c r="L266" i="31" s="1"/>
  <c r="I264" i="31"/>
  <c r="L264" i="31" s="1"/>
  <c r="I254" i="31"/>
  <c r="L254" i="31" s="1"/>
  <c r="I252" i="31"/>
  <c r="L252" i="31" s="1"/>
  <c r="I248" i="31"/>
  <c r="L248" i="31" s="1"/>
  <c r="I236" i="31"/>
  <c r="L236" i="31" s="1"/>
  <c r="I230" i="31"/>
  <c r="L230" i="31" s="1"/>
  <c r="I191" i="31"/>
  <c r="L191" i="31" s="1"/>
  <c r="I189" i="31"/>
  <c r="L189" i="31" s="1"/>
  <c r="I177" i="31"/>
  <c r="L177" i="31" s="1"/>
  <c r="I131" i="31"/>
  <c r="L131" i="31" s="1"/>
  <c r="I122" i="31"/>
  <c r="L122" i="31" s="1"/>
  <c r="I119" i="31"/>
  <c r="L119" i="31" s="1"/>
  <c r="I113" i="31"/>
  <c r="L113" i="31" s="1"/>
  <c r="I110" i="31"/>
  <c r="L110" i="31" s="1"/>
  <c r="I107" i="31"/>
  <c r="L107" i="31" s="1"/>
  <c r="I104" i="31"/>
  <c r="L104" i="31" s="1"/>
  <c r="I101" i="31"/>
  <c r="L101" i="31" s="1"/>
  <c r="I95" i="31"/>
  <c r="L95" i="31" s="1"/>
  <c r="I86" i="31"/>
  <c r="L86" i="31" s="1"/>
  <c r="I82" i="31"/>
  <c r="L82" i="31" s="1"/>
  <c r="I69" i="31"/>
  <c r="I288" i="31"/>
  <c r="L288" i="31" s="1"/>
  <c r="I258" i="31"/>
  <c r="L258" i="31" s="1"/>
  <c r="I246" i="31"/>
  <c r="L246" i="31" s="1"/>
  <c r="I240" i="31"/>
  <c r="L240" i="31" s="1"/>
  <c r="I234" i="31"/>
  <c r="L234" i="31" s="1"/>
  <c r="I228" i="31"/>
  <c r="L228" i="31" s="1"/>
  <c r="I224" i="31"/>
  <c r="L224" i="31" s="1"/>
  <c r="I222" i="31"/>
  <c r="L222" i="31" s="1"/>
  <c r="I218" i="31"/>
  <c r="L218" i="31" s="1"/>
  <c r="I212" i="31"/>
  <c r="L212" i="31" s="1"/>
  <c r="I206" i="31"/>
  <c r="L206" i="31" s="1"/>
  <c r="I202" i="31"/>
  <c r="L202" i="31" s="1"/>
  <c r="I200" i="31"/>
  <c r="L200" i="31" s="1"/>
  <c r="I182" i="31"/>
  <c r="L182" i="31" s="1"/>
  <c r="I168" i="31"/>
  <c r="L168" i="31" s="1"/>
  <c r="I165" i="31"/>
  <c r="L165" i="31" s="1"/>
  <c r="I159" i="31"/>
  <c r="L159" i="31" s="1"/>
  <c r="I150" i="31"/>
  <c r="L150" i="31" s="1"/>
  <c r="I89" i="31"/>
  <c r="L89" i="31" s="1"/>
  <c r="I74" i="31"/>
  <c r="L74" i="31" s="1"/>
  <c r="I216" i="31"/>
  <c r="L216" i="31" s="1"/>
  <c r="I210" i="31"/>
  <c r="L210" i="31" s="1"/>
  <c r="I198" i="31"/>
  <c r="L198" i="31" s="1"/>
  <c r="I194" i="31"/>
  <c r="L194" i="31" s="1"/>
  <c r="I173" i="31"/>
  <c r="L173" i="31" s="1"/>
  <c r="I153" i="31"/>
  <c r="L153" i="31" s="1"/>
  <c r="I83" i="31"/>
  <c r="L83" i="31" s="1"/>
  <c r="I88" i="31"/>
  <c r="L88" i="31" s="1"/>
  <c r="I90" i="31"/>
  <c r="L90" i="31" s="1"/>
  <c r="I102" i="31"/>
  <c r="L102" i="31" s="1"/>
  <c r="I114" i="31"/>
  <c r="L114" i="31" s="1"/>
  <c r="I133" i="31"/>
  <c r="L133" i="31" s="1"/>
  <c r="I181" i="31"/>
  <c r="L181" i="31" s="1"/>
  <c r="I199" i="31"/>
  <c r="L199" i="31" s="1"/>
  <c r="I215" i="31"/>
  <c r="L215" i="31" s="1"/>
  <c r="I231" i="31"/>
  <c r="L231" i="31" s="1"/>
  <c r="I75" i="31"/>
  <c r="L75" i="31" s="1"/>
  <c r="I79" i="31"/>
  <c r="L79" i="31" s="1"/>
  <c r="I112" i="31"/>
  <c r="L112" i="31" s="1"/>
  <c r="I126" i="31"/>
  <c r="L126" i="31" s="1"/>
  <c r="I136" i="31"/>
  <c r="L136" i="31" s="1"/>
  <c r="I138" i="31"/>
  <c r="L138" i="31" s="1"/>
  <c r="I178" i="31"/>
  <c r="L178" i="31" s="1"/>
  <c r="I239" i="31"/>
  <c r="L239" i="31" s="1"/>
  <c r="I263" i="31"/>
  <c r="L263" i="31" s="1"/>
  <c r="I279" i="31"/>
  <c r="L279" i="31" s="1"/>
  <c r="I71" i="31"/>
  <c r="L71" i="31" s="1"/>
  <c r="I91" i="31"/>
  <c r="L91" i="31" s="1"/>
  <c r="I93" i="31"/>
  <c r="L93" i="31" s="1"/>
  <c r="I105" i="31"/>
  <c r="L105" i="31" s="1"/>
  <c r="I171" i="31"/>
  <c r="L171" i="31" s="1"/>
  <c r="I185" i="31"/>
  <c r="L185" i="31" s="1"/>
  <c r="I287" i="31"/>
  <c r="L287" i="31" s="1"/>
  <c r="I84" i="31"/>
  <c r="L84" i="31" s="1"/>
  <c r="I103" i="31"/>
  <c r="L103" i="31" s="1"/>
  <c r="I117" i="31"/>
  <c r="L117" i="31" s="1"/>
  <c r="I127" i="31"/>
  <c r="L127" i="31" s="1"/>
  <c r="I129" i="31"/>
  <c r="L129" i="31" s="1"/>
  <c r="I139" i="31"/>
  <c r="L139" i="31" s="1"/>
  <c r="I193" i="31"/>
  <c r="L193" i="31" s="1"/>
  <c r="I201" i="31"/>
  <c r="L201" i="31" s="1"/>
  <c r="I76" i="31"/>
  <c r="L76" i="31" s="1"/>
  <c r="I80" i="31"/>
  <c r="L80" i="31" s="1"/>
  <c r="I96" i="31"/>
  <c r="L96" i="31" s="1"/>
  <c r="I106" i="31"/>
  <c r="L106" i="31" s="1"/>
  <c r="I151" i="31"/>
  <c r="L151" i="31" s="1"/>
  <c r="I169" i="31"/>
  <c r="L169" i="31" s="1"/>
  <c r="I197" i="31"/>
  <c r="L197" i="31" s="1"/>
  <c r="I209" i="31"/>
  <c r="L209" i="31" s="1"/>
  <c r="I213" i="31"/>
  <c r="L213" i="31" s="1"/>
  <c r="I233" i="31"/>
  <c r="L233" i="31" s="1"/>
  <c r="I237" i="31"/>
  <c r="L237" i="31" s="1"/>
  <c r="I249" i="31"/>
  <c r="L249" i="31" s="1"/>
  <c r="J284" i="31"/>
  <c r="M284" i="31" s="1"/>
  <c r="J276" i="31"/>
  <c r="M276" i="31" s="1"/>
  <c r="J268" i="31"/>
  <c r="M268" i="31" s="1"/>
  <c r="J260" i="31"/>
  <c r="M260" i="31" s="1"/>
  <c r="J252" i="31"/>
  <c r="M252" i="31" s="1"/>
  <c r="J244" i="31"/>
  <c r="M244" i="31" s="1"/>
  <c r="J236" i="31"/>
  <c r="M236" i="31" s="1"/>
  <c r="J228" i="31"/>
  <c r="M228" i="31" s="1"/>
  <c r="J220" i="31"/>
  <c r="M220" i="31" s="1"/>
  <c r="J212" i="31"/>
  <c r="M212" i="31" s="1"/>
  <c r="J204" i="31"/>
  <c r="M204" i="31" s="1"/>
  <c r="J196" i="31"/>
  <c r="M196" i="31" s="1"/>
  <c r="J281" i="31"/>
  <c r="M281" i="31" s="1"/>
  <c r="J277" i="31"/>
  <c r="M277" i="31" s="1"/>
  <c r="J264" i="31"/>
  <c r="M264" i="31" s="1"/>
  <c r="J251" i="31"/>
  <c r="M251" i="31" s="1"/>
  <c r="J247" i="31"/>
  <c r="M247" i="31" s="1"/>
  <c r="J234" i="31"/>
  <c r="M234" i="31" s="1"/>
  <c r="J230" i="31"/>
  <c r="M230" i="31" s="1"/>
  <c r="J217" i="31"/>
  <c r="M217" i="31" s="1"/>
  <c r="J213" i="31"/>
  <c r="M213" i="31" s="1"/>
  <c r="J200" i="31"/>
  <c r="M200" i="31" s="1"/>
  <c r="J189" i="31"/>
  <c r="M189" i="31" s="1"/>
  <c r="J181" i="31"/>
  <c r="M181" i="31" s="1"/>
  <c r="J173" i="31"/>
  <c r="M173" i="31" s="1"/>
  <c r="J165" i="31"/>
  <c r="M165" i="31" s="1"/>
  <c r="J157" i="31"/>
  <c r="M157" i="31" s="1"/>
  <c r="J149" i="31"/>
  <c r="M149" i="31" s="1"/>
  <c r="J141" i="31"/>
  <c r="M141" i="31" s="1"/>
  <c r="J133" i="31"/>
  <c r="M133" i="31" s="1"/>
  <c r="J125" i="31"/>
  <c r="M125" i="31" s="1"/>
  <c r="J117" i="31"/>
  <c r="M117" i="31" s="1"/>
  <c r="J109" i="31"/>
  <c r="M109" i="31" s="1"/>
  <c r="J101" i="31"/>
  <c r="M101" i="31" s="1"/>
  <c r="J93" i="31"/>
  <c r="M93" i="31" s="1"/>
  <c r="J85" i="31"/>
  <c r="M85" i="31" s="1"/>
  <c r="J289" i="31"/>
  <c r="M289" i="31" s="1"/>
  <c r="J259" i="31"/>
  <c r="M259" i="31" s="1"/>
  <c r="J250" i="31"/>
  <c r="M250" i="31" s="1"/>
  <c r="J241" i="31"/>
  <c r="M241" i="31" s="1"/>
  <c r="J238" i="31"/>
  <c r="M238" i="31" s="1"/>
  <c r="J235" i="31"/>
  <c r="M235" i="31" s="1"/>
  <c r="J232" i="31"/>
  <c r="M232" i="31" s="1"/>
  <c r="J229" i="31"/>
  <c r="M229" i="31" s="1"/>
  <c r="J226" i="31"/>
  <c r="M226" i="31" s="1"/>
  <c r="J223" i="31"/>
  <c r="M223" i="31" s="1"/>
  <c r="J214" i="31"/>
  <c r="M214" i="31" s="1"/>
  <c r="J205" i="31"/>
  <c r="M205" i="31" s="1"/>
  <c r="J192" i="31"/>
  <c r="M192" i="31" s="1"/>
  <c r="J179" i="31"/>
  <c r="M179" i="31" s="1"/>
  <c r="J175" i="31"/>
  <c r="M175" i="31" s="1"/>
  <c r="J287" i="31"/>
  <c r="M287" i="31" s="1"/>
  <c r="J278" i="31"/>
  <c r="M278" i="31" s="1"/>
  <c r="J269" i="31"/>
  <c r="M269" i="31" s="1"/>
  <c r="J211" i="31"/>
  <c r="M211" i="31" s="1"/>
  <c r="J208" i="31"/>
  <c r="M208" i="31" s="1"/>
  <c r="J202" i="31"/>
  <c r="M202" i="31" s="1"/>
  <c r="J199" i="31"/>
  <c r="M199" i="31" s="1"/>
  <c r="J188" i="31"/>
  <c r="M188" i="31" s="1"/>
  <c r="J184" i="31"/>
  <c r="M184" i="31" s="1"/>
  <c r="J171" i="31"/>
  <c r="M171" i="31" s="1"/>
  <c r="J167" i="31"/>
  <c r="M167" i="31" s="1"/>
  <c r="J154" i="31"/>
  <c r="M154" i="31" s="1"/>
  <c r="J150" i="31"/>
  <c r="M150" i="31" s="1"/>
  <c r="J137" i="31"/>
  <c r="M137" i="31" s="1"/>
  <c r="J124" i="31"/>
  <c r="M124" i="31" s="1"/>
  <c r="J120" i="31"/>
  <c r="M120" i="31" s="1"/>
  <c r="J107" i="31"/>
  <c r="M107" i="31" s="1"/>
  <c r="J103" i="31"/>
  <c r="M103" i="31" s="1"/>
  <c r="J90" i="31"/>
  <c r="M90" i="31" s="1"/>
  <c r="J86" i="31"/>
  <c r="M86" i="31" s="1"/>
  <c r="J79" i="31"/>
  <c r="M79" i="31" s="1"/>
  <c r="J71" i="31"/>
  <c r="M71" i="31" s="1"/>
  <c r="J286" i="31"/>
  <c r="M286" i="31" s="1"/>
  <c r="J282" i="31"/>
  <c r="M282" i="31" s="1"/>
  <c r="J272" i="31"/>
  <c r="M272" i="31" s="1"/>
  <c r="J270" i="31"/>
  <c r="M270" i="31" s="1"/>
  <c r="J266" i="31"/>
  <c r="M266" i="31" s="1"/>
  <c r="J254" i="31"/>
  <c r="M254" i="31" s="1"/>
  <c r="J248" i="31"/>
  <c r="M248" i="31" s="1"/>
  <c r="J191" i="31"/>
  <c r="M191" i="31" s="1"/>
  <c r="J177" i="31"/>
  <c r="M177" i="31" s="1"/>
  <c r="J140" i="31"/>
  <c r="M140" i="31" s="1"/>
  <c r="J131" i="31"/>
  <c r="M131" i="31" s="1"/>
  <c r="J128" i="31"/>
  <c r="M128" i="31" s="1"/>
  <c r="J122" i="31"/>
  <c r="M122" i="31" s="1"/>
  <c r="J119" i="31"/>
  <c r="M119" i="31" s="1"/>
  <c r="J116" i="31"/>
  <c r="M116" i="31" s="1"/>
  <c r="J113" i="31"/>
  <c r="M113" i="31" s="1"/>
  <c r="J110" i="31"/>
  <c r="M110" i="31" s="1"/>
  <c r="J104" i="31"/>
  <c r="M104" i="31" s="1"/>
  <c r="J95" i="31"/>
  <c r="M95" i="31" s="1"/>
  <c r="J82" i="31"/>
  <c r="M82" i="31" s="1"/>
  <c r="J69" i="31"/>
  <c r="J288" i="31"/>
  <c r="M288" i="31" s="1"/>
  <c r="J280" i="31"/>
  <c r="M280" i="31" s="1"/>
  <c r="J274" i="31"/>
  <c r="M274" i="31" s="1"/>
  <c r="J262" i="31"/>
  <c r="M262" i="31" s="1"/>
  <c r="J258" i="31"/>
  <c r="M258" i="31" s="1"/>
  <c r="J256" i="31"/>
  <c r="M256" i="31" s="1"/>
  <c r="J246" i="31"/>
  <c r="M246" i="31" s="1"/>
  <c r="J242" i="31"/>
  <c r="M242" i="31" s="1"/>
  <c r="J240" i="31"/>
  <c r="M240" i="31" s="1"/>
  <c r="J224" i="31"/>
  <c r="M224" i="31" s="1"/>
  <c r="J222" i="31"/>
  <c r="M222" i="31" s="1"/>
  <c r="J218" i="31"/>
  <c r="M218" i="31" s="1"/>
  <c r="J206" i="31"/>
  <c r="M206" i="31" s="1"/>
  <c r="J182" i="31"/>
  <c r="M182" i="31" s="1"/>
  <c r="J170" i="31"/>
  <c r="M170" i="31" s="1"/>
  <c r="J168" i="31"/>
  <c r="M168" i="31" s="1"/>
  <c r="J159" i="31"/>
  <c r="M159" i="31" s="1"/>
  <c r="J98" i="31"/>
  <c r="M98" i="31" s="1"/>
  <c r="J92" i="31"/>
  <c r="M92" i="31" s="1"/>
  <c r="J89" i="31"/>
  <c r="M89" i="31" s="1"/>
  <c r="J78" i="31"/>
  <c r="M78" i="31" s="1"/>
  <c r="J74" i="31"/>
  <c r="M74" i="31" s="1"/>
  <c r="J216" i="31"/>
  <c r="M216" i="31" s="1"/>
  <c r="J210" i="31"/>
  <c r="M210" i="31" s="1"/>
  <c r="J198" i="31"/>
  <c r="M198" i="31" s="1"/>
  <c r="J194" i="31"/>
  <c r="M194" i="31" s="1"/>
  <c r="J180" i="31"/>
  <c r="M180" i="31" s="1"/>
  <c r="J162" i="31"/>
  <c r="M162" i="31" s="1"/>
  <c r="J156" i="31"/>
  <c r="M156" i="31" s="1"/>
  <c r="J153" i="31"/>
  <c r="M153" i="31" s="1"/>
  <c r="J147" i="31"/>
  <c r="M147" i="31" s="1"/>
  <c r="J144" i="31"/>
  <c r="M144" i="31" s="1"/>
  <c r="J138" i="31"/>
  <c r="M138" i="31" s="1"/>
  <c r="J135" i="31"/>
  <c r="M135" i="31" s="1"/>
  <c r="J129" i="31"/>
  <c r="M129" i="31" s="1"/>
  <c r="J126" i="31"/>
  <c r="M126" i="31" s="1"/>
  <c r="J83" i="31"/>
  <c r="M83" i="31" s="1"/>
  <c r="J70" i="31"/>
  <c r="M70" i="31" s="1"/>
  <c r="J187" i="31"/>
  <c r="M187" i="31" s="1"/>
  <c r="J185" i="31"/>
  <c r="M185" i="31" s="1"/>
  <c r="I72" i="31"/>
  <c r="L72" i="31" s="1"/>
  <c r="J76" i="31"/>
  <c r="M76" i="31" s="1"/>
  <c r="J80" i="31"/>
  <c r="M80" i="31" s="1"/>
  <c r="J94" i="31"/>
  <c r="M94" i="31" s="1"/>
  <c r="J96" i="31"/>
  <c r="M96" i="31" s="1"/>
  <c r="J106" i="31"/>
  <c r="M106" i="31" s="1"/>
  <c r="J108" i="31"/>
  <c r="M108" i="31" s="1"/>
  <c r="I118" i="31"/>
  <c r="L118" i="31" s="1"/>
  <c r="I120" i="31"/>
  <c r="L120" i="31" s="1"/>
  <c r="I130" i="31"/>
  <c r="L130" i="31" s="1"/>
  <c r="J132" i="31"/>
  <c r="M132" i="31" s="1"/>
  <c r="I144" i="31"/>
  <c r="L144" i="31" s="1"/>
  <c r="J151" i="31"/>
  <c r="M151" i="31" s="1"/>
  <c r="I154" i="31"/>
  <c r="L154" i="31" s="1"/>
  <c r="I157" i="31"/>
  <c r="L157" i="31" s="1"/>
  <c r="I160" i="31"/>
  <c r="L160" i="31" s="1"/>
  <c r="I163" i="31"/>
  <c r="L163" i="31" s="1"/>
  <c r="I166" i="31"/>
  <c r="L166" i="31" s="1"/>
  <c r="J169" i="31"/>
  <c r="M169" i="31" s="1"/>
  <c r="I176" i="31"/>
  <c r="L176" i="31" s="1"/>
  <c r="J183" i="31"/>
  <c r="M183" i="31" s="1"/>
  <c r="I190" i="31"/>
  <c r="L190" i="31" s="1"/>
  <c r="J197" i="31"/>
  <c r="M197" i="31" s="1"/>
  <c r="J209" i="31"/>
  <c r="M209" i="31" s="1"/>
  <c r="J221" i="31"/>
  <c r="M221" i="31" s="1"/>
  <c r="J233" i="31"/>
  <c r="M233" i="31" s="1"/>
  <c r="J237" i="31"/>
  <c r="M237" i="31" s="1"/>
  <c r="I245" i="31"/>
  <c r="L245" i="31" s="1"/>
  <c r="J249" i="31"/>
  <c r="M249" i="31" s="1"/>
  <c r="J253" i="31"/>
  <c r="M253" i="31" s="1"/>
  <c r="I257" i="31"/>
  <c r="L257" i="31" s="1"/>
  <c r="I261" i="31"/>
  <c r="L261" i="31" s="1"/>
  <c r="J265" i="31"/>
  <c r="M265" i="31" s="1"/>
  <c r="I273" i="31"/>
  <c r="L273" i="31" s="1"/>
  <c r="I277" i="31"/>
  <c r="L277" i="31" s="1"/>
  <c r="J72" i="31"/>
  <c r="M72" i="31" s="1"/>
  <c r="I85" i="31"/>
  <c r="L85" i="31" s="1"/>
  <c r="I87" i="31"/>
  <c r="L87" i="31" s="1"/>
  <c r="I97" i="31"/>
  <c r="L97" i="31" s="1"/>
  <c r="I99" i="31"/>
  <c r="L99" i="31" s="1"/>
  <c r="J118" i="31"/>
  <c r="M118" i="31" s="1"/>
  <c r="I123" i="31"/>
  <c r="L123" i="31" s="1"/>
  <c r="J130" i="31"/>
  <c r="M130" i="31" s="1"/>
  <c r="I142" i="31"/>
  <c r="L142" i="31" s="1"/>
  <c r="J160" i="31"/>
  <c r="M160" i="31" s="1"/>
  <c r="J163" i="31"/>
  <c r="M163" i="31" s="1"/>
  <c r="J166" i="31"/>
  <c r="M166" i="31" s="1"/>
  <c r="J176" i="31"/>
  <c r="M176" i="31" s="1"/>
  <c r="J190" i="31"/>
  <c r="M190" i="31" s="1"/>
  <c r="J245" i="31"/>
  <c r="M245" i="31" s="1"/>
  <c r="J257" i="31"/>
  <c r="M257" i="31" s="1"/>
  <c r="J261" i="31"/>
  <c r="M261" i="31" s="1"/>
  <c r="I269" i="31"/>
  <c r="L269" i="31" s="1"/>
  <c r="J273" i="31"/>
  <c r="M273" i="31" s="1"/>
  <c r="I281" i="31"/>
  <c r="L281" i="31" s="1"/>
  <c r="J285" i="31"/>
  <c r="M285" i="31" s="1"/>
  <c r="I81" i="31"/>
  <c r="L81" i="31" s="1"/>
  <c r="I109" i="31"/>
  <c r="L109" i="31" s="1"/>
  <c r="I121" i="31"/>
  <c r="L121" i="31" s="1"/>
  <c r="I135" i="31"/>
  <c r="L135" i="31" s="1"/>
  <c r="I147" i="31"/>
  <c r="L147" i="31" s="1"/>
  <c r="I167" i="31"/>
  <c r="L167" i="31" s="1"/>
  <c r="I174" i="31"/>
  <c r="L174" i="31" s="1"/>
  <c r="I207" i="31"/>
  <c r="L207" i="31" s="1"/>
  <c r="N135" i="31" l="1"/>
  <c r="Q79" i="4" s="1"/>
  <c r="N181" i="31"/>
  <c r="Q125" i="4" s="1"/>
  <c r="N98" i="31"/>
  <c r="Q42" i="4" s="1"/>
  <c r="N274" i="31"/>
  <c r="Q218" i="4" s="1"/>
  <c r="N142" i="31"/>
  <c r="Q86" i="4" s="1"/>
  <c r="N173" i="31"/>
  <c r="Q117" i="4" s="1"/>
  <c r="N186" i="31"/>
  <c r="Q130" i="4" s="1"/>
  <c r="N115" i="31"/>
  <c r="Q59" i="4" s="1"/>
  <c r="N73" i="31"/>
  <c r="Q17" i="4" s="1"/>
  <c r="N148" i="31"/>
  <c r="Q92" i="4" s="1"/>
  <c r="N263" i="31"/>
  <c r="Q207" i="4" s="1"/>
  <c r="N108" i="31"/>
  <c r="Q52" i="4" s="1"/>
  <c r="N90" i="31"/>
  <c r="Q34" i="4" s="1"/>
  <c r="N200" i="31"/>
  <c r="Q144" i="4" s="1"/>
  <c r="N82" i="31"/>
  <c r="Q26" i="4" s="1"/>
  <c r="N172" i="31"/>
  <c r="Q116" i="4" s="1"/>
  <c r="N174" i="31"/>
  <c r="Q118" i="4" s="1"/>
  <c r="N105" i="31"/>
  <c r="Q49" i="4" s="1"/>
  <c r="N185" i="31"/>
  <c r="Q129" i="4" s="1"/>
  <c r="N197" i="31"/>
  <c r="Q141" i="4" s="1"/>
  <c r="N176" i="31"/>
  <c r="Q120" i="4" s="1"/>
  <c r="N270" i="31"/>
  <c r="Q214" i="4" s="1"/>
  <c r="N143" i="31"/>
  <c r="Q87" i="4" s="1"/>
  <c r="N271" i="31"/>
  <c r="Q215" i="4" s="1"/>
  <c r="N277" i="31"/>
  <c r="Q221" i="4" s="1"/>
  <c r="N195" i="31"/>
  <c r="Q139" i="4" s="1"/>
  <c r="N193" i="31"/>
  <c r="Q137" i="4" s="1"/>
  <c r="N139" i="31"/>
  <c r="Q83" i="4" s="1"/>
  <c r="N178" i="31"/>
  <c r="Q122" i="4" s="1"/>
  <c r="N121" i="31"/>
  <c r="Q65" i="4" s="1"/>
  <c r="N161" i="31"/>
  <c r="Q105" i="4" s="1"/>
  <c r="N130" i="31"/>
  <c r="Q74" i="4" s="1"/>
  <c r="N191" i="31"/>
  <c r="Q135" i="4" s="1"/>
  <c r="N129" i="31"/>
  <c r="Q73" i="4" s="1"/>
  <c r="N261" i="31"/>
  <c r="Q205" i="4" s="1"/>
  <c r="N70" i="31"/>
  <c r="Q14" i="4" s="1"/>
  <c r="N231" i="31"/>
  <c r="Q175" i="4" s="1"/>
  <c r="N220" i="31"/>
  <c r="Q164" i="4" s="1"/>
  <c r="N235" i="31"/>
  <c r="Q179" i="4" s="1"/>
  <c r="N131" i="31"/>
  <c r="Q75" i="4" s="1"/>
  <c r="N234" i="31"/>
  <c r="Q178" i="4" s="1"/>
  <c r="N188" i="31"/>
  <c r="Q132" i="4" s="1"/>
  <c r="N279" i="31"/>
  <c r="Q223" i="4" s="1"/>
  <c r="N251" i="31"/>
  <c r="Q195" i="4" s="1"/>
  <c r="N192" i="31"/>
  <c r="Q136" i="4" s="1"/>
  <c r="N273" i="31"/>
  <c r="Q217" i="4" s="1"/>
  <c r="N109" i="31"/>
  <c r="Q53" i="4" s="1"/>
  <c r="N204" i="31"/>
  <c r="Q148" i="4" s="1"/>
  <c r="N230" i="31"/>
  <c r="Q174" i="4" s="1"/>
  <c r="N132" i="31"/>
  <c r="Q76" i="4" s="1"/>
  <c r="N283" i="31"/>
  <c r="Q227" i="4" s="1"/>
  <c r="N199" i="31"/>
  <c r="Q143" i="4" s="1"/>
  <c r="N276" i="31"/>
  <c r="Q220" i="4" s="1"/>
  <c r="N74" i="31"/>
  <c r="Q18" i="4" s="1"/>
  <c r="N111" i="31"/>
  <c r="Q55" i="4" s="1"/>
  <c r="N206" i="31"/>
  <c r="Q150" i="4" s="1"/>
  <c r="N175" i="31"/>
  <c r="Q119" i="4" s="1"/>
  <c r="N116" i="31"/>
  <c r="Q60" i="4" s="1"/>
  <c r="N136" i="31"/>
  <c r="Q80" i="4" s="1"/>
  <c r="N212" i="31"/>
  <c r="Q156" i="4" s="1"/>
  <c r="N280" i="31"/>
  <c r="Q224" i="4" s="1"/>
  <c r="N93" i="31"/>
  <c r="Q37" i="4" s="1"/>
  <c r="N162" i="31"/>
  <c r="Q106" i="4" s="1"/>
  <c r="N177" i="31"/>
  <c r="Q121" i="4" s="1"/>
  <c r="N88" i="31"/>
  <c r="Q32" i="4" s="1"/>
  <c r="N258" i="31"/>
  <c r="Q202" i="4" s="1"/>
  <c r="I291" i="31"/>
  <c r="L69" i="31"/>
  <c r="N267" i="31"/>
  <c r="Q211" i="4" s="1"/>
  <c r="J291" i="31"/>
  <c r="M69" i="31"/>
  <c r="N118" i="31"/>
  <c r="Q62" i="4" s="1"/>
  <c r="N76" i="31"/>
  <c r="Q20" i="4" s="1"/>
  <c r="N152" i="31"/>
  <c r="Q96" i="4" s="1"/>
  <c r="N287" i="31"/>
  <c r="Q231" i="4" s="1"/>
  <c r="N87" i="31"/>
  <c r="Q31" i="4" s="1"/>
  <c r="N95" i="31"/>
  <c r="Q39" i="4" s="1"/>
  <c r="N77" i="31"/>
  <c r="Q21" i="4" s="1"/>
  <c r="N288" i="31"/>
  <c r="Q232" i="4" s="1"/>
  <c r="N79" i="31"/>
  <c r="Q23" i="4" s="1"/>
  <c r="N96" i="31"/>
  <c r="Q40" i="4" s="1"/>
  <c r="N221" i="31"/>
  <c r="Q165" i="4" s="1"/>
  <c r="N189" i="31"/>
  <c r="Q133" i="4" s="1"/>
  <c r="N184" i="31"/>
  <c r="Q128" i="4" s="1"/>
  <c r="N85" i="31"/>
  <c r="Q29" i="4" s="1"/>
  <c r="N153" i="31"/>
  <c r="Q97" i="4" s="1"/>
  <c r="N253" i="31"/>
  <c r="Q197" i="4" s="1"/>
  <c r="N198" i="31"/>
  <c r="Q142" i="4" s="1"/>
  <c r="N99" i="31"/>
  <c r="Q43" i="4" s="1"/>
  <c r="N163" i="31"/>
  <c r="Q107" i="4" s="1"/>
  <c r="N229" i="31"/>
  <c r="Q173" i="4" s="1"/>
  <c r="N266" i="31"/>
  <c r="Q210" i="4" s="1"/>
  <c r="N100" i="31"/>
  <c r="Q44" i="4" s="1"/>
  <c r="N249" i="31"/>
  <c r="Q193" i="4" s="1"/>
  <c r="N101" i="31"/>
  <c r="Q45" i="4" s="1"/>
  <c r="N134" i="31"/>
  <c r="Q78" i="4" s="1"/>
  <c r="N89" i="31"/>
  <c r="Q33" i="4" s="1"/>
  <c r="N201" i="31"/>
  <c r="Q145" i="4" s="1"/>
  <c r="N233" i="31"/>
  <c r="Q177" i="4" s="1"/>
  <c r="N210" i="31"/>
  <c r="Q154" i="4" s="1"/>
  <c r="N117" i="31"/>
  <c r="Q61" i="4" s="1"/>
  <c r="N194" i="31"/>
  <c r="Q138" i="4" s="1"/>
  <c r="N240" i="31"/>
  <c r="Q184" i="4" s="1"/>
  <c r="N104" i="31"/>
  <c r="Q48" i="4" s="1"/>
  <c r="N208" i="31"/>
  <c r="Q152" i="4" s="1"/>
  <c r="N254" i="31"/>
  <c r="Q198" i="4" s="1"/>
  <c r="N260" i="31"/>
  <c r="Q204" i="4" s="1"/>
  <c r="N164" i="31"/>
  <c r="Q108" i="4" s="1"/>
  <c r="N102" i="31"/>
  <c r="Q46" i="4" s="1"/>
  <c r="N170" i="31"/>
  <c r="Q114" i="4" s="1"/>
  <c r="N262" i="31"/>
  <c r="Q206" i="4" s="1"/>
  <c r="N207" i="31"/>
  <c r="Q151" i="4" s="1"/>
  <c r="N179" i="31"/>
  <c r="Q123" i="4" s="1"/>
  <c r="N246" i="31"/>
  <c r="Q190" i="4" s="1"/>
  <c r="N218" i="31"/>
  <c r="Q162" i="4" s="1"/>
  <c r="N282" i="31"/>
  <c r="Q226" i="4" s="1"/>
  <c r="N138" i="31"/>
  <c r="Q82" i="4" s="1"/>
  <c r="N113" i="31"/>
  <c r="Q57" i="4" s="1"/>
  <c r="N278" i="31"/>
  <c r="Q222" i="4" s="1"/>
  <c r="N119" i="31"/>
  <c r="Q63" i="4" s="1"/>
  <c r="N209" i="31"/>
  <c r="Q153" i="4" s="1"/>
  <c r="N190" i="31"/>
  <c r="Q134" i="4" s="1"/>
  <c r="N114" i="31"/>
  <c r="Q58" i="4" s="1"/>
  <c r="N156" i="31"/>
  <c r="Q100" i="4" s="1"/>
  <c r="N86" i="31"/>
  <c r="Q30" i="4" s="1"/>
  <c r="N122" i="31"/>
  <c r="Q66" i="4" s="1"/>
  <c r="N146" i="31"/>
  <c r="Q90" i="4" s="1"/>
  <c r="N284" i="31"/>
  <c r="Q228" i="4" s="1"/>
  <c r="N238" i="31"/>
  <c r="Q182" i="4" s="1"/>
  <c r="N242" i="31"/>
  <c r="Q186" i="4" s="1"/>
  <c r="N211" i="31"/>
  <c r="Q155" i="4" s="1"/>
  <c r="N71" i="31"/>
  <c r="Q15" i="4" s="1"/>
  <c r="N275" i="31"/>
  <c r="Q219" i="4" s="1"/>
  <c r="N213" i="31"/>
  <c r="Q157" i="4" s="1"/>
  <c r="N120" i="31"/>
  <c r="Q64" i="4" s="1"/>
  <c r="N205" i="31"/>
  <c r="Q149" i="4" s="1"/>
  <c r="N133" i="31"/>
  <c r="Q77" i="4" s="1"/>
  <c r="N159" i="31"/>
  <c r="Q103" i="4" s="1"/>
  <c r="N92" i="31"/>
  <c r="Q36" i="4" s="1"/>
  <c r="N232" i="31"/>
  <c r="Q176" i="4" s="1"/>
  <c r="N81" i="31"/>
  <c r="Q25" i="4" s="1"/>
  <c r="H291" i="31"/>
  <c r="K69" i="31"/>
  <c r="K67" i="31" s="1"/>
  <c r="N244" i="31"/>
  <c r="Q188" i="4" s="1"/>
  <c r="N286" i="31"/>
  <c r="Q230" i="4" s="1"/>
  <c r="N147" i="31"/>
  <c r="Q91" i="4" s="1"/>
  <c r="N250" i="31"/>
  <c r="Q194" i="4" s="1"/>
  <c r="N75" i="31"/>
  <c r="Q19" i="4" s="1"/>
  <c r="N223" i="31"/>
  <c r="Q167" i="4" s="1"/>
  <c r="N80" i="31"/>
  <c r="Q24" i="4" s="1"/>
  <c r="N225" i="31"/>
  <c r="Q169" i="4" s="1"/>
  <c r="N217" i="31"/>
  <c r="Q161" i="4" s="1"/>
  <c r="N145" i="31"/>
  <c r="Q89" i="4" s="1"/>
  <c r="N222" i="31"/>
  <c r="Q166" i="4" s="1"/>
  <c r="N236" i="31"/>
  <c r="Q180" i="4" s="1"/>
  <c r="N125" i="31"/>
  <c r="Q69" i="4" s="1"/>
  <c r="N149" i="31"/>
  <c r="Q93" i="4" s="1"/>
  <c r="N247" i="31"/>
  <c r="Q191" i="4" s="1"/>
  <c r="N91" i="31"/>
  <c r="Q35" i="4" s="1"/>
  <c r="N155" i="31"/>
  <c r="Q99" i="4" s="1"/>
  <c r="N216" i="31"/>
  <c r="Q160" i="4" s="1"/>
  <c r="N227" i="31"/>
  <c r="Q171" i="4" s="1"/>
  <c r="N84" i="31"/>
  <c r="Q28" i="4" s="1"/>
  <c r="N237" i="31"/>
  <c r="Q181" i="4" s="1"/>
  <c r="N144" i="31"/>
  <c r="Q88" i="4" s="1"/>
  <c r="N165" i="31"/>
  <c r="Q109" i="4" s="1"/>
  <c r="N224" i="31"/>
  <c r="Q168" i="4" s="1"/>
  <c r="N248" i="31"/>
  <c r="Q192" i="4" s="1"/>
  <c r="N128" i="31"/>
  <c r="Q72" i="4" s="1"/>
  <c r="N97" i="31"/>
  <c r="Q41" i="4" s="1"/>
  <c r="N202" i="31"/>
  <c r="Q146" i="4" s="1"/>
  <c r="N239" i="31"/>
  <c r="Q183" i="4" s="1"/>
  <c r="N124" i="31"/>
  <c r="Q68" i="4" s="1"/>
  <c r="N103" i="31"/>
  <c r="Q47" i="4" s="1"/>
  <c r="N141" i="31"/>
  <c r="Q85" i="4" s="1"/>
  <c r="N154" i="31"/>
  <c r="Q98" i="4" s="1"/>
  <c r="N241" i="31"/>
  <c r="Q185" i="4" s="1"/>
  <c r="N269" i="31"/>
  <c r="Q213" i="4" s="1"/>
  <c r="N203" i="31"/>
  <c r="Q147" i="4" s="1"/>
  <c r="N168" i="31"/>
  <c r="Q112" i="4" s="1"/>
  <c r="N228" i="31"/>
  <c r="Q172" i="4" s="1"/>
  <c r="N196" i="31"/>
  <c r="Q140" i="4" s="1"/>
  <c r="N252" i="31"/>
  <c r="Q196" i="4" s="1"/>
  <c r="N158" i="31"/>
  <c r="Q102" i="4" s="1"/>
  <c r="N166" i="31"/>
  <c r="Q110" i="4" s="1"/>
  <c r="N256" i="31"/>
  <c r="Q200" i="4" s="1"/>
  <c r="N107" i="31"/>
  <c r="Q51" i="4" s="1"/>
  <c r="N171" i="31"/>
  <c r="Q115" i="4" s="1"/>
  <c r="N112" i="31"/>
  <c r="Q56" i="4" s="1"/>
  <c r="N243" i="31"/>
  <c r="Q187" i="4" s="1"/>
  <c r="N151" i="31"/>
  <c r="Q95" i="4" s="1"/>
  <c r="N72" i="31"/>
  <c r="Q16" i="4" s="1"/>
  <c r="N157" i="31"/>
  <c r="Q101" i="4" s="1"/>
  <c r="N245" i="31"/>
  <c r="Q189" i="4" s="1"/>
  <c r="N281" i="31"/>
  <c r="Q225" i="4" s="1"/>
  <c r="N215" i="31"/>
  <c r="Q159" i="4" s="1"/>
  <c r="N180" i="31"/>
  <c r="Q124" i="4" s="1"/>
  <c r="N137" i="31"/>
  <c r="Q81" i="4" s="1"/>
  <c r="N126" i="31"/>
  <c r="Q70" i="4" s="1"/>
  <c r="N255" i="31"/>
  <c r="Q199" i="4" s="1"/>
  <c r="N150" i="31"/>
  <c r="Q94" i="4" s="1"/>
  <c r="N127" i="31"/>
  <c r="Q71" i="4" s="1"/>
  <c r="N169" i="31"/>
  <c r="Q113" i="4" s="1"/>
  <c r="N94" i="31"/>
  <c r="Q38" i="4" s="1"/>
  <c r="N160" i="31"/>
  <c r="Q104" i="4" s="1"/>
  <c r="N257" i="31"/>
  <c r="Q201" i="4" s="1"/>
  <c r="N285" i="31"/>
  <c r="Q229" i="4" s="1"/>
  <c r="N83" i="31"/>
  <c r="Q27" i="4" s="1"/>
  <c r="N219" i="31"/>
  <c r="Q163" i="4" s="1"/>
  <c r="N182" i="31"/>
  <c r="Q126" i="4" s="1"/>
  <c r="N78" i="31"/>
  <c r="Q22" i="4" s="1"/>
  <c r="N110" i="31"/>
  <c r="Q54" i="4" s="1"/>
  <c r="N214" i="31"/>
  <c r="Q158" i="4" s="1"/>
  <c r="N264" i="31"/>
  <c r="Q208" i="4" s="1"/>
  <c r="N140" i="31"/>
  <c r="Q84" i="4" s="1"/>
  <c r="N272" i="31"/>
  <c r="Q216" i="4" s="1"/>
  <c r="N167" i="31"/>
  <c r="Q111" i="4" s="1"/>
  <c r="N106" i="31"/>
  <c r="Q50" i="4" s="1"/>
  <c r="N183" i="31"/>
  <c r="Q127" i="4" s="1"/>
  <c r="N265" i="31"/>
  <c r="Q209" i="4" s="1"/>
  <c r="N268" i="31"/>
  <c r="Q212" i="4" s="1"/>
  <c r="N123" i="31"/>
  <c r="Q67" i="4" s="1"/>
  <c r="N187" i="31"/>
  <c r="Q131" i="4" s="1"/>
  <c r="N259" i="31"/>
  <c r="Q203" i="4" s="1"/>
  <c r="N226" i="31"/>
  <c r="Q170" i="4" s="1"/>
  <c r="N289" i="31"/>
  <c r="Q233" i="4" s="1"/>
  <c r="M67" i="31" l="1"/>
  <c r="M291" i="31" s="1"/>
  <c r="L67" i="31"/>
  <c r="L291" i="31" s="1"/>
  <c r="K291" i="31"/>
  <c r="N69" i="31"/>
  <c r="N67" i="31" s="1"/>
  <c r="N291" i="31" l="1"/>
  <c r="Q13" i="4"/>
  <c r="Q11" i="4" s="1"/>
  <c r="Q235" i="4" l="1"/>
  <c r="D5" i="31"/>
  <c r="H14" i="23"/>
  <c r="H13" i="23"/>
  <c r="H14" i="24"/>
  <c r="H15" i="24"/>
  <c r="H16" i="24"/>
  <c r="H15" i="23" l="1"/>
  <c r="H189" i="24"/>
  <c r="I189" i="24" s="1"/>
  <c r="P133" i="4" s="1"/>
  <c r="H252" i="24"/>
  <c r="I252" i="24" s="1"/>
  <c r="P196" i="4" s="1"/>
  <c r="H116" i="24"/>
  <c r="I116" i="24" s="1"/>
  <c r="P60" i="4" s="1"/>
  <c r="H236" i="24"/>
  <c r="I236" i="24" s="1"/>
  <c r="P180" i="4" s="1"/>
  <c r="H137" i="24"/>
  <c r="I137" i="24" s="1"/>
  <c r="P81" i="4" s="1"/>
  <c r="H153" i="24"/>
  <c r="I153" i="24" s="1"/>
  <c r="P97" i="4" s="1"/>
  <c r="H190" i="24"/>
  <c r="I190" i="24" s="1"/>
  <c r="P134" i="4" s="1"/>
  <c r="H265" i="24"/>
  <c r="I265" i="24" s="1"/>
  <c r="P209" i="4" s="1"/>
  <c r="H206" i="24"/>
  <c r="I206" i="24" s="1"/>
  <c r="P150" i="4" s="1"/>
  <c r="H117" i="24"/>
  <c r="I117" i="24" s="1"/>
  <c r="P61" i="4" s="1"/>
  <c r="H135" i="24"/>
  <c r="I135" i="24" s="1"/>
  <c r="P79" i="4" s="1"/>
  <c r="H237" i="24"/>
  <c r="I237" i="24" s="1"/>
  <c r="P181" i="4" s="1"/>
  <c r="H251" i="24"/>
  <c r="I251" i="24" s="1"/>
  <c r="P195" i="4" s="1"/>
  <c r="H82" i="24"/>
  <c r="I82" i="24" s="1"/>
  <c r="P26" i="4" s="1"/>
  <c r="H191" i="24"/>
  <c r="I191" i="24" s="1"/>
  <c r="P135" i="4" s="1"/>
  <c r="H282" i="24"/>
  <c r="I282" i="24" s="1"/>
  <c r="P226" i="4" s="1"/>
  <c r="H207" i="24"/>
  <c r="I207" i="24" s="1"/>
  <c r="P151" i="4" s="1"/>
  <c r="H79" i="24"/>
  <c r="I79" i="24" s="1"/>
  <c r="P23" i="4" s="1"/>
  <c r="H118" i="24"/>
  <c r="I118" i="24" s="1"/>
  <c r="P62" i="4" s="1"/>
  <c r="H172" i="24"/>
  <c r="I172" i="24" s="1"/>
  <c r="P116" i="4" s="1"/>
  <c r="H219" i="24"/>
  <c r="I219" i="24" s="1"/>
  <c r="P163" i="4" s="1"/>
  <c r="H253" i="24"/>
  <c r="I253" i="24" s="1"/>
  <c r="P197" i="4" s="1"/>
  <c r="H81" i="24"/>
  <c r="I81" i="24" s="1"/>
  <c r="P25" i="4" s="1"/>
  <c r="H134" i="24"/>
  <c r="I134" i="24" s="1"/>
  <c r="P78" i="4" s="1"/>
  <c r="H173" i="24"/>
  <c r="I173" i="24" s="1"/>
  <c r="P117" i="4" s="1"/>
  <c r="H223" i="24"/>
  <c r="I223" i="24" s="1"/>
  <c r="P167" i="4" s="1"/>
  <c r="H263" i="24"/>
  <c r="I263" i="24" s="1"/>
  <c r="P207" i="4" s="1"/>
  <c r="H281" i="24"/>
  <c r="I281" i="24" s="1"/>
  <c r="P225" i="4" s="1"/>
  <c r="H235" i="24"/>
  <c r="I235" i="24" s="1"/>
  <c r="P179" i="4" s="1"/>
  <c r="H171" i="24"/>
  <c r="I171" i="24" s="1"/>
  <c r="P115" i="4" s="1"/>
  <c r="H100" i="24"/>
  <c r="I100" i="24" s="1"/>
  <c r="P44" i="4" s="1"/>
  <c r="H279" i="24"/>
  <c r="I279" i="24" s="1"/>
  <c r="P223" i="4" s="1"/>
  <c r="H225" i="24"/>
  <c r="I225" i="24" s="1"/>
  <c r="P169" i="4" s="1"/>
  <c r="H155" i="24"/>
  <c r="I155" i="24" s="1"/>
  <c r="P99" i="4" s="1"/>
  <c r="H99" i="24"/>
  <c r="I99" i="24" s="1"/>
  <c r="P43" i="4" s="1"/>
  <c r="H269" i="24"/>
  <c r="I269" i="24" s="1"/>
  <c r="P213" i="4" s="1"/>
  <c r="H209" i="24"/>
  <c r="I209" i="24" s="1"/>
  <c r="P153" i="4" s="1"/>
  <c r="H154" i="24"/>
  <c r="I154" i="24" s="1"/>
  <c r="P98" i="4" s="1"/>
  <c r="H98" i="24"/>
  <c r="I98" i="24" s="1"/>
  <c r="P42" i="4" s="1"/>
  <c r="H72" i="24"/>
  <c r="I72" i="24" s="1"/>
  <c r="P16" i="4" s="1"/>
  <c r="H80" i="24"/>
  <c r="I80" i="24" s="1"/>
  <c r="P24" i="4" s="1"/>
  <c r="H88" i="24"/>
  <c r="I88" i="24" s="1"/>
  <c r="P32" i="4" s="1"/>
  <c r="H96" i="24"/>
  <c r="I96" i="24" s="1"/>
  <c r="P40" i="4" s="1"/>
  <c r="H104" i="24"/>
  <c r="I104" i="24" s="1"/>
  <c r="P48" i="4" s="1"/>
  <c r="H112" i="24"/>
  <c r="I112" i="24" s="1"/>
  <c r="P56" i="4" s="1"/>
  <c r="H120" i="24"/>
  <c r="I120" i="24" s="1"/>
  <c r="P64" i="4" s="1"/>
  <c r="H128" i="24"/>
  <c r="I128" i="24" s="1"/>
  <c r="P72" i="4" s="1"/>
  <c r="H136" i="24"/>
  <c r="I136" i="24" s="1"/>
  <c r="P80" i="4" s="1"/>
  <c r="H144" i="24"/>
  <c r="I144" i="24" s="1"/>
  <c r="P88" i="4" s="1"/>
  <c r="H152" i="24"/>
  <c r="I152" i="24" s="1"/>
  <c r="P96" i="4" s="1"/>
  <c r="H160" i="24"/>
  <c r="I160" i="24" s="1"/>
  <c r="P104" i="4" s="1"/>
  <c r="H168" i="24"/>
  <c r="I168" i="24" s="1"/>
  <c r="P112" i="4" s="1"/>
  <c r="H176" i="24"/>
  <c r="I176" i="24" s="1"/>
  <c r="P120" i="4" s="1"/>
  <c r="H184" i="24"/>
  <c r="I184" i="24" s="1"/>
  <c r="P128" i="4" s="1"/>
  <c r="H192" i="24"/>
  <c r="I192" i="24" s="1"/>
  <c r="P136" i="4" s="1"/>
  <c r="H200" i="24"/>
  <c r="I200" i="24" s="1"/>
  <c r="P144" i="4" s="1"/>
  <c r="H208" i="24"/>
  <c r="I208" i="24" s="1"/>
  <c r="P152" i="4" s="1"/>
  <c r="H216" i="24"/>
  <c r="I216" i="24" s="1"/>
  <c r="P160" i="4" s="1"/>
  <c r="H224" i="24"/>
  <c r="I224" i="24" s="1"/>
  <c r="P168" i="4" s="1"/>
  <c r="H232" i="24"/>
  <c r="I232" i="24" s="1"/>
  <c r="P176" i="4" s="1"/>
  <c r="H240" i="24"/>
  <c r="I240" i="24" s="1"/>
  <c r="P184" i="4" s="1"/>
  <c r="H248" i="24"/>
  <c r="I248" i="24" s="1"/>
  <c r="P192" i="4" s="1"/>
  <c r="H256" i="24"/>
  <c r="I256" i="24" s="1"/>
  <c r="P200" i="4" s="1"/>
  <c r="H264" i="24"/>
  <c r="I264" i="24" s="1"/>
  <c r="P208" i="4" s="1"/>
  <c r="H272" i="24"/>
  <c r="I272" i="24" s="1"/>
  <c r="P216" i="4" s="1"/>
  <c r="H280" i="24"/>
  <c r="I280" i="24" s="1"/>
  <c r="P224" i="4" s="1"/>
  <c r="H288" i="24"/>
  <c r="I288" i="24" s="1"/>
  <c r="P232" i="4" s="1"/>
  <c r="H73" i="24"/>
  <c r="I73" i="24" s="1"/>
  <c r="P17" i="4" s="1"/>
  <c r="H74" i="24"/>
  <c r="I74" i="24" s="1"/>
  <c r="P18" i="4" s="1"/>
  <c r="H83" i="24"/>
  <c r="I83" i="24" s="1"/>
  <c r="P27" i="4" s="1"/>
  <c r="H92" i="24"/>
  <c r="I92" i="24" s="1"/>
  <c r="P36" i="4" s="1"/>
  <c r="H101" i="24"/>
  <c r="I101" i="24" s="1"/>
  <c r="P45" i="4" s="1"/>
  <c r="H110" i="24"/>
  <c r="I110" i="24" s="1"/>
  <c r="P54" i="4" s="1"/>
  <c r="H119" i="24"/>
  <c r="I119" i="24" s="1"/>
  <c r="P63" i="4" s="1"/>
  <c r="H129" i="24"/>
  <c r="I129" i="24" s="1"/>
  <c r="P73" i="4" s="1"/>
  <c r="H138" i="24"/>
  <c r="I138" i="24" s="1"/>
  <c r="P82" i="4" s="1"/>
  <c r="H147" i="24"/>
  <c r="I147" i="24" s="1"/>
  <c r="P91" i="4" s="1"/>
  <c r="H156" i="24"/>
  <c r="I156" i="24" s="1"/>
  <c r="P100" i="4" s="1"/>
  <c r="H165" i="24"/>
  <c r="I165" i="24" s="1"/>
  <c r="P109" i="4" s="1"/>
  <c r="H174" i="24"/>
  <c r="I174" i="24" s="1"/>
  <c r="P118" i="4" s="1"/>
  <c r="H183" i="24"/>
  <c r="I183" i="24" s="1"/>
  <c r="P127" i="4" s="1"/>
  <c r="H193" i="24"/>
  <c r="I193" i="24" s="1"/>
  <c r="P137" i="4" s="1"/>
  <c r="H202" i="24"/>
  <c r="I202" i="24" s="1"/>
  <c r="P146" i="4" s="1"/>
  <c r="H211" i="24"/>
  <c r="I211" i="24" s="1"/>
  <c r="P155" i="4" s="1"/>
  <c r="H220" i="24"/>
  <c r="I220" i="24" s="1"/>
  <c r="P164" i="4" s="1"/>
  <c r="H229" i="24"/>
  <c r="I229" i="24" s="1"/>
  <c r="P173" i="4" s="1"/>
  <c r="H238" i="24"/>
  <c r="I238" i="24" s="1"/>
  <c r="P182" i="4" s="1"/>
  <c r="H247" i="24"/>
  <c r="I247" i="24" s="1"/>
  <c r="P191" i="4" s="1"/>
  <c r="H257" i="24"/>
  <c r="I257" i="24" s="1"/>
  <c r="P201" i="4" s="1"/>
  <c r="H266" i="24"/>
  <c r="I266" i="24" s="1"/>
  <c r="P210" i="4" s="1"/>
  <c r="H275" i="24"/>
  <c r="I275" i="24" s="1"/>
  <c r="P219" i="4" s="1"/>
  <c r="H284" i="24"/>
  <c r="I284" i="24" s="1"/>
  <c r="P228" i="4" s="1"/>
  <c r="H75" i="24"/>
  <c r="I75" i="24" s="1"/>
  <c r="P19" i="4" s="1"/>
  <c r="H84" i="24"/>
  <c r="I84" i="24" s="1"/>
  <c r="P28" i="4" s="1"/>
  <c r="H93" i="24"/>
  <c r="I93" i="24" s="1"/>
  <c r="P37" i="4" s="1"/>
  <c r="H102" i="24"/>
  <c r="I102" i="24" s="1"/>
  <c r="P46" i="4" s="1"/>
  <c r="H111" i="24"/>
  <c r="I111" i="24" s="1"/>
  <c r="P55" i="4" s="1"/>
  <c r="H121" i="24"/>
  <c r="I121" i="24" s="1"/>
  <c r="P65" i="4" s="1"/>
  <c r="H130" i="24"/>
  <c r="I130" i="24" s="1"/>
  <c r="P74" i="4" s="1"/>
  <c r="H139" i="24"/>
  <c r="I139" i="24" s="1"/>
  <c r="P83" i="4" s="1"/>
  <c r="H148" i="24"/>
  <c r="I148" i="24" s="1"/>
  <c r="P92" i="4" s="1"/>
  <c r="H157" i="24"/>
  <c r="I157" i="24" s="1"/>
  <c r="P101" i="4" s="1"/>
  <c r="H166" i="24"/>
  <c r="I166" i="24" s="1"/>
  <c r="P110" i="4" s="1"/>
  <c r="H175" i="24"/>
  <c r="I175" i="24" s="1"/>
  <c r="P119" i="4" s="1"/>
  <c r="H185" i="24"/>
  <c r="I185" i="24" s="1"/>
  <c r="P129" i="4" s="1"/>
  <c r="H194" i="24"/>
  <c r="I194" i="24" s="1"/>
  <c r="P138" i="4" s="1"/>
  <c r="H203" i="24"/>
  <c r="I203" i="24" s="1"/>
  <c r="P147" i="4" s="1"/>
  <c r="H212" i="24"/>
  <c r="I212" i="24" s="1"/>
  <c r="P156" i="4" s="1"/>
  <c r="H221" i="24"/>
  <c r="I221" i="24" s="1"/>
  <c r="P165" i="4" s="1"/>
  <c r="H230" i="24"/>
  <c r="I230" i="24" s="1"/>
  <c r="P174" i="4" s="1"/>
  <c r="H239" i="24"/>
  <c r="I239" i="24" s="1"/>
  <c r="P183" i="4" s="1"/>
  <c r="H249" i="24"/>
  <c r="I249" i="24" s="1"/>
  <c r="P193" i="4" s="1"/>
  <c r="H258" i="24"/>
  <c r="I258" i="24" s="1"/>
  <c r="P202" i="4" s="1"/>
  <c r="H267" i="24"/>
  <c r="I267" i="24" s="1"/>
  <c r="P211" i="4" s="1"/>
  <c r="H276" i="24"/>
  <c r="I276" i="24" s="1"/>
  <c r="P220" i="4" s="1"/>
  <c r="H285" i="24"/>
  <c r="I285" i="24" s="1"/>
  <c r="P229" i="4" s="1"/>
  <c r="H76" i="24"/>
  <c r="I76" i="24" s="1"/>
  <c r="P20" i="4" s="1"/>
  <c r="H85" i="24"/>
  <c r="I85" i="24" s="1"/>
  <c r="P29" i="4" s="1"/>
  <c r="H94" i="24"/>
  <c r="I94" i="24" s="1"/>
  <c r="P38" i="4" s="1"/>
  <c r="H103" i="24"/>
  <c r="I103" i="24" s="1"/>
  <c r="P47" i="4" s="1"/>
  <c r="H113" i="24"/>
  <c r="I113" i="24" s="1"/>
  <c r="P57" i="4" s="1"/>
  <c r="H122" i="24"/>
  <c r="I122" i="24" s="1"/>
  <c r="P66" i="4" s="1"/>
  <c r="H131" i="24"/>
  <c r="I131" i="24" s="1"/>
  <c r="P75" i="4" s="1"/>
  <c r="H140" i="24"/>
  <c r="I140" i="24" s="1"/>
  <c r="P84" i="4" s="1"/>
  <c r="H149" i="24"/>
  <c r="I149" i="24" s="1"/>
  <c r="P93" i="4" s="1"/>
  <c r="H158" i="24"/>
  <c r="I158" i="24" s="1"/>
  <c r="P102" i="4" s="1"/>
  <c r="H167" i="24"/>
  <c r="I167" i="24" s="1"/>
  <c r="P111" i="4" s="1"/>
  <c r="H177" i="24"/>
  <c r="I177" i="24" s="1"/>
  <c r="P121" i="4" s="1"/>
  <c r="H186" i="24"/>
  <c r="I186" i="24" s="1"/>
  <c r="P130" i="4" s="1"/>
  <c r="H195" i="24"/>
  <c r="I195" i="24" s="1"/>
  <c r="P139" i="4" s="1"/>
  <c r="H204" i="24"/>
  <c r="I204" i="24" s="1"/>
  <c r="P148" i="4" s="1"/>
  <c r="H213" i="24"/>
  <c r="I213" i="24" s="1"/>
  <c r="P157" i="4" s="1"/>
  <c r="H222" i="24"/>
  <c r="I222" i="24" s="1"/>
  <c r="P166" i="4" s="1"/>
  <c r="H231" i="24"/>
  <c r="I231" i="24" s="1"/>
  <c r="P175" i="4" s="1"/>
  <c r="H241" i="24"/>
  <c r="I241" i="24" s="1"/>
  <c r="P185" i="4" s="1"/>
  <c r="H250" i="24"/>
  <c r="I250" i="24" s="1"/>
  <c r="P194" i="4" s="1"/>
  <c r="H259" i="24"/>
  <c r="I259" i="24" s="1"/>
  <c r="P203" i="4" s="1"/>
  <c r="H268" i="24"/>
  <c r="I268" i="24" s="1"/>
  <c r="P212" i="4" s="1"/>
  <c r="H277" i="24"/>
  <c r="I277" i="24" s="1"/>
  <c r="P221" i="4" s="1"/>
  <c r="H286" i="24"/>
  <c r="I286" i="24" s="1"/>
  <c r="P230" i="4" s="1"/>
  <c r="H77" i="24"/>
  <c r="I77" i="24" s="1"/>
  <c r="P21" i="4" s="1"/>
  <c r="H86" i="24"/>
  <c r="I86" i="24" s="1"/>
  <c r="P30" i="4" s="1"/>
  <c r="H95" i="24"/>
  <c r="I95" i="24" s="1"/>
  <c r="P39" i="4" s="1"/>
  <c r="H105" i="24"/>
  <c r="I105" i="24" s="1"/>
  <c r="P49" i="4" s="1"/>
  <c r="H114" i="24"/>
  <c r="I114" i="24" s="1"/>
  <c r="P58" i="4" s="1"/>
  <c r="H123" i="24"/>
  <c r="I123" i="24" s="1"/>
  <c r="P67" i="4" s="1"/>
  <c r="H132" i="24"/>
  <c r="I132" i="24" s="1"/>
  <c r="P76" i="4" s="1"/>
  <c r="H141" i="24"/>
  <c r="I141" i="24" s="1"/>
  <c r="P85" i="4" s="1"/>
  <c r="H150" i="24"/>
  <c r="I150" i="24" s="1"/>
  <c r="P94" i="4" s="1"/>
  <c r="H159" i="24"/>
  <c r="I159" i="24" s="1"/>
  <c r="P103" i="4" s="1"/>
  <c r="H169" i="24"/>
  <c r="I169" i="24" s="1"/>
  <c r="P113" i="4" s="1"/>
  <c r="H178" i="24"/>
  <c r="I178" i="24" s="1"/>
  <c r="P122" i="4" s="1"/>
  <c r="H187" i="24"/>
  <c r="I187" i="24" s="1"/>
  <c r="P131" i="4" s="1"/>
  <c r="H196" i="24"/>
  <c r="I196" i="24" s="1"/>
  <c r="P140" i="4" s="1"/>
  <c r="H278" i="24"/>
  <c r="I278" i="24" s="1"/>
  <c r="P222" i="4" s="1"/>
  <c r="H262" i="24"/>
  <c r="I262" i="24" s="1"/>
  <c r="P206" i="4" s="1"/>
  <c r="H246" i="24"/>
  <c r="I246" i="24" s="1"/>
  <c r="P190" i="4" s="1"/>
  <c r="H234" i="24"/>
  <c r="I234" i="24" s="1"/>
  <c r="P178" i="4" s="1"/>
  <c r="H218" i="24"/>
  <c r="I218" i="24" s="1"/>
  <c r="P162" i="4" s="1"/>
  <c r="H205" i="24"/>
  <c r="I205" i="24" s="1"/>
  <c r="P149" i="4" s="1"/>
  <c r="H188" i="24"/>
  <c r="I188" i="24" s="1"/>
  <c r="P132" i="4" s="1"/>
  <c r="H170" i="24"/>
  <c r="I170" i="24" s="1"/>
  <c r="P114" i="4" s="1"/>
  <c r="H151" i="24"/>
  <c r="I151" i="24" s="1"/>
  <c r="P95" i="4" s="1"/>
  <c r="H133" i="24"/>
  <c r="I133" i="24" s="1"/>
  <c r="P77" i="4" s="1"/>
  <c r="H115" i="24"/>
  <c r="I115" i="24" s="1"/>
  <c r="P59" i="4" s="1"/>
  <c r="H97" i="24"/>
  <c r="I97" i="24" s="1"/>
  <c r="P41" i="4" s="1"/>
  <c r="H78" i="24"/>
  <c r="I78" i="24" s="1"/>
  <c r="P22" i="4" s="1"/>
  <c r="H69" i="24"/>
  <c r="H274" i="24"/>
  <c r="I274" i="24" s="1"/>
  <c r="P218" i="4" s="1"/>
  <c r="H261" i="24"/>
  <c r="I261" i="24" s="1"/>
  <c r="P205" i="4" s="1"/>
  <c r="H245" i="24"/>
  <c r="I245" i="24" s="1"/>
  <c r="P189" i="4" s="1"/>
  <c r="H233" i="24"/>
  <c r="I233" i="24" s="1"/>
  <c r="P177" i="4" s="1"/>
  <c r="H217" i="24"/>
  <c r="I217" i="24" s="1"/>
  <c r="P161" i="4" s="1"/>
  <c r="H201" i="24"/>
  <c r="I201" i="24" s="1"/>
  <c r="P145" i="4" s="1"/>
  <c r="H182" i="24"/>
  <c r="I182" i="24" s="1"/>
  <c r="P126" i="4" s="1"/>
  <c r="H164" i="24"/>
  <c r="I164" i="24" s="1"/>
  <c r="P108" i="4" s="1"/>
  <c r="H146" i="24"/>
  <c r="I146" i="24" s="1"/>
  <c r="P90" i="4" s="1"/>
  <c r="H127" i="24"/>
  <c r="I127" i="24" s="1"/>
  <c r="P71" i="4" s="1"/>
  <c r="H109" i="24"/>
  <c r="I109" i="24" s="1"/>
  <c r="P53" i="4" s="1"/>
  <c r="H91" i="24"/>
  <c r="I91" i="24" s="1"/>
  <c r="P35" i="4" s="1"/>
  <c r="H71" i="24"/>
  <c r="I71" i="24" s="1"/>
  <c r="P15" i="4" s="1"/>
  <c r="H289" i="24"/>
  <c r="I289" i="24" s="1"/>
  <c r="P233" i="4" s="1"/>
  <c r="H273" i="24"/>
  <c r="I273" i="24" s="1"/>
  <c r="P217" i="4" s="1"/>
  <c r="H260" i="24"/>
  <c r="I260" i="24" s="1"/>
  <c r="P204" i="4" s="1"/>
  <c r="H244" i="24"/>
  <c r="I244" i="24" s="1"/>
  <c r="P188" i="4" s="1"/>
  <c r="H228" i="24"/>
  <c r="I228" i="24" s="1"/>
  <c r="P172" i="4" s="1"/>
  <c r="H215" i="24"/>
  <c r="I215" i="24" s="1"/>
  <c r="P159" i="4" s="1"/>
  <c r="H199" i="24"/>
  <c r="I199" i="24" s="1"/>
  <c r="P143" i="4" s="1"/>
  <c r="H181" i="24"/>
  <c r="I181" i="24" s="1"/>
  <c r="P125" i="4" s="1"/>
  <c r="H163" i="24"/>
  <c r="I163" i="24" s="1"/>
  <c r="P107" i="4" s="1"/>
  <c r="H145" i="24"/>
  <c r="I145" i="24" s="1"/>
  <c r="P89" i="4" s="1"/>
  <c r="H126" i="24"/>
  <c r="I126" i="24" s="1"/>
  <c r="P70" i="4" s="1"/>
  <c r="H108" i="24"/>
  <c r="I108" i="24" s="1"/>
  <c r="P52" i="4" s="1"/>
  <c r="H90" i="24"/>
  <c r="I90" i="24" s="1"/>
  <c r="P34" i="4" s="1"/>
  <c r="H70" i="24"/>
  <c r="I70" i="24" s="1"/>
  <c r="P14" i="4" s="1"/>
  <c r="H287" i="24"/>
  <c r="I287" i="24" s="1"/>
  <c r="P231" i="4" s="1"/>
  <c r="H271" i="24"/>
  <c r="I271" i="24" s="1"/>
  <c r="P215" i="4" s="1"/>
  <c r="H255" i="24"/>
  <c r="I255" i="24" s="1"/>
  <c r="P199" i="4" s="1"/>
  <c r="H243" i="24"/>
  <c r="I243" i="24" s="1"/>
  <c r="P187" i="4" s="1"/>
  <c r="H227" i="24"/>
  <c r="I227" i="24" s="1"/>
  <c r="P171" i="4" s="1"/>
  <c r="H214" i="24"/>
  <c r="I214" i="24" s="1"/>
  <c r="P158" i="4" s="1"/>
  <c r="H198" i="24"/>
  <c r="I198" i="24" s="1"/>
  <c r="P142" i="4" s="1"/>
  <c r="H180" i="24"/>
  <c r="I180" i="24" s="1"/>
  <c r="P124" i="4" s="1"/>
  <c r="H162" i="24"/>
  <c r="I162" i="24" s="1"/>
  <c r="P106" i="4" s="1"/>
  <c r="H143" i="24"/>
  <c r="I143" i="24" s="1"/>
  <c r="P87" i="4" s="1"/>
  <c r="H125" i="24"/>
  <c r="I125" i="24" s="1"/>
  <c r="P69" i="4" s="1"/>
  <c r="H107" i="24"/>
  <c r="I107" i="24" s="1"/>
  <c r="P51" i="4" s="1"/>
  <c r="H89" i="24"/>
  <c r="I89" i="24" s="1"/>
  <c r="P33" i="4" s="1"/>
  <c r="H283" i="24"/>
  <c r="I283" i="24" s="1"/>
  <c r="P227" i="4" s="1"/>
  <c r="H270" i="24"/>
  <c r="I270" i="24" s="1"/>
  <c r="P214" i="4" s="1"/>
  <c r="H254" i="24"/>
  <c r="I254" i="24" s="1"/>
  <c r="P198" i="4" s="1"/>
  <c r="H242" i="24"/>
  <c r="I242" i="24" s="1"/>
  <c r="P186" i="4" s="1"/>
  <c r="H226" i="24"/>
  <c r="I226" i="24" s="1"/>
  <c r="P170" i="4" s="1"/>
  <c r="H210" i="24"/>
  <c r="I210" i="24" s="1"/>
  <c r="P154" i="4" s="1"/>
  <c r="H197" i="24"/>
  <c r="I197" i="24" s="1"/>
  <c r="P141" i="4" s="1"/>
  <c r="H179" i="24"/>
  <c r="I179" i="24" s="1"/>
  <c r="P123" i="4" s="1"/>
  <c r="H161" i="24"/>
  <c r="I161" i="24" s="1"/>
  <c r="P105" i="4" s="1"/>
  <c r="H142" i="24"/>
  <c r="I142" i="24" s="1"/>
  <c r="P86" i="4" s="1"/>
  <c r="H124" i="24"/>
  <c r="I124" i="24" s="1"/>
  <c r="P68" i="4" s="1"/>
  <c r="H106" i="24"/>
  <c r="I106" i="24" s="1"/>
  <c r="P50" i="4" s="1"/>
  <c r="H87" i="24"/>
  <c r="I87" i="24" s="1"/>
  <c r="P31" i="4" s="1"/>
  <c r="F70" i="23" l="1"/>
  <c r="H70" i="23" s="1"/>
  <c r="O14" i="4" s="1"/>
  <c r="F78" i="23"/>
  <c r="H78" i="23" s="1"/>
  <c r="O22" i="4" s="1"/>
  <c r="F86" i="23"/>
  <c r="H86" i="23" s="1"/>
  <c r="O30" i="4" s="1"/>
  <c r="F94" i="23"/>
  <c r="H94" i="23" s="1"/>
  <c r="O38" i="4" s="1"/>
  <c r="F102" i="23"/>
  <c r="H102" i="23" s="1"/>
  <c r="O46" i="4" s="1"/>
  <c r="F110" i="23"/>
  <c r="H110" i="23" s="1"/>
  <c r="O54" i="4" s="1"/>
  <c r="F118" i="23"/>
  <c r="H118" i="23" s="1"/>
  <c r="O62" i="4" s="1"/>
  <c r="F126" i="23"/>
  <c r="H126" i="23" s="1"/>
  <c r="O70" i="4" s="1"/>
  <c r="F134" i="23"/>
  <c r="H134" i="23" s="1"/>
  <c r="O78" i="4" s="1"/>
  <c r="F142" i="23"/>
  <c r="H142" i="23" s="1"/>
  <c r="O86" i="4" s="1"/>
  <c r="F150" i="23"/>
  <c r="H150" i="23" s="1"/>
  <c r="O94" i="4" s="1"/>
  <c r="F158" i="23"/>
  <c r="H158" i="23" s="1"/>
  <c r="O102" i="4" s="1"/>
  <c r="F166" i="23"/>
  <c r="H166" i="23" s="1"/>
  <c r="O110" i="4" s="1"/>
  <c r="F174" i="23"/>
  <c r="H174" i="23" s="1"/>
  <c r="O118" i="4" s="1"/>
  <c r="F182" i="23"/>
  <c r="H182" i="23" s="1"/>
  <c r="O126" i="4" s="1"/>
  <c r="F190" i="23"/>
  <c r="F198" i="23"/>
  <c r="H198" i="23" s="1"/>
  <c r="O142" i="4" s="1"/>
  <c r="F206" i="23"/>
  <c r="H206" i="23" s="1"/>
  <c r="O150" i="4" s="1"/>
  <c r="F214" i="23"/>
  <c r="H214" i="23" s="1"/>
  <c r="O158" i="4" s="1"/>
  <c r="F222" i="23"/>
  <c r="H222" i="23" s="1"/>
  <c r="O166" i="4" s="1"/>
  <c r="F230" i="23"/>
  <c r="H230" i="23" s="1"/>
  <c r="O174" i="4" s="1"/>
  <c r="F238" i="23"/>
  <c r="H238" i="23" s="1"/>
  <c r="O182" i="4" s="1"/>
  <c r="F246" i="23"/>
  <c r="H246" i="23" s="1"/>
  <c r="O190" i="4" s="1"/>
  <c r="F254" i="23"/>
  <c r="H254" i="23" s="1"/>
  <c r="O198" i="4" s="1"/>
  <c r="F262" i="23"/>
  <c r="H262" i="23" s="1"/>
  <c r="O206" i="4" s="1"/>
  <c r="F270" i="23"/>
  <c r="H270" i="23" s="1"/>
  <c r="O214" i="4" s="1"/>
  <c r="F278" i="23"/>
  <c r="H278" i="23" s="1"/>
  <c r="O222" i="4" s="1"/>
  <c r="F286" i="23"/>
  <c r="H286" i="23" s="1"/>
  <c r="O230" i="4" s="1"/>
  <c r="F71" i="23"/>
  <c r="H71" i="23" s="1"/>
  <c r="O15" i="4" s="1"/>
  <c r="F79" i="23"/>
  <c r="H79" i="23" s="1"/>
  <c r="O23" i="4" s="1"/>
  <c r="F87" i="23"/>
  <c r="H87" i="23" s="1"/>
  <c r="O31" i="4" s="1"/>
  <c r="F95" i="23"/>
  <c r="H95" i="23" s="1"/>
  <c r="O39" i="4" s="1"/>
  <c r="F103" i="23"/>
  <c r="H103" i="23" s="1"/>
  <c r="O47" i="4" s="1"/>
  <c r="F111" i="23"/>
  <c r="H111" i="23" s="1"/>
  <c r="O55" i="4" s="1"/>
  <c r="F119" i="23"/>
  <c r="H119" i="23" s="1"/>
  <c r="O63" i="4" s="1"/>
  <c r="F127" i="23"/>
  <c r="H127" i="23" s="1"/>
  <c r="O71" i="4" s="1"/>
  <c r="F135" i="23"/>
  <c r="H135" i="23" s="1"/>
  <c r="O79" i="4" s="1"/>
  <c r="F143" i="23"/>
  <c r="H143" i="23" s="1"/>
  <c r="O87" i="4" s="1"/>
  <c r="F151" i="23"/>
  <c r="H151" i="23" s="1"/>
  <c r="O95" i="4" s="1"/>
  <c r="F159" i="23"/>
  <c r="H159" i="23" s="1"/>
  <c r="O103" i="4" s="1"/>
  <c r="F167" i="23"/>
  <c r="H167" i="23" s="1"/>
  <c r="O111" i="4" s="1"/>
  <c r="F175" i="23"/>
  <c r="H175" i="23" s="1"/>
  <c r="O119" i="4" s="1"/>
  <c r="F183" i="23"/>
  <c r="H183" i="23" s="1"/>
  <c r="O127" i="4" s="1"/>
  <c r="F191" i="23"/>
  <c r="H191" i="23" s="1"/>
  <c r="O135" i="4" s="1"/>
  <c r="F199" i="23"/>
  <c r="H199" i="23" s="1"/>
  <c r="O143" i="4" s="1"/>
  <c r="F207" i="23"/>
  <c r="H207" i="23" s="1"/>
  <c r="O151" i="4" s="1"/>
  <c r="F215" i="23"/>
  <c r="H215" i="23" s="1"/>
  <c r="O159" i="4" s="1"/>
  <c r="F223" i="23"/>
  <c r="H223" i="23" s="1"/>
  <c r="O167" i="4" s="1"/>
  <c r="F231" i="23"/>
  <c r="H231" i="23" s="1"/>
  <c r="O175" i="4" s="1"/>
  <c r="F239" i="23"/>
  <c r="H239" i="23" s="1"/>
  <c r="O183" i="4" s="1"/>
  <c r="F247" i="23"/>
  <c r="H247" i="23" s="1"/>
  <c r="O191" i="4" s="1"/>
  <c r="F255" i="23"/>
  <c r="H255" i="23" s="1"/>
  <c r="O199" i="4" s="1"/>
  <c r="F263" i="23"/>
  <c r="H263" i="23" s="1"/>
  <c r="O207" i="4" s="1"/>
  <c r="F271" i="23"/>
  <c r="H271" i="23" s="1"/>
  <c r="O215" i="4" s="1"/>
  <c r="F279" i="23"/>
  <c r="H279" i="23" s="1"/>
  <c r="O223" i="4" s="1"/>
  <c r="F287" i="23"/>
  <c r="H287" i="23" s="1"/>
  <c r="O231" i="4" s="1"/>
  <c r="F72" i="23"/>
  <c r="H72" i="23" s="1"/>
  <c r="O16" i="4" s="1"/>
  <c r="F80" i="23"/>
  <c r="H80" i="23" s="1"/>
  <c r="O24" i="4" s="1"/>
  <c r="F88" i="23"/>
  <c r="H88" i="23" s="1"/>
  <c r="O32" i="4" s="1"/>
  <c r="F96" i="23"/>
  <c r="H96" i="23" s="1"/>
  <c r="O40" i="4" s="1"/>
  <c r="F104" i="23"/>
  <c r="H104" i="23" s="1"/>
  <c r="O48" i="4" s="1"/>
  <c r="F112" i="23"/>
  <c r="H112" i="23" s="1"/>
  <c r="O56" i="4" s="1"/>
  <c r="F120" i="23"/>
  <c r="H120" i="23" s="1"/>
  <c r="O64" i="4" s="1"/>
  <c r="F128" i="23"/>
  <c r="H128" i="23" s="1"/>
  <c r="O72" i="4" s="1"/>
  <c r="F136" i="23"/>
  <c r="H136" i="23" s="1"/>
  <c r="O80" i="4" s="1"/>
  <c r="F144" i="23"/>
  <c r="H144" i="23" s="1"/>
  <c r="O88" i="4" s="1"/>
  <c r="F152" i="23"/>
  <c r="H152" i="23" s="1"/>
  <c r="O96" i="4" s="1"/>
  <c r="F160" i="23"/>
  <c r="F168" i="23"/>
  <c r="H168" i="23" s="1"/>
  <c r="O112" i="4" s="1"/>
  <c r="F176" i="23"/>
  <c r="H176" i="23" s="1"/>
  <c r="O120" i="4" s="1"/>
  <c r="F184" i="23"/>
  <c r="H184" i="23" s="1"/>
  <c r="O128" i="4" s="1"/>
  <c r="F192" i="23"/>
  <c r="F200" i="23"/>
  <c r="H200" i="23" s="1"/>
  <c r="O144" i="4" s="1"/>
  <c r="F208" i="23"/>
  <c r="H208" i="23" s="1"/>
  <c r="O152" i="4" s="1"/>
  <c r="F216" i="23"/>
  <c r="H216" i="23" s="1"/>
  <c r="O160" i="4" s="1"/>
  <c r="F224" i="23"/>
  <c r="H224" i="23" s="1"/>
  <c r="O168" i="4" s="1"/>
  <c r="F232" i="23"/>
  <c r="H232" i="23" s="1"/>
  <c r="O176" i="4" s="1"/>
  <c r="F240" i="23"/>
  <c r="H240" i="23" s="1"/>
  <c r="O184" i="4" s="1"/>
  <c r="F248" i="23"/>
  <c r="H248" i="23" s="1"/>
  <c r="O192" i="4" s="1"/>
  <c r="F256" i="23"/>
  <c r="H256" i="23" s="1"/>
  <c r="O200" i="4" s="1"/>
  <c r="F264" i="23"/>
  <c r="H264" i="23" s="1"/>
  <c r="O208" i="4" s="1"/>
  <c r="F272" i="23"/>
  <c r="H272" i="23" s="1"/>
  <c r="O216" i="4" s="1"/>
  <c r="F280" i="23"/>
  <c r="H280" i="23" s="1"/>
  <c r="O224" i="4" s="1"/>
  <c r="F288" i="23"/>
  <c r="H288" i="23" s="1"/>
  <c r="O232" i="4" s="1"/>
  <c r="F73" i="23"/>
  <c r="H73" i="23" s="1"/>
  <c r="O17" i="4" s="1"/>
  <c r="F74" i="23"/>
  <c r="H74" i="23" s="1"/>
  <c r="O18" i="4" s="1"/>
  <c r="F85" i="23"/>
  <c r="H85" i="23" s="1"/>
  <c r="O29" i="4" s="1"/>
  <c r="F99" i="23"/>
  <c r="H99" i="23" s="1"/>
  <c r="O43" i="4" s="1"/>
  <c r="F113" i="23"/>
  <c r="H113" i="23" s="1"/>
  <c r="O57" i="4" s="1"/>
  <c r="F124" i="23"/>
  <c r="H124" i="23" s="1"/>
  <c r="O68" i="4" s="1"/>
  <c r="F138" i="23"/>
  <c r="H138" i="23" s="1"/>
  <c r="O82" i="4" s="1"/>
  <c r="F149" i="23"/>
  <c r="H149" i="23" s="1"/>
  <c r="O93" i="4" s="1"/>
  <c r="F163" i="23"/>
  <c r="H163" i="23" s="1"/>
  <c r="O107" i="4" s="1"/>
  <c r="F177" i="23"/>
  <c r="H177" i="23" s="1"/>
  <c r="O121" i="4" s="1"/>
  <c r="F188" i="23"/>
  <c r="H188" i="23" s="1"/>
  <c r="O132" i="4" s="1"/>
  <c r="F202" i="23"/>
  <c r="H202" i="23" s="1"/>
  <c r="O146" i="4" s="1"/>
  <c r="F213" i="23"/>
  <c r="H213" i="23" s="1"/>
  <c r="O157" i="4" s="1"/>
  <c r="F227" i="23"/>
  <c r="H227" i="23" s="1"/>
  <c r="O171" i="4" s="1"/>
  <c r="F241" i="23"/>
  <c r="H241" i="23" s="1"/>
  <c r="O185" i="4" s="1"/>
  <c r="F252" i="23"/>
  <c r="H252" i="23" s="1"/>
  <c r="O196" i="4" s="1"/>
  <c r="F266" i="23"/>
  <c r="H266" i="23" s="1"/>
  <c r="O210" i="4" s="1"/>
  <c r="F277" i="23"/>
  <c r="H277" i="23" s="1"/>
  <c r="O221" i="4" s="1"/>
  <c r="F75" i="23"/>
  <c r="H75" i="23" s="1"/>
  <c r="O19" i="4" s="1"/>
  <c r="F89" i="23"/>
  <c r="H89" i="23" s="1"/>
  <c r="O33" i="4" s="1"/>
  <c r="F100" i="23"/>
  <c r="H100" i="23" s="1"/>
  <c r="O44" i="4" s="1"/>
  <c r="F114" i="23"/>
  <c r="H114" i="23" s="1"/>
  <c r="O58" i="4" s="1"/>
  <c r="F125" i="23"/>
  <c r="H125" i="23" s="1"/>
  <c r="O69" i="4" s="1"/>
  <c r="F139" i="23"/>
  <c r="H139" i="23" s="1"/>
  <c r="O83" i="4" s="1"/>
  <c r="F153" i="23"/>
  <c r="H153" i="23" s="1"/>
  <c r="O97" i="4" s="1"/>
  <c r="F164" i="23"/>
  <c r="H164" i="23" s="1"/>
  <c r="O108" i="4" s="1"/>
  <c r="F178" i="23"/>
  <c r="H178" i="23" s="1"/>
  <c r="O122" i="4" s="1"/>
  <c r="F189" i="23"/>
  <c r="H189" i="23" s="1"/>
  <c r="O133" i="4" s="1"/>
  <c r="F203" i="23"/>
  <c r="H203" i="23" s="1"/>
  <c r="O147" i="4" s="1"/>
  <c r="F217" i="23"/>
  <c r="H217" i="23" s="1"/>
  <c r="O161" i="4" s="1"/>
  <c r="F228" i="23"/>
  <c r="H228" i="23" s="1"/>
  <c r="O172" i="4" s="1"/>
  <c r="F242" i="23"/>
  <c r="H242" i="23" s="1"/>
  <c r="O186" i="4" s="1"/>
  <c r="F253" i="23"/>
  <c r="H253" i="23" s="1"/>
  <c r="O197" i="4" s="1"/>
  <c r="F267" i="23"/>
  <c r="H267" i="23" s="1"/>
  <c r="O211" i="4" s="1"/>
  <c r="F281" i="23"/>
  <c r="H281" i="23" s="1"/>
  <c r="O225" i="4" s="1"/>
  <c r="F76" i="23"/>
  <c r="H76" i="23" s="1"/>
  <c r="O20" i="4" s="1"/>
  <c r="F90" i="23"/>
  <c r="H90" i="23" s="1"/>
  <c r="O34" i="4" s="1"/>
  <c r="F101" i="23"/>
  <c r="H101" i="23" s="1"/>
  <c r="O45" i="4" s="1"/>
  <c r="F115" i="23"/>
  <c r="H115" i="23" s="1"/>
  <c r="O59" i="4" s="1"/>
  <c r="F129" i="23"/>
  <c r="H129" i="23" s="1"/>
  <c r="O73" i="4" s="1"/>
  <c r="F140" i="23"/>
  <c r="H140" i="23" s="1"/>
  <c r="O84" i="4" s="1"/>
  <c r="F154" i="23"/>
  <c r="H154" i="23" s="1"/>
  <c r="O98" i="4" s="1"/>
  <c r="F165" i="23"/>
  <c r="H165" i="23" s="1"/>
  <c r="O109" i="4" s="1"/>
  <c r="F179" i="23"/>
  <c r="H179" i="23" s="1"/>
  <c r="O123" i="4" s="1"/>
  <c r="F193" i="23"/>
  <c r="H193" i="23" s="1"/>
  <c r="O137" i="4" s="1"/>
  <c r="F204" i="23"/>
  <c r="H204" i="23" s="1"/>
  <c r="O148" i="4" s="1"/>
  <c r="F218" i="23"/>
  <c r="H218" i="23" s="1"/>
  <c r="O162" i="4" s="1"/>
  <c r="F229" i="23"/>
  <c r="H229" i="23" s="1"/>
  <c r="O173" i="4" s="1"/>
  <c r="F243" i="23"/>
  <c r="H243" i="23" s="1"/>
  <c r="O187" i="4" s="1"/>
  <c r="F257" i="23"/>
  <c r="H257" i="23" s="1"/>
  <c r="O201" i="4" s="1"/>
  <c r="F268" i="23"/>
  <c r="H268" i="23" s="1"/>
  <c r="O212" i="4" s="1"/>
  <c r="F282" i="23"/>
  <c r="H282" i="23" s="1"/>
  <c r="O226" i="4" s="1"/>
  <c r="F77" i="23"/>
  <c r="H77" i="23" s="1"/>
  <c r="O21" i="4" s="1"/>
  <c r="F91" i="23"/>
  <c r="H91" i="23" s="1"/>
  <c r="O35" i="4" s="1"/>
  <c r="F105" i="23"/>
  <c r="H105" i="23" s="1"/>
  <c r="O49" i="4" s="1"/>
  <c r="F116" i="23"/>
  <c r="H116" i="23" s="1"/>
  <c r="O60" i="4" s="1"/>
  <c r="F130" i="23"/>
  <c r="H130" i="23" s="1"/>
  <c r="O74" i="4" s="1"/>
  <c r="F141" i="23"/>
  <c r="H141" i="23" s="1"/>
  <c r="O85" i="4" s="1"/>
  <c r="F155" i="23"/>
  <c r="H155" i="23" s="1"/>
  <c r="O99" i="4" s="1"/>
  <c r="F169" i="23"/>
  <c r="H169" i="23" s="1"/>
  <c r="O113" i="4" s="1"/>
  <c r="F180" i="23"/>
  <c r="F194" i="23"/>
  <c r="H194" i="23" s="1"/>
  <c r="O138" i="4" s="1"/>
  <c r="F205" i="23"/>
  <c r="H205" i="23" s="1"/>
  <c r="O149" i="4" s="1"/>
  <c r="F219" i="23"/>
  <c r="H219" i="23" s="1"/>
  <c r="O163" i="4" s="1"/>
  <c r="F233" i="23"/>
  <c r="H233" i="23" s="1"/>
  <c r="O177" i="4" s="1"/>
  <c r="F244" i="23"/>
  <c r="H244" i="23" s="1"/>
  <c r="O188" i="4" s="1"/>
  <c r="F258" i="23"/>
  <c r="H258" i="23" s="1"/>
  <c r="O202" i="4" s="1"/>
  <c r="F269" i="23"/>
  <c r="H269" i="23" s="1"/>
  <c r="O213" i="4" s="1"/>
  <c r="F283" i="23"/>
  <c r="H283" i="23" s="1"/>
  <c r="O227" i="4" s="1"/>
  <c r="F81" i="23"/>
  <c r="H81" i="23" s="1"/>
  <c r="O25" i="4" s="1"/>
  <c r="F92" i="23"/>
  <c r="H92" i="23" s="1"/>
  <c r="O36" i="4" s="1"/>
  <c r="F106" i="23"/>
  <c r="H106" i="23" s="1"/>
  <c r="O50" i="4" s="1"/>
  <c r="F117" i="23"/>
  <c r="H117" i="23" s="1"/>
  <c r="O61" i="4" s="1"/>
  <c r="F131" i="23"/>
  <c r="H131" i="23" s="1"/>
  <c r="O75" i="4" s="1"/>
  <c r="F145" i="23"/>
  <c r="H145" i="23" s="1"/>
  <c r="O89" i="4" s="1"/>
  <c r="F156" i="23"/>
  <c r="H156" i="23" s="1"/>
  <c r="O100" i="4" s="1"/>
  <c r="F170" i="23"/>
  <c r="H170" i="23" s="1"/>
  <c r="O114" i="4" s="1"/>
  <c r="F181" i="23"/>
  <c r="H181" i="23" s="1"/>
  <c r="O125" i="4" s="1"/>
  <c r="F195" i="23"/>
  <c r="H195" i="23" s="1"/>
  <c r="O139" i="4" s="1"/>
  <c r="F209" i="23"/>
  <c r="H209" i="23" s="1"/>
  <c r="O153" i="4" s="1"/>
  <c r="F220" i="23"/>
  <c r="H220" i="23" s="1"/>
  <c r="O164" i="4" s="1"/>
  <c r="F234" i="23"/>
  <c r="H234" i="23" s="1"/>
  <c r="O178" i="4" s="1"/>
  <c r="F245" i="23"/>
  <c r="H245" i="23" s="1"/>
  <c r="O189" i="4" s="1"/>
  <c r="F259" i="23"/>
  <c r="H259" i="23" s="1"/>
  <c r="O203" i="4" s="1"/>
  <c r="F273" i="23"/>
  <c r="H273" i="23" s="1"/>
  <c r="O217" i="4" s="1"/>
  <c r="F284" i="23"/>
  <c r="H284" i="23" s="1"/>
  <c r="O228" i="4" s="1"/>
  <c r="F82" i="23"/>
  <c r="H82" i="23" s="1"/>
  <c r="O26" i="4" s="1"/>
  <c r="F93" i="23"/>
  <c r="H93" i="23" s="1"/>
  <c r="O37" i="4" s="1"/>
  <c r="F107" i="23"/>
  <c r="H107" i="23" s="1"/>
  <c r="O51" i="4" s="1"/>
  <c r="F121" i="23"/>
  <c r="H121" i="23" s="1"/>
  <c r="O65" i="4" s="1"/>
  <c r="F132" i="23"/>
  <c r="H132" i="23" s="1"/>
  <c r="O76" i="4" s="1"/>
  <c r="F146" i="23"/>
  <c r="H146" i="23" s="1"/>
  <c r="O90" i="4" s="1"/>
  <c r="F157" i="23"/>
  <c r="H157" i="23" s="1"/>
  <c r="O101" i="4" s="1"/>
  <c r="F171" i="23"/>
  <c r="H171" i="23" s="1"/>
  <c r="O115" i="4" s="1"/>
  <c r="F185" i="23"/>
  <c r="H185" i="23" s="1"/>
  <c r="O129" i="4" s="1"/>
  <c r="F196" i="23"/>
  <c r="H196" i="23" s="1"/>
  <c r="O140" i="4" s="1"/>
  <c r="F210" i="23"/>
  <c r="H210" i="23" s="1"/>
  <c r="O154" i="4" s="1"/>
  <c r="F221" i="23"/>
  <c r="H221" i="23" s="1"/>
  <c r="O165" i="4" s="1"/>
  <c r="F235" i="23"/>
  <c r="H235" i="23" s="1"/>
  <c r="O179" i="4" s="1"/>
  <c r="F249" i="23"/>
  <c r="H249" i="23" s="1"/>
  <c r="O193" i="4" s="1"/>
  <c r="F260" i="23"/>
  <c r="H260" i="23" s="1"/>
  <c r="O204" i="4" s="1"/>
  <c r="F274" i="23"/>
  <c r="H274" i="23" s="1"/>
  <c r="O218" i="4" s="1"/>
  <c r="F285" i="23"/>
  <c r="H285" i="23" s="1"/>
  <c r="O229" i="4" s="1"/>
  <c r="F83" i="23"/>
  <c r="H83" i="23" s="1"/>
  <c r="O27" i="4" s="1"/>
  <c r="F97" i="23"/>
  <c r="H97" i="23" s="1"/>
  <c r="O41" i="4" s="1"/>
  <c r="F108" i="23"/>
  <c r="H108" i="23" s="1"/>
  <c r="O52" i="4" s="1"/>
  <c r="F122" i="23"/>
  <c r="H122" i="23" s="1"/>
  <c r="O66" i="4" s="1"/>
  <c r="F133" i="23"/>
  <c r="H133" i="23" s="1"/>
  <c r="O77" i="4" s="1"/>
  <c r="F147" i="23"/>
  <c r="H147" i="23" s="1"/>
  <c r="O91" i="4" s="1"/>
  <c r="F161" i="23"/>
  <c r="H161" i="23" s="1"/>
  <c r="O105" i="4" s="1"/>
  <c r="F172" i="23"/>
  <c r="H172" i="23" s="1"/>
  <c r="O116" i="4" s="1"/>
  <c r="F186" i="23"/>
  <c r="H186" i="23" s="1"/>
  <c r="O130" i="4" s="1"/>
  <c r="F197" i="23"/>
  <c r="H197" i="23" s="1"/>
  <c r="O141" i="4" s="1"/>
  <c r="F211" i="23"/>
  <c r="H211" i="23" s="1"/>
  <c r="O155" i="4" s="1"/>
  <c r="F225" i="23"/>
  <c r="H225" i="23" s="1"/>
  <c r="O169" i="4" s="1"/>
  <c r="F236" i="23"/>
  <c r="H236" i="23" s="1"/>
  <c r="O180" i="4" s="1"/>
  <c r="F250" i="23"/>
  <c r="H250" i="23" s="1"/>
  <c r="O194" i="4" s="1"/>
  <c r="F261" i="23"/>
  <c r="H261" i="23" s="1"/>
  <c r="O205" i="4" s="1"/>
  <c r="F275" i="23"/>
  <c r="H275" i="23" s="1"/>
  <c r="O219" i="4" s="1"/>
  <c r="F289" i="23"/>
  <c r="H289" i="23" s="1"/>
  <c r="O233" i="4" s="1"/>
  <c r="F84" i="23"/>
  <c r="H84" i="23" s="1"/>
  <c r="O28" i="4" s="1"/>
  <c r="F98" i="23"/>
  <c r="H98" i="23" s="1"/>
  <c r="O42" i="4" s="1"/>
  <c r="F109" i="23"/>
  <c r="H109" i="23" s="1"/>
  <c r="O53" i="4" s="1"/>
  <c r="F123" i="23"/>
  <c r="H123" i="23" s="1"/>
  <c r="O67" i="4" s="1"/>
  <c r="F137" i="23"/>
  <c r="H137" i="23" s="1"/>
  <c r="O81" i="4" s="1"/>
  <c r="F148" i="23"/>
  <c r="H148" i="23" s="1"/>
  <c r="O92" i="4" s="1"/>
  <c r="F162" i="23"/>
  <c r="H162" i="23" s="1"/>
  <c r="O106" i="4" s="1"/>
  <c r="F173" i="23"/>
  <c r="H173" i="23" s="1"/>
  <c r="O117" i="4" s="1"/>
  <c r="F187" i="23"/>
  <c r="H187" i="23" s="1"/>
  <c r="O131" i="4" s="1"/>
  <c r="F201" i="23"/>
  <c r="H201" i="23" s="1"/>
  <c r="O145" i="4" s="1"/>
  <c r="F212" i="23"/>
  <c r="H212" i="23" s="1"/>
  <c r="O156" i="4" s="1"/>
  <c r="F226" i="23"/>
  <c r="H226" i="23" s="1"/>
  <c r="O170" i="4" s="1"/>
  <c r="F237" i="23"/>
  <c r="H237" i="23" s="1"/>
  <c r="O181" i="4" s="1"/>
  <c r="F251" i="23"/>
  <c r="H251" i="23" s="1"/>
  <c r="O195" i="4" s="1"/>
  <c r="F265" i="23"/>
  <c r="H265" i="23" s="1"/>
  <c r="O209" i="4" s="1"/>
  <c r="F276" i="23"/>
  <c r="H276" i="23" s="1"/>
  <c r="O220" i="4" s="1"/>
  <c r="F69" i="23"/>
  <c r="H69" i="23" s="1"/>
  <c r="O13" i="4" s="1"/>
  <c r="F291" i="23"/>
  <c r="I69" i="24"/>
  <c r="P13" i="4" l="1"/>
  <c r="P11" i="4" s="1"/>
  <c r="P235" i="4" s="1"/>
  <c r="I67" i="24"/>
  <c r="G67" i="24"/>
  <c r="G291" i="24" s="1"/>
  <c r="F67" i="24"/>
  <c r="F291" i="24" s="1"/>
  <c r="E67" i="24"/>
  <c r="E291" i="24" s="1"/>
  <c r="H13" i="24"/>
  <c r="I291" i="24" l="1"/>
  <c r="D5" i="24"/>
  <c r="E44" i="47" a="1"/>
  <c r="E44" i="47" l="1"/>
  <c r="F19" i="22"/>
  <c r="G19" i="22" s="1"/>
  <c r="H19" i="22" s="1"/>
  <c r="H16" i="22"/>
  <c r="H15" i="22"/>
  <c r="H17" i="22"/>
  <c r="H18" i="22"/>
  <c r="H13" i="22"/>
  <c r="G291" i="22"/>
  <c r="F291" i="22"/>
  <c r="E67" i="22"/>
  <c r="E67" i="20"/>
  <c r="J67" i="19"/>
  <c r="I67" i="19"/>
  <c r="H67" i="19"/>
  <c r="G67" i="19"/>
  <c r="F67" i="19"/>
  <c r="E67" i="19"/>
  <c r="N291" i="21"/>
  <c r="O291" i="21"/>
  <c r="P291" i="21"/>
  <c r="Q291" i="21"/>
  <c r="R291" i="21"/>
  <c r="U291" i="21"/>
  <c r="E67" i="21"/>
  <c r="S291" i="21"/>
  <c r="T291" i="21"/>
  <c r="J71" i="22" l="1"/>
  <c r="J79" i="22"/>
  <c r="J87" i="22"/>
  <c r="J95" i="22"/>
  <c r="M95" i="22" s="1"/>
  <c r="J103" i="22"/>
  <c r="M103" i="22" s="1"/>
  <c r="J111" i="22"/>
  <c r="M111" i="22" s="1"/>
  <c r="J119" i="22"/>
  <c r="M119" i="22" s="1"/>
  <c r="J127" i="22"/>
  <c r="M127" i="22" s="1"/>
  <c r="J135" i="22"/>
  <c r="J143" i="22"/>
  <c r="M143" i="22" s="1"/>
  <c r="J151" i="22"/>
  <c r="M151" i="22" s="1"/>
  <c r="J159" i="22"/>
  <c r="M159" i="22" s="1"/>
  <c r="J167" i="22"/>
  <c r="M167" i="22" s="1"/>
  <c r="J175" i="22"/>
  <c r="M175" i="22" s="1"/>
  <c r="J183" i="22"/>
  <c r="M183" i="22" s="1"/>
  <c r="J191" i="22"/>
  <c r="M191" i="22" s="1"/>
  <c r="J199" i="22"/>
  <c r="J207" i="22"/>
  <c r="J215" i="22"/>
  <c r="J223" i="22"/>
  <c r="M223" i="22" s="1"/>
  <c r="J231" i="22"/>
  <c r="M231" i="22" s="1"/>
  <c r="J239" i="22"/>
  <c r="M239" i="22" s="1"/>
  <c r="J247" i="22"/>
  <c r="M247" i="22" s="1"/>
  <c r="J255" i="22"/>
  <c r="M255" i="22" s="1"/>
  <c r="J263" i="22"/>
  <c r="J271" i="22"/>
  <c r="J279" i="22"/>
  <c r="M279" i="22" s="1"/>
  <c r="J287" i="22"/>
  <c r="I75" i="22"/>
  <c r="L75" i="22" s="1"/>
  <c r="I83" i="22"/>
  <c r="L83" i="22" s="1"/>
  <c r="I91" i="22"/>
  <c r="L91" i="22" s="1"/>
  <c r="I99" i="22"/>
  <c r="L99" i="22" s="1"/>
  <c r="I107" i="22"/>
  <c r="I115" i="22"/>
  <c r="L115" i="22" s="1"/>
  <c r="I123" i="22"/>
  <c r="L123" i="22" s="1"/>
  <c r="I131" i="22"/>
  <c r="L131" i="22" s="1"/>
  <c r="I139" i="22"/>
  <c r="I147" i="22"/>
  <c r="L147" i="22" s="1"/>
  <c r="I155" i="22"/>
  <c r="I163" i="22"/>
  <c r="L163" i="22" s="1"/>
  <c r="I171" i="22"/>
  <c r="I179" i="22"/>
  <c r="I187" i="22"/>
  <c r="I195" i="22"/>
  <c r="I203" i="22"/>
  <c r="I211" i="22"/>
  <c r="L211" i="22" s="1"/>
  <c r="I219" i="22"/>
  <c r="L219" i="22" s="1"/>
  <c r="I227" i="22"/>
  <c r="L227" i="22" s="1"/>
  <c r="I235" i="22"/>
  <c r="I243" i="22"/>
  <c r="I251" i="22"/>
  <c r="I259" i="22"/>
  <c r="L259" i="22" s="1"/>
  <c r="I267" i="22"/>
  <c r="L267" i="22" s="1"/>
  <c r="I275" i="22"/>
  <c r="L275" i="22" s="1"/>
  <c r="I283" i="22"/>
  <c r="L283" i="22" s="1"/>
  <c r="H71" i="22"/>
  <c r="H79" i="22"/>
  <c r="H87" i="22"/>
  <c r="H95" i="22"/>
  <c r="H103" i="22"/>
  <c r="H111" i="22"/>
  <c r="H119" i="22"/>
  <c r="H127" i="22"/>
  <c r="H135" i="22"/>
  <c r="H143" i="22"/>
  <c r="H151" i="22"/>
  <c r="H159" i="22"/>
  <c r="H167" i="22"/>
  <c r="H175" i="22"/>
  <c r="H183" i="22"/>
  <c r="H191" i="22"/>
  <c r="H199" i="22"/>
  <c r="H207" i="22"/>
  <c r="H215" i="22"/>
  <c r="H223" i="22"/>
  <c r="H231" i="22"/>
  <c r="H239" i="22"/>
  <c r="H247" i="22"/>
  <c r="H255" i="22"/>
  <c r="H263" i="22"/>
  <c r="H271" i="22"/>
  <c r="H279" i="22"/>
  <c r="H287" i="22"/>
  <c r="J72" i="22"/>
  <c r="M72" i="22" s="1"/>
  <c r="J80" i="22"/>
  <c r="J70" i="22"/>
  <c r="M70" i="22" s="1"/>
  <c r="J82" i="22"/>
  <c r="M82" i="22" s="1"/>
  <c r="J91" i="22"/>
  <c r="M91" i="22" s="1"/>
  <c r="J100" i="22"/>
  <c r="J109" i="22"/>
  <c r="J118" i="22"/>
  <c r="J128" i="22"/>
  <c r="M128" i="22" s="1"/>
  <c r="J137" i="22"/>
  <c r="M137" i="22" s="1"/>
  <c r="J146" i="22"/>
  <c r="M146" i="22" s="1"/>
  <c r="J155" i="22"/>
  <c r="M155" i="22" s="1"/>
  <c r="J164" i="22"/>
  <c r="M164" i="22" s="1"/>
  <c r="J173" i="22"/>
  <c r="J182" i="22"/>
  <c r="J192" i="22"/>
  <c r="M192" i="22" s="1"/>
  <c r="J201" i="22"/>
  <c r="M201" i="22" s="1"/>
  <c r="J210" i="22"/>
  <c r="M210" i="22" s="1"/>
  <c r="J219" i="22"/>
  <c r="M219" i="22" s="1"/>
  <c r="J228" i="22"/>
  <c r="M228" i="22" s="1"/>
  <c r="J237" i="22"/>
  <c r="M237" i="22" s="1"/>
  <c r="J246" i="22"/>
  <c r="J256" i="22"/>
  <c r="M256" i="22" s="1"/>
  <c r="J265" i="22"/>
  <c r="M265" i="22" s="1"/>
  <c r="J274" i="22"/>
  <c r="M274" i="22" s="1"/>
  <c r="J283" i="22"/>
  <c r="M283" i="22" s="1"/>
  <c r="I72" i="22"/>
  <c r="L72" i="22" s="1"/>
  <c r="I81" i="22"/>
  <c r="L81" i="22" s="1"/>
  <c r="I90" i="22"/>
  <c r="L90" i="22" s="1"/>
  <c r="I100" i="22"/>
  <c r="I109" i="22"/>
  <c r="I118" i="22"/>
  <c r="L118" i="22" s="1"/>
  <c r="I127" i="22"/>
  <c r="L127" i="22" s="1"/>
  <c r="I136" i="22"/>
  <c r="L136" i="22" s="1"/>
  <c r="I145" i="22"/>
  <c r="L145" i="22" s="1"/>
  <c r="I154" i="22"/>
  <c r="L154" i="22" s="1"/>
  <c r="I164" i="22"/>
  <c r="L164" i="22" s="1"/>
  <c r="I173" i="22"/>
  <c r="I182" i="22"/>
  <c r="I191" i="22"/>
  <c r="I200" i="22"/>
  <c r="L200" i="22" s="1"/>
  <c r="I209" i="22"/>
  <c r="L209" i="22" s="1"/>
  <c r="I218" i="22"/>
  <c r="I228" i="22"/>
  <c r="L228" i="22" s="1"/>
  <c r="I237" i="22"/>
  <c r="I246" i="22"/>
  <c r="I255" i="22"/>
  <c r="L255" i="22" s="1"/>
  <c r="I264" i="22"/>
  <c r="L264" i="22" s="1"/>
  <c r="I273" i="22"/>
  <c r="L273" i="22" s="1"/>
  <c r="I282" i="22"/>
  <c r="L282" i="22" s="1"/>
  <c r="H72" i="22"/>
  <c r="H81" i="22"/>
  <c r="H90" i="22"/>
  <c r="H99" i="22"/>
  <c r="H108" i="22"/>
  <c r="H117" i="22"/>
  <c r="H126" i="22"/>
  <c r="H136" i="22"/>
  <c r="H145" i="22"/>
  <c r="H154" i="22"/>
  <c r="H163" i="22"/>
  <c r="H172" i="22"/>
  <c r="H181" i="22"/>
  <c r="H190" i="22"/>
  <c r="H200" i="22"/>
  <c r="H209" i="22"/>
  <c r="H218" i="22"/>
  <c r="H227" i="22"/>
  <c r="H236" i="22"/>
  <c r="H245" i="22"/>
  <c r="H254" i="22"/>
  <c r="H264" i="22"/>
  <c r="H273" i="22"/>
  <c r="H282" i="22"/>
  <c r="J69" i="22"/>
  <c r="J73" i="22"/>
  <c r="M73" i="22" s="1"/>
  <c r="J83" i="22"/>
  <c r="M83" i="22" s="1"/>
  <c r="J92" i="22"/>
  <c r="J101" i="22"/>
  <c r="J110" i="22"/>
  <c r="M110" i="22" s="1"/>
  <c r="J120" i="22"/>
  <c r="M120" i="22" s="1"/>
  <c r="J129" i="22"/>
  <c r="M129" i="22" s="1"/>
  <c r="J138" i="22"/>
  <c r="M138" i="22" s="1"/>
  <c r="J147" i="22"/>
  <c r="M147" i="22" s="1"/>
  <c r="J156" i="22"/>
  <c r="M156" i="22" s="1"/>
  <c r="J165" i="22"/>
  <c r="J74" i="22"/>
  <c r="J86" i="22"/>
  <c r="J98" i="22"/>
  <c r="M98" i="22" s="1"/>
  <c r="J112" i="22"/>
  <c r="M112" i="22" s="1"/>
  <c r="J123" i="22"/>
  <c r="J134" i="22"/>
  <c r="M134" i="22" s="1"/>
  <c r="J148" i="22"/>
  <c r="M148" i="22" s="1"/>
  <c r="J160" i="22"/>
  <c r="J171" i="22"/>
  <c r="M171" i="22" s="1"/>
  <c r="J181" i="22"/>
  <c r="M181" i="22" s="1"/>
  <c r="J193" i="22"/>
  <c r="M193" i="22" s="1"/>
  <c r="J203" i="22"/>
  <c r="J213" i="22"/>
  <c r="M213" i="22" s="1"/>
  <c r="J224" i="22"/>
  <c r="M224" i="22" s="1"/>
  <c r="J234" i="22"/>
  <c r="M234" i="22" s="1"/>
  <c r="J244" i="22"/>
  <c r="J254" i="22"/>
  <c r="J266" i="22"/>
  <c r="J276" i="22"/>
  <c r="M276" i="22" s="1"/>
  <c r="J286" i="22"/>
  <c r="I77" i="22"/>
  <c r="L77" i="22" s="1"/>
  <c r="I87" i="22"/>
  <c r="L87" i="22" s="1"/>
  <c r="I97" i="22"/>
  <c r="L97" i="22" s="1"/>
  <c r="I108" i="22"/>
  <c r="I119" i="22"/>
  <c r="I129" i="22"/>
  <c r="I140" i="22"/>
  <c r="L140" i="22" s="1"/>
  <c r="I150" i="22"/>
  <c r="L150" i="22" s="1"/>
  <c r="I160" i="22"/>
  <c r="L160" i="22" s="1"/>
  <c r="I170" i="22"/>
  <c r="L170" i="22" s="1"/>
  <c r="I181" i="22"/>
  <c r="L181" i="22" s="1"/>
  <c r="I192" i="22"/>
  <c r="I202" i="22"/>
  <c r="L202" i="22" s="1"/>
  <c r="I213" i="22"/>
  <c r="L213" i="22" s="1"/>
  <c r="I223" i="22"/>
  <c r="L223" i="22" s="1"/>
  <c r="I233" i="22"/>
  <c r="L233" i="22" s="1"/>
  <c r="I244" i="22"/>
  <c r="L244" i="22" s="1"/>
  <c r="I254" i="22"/>
  <c r="L254" i="22" s="1"/>
  <c r="I265" i="22"/>
  <c r="L265" i="22" s="1"/>
  <c r="I276" i="22"/>
  <c r="I286" i="22"/>
  <c r="H76" i="22"/>
  <c r="H86" i="22"/>
  <c r="H97" i="22"/>
  <c r="H107" i="22"/>
  <c r="H118" i="22"/>
  <c r="H129" i="22"/>
  <c r="H139" i="22"/>
  <c r="H149" i="22"/>
  <c r="H160" i="22"/>
  <c r="H170" i="22"/>
  <c r="H180" i="22"/>
  <c r="H192" i="22"/>
  <c r="H202" i="22"/>
  <c r="H212" i="22"/>
  <c r="H222" i="22"/>
  <c r="H233" i="22"/>
  <c r="H243" i="22"/>
  <c r="H253" i="22"/>
  <c r="H265" i="22"/>
  <c r="H275" i="22"/>
  <c r="H285" i="22"/>
  <c r="J75" i="22"/>
  <c r="M75" i="22" s="1"/>
  <c r="J88" i="22"/>
  <c r="J99" i="22"/>
  <c r="J113" i="22"/>
  <c r="J124" i="22"/>
  <c r="M124" i="22" s="1"/>
  <c r="J136" i="22"/>
  <c r="M136" i="22" s="1"/>
  <c r="J149" i="22"/>
  <c r="M149" i="22" s="1"/>
  <c r="J161" i="22"/>
  <c r="M161" i="22" s="1"/>
  <c r="J172" i="22"/>
  <c r="M172" i="22" s="1"/>
  <c r="J184" i="22"/>
  <c r="J194" i="22"/>
  <c r="J204" i="22"/>
  <c r="M204" i="22" s="1"/>
  <c r="J214" i="22"/>
  <c r="M214" i="22" s="1"/>
  <c r="J225" i="22"/>
  <c r="M225" i="22" s="1"/>
  <c r="J235" i="22"/>
  <c r="M235" i="22" s="1"/>
  <c r="J245" i="22"/>
  <c r="J257" i="22"/>
  <c r="M257" i="22" s="1"/>
  <c r="J267" i="22"/>
  <c r="J277" i="22"/>
  <c r="J288" i="22"/>
  <c r="M288" i="22" s="1"/>
  <c r="I78" i="22"/>
  <c r="L78" i="22" s="1"/>
  <c r="I88" i="22"/>
  <c r="I98" i="22"/>
  <c r="L98" i="22" s="1"/>
  <c r="I110" i="22"/>
  <c r="L110" i="22" s="1"/>
  <c r="I120" i="22"/>
  <c r="L120" i="22" s="1"/>
  <c r="I130" i="22"/>
  <c r="L130" i="22" s="1"/>
  <c r="I141" i="22"/>
  <c r="I151" i="22"/>
  <c r="L151" i="22" s="1"/>
  <c r="I161" i="22"/>
  <c r="L161" i="22" s="1"/>
  <c r="I172" i="22"/>
  <c r="L172" i="22" s="1"/>
  <c r="I183" i="22"/>
  <c r="L183" i="22" s="1"/>
  <c r="I193" i="22"/>
  <c r="L193" i="22" s="1"/>
  <c r="I204" i="22"/>
  <c r="L204" i="22" s="1"/>
  <c r="I214" i="22"/>
  <c r="I224" i="22"/>
  <c r="I234" i="22"/>
  <c r="L234" i="22" s="1"/>
  <c r="I245" i="22"/>
  <c r="I256" i="22"/>
  <c r="L256" i="22" s="1"/>
  <c r="I266" i="22"/>
  <c r="L266" i="22" s="1"/>
  <c r="I277" i="22"/>
  <c r="L277" i="22" s="1"/>
  <c r="I287" i="22"/>
  <c r="L287" i="22" s="1"/>
  <c r="H77" i="22"/>
  <c r="H88" i="22"/>
  <c r="H98" i="22"/>
  <c r="H109" i="22"/>
  <c r="H120" i="22"/>
  <c r="H130" i="22"/>
  <c r="H140" i="22"/>
  <c r="H150" i="22"/>
  <c r="H161" i="22"/>
  <c r="H171" i="22"/>
  <c r="H182" i="22"/>
  <c r="H193" i="22"/>
  <c r="H203" i="22"/>
  <c r="H213" i="22"/>
  <c r="H224" i="22"/>
  <c r="H234" i="22"/>
  <c r="H244" i="22"/>
  <c r="H256" i="22"/>
  <c r="H266" i="22"/>
  <c r="H276" i="22"/>
  <c r="H286" i="22"/>
  <c r="J76" i="22"/>
  <c r="M76" i="22" s="1"/>
  <c r="J89" i="22"/>
  <c r="M89" i="22" s="1"/>
  <c r="J102" i="22"/>
  <c r="M102" i="22" s="1"/>
  <c r="J114" i="22"/>
  <c r="J125" i="22"/>
  <c r="M125" i="22" s="1"/>
  <c r="J139" i="22"/>
  <c r="M139" i="22" s="1"/>
  <c r="J150" i="22"/>
  <c r="M150" i="22" s="1"/>
  <c r="J162" i="22"/>
  <c r="M162" i="22" s="1"/>
  <c r="J174" i="22"/>
  <c r="M174" i="22" s="1"/>
  <c r="J185" i="22"/>
  <c r="M185" i="22" s="1"/>
  <c r="J195" i="22"/>
  <c r="M195" i="22" s="1"/>
  <c r="J205" i="22"/>
  <c r="J216" i="22"/>
  <c r="J226" i="22"/>
  <c r="J236" i="22"/>
  <c r="M236" i="22" s="1"/>
  <c r="J248" i="22"/>
  <c r="J258" i="22"/>
  <c r="M258" i="22" s="1"/>
  <c r="J268" i="22"/>
  <c r="M268" i="22" s="1"/>
  <c r="J278" i="22"/>
  <c r="M278" i="22" s="1"/>
  <c r="J289" i="22"/>
  <c r="I79" i="22"/>
  <c r="I89" i="22"/>
  <c r="L89" i="22" s="1"/>
  <c r="I101" i="22"/>
  <c r="I111" i="22"/>
  <c r="I121" i="22"/>
  <c r="L121" i="22" s="1"/>
  <c r="I132" i="22"/>
  <c r="L132" i="22" s="1"/>
  <c r="I142" i="22"/>
  <c r="L142" i="22" s="1"/>
  <c r="I152" i="22"/>
  <c r="I162" i="22"/>
  <c r="L162" i="22" s="1"/>
  <c r="I174" i="22"/>
  <c r="L174" i="22" s="1"/>
  <c r="I184" i="22"/>
  <c r="L184" i="22" s="1"/>
  <c r="I194" i="22"/>
  <c r="L194" i="22" s="1"/>
  <c r="I205" i="22"/>
  <c r="I215" i="22"/>
  <c r="L215" i="22" s="1"/>
  <c r="I225" i="22"/>
  <c r="L225" i="22" s="1"/>
  <c r="I236" i="22"/>
  <c r="I247" i="22"/>
  <c r="I257" i="22"/>
  <c r="L257" i="22" s="1"/>
  <c r="I268" i="22"/>
  <c r="L268" i="22" s="1"/>
  <c r="I278" i="22"/>
  <c r="L278" i="22" s="1"/>
  <c r="I288" i="22"/>
  <c r="L288" i="22" s="1"/>
  <c r="H78" i="22"/>
  <c r="H89" i="22"/>
  <c r="H100" i="22"/>
  <c r="H110" i="22"/>
  <c r="H121" i="22"/>
  <c r="J77" i="22"/>
  <c r="M77" i="22" s="1"/>
  <c r="J96" i="22"/>
  <c r="J116" i="22"/>
  <c r="M116" i="22" s="1"/>
  <c r="J133" i="22"/>
  <c r="M133" i="22" s="1"/>
  <c r="J154" i="22"/>
  <c r="M154" i="22" s="1"/>
  <c r="J176" i="22"/>
  <c r="M176" i="22" s="1"/>
  <c r="J189" i="22"/>
  <c r="M189" i="22" s="1"/>
  <c r="J208" i="22"/>
  <c r="M208" i="22" s="1"/>
  <c r="J222" i="22"/>
  <c r="M222" i="22" s="1"/>
  <c r="J241" i="22"/>
  <c r="M241" i="22" s="1"/>
  <c r="J259" i="22"/>
  <c r="M259" i="22" s="1"/>
  <c r="J273" i="22"/>
  <c r="M273" i="22" s="1"/>
  <c r="I71" i="22"/>
  <c r="L71" i="22" s="1"/>
  <c r="I86" i="22"/>
  <c r="I104" i="22"/>
  <c r="I122" i="22"/>
  <c r="I137" i="22"/>
  <c r="L137" i="22" s="1"/>
  <c r="I156" i="22"/>
  <c r="L156" i="22" s="1"/>
  <c r="I169" i="22"/>
  <c r="L169" i="22" s="1"/>
  <c r="I188" i="22"/>
  <c r="L188" i="22" s="1"/>
  <c r="I206" i="22"/>
  <c r="L206" i="22" s="1"/>
  <c r="I221" i="22"/>
  <c r="I239" i="22"/>
  <c r="I253" i="22"/>
  <c r="L253" i="22" s="1"/>
  <c r="I271" i="22"/>
  <c r="I289" i="22"/>
  <c r="L289" i="22" s="1"/>
  <c r="H84" i="22"/>
  <c r="H102" i="22"/>
  <c r="H116" i="22"/>
  <c r="H133" i="22"/>
  <c r="H147" i="22"/>
  <c r="H162" i="22"/>
  <c r="H176" i="22"/>
  <c r="H188" i="22"/>
  <c r="H204" i="22"/>
  <c r="H217" i="22"/>
  <c r="H230" i="22"/>
  <c r="H246" i="22"/>
  <c r="H259" i="22"/>
  <c r="H272" i="22"/>
  <c r="H288" i="22"/>
  <c r="J78" i="22"/>
  <c r="M78" i="22" s="1"/>
  <c r="J97" i="22"/>
  <c r="J117" i="22"/>
  <c r="M117" i="22" s="1"/>
  <c r="J140" i="22"/>
  <c r="M140" i="22" s="1"/>
  <c r="J157" i="22"/>
  <c r="J177" i="22"/>
  <c r="J190" i="22"/>
  <c r="M190" i="22" s="1"/>
  <c r="J209" i="22"/>
  <c r="M209" i="22" s="1"/>
  <c r="J227" i="22"/>
  <c r="M227" i="22" s="1"/>
  <c r="J242" i="22"/>
  <c r="M242" i="22" s="1"/>
  <c r="J260" i="22"/>
  <c r="M260" i="22" s="1"/>
  <c r="J275" i="22"/>
  <c r="M275" i="22" s="1"/>
  <c r="I73" i="22"/>
  <c r="L73" i="22" s="1"/>
  <c r="I92" i="22"/>
  <c r="I105" i="22"/>
  <c r="L105" i="22" s="1"/>
  <c r="I124" i="22"/>
  <c r="L124" i="22" s="1"/>
  <c r="I138" i="22"/>
  <c r="I157" i="22"/>
  <c r="L157" i="22" s="1"/>
  <c r="I175" i="22"/>
  <c r="L175" i="22" s="1"/>
  <c r="I189" i="22"/>
  <c r="L189" i="22" s="1"/>
  <c r="I207" i="22"/>
  <c r="I222" i="22"/>
  <c r="I240" i="22"/>
  <c r="I258" i="22"/>
  <c r="L258" i="22" s="1"/>
  <c r="I272" i="22"/>
  <c r="L272" i="22" s="1"/>
  <c r="H70" i="22"/>
  <c r="H85" i="22"/>
  <c r="H104" i="22"/>
  <c r="H122" i="22"/>
  <c r="H134" i="22"/>
  <c r="H148" i="22"/>
  <c r="H164" i="22"/>
  <c r="H177" i="22"/>
  <c r="H189" i="22"/>
  <c r="H205" i="22"/>
  <c r="H219" i="22"/>
  <c r="H232" i="22"/>
  <c r="H248" i="22"/>
  <c r="H260" i="22"/>
  <c r="H274" i="22"/>
  <c r="H289" i="22"/>
  <c r="J81" i="22"/>
  <c r="M81" i="22" s="1"/>
  <c r="J104" i="22"/>
  <c r="M104" i="22" s="1"/>
  <c r="J121" i="22"/>
  <c r="M121" i="22" s="1"/>
  <c r="J141" i="22"/>
  <c r="M141" i="22" s="1"/>
  <c r="J158" i="22"/>
  <c r="J178" i="22"/>
  <c r="M178" i="22" s="1"/>
  <c r="J196" i="22"/>
  <c r="M196" i="22" s="1"/>
  <c r="J211" i="22"/>
  <c r="M211" i="22" s="1"/>
  <c r="J229" i="22"/>
  <c r="M229" i="22" s="1"/>
  <c r="J243" i="22"/>
  <c r="M243" i="22" s="1"/>
  <c r="J261" i="22"/>
  <c r="M261" i="22" s="1"/>
  <c r="J280" i="22"/>
  <c r="I74" i="22"/>
  <c r="I93" i="22"/>
  <c r="L93" i="22" s="1"/>
  <c r="I106" i="22"/>
  <c r="I125" i="22"/>
  <c r="I143" i="22"/>
  <c r="L143" i="22" s="1"/>
  <c r="I158" i="22"/>
  <c r="L158" i="22" s="1"/>
  <c r="I176" i="22"/>
  <c r="L176" i="22" s="1"/>
  <c r="I190" i="22"/>
  <c r="I208" i="22"/>
  <c r="L208" i="22" s="1"/>
  <c r="I226" i="22"/>
  <c r="L226" i="22" s="1"/>
  <c r="I241" i="22"/>
  <c r="L241" i="22" s="1"/>
  <c r="I260" i="22"/>
  <c r="L260" i="22" s="1"/>
  <c r="I274" i="22"/>
  <c r="L274" i="22" s="1"/>
  <c r="H73" i="22"/>
  <c r="H91" i="22"/>
  <c r="H105" i="22"/>
  <c r="H123" i="22"/>
  <c r="H137" i="22"/>
  <c r="H152" i="22"/>
  <c r="H165" i="22"/>
  <c r="H178" i="22"/>
  <c r="H194" i="22"/>
  <c r="H206" i="22"/>
  <c r="H220" i="22"/>
  <c r="H235" i="22"/>
  <c r="H249" i="22"/>
  <c r="H261" i="22"/>
  <c r="H277" i="22"/>
  <c r="H69" i="22"/>
  <c r="J84" i="22"/>
  <c r="M84" i="22" s="1"/>
  <c r="J105" i="22"/>
  <c r="M105" i="22" s="1"/>
  <c r="J122" i="22"/>
  <c r="M122" i="22" s="1"/>
  <c r="J142" i="22"/>
  <c r="M142" i="22" s="1"/>
  <c r="J163" i="22"/>
  <c r="M163" i="22" s="1"/>
  <c r="J179" i="22"/>
  <c r="M179" i="22" s="1"/>
  <c r="J197" i="22"/>
  <c r="M197" i="22" s="1"/>
  <c r="J212" i="22"/>
  <c r="M212" i="22" s="1"/>
  <c r="J230" i="22"/>
  <c r="M230" i="22" s="1"/>
  <c r="J249" i="22"/>
  <c r="M249" i="22" s="1"/>
  <c r="J262" i="22"/>
  <c r="J281" i="22"/>
  <c r="I76" i="22"/>
  <c r="L76" i="22" s="1"/>
  <c r="I94" i="22"/>
  <c r="L94" i="22" s="1"/>
  <c r="I112" i="22"/>
  <c r="L112" i="22" s="1"/>
  <c r="I126" i="22"/>
  <c r="L126" i="22" s="1"/>
  <c r="I144" i="22"/>
  <c r="L144" i="22" s="1"/>
  <c r="I159" i="22"/>
  <c r="L159" i="22" s="1"/>
  <c r="I177" i="22"/>
  <c r="I196" i="22"/>
  <c r="I210" i="22"/>
  <c r="L210" i="22" s="1"/>
  <c r="I229" i="22"/>
  <c r="L229" i="22" s="1"/>
  <c r="I242" i="22"/>
  <c r="L242" i="22" s="1"/>
  <c r="I261" i="22"/>
  <c r="L261" i="22" s="1"/>
  <c r="I279" i="22"/>
  <c r="L279" i="22" s="1"/>
  <c r="H74" i="22"/>
  <c r="H92" i="22"/>
  <c r="H106" i="22"/>
  <c r="H124" i="22"/>
  <c r="H138" i="22"/>
  <c r="H153" i="22"/>
  <c r="H166" i="22"/>
  <c r="H179" i="22"/>
  <c r="H195" i="22"/>
  <c r="H208" i="22"/>
  <c r="H221" i="22"/>
  <c r="H237" i="22"/>
  <c r="H250" i="22"/>
  <c r="H262" i="22"/>
  <c r="H278" i="22"/>
  <c r="I69" i="22"/>
  <c r="J85" i="22"/>
  <c r="M85" i="22" s="1"/>
  <c r="J106" i="22"/>
  <c r="J126" i="22"/>
  <c r="J144" i="22"/>
  <c r="M144" i="22" s="1"/>
  <c r="J166" i="22"/>
  <c r="M166" i="22" s="1"/>
  <c r="J180" i="22"/>
  <c r="M180" i="22" s="1"/>
  <c r="J198" i="22"/>
  <c r="M198" i="22" s="1"/>
  <c r="J217" i="22"/>
  <c r="M217" i="22" s="1"/>
  <c r="J232" i="22"/>
  <c r="M232" i="22" s="1"/>
  <c r="J250" i="22"/>
  <c r="M250" i="22" s="1"/>
  <c r="J264" i="22"/>
  <c r="J282" i="22"/>
  <c r="M282" i="22" s="1"/>
  <c r="I80" i="22"/>
  <c r="L80" i="22" s="1"/>
  <c r="I95" i="22"/>
  <c r="I113" i="22"/>
  <c r="L113" i="22" s="1"/>
  <c r="I128" i="22"/>
  <c r="L128" i="22" s="1"/>
  <c r="I146" i="22"/>
  <c r="L146" i="22" s="1"/>
  <c r="I165" i="22"/>
  <c r="L165" i="22" s="1"/>
  <c r="I178" i="22"/>
  <c r="L178" i="22" s="1"/>
  <c r="I197" i="22"/>
  <c r="L197" i="22" s="1"/>
  <c r="I212" i="22"/>
  <c r="L212" i="22" s="1"/>
  <c r="I230" i="22"/>
  <c r="L230" i="22" s="1"/>
  <c r="I248" i="22"/>
  <c r="L248" i="22" s="1"/>
  <c r="I262" i="22"/>
  <c r="L262" i="22" s="1"/>
  <c r="I280" i="22"/>
  <c r="L280" i="22" s="1"/>
  <c r="H75" i="22"/>
  <c r="H93" i="22"/>
  <c r="H112" i="22"/>
  <c r="H125" i="22"/>
  <c r="H141" i="22"/>
  <c r="H155" i="22"/>
  <c r="H168" i="22"/>
  <c r="H184" i="22"/>
  <c r="H196" i="22"/>
  <c r="H210" i="22"/>
  <c r="H225" i="22"/>
  <c r="H238" i="22"/>
  <c r="H251" i="22"/>
  <c r="H267" i="22"/>
  <c r="H280" i="22"/>
  <c r="J90" i="22"/>
  <c r="M90" i="22" s="1"/>
  <c r="J107" i="22"/>
  <c r="J130" i="22"/>
  <c r="J145" i="22"/>
  <c r="M145" i="22" s="1"/>
  <c r="J168" i="22"/>
  <c r="M168" i="22" s="1"/>
  <c r="J186" i="22"/>
  <c r="M186" i="22" s="1"/>
  <c r="J200" i="22"/>
  <c r="M200" i="22" s="1"/>
  <c r="J218" i="22"/>
  <c r="M218" i="22" s="1"/>
  <c r="J233" i="22"/>
  <c r="M233" i="22" s="1"/>
  <c r="J251" i="22"/>
  <c r="J269" i="22"/>
  <c r="J284" i="22"/>
  <c r="I82" i="22"/>
  <c r="L82" i="22" s="1"/>
  <c r="I96" i="22"/>
  <c r="L96" i="22" s="1"/>
  <c r="I114" i="22"/>
  <c r="L114" i="22" s="1"/>
  <c r="I133" i="22"/>
  <c r="L133" i="22" s="1"/>
  <c r="I148" i="22"/>
  <c r="L148" i="22" s="1"/>
  <c r="I166" i="22"/>
  <c r="L166" i="22" s="1"/>
  <c r="I180" i="22"/>
  <c r="L180" i="22" s="1"/>
  <c r="I198" i="22"/>
  <c r="L198" i="22" s="1"/>
  <c r="I216" i="22"/>
  <c r="L216" i="22" s="1"/>
  <c r="I231" i="22"/>
  <c r="L231" i="22" s="1"/>
  <c r="I249" i="22"/>
  <c r="L249" i="22" s="1"/>
  <c r="I263" i="22"/>
  <c r="L263" i="22" s="1"/>
  <c r="I281" i="22"/>
  <c r="L281" i="22" s="1"/>
  <c r="H80" i="22"/>
  <c r="H94" i="22"/>
  <c r="H113" i="22"/>
  <c r="H128" i="22"/>
  <c r="H142" i="22"/>
  <c r="H156" i="22"/>
  <c r="H169" i="22"/>
  <c r="H185" i="22"/>
  <c r="H197" i="22"/>
  <c r="H211" i="22"/>
  <c r="H226" i="22"/>
  <c r="H240" i="22"/>
  <c r="H252" i="22"/>
  <c r="H268" i="22"/>
  <c r="H281" i="22"/>
  <c r="J93" i="22"/>
  <c r="M93" i="22" s="1"/>
  <c r="J108" i="22"/>
  <c r="M108" i="22" s="1"/>
  <c r="J131" i="22"/>
  <c r="M131" i="22" s="1"/>
  <c r="J152" i="22"/>
  <c r="M152" i="22" s="1"/>
  <c r="J169" i="22"/>
  <c r="M169" i="22" s="1"/>
  <c r="J187" i="22"/>
  <c r="J202" i="22"/>
  <c r="M202" i="22" s="1"/>
  <c r="J220" i="22"/>
  <c r="M220" i="22" s="1"/>
  <c r="J238" i="22"/>
  <c r="M238" i="22" s="1"/>
  <c r="J252" i="22"/>
  <c r="J270" i="22"/>
  <c r="M270" i="22" s="1"/>
  <c r="J285" i="22"/>
  <c r="I84" i="22"/>
  <c r="L84" i="22" s="1"/>
  <c r="I102" i="22"/>
  <c r="L102" i="22" s="1"/>
  <c r="I116" i="22"/>
  <c r="L116" i="22" s="1"/>
  <c r="I134" i="22"/>
  <c r="L134" i="22" s="1"/>
  <c r="I149" i="22"/>
  <c r="L149" i="22" s="1"/>
  <c r="I167" i="22"/>
  <c r="I185" i="22"/>
  <c r="I199" i="22"/>
  <c r="L199" i="22" s="1"/>
  <c r="I217" i="22"/>
  <c r="L217" i="22" s="1"/>
  <c r="I232" i="22"/>
  <c r="L232" i="22" s="1"/>
  <c r="I250" i="22"/>
  <c r="L250" i="22" s="1"/>
  <c r="I269" i="22"/>
  <c r="L269" i="22" s="1"/>
  <c r="I284" i="22"/>
  <c r="L284" i="22" s="1"/>
  <c r="H82" i="22"/>
  <c r="H96" i="22"/>
  <c r="H114" i="22"/>
  <c r="H131" i="22"/>
  <c r="H144" i="22"/>
  <c r="H157" i="22"/>
  <c r="H173" i="22"/>
  <c r="H186" i="22"/>
  <c r="H198" i="22"/>
  <c r="H214" i="22"/>
  <c r="H228" i="22"/>
  <c r="H241" i="22"/>
  <c r="H257" i="22"/>
  <c r="H269" i="22"/>
  <c r="H283" i="22"/>
  <c r="J94" i="22"/>
  <c r="M94" i="22" s="1"/>
  <c r="J115" i="22"/>
  <c r="J132" i="22"/>
  <c r="J153" i="22"/>
  <c r="M153" i="22" s="1"/>
  <c r="J170" i="22"/>
  <c r="M170" i="22" s="1"/>
  <c r="J188" i="22"/>
  <c r="M188" i="22" s="1"/>
  <c r="J206" i="22"/>
  <c r="M206" i="22" s="1"/>
  <c r="J221" i="22"/>
  <c r="M221" i="22" s="1"/>
  <c r="J240" i="22"/>
  <c r="M240" i="22" s="1"/>
  <c r="J253" i="22"/>
  <c r="M253" i="22" s="1"/>
  <c r="J272" i="22"/>
  <c r="M272" i="22" s="1"/>
  <c r="I70" i="22"/>
  <c r="L70" i="22" s="1"/>
  <c r="I85" i="22"/>
  <c r="L85" i="22" s="1"/>
  <c r="I103" i="22"/>
  <c r="I117" i="22"/>
  <c r="L117" i="22" s="1"/>
  <c r="I135" i="22"/>
  <c r="L135" i="22" s="1"/>
  <c r="I153" i="22"/>
  <c r="L153" i="22" s="1"/>
  <c r="I168" i="22"/>
  <c r="L168" i="22" s="1"/>
  <c r="I186" i="22"/>
  <c r="L186" i="22" s="1"/>
  <c r="I201" i="22"/>
  <c r="L201" i="22" s="1"/>
  <c r="I220" i="22"/>
  <c r="L220" i="22" s="1"/>
  <c r="I238" i="22"/>
  <c r="L238" i="22" s="1"/>
  <c r="I252" i="22"/>
  <c r="L252" i="22" s="1"/>
  <c r="I270" i="22"/>
  <c r="L270" i="22" s="1"/>
  <c r="I285" i="22"/>
  <c r="L285" i="22" s="1"/>
  <c r="H83" i="22"/>
  <c r="H101" i="22"/>
  <c r="H115" i="22"/>
  <c r="H132" i="22"/>
  <c r="H146" i="22"/>
  <c r="H158" i="22"/>
  <c r="H174" i="22"/>
  <c r="H187" i="22"/>
  <c r="H201" i="22"/>
  <c r="H216" i="22"/>
  <c r="H229" i="22"/>
  <c r="H242" i="22"/>
  <c r="H258" i="22"/>
  <c r="H270" i="22"/>
  <c r="H284" i="22"/>
  <c r="E291" i="22"/>
  <c r="H14" i="22"/>
  <c r="L86" i="22"/>
  <c r="L107" i="22"/>
  <c r="L79" i="22"/>
  <c r="L108" i="22"/>
  <c r="L155" i="22"/>
  <c r="M99" i="22"/>
  <c r="L218" i="22"/>
  <c r="L214" i="22"/>
  <c r="L191" i="22"/>
  <c r="L167" i="22"/>
  <c r="L119" i="22"/>
  <c r="L111" i="22"/>
  <c r="L103" i="22"/>
  <c r="L95" i="22"/>
  <c r="L276" i="22"/>
  <c r="L177" i="22"/>
  <c r="L100" i="22"/>
  <c r="L246" i="22"/>
  <c r="L243" i="22"/>
  <c r="L240" i="22"/>
  <c r="L237" i="22"/>
  <c r="L190" i="22"/>
  <c r="L173" i="22"/>
  <c r="L251" i="22"/>
  <c r="L247" i="22"/>
  <c r="L245" i="22"/>
  <c r="L235" i="22"/>
  <c r="L207" i="22"/>
  <c r="L195" i="22"/>
  <c r="L139" i="22"/>
  <c r="L239" i="22"/>
  <c r="L221" i="22"/>
  <c r="L205" i="22"/>
  <c r="L203" i="22"/>
  <c r="L109" i="22"/>
  <c r="L106" i="22"/>
  <c r="L88" i="22"/>
  <c r="L224" i="22"/>
  <c r="L187" i="22"/>
  <c r="L185" i="22"/>
  <c r="L171" i="22"/>
  <c r="L271" i="22"/>
  <c r="L196" i="22"/>
  <c r="L122" i="22"/>
  <c r="L74" i="22"/>
  <c r="L286" i="22"/>
  <c r="L179" i="22"/>
  <c r="L138" i="22"/>
  <c r="L104" i="22"/>
  <c r="L92" i="22"/>
  <c r="L222" i="22"/>
  <c r="L236" i="22"/>
  <c r="L182" i="22"/>
  <c r="L152" i="22"/>
  <c r="L101" i="22"/>
  <c r="L125" i="22"/>
  <c r="L129" i="22"/>
  <c r="L141" i="22"/>
  <c r="L192" i="22"/>
  <c r="M101" i="22"/>
  <c r="M113" i="22"/>
  <c r="M157" i="22"/>
  <c r="M267" i="22"/>
  <c r="M251" i="22"/>
  <c r="M203" i="22"/>
  <c r="M287" i="22"/>
  <c r="M184" i="22"/>
  <c r="M160" i="22"/>
  <c r="M96" i="22"/>
  <c r="M88" i="22"/>
  <c r="M264" i="22"/>
  <c r="M252" i="22"/>
  <c r="M246" i="22"/>
  <c r="M173" i="22"/>
  <c r="M126" i="22"/>
  <c r="M109" i="22"/>
  <c r="M92" i="22"/>
  <c r="M74" i="22"/>
  <c r="M216" i="22"/>
  <c r="M207" i="22"/>
  <c r="M182" i="22"/>
  <c r="M215" i="22"/>
  <c r="M205" i="22"/>
  <c r="M199" i="22"/>
  <c r="M130" i="22"/>
  <c r="M118" i="22"/>
  <c r="M115" i="22"/>
  <c r="M106" i="22"/>
  <c r="M97" i="22"/>
  <c r="M80" i="22"/>
  <c r="M100" i="22"/>
  <c r="M286" i="22"/>
  <c r="M284" i="22"/>
  <c r="M280" i="22"/>
  <c r="M262" i="22"/>
  <c r="M194" i="22"/>
  <c r="M87" i="22"/>
  <c r="M71" i="22"/>
  <c r="M277" i="22"/>
  <c r="M226" i="22"/>
  <c r="M177" i="22"/>
  <c r="M132" i="22"/>
  <c r="M114" i="22"/>
  <c r="M289" i="22"/>
  <c r="M254" i="22"/>
  <c r="M248" i="22"/>
  <c r="M245" i="22"/>
  <c r="M86" i="22"/>
  <c r="M79" i="22"/>
  <c r="M244" i="22"/>
  <c r="M281" i="22"/>
  <c r="M271" i="22"/>
  <c r="M158" i="22"/>
  <c r="M107" i="22"/>
  <c r="M123" i="22"/>
  <c r="M135" i="22"/>
  <c r="M266" i="22"/>
  <c r="M285" i="22"/>
  <c r="M165" i="22"/>
  <c r="M269" i="22"/>
  <c r="M263" i="22"/>
  <c r="M187" i="22"/>
  <c r="K77" i="22" l="1"/>
  <c r="N77" i="22" s="1"/>
  <c r="N21" i="4" s="1"/>
  <c r="K85" i="22"/>
  <c r="N85" i="22" s="1"/>
  <c r="N29" i="4" s="1"/>
  <c r="K93" i="22"/>
  <c r="N93" i="22" s="1"/>
  <c r="N37" i="4" s="1"/>
  <c r="K101" i="22"/>
  <c r="N101" i="22" s="1"/>
  <c r="N45" i="4" s="1"/>
  <c r="K109" i="22"/>
  <c r="N109" i="22" s="1"/>
  <c r="N53" i="4" s="1"/>
  <c r="K117" i="22"/>
  <c r="N117" i="22" s="1"/>
  <c r="N61" i="4" s="1"/>
  <c r="K125" i="22"/>
  <c r="N125" i="22" s="1"/>
  <c r="N69" i="4" s="1"/>
  <c r="K133" i="22"/>
  <c r="N133" i="22" s="1"/>
  <c r="N77" i="4" s="1"/>
  <c r="K141" i="22"/>
  <c r="N141" i="22" s="1"/>
  <c r="N85" i="4" s="1"/>
  <c r="K149" i="22"/>
  <c r="N149" i="22" s="1"/>
  <c r="N93" i="4" s="1"/>
  <c r="K157" i="22"/>
  <c r="N157" i="22" s="1"/>
  <c r="N101" i="4" s="1"/>
  <c r="K165" i="22"/>
  <c r="N165" i="22" s="1"/>
  <c r="N109" i="4" s="1"/>
  <c r="K173" i="22"/>
  <c r="N173" i="22" s="1"/>
  <c r="N117" i="4" s="1"/>
  <c r="K181" i="22"/>
  <c r="N181" i="22" s="1"/>
  <c r="N125" i="4" s="1"/>
  <c r="K189" i="22"/>
  <c r="N189" i="22" s="1"/>
  <c r="N133" i="4" s="1"/>
  <c r="K197" i="22"/>
  <c r="N197" i="22" s="1"/>
  <c r="N141" i="4" s="1"/>
  <c r="K205" i="22"/>
  <c r="N205" i="22" s="1"/>
  <c r="N149" i="4" s="1"/>
  <c r="K213" i="22"/>
  <c r="N213" i="22" s="1"/>
  <c r="N157" i="4" s="1"/>
  <c r="K221" i="22"/>
  <c r="N221" i="22" s="1"/>
  <c r="N165" i="4" s="1"/>
  <c r="K229" i="22"/>
  <c r="N229" i="22" s="1"/>
  <c r="N173" i="4" s="1"/>
  <c r="K237" i="22"/>
  <c r="N237" i="22" s="1"/>
  <c r="N181" i="4" s="1"/>
  <c r="K245" i="22"/>
  <c r="N245" i="22" s="1"/>
  <c r="N189" i="4" s="1"/>
  <c r="K253" i="22"/>
  <c r="N253" i="22" s="1"/>
  <c r="N197" i="4" s="1"/>
  <c r="K261" i="22"/>
  <c r="N261" i="22" s="1"/>
  <c r="N205" i="4" s="1"/>
  <c r="K269" i="22"/>
  <c r="N269" i="22" s="1"/>
  <c r="N213" i="4" s="1"/>
  <c r="K277" i="22"/>
  <c r="N277" i="22" s="1"/>
  <c r="N221" i="4" s="1"/>
  <c r="K285" i="22"/>
  <c r="N285" i="22" s="1"/>
  <c r="N229" i="4" s="1"/>
  <c r="K80" i="22"/>
  <c r="N80" i="22" s="1"/>
  <c r="N24" i="4" s="1"/>
  <c r="K112" i="22"/>
  <c r="N112" i="22" s="1"/>
  <c r="N56" i="4" s="1"/>
  <c r="K144" i="22"/>
  <c r="N144" i="22" s="1"/>
  <c r="N88" i="4" s="1"/>
  <c r="K176" i="22"/>
  <c r="N176" i="22" s="1"/>
  <c r="N120" i="4" s="1"/>
  <c r="K200" i="22"/>
  <c r="N200" i="22" s="1"/>
  <c r="N144" i="4" s="1"/>
  <c r="K216" i="22"/>
  <c r="N216" i="22" s="1"/>
  <c r="N160" i="4" s="1"/>
  <c r="K232" i="22"/>
  <c r="N232" i="22" s="1"/>
  <c r="N176" i="4" s="1"/>
  <c r="K248" i="22"/>
  <c r="N248" i="22" s="1"/>
  <c r="N192" i="4" s="1"/>
  <c r="K264" i="22"/>
  <c r="N264" i="22" s="1"/>
  <c r="N208" i="4" s="1"/>
  <c r="K280" i="22"/>
  <c r="N280" i="22" s="1"/>
  <c r="N224" i="4" s="1"/>
  <c r="K288" i="22"/>
  <c r="N288" i="22" s="1"/>
  <c r="N232" i="4" s="1"/>
  <c r="K89" i="22"/>
  <c r="N89" i="22" s="1"/>
  <c r="N33" i="4" s="1"/>
  <c r="K161" i="22"/>
  <c r="N161" i="22" s="1"/>
  <c r="N105" i="4" s="1"/>
  <c r="K193" i="22"/>
  <c r="N193" i="22" s="1"/>
  <c r="N137" i="4" s="1"/>
  <c r="K225" i="22"/>
  <c r="N225" i="22" s="1"/>
  <c r="N169" i="4" s="1"/>
  <c r="K257" i="22"/>
  <c r="N257" i="22" s="1"/>
  <c r="N201" i="4" s="1"/>
  <c r="K74" i="22"/>
  <c r="N74" i="22" s="1"/>
  <c r="N18" i="4" s="1"/>
  <c r="K130" i="22"/>
  <c r="N130" i="22" s="1"/>
  <c r="N74" i="4" s="1"/>
  <c r="K170" i="22"/>
  <c r="N170" i="22" s="1"/>
  <c r="N114" i="4" s="1"/>
  <c r="K186" i="22"/>
  <c r="N186" i="22" s="1"/>
  <c r="N130" i="4" s="1"/>
  <c r="K202" i="22"/>
  <c r="K234" i="22"/>
  <c r="N234" i="22" s="1"/>
  <c r="N178" i="4" s="1"/>
  <c r="K250" i="22"/>
  <c r="N250" i="22" s="1"/>
  <c r="N194" i="4" s="1"/>
  <c r="K274" i="22"/>
  <c r="N274" i="22" s="1"/>
  <c r="N218" i="4" s="1"/>
  <c r="K83" i="22"/>
  <c r="N83" i="22" s="1"/>
  <c r="N27" i="4" s="1"/>
  <c r="K131" i="22"/>
  <c r="N131" i="22" s="1"/>
  <c r="N75" i="4" s="1"/>
  <c r="K163" i="22"/>
  <c r="N163" i="22" s="1"/>
  <c r="N107" i="4" s="1"/>
  <c r="K187" i="22"/>
  <c r="N187" i="22" s="1"/>
  <c r="N131" i="4" s="1"/>
  <c r="K211" i="22"/>
  <c r="N211" i="22" s="1"/>
  <c r="N155" i="4" s="1"/>
  <c r="K235" i="22"/>
  <c r="N235" i="22" s="1"/>
  <c r="N179" i="4" s="1"/>
  <c r="K259" i="22"/>
  <c r="N259" i="22" s="1"/>
  <c r="N203" i="4" s="1"/>
  <c r="K76" i="22"/>
  <c r="N76" i="22" s="1"/>
  <c r="N20" i="4" s="1"/>
  <c r="K108" i="22"/>
  <c r="N108" i="22" s="1"/>
  <c r="N52" i="4" s="1"/>
  <c r="K140" i="22"/>
  <c r="N140" i="22" s="1"/>
  <c r="N84" i="4" s="1"/>
  <c r="K156" i="22"/>
  <c r="N156" i="22" s="1"/>
  <c r="N100" i="4" s="1"/>
  <c r="K180" i="22"/>
  <c r="N180" i="22" s="1"/>
  <c r="N124" i="4" s="1"/>
  <c r="K212" i="22"/>
  <c r="N212" i="22" s="1"/>
  <c r="N156" i="4" s="1"/>
  <c r="K236" i="22"/>
  <c r="N236" i="22" s="1"/>
  <c r="N180" i="4" s="1"/>
  <c r="K244" i="22"/>
  <c r="N244" i="22" s="1"/>
  <c r="N188" i="4" s="1"/>
  <c r="K70" i="22"/>
  <c r="N70" i="22" s="1"/>
  <c r="N14" i="4" s="1"/>
  <c r="K78" i="22"/>
  <c r="N78" i="22" s="1"/>
  <c r="N22" i="4" s="1"/>
  <c r="K86" i="22"/>
  <c r="N86" i="22" s="1"/>
  <c r="N30" i="4" s="1"/>
  <c r="K94" i="22"/>
  <c r="N94" i="22" s="1"/>
  <c r="N38" i="4" s="1"/>
  <c r="K102" i="22"/>
  <c r="N102" i="22" s="1"/>
  <c r="N46" i="4" s="1"/>
  <c r="K110" i="22"/>
  <c r="N110" i="22" s="1"/>
  <c r="N54" i="4" s="1"/>
  <c r="K118" i="22"/>
  <c r="N118" i="22" s="1"/>
  <c r="N62" i="4" s="1"/>
  <c r="K126" i="22"/>
  <c r="N126" i="22" s="1"/>
  <c r="N70" i="4" s="1"/>
  <c r="K134" i="22"/>
  <c r="N134" i="22" s="1"/>
  <c r="N78" i="4" s="1"/>
  <c r="K142" i="22"/>
  <c r="N142" i="22" s="1"/>
  <c r="N86" i="4" s="1"/>
  <c r="K150" i="22"/>
  <c r="N150" i="22" s="1"/>
  <c r="N94" i="4" s="1"/>
  <c r="K158" i="22"/>
  <c r="N158" i="22" s="1"/>
  <c r="N102" i="4" s="1"/>
  <c r="K166" i="22"/>
  <c r="N166" i="22" s="1"/>
  <c r="N110" i="4" s="1"/>
  <c r="K174" i="22"/>
  <c r="N174" i="22" s="1"/>
  <c r="N118" i="4" s="1"/>
  <c r="K182" i="22"/>
  <c r="N182" i="22" s="1"/>
  <c r="N126" i="4" s="1"/>
  <c r="K190" i="22"/>
  <c r="N190" i="22" s="1"/>
  <c r="N134" i="4" s="1"/>
  <c r="K198" i="22"/>
  <c r="N198" i="22" s="1"/>
  <c r="N142" i="4" s="1"/>
  <c r="K206" i="22"/>
  <c r="N206" i="22" s="1"/>
  <c r="N150" i="4" s="1"/>
  <c r="K214" i="22"/>
  <c r="N214" i="22" s="1"/>
  <c r="N158" i="4" s="1"/>
  <c r="K222" i="22"/>
  <c r="N222" i="22" s="1"/>
  <c r="N166" i="4" s="1"/>
  <c r="K230" i="22"/>
  <c r="N230" i="22" s="1"/>
  <c r="N174" i="4" s="1"/>
  <c r="K238" i="22"/>
  <c r="N238" i="22" s="1"/>
  <c r="N182" i="4" s="1"/>
  <c r="K246" i="22"/>
  <c r="N246" i="22" s="1"/>
  <c r="N190" i="4" s="1"/>
  <c r="K254" i="22"/>
  <c r="N254" i="22" s="1"/>
  <c r="N198" i="4" s="1"/>
  <c r="K262" i="22"/>
  <c r="N262" i="22" s="1"/>
  <c r="N206" i="4" s="1"/>
  <c r="K270" i="22"/>
  <c r="N270" i="22" s="1"/>
  <c r="N214" i="4" s="1"/>
  <c r="K278" i="22"/>
  <c r="N278" i="22" s="1"/>
  <c r="N222" i="4" s="1"/>
  <c r="K286" i="22"/>
  <c r="N286" i="22" s="1"/>
  <c r="N230" i="4" s="1"/>
  <c r="K72" i="22"/>
  <c r="N72" i="22" s="1"/>
  <c r="N16" i="4" s="1"/>
  <c r="K96" i="22"/>
  <c r="N96" i="22" s="1"/>
  <c r="N40" i="4" s="1"/>
  <c r="K120" i="22"/>
  <c r="N120" i="22" s="1"/>
  <c r="N64" i="4" s="1"/>
  <c r="K160" i="22"/>
  <c r="N160" i="22" s="1"/>
  <c r="N104" i="4" s="1"/>
  <c r="K192" i="22"/>
  <c r="N192" i="22" s="1"/>
  <c r="N136" i="4" s="1"/>
  <c r="K224" i="22"/>
  <c r="N224" i="22" s="1"/>
  <c r="N168" i="4" s="1"/>
  <c r="K256" i="22"/>
  <c r="N256" i="22" s="1"/>
  <c r="N200" i="4" s="1"/>
  <c r="K73" i="22"/>
  <c r="N73" i="22" s="1"/>
  <c r="N17" i="4" s="1"/>
  <c r="K97" i="22"/>
  <c r="N97" i="22" s="1"/>
  <c r="N41" i="4" s="1"/>
  <c r="K105" i="22"/>
  <c r="N105" i="22" s="1"/>
  <c r="N49" i="4" s="1"/>
  <c r="K113" i="22"/>
  <c r="N113" i="22" s="1"/>
  <c r="N57" i="4" s="1"/>
  <c r="K121" i="22"/>
  <c r="N121" i="22" s="1"/>
  <c r="N65" i="4" s="1"/>
  <c r="K129" i="22"/>
  <c r="N129" i="22" s="1"/>
  <c r="N73" i="4" s="1"/>
  <c r="K137" i="22"/>
  <c r="N137" i="22" s="1"/>
  <c r="N81" i="4" s="1"/>
  <c r="K153" i="22"/>
  <c r="N153" i="22" s="1"/>
  <c r="N97" i="4" s="1"/>
  <c r="K169" i="22"/>
  <c r="N169" i="22" s="1"/>
  <c r="N113" i="4" s="1"/>
  <c r="K177" i="22"/>
  <c r="N177" i="22" s="1"/>
  <c r="N121" i="4" s="1"/>
  <c r="K185" i="22"/>
  <c r="N185" i="22" s="1"/>
  <c r="N129" i="4" s="1"/>
  <c r="K209" i="22"/>
  <c r="N209" i="22" s="1"/>
  <c r="N153" i="4" s="1"/>
  <c r="K217" i="22"/>
  <c r="N217" i="22" s="1"/>
  <c r="N161" i="4" s="1"/>
  <c r="K233" i="22"/>
  <c r="N233" i="22" s="1"/>
  <c r="N177" i="4" s="1"/>
  <c r="K249" i="22"/>
  <c r="N249" i="22" s="1"/>
  <c r="N193" i="4" s="1"/>
  <c r="K265" i="22"/>
  <c r="N265" i="22" s="1"/>
  <c r="N209" i="4" s="1"/>
  <c r="K273" i="22"/>
  <c r="N273" i="22" s="1"/>
  <c r="N217" i="4" s="1"/>
  <c r="K289" i="22"/>
  <c r="N289" i="22" s="1"/>
  <c r="N233" i="4" s="1"/>
  <c r="K82" i="22"/>
  <c r="N82" i="22" s="1"/>
  <c r="N26" i="4" s="1"/>
  <c r="K114" i="22"/>
  <c r="N114" i="22" s="1"/>
  <c r="N58" i="4" s="1"/>
  <c r="K146" i="22"/>
  <c r="N146" i="22" s="1"/>
  <c r="N90" i="4" s="1"/>
  <c r="K162" i="22"/>
  <c r="N162" i="22" s="1"/>
  <c r="N106" i="4" s="1"/>
  <c r="K194" i="22"/>
  <c r="N194" i="22" s="1"/>
  <c r="N138" i="4" s="1"/>
  <c r="K210" i="22"/>
  <c r="N210" i="22" s="1"/>
  <c r="N154" i="4" s="1"/>
  <c r="K226" i="22"/>
  <c r="N226" i="22" s="1"/>
  <c r="N170" i="4" s="1"/>
  <c r="K242" i="22"/>
  <c r="N242" i="22" s="1"/>
  <c r="N186" i="4" s="1"/>
  <c r="K258" i="22"/>
  <c r="N258" i="22" s="1"/>
  <c r="N202" i="4" s="1"/>
  <c r="K282" i="22"/>
  <c r="N282" i="22" s="1"/>
  <c r="N226" i="4" s="1"/>
  <c r="K75" i="22"/>
  <c r="N75" i="22" s="1"/>
  <c r="N19" i="4" s="1"/>
  <c r="K99" i="22"/>
  <c r="N99" i="22" s="1"/>
  <c r="N43" i="4" s="1"/>
  <c r="K107" i="22"/>
  <c r="N107" i="22" s="1"/>
  <c r="N51" i="4" s="1"/>
  <c r="K115" i="22"/>
  <c r="N115" i="22" s="1"/>
  <c r="N59" i="4" s="1"/>
  <c r="K123" i="22"/>
  <c r="N123" i="22" s="1"/>
  <c r="N67" i="4" s="1"/>
  <c r="K139" i="22"/>
  <c r="N139" i="22" s="1"/>
  <c r="N83" i="4" s="1"/>
  <c r="K155" i="22"/>
  <c r="N155" i="22" s="1"/>
  <c r="N99" i="4" s="1"/>
  <c r="K171" i="22"/>
  <c r="N171" i="22" s="1"/>
  <c r="N115" i="4" s="1"/>
  <c r="K195" i="22"/>
  <c r="N195" i="22" s="1"/>
  <c r="N139" i="4" s="1"/>
  <c r="K219" i="22"/>
  <c r="N219" i="22" s="1"/>
  <c r="N163" i="4" s="1"/>
  <c r="K243" i="22"/>
  <c r="N243" i="22" s="1"/>
  <c r="N187" i="4" s="1"/>
  <c r="K275" i="22"/>
  <c r="N275" i="22" s="1"/>
  <c r="N219" i="4" s="1"/>
  <c r="K92" i="22"/>
  <c r="N92" i="22" s="1"/>
  <c r="N36" i="4" s="1"/>
  <c r="K100" i="22"/>
  <c r="N100" i="22" s="1"/>
  <c r="N44" i="4" s="1"/>
  <c r="K116" i="22"/>
  <c r="N116" i="22" s="1"/>
  <c r="N60" i="4" s="1"/>
  <c r="K132" i="22"/>
  <c r="N132" i="22" s="1"/>
  <c r="N76" i="4" s="1"/>
  <c r="K164" i="22"/>
  <c r="N164" i="22" s="1"/>
  <c r="N108" i="4" s="1"/>
  <c r="K196" i="22"/>
  <c r="N196" i="22" s="1"/>
  <c r="N140" i="4" s="1"/>
  <c r="K71" i="22"/>
  <c r="N71" i="22" s="1"/>
  <c r="N15" i="4" s="1"/>
  <c r="K79" i="22"/>
  <c r="N79" i="22" s="1"/>
  <c r="N23" i="4" s="1"/>
  <c r="K87" i="22"/>
  <c r="N87" i="22" s="1"/>
  <c r="N31" i="4" s="1"/>
  <c r="K95" i="22"/>
  <c r="N95" i="22" s="1"/>
  <c r="N39" i="4" s="1"/>
  <c r="K103" i="22"/>
  <c r="N103" i="22" s="1"/>
  <c r="N47" i="4" s="1"/>
  <c r="K111" i="22"/>
  <c r="N111" i="22" s="1"/>
  <c r="N55" i="4" s="1"/>
  <c r="K119" i="22"/>
  <c r="N119" i="22" s="1"/>
  <c r="N63" i="4" s="1"/>
  <c r="K127" i="22"/>
  <c r="N127" i="22" s="1"/>
  <c r="N71" i="4" s="1"/>
  <c r="K135" i="22"/>
  <c r="N135" i="22" s="1"/>
  <c r="N79" i="4" s="1"/>
  <c r="K143" i="22"/>
  <c r="N143" i="22" s="1"/>
  <c r="N87" i="4" s="1"/>
  <c r="K151" i="22"/>
  <c r="N151" i="22" s="1"/>
  <c r="N95" i="4" s="1"/>
  <c r="K159" i="22"/>
  <c r="N159" i="22" s="1"/>
  <c r="N103" i="4" s="1"/>
  <c r="K167" i="22"/>
  <c r="N167" i="22" s="1"/>
  <c r="N111" i="4" s="1"/>
  <c r="K175" i="22"/>
  <c r="N175" i="22" s="1"/>
  <c r="N119" i="4" s="1"/>
  <c r="K183" i="22"/>
  <c r="N183" i="22" s="1"/>
  <c r="N127" i="4" s="1"/>
  <c r="K191" i="22"/>
  <c r="N191" i="22" s="1"/>
  <c r="N135" i="4" s="1"/>
  <c r="K199" i="22"/>
  <c r="N199" i="22" s="1"/>
  <c r="N143" i="4" s="1"/>
  <c r="K207" i="22"/>
  <c r="N207" i="22" s="1"/>
  <c r="N151" i="4" s="1"/>
  <c r="K215" i="22"/>
  <c r="N215" i="22" s="1"/>
  <c r="N159" i="4" s="1"/>
  <c r="K223" i="22"/>
  <c r="N223" i="22" s="1"/>
  <c r="N167" i="4" s="1"/>
  <c r="K231" i="22"/>
  <c r="N231" i="22" s="1"/>
  <c r="N175" i="4" s="1"/>
  <c r="K239" i="22"/>
  <c r="N239" i="22" s="1"/>
  <c r="N183" i="4" s="1"/>
  <c r="K247" i="22"/>
  <c r="N247" i="22" s="1"/>
  <c r="N191" i="4" s="1"/>
  <c r="K255" i="22"/>
  <c r="N255" i="22" s="1"/>
  <c r="N199" i="4" s="1"/>
  <c r="K263" i="22"/>
  <c r="N263" i="22" s="1"/>
  <c r="N207" i="4" s="1"/>
  <c r="K271" i="22"/>
  <c r="N271" i="22" s="1"/>
  <c r="N215" i="4" s="1"/>
  <c r="K279" i="22"/>
  <c r="N279" i="22" s="1"/>
  <c r="N223" i="4" s="1"/>
  <c r="K287" i="22"/>
  <c r="N287" i="22" s="1"/>
  <c r="N231" i="4" s="1"/>
  <c r="K88" i="22"/>
  <c r="N88" i="22" s="1"/>
  <c r="N32" i="4" s="1"/>
  <c r="K104" i="22"/>
  <c r="N104" i="22" s="1"/>
  <c r="N48" i="4" s="1"/>
  <c r="K128" i="22"/>
  <c r="N128" i="22" s="1"/>
  <c r="N72" i="4" s="1"/>
  <c r="K136" i="22"/>
  <c r="N136" i="22" s="1"/>
  <c r="N80" i="4" s="1"/>
  <c r="K152" i="22"/>
  <c r="N152" i="22" s="1"/>
  <c r="N96" i="4" s="1"/>
  <c r="K168" i="22"/>
  <c r="N168" i="22" s="1"/>
  <c r="N112" i="4" s="1"/>
  <c r="K184" i="22"/>
  <c r="N184" i="22" s="1"/>
  <c r="N128" i="4" s="1"/>
  <c r="K208" i="22"/>
  <c r="N208" i="22" s="1"/>
  <c r="N152" i="4" s="1"/>
  <c r="K240" i="22"/>
  <c r="N240" i="22" s="1"/>
  <c r="N184" i="4" s="1"/>
  <c r="K272" i="22"/>
  <c r="N272" i="22" s="1"/>
  <c r="N216" i="4" s="1"/>
  <c r="K81" i="22"/>
  <c r="N81" i="22" s="1"/>
  <c r="N25" i="4" s="1"/>
  <c r="K145" i="22"/>
  <c r="N145" i="22" s="1"/>
  <c r="N89" i="4" s="1"/>
  <c r="K201" i="22"/>
  <c r="N201" i="22" s="1"/>
  <c r="N145" i="4" s="1"/>
  <c r="K241" i="22"/>
  <c r="N241" i="22" s="1"/>
  <c r="N185" i="4" s="1"/>
  <c r="K281" i="22"/>
  <c r="N281" i="22" s="1"/>
  <c r="N225" i="4" s="1"/>
  <c r="K90" i="22"/>
  <c r="N90" i="22" s="1"/>
  <c r="N34" i="4" s="1"/>
  <c r="K98" i="22"/>
  <c r="N98" i="22" s="1"/>
  <c r="N42" i="4" s="1"/>
  <c r="K106" i="22"/>
  <c r="N106" i="22" s="1"/>
  <c r="N50" i="4" s="1"/>
  <c r="K122" i="22"/>
  <c r="N122" i="22" s="1"/>
  <c r="N66" i="4" s="1"/>
  <c r="K138" i="22"/>
  <c r="N138" i="22" s="1"/>
  <c r="N82" i="4" s="1"/>
  <c r="K154" i="22"/>
  <c r="N154" i="22" s="1"/>
  <c r="N98" i="4" s="1"/>
  <c r="K178" i="22"/>
  <c r="N178" i="22" s="1"/>
  <c r="N122" i="4" s="1"/>
  <c r="K218" i="22"/>
  <c r="N218" i="22" s="1"/>
  <c r="N162" i="4" s="1"/>
  <c r="K266" i="22"/>
  <c r="N266" i="22" s="1"/>
  <c r="N210" i="4" s="1"/>
  <c r="K91" i="22"/>
  <c r="N91" i="22" s="1"/>
  <c r="N35" i="4" s="1"/>
  <c r="K147" i="22"/>
  <c r="N147" i="22" s="1"/>
  <c r="N91" i="4" s="1"/>
  <c r="K179" i="22"/>
  <c r="N179" i="22" s="1"/>
  <c r="N123" i="4" s="1"/>
  <c r="K203" i="22"/>
  <c r="N203" i="22" s="1"/>
  <c r="N147" i="4" s="1"/>
  <c r="K227" i="22"/>
  <c r="N227" i="22" s="1"/>
  <c r="N171" i="4" s="1"/>
  <c r="K251" i="22"/>
  <c r="N251" i="22" s="1"/>
  <c r="N195" i="4" s="1"/>
  <c r="K267" i="22"/>
  <c r="N267" i="22" s="1"/>
  <c r="N211" i="4" s="1"/>
  <c r="K283" i="22"/>
  <c r="N283" i="22" s="1"/>
  <c r="N227" i="4" s="1"/>
  <c r="K84" i="22"/>
  <c r="N84" i="22" s="1"/>
  <c r="N28" i="4" s="1"/>
  <c r="K124" i="22"/>
  <c r="N124" i="22" s="1"/>
  <c r="N68" i="4" s="1"/>
  <c r="K148" i="22"/>
  <c r="N148" i="22" s="1"/>
  <c r="N92" i="4" s="1"/>
  <c r="K172" i="22"/>
  <c r="N172" i="22" s="1"/>
  <c r="N116" i="4" s="1"/>
  <c r="K188" i="22"/>
  <c r="N188" i="22" s="1"/>
  <c r="N132" i="4" s="1"/>
  <c r="K204" i="22"/>
  <c r="N204" i="22" s="1"/>
  <c r="N148" i="4" s="1"/>
  <c r="K228" i="22"/>
  <c r="N228" i="22" s="1"/>
  <c r="N172" i="4" s="1"/>
  <c r="K220" i="22"/>
  <c r="N220" i="22" s="1"/>
  <c r="N164" i="4" s="1"/>
  <c r="K252" i="22"/>
  <c r="N252" i="22" s="1"/>
  <c r="N196" i="4" s="1"/>
  <c r="K268" i="22"/>
  <c r="N268" i="22" s="1"/>
  <c r="N212" i="4" s="1"/>
  <c r="K260" i="22"/>
  <c r="N260" i="22" s="1"/>
  <c r="N204" i="4" s="1"/>
  <c r="K276" i="22"/>
  <c r="N276" i="22" s="1"/>
  <c r="N220" i="4" s="1"/>
  <c r="K284" i="22"/>
  <c r="N284" i="22" s="1"/>
  <c r="N228" i="4" s="1"/>
  <c r="N202" i="22"/>
  <c r="N146" i="4" s="1"/>
  <c r="L69" i="22"/>
  <c r="K69" i="22"/>
  <c r="M69" i="22"/>
  <c r="K67" i="22" l="1"/>
  <c r="K291" i="22" s="1"/>
  <c r="L67" i="22"/>
  <c r="L291" i="22" s="1"/>
  <c r="M67" i="22"/>
  <c r="M291" i="22" s="1"/>
  <c r="N69" i="22"/>
  <c r="N13" i="4" l="1"/>
  <c r="N11" i="4" s="1"/>
  <c r="N67" i="22"/>
  <c r="N291" i="22" s="1"/>
  <c r="N235" i="4" l="1"/>
  <c r="D5" i="22"/>
  <c r="H20" i="21"/>
  <c r="H21" i="21"/>
  <c r="H23" i="21"/>
  <c r="H27" i="21"/>
  <c r="H28" i="21"/>
  <c r="E43" i="47" a="1"/>
  <c r="E43" i="47" l="1"/>
  <c r="AD76" i="21"/>
  <c r="AM76" i="21" s="1"/>
  <c r="AD84" i="21"/>
  <c r="AM84" i="21" s="1"/>
  <c r="AD92" i="21"/>
  <c r="AM92" i="21" s="1"/>
  <c r="AD100" i="21"/>
  <c r="AM100" i="21" s="1"/>
  <c r="AD108" i="21"/>
  <c r="AM108" i="21" s="1"/>
  <c r="AD116" i="21"/>
  <c r="AM116" i="21" s="1"/>
  <c r="AD124" i="21"/>
  <c r="AM124" i="21" s="1"/>
  <c r="AD132" i="21"/>
  <c r="AM132" i="21" s="1"/>
  <c r="AD140" i="21"/>
  <c r="AM140" i="21" s="1"/>
  <c r="AD148" i="21"/>
  <c r="AM148" i="21" s="1"/>
  <c r="AD156" i="21"/>
  <c r="AM156" i="21" s="1"/>
  <c r="AD164" i="21"/>
  <c r="AM164" i="21" s="1"/>
  <c r="AD172" i="21"/>
  <c r="AM172" i="21" s="1"/>
  <c r="AD180" i="21"/>
  <c r="AM180" i="21" s="1"/>
  <c r="AD188" i="21"/>
  <c r="AM188" i="21" s="1"/>
  <c r="AD75" i="21"/>
  <c r="AM75" i="21" s="1"/>
  <c r="AD83" i="21"/>
  <c r="AM83" i="21" s="1"/>
  <c r="AD91" i="21"/>
  <c r="AM91" i="21" s="1"/>
  <c r="AD99" i="21"/>
  <c r="AM99" i="21" s="1"/>
  <c r="AD107" i="21"/>
  <c r="AM107" i="21" s="1"/>
  <c r="AD115" i="21"/>
  <c r="AM115" i="21" s="1"/>
  <c r="AD123" i="21"/>
  <c r="AM123" i="21" s="1"/>
  <c r="AD131" i="21"/>
  <c r="AM131" i="21" s="1"/>
  <c r="AD139" i="21"/>
  <c r="AM139" i="21" s="1"/>
  <c r="AD147" i="21"/>
  <c r="AM147" i="21" s="1"/>
  <c r="AD155" i="21"/>
  <c r="AM155" i="21" s="1"/>
  <c r="AD163" i="21"/>
  <c r="AM163" i="21" s="1"/>
  <c r="AD171" i="21"/>
  <c r="AM171" i="21" s="1"/>
  <c r="AD179" i="21"/>
  <c r="AM179" i="21" s="1"/>
  <c r="AD187" i="21"/>
  <c r="AM187" i="21" s="1"/>
  <c r="AD82" i="21"/>
  <c r="AM82" i="21" s="1"/>
  <c r="AD88" i="21"/>
  <c r="AM88" i="21" s="1"/>
  <c r="AD94" i="21"/>
  <c r="AM94" i="21" s="1"/>
  <c r="AD114" i="21"/>
  <c r="AM114" i="21" s="1"/>
  <c r="AD120" i="21"/>
  <c r="AM120" i="21" s="1"/>
  <c r="AD126" i="21"/>
  <c r="AM126" i="21" s="1"/>
  <c r="AD146" i="21"/>
  <c r="AM146" i="21" s="1"/>
  <c r="AD152" i="21"/>
  <c r="AM152" i="21" s="1"/>
  <c r="AD158" i="21"/>
  <c r="AM158" i="21" s="1"/>
  <c r="AD178" i="21"/>
  <c r="AM178" i="21" s="1"/>
  <c r="AD184" i="21"/>
  <c r="AM184" i="21" s="1"/>
  <c r="AD190" i="21"/>
  <c r="AM190" i="21" s="1"/>
  <c r="AD194" i="21"/>
  <c r="AM194" i="21" s="1"/>
  <c r="AD198" i="21"/>
  <c r="AM198" i="21" s="1"/>
  <c r="AD202" i="21"/>
  <c r="AM202" i="21" s="1"/>
  <c r="AD206" i="21"/>
  <c r="AM206" i="21" s="1"/>
  <c r="AD210" i="21"/>
  <c r="AM210" i="21" s="1"/>
  <c r="AD214" i="21"/>
  <c r="AM214" i="21" s="1"/>
  <c r="AD218" i="21"/>
  <c r="AM218" i="21" s="1"/>
  <c r="AD222" i="21"/>
  <c r="AM222" i="21" s="1"/>
  <c r="AD226" i="21"/>
  <c r="AM226" i="21" s="1"/>
  <c r="AD230" i="21"/>
  <c r="AM230" i="21" s="1"/>
  <c r="AD234" i="21"/>
  <c r="AM234" i="21" s="1"/>
  <c r="AD238" i="21"/>
  <c r="AM238" i="21" s="1"/>
  <c r="AD242" i="21"/>
  <c r="AM242" i="21" s="1"/>
  <c r="AD246" i="21"/>
  <c r="AM246" i="21" s="1"/>
  <c r="AD250" i="21"/>
  <c r="AM250" i="21" s="1"/>
  <c r="AD254" i="21"/>
  <c r="AM254" i="21" s="1"/>
  <c r="AD258" i="21"/>
  <c r="AM258" i="21" s="1"/>
  <c r="AD262" i="21"/>
  <c r="AM262" i="21" s="1"/>
  <c r="AD266" i="21"/>
  <c r="AM266" i="21" s="1"/>
  <c r="AD270" i="21"/>
  <c r="AM270" i="21" s="1"/>
  <c r="AD274" i="21"/>
  <c r="AM274" i="21" s="1"/>
  <c r="AD278" i="21"/>
  <c r="AM278" i="21" s="1"/>
  <c r="AD282" i="21"/>
  <c r="AM282" i="21" s="1"/>
  <c r="AD286" i="21"/>
  <c r="AM286" i="21" s="1"/>
  <c r="AD71" i="21"/>
  <c r="AM71" i="21" s="1"/>
  <c r="AD73" i="21"/>
  <c r="AM73" i="21" s="1"/>
  <c r="AD79" i="21"/>
  <c r="AM79" i="21" s="1"/>
  <c r="AD85" i="21"/>
  <c r="AM85" i="21" s="1"/>
  <c r="AD105" i="21"/>
  <c r="AM105" i="21" s="1"/>
  <c r="AD111" i="21"/>
  <c r="AM111" i="21" s="1"/>
  <c r="AD117" i="21"/>
  <c r="AM117" i="21" s="1"/>
  <c r="AD137" i="21"/>
  <c r="AM137" i="21" s="1"/>
  <c r="AD143" i="21"/>
  <c r="AM143" i="21" s="1"/>
  <c r="AD149" i="21"/>
  <c r="AM149" i="21" s="1"/>
  <c r="AD169" i="21"/>
  <c r="AM169" i="21" s="1"/>
  <c r="AD175" i="21"/>
  <c r="AM175" i="21" s="1"/>
  <c r="AD181" i="21"/>
  <c r="AM181" i="21" s="1"/>
  <c r="AD90" i="21"/>
  <c r="AM90" i="21" s="1"/>
  <c r="AD96" i="21"/>
  <c r="AM96" i="21" s="1"/>
  <c r="AD102" i="21"/>
  <c r="AM102" i="21" s="1"/>
  <c r="AD122" i="21"/>
  <c r="AM122" i="21" s="1"/>
  <c r="AD128" i="21"/>
  <c r="AM128" i="21" s="1"/>
  <c r="AD134" i="21"/>
  <c r="AM134" i="21" s="1"/>
  <c r="AD154" i="21"/>
  <c r="AM154" i="21" s="1"/>
  <c r="AD160" i="21"/>
  <c r="AM160" i="21" s="1"/>
  <c r="AD166" i="21"/>
  <c r="AM166" i="21" s="1"/>
  <c r="AD186" i="21"/>
  <c r="AM186" i="21" s="1"/>
  <c r="AD193" i="21"/>
  <c r="AM193" i="21" s="1"/>
  <c r="AD197" i="21"/>
  <c r="AM197" i="21" s="1"/>
  <c r="AD201" i="21"/>
  <c r="AM201" i="21" s="1"/>
  <c r="AD205" i="21"/>
  <c r="AM205" i="21" s="1"/>
  <c r="AD209" i="21"/>
  <c r="AM209" i="21" s="1"/>
  <c r="AD213" i="21"/>
  <c r="AM213" i="21" s="1"/>
  <c r="AD217" i="21"/>
  <c r="AM217" i="21" s="1"/>
  <c r="AD221" i="21"/>
  <c r="AM221" i="21" s="1"/>
  <c r="AD225" i="21"/>
  <c r="AM225" i="21" s="1"/>
  <c r="AD229" i="21"/>
  <c r="AM229" i="21" s="1"/>
  <c r="AD233" i="21"/>
  <c r="AM233" i="21" s="1"/>
  <c r="AD237" i="21"/>
  <c r="AM237" i="21" s="1"/>
  <c r="AD241" i="21"/>
  <c r="AM241" i="21" s="1"/>
  <c r="AD245" i="21"/>
  <c r="AM245" i="21" s="1"/>
  <c r="AD249" i="21"/>
  <c r="AM249" i="21" s="1"/>
  <c r="AD253" i="21"/>
  <c r="AM253" i="21" s="1"/>
  <c r="AD80" i="21"/>
  <c r="AM80" i="21" s="1"/>
  <c r="AD97" i="21"/>
  <c r="AM97" i="21" s="1"/>
  <c r="AD109" i="21"/>
  <c r="AM109" i="21" s="1"/>
  <c r="AD151" i="21"/>
  <c r="AM151" i="21" s="1"/>
  <c r="AD168" i="21"/>
  <c r="AM168" i="21" s="1"/>
  <c r="AD185" i="21"/>
  <c r="AM185" i="21" s="1"/>
  <c r="AD192" i="21"/>
  <c r="AM192" i="21" s="1"/>
  <c r="AD211" i="21"/>
  <c r="AM211" i="21" s="1"/>
  <c r="AD224" i="21"/>
  <c r="AM224" i="21" s="1"/>
  <c r="AD243" i="21"/>
  <c r="AM243" i="21" s="1"/>
  <c r="AD256" i="21"/>
  <c r="AM256" i="21" s="1"/>
  <c r="AD263" i="21"/>
  <c r="AM263" i="21" s="1"/>
  <c r="AD265" i="21"/>
  <c r="AM265" i="21" s="1"/>
  <c r="AD272" i="21"/>
  <c r="AM272" i="21" s="1"/>
  <c r="AD279" i="21"/>
  <c r="AM279" i="21" s="1"/>
  <c r="AD281" i="21"/>
  <c r="AM281" i="21" s="1"/>
  <c r="AD288" i="21"/>
  <c r="AM288" i="21" s="1"/>
  <c r="AD70" i="21"/>
  <c r="AM70" i="21" s="1"/>
  <c r="AD78" i="21"/>
  <c r="AM78" i="21" s="1"/>
  <c r="AD95" i="21"/>
  <c r="AM95" i="21" s="1"/>
  <c r="AD112" i="21"/>
  <c r="AM112" i="21" s="1"/>
  <c r="AD129" i="21"/>
  <c r="AM129" i="21" s="1"/>
  <c r="AD141" i="21"/>
  <c r="AM141" i="21" s="1"/>
  <c r="AD183" i="21"/>
  <c r="AM183" i="21" s="1"/>
  <c r="AD207" i="21"/>
  <c r="AM207" i="21" s="1"/>
  <c r="AD220" i="21"/>
  <c r="AM220" i="21" s="1"/>
  <c r="AD239" i="21"/>
  <c r="AM239" i="21" s="1"/>
  <c r="AD252" i="21"/>
  <c r="AM252" i="21" s="1"/>
  <c r="AD81" i="21"/>
  <c r="AM81" i="21" s="1"/>
  <c r="AD93" i="21"/>
  <c r="AM93" i="21" s="1"/>
  <c r="AD98" i="21"/>
  <c r="AM98" i="21" s="1"/>
  <c r="AD110" i="21"/>
  <c r="AM110" i="21" s="1"/>
  <c r="AD127" i="21"/>
  <c r="AM127" i="21" s="1"/>
  <c r="AD144" i="21"/>
  <c r="AM144" i="21" s="1"/>
  <c r="AD161" i="21"/>
  <c r="AM161" i="21" s="1"/>
  <c r="AD173" i="21"/>
  <c r="AM173" i="21" s="1"/>
  <c r="AD203" i="21"/>
  <c r="AM203" i="21" s="1"/>
  <c r="AD216" i="21"/>
  <c r="AM216" i="21" s="1"/>
  <c r="AD235" i="21"/>
  <c r="AM235" i="21" s="1"/>
  <c r="AD248" i="21"/>
  <c r="AM248" i="21" s="1"/>
  <c r="AD260" i="21"/>
  <c r="AM260" i="21" s="1"/>
  <c r="AD267" i="21"/>
  <c r="AM267" i="21" s="1"/>
  <c r="AD269" i="21"/>
  <c r="AM269" i="21" s="1"/>
  <c r="AD276" i="21"/>
  <c r="AM276" i="21" s="1"/>
  <c r="AD283" i="21"/>
  <c r="AM283" i="21" s="1"/>
  <c r="AD285" i="21"/>
  <c r="AM285" i="21" s="1"/>
  <c r="AD113" i="21"/>
  <c r="AM113" i="21" s="1"/>
  <c r="AD125" i="21"/>
  <c r="AM125" i="21" s="1"/>
  <c r="AD130" i="21"/>
  <c r="AM130" i="21" s="1"/>
  <c r="AD142" i="21"/>
  <c r="AM142" i="21" s="1"/>
  <c r="AD159" i="21"/>
  <c r="AM159" i="21" s="1"/>
  <c r="AD176" i="21"/>
  <c r="AM176" i="21" s="1"/>
  <c r="AD199" i="21"/>
  <c r="AM199" i="21" s="1"/>
  <c r="AD212" i="21"/>
  <c r="AM212" i="21" s="1"/>
  <c r="AD231" i="21"/>
  <c r="AM231" i="21" s="1"/>
  <c r="AD244" i="21"/>
  <c r="AM244" i="21" s="1"/>
  <c r="AD74" i="21"/>
  <c r="AM74" i="21" s="1"/>
  <c r="AD86" i="21"/>
  <c r="AM86" i="21" s="1"/>
  <c r="AD103" i="21"/>
  <c r="AM103" i="21" s="1"/>
  <c r="AD145" i="21"/>
  <c r="AM145" i="21" s="1"/>
  <c r="AD157" i="21"/>
  <c r="AM157" i="21" s="1"/>
  <c r="AD162" i="21"/>
  <c r="AM162" i="21" s="1"/>
  <c r="AD174" i="21"/>
  <c r="AM174" i="21" s="1"/>
  <c r="AD195" i="21"/>
  <c r="AM195" i="21" s="1"/>
  <c r="AD208" i="21"/>
  <c r="AM208" i="21" s="1"/>
  <c r="AD227" i="21"/>
  <c r="AM227" i="21" s="1"/>
  <c r="AD240" i="21"/>
  <c r="AM240" i="21" s="1"/>
  <c r="AD257" i="21"/>
  <c r="AM257" i="21" s="1"/>
  <c r="AD264" i="21"/>
  <c r="AM264" i="21" s="1"/>
  <c r="AD271" i="21"/>
  <c r="AM271" i="21" s="1"/>
  <c r="AD273" i="21"/>
  <c r="AM273" i="21" s="1"/>
  <c r="AD280" i="21"/>
  <c r="AM280" i="21" s="1"/>
  <c r="AD287" i="21"/>
  <c r="AM287" i="21" s="1"/>
  <c r="AD289" i="21"/>
  <c r="AM289" i="21" s="1"/>
  <c r="AD89" i="21"/>
  <c r="AM89" i="21" s="1"/>
  <c r="AD101" i="21"/>
  <c r="AM101" i="21" s="1"/>
  <c r="AD106" i="21"/>
  <c r="AM106" i="21" s="1"/>
  <c r="AD118" i="21"/>
  <c r="AM118" i="21" s="1"/>
  <c r="AD135" i="21"/>
  <c r="AM135" i="21" s="1"/>
  <c r="AD177" i="21"/>
  <c r="AM177" i="21" s="1"/>
  <c r="AD189" i="21"/>
  <c r="AM189" i="21" s="1"/>
  <c r="AD191" i="21"/>
  <c r="AM191" i="21" s="1"/>
  <c r="AD204" i="21"/>
  <c r="AM204" i="21" s="1"/>
  <c r="AD223" i="21"/>
  <c r="AM223" i="21" s="1"/>
  <c r="AD236" i="21"/>
  <c r="AM236" i="21" s="1"/>
  <c r="AD255" i="21"/>
  <c r="AM255" i="21" s="1"/>
  <c r="AD69" i="21"/>
  <c r="AD72" i="21"/>
  <c r="AM72" i="21" s="1"/>
  <c r="AD87" i="21"/>
  <c r="AM87" i="21" s="1"/>
  <c r="AD104" i="21"/>
  <c r="AM104" i="21" s="1"/>
  <c r="AD121" i="21"/>
  <c r="AM121" i="21" s="1"/>
  <c r="AD133" i="21"/>
  <c r="AM133" i="21" s="1"/>
  <c r="AD138" i="21"/>
  <c r="AM138" i="21" s="1"/>
  <c r="AD150" i="21"/>
  <c r="AM150" i="21" s="1"/>
  <c r="AD167" i="21"/>
  <c r="AM167" i="21" s="1"/>
  <c r="AD200" i="21"/>
  <c r="AM200" i="21" s="1"/>
  <c r="AD219" i="21"/>
  <c r="AM219" i="21" s="1"/>
  <c r="AD232" i="21"/>
  <c r="AM232" i="21" s="1"/>
  <c r="AD251" i="21"/>
  <c r="AM251" i="21" s="1"/>
  <c r="AD259" i="21"/>
  <c r="AM259" i="21" s="1"/>
  <c r="AD261" i="21"/>
  <c r="AM261" i="21" s="1"/>
  <c r="AD268" i="21"/>
  <c r="AM268" i="21" s="1"/>
  <c r="AD275" i="21"/>
  <c r="AM275" i="21" s="1"/>
  <c r="AD277" i="21"/>
  <c r="AM277" i="21" s="1"/>
  <c r="AD284" i="21"/>
  <c r="AM284" i="21" s="1"/>
  <c r="AD77" i="21"/>
  <c r="AM77" i="21" s="1"/>
  <c r="AD119" i="21"/>
  <c r="AM119" i="21" s="1"/>
  <c r="AD136" i="21"/>
  <c r="AM136" i="21" s="1"/>
  <c r="AD153" i="21"/>
  <c r="AM153" i="21" s="1"/>
  <c r="AD165" i="21"/>
  <c r="AM165" i="21" s="1"/>
  <c r="AD170" i="21"/>
  <c r="AM170" i="21" s="1"/>
  <c r="AD196" i="21"/>
  <c r="AM196" i="21" s="1"/>
  <c r="AD215" i="21"/>
  <c r="AM215" i="21" s="1"/>
  <c r="AD228" i="21"/>
  <c r="AM228" i="21" s="1"/>
  <c r="AD247" i="21"/>
  <c r="AM247" i="21" s="1"/>
  <c r="AD182" i="21"/>
  <c r="AM182" i="21" s="1"/>
  <c r="Z73" i="21"/>
  <c r="AI73" i="21" s="1"/>
  <c r="Z81" i="21"/>
  <c r="AI81" i="21" s="1"/>
  <c r="Z89" i="21"/>
  <c r="AI89" i="21" s="1"/>
  <c r="Z97" i="21"/>
  <c r="AI97" i="21" s="1"/>
  <c r="Z105" i="21"/>
  <c r="AI105" i="21" s="1"/>
  <c r="Z113" i="21"/>
  <c r="AI113" i="21" s="1"/>
  <c r="Z121" i="21"/>
  <c r="AI121" i="21" s="1"/>
  <c r="Z129" i="21"/>
  <c r="AI129" i="21" s="1"/>
  <c r="Z137" i="21"/>
  <c r="AI137" i="21" s="1"/>
  <c r="Z145" i="21"/>
  <c r="AI145" i="21" s="1"/>
  <c r="Z153" i="21"/>
  <c r="AI153" i="21" s="1"/>
  <c r="Z161" i="21"/>
  <c r="AI161" i="21" s="1"/>
  <c r="Z169" i="21"/>
  <c r="AI169" i="21" s="1"/>
  <c r="Z177" i="21"/>
  <c r="AI177" i="21" s="1"/>
  <c r="Z185" i="21"/>
  <c r="AI185" i="21" s="1"/>
  <c r="Z72" i="21"/>
  <c r="AI72" i="21" s="1"/>
  <c r="Z80" i="21"/>
  <c r="AI80" i="21" s="1"/>
  <c r="Z88" i="21"/>
  <c r="AI88" i="21" s="1"/>
  <c r="Z96" i="21"/>
  <c r="AI96" i="21" s="1"/>
  <c r="Z104" i="21"/>
  <c r="AI104" i="21" s="1"/>
  <c r="Z112" i="21"/>
  <c r="AI112" i="21" s="1"/>
  <c r="Z120" i="21"/>
  <c r="AI120" i="21" s="1"/>
  <c r="Z128" i="21"/>
  <c r="AI128" i="21" s="1"/>
  <c r="Z136" i="21"/>
  <c r="AI136" i="21" s="1"/>
  <c r="Z144" i="21"/>
  <c r="AI144" i="21" s="1"/>
  <c r="Z152" i="21"/>
  <c r="AI152" i="21" s="1"/>
  <c r="Z160" i="21"/>
  <c r="AI160" i="21" s="1"/>
  <c r="Z168" i="21"/>
  <c r="AI168" i="21" s="1"/>
  <c r="Z176" i="21"/>
  <c r="AI176" i="21" s="1"/>
  <c r="Z184" i="21"/>
  <c r="AI184" i="21" s="1"/>
  <c r="Z71" i="21"/>
  <c r="AI71" i="21" s="1"/>
  <c r="Z87" i="21"/>
  <c r="AI87" i="21" s="1"/>
  <c r="Z93" i="21"/>
  <c r="AI93" i="21" s="1"/>
  <c r="Z99" i="21"/>
  <c r="AI99" i="21" s="1"/>
  <c r="Z119" i="21"/>
  <c r="AI119" i="21" s="1"/>
  <c r="Z125" i="21"/>
  <c r="AI125" i="21" s="1"/>
  <c r="Z131" i="21"/>
  <c r="AI131" i="21" s="1"/>
  <c r="Z151" i="21"/>
  <c r="AI151" i="21" s="1"/>
  <c r="Z157" i="21"/>
  <c r="AI157" i="21" s="1"/>
  <c r="Z163" i="21"/>
  <c r="AI163" i="21" s="1"/>
  <c r="Z183" i="21"/>
  <c r="AI183" i="21" s="1"/>
  <c r="Z189" i="21"/>
  <c r="AI189" i="21" s="1"/>
  <c r="Z192" i="21"/>
  <c r="AI192" i="21" s="1"/>
  <c r="Z196" i="21"/>
  <c r="AI196" i="21" s="1"/>
  <c r="Z200" i="21"/>
  <c r="AI200" i="21" s="1"/>
  <c r="Z204" i="21"/>
  <c r="AI204" i="21" s="1"/>
  <c r="Z208" i="21"/>
  <c r="AI208" i="21" s="1"/>
  <c r="Z212" i="21"/>
  <c r="AI212" i="21" s="1"/>
  <c r="Z216" i="21"/>
  <c r="AI216" i="21" s="1"/>
  <c r="Z220" i="21"/>
  <c r="AI220" i="21" s="1"/>
  <c r="Z224" i="21"/>
  <c r="AI224" i="21" s="1"/>
  <c r="Z228" i="21"/>
  <c r="AI228" i="21" s="1"/>
  <c r="Z232" i="21"/>
  <c r="AI232" i="21" s="1"/>
  <c r="Z236" i="21"/>
  <c r="AI236" i="21" s="1"/>
  <c r="Z240" i="21"/>
  <c r="AI240" i="21" s="1"/>
  <c r="Z244" i="21"/>
  <c r="AI244" i="21" s="1"/>
  <c r="Z248" i="21"/>
  <c r="AI248" i="21" s="1"/>
  <c r="Z252" i="21"/>
  <c r="AI252" i="21" s="1"/>
  <c r="Z256" i="21"/>
  <c r="AI256" i="21" s="1"/>
  <c r="Z260" i="21"/>
  <c r="AI260" i="21" s="1"/>
  <c r="Z264" i="21"/>
  <c r="AI264" i="21" s="1"/>
  <c r="Z268" i="21"/>
  <c r="AI268" i="21" s="1"/>
  <c r="Z272" i="21"/>
  <c r="AI272" i="21" s="1"/>
  <c r="Z276" i="21"/>
  <c r="AI276" i="21" s="1"/>
  <c r="Z280" i="21"/>
  <c r="AI280" i="21" s="1"/>
  <c r="Z284" i="21"/>
  <c r="AI284" i="21" s="1"/>
  <c r="Z288" i="21"/>
  <c r="AI288" i="21" s="1"/>
  <c r="Z78" i="21"/>
  <c r="AI78" i="21" s="1"/>
  <c r="Z84" i="21"/>
  <c r="AI84" i="21" s="1"/>
  <c r="Z90" i="21"/>
  <c r="AI90" i="21" s="1"/>
  <c r="Z110" i="21"/>
  <c r="AI110" i="21" s="1"/>
  <c r="Z116" i="21"/>
  <c r="AI116" i="21" s="1"/>
  <c r="Z122" i="21"/>
  <c r="AI122" i="21" s="1"/>
  <c r="Z142" i="21"/>
  <c r="AI142" i="21" s="1"/>
  <c r="Z148" i="21"/>
  <c r="AI148" i="21" s="1"/>
  <c r="Z154" i="21"/>
  <c r="AI154" i="21" s="1"/>
  <c r="Z174" i="21"/>
  <c r="AI174" i="21" s="1"/>
  <c r="Z180" i="21"/>
  <c r="AI180" i="21" s="1"/>
  <c r="Z186" i="21"/>
  <c r="AI186" i="21" s="1"/>
  <c r="Z70" i="21"/>
  <c r="AI70" i="21" s="1"/>
  <c r="Z75" i="21"/>
  <c r="AI75" i="21" s="1"/>
  <c r="Z95" i="21"/>
  <c r="AI95" i="21" s="1"/>
  <c r="Z101" i="21"/>
  <c r="AI101" i="21" s="1"/>
  <c r="Z107" i="21"/>
  <c r="AI107" i="21" s="1"/>
  <c r="Z127" i="21"/>
  <c r="AI127" i="21" s="1"/>
  <c r="Z133" i="21"/>
  <c r="AI133" i="21" s="1"/>
  <c r="Z139" i="21"/>
  <c r="AI139" i="21" s="1"/>
  <c r="Z159" i="21"/>
  <c r="AI159" i="21" s="1"/>
  <c r="Z165" i="21"/>
  <c r="AI165" i="21" s="1"/>
  <c r="Z171" i="21"/>
  <c r="AI171" i="21" s="1"/>
  <c r="Z191" i="21"/>
  <c r="AI191" i="21" s="1"/>
  <c r="Z195" i="21"/>
  <c r="AI195" i="21" s="1"/>
  <c r="Z199" i="21"/>
  <c r="AI199" i="21" s="1"/>
  <c r="Z203" i="21"/>
  <c r="AI203" i="21" s="1"/>
  <c r="Z207" i="21"/>
  <c r="AI207" i="21" s="1"/>
  <c r="Z211" i="21"/>
  <c r="AI211" i="21" s="1"/>
  <c r="Z215" i="21"/>
  <c r="AI215" i="21" s="1"/>
  <c r="Z219" i="21"/>
  <c r="AI219" i="21" s="1"/>
  <c r="Z223" i="21"/>
  <c r="AI223" i="21" s="1"/>
  <c r="Z227" i="21"/>
  <c r="AI227" i="21" s="1"/>
  <c r="Z231" i="21"/>
  <c r="AI231" i="21" s="1"/>
  <c r="Z235" i="21"/>
  <c r="AI235" i="21" s="1"/>
  <c r="Z239" i="21"/>
  <c r="AI239" i="21" s="1"/>
  <c r="Z243" i="21"/>
  <c r="AI243" i="21" s="1"/>
  <c r="Z247" i="21"/>
  <c r="AI247" i="21" s="1"/>
  <c r="Z251" i="21"/>
  <c r="AI251" i="21" s="1"/>
  <c r="Z255" i="21"/>
  <c r="AI255" i="21" s="1"/>
  <c r="Z83" i="21"/>
  <c r="AI83" i="21" s="1"/>
  <c r="Z100" i="21"/>
  <c r="AI100" i="21" s="1"/>
  <c r="Z117" i="21"/>
  <c r="AI117" i="21" s="1"/>
  <c r="Z134" i="21"/>
  <c r="AI134" i="21" s="1"/>
  <c r="Z146" i="21"/>
  <c r="AI146" i="21" s="1"/>
  <c r="Z188" i="21"/>
  <c r="AI188" i="21" s="1"/>
  <c r="Z201" i="21"/>
  <c r="AI201" i="21" s="1"/>
  <c r="Z214" i="21"/>
  <c r="AI214" i="21" s="1"/>
  <c r="Z233" i="21"/>
  <c r="AI233" i="21" s="1"/>
  <c r="Z246" i="21"/>
  <c r="AI246" i="21" s="1"/>
  <c r="Z262" i="21"/>
  <c r="AI262" i="21" s="1"/>
  <c r="Z269" i="21"/>
  <c r="AI269" i="21" s="1"/>
  <c r="Z271" i="21"/>
  <c r="AI271" i="21" s="1"/>
  <c r="Z278" i="21"/>
  <c r="AI278" i="21" s="1"/>
  <c r="Z285" i="21"/>
  <c r="AI285" i="21" s="1"/>
  <c r="Z287" i="21"/>
  <c r="AI287" i="21" s="1"/>
  <c r="Z86" i="21"/>
  <c r="AI86" i="21" s="1"/>
  <c r="Z98" i="21"/>
  <c r="AI98" i="21" s="1"/>
  <c r="Z103" i="21"/>
  <c r="AI103" i="21" s="1"/>
  <c r="Z115" i="21"/>
  <c r="AI115" i="21" s="1"/>
  <c r="Z132" i="21"/>
  <c r="AI132" i="21" s="1"/>
  <c r="Z149" i="21"/>
  <c r="AI149" i="21" s="1"/>
  <c r="Z166" i="21"/>
  <c r="AI166" i="21" s="1"/>
  <c r="Z178" i="21"/>
  <c r="AI178" i="21" s="1"/>
  <c r="Z197" i="21"/>
  <c r="AI197" i="21" s="1"/>
  <c r="Z210" i="21"/>
  <c r="AI210" i="21" s="1"/>
  <c r="Z229" i="21"/>
  <c r="AI229" i="21" s="1"/>
  <c r="Z242" i="21"/>
  <c r="AI242" i="21" s="1"/>
  <c r="Z76" i="21"/>
  <c r="AI76" i="21" s="1"/>
  <c r="Z118" i="21"/>
  <c r="AI118" i="21" s="1"/>
  <c r="Z130" i="21"/>
  <c r="AI130" i="21" s="1"/>
  <c r="Z135" i="21"/>
  <c r="AI135" i="21" s="1"/>
  <c r="Z147" i="21"/>
  <c r="AI147" i="21" s="1"/>
  <c r="Z164" i="21"/>
  <c r="AI164" i="21" s="1"/>
  <c r="Z181" i="21"/>
  <c r="AI181" i="21" s="1"/>
  <c r="Z193" i="21"/>
  <c r="AI193" i="21" s="1"/>
  <c r="Z206" i="21"/>
  <c r="AI206" i="21" s="1"/>
  <c r="Z225" i="21"/>
  <c r="AI225" i="21" s="1"/>
  <c r="Z238" i="21"/>
  <c r="AI238" i="21" s="1"/>
  <c r="Z257" i="21"/>
  <c r="AI257" i="21" s="1"/>
  <c r="Z259" i="21"/>
  <c r="AI259" i="21" s="1"/>
  <c r="Z266" i="21"/>
  <c r="AI266" i="21" s="1"/>
  <c r="Z273" i="21"/>
  <c r="AI273" i="21" s="1"/>
  <c r="Z275" i="21"/>
  <c r="AI275" i="21" s="1"/>
  <c r="Z282" i="21"/>
  <c r="AI282" i="21" s="1"/>
  <c r="Z289" i="21"/>
  <c r="AI289" i="21" s="1"/>
  <c r="Z74" i="21"/>
  <c r="AI74" i="21" s="1"/>
  <c r="Z79" i="21"/>
  <c r="AI79" i="21" s="1"/>
  <c r="Z91" i="21"/>
  <c r="AI91" i="21" s="1"/>
  <c r="Z108" i="21"/>
  <c r="AI108" i="21" s="1"/>
  <c r="Z150" i="21"/>
  <c r="AI150" i="21" s="1"/>
  <c r="Z162" i="21"/>
  <c r="AI162" i="21" s="1"/>
  <c r="Z167" i="21"/>
  <c r="AI167" i="21" s="1"/>
  <c r="Z179" i="21"/>
  <c r="AI179" i="21" s="1"/>
  <c r="Z202" i="21"/>
  <c r="AI202" i="21" s="1"/>
  <c r="Z221" i="21"/>
  <c r="AI221" i="21" s="1"/>
  <c r="Z234" i="21"/>
  <c r="AI234" i="21" s="1"/>
  <c r="Z253" i="21"/>
  <c r="AI253" i="21" s="1"/>
  <c r="Z77" i="21"/>
  <c r="AI77" i="21" s="1"/>
  <c r="Z94" i="21"/>
  <c r="AI94" i="21" s="1"/>
  <c r="Z106" i="21"/>
  <c r="AI106" i="21" s="1"/>
  <c r="Z111" i="21"/>
  <c r="AI111" i="21" s="1"/>
  <c r="Z123" i="21"/>
  <c r="AI123" i="21" s="1"/>
  <c r="Z140" i="21"/>
  <c r="AI140" i="21" s="1"/>
  <c r="Z182" i="21"/>
  <c r="AI182" i="21" s="1"/>
  <c r="Z198" i="21"/>
  <c r="AI198" i="21" s="1"/>
  <c r="Z217" i="21"/>
  <c r="AI217" i="21" s="1"/>
  <c r="Z230" i="21"/>
  <c r="AI230" i="21" s="1"/>
  <c r="Z249" i="21"/>
  <c r="AI249" i="21" s="1"/>
  <c r="Z261" i="21"/>
  <c r="AI261" i="21" s="1"/>
  <c r="Z263" i="21"/>
  <c r="AI263" i="21" s="1"/>
  <c r="Z270" i="21"/>
  <c r="AI270" i="21" s="1"/>
  <c r="Z277" i="21"/>
  <c r="AI277" i="21" s="1"/>
  <c r="Z279" i="21"/>
  <c r="AI279" i="21" s="1"/>
  <c r="Z286" i="21"/>
  <c r="AI286" i="21" s="1"/>
  <c r="Z92" i="21"/>
  <c r="AI92" i="21" s="1"/>
  <c r="Z109" i="21"/>
  <c r="AI109" i="21" s="1"/>
  <c r="Z126" i="21"/>
  <c r="AI126" i="21" s="1"/>
  <c r="Z138" i="21"/>
  <c r="AI138" i="21" s="1"/>
  <c r="Z143" i="21"/>
  <c r="AI143" i="21" s="1"/>
  <c r="Z155" i="21"/>
  <c r="AI155" i="21" s="1"/>
  <c r="Z172" i="21"/>
  <c r="AI172" i="21" s="1"/>
  <c r="Z194" i="21"/>
  <c r="AI194" i="21" s="1"/>
  <c r="Z213" i="21"/>
  <c r="AI213" i="21" s="1"/>
  <c r="Z226" i="21"/>
  <c r="AI226" i="21" s="1"/>
  <c r="Z245" i="21"/>
  <c r="AI245" i="21" s="1"/>
  <c r="Z82" i="21"/>
  <c r="AI82" i="21" s="1"/>
  <c r="Z124" i="21"/>
  <c r="AI124" i="21" s="1"/>
  <c r="Z141" i="21"/>
  <c r="AI141" i="21" s="1"/>
  <c r="Z170" i="21"/>
  <c r="AI170" i="21" s="1"/>
  <c r="Z175" i="21"/>
  <c r="AI175" i="21" s="1"/>
  <c r="Z187" i="21"/>
  <c r="AI187" i="21" s="1"/>
  <c r="Z209" i="21"/>
  <c r="AI209" i="21" s="1"/>
  <c r="Z222" i="21"/>
  <c r="AI222" i="21" s="1"/>
  <c r="Z241" i="21"/>
  <c r="AI241" i="21" s="1"/>
  <c r="Z254" i="21"/>
  <c r="AI254" i="21" s="1"/>
  <c r="Z258" i="21"/>
  <c r="AI258" i="21" s="1"/>
  <c r="Z265" i="21"/>
  <c r="AI265" i="21" s="1"/>
  <c r="Z267" i="21"/>
  <c r="AI267" i="21" s="1"/>
  <c r="Z274" i="21"/>
  <c r="AI274" i="21" s="1"/>
  <c r="Z281" i="21"/>
  <c r="AI281" i="21" s="1"/>
  <c r="Z283" i="21"/>
  <c r="AI283" i="21" s="1"/>
  <c r="Z85" i="21"/>
  <c r="AI85" i="21" s="1"/>
  <c r="Z102" i="21"/>
  <c r="AI102" i="21" s="1"/>
  <c r="Z114" i="21"/>
  <c r="AI114" i="21" s="1"/>
  <c r="Z156" i="21"/>
  <c r="AI156" i="21" s="1"/>
  <c r="Z173" i="21"/>
  <c r="AI173" i="21" s="1"/>
  <c r="Z190" i="21"/>
  <c r="AI190" i="21" s="1"/>
  <c r="Z205" i="21"/>
  <c r="AI205" i="21" s="1"/>
  <c r="Z218" i="21"/>
  <c r="AI218" i="21" s="1"/>
  <c r="Z237" i="21"/>
  <c r="AI237" i="21" s="1"/>
  <c r="Z250" i="21"/>
  <c r="AI250" i="21" s="1"/>
  <c r="Z69" i="21"/>
  <c r="Z158" i="21"/>
  <c r="AI158" i="21" s="1"/>
  <c r="H22" i="21"/>
  <c r="AM69" i="21" l="1"/>
  <c r="AM67" i="21" s="1"/>
  <c r="AM291" i="21" s="1"/>
  <c r="AA74" i="21"/>
  <c r="AJ74" i="21" s="1"/>
  <c r="AA82" i="21"/>
  <c r="AJ82" i="21" s="1"/>
  <c r="AA90" i="21"/>
  <c r="AJ90" i="21" s="1"/>
  <c r="AA98" i="21"/>
  <c r="AJ98" i="21" s="1"/>
  <c r="AA106" i="21"/>
  <c r="AJ106" i="21" s="1"/>
  <c r="AA114" i="21"/>
  <c r="AJ114" i="21" s="1"/>
  <c r="AA122" i="21"/>
  <c r="AJ122" i="21" s="1"/>
  <c r="AA130" i="21"/>
  <c r="AJ130" i="21" s="1"/>
  <c r="AA138" i="21"/>
  <c r="AJ138" i="21" s="1"/>
  <c r="AA146" i="21"/>
  <c r="AJ146" i="21" s="1"/>
  <c r="AA154" i="21"/>
  <c r="AJ154" i="21" s="1"/>
  <c r="AA162" i="21"/>
  <c r="AJ162" i="21" s="1"/>
  <c r="AA170" i="21"/>
  <c r="AJ170" i="21" s="1"/>
  <c r="AA178" i="21"/>
  <c r="AJ178" i="21" s="1"/>
  <c r="AA186" i="21"/>
  <c r="AJ186" i="21" s="1"/>
  <c r="AA73" i="21"/>
  <c r="AJ73" i="21" s="1"/>
  <c r="AA81" i="21"/>
  <c r="AJ81" i="21" s="1"/>
  <c r="AA89" i="21"/>
  <c r="AJ89" i="21" s="1"/>
  <c r="AA97" i="21"/>
  <c r="AJ97" i="21" s="1"/>
  <c r="AA105" i="21"/>
  <c r="AJ105" i="21" s="1"/>
  <c r="AA113" i="21"/>
  <c r="AJ113" i="21" s="1"/>
  <c r="AA121" i="21"/>
  <c r="AJ121" i="21" s="1"/>
  <c r="AA129" i="21"/>
  <c r="AJ129" i="21" s="1"/>
  <c r="AA137" i="21"/>
  <c r="AJ137" i="21" s="1"/>
  <c r="AA145" i="21"/>
  <c r="AJ145" i="21" s="1"/>
  <c r="AA153" i="21"/>
  <c r="AJ153" i="21" s="1"/>
  <c r="AA161" i="21"/>
  <c r="AJ161" i="21" s="1"/>
  <c r="AA169" i="21"/>
  <c r="AJ169" i="21" s="1"/>
  <c r="AA177" i="21"/>
  <c r="AJ177" i="21" s="1"/>
  <c r="AA185" i="21"/>
  <c r="AJ185" i="21" s="1"/>
  <c r="AA72" i="21"/>
  <c r="AJ72" i="21" s="1"/>
  <c r="AA76" i="21"/>
  <c r="AJ76" i="21" s="1"/>
  <c r="AA96" i="21"/>
  <c r="AJ96" i="21" s="1"/>
  <c r="AA102" i="21"/>
  <c r="AJ102" i="21" s="1"/>
  <c r="AA108" i="21"/>
  <c r="AJ108" i="21" s="1"/>
  <c r="AA128" i="21"/>
  <c r="AJ128" i="21" s="1"/>
  <c r="AA134" i="21"/>
  <c r="AJ134" i="21" s="1"/>
  <c r="AA140" i="21"/>
  <c r="AJ140" i="21" s="1"/>
  <c r="AA160" i="21"/>
  <c r="AJ160" i="21" s="1"/>
  <c r="AA166" i="21"/>
  <c r="AJ166" i="21" s="1"/>
  <c r="AA172" i="21"/>
  <c r="AJ172" i="21" s="1"/>
  <c r="AA87" i="21"/>
  <c r="AJ87" i="21" s="1"/>
  <c r="AA93" i="21"/>
  <c r="AJ93" i="21" s="1"/>
  <c r="AA99" i="21"/>
  <c r="AJ99" i="21" s="1"/>
  <c r="AA119" i="21"/>
  <c r="AJ119" i="21" s="1"/>
  <c r="AA125" i="21"/>
  <c r="AJ125" i="21" s="1"/>
  <c r="AA131" i="21"/>
  <c r="AJ131" i="21" s="1"/>
  <c r="AA151" i="21"/>
  <c r="AJ151" i="21" s="1"/>
  <c r="AA157" i="21"/>
  <c r="AJ157" i="21" s="1"/>
  <c r="AA163" i="21"/>
  <c r="AJ163" i="21" s="1"/>
  <c r="AA183" i="21"/>
  <c r="AJ183" i="21" s="1"/>
  <c r="AA189" i="21"/>
  <c r="AJ189" i="21" s="1"/>
  <c r="AA192" i="21"/>
  <c r="AJ192" i="21" s="1"/>
  <c r="AA196" i="21"/>
  <c r="AJ196" i="21" s="1"/>
  <c r="AA200" i="21"/>
  <c r="AJ200" i="21" s="1"/>
  <c r="AA204" i="21"/>
  <c r="AJ204" i="21" s="1"/>
  <c r="AA208" i="21"/>
  <c r="AJ208" i="21" s="1"/>
  <c r="AA212" i="21"/>
  <c r="AJ212" i="21" s="1"/>
  <c r="AA216" i="21"/>
  <c r="AJ216" i="21" s="1"/>
  <c r="AA220" i="21"/>
  <c r="AJ220" i="21" s="1"/>
  <c r="AA224" i="21"/>
  <c r="AJ224" i="21" s="1"/>
  <c r="AA228" i="21"/>
  <c r="AJ228" i="21" s="1"/>
  <c r="AA232" i="21"/>
  <c r="AJ232" i="21" s="1"/>
  <c r="AA236" i="21"/>
  <c r="AJ236" i="21" s="1"/>
  <c r="AA240" i="21"/>
  <c r="AJ240" i="21" s="1"/>
  <c r="AA244" i="21"/>
  <c r="AJ244" i="21" s="1"/>
  <c r="AA248" i="21"/>
  <c r="AJ248" i="21" s="1"/>
  <c r="AA252" i="21"/>
  <c r="AJ252" i="21" s="1"/>
  <c r="AA256" i="21"/>
  <c r="AJ256" i="21" s="1"/>
  <c r="AA260" i="21"/>
  <c r="AJ260" i="21" s="1"/>
  <c r="AA264" i="21"/>
  <c r="AJ264" i="21" s="1"/>
  <c r="AA268" i="21"/>
  <c r="AJ268" i="21" s="1"/>
  <c r="AA272" i="21"/>
  <c r="AJ272" i="21" s="1"/>
  <c r="AA276" i="21"/>
  <c r="AJ276" i="21" s="1"/>
  <c r="AA280" i="21"/>
  <c r="AJ280" i="21" s="1"/>
  <c r="AA284" i="21"/>
  <c r="AJ284" i="21" s="1"/>
  <c r="AA288" i="21"/>
  <c r="AJ288" i="21" s="1"/>
  <c r="AA78" i="21"/>
  <c r="AJ78" i="21" s="1"/>
  <c r="AA84" i="21"/>
  <c r="AJ84" i="21" s="1"/>
  <c r="AA104" i="21"/>
  <c r="AJ104" i="21" s="1"/>
  <c r="AA110" i="21"/>
  <c r="AJ110" i="21" s="1"/>
  <c r="AA116" i="21"/>
  <c r="AJ116" i="21" s="1"/>
  <c r="AA136" i="21"/>
  <c r="AJ136" i="21" s="1"/>
  <c r="AA142" i="21"/>
  <c r="AJ142" i="21" s="1"/>
  <c r="AA148" i="21"/>
  <c r="AJ148" i="21" s="1"/>
  <c r="AA168" i="21"/>
  <c r="AJ168" i="21" s="1"/>
  <c r="AA174" i="21"/>
  <c r="AJ174" i="21" s="1"/>
  <c r="AA180" i="21"/>
  <c r="AJ180" i="21" s="1"/>
  <c r="AA85" i="21"/>
  <c r="AJ85" i="21" s="1"/>
  <c r="AA127" i="21"/>
  <c r="AJ127" i="21" s="1"/>
  <c r="AA139" i="21"/>
  <c r="AJ139" i="21" s="1"/>
  <c r="AA144" i="21"/>
  <c r="AJ144" i="21" s="1"/>
  <c r="AA156" i="21"/>
  <c r="AJ156" i="21" s="1"/>
  <c r="AA173" i="21"/>
  <c r="AJ173" i="21" s="1"/>
  <c r="AA190" i="21"/>
  <c r="AJ190" i="21" s="1"/>
  <c r="AA199" i="21"/>
  <c r="AJ199" i="21" s="1"/>
  <c r="AA205" i="21"/>
  <c r="AJ205" i="21" s="1"/>
  <c r="AA218" i="21"/>
  <c r="AJ218" i="21" s="1"/>
  <c r="AA231" i="21"/>
  <c r="AJ231" i="21" s="1"/>
  <c r="AA237" i="21"/>
  <c r="AJ237" i="21" s="1"/>
  <c r="AA250" i="21"/>
  <c r="AJ250" i="21" s="1"/>
  <c r="AA83" i="21"/>
  <c r="AJ83" i="21" s="1"/>
  <c r="AA88" i="21"/>
  <c r="AJ88" i="21" s="1"/>
  <c r="AA100" i="21"/>
  <c r="AJ100" i="21" s="1"/>
  <c r="AA117" i="21"/>
  <c r="AJ117" i="21" s="1"/>
  <c r="AA159" i="21"/>
  <c r="AJ159" i="21" s="1"/>
  <c r="AA171" i="21"/>
  <c r="AJ171" i="21" s="1"/>
  <c r="AA176" i="21"/>
  <c r="AJ176" i="21" s="1"/>
  <c r="AA188" i="21"/>
  <c r="AJ188" i="21" s="1"/>
  <c r="AA195" i="21"/>
  <c r="AJ195" i="21" s="1"/>
  <c r="AA201" i="21"/>
  <c r="AJ201" i="21" s="1"/>
  <c r="AA214" i="21"/>
  <c r="AJ214" i="21" s="1"/>
  <c r="AA227" i="21"/>
  <c r="AJ227" i="21" s="1"/>
  <c r="AA233" i="21"/>
  <c r="AJ233" i="21" s="1"/>
  <c r="AA246" i="21"/>
  <c r="AJ246" i="21" s="1"/>
  <c r="AA262" i="21"/>
  <c r="AJ262" i="21" s="1"/>
  <c r="AA269" i="21"/>
  <c r="AJ269" i="21" s="1"/>
  <c r="AA271" i="21"/>
  <c r="AJ271" i="21" s="1"/>
  <c r="AA278" i="21"/>
  <c r="AJ278" i="21" s="1"/>
  <c r="AA285" i="21"/>
  <c r="AJ285" i="21" s="1"/>
  <c r="AA287" i="21"/>
  <c r="AJ287" i="21" s="1"/>
  <c r="AA86" i="21"/>
  <c r="AJ86" i="21" s="1"/>
  <c r="AA103" i="21"/>
  <c r="AJ103" i="21" s="1"/>
  <c r="AA115" i="21"/>
  <c r="AJ115" i="21" s="1"/>
  <c r="AA120" i="21"/>
  <c r="AJ120" i="21" s="1"/>
  <c r="AA132" i="21"/>
  <c r="AJ132" i="21" s="1"/>
  <c r="AA149" i="21"/>
  <c r="AJ149" i="21" s="1"/>
  <c r="AA191" i="21"/>
  <c r="AJ191" i="21" s="1"/>
  <c r="AA197" i="21"/>
  <c r="AJ197" i="21" s="1"/>
  <c r="AA210" i="21"/>
  <c r="AJ210" i="21" s="1"/>
  <c r="AA223" i="21"/>
  <c r="AJ223" i="21" s="1"/>
  <c r="AA229" i="21"/>
  <c r="AJ229" i="21" s="1"/>
  <c r="AA242" i="21"/>
  <c r="AJ242" i="21" s="1"/>
  <c r="AA255" i="21"/>
  <c r="AJ255" i="21" s="1"/>
  <c r="AA71" i="21"/>
  <c r="AJ71" i="21" s="1"/>
  <c r="AA101" i="21"/>
  <c r="AJ101" i="21" s="1"/>
  <c r="AA118" i="21"/>
  <c r="AJ118" i="21" s="1"/>
  <c r="AA135" i="21"/>
  <c r="AJ135" i="21" s="1"/>
  <c r="AA147" i="21"/>
  <c r="AJ147" i="21" s="1"/>
  <c r="AA152" i="21"/>
  <c r="AJ152" i="21" s="1"/>
  <c r="AA164" i="21"/>
  <c r="AJ164" i="21" s="1"/>
  <c r="AA181" i="21"/>
  <c r="AJ181" i="21" s="1"/>
  <c r="AA193" i="21"/>
  <c r="AJ193" i="21" s="1"/>
  <c r="AA206" i="21"/>
  <c r="AJ206" i="21" s="1"/>
  <c r="AA219" i="21"/>
  <c r="AJ219" i="21" s="1"/>
  <c r="AA225" i="21"/>
  <c r="AJ225" i="21" s="1"/>
  <c r="AA238" i="21"/>
  <c r="AJ238" i="21" s="1"/>
  <c r="AA251" i="21"/>
  <c r="AJ251" i="21" s="1"/>
  <c r="AA257" i="21"/>
  <c r="AJ257" i="21" s="1"/>
  <c r="AA259" i="21"/>
  <c r="AJ259" i="21" s="1"/>
  <c r="AA266" i="21"/>
  <c r="AJ266" i="21" s="1"/>
  <c r="AA273" i="21"/>
  <c r="AJ273" i="21" s="1"/>
  <c r="AA275" i="21"/>
  <c r="AJ275" i="21" s="1"/>
  <c r="AA282" i="21"/>
  <c r="AJ282" i="21" s="1"/>
  <c r="AA289" i="21"/>
  <c r="AJ289" i="21" s="1"/>
  <c r="AA79" i="21"/>
  <c r="AJ79" i="21" s="1"/>
  <c r="AA91" i="21"/>
  <c r="AJ91" i="21" s="1"/>
  <c r="AA133" i="21"/>
  <c r="AJ133" i="21" s="1"/>
  <c r="AA150" i="21"/>
  <c r="AJ150" i="21" s="1"/>
  <c r="AA167" i="21"/>
  <c r="AJ167" i="21" s="1"/>
  <c r="AA179" i="21"/>
  <c r="AJ179" i="21" s="1"/>
  <c r="AA184" i="21"/>
  <c r="AJ184" i="21" s="1"/>
  <c r="AA202" i="21"/>
  <c r="AJ202" i="21" s="1"/>
  <c r="AA215" i="21"/>
  <c r="AJ215" i="21" s="1"/>
  <c r="AA221" i="21"/>
  <c r="AJ221" i="21" s="1"/>
  <c r="AA234" i="21"/>
  <c r="AJ234" i="21" s="1"/>
  <c r="AA247" i="21"/>
  <c r="AJ247" i="21" s="1"/>
  <c r="AA253" i="21"/>
  <c r="AJ253" i="21" s="1"/>
  <c r="AA77" i="21"/>
  <c r="AJ77" i="21" s="1"/>
  <c r="AA94" i="21"/>
  <c r="AJ94" i="21" s="1"/>
  <c r="AA111" i="21"/>
  <c r="AJ111" i="21" s="1"/>
  <c r="AA123" i="21"/>
  <c r="AJ123" i="21" s="1"/>
  <c r="AA165" i="21"/>
  <c r="AJ165" i="21" s="1"/>
  <c r="AA182" i="21"/>
  <c r="AJ182" i="21" s="1"/>
  <c r="AA198" i="21"/>
  <c r="AJ198" i="21" s="1"/>
  <c r="AA211" i="21"/>
  <c r="AJ211" i="21" s="1"/>
  <c r="AA217" i="21"/>
  <c r="AJ217" i="21" s="1"/>
  <c r="AA230" i="21"/>
  <c r="AJ230" i="21" s="1"/>
  <c r="AA243" i="21"/>
  <c r="AJ243" i="21" s="1"/>
  <c r="AA249" i="21"/>
  <c r="AJ249" i="21" s="1"/>
  <c r="AA261" i="21"/>
  <c r="AJ261" i="21" s="1"/>
  <c r="AA263" i="21"/>
  <c r="AJ263" i="21" s="1"/>
  <c r="AA270" i="21"/>
  <c r="AJ270" i="21" s="1"/>
  <c r="AA277" i="21"/>
  <c r="AJ277" i="21" s="1"/>
  <c r="AA279" i="21"/>
  <c r="AJ279" i="21" s="1"/>
  <c r="AA286" i="21"/>
  <c r="AJ286" i="21" s="1"/>
  <c r="AA75" i="21"/>
  <c r="AJ75" i="21" s="1"/>
  <c r="AA80" i="21"/>
  <c r="AJ80" i="21" s="1"/>
  <c r="AA92" i="21"/>
  <c r="AJ92" i="21" s="1"/>
  <c r="AA109" i="21"/>
  <c r="AJ109" i="21" s="1"/>
  <c r="AA126" i="21"/>
  <c r="AJ126" i="21" s="1"/>
  <c r="AA143" i="21"/>
  <c r="AJ143" i="21" s="1"/>
  <c r="AA155" i="21"/>
  <c r="AJ155" i="21" s="1"/>
  <c r="AA194" i="21"/>
  <c r="AJ194" i="21" s="1"/>
  <c r="AA207" i="21"/>
  <c r="AJ207" i="21" s="1"/>
  <c r="AA213" i="21"/>
  <c r="AJ213" i="21" s="1"/>
  <c r="AA226" i="21"/>
  <c r="AJ226" i="21" s="1"/>
  <c r="AA239" i="21"/>
  <c r="AJ239" i="21" s="1"/>
  <c r="AA245" i="21"/>
  <c r="AJ245" i="21" s="1"/>
  <c r="AA69" i="21"/>
  <c r="AA70" i="21"/>
  <c r="AA95" i="21"/>
  <c r="AJ95" i="21" s="1"/>
  <c r="AA107" i="21"/>
  <c r="AJ107" i="21" s="1"/>
  <c r="AA112" i="21"/>
  <c r="AJ112" i="21" s="1"/>
  <c r="AA124" i="21"/>
  <c r="AJ124" i="21" s="1"/>
  <c r="AA141" i="21"/>
  <c r="AJ141" i="21" s="1"/>
  <c r="AA158" i="21"/>
  <c r="AJ158" i="21" s="1"/>
  <c r="AA175" i="21"/>
  <c r="AJ175" i="21" s="1"/>
  <c r="AA187" i="21"/>
  <c r="AJ187" i="21" s="1"/>
  <c r="AA203" i="21"/>
  <c r="AJ203" i="21" s="1"/>
  <c r="AA209" i="21"/>
  <c r="AJ209" i="21" s="1"/>
  <c r="AA222" i="21"/>
  <c r="AJ222" i="21" s="1"/>
  <c r="AA235" i="21"/>
  <c r="AJ235" i="21" s="1"/>
  <c r="AA241" i="21"/>
  <c r="AJ241" i="21" s="1"/>
  <c r="AA254" i="21"/>
  <c r="AJ254" i="21" s="1"/>
  <c r="AA258" i="21"/>
  <c r="AJ258" i="21" s="1"/>
  <c r="AA265" i="21"/>
  <c r="AJ265" i="21" s="1"/>
  <c r="AA267" i="21"/>
  <c r="AJ267" i="21" s="1"/>
  <c r="AA274" i="21"/>
  <c r="AJ274" i="21" s="1"/>
  <c r="AA281" i="21"/>
  <c r="AJ281" i="21" s="1"/>
  <c r="AA283" i="21"/>
  <c r="AJ283" i="21" s="1"/>
  <c r="AI69" i="21"/>
  <c r="AI67" i="21" s="1"/>
  <c r="AI291" i="21" s="1"/>
  <c r="AJ70" i="21" l="1"/>
  <c r="AJ69" i="21"/>
  <c r="AJ67" i="21" l="1"/>
  <c r="AJ291" i="21" s="1"/>
  <c r="L291" i="21"/>
  <c r="I291" i="21"/>
  <c r="H291" i="21"/>
  <c r="G291" i="21"/>
  <c r="F291" i="21"/>
  <c r="E291" i="21"/>
  <c r="H26" i="21"/>
  <c r="H25" i="21"/>
  <c r="H24" i="21"/>
  <c r="H19" i="21"/>
  <c r="H18" i="21"/>
  <c r="H17" i="21"/>
  <c r="H16" i="21"/>
  <c r="H15" i="21"/>
  <c r="H14" i="21"/>
  <c r="H13" i="21"/>
  <c r="AC75" i="21" l="1"/>
  <c r="AL75" i="21" s="1"/>
  <c r="AC83" i="21"/>
  <c r="AL83" i="21" s="1"/>
  <c r="AC91" i="21"/>
  <c r="AL91" i="21" s="1"/>
  <c r="AC99" i="21"/>
  <c r="AL99" i="21" s="1"/>
  <c r="AC107" i="21"/>
  <c r="AL107" i="21" s="1"/>
  <c r="AC115" i="21"/>
  <c r="AL115" i="21" s="1"/>
  <c r="AC123" i="21"/>
  <c r="AL123" i="21" s="1"/>
  <c r="AC131" i="21"/>
  <c r="AL131" i="21" s="1"/>
  <c r="AC139" i="21"/>
  <c r="AL139" i="21" s="1"/>
  <c r="AC147" i="21"/>
  <c r="AL147" i="21" s="1"/>
  <c r="AC155" i="21"/>
  <c r="AL155" i="21" s="1"/>
  <c r="AC163" i="21"/>
  <c r="AL163" i="21" s="1"/>
  <c r="AC171" i="21"/>
  <c r="AL171" i="21" s="1"/>
  <c r="AC179" i="21"/>
  <c r="AL179" i="21" s="1"/>
  <c r="AC187" i="21"/>
  <c r="AL187" i="21" s="1"/>
  <c r="AC69" i="21"/>
  <c r="AC74" i="21"/>
  <c r="AL74" i="21" s="1"/>
  <c r="AC82" i="21"/>
  <c r="AL82" i="21" s="1"/>
  <c r="AC90" i="21"/>
  <c r="AL90" i="21" s="1"/>
  <c r="AC98" i="21"/>
  <c r="AL98" i="21" s="1"/>
  <c r="AC106" i="21"/>
  <c r="AL106" i="21" s="1"/>
  <c r="AC114" i="21"/>
  <c r="AL114" i="21" s="1"/>
  <c r="AC122" i="21"/>
  <c r="AL122" i="21" s="1"/>
  <c r="AC130" i="21"/>
  <c r="AL130" i="21" s="1"/>
  <c r="AC138" i="21"/>
  <c r="AL138" i="21" s="1"/>
  <c r="AC146" i="21"/>
  <c r="AL146" i="21" s="1"/>
  <c r="AC154" i="21"/>
  <c r="AL154" i="21" s="1"/>
  <c r="AC162" i="21"/>
  <c r="AL162" i="21" s="1"/>
  <c r="AC170" i="21"/>
  <c r="AL170" i="21" s="1"/>
  <c r="AC178" i="21"/>
  <c r="AL178" i="21" s="1"/>
  <c r="AC186" i="21"/>
  <c r="AL186" i="21" s="1"/>
  <c r="AC73" i="21"/>
  <c r="AL73" i="21" s="1"/>
  <c r="AC71" i="21"/>
  <c r="AL71" i="21" s="1"/>
  <c r="AC79" i="21"/>
  <c r="AL79" i="21" s="1"/>
  <c r="AC85" i="21"/>
  <c r="AL85" i="21" s="1"/>
  <c r="AC105" i="21"/>
  <c r="AL105" i="21" s="1"/>
  <c r="AC111" i="21"/>
  <c r="AL111" i="21" s="1"/>
  <c r="AC117" i="21"/>
  <c r="AL117" i="21" s="1"/>
  <c r="AC137" i="21"/>
  <c r="AL137" i="21" s="1"/>
  <c r="AC143" i="21"/>
  <c r="AL143" i="21" s="1"/>
  <c r="AC149" i="21"/>
  <c r="AL149" i="21" s="1"/>
  <c r="AC169" i="21"/>
  <c r="AL169" i="21" s="1"/>
  <c r="AC175" i="21"/>
  <c r="AL175" i="21" s="1"/>
  <c r="AC181" i="21"/>
  <c r="AL181" i="21" s="1"/>
  <c r="AC76" i="21"/>
  <c r="AL76" i="21" s="1"/>
  <c r="AC96" i="21"/>
  <c r="AL96" i="21" s="1"/>
  <c r="AC102" i="21"/>
  <c r="AL102" i="21" s="1"/>
  <c r="AC108" i="21"/>
  <c r="AL108" i="21" s="1"/>
  <c r="AC128" i="21"/>
  <c r="AL128" i="21" s="1"/>
  <c r="AC134" i="21"/>
  <c r="AL134" i="21" s="1"/>
  <c r="AC140" i="21"/>
  <c r="AL140" i="21" s="1"/>
  <c r="AC160" i="21"/>
  <c r="AL160" i="21" s="1"/>
  <c r="AC166" i="21"/>
  <c r="AL166" i="21" s="1"/>
  <c r="AC172" i="21"/>
  <c r="AL172" i="21" s="1"/>
  <c r="AC193" i="21"/>
  <c r="AL193" i="21" s="1"/>
  <c r="AC197" i="21"/>
  <c r="AL197" i="21" s="1"/>
  <c r="AC201" i="21"/>
  <c r="AL201" i="21" s="1"/>
  <c r="AC205" i="21"/>
  <c r="AL205" i="21" s="1"/>
  <c r="AC209" i="21"/>
  <c r="AL209" i="21" s="1"/>
  <c r="AC213" i="21"/>
  <c r="AL213" i="21" s="1"/>
  <c r="AC217" i="21"/>
  <c r="AL217" i="21" s="1"/>
  <c r="AC221" i="21"/>
  <c r="AL221" i="21" s="1"/>
  <c r="AC225" i="21"/>
  <c r="AL225" i="21" s="1"/>
  <c r="AC229" i="21"/>
  <c r="AL229" i="21" s="1"/>
  <c r="AC233" i="21"/>
  <c r="AL233" i="21" s="1"/>
  <c r="AC237" i="21"/>
  <c r="AL237" i="21" s="1"/>
  <c r="AC241" i="21"/>
  <c r="AL241" i="21" s="1"/>
  <c r="AC245" i="21"/>
  <c r="AL245" i="21" s="1"/>
  <c r="AC249" i="21"/>
  <c r="AL249" i="21" s="1"/>
  <c r="AC253" i="21"/>
  <c r="AL253" i="21" s="1"/>
  <c r="AC257" i="21"/>
  <c r="AL257" i="21" s="1"/>
  <c r="AC261" i="21"/>
  <c r="AL261" i="21" s="1"/>
  <c r="AC265" i="21"/>
  <c r="AL265" i="21" s="1"/>
  <c r="AC269" i="21"/>
  <c r="AL269" i="21" s="1"/>
  <c r="AC273" i="21"/>
  <c r="AL273" i="21" s="1"/>
  <c r="AC277" i="21"/>
  <c r="AL277" i="21" s="1"/>
  <c r="AC281" i="21"/>
  <c r="AL281" i="21" s="1"/>
  <c r="AC285" i="21"/>
  <c r="AL285" i="21" s="1"/>
  <c r="AC289" i="21"/>
  <c r="AL289" i="21" s="1"/>
  <c r="AC81" i="21"/>
  <c r="AL81" i="21" s="1"/>
  <c r="AC87" i="21"/>
  <c r="AL87" i="21" s="1"/>
  <c r="AC93" i="21"/>
  <c r="AL93" i="21" s="1"/>
  <c r="AC113" i="21"/>
  <c r="AL113" i="21" s="1"/>
  <c r="AC119" i="21"/>
  <c r="AL119" i="21" s="1"/>
  <c r="AC125" i="21"/>
  <c r="AL125" i="21" s="1"/>
  <c r="AC145" i="21"/>
  <c r="AL145" i="21" s="1"/>
  <c r="AC151" i="21"/>
  <c r="AL151" i="21" s="1"/>
  <c r="AC157" i="21"/>
  <c r="AL157" i="21" s="1"/>
  <c r="AC177" i="21"/>
  <c r="AL177" i="21" s="1"/>
  <c r="AC183" i="21"/>
  <c r="AL183" i="21" s="1"/>
  <c r="AC189" i="21"/>
  <c r="AL189" i="21" s="1"/>
  <c r="AC70" i="21"/>
  <c r="AL70" i="21" s="1"/>
  <c r="AC78" i="21"/>
  <c r="AL78" i="21" s="1"/>
  <c r="AC95" i="21"/>
  <c r="AL95" i="21" s="1"/>
  <c r="AC112" i="21"/>
  <c r="AL112" i="21" s="1"/>
  <c r="AC124" i="21"/>
  <c r="AL124" i="21" s="1"/>
  <c r="AC129" i="21"/>
  <c r="AL129" i="21" s="1"/>
  <c r="AC141" i="21"/>
  <c r="AL141" i="21" s="1"/>
  <c r="AC158" i="21"/>
  <c r="AL158" i="21" s="1"/>
  <c r="AC194" i="21"/>
  <c r="AL194" i="21" s="1"/>
  <c r="AC207" i="21"/>
  <c r="AL207" i="21" s="1"/>
  <c r="AC220" i="21"/>
  <c r="AL220" i="21" s="1"/>
  <c r="AC226" i="21"/>
  <c r="AL226" i="21" s="1"/>
  <c r="AC239" i="21"/>
  <c r="AL239" i="21" s="1"/>
  <c r="AC252" i="21"/>
  <c r="AL252" i="21" s="1"/>
  <c r="AC110" i="21"/>
  <c r="AL110" i="21" s="1"/>
  <c r="AC127" i="21"/>
  <c r="AL127" i="21" s="1"/>
  <c r="AC144" i="21"/>
  <c r="AL144" i="21" s="1"/>
  <c r="AC156" i="21"/>
  <c r="AL156" i="21" s="1"/>
  <c r="AC161" i="21"/>
  <c r="AL161" i="21" s="1"/>
  <c r="AC173" i="21"/>
  <c r="AL173" i="21" s="1"/>
  <c r="AC190" i="21"/>
  <c r="AL190" i="21" s="1"/>
  <c r="AC203" i="21"/>
  <c r="AL203" i="21" s="1"/>
  <c r="AC216" i="21"/>
  <c r="AL216" i="21" s="1"/>
  <c r="AC222" i="21"/>
  <c r="AL222" i="21" s="1"/>
  <c r="AC235" i="21"/>
  <c r="AL235" i="21" s="1"/>
  <c r="AC248" i="21"/>
  <c r="AL248" i="21" s="1"/>
  <c r="AC254" i="21"/>
  <c r="AL254" i="21" s="1"/>
  <c r="AC258" i="21"/>
  <c r="AL258" i="21" s="1"/>
  <c r="AC260" i="21"/>
  <c r="AL260" i="21" s="1"/>
  <c r="AC267" i="21"/>
  <c r="AL267" i="21" s="1"/>
  <c r="AC274" i="21"/>
  <c r="AL274" i="21" s="1"/>
  <c r="AC276" i="21"/>
  <c r="AL276" i="21" s="1"/>
  <c r="AC283" i="21"/>
  <c r="AL283" i="21" s="1"/>
  <c r="AC88" i="21"/>
  <c r="AL88" i="21" s="1"/>
  <c r="AC100" i="21"/>
  <c r="AL100" i="21" s="1"/>
  <c r="AC142" i="21"/>
  <c r="AL142" i="21" s="1"/>
  <c r="AC159" i="21"/>
  <c r="AL159" i="21" s="1"/>
  <c r="AC176" i="21"/>
  <c r="AL176" i="21" s="1"/>
  <c r="AC188" i="21"/>
  <c r="AL188" i="21" s="1"/>
  <c r="AC199" i="21"/>
  <c r="AL199" i="21" s="1"/>
  <c r="AC212" i="21"/>
  <c r="AL212" i="21" s="1"/>
  <c r="AC218" i="21"/>
  <c r="AL218" i="21" s="1"/>
  <c r="AC231" i="21"/>
  <c r="AL231" i="21" s="1"/>
  <c r="AC244" i="21"/>
  <c r="AL244" i="21" s="1"/>
  <c r="AC250" i="21"/>
  <c r="AL250" i="21" s="1"/>
  <c r="AC86" i="21"/>
  <c r="AL86" i="21" s="1"/>
  <c r="AC103" i="21"/>
  <c r="AL103" i="21" s="1"/>
  <c r="AC120" i="21"/>
  <c r="AL120" i="21" s="1"/>
  <c r="AC132" i="21"/>
  <c r="AL132" i="21" s="1"/>
  <c r="AC174" i="21"/>
  <c r="AL174" i="21" s="1"/>
  <c r="AC195" i="21"/>
  <c r="AL195" i="21" s="1"/>
  <c r="AC208" i="21"/>
  <c r="AL208" i="21" s="1"/>
  <c r="AC214" i="21"/>
  <c r="AL214" i="21" s="1"/>
  <c r="AC227" i="21"/>
  <c r="AL227" i="21" s="1"/>
  <c r="AC240" i="21"/>
  <c r="AL240" i="21" s="1"/>
  <c r="AC246" i="21"/>
  <c r="AL246" i="21" s="1"/>
  <c r="AC262" i="21"/>
  <c r="AL262" i="21" s="1"/>
  <c r="AC264" i="21"/>
  <c r="AL264" i="21" s="1"/>
  <c r="AC271" i="21"/>
  <c r="AL271" i="21" s="1"/>
  <c r="AC278" i="21"/>
  <c r="AL278" i="21" s="1"/>
  <c r="AC280" i="21"/>
  <c r="AL280" i="21" s="1"/>
  <c r="AC287" i="21"/>
  <c r="AL287" i="21" s="1"/>
  <c r="AC84" i="21"/>
  <c r="AL84" i="21" s="1"/>
  <c r="AC89" i="21"/>
  <c r="AL89" i="21" s="1"/>
  <c r="AC101" i="21"/>
  <c r="AL101" i="21" s="1"/>
  <c r="AC118" i="21"/>
  <c r="AL118" i="21" s="1"/>
  <c r="AC135" i="21"/>
  <c r="AL135" i="21" s="1"/>
  <c r="AC152" i="21"/>
  <c r="AL152" i="21" s="1"/>
  <c r="AC164" i="21"/>
  <c r="AL164" i="21" s="1"/>
  <c r="AC191" i="21"/>
  <c r="AL191" i="21" s="1"/>
  <c r="AC204" i="21"/>
  <c r="AL204" i="21" s="1"/>
  <c r="AC210" i="21"/>
  <c r="AL210" i="21" s="1"/>
  <c r="AC223" i="21"/>
  <c r="AL223" i="21" s="1"/>
  <c r="AC236" i="21"/>
  <c r="AL236" i="21" s="1"/>
  <c r="AC242" i="21"/>
  <c r="AL242" i="21" s="1"/>
  <c r="AC255" i="21"/>
  <c r="AL255" i="21" s="1"/>
  <c r="AC72" i="21"/>
  <c r="AL72" i="21" s="1"/>
  <c r="AC104" i="21"/>
  <c r="AL104" i="21" s="1"/>
  <c r="AC116" i="21"/>
  <c r="AL116" i="21" s="1"/>
  <c r="AC121" i="21"/>
  <c r="AL121" i="21" s="1"/>
  <c r="AC133" i="21"/>
  <c r="AL133" i="21" s="1"/>
  <c r="AC150" i="21"/>
  <c r="AL150" i="21" s="1"/>
  <c r="AC167" i="21"/>
  <c r="AL167" i="21" s="1"/>
  <c r="AC184" i="21"/>
  <c r="AL184" i="21" s="1"/>
  <c r="AC200" i="21"/>
  <c r="AL200" i="21" s="1"/>
  <c r="AC206" i="21"/>
  <c r="AL206" i="21" s="1"/>
  <c r="AC219" i="21"/>
  <c r="AL219" i="21" s="1"/>
  <c r="AC232" i="21"/>
  <c r="AL232" i="21" s="1"/>
  <c r="AC238" i="21"/>
  <c r="AL238" i="21" s="1"/>
  <c r="AC251" i="21"/>
  <c r="AL251" i="21" s="1"/>
  <c r="AC259" i="21"/>
  <c r="AL259" i="21" s="1"/>
  <c r="AC266" i="21"/>
  <c r="AL266" i="21" s="1"/>
  <c r="AC268" i="21"/>
  <c r="AL268" i="21" s="1"/>
  <c r="AC275" i="21"/>
  <c r="AL275" i="21" s="1"/>
  <c r="AC282" i="21"/>
  <c r="AL282" i="21" s="1"/>
  <c r="AC284" i="21"/>
  <c r="AL284" i="21" s="1"/>
  <c r="AC77" i="21"/>
  <c r="AL77" i="21" s="1"/>
  <c r="AC94" i="21"/>
  <c r="AL94" i="21" s="1"/>
  <c r="AC136" i="21"/>
  <c r="AL136" i="21" s="1"/>
  <c r="AC148" i="21"/>
  <c r="AL148" i="21" s="1"/>
  <c r="AC153" i="21"/>
  <c r="AL153" i="21" s="1"/>
  <c r="AC165" i="21"/>
  <c r="AL165" i="21" s="1"/>
  <c r="AC182" i="21"/>
  <c r="AL182" i="21" s="1"/>
  <c r="AC196" i="21"/>
  <c r="AL196" i="21" s="1"/>
  <c r="AC202" i="21"/>
  <c r="AL202" i="21" s="1"/>
  <c r="AC215" i="21"/>
  <c r="AL215" i="21" s="1"/>
  <c r="AC228" i="21"/>
  <c r="AL228" i="21" s="1"/>
  <c r="AC234" i="21"/>
  <c r="AL234" i="21" s="1"/>
  <c r="AC247" i="21"/>
  <c r="AL247" i="21" s="1"/>
  <c r="AC80" i="21"/>
  <c r="AL80" i="21" s="1"/>
  <c r="AC92" i="21"/>
  <c r="AL92" i="21" s="1"/>
  <c r="AC97" i="21"/>
  <c r="AL97" i="21" s="1"/>
  <c r="AC109" i="21"/>
  <c r="AL109" i="21" s="1"/>
  <c r="AC126" i="21"/>
  <c r="AL126" i="21" s="1"/>
  <c r="AC168" i="21"/>
  <c r="AL168" i="21" s="1"/>
  <c r="AC180" i="21"/>
  <c r="AL180" i="21" s="1"/>
  <c r="AC185" i="21"/>
  <c r="AL185" i="21" s="1"/>
  <c r="AC192" i="21"/>
  <c r="AL192" i="21" s="1"/>
  <c r="AC198" i="21"/>
  <c r="AL198" i="21" s="1"/>
  <c r="AC211" i="21"/>
  <c r="AL211" i="21" s="1"/>
  <c r="AC224" i="21"/>
  <c r="AL224" i="21" s="1"/>
  <c r="AC230" i="21"/>
  <c r="AL230" i="21" s="1"/>
  <c r="AC243" i="21"/>
  <c r="AL243" i="21" s="1"/>
  <c r="AC256" i="21"/>
  <c r="AL256" i="21" s="1"/>
  <c r="AC263" i="21"/>
  <c r="AL263" i="21" s="1"/>
  <c r="AC270" i="21"/>
  <c r="AL270" i="21" s="1"/>
  <c r="AC272" i="21"/>
  <c r="AL272" i="21" s="1"/>
  <c r="AC279" i="21"/>
  <c r="AL279" i="21" s="1"/>
  <c r="AC286" i="21"/>
  <c r="AL286" i="21" s="1"/>
  <c r="AC288" i="21"/>
  <c r="AL288" i="21" s="1"/>
  <c r="X71" i="21"/>
  <c r="AG71" i="21" s="1"/>
  <c r="X79" i="21"/>
  <c r="AG79" i="21" s="1"/>
  <c r="X87" i="21"/>
  <c r="AG87" i="21" s="1"/>
  <c r="X95" i="21"/>
  <c r="AG95" i="21" s="1"/>
  <c r="X103" i="21"/>
  <c r="AG103" i="21" s="1"/>
  <c r="X111" i="21"/>
  <c r="AG111" i="21" s="1"/>
  <c r="X119" i="21"/>
  <c r="AG119" i="21" s="1"/>
  <c r="X127" i="21"/>
  <c r="AG127" i="21" s="1"/>
  <c r="X135" i="21"/>
  <c r="AG135" i="21" s="1"/>
  <c r="X143" i="21"/>
  <c r="AG143" i="21" s="1"/>
  <c r="X151" i="21"/>
  <c r="AG151" i="21" s="1"/>
  <c r="X159" i="21"/>
  <c r="AG159" i="21" s="1"/>
  <c r="X167" i="21"/>
  <c r="AG167" i="21" s="1"/>
  <c r="X175" i="21"/>
  <c r="AG175" i="21" s="1"/>
  <c r="X183" i="21"/>
  <c r="AG183" i="21" s="1"/>
  <c r="X191" i="21"/>
  <c r="AG191" i="21" s="1"/>
  <c r="X192" i="21"/>
  <c r="AG192" i="21" s="1"/>
  <c r="X193" i="21"/>
  <c r="AG193" i="21" s="1"/>
  <c r="X194" i="21"/>
  <c r="AG194" i="21" s="1"/>
  <c r="X195" i="21"/>
  <c r="AG195" i="21" s="1"/>
  <c r="X196" i="21"/>
  <c r="AG196" i="21" s="1"/>
  <c r="X197" i="21"/>
  <c r="AG197" i="21" s="1"/>
  <c r="X198" i="21"/>
  <c r="AG198" i="21" s="1"/>
  <c r="X199" i="21"/>
  <c r="AG199" i="21" s="1"/>
  <c r="X200" i="21"/>
  <c r="AG200" i="21" s="1"/>
  <c r="X201" i="21"/>
  <c r="AG201" i="21" s="1"/>
  <c r="X202" i="21"/>
  <c r="AG202" i="21" s="1"/>
  <c r="X203" i="21"/>
  <c r="AG203" i="21" s="1"/>
  <c r="X204" i="21"/>
  <c r="AG204" i="21" s="1"/>
  <c r="X205" i="21"/>
  <c r="AG205" i="21" s="1"/>
  <c r="X206" i="21"/>
  <c r="AG206" i="21" s="1"/>
  <c r="X207" i="21"/>
  <c r="AG207" i="21" s="1"/>
  <c r="X208" i="21"/>
  <c r="AG208" i="21" s="1"/>
  <c r="X209" i="21"/>
  <c r="AG209" i="21" s="1"/>
  <c r="X210" i="21"/>
  <c r="AG210" i="21" s="1"/>
  <c r="X211" i="21"/>
  <c r="AG211" i="21" s="1"/>
  <c r="X212" i="21"/>
  <c r="AG212" i="21" s="1"/>
  <c r="X213" i="21"/>
  <c r="AG213" i="21" s="1"/>
  <c r="X214" i="21"/>
  <c r="AG214" i="21" s="1"/>
  <c r="X215" i="21"/>
  <c r="AG215" i="21" s="1"/>
  <c r="X216" i="21"/>
  <c r="AG216" i="21" s="1"/>
  <c r="X217" i="21"/>
  <c r="AG217" i="21" s="1"/>
  <c r="X218" i="21"/>
  <c r="AG218" i="21" s="1"/>
  <c r="X219" i="21"/>
  <c r="AG219" i="21" s="1"/>
  <c r="X220" i="21"/>
  <c r="AG220" i="21" s="1"/>
  <c r="X221" i="21"/>
  <c r="AG221" i="21" s="1"/>
  <c r="X222" i="21"/>
  <c r="AG222" i="21" s="1"/>
  <c r="X223" i="21"/>
  <c r="AG223" i="21" s="1"/>
  <c r="X224" i="21"/>
  <c r="AG224" i="21" s="1"/>
  <c r="X225" i="21"/>
  <c r="AG225" i="21" s="1"/>
  <c r="X226" i="21"/>
  <c r="AG226" i="21" s="1"/>
  <c r="X227" i="21"/>
  <c r="AG227" i="21" s="1"/>
  <c r="X228" i="21"/>
  <c r="AG228" i="21" s="1"/>
  <c r="X229" i="21"/>
  <c r="AG229" i="21" s="1"/>
  <c r="X230" i="21"/>
  <c r="AG230" i="21" s="1"/>
  <c r="X231" i="21"/>
  <c r="AG231" i="21" s="1"/>
  <c r="X232" i="21"/>
  <c r="AG232" i="21" s="1"/>
  <c r="X233" i="21"/>
  <c r="AG233" i="21" s="1"/>
  <c r="X234" i="21"/>
  <c r="AG234" i="21" s="1"/>
  <c r="X235" i="21"/>
  <c r="AG235" i="21" s="1"/>
  <c r="X236" i="21"/>
  <c r="AG236" i="21" s="1"/>
  <c r="X237" i="21"/>
  <c r="AG237" i="21" s="1"/>
  <c r="X238" i="21"/>
  <c r="AG238" i="21" s="1"/>
  <c r="X239" i="21"/>
  <c r="AG239" i="21" s="1"/>
  <c r="X240" i="21"/>
  <c r="AG240" i="21" s="1"/>
  <c r="X241" i="21"/>
  <c r="AG241" i="21" s="1"/>
  <c r="X242" i="21"/>
  <c r="AG242" i="21" s="1"/>
  <c r="X243" i="21"/>
  <c r="AG243" i="21" s="1"/>
  <c r="X244" i="21"/>
  <c r="AG244" i="21" s="1"/>
  <c r="X245" i="21"/>
  <c r="AG245" i="21" s="1"/>
  <c r="X246" i="21"/>
  <c r="AG246" i="21" s="1"/>
  <c r="X247" i="21"/>
  <c r="AG247" i="21" s="1"/>
  <c r="X248" i="21"/>
  <c r="AG248" i="21" s="1"/>
  <c r="X249" i="21"/>
  <c r="AG249" i="21" s="1"/>
  <c r="X250" i="21"/>
  <c r="AG250" i="21" s="1"/>
  <c r="X251" i="21"/>
  <c r="AG251" i="21" s="1"/>
  <c r="X252" i="21"/>
  <c r="AG252" i="21" s="1"/>
  <c r="X253" i="21"/>
  <c r="AG253" i="21" s="1"/>
  <c r="X254" i="21"/>
  <c r="AG254" i="21" s="1"/>
  <c r="X255" i="21"/>
  <c r="AG255" i="21" s="1"/>
  <c r="X256" i="21"/>
  <c r="AG256" i="21" s="1"/>
  <c r="X257" i="21"/>
  <c r="AG257" i="21" s="1"/>
  <c r="X258" i="21"/>
  <c r="AG258" i="21" s="1"/>
  <c r="X259" i="21"/>
  <c r="AG259" i="21" s="1"/>
  <c r="X260" i="21"/>
  <c r="AG260" i="21" s="1"/>
  <c r="X261" i="21"/>
  <c r="AG261" i="21" s="1"/>
  <c r="X262" i="21"/>
  <c r="AG262" i="21" s="1"/>
  <c r="X263" i="21"/>
  <c r="AG263" i="21" s="1"/>
  <c r="X264" i="21"/>
  <c r="AG264" i="21" s="1"/>
  <c r="X265" i="21"/>
  <c r="AG265" i="21" s="1"/>
  <c r="X266" i="21"/>
  <c r="AG266" i="21" s="1"/>
  <c r="X267" i="21"/>
  <c r="AG267" i="21" s="1"/>
  <c r="X268" i="21"/>
  <c r="AG268" i="21" s="1"/>
  <c r="X269" i="21"/>
  <c r="AG269" i="21" s="1"/>
  <c r="X270" i="21"/>
  <c r="AG270" i="21" s="1"/>
  <c r="X271" i="21"/>
  <c r="AG271" i="21" s="1"/>
  <c r="X272" i="21"/>
  <c r="AG272" i="21" s="1"/>
  <c r="X273" i="21"/>
  <c r="AG273" i="21" s="1"/>
  <c r="X274" i="21"/>
  <c r="AG274" i="21" s="1"/>
  <c r="X275" i="21"/>
  <c r="AG275" i="21" s="1"/>
  <c r="X276" i="21"/>
  <c r="AG276" i="21" s="1"/>
  <c r="X277" i="21"/>
  <c r="AG277" i="21" s="1"/>
  <c r="X278" i="21"/>
  <c r="AG278" i="21" s="1"/>
  <c r="X279" i="21"/>
  <c r="AG279" i="21" s="1"/>
  <c r="X280" i="21"/>
  <c r="AG280" i="21" s="1"/>
  <c r="X281" i="21"/>
  <c r="AG281" i="21" s="1"/>
  <c r="X282" i="21"/>
  <c r="AG282" i="21" s="1"/>
  <c r="X283" i="21"/>
  <c r="AG283" i="21" s="1"/>
  <c r="X284" i="21"/>
  <c r="AG284" i="21" s="1"/>
  <c r="X285" i="21"/>
  <c r="AG285" i="21" s="1"/>
  <c r="X286" i="21"/>
  <c r="AG286" i="21" s="1"/>
  <c r="X287" i="21"/>
  <c r="AG287" i="21" s="1"/>
  <c r="X288" i="21"/>
  <c r="AG288" i="21" s="1"/>
  <c r="X289" i="21"/>
  <c r="AG289" i="21" s="1"/>
  <c r="X70" i="21"/>
  <c r="AG70" i="21" s="1"/>
  <c r="X78" i="21"/>
  <c r="AG78" i="21" s="1"/>
  <c r="X86" i="21"/>
  <c r="AG86" i="21" s="1"/>
  <c r="X94" i="21"/>
  <c r="AG94" i="21" s="1"/>
  <c r="X102" i="21"/>
  <c r="AG102" i="21" s="1"/>
  <c r="X110" i="21"/>
  <c r="AG110" i="21" s="1"/>
  <c r="X118" i="21"/>
  <c r="AG118" i="21" s="1"/>
  <c r="X126" i="21"/>
  <c r="AG126" i="21" s="1"/>
  <c r="X134" i="21"/>
  <c r="AG134" i="21" s="1"/>
  <c r="X142" i="21"/>
  <c r="AG142" i="21" s="1"/>
  <c r="X150" i="21"/>
  <c r="AG150" i="21" s="1"/>
  <c r="X158" i="21"/>
  <c r="AG158" i="21" s="1"/>
  <c r="X166" i="21"/>
  <c r="AG166" i="21" s="1"/>
  <c r="X174" i="21"/>
  <c r="AG174" i="21" s="1"/>
  <c r="X182" i="21"/>
  <c r="AG182" i="21" s="1"/>
  <c r="X190" i="21"/>
  <c r="AG190" i="21" s="1"/>
  <c r="X75" i="21"/>
  <c r="AG75" i="21" s="1"/>
  <c r="X81" i="21"/>
  <c r="AG81" i="21" s="1"/>
  <c r="X101" i="21"/>
  <c r="AG101" i="21" s="1"/>
  <c r="X107" i="21"/>
  <c r="AG107" i="21" s="1"/>
  <c r="X113" i="21"/>
  <c r="AG113" i="21" s="1"/>
  <c r="X133" i="21"/>
  <c r="AG133" i="21" s="1"/>
  <c r="X139" i="21"/>
  <c r="AG139" i="21" s="1"/>
  <c r="X145" i="21"/>
  <c r="AG145" i="21" s="1"/>
  <c r="X165" i="21"/>
  <c r="AG165" i="21" s="1"/>
  <c r="X171" i="21"/>
  <c r="AG171" i="21" s="1"/>
  <c r="X177" i="21"/>
  <c r="AG177" i="21" s="1"/>
  <c r="X92" i="21"/>
  <c r="AG92" i="21" s="1"/>
  <c r="X98" i="21"/>
  <c r="AG98" i="21" s="1"/>
  <c r="X104" i="21"/>
  <c r="AG104" i="21" s="1"/>
  <c r="X124" i="21"/>
  <c r="AG124" i="21" s="1"/>
  <c r="X130" i="21"/>
  <c r="AG130" i="21" s="1"/>
  <c r="X136" i="21"/>
  <c r="AG136" i="21" s="1"/>
  <c r="X156" i="21"/>
  <c r="AG156" i="21" s="1"/>
  <c r="X162" i="21"/>
  <c r="AG162" i="21" s="1"/>
  <c r="X168" i="21"/>
  <c r="AG168" i="21" s="1"/>
  <c r="X188" i="21"/>
  <c r="AG188" i="21" s="1"/>
  <c r="X77" i="21"/>
  <c r="AG77" i="21" s="1"/>
  <c r="X83" i="21"/>
  <c r="AG83" i="21" s="1"/>
  <c r="X89" i="21"/>
  <c r="AG89" i="21" s="1"/>
  <c r="X109" i="21"/>
  <c r="AG109" i="21" s="1"/>
  <c r="X115" i="21"/>
  <c r="AG115" i="21" s="1"/>
  <c r="X121" i="21"/>
  <c r="AG121" i="21" s="1"/>
  <c r="X141" i="21"/>
  <c r="AG141" i="21" s="1"/>
  <c r="X147" i="21"/>
  <c r="AG147" i="21" s="1"/>
  <c r="X153" i="21"/>
  <c r="AG153" i="21" s="1"/>
  <c r="X173" i="21"/>
  <c r="AG173" i="21" s="1"/>
  <c r="X179" i="21"/>
  <c r="AG179" i="21" s="1"/>
  <c r="X185" i="21"/>
  <c r="AG185" i="21" s="1"/>
  <c r="X73" i="21"/>
  <c r="AG73" i="21" s="1"/>
  <c r="X76" i="21"/>
  <c r="AG76" i="21" s="1"/>
  <c r="X88" i="21"/>
  <c r="AG88" i="21" s="1"/>
  <c r="X93" i="21"/>
  <c r="AG93" i="21" s="1"/>
  <c r="X105" i="21"/>
  <c r="AG105" i="21" s="1"/>
  <c r="X122" i="21"/>
  <c r="AG122" i="21" s="1"/>
  <c r="X164" i="21"/>
  <c r="AG164" i="21" s="1"/>
  <c r="X176" i="21"/>
  <c r="AG176" i="21" s="1"/>
  <c r="X181" i="21"/>
  <c r="AG181" i="21" s="1"/>
  <c r="X74" i="21"/>
  <c r="AG74" i="21" s="1"/>
  <c r="X91" i="21"/>
  <c r="AG91" i="21" s="1"/>
  <c r="X108" i="21"/>
  <c r="AG108" i="21" s="1"/>
  <c r="X120" i="21"/>
  <c r="AG120" i="21" s="1"/>
  <c r="X125" i="21"/>
  <c r="AG125" i="21" s="1"/>
  <c r="X137" i="21"/>
  <c r="AG137" i="21" s="1"/>
  <c r="X154" i="21"/>
  <c r="AG154" i="21" s="1"/>
  <c r="X69" i="21"/>
  <c r="X106" i="21"/>
  <c r="AG106" i="21" s="1"/>
  <c r="X123" i="21"/>
  <c r="AG123" i="21" s="1"/>
  <c r="X140" i="21"/>
  <c r="AG140" i="21" s="1"/>
  <c r="X152" i="21"/>
  <c r="AG152" i="21" s="1"/>
  <c r="X157" i="21"/>
  <c r="AG157" i="21" s="1"/>
  <c r="X169" i="21"/>
  <c r="AG169" i="21" s="1"/>
  <c r="X186" i="21"/>
  <c r="AG186" i="21" s="1"/>
  <c r="X84" i="21"/>
  <c r="AG84" i="21" s="1"/>
  <c r="X96" i="21"/>
  <c r="AG96" i="21" s="1"/>
  <c r="X138" i="21"/>
  <c r="AG138" i="21" s="1"/>
  <c r="X155" i="21"/>
  <c r="AG155" i="21" s="1"/>
  <c r="X172" i="21"/>
  <c r="AG172" i="21" s="1"/>
  <c r="X184" i="21"/>
  <c r="AG184" i="21" s="1"/>
  <c r="X189" i="21"/>
  <c r="AG189" i="21" s="1"/>
  <c r="X72" i="21"/>
  <c r="AG72" i="21" s="1"/>
  <c r="X82" i="21"/>
  <c r="AG82" i="21" s="1"/>
  <c r="X99" i="21"/>
  <c r="AG99" i="21" s="1"/>
  <c r="X116" i="21"/>
  <c r="AG116" i="21" s="1"/>
  <c r="X128" i="21"/>
  <c r="AG128" i="21" s="1"/>
  <c r="X170" i="21"/>
  <c r="AG170" i="21" s="1"/>
  <c r="X187" i="21"/>
  <c r="AG187" i="21" s="1"/>
  <c r="X80" i="21"/>
  <c r="AG80" i="21" s="1"/>
  <c r="X85" i="21"/>
  <c r="AG85" i="21" s="1"/>
  <c r="X97" i="21"/>
  <c r="AG97" i="21" s="1"/>
  <c r="X114" i="21"/>
  <c r="AG114" i="21" s="1"/>
  <c r="X131" i="21"/>
  <c r="AG131" i="21" s="1"/>
  <c r="X148" i="21"/>
  <c r="AG148" i="21" s="1"/>
  <c r="X160" i="21"/>
  <c r="AG160" i="21" s="1"/>
  <c r="X100" i="21"/>
  <c r="AG100" i="21" s="1"/>
  <c r="X112" i="21"/>
  <c r="AG112" i="21" s="1"/>
  <c r="X117" i="21"/>
  <c r="AG117" i="21" s="1"/>
  <c r="X129" i="21"/>
  <c r="AG129" i="21" s="1"/>
  <c r="X146" i="21"/>
  <c r="AG146" i="21" s="1"/>
  <c r="X163" i="21"/>
  <c r="AG163" i="21" s="1"/>
  <c r="X180" i="21"/>
  <c r="AG180" i="21" s="1"/>
  <c r="X90" i="21"/>
  <c r="AG90" i="21" s="1"/>
  <c r="X132" i="21"/>
  <c r="AG132" i="21" s="1"/>
  <c r="X144" i="21"/>
  <c r="AG144" i="21" s="1"/>
  <c r="X149" i="21"/>
  <c r="AG149" i="21" s="1"/>
  <c r="X161" i="21"/>
  <c r="AG161" i="21" s="1"/>
  <c r="X178" i="21"/>
  <c r="AG178" i="21" s="1"/>
  <c r="Y72" i="21"/>
  <c r="AH72" i="21" s="1"/>
  <c r="Y80" i="21"/>
  <c r="AH80" i="21" s="1"/>
  <c r="Y88" i="21"/>
  <c r="AH88" i="21" s="1"/>
  <c r="Y96" i="21"/>
  <c r="AH96" i="21" s="1"/>
  <c r="Y104" i="21"/>
  <c r="AH104" i="21" s="1"/>
  <c r="Y112" i="21"/>
  <c r="AH112" i="21" s="1"/>
  <c r="Y120" i="21"/>
  <c r="AH120" i="21" s="1"/>
  <c r="Y128" i="21"/>
  <c r="AH128" i="21" s="1"/>
  <c r="Y136" i="21"/>
  <c r="AH136" i="21" s="1"/>
  <c r="Y144" i="21"/>
  <c r="AH144" i="21" s="1"/>
  <c r="Y152" i="21"/>
  <c r="AH152" i="21" s="1"/>
  <c r="Y160" i="21"/>
  <c r="AH160" i="21" s="1"/>
  <c r="Y168" i="21"/>
  <c r="AH168" i="21" s="1"/>
  <c r="Y176" i="21"/>
  <c r="AH176" i="21" s="1"/>
  <c r="Y184" i="21"/>
  <c r="AH184" i="21" s="1"/>
  <c r="Y71" i="21"/>
  <c r="AH71" i="21" s="1"/>
  <c r="Y79" i="21"/>
  <c r="AH79" i="21" s="1"/>
  <c r="Y87" i="21"/>
  <c r="AH87" i="21" s="1"/>
  <c r="Y95" i="21"/>
  <c r="AH95" i="21" s="1"/>
  <c r="Y103" i="21"/>
  <c r="AH103" i="21" s="1"/>
  <c r="Y111" i="21"/>
  <c r="AH111" i="21" s="1"/>
  <c r="Y119" i="21"/>
  <c r="AH119" i="21" s="1"/>
  <c r="Y127" i="21"/>
  <c r="AH127" i="21" s="1"/>
  <c r="Y135" i="21"/>
  <c r="AH135" i="21" s="1"/>
  <c r="Y143" i="21"/>
  <c r="AH143" i="21" s="1"/>
  <c r="Y151" i="21"/>
  <c r="AH151" i="21" s="1"/>
  <c r="Y159" i="21"/>
  <c r="AH159" i="21" s="1"/>
  <c r="Y167" i="21"/>
  <c r="AH167" i="21" s="1"/>
  <c r="Y175" i="21"/>
  <c r="AH175" i="21" s="1"/>
  <c r="Y183" i="21"/>
  <c r="AH183" i="21" s="1"/>
  <c r="Y191" i="21"/>
  <c r="AH191" i="21" s="1"/>
  <c r="Y192" i="21"/>
  <c r="AH192" i="21" s="1"/>
  <c r="Y193" i="21"/>
  <c r="AH193" i="21" s="1"/>
  <c r="Y194" i="21"/>
  <c r="AH194" i="21" s="1"/>
  <c r="Y195" i="21"/>
  <c r="AH195" i="21" s="1"/>
  <c r="Y196" i="21"/>
  <c r="AH196" i="21" s="1"/>
  <c r="Y197" i="21"/>
  <c r="AH197" i="21" s="1"/>
  <c r="Y198" i="21"/>
  <c r="AH198" i="21" s="1"/>
  <c r="Y199" i="21"/>
  <c r="AH199" i="21" s="1"/>
  <c r="Y200" i="21"/>
  <c r="AH200" i="21" s="1"/>
  <c r="Y201" i="21"/>
  <c r="AH201" i="21" s="1"/>
  <c r="Y202" i="21"/>
  <c r="AH202" i="21" s="1"/>
  <c r="Y203" i="21"/>
  <c r="AH203" i="21" s="1"/>
  <c r="Y204" i="21"/>
  <c r="AH204" i="21" s="1"/>
  <c r="Y205" i="21"/>
  <c r="AH205" i="21" s="1"/>
  <c r="Y206" i="21"/>
  <c r="AH206" i="21" s="1"/>
  <c r="Y207" i="21"/>
  <c r="AH207" i="21" s="1"/>
  <c r="Y208" i="21"/>
  <c r="AH208" i="21" s="1"/>
  <c r="Y209" i="21"/>
  <c r="AH209" i="21" s="1"/>
  <c r="Y210" i="21"/>
  <c r="AH210" i="21" s="1"/>
  <c r="Y211" i="21"/>
  <c r="AH211" i="21" s="1"/>
  <c r="Y212" i="21"/>
  <c r="AH212" i="21" s="1"/>
  <c r="Y213" i="21"/>
  <c r="AH213" i="21" s="1"/>
  <c r="Y214" i="21"/>
  <c r="AH214" i="21" s="1"/>
  <c r="Y215" i="21"/>
  <c r="AH215" i="21" s="1"/>
  <c r="Y216" i="21"/>
  <c r="AH216" i="21" s="1"/>
  <c r="Y217" i="21"/>
  <c r="AH217" i="21" s="1"/>
  <c r="Y218" i="21"/>
  <c r="AH218" i="21" s="1"/>
  <c r="Y219" i="21"/>
  <c r="AH219" i="21" s="1"/>
  <c r="Y220" i="21"/>
  <c r="AH220" i="21" s="1"/>
  <c r="Y221" i="21"/>
  <c r="AH221" i="21" s="1"/>
  <c r="Y222" i="21"/>
  <c r="AH222" i="21" s="1"/>
  <c r="Y223" i="21"/>
  <c r="AH223" i="21" s="1"/>
  <c r="Y224" i="21"/>
  <c r="AH224" i="21" s="1"/>
  <c r="Y225" i="21"/>
  <c r="AH225" i="21" s="1"/>
  <c r="Y226" i="21"/>
  <c r="AH226" i="21" s="1"/>
  <c r="Y227" i="21"/>
  <c r="AH227" i="21" s="1"/>
  <c r="Y228" i="21"/>
  <c r="AH228" i="21" s="1"/>
  <c r="Y229" i="21"/>
  <c r="AH229" i="21" s="1"/>
  <c r="Y230" i="21"/>
  <c r="AH230" i="21" s="1"/>
  <c r="Y231" i="21"/>
  <c r="AH231" i="21" s="1"/>
  <c r="Y232" i="21"/>
  <c r="AH232" i="21" s="1"/>
  <c r="Y233" i="21"/>
  <c r="AH233" i="21" s="1"/>
  <c r="Y234" i="21"/>
  <c r="AH234" i="21" s="1"/>
  <c r="Y235" i="21"/>
  <c r="AH235" i="21" s="1"/>
  <c r="Y236" i="21"/>
  <c r="AH236" i="21" s="1"/>
  <c r="Y237" i="21"/>
  <c r="AH237" i="21" s="1"/>
  <c r="Y238" i="21"/>
  <c r="AH238" i="21" s="1"/>
  <c r="Y239" i="21"/>
  <c r="AH239" i="21" s="1"/>
  <c r="Y240" i="21"/>
  <c r="AH240" i="21" s="1"/>
  <c r="Y241" i="21"/>
  <c r="AH241" i="21" s="1"/>
  <c r="Y242" i="21"/>
  <c r="AH242" i="21" s="1"/>
  <c r="Y243" i="21"/>
  <c r="AH243" i="21" s="1"/>
  <c r="Y244" i="21"/>
  <c r="AH244" i="21" s="1"/>
  <c r="Y245" i="21"/>
  <c r="AH245" i="21" s="1"/>
  <c r="Y246" i="21"/>
  <c r="AH246" i="21" s="1"/>
  <c r="Y247" i="21"/>
  <c r="AH247" i="21" s="1"/>
  <c r="Y248" i="21"/>
  <c r="AH248" i="21" s="1"/>
  <c r="Y249" i="21"/>
  <c r="AH249" i="21" s="1"/>
  <c r="Y250" i="21"/>
  <c r="AH250" i="21" s="1"/>
  <c r="Y251" i="21"/>
  <c r="AH251" i="21" s="1"/>
  <c r="Y252" i="21"/>
  <c r="AH252" i="21" s="1"/>
  <c r="Y253" i="21"/>
  <c r="AH253" i="21" s="1"/>
  <c r="Y254" i="21"/>
  <c r="AH254" i="21" s="1"/>
  <c r="Y255" i="21"/>
  <c r="AH255" i="21" s="1"/>
  <c r="Y256" i="21"/>
  <c r="AH256" i="21" s="1"/>
  <c r="Y257" i="21"/>
  <c r="AH257" i="21" s="1"/>
  <c r="Y258" i="21"/>
  <c r="AH258" i="21" s="1"/>
  <c r="Y259" i="21"/>
  <c r="AH259" i="21" s="1"/>
  <c r="Y260" i="21"/>
  <c r="AH260" i="21" s="1"/>
  <c r="Y261" i="21"/>
  <c r="AH261" i="21" s="1"/>
  <c r="Y262" i="21"/>
  <c r="AH262" i="21" s="1"/>
  <c r="Y263" i="21"/>
  <c r="AH263" i="21" s="1"/>
  <c r="Y264" i="21"/>
  <c r="AH264" i="21" s="1"/>
  <c r="Y265" i="21"/>
  <c r="AH265" i="21" s="1"/>
  <c r="Y266" i="21"/>
  <c r="AH266" i="21" s="1"/>
  <c r="Y267" i="21"/>
  <c r="AH267" i="21" s="1"/>
  <c r="Y268" i="21"/>
  <c r="AH268" i="21" s="1"/>
  <c r="Y269" i="21"/>
  <c r="AH269" i="21" s="1"/>
  <c r="Y270" i="21"/>
  <c r="AH270" i="21" s="1"/>
  <c r="Y271" i="21"/>
  <c r="AH271" i="21" s="1"/>
  <c r="Y272" i="21"/>
  <c r="AH272" i="21" s="1"/>
  <c r="Y273" i="21"/>
  <c r="AH273" i="21" s="1"/>
  <c r="Y274" i="21"/>
  <c r="AH274" i="21" s="1"/>
  <c r="Y275" i="21"/>
  <c r="AH275" i="21" s="1"/>
  <c r="Y276" i="21"/>
  <c r="AH276" i="21" s="1"/>
  <c r="Y277" i="21"/>
  <c r="AH277" i="21" s="1"/>
  <c r="Y278" i="21"/>
  <c r="AH278" i="21" s="1"/>
  <c r="Y279" i="21"/>
  <c r="AH279" i="21" s="1"/>
  <c r="Y280" i="21"/>
  <c r="AH280" i="21" s="1"/>
  <c r="Y281" i="21"/>
  <c r="AH281" i="21" s="1"/>
  <c r="Y282" i="21"/>
  <c r="AH282" i="21" s="1"/>
  <c r="Y283" i="21"/>
  <c r="AH283" i="21" s="1"/>
  <c r="Y284" i="21"/>
  <c r="AH284" i="21" s="1"/>
  <c r="Y285" i="21"/>
  <c r="AH285" i="21" s="1"/>
  <c r="Y286" i="21"/>
  <c r="AH286" i="21" s="1"/>
  <c r="Y287" i="21"/>
  <c r="AH287" i="21" s="1"/>
  <c r="Y288" i="21"/>
  <c r="AH288" i="21" s="1"/>
  <c r="Y289" i="21"/>
  <c r="AH289" i="21" s="1"/>
  <c r="Y70" i="21"/>
  <c r="AH70" i="21" s="1"/>
  <c r="Y73" i="21"/>
  <c r="AH73" i="21" s="1"/>
  <c r="Y78" i="21"/>
  <c r="AH78" i="21" s="1"/>
  <c r="Y84" i="21"/>
  <c r="AH84" i="21" s="1"/>
  <c r="Y90" i="21"/>
  <c r="AH90" i="21" s="1"/>
  <c r="Y110" i="21"/>
  <c r="AH110" i="21" s="1"/>
  <c r="Y116" i="21"/>
  <c r="AH116" i="21" s="1"/>
  <c r="Y122" i="21"/>
  <c r="AH122" i="21" s="1"/>
  <c r="Y142" i="21"/>
  <c r="AH142" i="21" s="1"/>
  <c r="Y148" i="21"/>
  <c r="AH148" i="21" s="1"/>
  <c r="Y154" i="21"/>
  <c r="AH154" i="21" s="1"/>
  <c r="Y174" i="21"/>
  <c r="AH174" i="21" s="1"/>
  <c r="Y180" i="21"/>
  <c r="AH180" i="21" s="1"/>
  <c r="Y186" i="21"/>
  <c r="AH186" i="21" s="1"/>
  <c r="Y75" i="21"/>
  <c r="AH75" i="21" s="1"/>
  <c r="Y81" i="21"/>
  <c r="AH81" i="21" s="1"/>
  <c r="Y101" i="21"/>
  <c r="AH101" i="21" s="1"/>
  <c r="Y107" i="21"/>
  <c r="AH107" i="21" s="1"/>
  <c r="Y113" i="21"/>
  <c r="AH113" i="21" s="1"/>
  <c r="Y133" i="21"/>
  <c r="AH133" i="21" s="1"/>
  <c r="Y139" i="21"/>
  <c r="AH139" i="21" s="1"/>
  <c r="Y145" i="21"/>
  <c r="AH145" i="21" s="1"/>
  <c r="Y165" i="21"/>
  <c r="AH165" i="21" s="1"/>
  <c r="Y171" i="21"/>
  <c r="AH171" i="21" s="1"/>
  <c r="Y177" i="21"/>
  <c r="AH177" i="21" s="1"/>
  <c r="Y86" i="21"/>
  <c r="AH86" i="21" s="1"/>
  <c r="Y92" i="21"/>
  <c r="AH92" i="21" s="1"/>
  <c r="Y98" i="21"/>
  <c r="AH98" i="21" s="1"/>
  <c r="Y118" i="21"/>
  <c r="AH118" i="21" s="1"/>
  <c r="Y124" i="21"/>
  <c r="AH124" i="21" s="1"/>
  <c r="Y130" i="21"/>
  <c r="AH130" i="21" s="1"/>
  <c r="Y150" i="21"/>
  <c r="AH150" i="21" s="1"/>
  <c r="Y156" i="21"/>
  <c r="AH156" i="21" s="1"/>
  <c r="Y162" i="21"/>
  <c r="AH162" i="21" s="1"/>
  <c r="Y182" i="21"/>
  <c r="AH182" i="21" s="1"/>
  <c r="Y188" i="21"/>
  <c r="AH188" i="21" s="1"/>
  <c r="Y115" i="21"/>
  <c r="AH115" i="21" s="1"/>
  <c r="Y132" i="21"/>
  <c r="AH132" i="21" s="1"/>
  <c r="Y149" i="21"/>
  <c r="AH149" i="21" s="1"/>
  <c r="Y161" i="21"/>
  <c r="AH161" i="21" s="1"/>
  <c r="Y166" i="21"/>
  <c r="AH166" i="21" s="1"/>
  <c r="Y178" i="21"/>
  <c r="AH178" i="21" s="1"/>
  <c r="Y69" i="21"/>
  <c r="Y76" i="21"/>
  <c r="AH76" i="21" s="1"/>
  <c r="Y93" i="21"/>
  <c r="AH93" i="21" s="1"/>
  <c r="Y105" i="21"/>
  <c r="AH105" i="21" s="1"/>
  <c r="Y147" i="21"/>
  <c r="AH147" i="21" s="1"/>
  <c r="Y164" i="21"/>
  <c r="AH164" i="21" s="1"/>
  <c r="Y181" i="21"/>
  <c r="AH181" i="21" s="1"/>
  <c r="Y74" i="21"/>
  <c r="AH74" i="21" s="1"/>
  <c r="Y91" i="21"/>
  <c r="AH91" i="21" s="1"/>
  <c r="Y108" i="21"/>
  <c r="AH108" i="21" s="1"/>
  <c r="Y125" i="21"/>
  <c r="AH125" i="21" s="1"/>
  <c r="Y137" i="21"/>
  <c r="AH137" i="21" s="1"/>
  <c r="Y179" i="21"/>
  <c r="AH179" i="21" s="1"/>
  <c r="Y77" i="21"/>
  <c r="AH77" i="21" s="1"/>
  <c r="Y89" i="21"/>
  <c r="AH89" i="21" s="1"/>
  <c r="Y94" i="21"/>
  <c r="AH94" i="21" s="1"/>
  <c r="Y106" i="21"/>
  <c r="AH106" i="21" s="1"/>
  <c r="Y123" i="21"/>
  <c r="AH123" i="21" s="1"/>
  <c r="Y140" i="21"/>
  <c r="AH140" i="21" s="1"/>
  <c r="Y157" i="21"/>
  <c r="AH157" i="21" s="1"/>
  <c r="Y169" i="21"/>
  <c r="AH169" i="21" s="1"/>
  <c r="Y109" i="21"/>
  <c r="AH109" i="21" s="1"/>
  <c r="Y121" i="21"/>
  <c r="AH121" i="21" s="1"/>
  <c r="Y126" i="21"/>
  <c r="AH126" i="21" s="1"/>
  <c r="Y138" i="21"/>
  <c r="AH138" i="21" s="1"/>
  <c r="Y155" i="21"/>
  <c r="AH155" i="21" s="1"/>
  <c r="Y172" i="21"/>
  <c r="AH172" i="21" s="1"/>
  <c r="Y189" i="21"/>
  <c r="AH189" i="21" s="1"/>
  <c r="Y82" i="21"/>
  <c r="AH82" i="21" s="1"/>
  <c r="Y99" i="21"/>
  <c r="AH99" i="21" s="1"/>
  <c r="Y141" i="21"/>
  <c r="AH141" i="21" s="1"/>
  <c r="Y153" i="21"/>
  <c r="AH153" i="21" s="1"/>
  <c r="Y158" i="21"/>
  <c r="AH158" i="21" s="1"/>
  <c r="Y170" i="21"/>
  <c r="AH170" i="21" s="1"/>
  <c r="Y187" i="21"/>
  <c r="AH187" i="21" s="1"/>
  <c r="Y85" i="21"/>
  <c r="AH85" i="21" s="1"/>
  <c r="Y97" i="21"/>
  <c r="AH97" i="21" s="1"/>
  <c r="Y102" i="21"/>
  <c r="AH102" i="21" s="1"/>
  <c r="Y114" i="21"/>
  <c r="AH114" i="21" s="1"/>
  <c r="Y131" i="21"/>
  <c r="AH131" i="21" s="1"/>
  <c r="Y173" i="21"/>
  <c r="AH173" i="21" s="1"/>
  <c r="Y185" i="21"/>
  <c r="AH185" i="21" s="1"/>
  <c r="Y190" i="21"/>
  <c r="AH190" i="21" s="1"/>
  <c r="Y83" i="21"/>
  <c r="AH83" i="21" s="1"/>
  <c r="Y100" i="21"/>
  <c r="AH100" i="21" s="1"/>
  <c r="Y117" i="21"/>
  <c r="AH117" i="21" s="1"/>
  <c r="Y129" i="21"/>
  <c r="AH129" i="21" s="1"/>
  <c r="Y134" i="21"/>
  <c r="AH134" i="21" s="1"/>
  <c r="Y146" i="21"/>
  <c r="AH146" i="21" s="1"/>
  <c r="Y163" i="21"/>
  <c r="AH163" i="21" s="1"/>
  <c r="AB70" i="21"/>
  <c r="AB71" i="21"/>
  <c r="AK71" i="21" s="1"/>
  <c r="AB72" i="21"/>
  <c r="AK72" i="21" s="1"/>
  <c r="AB73" i="21"/>
  <c r="AK73" i="21" s="1"/>
  <c r="AB74" i="21"/>
  <c r="AK74" i="21" s="1"/>
  <c r="AB75" i="21"/>
  <c r="AK75" i="21" s="1"/>
  <c r="AB76" i="21"/>
  <c r="AK76" i="21" s="1"/>
  <c r="AB77" i="21"/>
  <c r="AK77" i="21" s="1"/>
  <c r="AB78" i="21"/>
  <c r="AK78" i="21" s="1"/>
  <c r="AB79" i="21"/>
  <c r="AK79" i="21" s="1"/>
  <c r="AB80" i="21"/>
  <c r="AK80" i="21" s="1"/>
  <c r="AB81" i="21"/>
  <c r="AK81" i="21" s="1"/>
  <c r="AB82" i="21"/>
  <c r="AK82" i="21" s="1"/>
  <c r="AB83" i="21"/>
  <c r="AK83" i="21" s="1"/>
  <c r="AB84" i="21"/>
  <c r="AK84" i="21" s="1"/>
  <c r="AB85" i="21"/>
  <c r="AK85" i="21" s="1"/>
  <c r="AB86" i="21"/>
  <c r="AK86" i="21" s="1"/>
  <c r="AB87" i="21"/>
  <c r="AK87" i="21" s="1"/>
  <c r="AB88" i="21"/>
  <c r="AK88" i="21" s="1"/>
  <c r="AB89" i="21"/>
  <c r="AK89" i="21" s="1"/>
  <c r="AB90" i="21"/>
  <c r="AK90" i="21" s="1"/>
  <c r="AB91" i="21"/>
  <c r="AK91" i="21" s="1"/>
  <c r="AB92" i="21"/>
  <c r="AK92" i="21" s="1"/>
  <c r="AB93" i="21"/>
  <c r="AK93" i="21" s="1"/>
  <c r="AB94" i="21"/>
  <c r="AK94" i="21" s="1"/>
  <c r="AB95" i="21"/>
  <c r="AK95" i="21" s="1"/>
  <c r="AB96" i="21"/>
  <c r="AK96" i="21" s="1"/>
  <c r="AB97" i="21"/>
  <c r="AK97" i="21" s="1"/>
  <c r="AB98" i="21"/>
  <c r="AK98" i="21" s="1"/>
  <c r="AB99" i="21"/>
  <c r="AK99" i="21" s="1"/>
  <c r="AB100" i="21"/>
  <c r="AK100" i="21" s="1"/>
  <c r="AB101" i="21"/>
  <c r="AK101" i="21" s="1"/>
  <c r="AB102" i="21"/>
  <c r="AK102" i="21" s="1"/>
  <c r="AB103" i="21"/>
  <c r="AK103" i="21" s="1"/>
  <c r="AB104" i="21"/>
  <c r="AK104" i="21" s="1"/>
  <c r="AB105" i="21"/>
  <c r="AK105" i="21" s="1"/>
  <c r="AB106" i="21"/>
  <c r="AK106" i="21" s="1"/>
  <c r="AB107" i="21"/>
  <c r="AK107" i="21" s="1"/>
  <c r="AB108" i="21"/>
  <c r="AK108" i="21" s="1"/>
  <c r="AB109" i="21"/>
  <c r="AK109" i="21" s="1"/>
  <c r="AB110" i="21"/>
  <c r="AK110" i="21" s="1"/>
  <c r="AB111" i="21"/>
  <c r="AK111" i="21" s="1"/>
  <c r="AB112" i="21"/>
  <c r="AK112" i="21" s="1"/>
  <c r="AB113" i="21"/>
  <c r="AK113" i="21" s="1"/>
  <c r="AB114" i="21"/>
  <c r="AK114" i="21" s="1"/>
  <c r="AB115" i="21"/>
  <c r="AK115" i="21" s="1"/>
  <c r="AB116" i="21"/>
  <c r="AK116" i="21" s="1"/>
  <c r="AB117" i="21"/>
  <c r="AK117" i="21" s="1"/>
  <c r="AB118" i="21"/>
  <c r="AK118" i="21" s="1"/>
  <c r="AB119" i="21"/>
  <c r="AK119" i="21" s="1"/>
  <c r="AB120" i="21"/>
  <c r="AK120" i="21" s="1"/>
  <c r="AB121" i="21"/>
  <c r="AK121" i="21" s="1"/>
  <c r="AB122" i="21"/>
  <c r="AK122" i="21" s="1"/>
  <c r="AB123" i="21"/>
  <c r="AK123" i="21" s="1"/>
  <c r="AB124" i="21"/>
  <c r="AK124" i="21" s="1"/>
  <c r="AB125" i="21"/>
  <c r="AK125" i="21" s="1"/>
  <c r="AB126" i="21"/>
  <c r="AK126" i="21" s="1"/>
  <c r="AB127" i="21"/>
  <c r="AK127" i="21" s="1"/>
  <c r="AB128" i="21"/>
  <c r="AK128" i="21" s="1"/>
  <c r="AB129" i="21"/>
  <c r="AK129" i="21" s="1"/>
  <c r="AB130" i="21"/>
  <c r="AK130" i="21" s="1"/>
  <c r="AB131" i="21"/>
  <c r="AK131" i="21" s="1"/>
  <c r="AB132" i="21"/>
  <c r="AK132" i="21" s="1"/>
  <c r="AB133" i="21"/>
  <c r="AK133" i="21" s="1"/>
  <c r="AB134" i="21"/>
  <c r="AK134" i="21" s="1"/>
  <c r="AB135" i="21"/>
  <c r="AK135" i="21" s="1"/>
  <c r="AB136" i="21"/>
  <c r="AK136" i="21" s="1"/>
  <c r="AB137" i="21"/>
  <c r="AK137" i="21" s="1"/>
  <c r="AB138" i="21"/>
  <c r="AK138" i="21" s="1"/>
  <c r="AB139" i="21"/>
  <c r="AK139" i="21" s="1"/>
  <c r="AB140" i="21"/>
  <c r="AK140" i="21" s="1"/>
  <c r="AB141" i="21"/>
  <c r="AK141" i="21" s="1"/>
  <c r="AB142" i="21"/>
  <c r="AK142" i="21" s="1"/>
  <c r="AB143" i="21"/>
  <c r="AK143" i="21" s="1"/>
  <c r="AB144" i="21"/>
  <c r="AK144" i="21" s="1"/>
  <c r="AB145" i="21"/>
  <c r="AK145" i="21" s="1"/>
  <c r="AB146" i="21"/>
  <c r="AK146" i="21" s="1"/>
  <c r="AB147" i="21"/>
  <c r="AK147" i="21" s="1"/>
  <c r="AB148" i="21"/>
  <c r="AK148" i="21" s="1"/>
  <c r="AB149" i="21"/>
  <c r="AK149" i="21" s="1"/>
  <c r="AB150" i="21"/>
  <c r="AK150" i="21" s="1"/>
  <c r="AB151" i="21"/>
  <c r="AK151" i="21" s="1"/>
  <c r="AB152" i="21"/>
  <c r="AK152" i="21" s="1"/>
  <c r="AB153" i="21"/>
  <c r="AK153" i="21" s="1"/>
  <c r="AB154" i="21"/>
  <c r="AK154" i="21" s="1"/>
  <c r="AB155" i="21"/>
  <c r="AK155" i="21" s="1"/>
  <c r="AB156" i="21"/>
  <c r="AK156" i="21" s="1"/>
  <c r="AB157" i="21"/>
  <c r="AK157" i="21" s="1"/>
  <c r="AB158" i="21"/>
  <c r="AK158" i="21" s="1"/>
  <c r="AB159" i="21"/>
  <c r="AK159" i="21" s="1"/>
  <c r="AB160" i="21"/>
  <c r="AK160" i="21" s="1"/>
  <c r="AB161" i="21"/>
  <c r="AK161" i="21" s="1"/>
  <c r="AB162" i="21"/>
  <c r="AK162" i="21" s="1"/>
  <c r="AB163" i="21"/>
  <c r="AK163" i="21" s="1"/>
  <c r="AB164" i="21"/>
  <c r="AK164" i="21" s="1"/>
  <c r="AB165" i="21"/>
  <c r="AK165" i="21" s="1"/>
  <c r="AB166" i="21"/>
  <c r="AK166" i="21" s="1"/>
  <c r="AB167" i="21"/>
  <c r="AK167" i="21" s="1"/>
  <c r="AB168" i="21"/>
  <c r="AK168" i="21" s="1"/>
  <c r="AB169" i="21"/>
  <c r="AK169" i="21" s="1"/>
  <c r="AB170" i="21"/>
  <c r="AK170" i="21" s="1"/>
  <c r="AB171" i="21"/>
  <c r="AK171" i="21" s="1"/>
  <c r="AB172" i="21"/>
  <c r="AK172" i="21" s="1"/>
  <c r="AB173" i="21"/>
  <c r="AK173" i="21" s="1"/>
  <c r="AB174" i="21"/>
  <c r="AK174" i="21" s="1"/>
  <c r="AB175" i="21"/>
  <c r="AK175" i="21" s="1"/>
  <c r="AB176" i="21"/>
  <c r="AK176" i="21" s="1"/>
  <c r="AB177" i="21"/>
  <c r="AK177" i="21" s="1"/>
  <c r="AB178" i="21"/>
  <c r="AK178" i="21" s="1"/>
  <c r="AB179" i="21"/>
  <c r="AK179" i="21" s="1"/>
  <c r="AB180" i="21"/>
  <c r="AK180" i="21" s="1"/>
  <c r="AB181" i="21"/>
  <c r="AK181" i="21" s="1"/>
  <c r="AB182" i="21"/>
  <c r="AK182" i="21" s="1"/>
  <c r="AB183" i="21"/>
  <c r="AK183" i="21" s="1"/>
  <c r="AB184" i="21"/>
  <c r="AK184" i="21" s="1"/>
  <c r="AB185" i="21"/>
  <c r="AK185" i="21" s="1"/>
  <c r="AB186" i="21"/>
  <c r="AK186" i="21" s="1"/>
  <c r="AB187" i="21"/>
  <c r="AK187" i="21" s="1"/>
  <c r="AB188" i="21"/>
  <c r="AK188" i="21" s="1"/>
  <c r="AB189" i="21"/>
  <c r="AK189" i="21" s="1"/>
  <c r="AB190" i="21"/>
  <c r="AK190" i="21" s="1"/>
  <c r="AB69" i="21"/>
  <c r="AB193" i="21"/>
  <c r="AK193" i="21" s="1"/>
  <c r="AB197" i="21"/>
  <c r="AK197" i="21" s="1"/>
  <c r="AB201" i="21"/>
  <c r="AK201" i="21" s="1"/>
  <c r="AB205" i="21"/>
  <c r="AK205" i="21" s="1"/>
  <c r="AB209" i="21"/>
  <c r="AK209" i="21" s="1"/>
  <c r="AB213" i="21"/>
  <c r="AK213" i="21" s="1"/>
  <c r="AB217" i="21"/>
  <c r="AK217" i="21" s="1"/>
  <c r="AB221" i="21"/>
  <c r="AK221" i="21" s="1"/>
  <c r="AB225" i="21"/>
  <c r="AK225" i="21" s="1"/>
  <c r="AB229" i="21"/>
  <c r="AK229" i="21" s="1"/>
  <c r="AB233" i="21"/>
  <c r="AK233" i="21" s="1"/>
  <c r="AB237" i="21"/>
  <c r="AK237" i="21" s="1"/>
  <c r="AB241" i="21"/>
  <c r="AK241" i="21" s="1"/>
  <c r="AB245" i="21"/>
  <c r="AK245" i="21" s="1"/>
  <c r="AB249" i="21"/>
  <c r="AK249" i="21" s="1"/>
  <c r="AB253" i="21"/>
  <c r="AK253" i="21" s="1"/>
  <c r="AB257" i="21"/>
  <c r="AK257" i="21" s="1"/>
  <c r="AB261" i="21"/>
  <c r="AK261" i="21" s="1"/>
  <c r="AB265" i="21"/>
  <c r="AK265" i="21" s="1"/>
  <c r="AB269" i="21"/>
  <c r="AK269" i="21" s="1"/>
  <c r="AB273" i="21"/>
  <c r="AK273" i="21" s="1"/>
  <c r="AB277" i="21"/>
  <c r="AK277" i="21" s="1"/>
  <c r="AB281" i="21"/>
  <c r="AK281" i="21" s="1"/>
  <c r="AB285" i="21"/>
  <c r="AK285" i="21" s="1"/>
  <c r="AB289" i="21"/>
  <c r="AK289" i="21" s="1"/>
  <c r="AB192" i="21"/>
  <c r="AK192" i="21" s="1"/>
  <c r="AB196" i="21"/>
  <c r="AK196" i="21" s="1"/>
  <c r="AB200" i="21"/>
  <c r="AK200" i="21" s="1"/>
  <c r="AB204" i="21"/>
  <c r="AK204" i="21" s="1"/>
  <c r="AB208" i="21"/>
  <c r="AK208" i="21" s="1"/>
  <c r="AB212" i="21"/>
  <c r="AK212" i="21" s="1"/>
  <c r="AB216" i="21"/>
  <c r="AK216" i="21" s="1"/>
  <c r="AB220" i="21"/>
  <c r="AK220" i="21" s="1"/>
  <c r="AB224" i="21"/>
  <c r="AK224" i="21" s="1"/>
  <c r="AB228" i="21"/>
  <c r="AK228" i="21" s="1"/>
  <c r="AB232" i="21"/>
  <c r="AK232" i="21" s="1"/>
  <c r="AB236" i="21"/>
  <c r="AK236" i="21" s="1"/>
  <c r="AB240" i="21"/>
  <c r="AK240" i="21" s="1"/>
  <c r="AB244" i="21"/>
  <c r="AK244" i="21" s="1"/>
  <c r="AB248" i="21"/>
  <c r="AK248" i="21" s="1"/>
  <c r="AB252" i="21"/>
  <c r="AK252" i="21" s="1"/>
  <c r="AB256" i="21"/>
  <c r="AK256" i="21" s="1"/>
  <c r="AB203" i="21"/>
  <c r="AK203" i="21" s="1"/>
  <c r="AB222" i="21"/>
  <c r="AK222" i="21" s="1"/>
  <c r="AB235" i="21"/>
  <c r="AK235" i="21" s="1"/>
  <c r="AB254" i="21"/>
  <c r="AK254" i="21" s="1"/>
  <c r="AB258" i="21"/>
  <c r="AK258" i="21" s="1"/>
  <c r="AB260" i="21"/>
  <c r="AK260" i="21" s="1"/>
  <c r="AB267" i="21"/>
  <c r="AK267" i="21" s="1"/>
  <c r="AB274" i="21"/>
  <c r="AK274" i="21" s="1"/>
  <c r="AB276" i="21"/>
  <c r="AK276" i="21" s="1"/>
  <c r="AB283" i="21"/>
  <c r="AK283" i="21" s="1"/>
  <c r="AB199" i="21"/>
  <c r="AK199" i="21" s="1"/>
  <c r="AB218" i="21"/>
  <c r="AK218" i="21" s="1"/>
  <c r="AB231" i="21"/>
  <c r="AK231" i="21" s="1"/>
  <c r="AB250" i="21"/>
  <c r="AK250" i="21" s="1"/>
  <c r="AB195" i="21"/>
  <c r="AK195" i="21" s="1"/>
  <c r="AB214" i="21"/>
  <c r="AK214" i="21" s="1"/>
  <c r="AB227" i="21"/>
  <c r="AK227" i="21" s="1"/>
  <c r="AB246" i="21"/>
  <c r="AK246" i="21" s="1"/>
  <c r="AB262" i="21"/>
  <c r="AK262" i="21" s="1"/>
  <c r="AB264" i="21"/>
  <c r="AK264" i="21" s="1"/>
  <c r="AB271" i="21"/>
  <c r="AK271" i="21" s="1"/>
  <c r="AB278" i="21"/>
  <c r="AK278" i="21" s="1"/>
  <c r="AB280" i="21"/>
  <c r="AK280" i="21" s="1"/>
  <c r="AB287" i="21"/>
  <c r="AK287" i="21" s="1"/>
  <c r="AB191" i="21"/>
  <c r="AK191" i="21" s="1"/>
  <c r="AB210" i="21"/>
  <c r="AK210" i="21" s="1"/>
  <c r="AB223" i="21"/>
  <c r="AK223" i="21" s="1"/>
  <c r="AB242" i="21"/>
  <c r="AK242" i="21" s="1"/>
  <c r="AB255" i="21"/>
  <c r="AK255" i="21" s="1"/>
  <c r="AB206" i="21"/>
  <c r="AK206" i="21" s="1"/>
  <c r="AB219" i="21"/>
  <c r="AK219" i="21" s="1"/>
  <c r="AB238" i="21"/>
  <c r="AK238" i="21" s="1"/>
  <c r="AB251" i="21"/>
  <c r="AK251" i="21" s="1"/>
  <c r="AB259" i="21"/>
  <c r="AK259" i="21" s="1"/>
  <c r="AB266" i="21"/>
  <c r="AK266" i="21" s="1"/>
  <c r="AB268" i="21"/>
  <c r="AK268" i="21" s="1"/>
  <c r="AB275" i="21"/>
  <c r="AK275" i="21" s="1"/>
  <c r="AB282" i="21"/>
  <c r="AK282" i="21" s="1"/>
  <c r="AB284" i="21"/>
  <c r="AK284" i="21" s="1"/>
  <c r="AB202" i="21"/>
  <c r="AK202" i="21" s="1"/>
  <c r="AB215" i="21"/>
  <c r="AK215" i="21" s="1"/>
  <c r="AB234" i="21"/>
  <c r="AK234" i="21" s="1"/>
  <c r="AB247" i="21"/>
  <c r="AK247" i="21" s="1"/>
  <c r="AB198" i="21"/>
  <c r="AK198" i="21" s="1"/>
  <c r="AB211" i="21"/>
  <c r="AK211" i="21" s="1"/>
  <c r="AB230" i="21"/>
  <c r="AK230" i="21" s="1"/>
  <c r="AB243" i="21"/>
  <c r="AK243" i="21" s="1"/>
  <c r="AB263" i="21"/>
  <c r="AK263" i="21" s="1"/>
  <c r="AB270" i="21"/>
  <c r="AK270" i="21" s="1"/>
  <c r="AB272" i="21"/>
  <c r="AK272" i="21" s="1"/>
  <c r="AB279" i="21"/>
  <c r="AK279" i="21" s="1"/>
  <c r="AB286" i="21"/>
  <c r="AK286" i="21" s="1"/>
  <c r="AB288" i="21"/>
  <c r="AK288" i="21" s="1"/>
  <c r="AB194" i="21"/>
  <c r="AK194" i="21" s="1"/>
  <c r="AB207" i="21"/>
  <c r="AK207" i="21" s="1"/>
  <c r="AB226" i="21"/>
  <c r="AK226" i="21" s="1"/>
  <c r="AB239" i="21"/>
  <c r="AK239" i="21" s="1"/>
  <c r="W70" i="21"/>
  <c r="AF70" i="21" s="1"/>
  <c r="W78" i="21"/>
  <c r="AF78" i="21" s="1"/>
  <c r="W86" i="21"/>
  <c r="AF86" i="21" s="1"/>
  <c r="W94" i="21"/>
  <c r="AF94" i="21" s="1"/>
  <c r="W102" i="21"/>
  <c r="AF102" i="21" s="1"/>
  <c r="W110" i="21"/>
  <c r="AF110" i="21" s="1"/>
  <c r="W118" i="21"/>
  <c r="AF118" i="21" s="1"/>
  <c r="W126" i="21"/>
  <c r="AF126" i="21" s="1"/>
  <c r="W134" i="21"/>
  <c r="AF134" i="21" s="1"/>
  <c r="W142" i="21"/>
  <c r="AF142" i="21" s="1"/>
  <c r="W150" i="21"/>
  <c r="AF150" i="21" s="1"/>
  <c r="W158" i="21"/>
  <c r="AF158" i="21" s="1"/>
  <c r="W166" i="21"/>
  <c r="AF166" i="21" s="1"/>
  <c r="W174" i="21"/>
  <c r="AF174" i="21" s="1"/>
  <c r="W182" i="21"/>
  <c r="AF182" i="21" s="1"/>
  <c r="W190" i="21"/>
  <c r="AF190" i="21" s="1"/>
  <c r="W77" i="21"/>
  <c r="AF77" i="21" s="1"/>
  <c r="W85" i="21"/>
  <c r="AF85" i="21" s="1"/>
  <c r="W93" i="21"/>
  <c r="AF93" i="21" s="1"/>
  <c r="W101" i="21"/>
  <c r="AF101" i="21" s="1"/>
  <c r="W109" i="21"/>
  <c r="AF109" i="21" s="1"/>
  <c r="W117" i="21"/>
  <c r="AF117" i="21" s="1"/>
  <c r="W125" i="21"/>
  <c r="AF125" i="21" s="1"/>
  <c r="W133" i="21"/>
  <c r="AF133" i="21" s="1"/>
  <c r="W141" i="21"/>
  <c r="AF141" i="21" s="1"/>
  <c r="W149" i="21"/>
  <c r="AF149" i="21" s="1"/>
  <c r="W157" i="21"/>
  <c r="AF157" i="21" s="1"/>
  <c r="W165" i="21"/>
  <c r="AF165" i="21" s="1"/>
  <c r="W173" i="21"/>
  <c r="AF173" i="21" s="1"/>
  <c r="W181" i="21"/>
  <c r="AF181" i="21" s="1"/>
  <c r="W189" i="21"/>
  <c r="AF189" i="21" s="1"/>
  <c r="W92" i="21"/>
  <c r="AF92" i="21" s="1"/>
  <c r="W98" i="21"/>
  <c r="AF98" i="21" s="1"/>
  <c r="W104" i="21"/>
  <c r="AF104" i="21" s="1"/>
  <c r="W124" i="21"/>
  <c r="AF124" i="21" s="1"/>
  <c r="W130" i="21"/>
  <c r="AF130" i="21" s="1"/>
  <c r="W136" i="21"/>
  <c r="AF136" i="21" s="1"/>
  <c r="W156" i="21"/>
  <c r="AF156" i="21" s="1"/>
  <c r="W162" i="21"/>
  <c r="AF162" i="21" s="1"/>
  <c r="W168" i="21"/>
  <c r="AF168" i="21" s="1"/>
  <c r="W188" i="21"/>
  <c r="AF188" i="21" s="1"/>
  <c r="W69" i="21"/>
  <c r="W83" i="21"/>
  <c r="AF83" i="21" s="1"/>
  <c r="W89" i="21"/>
  <c r="AF89" i="21" s="1"/>
  <c r="W95" i="21"/>
  <c r="AF95" i="21" s="1"/>
  <c r="W115" i="21"/>
  <c r="AF115" i="21" s="1"/>
  <c r="W121" i="21"/>
  <c r="AF121" i="21" s="1"/>
  <c r="W127" i="21"/>
  <c r="AF127" i="21" s="1"/>
  <c r="W147" i="21"/>
  <c r="AF147" i="21" s="1"/>
  <c r="W153" i="21"/>
  <c r="AF153" i="21" s="1"/>
  <c r="W159" i="21"/>
  <c r="AF159" i="21" s="1"/>
  <c r="W179" i="21"/>
  <c r="AF179" i="21" s="1"/>
  <c r="W185" i="21"/>
  <c r="AF185" i="21" s="1"/>
  <c r="W191" i="21"/>
  <c r="AF191" i="21" s="1"/>
  <c r="W195" i="21"/>
  <c r="AF195" i="21" s="1"/>
  <c r="W199" i="21"/>
  <c r="AF199" i="21" s="1"/>
  <c r="W203" i="21"/>
  <c r="AF203" i="21" s="1"/>
  <c r="W207" i="21"/>
  <c r="AF207" i="21" s="1"/>
  <c r="W211" i="21"/>
  <c r="AF211" i="21" s="1"/>
  <c r="W215" i="21"/>
  <c r="AF215" i="21" s="1"/>
  <c r="W219" i="21"/>
  <c r="AF219" i="21" s="1"/>
  <c r="W223" i="21"/>
  <c r="AF223" i="21" s="1"/>
  <c r="W227" i="21"/>
  <c r="AF227" i="21" s="1"/>
  <c r="W231" i="21"/>
  <c r="AF231" i="21" s="1"/>
  <c r="W235" i="21"/>
  <c r="AF235" i="21" s="1"/>
  <c r="W239" i="21"/>
  <c r="AF239" i="21" s="1"/>
  <c r="W243" i="21"/>
  <c r="AF243" i="21" s="1"/>
  <c r="W247" i="21"/>
  <c r="AF247" i="21" s="1"/>
  <c r="W251" i="21"/>
  <c r="AF251" i="21" s="1"/>
  <c r="W255" i="21"/>
  <c r="AF255" i="21" s="1"/>
  <c r="W259" i="21"/>
  <c r="AF259" i="21" s="1"/>
  <c r="W263" i="21"/>
  <c r="AF263" i="21" s="1"/>
  <c r="W267" i="21"/>
  <c r="AF267" i="21" s="1"/>
  <c r="W271" i="21"/>
  <c r="AF271" i="21" s="1"/>
  <c r="W275" i="21"/>
  <c r="AF275" i="21" s="1"/>
  <c r="W279" i="21"/>
  <c r="AF279" i="21" s="1"/>
  <c r="W283" i="21"/>
  <c r="AF283" i="21" s="1"/>
  <c r="W287" i="21"/>
  <c r="AF287" i="21" s="1"/>
  <c r="W72" i="21"/>
  <c r="AF72" i="21" s="1"/>
  <c r="W74" i="21"/>
  <c r="AF74" i="21" s="1"/>
  <c r="W80" i="21"/>
  <c r="AF80" i="21" s="1"/>
  <c r="W100" i="21"/>
  <c r="AF100" i="21" s="1"/>
  <c r="W106" i="21"/>
  <c r="AF106" i="21" s="1"/>
  <c r="W112" i="21"/>
  <c r="AF112" i="21" s="1"/>
  <c r="W132" i="21"/>
  <c r="AF132" i="21" s="1"/>
  <c r="W138" i="21"/>
  <c r="AF138" i="21" s="1"/>
  <c r="W144" i="21"/>
  <c r="AF144" i="21" s="1"/>
  <c r="W164" i="21"/>
  <c r="AF164" i="21" s="1"/>
  <c r="W170" i="21"/>
  <c r="AF170" i="21" s="1"/>
  <c r="W176" i="21"/>
  <c r="AF176" i="21" s="1"/>
  <c r="W91" i="21"/>
  <c r="AF91" i="21" s="1"/>
  <c r="W103" i="21"/>
  <c r="AF103" i="21" s="1"/>
  <c r="W108" i="21"/>
  <c r="AF108" i="21" s="1"/>
  <c r="W120" i="21"/>
  <c r="AF120" i="21" s="1"/>
  <c r="W137" i="21"/>
  <c r="AF137" i="21" s="1"/>
  <c r="W154" i="21"/>
  <c r="AF154" i="21" s="1"/>
  <c r="W171" i="21"/>
  <c r="AF171" i="21" s="1"/>
  <c r="W183" i="21"/>
  <c r="AF183" i="21" s="1"/>
  <c r="W197" i="21"/>
  <c r="AF197" i="21" s="1"/>
  <c r="W210" i="21"/>
  <c r="AF210" i="21" s="1"/>
  <c r="W216" i="21"/>
  <c r="AF216" i="21" s="1"/>
  <c r="W229" i="21"/>
  <c r="AF229" i="21" s="1"/>
  <c r="W242" i="21"/>
  <c r="AF242" i="21" s="1"/>
  <c r="W248" i="21"/>
  <c r="AF248" i="21" s="1"/>
  <c r="W81" i="21"/>
  <c r="AF81" i="21" s="1"/>
  <c r="W123" i="21"/>
  <c r="AF123" i="21" s="1"/>
  <c r="W135" i="21"/>
  <c r="AF135" i="21" s="1"/>
  <c r="W140" i="21"/>
  <c r="AF140" i="21" s="1"/>
  <c r="W152" i="21"/>
  <c r="AF152" i="21" s="1"/>
  <c r="W169" i="21"/>
  <c r="AF169" i="21" s="1"/>
  <c r="W186" i="21"/>
  <c r="AF186" i="21" s="1"/>
  <c r="W193" i="21"/>
  <c r="AF193" i="21" s="1"/>
  <c r="W206" i="21"/>
  <c r="AF206" i="21" s="1"/>
  <c r="W212" i="21"/>
  <c r="AF212" i="21" s="1"/>
  <c r="W225" i="21"/>
  <c r="AF225" i="21" s="1"/>
  <c r="W238" i="21"/>
  <c r="AF238" i="21" s="1"/>
  <c r="W244" i="21"/>
  <c r="AF244" i="21" s="1"/>
  <c r="W257" i="21"/>
  <c r="AF257" i="21" s="1"/>
  <c r="W264" i="21"/>
  <c r="AF264" i="21" s="1"/>
  <c r="W266" i="21"/>
  <c r="AF266" i="21" s="1"/>
  <c r="W273" i="21"/>
  <c r="AF273" i="21" s="1"/>
  <c r="W280" i="21"/>
  <c r="AF280" i="21" s="1"/>
  <c r="W282" i="21"/>
  <c r="AF282" i="21" s="1"/>
  <c r="W289" i="21"/>
  <c r="AF289" i="21" s="1"/>
  <c r="W71" i="21"/>
  <c r="AF71" i="21" s="1"/>
  <c r="W79" i="21"/>
  <c r="AF79" i="21" s="1"/>
  <c r="W84" i="21"/>
  <c r="AF84" i="21" s="1"/>
  <c r="W96" i="21"/>
  <c r="AF96" i="21" s="1"/>
  <c r="W113" i="21"/>
  <c r="AF113" i="21" s="1"/>
  <c r="W155" i="21"/>
  <c r="AF155" i="21" s="1"/>
  <c r="W167" i="21"/>
  <c r="AF167" i="21" s="1"/>
  <c r="W172" i="21"/>
  <c r="AF172" i="21" s="1"/>
  <c r="W184" i="21"/>
  <c r="AF184" i="21" s="1"/>
  <c r="W202" i="21"/>
  <c r="AF202" i="21" s="1"/>
  <c r="W208" i="21"/>
  <c r="AF208" i="21" s="1"/>
  <c r="W221" i="21"/>
  <c r="AF221" i="21" s="1"/>
  <c r="W234" i="21"/>
  <c r="AF234" i="21" s="1"/>
  <c r="W240" i="21"/>
  <c r="AF240" i="21" s="1"/>
  <c r="W253" i="21"/>
  <c r="AF253" i="21" s="1"/>
  <c r="W82" i="21"/>
  <c r="AF82" i="21" s="1"/>
  <c r="W99" i="21"/>
  <c r="AF99" i="21" s="1"/>
  <c r="W111" i="21"/>
  <c r="AF111" i="21" s="1"/>
  <c r="W116" i="21"/>
  <c r="AF116" i="21" s="1"/>
  <c r="W128" i="21"/>
  <c r="AF128" i="21" s="1"/>
  <c r="W145" i="21"/>
  <c r="AF145" i="21" s="1"/>
  <c r="W187" i="21"/>
  <c r="AF187" i="21" s="1"/>
  <c r="W198" i="21"/>
  <c r="AF198" i="21" s="1"/>
  <c r="W204" i="21"/>
  <c r="AF204" i="21" s="1"/>
  <c r="W217" i="21"/>
  <c r="AF217" i="21" s="1"/>
  <c r="W230" i="21"/>
  <c r="AF230" i="21" s="1"/>
  <c r="W236" i="21"/>
  <c r="AF236" i="21" s="1"/>
  <c r="W249" i="21"/>
  <c r="AF249" i="21" s="1"/>
  <c r="W261" i="21"/>
  <c r="AF261" i="21" s="1"/>
  <c r="W268" i="21"/>
  <c r="AF268" i="21" s="1"/>
  <c r="W270" i="21"/>
  <c r="AF270" i="21" s="1"/>
  <c r="W277" i="21"/>
  <c r="AF277" i="21" s="1"/>
  <c r="W284" i="21"/>
  <c r="AF284" i="21" s="1"/>
  <c r="W286" i="21"/>
  <c r="AF286" i="21" s="1"/>
  <c r="W97" i="21"/>
  <c r="AF97" i="21" s="1"/>
  <c r="W114" i="21"/>
  <c r="AF114" i="21" s="1"/>
  <c r="W131" i="21"/>
  <c r="AF131" i="21" s="1"/>
  <c r="W143" i="21"/>
  <c r="AF143" i="21" s="1"/>
  <c r="W148" i="21"/>
  <c r="AF148" i="21" s="1"/>
  <c r="W160" i="21"/>
  <c r="AF160" i="21" s="1"/>
  <c r="W177" i="21"/>
  <c r="AF177" i="21" s="1"/>
  <c r="W194" i="21"/>
  <c r="AF194" i="21" s="1"/>
  <c r="W200" i="21"/>
  <c r="AF200" i="21" s="1"/>
  <c r="W213" i="21"/>
  <c r="AF213" i="21" s="1"/>
  <c r="W226" i="21"/>
  <c r="AF226" i="21" s="1"/>
  <c r="W232" i="21"/>
  <c r="AF232" i="21" s="1"/>
  <c r="W245" i="21"/>
  <c r="AF245" i="21" s="1"/>
  <c r="W75" i="21"/>
  <c r="AF75" i="21" s="1"/>
  <c r="W87" i="21"/>
  <c r="AF87" i="21" s="1"/>
  <c r="W129" i="21"/>
  <c r="AF129" i="21" s="1"/>
  <c r="W146" i="21"/>
  <c r="AF146" i="21" s="1"/>
  <c r="W163" i="21"/>
  <c r="AF163" i="21" s="1"/>
  <c r="W175" i="21"/>
  <c r="AF175" i="21" s="1"/>
  <c r="W180" i="21"/>
  <c r="AF180" i="21" s="1"/>
  <c r="W196" i="21"/>
  <c r="AF196" i="21" s="1"/>
  <c r="W209" i="21"/>
  <c r="AF209" i="21" s="1"/>
  <c r="W222" i="21"/>
  <c r="AF222" i="21" s="1"/>
  <c r="W228" i="21"/>
  <c r="AF228" i="21" s="1"/>
  <c r="W241" i="21"/>
  <c r="AF241" i="21" s="1"/>
  <c r="W254" i="21"/>
  <c r="AF254" i="21" s="1"/>
  <c r="W258" i="21"/>
  <c r="AF258" i="21" s="1"/>
  <c r="W265" i="21"/>
  <c r="AF265" i="21" s="1"/>
  <c r="W272" i="21"/>
  <c r="AF272" i="21" s="1"/>
  <c r="W274" i="21"/>
  <c r="AF274" i="21" s="1"/>
  <c r="W281" i="21"/>
  <c r="AF281" i="21" s="1"/>
  <c r="W288" i="21"/>
  <c r="AF288" i="21" s="1"/>
  <c r="W90" i="21"/>
  <c r="AF90" i="21" s="1"/>
  <c r="W107" i="21"/>
  <c r="AF107" i="21" s="1"/>
  <c r="W119" i="21"/>
  <c r="AF119" i="21" s="1"/>
  <c r="W161" i="21"/>
  <c r="AF161" i="21" s="1"/>
  <c r="W178" i="21"/>
  <c r="AF178" i="21" s="1"/>
  <c r="W192" i="21"/>
  <c r="AF192" i="21" s="1"/>
  <c r="W205" i="21"/>
  <c r="AF205" i="21" s="1"/>
  <c r="W218" i="21"/>
  <c r="AF218" i="21" s="1"/>
  <c r="W224" i="21"/>
  <c r="AF224" i="21" s="1"/>
  <c r="W237" i="21"/>
  <c r="AF237" i="21" s="1"/>
  <c r="W250" i="21"/>
  <c r="AF250" i="21" s="1"/>
  <c r="W256" i="21"/>
  <c r="AF256" i="21" s="1"/>
  <c r="W73" i="21"/>
  <c r="AF73" i="21" s="1"/>
  <c r="W76" i="21"/>
  <c r="AF76" i="21" s="1"/>
  <c r="W88" i="21"/>
  <c r="AF88" i="21" s="1"/>
  <c r="W105" i="21"/>
  <c r="AF105" i="21" s="1"/>
  <c r="W122" i="21"/>
  <c r="AF122" i="21" s="1"/>
  <c r="W139" i="21"/>
  <c r="AF139" i="21" s="1"/>
  <c r="W151" i="21"/>
  <c r="AF151" i="21" s="1"/>
  <c r="W201" i="21"/>
  <c r="AF201" i="21" s="1"/>
  <c r="W214" i="21"/>
  <c r="AF214" i="21" s="1"/>
  <c r="W220" i="21"/>
  <c r="AF220" i="21" s="1"/>
  <c r="W233" i="21"/>
  <c r="AF233" i="21" s="1"/>
  <c r="W246" i="21"/>
  <c r="AF246" i="21" s="1"/>
  <c r="W252" i="21"/>
  <c r="AF252" i="21" s="1"/>
  <c r="W260" i="21"/>
  <c r="AF260" i="21" s="1"/>
  <c r="W262" i="21"/>
  <c r="AF262" i="21" s="1"/>
  <c r="W269" i="21"/>
  <c r="AF269" i="21" s="1"/>
  <c r="W276" i="21"/>
  <c r="AF276" i="21" s="1"/>
  <c r="W278" i="21"/>
  <c r="AF278" i="21" s="1"/>
  <c r="W285" i="21"/>
  <c r="AF285" i="21" s="1"/>
  <c r="AN140" i="21" l="1"/>
  <c r="M84" i="4" s="1"/>
  <c r="AN161" i="21"/>
  <c r="M105" i="4" s="1"/>
  <c r="AN232" i="21"/>
  <c r="M176" i="4" s="1"/>
  <c r="AN277" i="21"/>
  <c r="M221" i="4" s="1"/>
  <c r="AN128" i="21"/>
  <c r="M72" i="4" s="1"/>
  <c r="AN130" i="21"/>
  <c r="M74" i="4" s="1"/>
  <c r="AN210" i="21"/>
  <c r="M154" i="4" s="1"/>
  <c r="AN179" i="21"/>
  <c r="M123" i="4" s="1"/>
  <c r="AN171" i="21"/>
  <c r="M115" i="4" s="1"/>
  <c r="AN267" i="21"/>
  <c r="M211" i="4" s="1"/>
  <c r="AN89" i="21"/>
  <c r="M33" i="4" s="1"/>
  <c r="AN245" i="21"/>
  <c r="M189" i="4" s="1"/>
  <c r="AN167" i="21"/>
  <c r="M111" i="4" s="1"/>
  <c r="AN106" i="21"/>
  <c r="M50" i="4" s="1"/>
  <c r="AN147" i="21"/>
  <c r="M91" i="4" s="1"/>
  <c r="AN172" i="21"/>
  <c r="M116" i="4" s="1"/>
  <c r="AN76" i="21"/>
  <c r="M20" i="4" s="1"/>
  <c r="AN209" i="21"/>
  <c r="M153" i="4" s="1"/>
  <c r="AN112" i="21"/>
  <c r="M56" i="4" s="1"/>
  <c r="AN196" i="21"/>
  <c r="M140" i="4" s="1"/>
  <c r="AN207" i="21"/>
  <c r="M151" i="4" s="1"/>
  <c r="AN220" i="21"/>
  <c r="M164" i="4" s="1"/>
  <c r="AN278" i="21"/>
  <c r="M222" i="4" s="1"/>
  <c r="AN75" i="21"/>
  <c r="M19" i="4" s="1"/>
  <c r="AN289" i="21"/>
  <c r="M233" i="4" s="1"/>
  <c r="AN279" i="21"/>
  <c r="M223" i="4" s="1"/>
  <c r="AN165" i="21"/>
  <c r="M109" i="4" s="1"/>
  <c r="AN94" i="21"/>
  <c r="M38" i="4" s="1"/>
  <c r="AN158" i="21"/>
  <c r="M102" i="4" s="1"/>
  <c r="AN91" i="21"/>
  <c r="M35" i="4" s="1"/>
  <c r="AN243" i="21"/>
  <c r="M187" i="4" s="1"/>
  <c r="AN135" i="21"/>
  <c r="M79" i="4" s="1"/>
  <c r="AN253" i="21"/>
  <c r="M197" i="4" s="1"/>
  <c r="AN83" i="21"/>
  <c r="M27" i="4" s="1"/>
  <c r="AN215" i="21"/>
  <c r="M159" i="4" s="1"/>
  <c r="AN192" i="21"/>
  <c r="M136" i="4" s="1"/>
  <c r="AN204" i="21"/>
  <c r="M148" i="4" s="1"/>
  <c r="AN276" i="21"/>
  <c r="M220" i="4" s="1"/>
  <c r="AN178" i="21"/>
  <c r="M122" i="4" s="1"/>
  <c r="AN97" i="21"/>
  <c r="M41" i="4" s="1"/>
  <c r="AN203" i="21"/>
  <c r="M147" i="4" s="1"/>
  <c r="AN274" i="21"/>
  <c r="M218" i="4" s="1"/>
  <c r="AN247" i="21"/>
  <c r="M191" i="4" s="1"/>
  <c r="AN101" i="21"/>
  <c r="M45" i="4" s="1"/>
  <c r="AN82" i="21"/>
  <c r="M26" i="4" s="1"/>
  <c r="AN100" i="21"/>
  <c r="M44" i="4" s="1"/>
  <c r="AN160" i="21"/>
  <c r="M104" i="4" s="1"/>
  <c r="AN238" i="21"/>
  <c r="M182" i="4" s="1"/>
  <c r="AN103" i="21"/>
  <c r="M47" i="4" s="1"/>
  <c r="AN272" i="21"/>
  <c r="M216" i="4" s="1"/>
  <c r="AN148" i="21"/>
  <c r="M92" i="4" s="1"/>
  <c r="AN225" i="21"/>
  <c r="M169" i="4" s="1"/>
  <c r="AN214" i="21"/>
  <c r="M158" i="4" s="1"/>
  <c r="AN198" i="21"/>
  <c r="M142" i="4" s="1"/>
  <c r="AN275" i="21"/>
  <c r="M219" i="4" s="1"/>
  <c r="AN211" i="21"/>
  <c r="M155" i="4" s="1"/>
  <c r="AN157" i="21"/>
  <c r="M101" i="4" s="1"/>
  <c r="AN86" i="21"/>
  <c r="M30" i="4" s="1"/>
  <c r="AN201" i="21"/>
  <c r="M145" i="4" s="1"/>
  <c r="AN180" i="21"/>
  <c r="M124" i="4" s="1"/>
  <c r="AN143" i="21"/>
  <c r="M87" i="4" s="1"/>
  <c r="AN187" i="21"/>
  <c r="M131" i="4" s="1"/>
  <c r="AN155" i="21"/>
  <c r="M99" i="4" s="1"/>
  <c r="AN123" i="21"/>
  <c r="M67" i="4" s="1"/>
  <c r="AN176" i="21"/>
  <c r="M120" i="4" s="1"/>
  <c r="AN271" i="21"/>
  <c r="M215" i="4" s="1"/>
  <c r="AN104" i="21"/>
  <c r="M48" i="4" s="1"/>
  <c r="AN85" i="21"/>
  <c r="M29" i="4" s="1"/>
  <c r="AN142" i="21"/>
  <c r="M86" i="4" s="1"/>
  <c r="AN151" i="21"/>
  <c r="M95" i="4" s="1"/>
  <c r="AN119" i="21"/>
  <c r="M63" i="4" s="1"/>
  <c r="AN175" i="21"/>
  <c r="M119" i="4" s="1"/>
  <c r="AN131" i="21"/>
  <c r="M75" i="4" s="1"/>
  <c r="AN145" i="21"/>
  <c r="M89" i="4" s="1"/>
  <c r="AN113" i="21"/>
  <c r="M57" i="4" s="1"/>
  <c r="AN206" i="21"/>
  <c r="M150" i="4" s="1"/>
  <c r="AN80" i="21"/>
  <c r="M24" i="4" s="1"/>
  <c r="AN235" i="21"/>
  <c r="M179" i="4" s="1"/>
  <c r="AN98" i="21"/>
  <c r="M42" i="4" s="1"/>
  <c r="AN77" i="21"/>
  <c r="M21" i="4" s="1"/>
  <c r="AN139" i="21"/>
  <c r="M83" i="4" s="1"/>
  <c r="AN107" i="21"/>
  <c r="M51" i="4" s="1"/>
  <c r="AN163" i="21"/>
  <c r="M107" i="4" s="1"/>
  <c r="AN114" i="21"/>
  <c r="M58" i="4" s="1"/>
  <c r="AN249" i="21"/>
  <c r="M193" i="4" s="1"/>
  <c r="AN221" i="21"/>
  <c r="M165" i="4" s="1"/>
  <c r="AN266" i="21"/>
  <c r="M210" i="4" s="1"/>
  <c r="AN248" i="21"/>
  <c r="M192" i="4" s="1"/>
  <c r="AN164" i="21"/>
  <c r="M108" i="4" s="1"/>
  <c r="AN263" i="21"/>
  <c r="M207" i="4" s="1"/>
  <c r="AN199" i="21"/>
  <c r="M143" i="4" s="1"/>
  <c r="AN92" i="21"/>
  <c r="M36" i="4" s="1"/>
  <c r="AN190" i="21"/>
  <c r="M134" i="4" s="1"/>
  <c r="AN224" i="21"/>
  <c r="M168" i="4" s="1"/>
  <c r="AN241" i="21"/>
  <c r="M185" i="4" s="1"/>
  <c r="AN200" i="21"/>
  <c r="M144" i="4" s="1"/>
  <c r="AN116" i="21"/>
  <c r="M60" i="4" s="1"/>
  <c r="AN186" i="21"/>
  <c r="M130" i="4" s="1"/>
  <c r="AN144" i="21"/>
  <c r="M88" i="4" s="1"/>
  <c r="AN195" i="21"/>
  <c r="M139" i="4" s="1"/>
  <c r="AN189" i="21"/>
  <c r="M133" i="4" s="1"/>
  <c r="AN118" i="21"/>
  <c r="M62" i="4" s="1"/>
  <c r="AN246" i="21"/>
  <c r="M190" i="4" s="1"/>
  <c r="AN105" i="21"/>
  <c r="M49" i="4" s="1"/>
  <c r="AN218" i="21"/>
  <c r="M162" i="4" s="1"/>
  <c r="AN288" i="21"/>
  <c r="M232" i="4" s="1"/>
  <c r="AN228" i="21"/>
  <c r="M172" i="4" s="1"/>
  <c r="AN129" i="21"/>
  <c r="M73" i="4" s="1"/>
  <c r="AN194" i="21"/>
  <c r="M138" i="4" s="1"/>
  <c r="AN286" i="21"/>
  <c r="M230" i="4" s="1"/>
  <c r="AN230" i="21"/>
  <c r="M174" i="4" s="1"/>
  <c r="AN111" i="21"/>
  <c r="M55" i="4" s="1"/>
  <c r="AN202" i="21"/>
  <c r="M146" i="4" s="1"/>
  <c r="AN79" i="21"/>
  <c r="M23" i="4" s="1"/>
  <c r="AN257" i="21"/>
  <c r="M201" i="4" s="1"/>
  <c r="AN169" i="21"/>
  <c r="M113" i="4" s="1"/>
  <c r="AN229" i="21"/>
  <c r="M173" i="4" s="1"/>
  <c r="AN120" i="21"/>
  <c r="M64" i="4" s="1"/>
  <c r="AN138" i="21"/>
  <c r="M82" i="4" s="1"/>
  <c r="AN287" i="21"/>
  <c r="M231" i="4" s="1"/>
  <c r="AN255" i="21"/>
  <c r="M199" i="4" s="1"/>
  <c r="AN223" i="21"/>
  <c r="M167" i="4" s="1"/>
  <c r="AN191" i="21"/>
  <c r="M135" i="4" s="1"/>
  <c r="AN115" i="21"/>
  <c r="M59" i="4" s="1"/>
  <c r="AN156" i="21"/>
  <c r="M100" i="4" s="1"/>
  <c r="AN181" i="21"/>
  <c r="M125" i="4" s="1"/>
  <c r="AN117" i="21"/>
  <c r="M61" i="4" s="1"/>
  <c r="AN174" i="21"/>
  <c r="M118" i="4" s="1"/>
  <c r="AN110" i="21"/>
  <c r="M54" i="4" s="1"/>
  <c r="AK70" i="21"/>
  <c r="AN70" i="21" s="1"/>
  <c r="M14" i="4" s="1"/>
  <c r="AL69" i="21"/>
  <c r="AL67" i="21" s="1"/>
  <c r="AL291" i="21" s="1"/>
  <c r="AN73" i="21"/>
  <c r="M17" i="4" s="1"/>
  <c r="AN270" i="21"/>
  <c r="M214" i="4" s="1"/>
  <c r="AN282" i="21"/>
  <c r="M226" i="4" s="1"/>
  <c r="AN197" i="21"/>
  <c r="M141" i="4" s="1"/>
  <c r="AN159" i="21"/>
  <c r="M103" i="4" s="1"/>
  <c r="AN124" i="21"/>
  <c r="M68" i="4" s="1"/>
  <c r="AN93" i="21"/>
  <c r="M37" i="4" s="1"/>
  <c r="AN150" i="21"/>
  <c r="M94" i="4" s="1"/>
  <c r="AN269" i="21"/>
  <c r="M213" i="4" s="1"/>
  <c r="AN256" i="21"/>
  <c r="M200" i="4" s="1"/>
  <c r="AN265" i="21"/>
  <c r="M209" i="4" s="1"/>
  <c r="AN268" i="21"/>
  <c r="M212" i="4" s="1"/>
  <c r="AN240" i="21"/>
  <c r="M184" i="4" s="1"/>
  <c r="AN280" i="21"/>
  <c r="M224" i="4" s="1"/>
  <c r="AN212" i="21"/>
  <c r="M156" i="4" s="1"/>
  <c r="AN183" i="21"/>
  <c r="M127" i="4" s="1"/>
  <c r="AN239" i="21"/>
  <c r="M183" i="4" s="1"/>
  <c r="AN153" i="21"/>
  <c r="M97" i="4" s="1"/>
  <c r="AF69" i="21"/>
  <c r="AN149" i="21"/>
  <c r="M93" i="4" s="1"/>
  <c r="AN78" i="21"/>
  <c r="M22" i="4" s="1"/>
  <c r="AH69" i="21"/>
  <c r="AH67" i="21" s="1"/>
  <c r="AH291" i="21" s="1"/>
  <c r="AN262" i="21"/>
  <c r="M206" i="4" s="1"/>
  <c r="AN250" i="21"/>
  <c r="M194" i="4" s="1"/>
  <c r="AN258" i="21"/>
  <c r="M202" i="4" s="1"/>
  <c r="AN226" i="21"/>
  <c r="M170" i="4" s="1"/>
  <c r="AN261" i="21"/>
  <c r="M205" i="4" s="1"/>
  <c r="AN234" i="21"/>
  <c r="M178" i="4" s="1"/>
  <c r="AN273" i="21"/>
  <c r="M217" i="4" s="1"/>
  <c r="AN81" i="21"/>
  <c r="M25" i="4" s="1"/>
  <c r="AN170" i="21"/>
  <c r="M114" i="4" s="1"/>
  <c r="AN188" i="21"/>
  <c r="M132" i="4" s="1"/>
  <c r="AN141" i="21"/>
  <c r="M85" i="4" s="1"/>
  <c r="AN134" i="21"/>
  <c r="M78" i="4" s="1"/>
  <c r="AN260" i="21"/>
  <c r="M204" i="4" s="1"/>
  <c r="AN237" i="21"/>
  <c r="M181" i="4" s="1"/>
  <c r="AN254" i="21"/>
  <c r="M198" i="4" s="1"/>
  <c r="AN213" i="21"/>
  <c r="M157" i="4" s="1"/>
  <c r="AN96" i="21"/>
  <c r="M40" i="4" s="1"/>
  <c r="AN193" i="21"/>
  <c r="M137" i="4" s="1"/>
  <c r="AN154" i="21"/>
  <c r="M98" i="4" s="1"/>
  <c r="AN74" i="21"/>
  <c r="M18" i="4" s="1"/>
  <c r="AN231" i="21"/>
  <c r="M175" i="4" s="1"/>
  <c r="AN127" i="21"/>
  <c r="M71" i="4" s="1"/>
  <c r="AN168" i="21"/>
  <c r="M112" i="4" s="1"/>
  <c r="AN133" i="21"/>
  <c r="M77" i="4" s="1"/>
  <c r="AN126" i="21"/>
  <c r="M70" i="4" s="1"/>
  <c r="AN252" i="21"/>
  <c r="M196" i="4" s="1"/>
  <c r="AN122" i="21"/>
  <c r="M66" i="4" s="1"/>
  <c r="AN90" i="21"/>
  <c r="M34" i="4" s="1"/>
  <c r="AN146" i="21"/>
  <c r="M90" i="4" s="1"/>
  <c r="AN236" i="21"/>
  <c r="M180" i="4" s="1"/>
  <c r="AN208" i="21"/>
  <c r="M152" i="4" s="1"/>
  <c r="AN84" i="21"/>
  <c r="M28" i="4" s="1"/>
  <c r="AN264" i="21"/>
  <c r="M208" i="4" s="1"/>
  <c r="AN242" i="21"/>
  <c r="M186" i="4" s="1"/>
  <c r="AN137" i="21"/>
  <c r="M81" i="4" s="1"/>
  <c r="AN72" i="21"/>
  <c r="M16" i="4" s="1"/>
  <c r="AN259" i="21"/>
  <c r="M203" i="4" s="1"/>
  <c r="AN227" i="21"/>
  <c r="M171" i="4" s="1"/>
  <c r="AN121" i="21"/>
  <c r="M65" i="4" s="1"/>
  <c r="AN162" i="21"/>
  <c r="M106" i="4" s="1"/>
  <c r="AN125" i="21"/>
  <c r="M69" i="4" s="1"/>
  <c r="AN182" i="21"/>
  <c r="M126" i="4" s="1"/>
  <c r="AN285" i="21"/>
  <c r="M229" i="4" s="1"/>
  <c r="AN233" i="21"/>
  <c r="M177" i="4" s="1"/>
  <c r="AN88" i="21"/>
  <c r="M32" i="4" s="1"/>
  <c r="AN205" i="21"/>
  <c r="M149" i="4" s="1"/>
  <c r="AN281" i="21"/>
  <c r="M225" i="4" s="1"/>
  <c r="AN222" i="21"/>
  <c r="M166" i="4" s="1"/>
  <c r="AN87" i="21"/>
  <c r="M31" i="4" s="1"/>
  <c r="AN177" i="21"/>
  <c r="M121" i="4" s="1"/>
  <c r="AN284" i="21"/>
  <c r="M228" i="4" s="1"/>
  <c r="AN217" i="21"/>
  <c r="M161" i="4" s="1"/>
  <c r="AN99" i="21"/>
  <c r="M43" i="4" s="1"/>
  <c r="AN184" i="21"/>
  <c r="M128" i="4" s="1"/>
  <c r="AN71" i="21"/>
  <c r="M15" i="4" s="1"/>
  <c r="AN244" i="21"/>
  <c r="M188" i="4" s="1"/>
  <c r="AN152" i="21"/>
  <c r="M96" i="4" s="1"/>
  <c r="AN216" i="21"/>
  <c r="M160" i="4" s="1"/>
  <c r="AN108" i="21"/>
  <c r="M52" i="4" s="1"/>
  <c r="AN132" i="21"/>
  <c r="M76" i="4" s="1"/>
  <c r="AN283" i="21"/>
  <c r="M227" i="4" s="1"/>
  <c r="AN251" i="21"/>
  <c r="M195" i="4" s="1"/>
  <c r="AN219" i="21"/>
  <c r="M163" i="4" s="1"/>
  <c r="AN185" i="21"/>
  <c r="M129" i="4" s="1"/>
  <c r="AN95" i="21"/>
  <c r="M39" i="4" s="1"/>
  <c r="AN136" i="21"/>
  <c r="M80" i="4" s="1"/>
  <c r="AN173" i="21"/>
  <c r="M117" i="4" s="1"/>
  <c r="AN109" i="21"/>
  <c r="M53" i="4" s="1"/>
  <c r="AN166" i="21"/>
  <c r="M110" i="4" s="1"/>
  <c r="AN102" i="21"/>
  <c r="M46" i="4" s="1"/>
  <c r="AK69" i="21"/>
  <c r="AG69" i="21"/>
  <c r="AG67" i="21" s="1"/>
  <c r="AG291" i="21" s="1"/>
  <c r="AK67" i="21" l="1"/>
  <c r="AK291" i="21" s="1"/>
  <c r="AF67" i="21"/>
  <c r="AF291" i="21" s="1"/>
  <c r="AN69" i="21"/>
  <c r="AN67" i="21" l="1"/>
  <c r="D5" i="21" s="1"/>
  <c r="M13" i="4"/>
  <c r="M11" i="4" s="1"/>
  <c r="E42" i="47" a="1"/>
  <c r="AN291" i="21" l="1"/>
  <c r="E42" i="47"/>
  <c r="M235" i="4"/>
  <c r="E291" i="20"/>
  <c r="H14" i="20"/>
  <c r="F69" i="20" s="1"/>
  <c r="H13" i="20"/>
  <c r="F13" i="19"/>
  <c r="G13" i="19" s="1"/>
  <c r="F291" i="19"/>
  <c r="G69" i="20" l="1"/>
  <c r="F282" i="20"/>
  <c r="G282" i="20" s="1"/>
  <c r="L226" i="4" s="1"/>
  <c r="F274" i="20"/>
  <c r="G274" i="20" s="1"/>
  <c r="L218" i="4" s="1"/>
  <c r="F266" i="20"/>
  <c r="G266" i="20" s="1"/>
  <c r="L210" i="4" s="1"/>
  <c r="F258" i="20"/>
  <c r="G258" i="20" s="1"/>
  <c r="L202" i="4" s="1"/>
  <c r="F250" i="20"/>
  <c r="G250" i="20" s="1"/>
  <c r="L194" i="4" s="1"/>
  <c r="F242" i="20"/>
  <c r="G242" i="20" s="1"/>
  <c r="L186" i="4" s="1"/>
  <c r="F234" i="20"/>
  <c r="G234" i="20" s="1"/>
  <c r="L178" i="4" s="1"/>
  <c r="F269" i="20"/>
  <c r="G269" i="20" s="1"/>
  <c r="L213" i="4" s="1"/>
  <c r="F264" i="20"/>
  <c r="G264" i="20" s="1"/>
  <c r="L208" i="4" s="1"/>
  <c r="F259" i="20"/>
  <c r="G259" i="20" s="1"/>
  <c r="L203" i="4" s="1"/>
  <c r="F254" i="20"/>
  <c r="G254" i="20" s="1"/>
  <c r="L198" i="4" s="1"/>
  <c r="F249" i="20"/>
  <c r="G249" i="20" s="1"/>
  <c r="L193" i="4" s="1"/>
  <c r="F244" i="20"/>
  <c r="G244" i="20" s="1"/>
  <c r="L188" i="4" s="1"/>
  <c r="F239" i="20"/>
  <c r="G239" i="20" s="1"/>
  <c r="L183" i="4" s="1"/>
  <c r="F227" i="20"/>
  <c r="G227" i="20" s="1"/>
  <c r="L171" i="4" s="1"/>
  <c r="F219" i="20"/>
  <c r="G219" i="20" s="1"/>
  <c r="L163" i="4" s="1"/>
  <c r="F211" i="20"/>
  <c r="G211" i="20" s="1"/>
  <c r="L155" i="4" s="1"/>
  <c r="F203" i="20"/>
  <c r="G203" i="20" s="1"/>
  <c r="L147" i="4" s="1"/>
  <c r="F195" i="20"/>
  <c r="G195" i="20" s="1"/>
  <c r="L139" i="4" s="1"/>
  <c r="F187" i="20"/>
  <c r="G187" i="20" s="1"/>
  <c r="L131" i="4" s="1"/>
  <c r="F179" i="20"/>
  <c r="G179" i="20" s="1"/>
  <c r="L123" i="4" s="1"/>
  <c r="F171" i="20"/>
  <c r="G171" i="20" s="1"/>
  <c r="L115" i="4" s="1"/>
  <c r="F163" i="20"/>
  <c r="G163" i="20" s="1"/>
  <c r="L107" i="4" s="1"/>
  <c r="F280" i="20"/>
  <c r="G280" i="20" s="1"/>
  <c r="L224" i="4" s="1"/>
  <c r="F279" i="20"/>
  <c r="G279" i="20" s="1"/>
  <c r="L223" i="4" s="1"/>
  <c r="F278" i="20"/>
  <c r="G278" i="20" s="1"/>
  <c r="L222" i="4" s="1"/>
  <c r="F261" i="20"/>
  <c r="G261" i="20" s="1"/>
  <c r="L205" i="4" s="1"/>
  <c r="F260" i="20"/>
  <c r="G260" i="20" s="1"/>
  <c r="L204" i="4" s="1"/>
  <c r="F241" i="20"/>
  <c r="G241" i="20" s="1"/>
  <c r="L185" i="4" s="1"/>
  <c r="F228" i="20"/>
  <c r="G228" i="20" s="1"/>
  <c r="L172" i="4" s="1"/>
  <c r="F223" i="20"/>
  <c r="G223" i="20" s="1"/>
  <c r="L167" i="4" s="1"/>
  <c r="F218" i="20"/>
  <c r="G218" i="20" s="1"/>
  <c r="L162" i="4" s="1"/>
  <c r="F213" i="20"/>
  <c r="G213" i="20" s="1"/>
  <c r="L157" i="4" s="1"/>
  <c r="F208" i="20"/>
  <c r="G208" i="20" s="1"/>
  <c r="L152" i="4" s="1"/>
  <c r="F174" i="20"/>
  <c r="G174" i="20" s="1"/>
  <c r="L118" i="4" s="1"/>
  <c r="F169" i="20"/>
  <c r="G169" i="20" s="1"/>
  <c r="L113" i="4" s="1"/>
  <c r="F164" i="20"/>
  <c r="G164" i="20" s="1"/>
  <c r="L108" i="4" s="1"/>
  <c r="F157" i="20"/>
  <c r="G157" i="20" s="1"/>
  <c r="L101" i="4" s="1"/>
  <c r="F149" i="20"/>
  <c r="G149" i="20" s="1"/>
  <c r="L93" i="4" s="1"/>
  <c r="F141" i="20"/>
  <c r="G141" i="20" s="1"/>
  <c r="L85" i="4" s="1"/>
  <c r="F133" i="20"/>
  <c r="G133" i="20" s="1"/>
  <c r="L77" i="4" s="1"/>
  <c r="F125" i="20"/>
  <c r="G125" i="20" s="1"/>
  <c r="L69" i="4" s="1"/>
  <c r="F117" i="20"/>
  <c r="G117" i="20" s="1"/>
  <c r="L61" i="4" s="1"/>
  <c r="F109" i="20"/>
  <c r="G109" i="20" s="1"/>
  <c r="L53" i="4" s="1"/>
  <c r="F101" i="20"/>
  <c r="G101" i="20" s="1"/>
  <c r="L45" i="4" s="1"/>
  <c r="F93" i="20"/>
  <c r="G93" i="20" s="1"/>
  <c r="L37" i="4" s="1"/>
  <c r="F85" i="20"/>
  <c r="G85" i="20" s="1"/>
  <c r="L29" i="4" s="1"/>
  <c r="F77" i="20"/>
  <c r="G77" i="20" s="1"/>
  <c r="L21" i="4" s="1"/>
  <c r="F277" i="20"/>
  <c r="G277" i="20" s="1"/>
  <c r="L221" i="4" s="1"/>
  <c r="F276" i="20"/>
  <c r="G276" i="20" s="1"/>
  <c r="L220" i="4" s="1"/>
  <c r="F257" i="20"/>
  <c r="G257" i="20" s="1"/>
  <c r="L201" i="4" s="1"/>
  <c r="F240" i="20"/>
  <c r="G240" i="20" s="1"/>
  <c r="L184" i="4" s="1"/>
  <c r="F238" i="20"/>
  <c r="G238" i="20" s="1"/>
  <c r="L182" i="4" s="1"/>
  <c r="F285" i="20"/>
  <c r="G285" i="20" s="1"/>
  <c r="L229" i="4" s="1"/>
  <c r="F231" i="20"/>
  <c r="G231" i="20" s="1"/>
  <c r="L175" i="4" s="1"/>
  <c r="F230" i="20"/>
  <c r="G230" i="20" s="1"/>
  <c r="L174" i="4" s="1"/>
  <c r="F229" i="20"/>
  <c r="G229" i="20" s="1"/>
  <c r="L173" i="4" s="1"/>
  <c r="F210" i="20"/>
  <c r="G210" i="20" s="1"/>
  <c r="L154" i="4" s="1"/>
  <c r="F191" i="20"/>
  <c r="G191" i="20" s="1"/>
  <c r="L135" i="4" s="1"/>
  <c r="F172" i="20"/>
  <c r="G172" i="20" s="1"/>
  <c r="L116" i="4" s="1"/>
  <c r="F144" i="20"/>
  <c r="G144" i="20" s="1"/>
  <c r="L88" i="4" s="1"/>
  <c r="F139" i="20"/>
  <c r="G139" i="20" s="1"/>
  <c r="L83" i="4" s="1"/>
  <c r="F134" i="20"/>
  <c r="G134" i="20" s="1"/>
  <c r="L78" i="4" s="1"/>
  <c r="F129" i="20"/>
  <c r="G129" i="20" s="1"/>
  <c r="L73" i="4" s="1"/>
  <c r="F124" i="20"/>
  <c r="G124" i="20" s="1"/>
  <c r="L68" i="4" s="1"/>
  <c r="F119" i="20"/>
  <c r="G119" i="20" s="1"/>
  <c r="L63" i="4" s="1"/>
  <c r="F114" i="20"/>
  <c r="G114" i="20" s="1"/>
  <c r="L58" i="4" s="1"/>
  <c r="F80" i="20"/>
  <c r="G80" i="20" s="1"/>
  <c r="L24" i="4" s="1"/>
  <c r="F75" i="20"/>
  <c r="G75" i="20" s="1"/>
  <c r="L19" i="4" s="1"/>
  <c r="F70" i="20"/>
  <c r="G70" i="20" s="1"/>
  <c r="L14" i="4" s="1"/>
  <c r="F286" i="20"/>
  <c r="G286" i="20" s="1"/>
  <c r="L230" i="4" s="1"/>
  <c r="F281" i="20"/>
  <c r="G281" i="20" s="1"/>
  <c r="L225" i="4" s="1"/>
  <c r="F272" i="20"/>
  <c r="G272" i="20" s="1"/>
  <c r="L216" i="4" s="1"/>
  <c r="F267" i="20"/>
  <c r="G267" i="20" s="1"/>
  <c r="L211" i="4" s="1"/>
  <c r="F262" i="20"/>
  <c r="G262" i="20" s="1"/>
  <c r="L206" i="4" s="1"/>
  <c r="F253" i="20"/>
  <c r="G253" i="20" s="1"/>
  <c r="L197" i="4" s="1"/>
  <c r="F248" i="20"/>
  <c r="G248" i="20" s="1"/>
  <c r="L192" i="4" s="1"/>
  <c r="F243" i="20"/>
  <c r="G243" i="20" s="1"/>
  <c r="L187" i="4" s="1"/>
  <c r="F233" i="20"/>
  <c r="G233" i="20" s="1"/>
  <c r="L177" i="4" s="1"/>
  <c r="F232" i="20"/>
  <c r="G232" i="20" s="1"/>
  <c r="L176" i="4" s="1"/>
  <c r="F226" i="20"/>
  <c r="G226" i="20" s="1"/>
  <c r="L170" i="4" s="1"/>
  <c r="F209" i="20"/>
  <c r="G209" i="20" s="1"/>
  <c r="L153" i="4" s="1"/>
  <c r="F207" i="20"/>
  <c r="G207" i="20" s="1"/>
  <c r="L151" i="4" s="1"/>
  <c r="F190" i="20"/>
  <c r="G190" i="20" s="1"/>
  <c r="L134" i="4" s="1"/>
  <c r="F189" i="20"/>
  <c r="G189" i="20" s="1"/>
  <c r="L133" i="4" s="1"/>
  <c r="F188" i="20"/>
  <c r="G188" i="20" s="1"/>
  <c r="L132" i="4" s="1"/>
  <c r="F170" i="20"/>
  <c r="G170" i="20" s="1"/>
  <c r="L114" i="4" s="1"/>
  <c r="F168" i="20"/>
  <c r="G168" i="20" s="1"/>
  <c r="L112" i="4" s="1"/>
  <c r="F158" i="20"/>
  <c r="G158" i="20" s="1"/>
  <c r="L102" i="4" s="1"/>
  <c r="F153" i="20"/>
  <c r="G153" i="20" s="1"/>
  <c r="L97" i="4" s="1"/>
  <c r="F148" i="20"/>
  <c r="G148" i="20" s="1"/>
  <c r="L92" i="4" s="1"/>
  <c r="F143" i="20"/>
  <c r="G143" i="20" s="1"/>
  <c r="L87" i="4" s="1"/>
  <c r="F138" i="20"/>
  <c r="G138" i="20" s="1"/>
  <c r="L82" i="4" s="1"/>
  <c r="F104" i="20"/>
  <c r="G104" i="20" s="1"/>
  <c r="L48" i="4" s="1"/>
  <c r="F99" i="20"/>
  <c r="G99" i="20" s="1"/>
  <c r="L43" i="4" s="1"/>
  <c r="F94" i="20"/>
  <c r="G94" i="20" s="1"/>
  <c r="L38" i="4" s="1"/>
  <c r="F89" i="20"/>
  <c r="G89" i="20" s="1"/>
  <c r="L33" i="4" s="1"/>
  <c r="F84" i="20"/>
  <c r="G84" i="20" s="1"/>
  <c r="L28" i="4" s="1"/>
  <c r="F79" i="20"/>
  <c r="G79" i="20" s="1"/>
  <c r="L23" i="4" s="1"/>
  <c r="F74" i="20"/>
  <c r="G74" i="20" s="1"/>
  <c r="L18" i="4" s="1"/>
  <c r="F287" i="20"/>
  <c r="G287" i="20" s="1"/>
  <c r="L231" i="4" s="1"/>
  <c r="F273" i="20"/>
  <c r="G273" i="20" s="1"/>
  <c r="L217" i="4" s="1"/>
  <c r="F268" i="20"/>
  <c r="G268" i="20" s="1"/>
  <c r="L212" i="4" s="1"/>
  <c r="F263" i="20"/>
  <c r="G263" i="20" s="1"/>
  <c r="L207" i="4" s="1"/>
  <c r="F225" i="20"/>
  <c r="G225" i="20" s="1"/>
  <c r="L169" i="4" s="1"/>
  <c r="F224" i="20"/>
  <c r="G224" i="20" s="1"/>
  <c r="L168" i="4" s="1"/>
  <c r="F206" i="20"/>
  <c r="G206" i="20" s="1"/>
  <c r="L150" i="4" s="1"/>
  <c r="F205" i="20"/>
  <c r="G205" i="20" s="1"/>
  <c r="L149" i="4" s="1"/>
  <c r="F186" i="20"/>
  <c r="G186" i="20" s="1"/>
  <c r="L130" i="4" s="1"/>
  <c r="F167" i="20"/>
  <c r="G167" i="20" s="1"/>
  <c r="L111" i="4" s="1"/>
  <c r="F128" i="20"/>
  <c r="G128" i="20" s="1"/>
  <c r="L72" i="4" s="1"/>
  <c r="F123" i="20"/>
  <c r="G123" i="20" s="1"/>
  <c r="L67" i="4" s="1"/>
  <c r="F118" i="20"/>
  <c r="G118" i="20" s="1"/>
  <c r="L62" i="4" s="1"/>
  <c r="F113" i="20"/>
  <c r="G113" i="20" s="1"/>
  <c r="L57" i="4" s="1"/>
  <c r="F108" i="20"/>
  <c r="G108" i="20" s="1"/>
  <c r="L52" i="4" s="1"/>
  <c r="F103" i="20"/>
  <c r="G103" i="20" s="1"/>
  <c r="L47" i="4" s="1"/>
  <c r="F98" i="20"/>
  <c r="G98" i="20" s="1"/>
  <c r="L42" i="4" s="1"/>
  <c r="F76" i="20"/>
  <c r="G76" i="20" s="1"/>
  <c r="L20" i="4" s="1"/>
  <c r="F86" i="20"/>
  <c r="G86" i="20" s="1"/>
  <c r="L30" i="4" s="1"/>
  <c r="F87" i="20"/>
  <c r="G87" i="20" s="1"/>
  <c r="L31" i="4" s="1"/>
  <c r="F97" i="20"/>
  <c r="G97" i="20" s="1"/>
  <c r="L41" i="4" s="1"/>
  <c r="F121" i="20"/>
  <c r="G121" i="20" s="1"/>
  <c r="L65" i="4" s="1"/>
  <c r="F145" i="20"/>
  <c r="G145" i="20" s="1"/>
  <c r="L89" i="4" s="1"/>
  <c r="F161" i="20"/>
  <c r="G161" i="20" s="1"/>
  <c r="L105" i="4" s="1"/>
  <c r="F193" i="20"/>
  <c r="G193" i="20" s="1"/>
  <c r="L137" i="4" s="1"/>
  <c r="F196" i="20"/>
  <c r="G196" i="20" s="1"/>
  <c r="L140" i="4" s="1"/>
  <c r="F199" i="20"/>
  <c r="G199" i="20" s="1"/>
  <c r="L143" i="4" s="1"/>
  <c r="F265" i="20"/>
  <c r="G265" i="20" s="1"/>
  <c r="L209" i="4" s="1"/>
  <c r="F271" i="20"/>
  <c r="G271" i="20" s="1"/>
  <c r="L215" i="4" s="1"/>
  <c r="F275" i="20"/>
  <c r="G275" i="20" s="1"/>
  <c r="L219" i="4" s="1"/>
  <c r="F283" i="20"/>
  <c r="G283" i="20" s="1"/>
  <c r="L227" i="4" s="1"/>
  <c r="F96" i="20"/>
  <c r="G96" i="20" s="1"/>
  <c r="L40" i="4" s="1"/>
  <c r="F100" i="20"/>
  <c r="G100" i="20" s="1"/>
  <c r="L44" i="4" s="1"/>
  <c r="F120" i="20"/>
  <c r="G120" i="20" s="1"/>
  <c r="L64" i="4" s="1"/>
  <c r="F137" i="20"/>
  <c r="G137" i="20" s="1"/>
  <c r="L81" i="4" s="1"/>
  <c r="F175" i="20"/>
  <c r="G175" i="20" s="1"/>
  <c r="L119" i="4" s="1"/>
  <c r="F202" i="20"/>
  <c r="G202" i="20" s="1"/>
  <c r="L146" i="4" s="1"/>
  <c r="F245" i="20"/>
  <c r="G245" i="20" s="1"/>
  <c r="L189" i="4" s="1"/>
  <c r="F247" i="20"/>
  <c r="G247" i="20" s="1"/>
  <c r="L191" i="4" s="1"/>
  <c r="F251" i="20"/>
  <c r="G251" i="20" s="1"/>
  <c r="L195" i="4" s="1"/>
  <c r="F92" i="20"/>
  <c r="G92" i="20" s="1"/>
  <c r="L36" i="4" s="1"/>
  <c r="F112" i="20"/>
  <c r="G112" i="20" s="1"/>
  <c r="L56" i="4" s="1"/>
  <c r="F116" i="20"/>
  <c r="G116" i="20" s="1"/>
  <c r="L60" i="4" s="1"/>
  <c r="F136" i="20"/>
  <c r="G136" i="20" s="1"/>
  <c r="L80" i="4" s="1"/>
  <c r="F140" i="20"/>
  <c r="G140" i="20" s="1"/>
  <c r="L84" i="4" s="1"/>
  <c r="F160" i="20"/>
  <c r="G160" i="20" s="1"/>
  <c r="L104" i="4" s="1"/>
  <c r="F178" i="20"/>
  <c r="G178" i="20" s="1"/>
  <c r="L122" i="4" s="1"/>
  <c r="F181" i="20"/>
  <c r="G181" i="20" s="1"/>
  <c r="L125" i="4" s="1"/>
  <c r="F184" i="20"/>
  <c r="G184" i="20" s="1"/>
  <c r="L128" i="4" s="1"/>
  <c r="F216" i="20"/>
  <c r="G216" i="20" s="1"/>
  <c r="L160" i="4" s="1"/>
  <c r="F222" i="20"/>
  <c r="G222" i="20" s="1"/>
  <c r="L166" i="4" s="1"/>
  <c r="F237" i="20"/>
  <c r="G237" i="20" s="1"/>
  <c r="L181" i="4" s="1"/>
  <c r="F255" i="20"/>
  <c r="G255" i="20" s="1"/>
  <c r="L199" i="4" s="1"/>
  <c r="F72" i="20"/>
  <c r="G72" i="20" s="1"/>
  <c r="L16" i="4" s="1"/>
  <c r="F73" i="20"/>
  <c r="G73" i="20" s="1"/>
  <c r="L17" i="4" s="1"/>
  <c r="F83" i="20"/>
  <c r="G83" i="20" s="1"/>
  <c r="L27" i="4" s="1"/>
  <c r="F91" i="20"/>
  <c r="G91" i="20" s="1"/>
  <c r="L35" i="4" s="1"/>
  <c r="F95" i="20"/>
  <c r="G95" i="20" s="1"/>
  <c r="L39" i="4" s="1"/>
  <c r="F115" i="20"/>
  <c r="G115" i="20" s="1"/>
  <c r="L59" i="4" s="1"/>
  <c r="F132" i="20"/>
  <c r="G132" i="20" s="1"/>
  <c r="L76" i="4" s="1"/>
  <c r="F152" i="20"/>
  <c r="G152" i="20" s="1"/>
  <c r="L96" i="4" s="1"/>
  <c r="F156" i="20"/>
  <c r="G156" i="20" s="1"/>
  <c r="L100" i="4" s="1"/>
  <c r="F166" i="20"/>
  <c r="G166" i="20" s="1"/>
  <c r="L110" i="4" s="1"/>
  <c r="F192" i="20"/>
  <c r="G192" i="20" s="1"/>
  <c r="L136" i="4" s="1"/>
  <c r="F198" i="20"/>
  <c r="G198" i="20" s="1"/>
  <c r="L142" i="4" s="1"/>
  <c r="F201" i="20"/>
  <c r="G201" i="20" s="1"/>
  <c r="L145" i="4" s="1"/>
  <c r="F204" i="20"/>
  <c r="G204" i="20" s="1"/>
  <c r="L148" i="4" s="1"/>
  <c r="F235" i="20"/>
  <c r="G235" i="20" s="1"/>
  <c r="L179" i="4" s="1"/>
  <c r="F284" i="20"/>
  <c r="G284" i="20" s="1"/>
  <c r="L228" i="4" s="1"/>
  <c r="F71" i="20"/>
  <c r="G71" i="20" s="1"/>
  <c r="L15" i="4" s="1"/>
  <c r="F81" i="20"/>
  <c r="G81" i="20" s="1"/>
  <c r="L25" i="4" s="1"/>
  <c r="F82" i="20"/>
  <c r="G82" i="20" s="1"/>
  <c r="L26" i="4" s="1"/>
  <c r="F107" i="20"/>
  <c r="G107" i="20" s="1"/>
  <c r="L51" i="4" s="1"/>
  <c r="F111" i="20"/>
  <c r="G111" i="20" s="1"/>
  <c r="L55" i="4" s="1"/>
  <c r="F131" i="20"/>
  <c r="G131" i="20" s="1"/>
  <c r="L75" i="4" s="1"/>
  <c r="F135" i="20"/>
  <c r="G135" i="20" s="1"/>
  <c r="L79" i="4" s="1"/>
  <c r="F155" i="20"/>
  <c r="G155" i="20" s="1"/>
  <c r="L99" i="4" s="1"/>
  <c r="F159" i="20"/>
  <c r="G159" i="20" s="1"/>
  <c r="L103" i="4" s="1"/>
  <c r="F177" i="20"/>
  <c r="G177" i="20" s="1"/>
  <c r="L121" i="4" s="1"/>
  <c r="F180" i="20"/>
  <c r="G180" i="20" s="1"/>
  <c r="L124" i="4" s="1"/>
  <c r="F212" i="20"/>
  <c r="G212" i="20" s="1"/>
  <c r="L156" i="4" s="1"/>
  <c r="F215" i="20"/>
  <c r="G215" i="20" s="1"/>
  <c r="L159" i="4" s="1"/>
  <c r="F270" i="20"/>
  <c r="G270" i="20" s="1"/>
  <c r="L214" i="4" s="1"/>
  <c r="F288" i="20"/>
  <c r="G288" i="20" s="1"/>
  <c r="L232" i="4" s="1"/>
  <c r="F90" i="20"/>
  <c r="G90" i="20" s="1"/>
  <c r="L34" i="4" s="1"/>
  <c r="F110" i="20"/>
  <c r="G110" i="20" s="1"/>
  <c r="L54" i="4" s="1"/>
  <c r="F127" i="20"/>
  <c r="G127" i="20" s="1"/>
  <c r="L71" i="4" s="1"/>
  <c r="F147" i="20"/>
  <c r="G147" i="20" s="1"/>
  <c r="L91" i="4" s="1"/>
  <c r="F151" i="20"/>
  <c r="G151" i="20" s="1"/>
  <c r="L95" i="4" s="1"/>
  <c r="F183" i="20"/>
  <c r="G183" i="20" s="1"/>
  <c r="L127" i="4" s="1"/>
  <c r="F194" i="20"/>
  <c r="G194" i="20" s="1"/>
  <c r="L138" i="4" s="1"/>
  <c r="F221" i="20"/>
  <c r="G221" i="20" s="1"/>
  <c r="L165" i="4" s="1"/>
  <c r="F246" i="20"/>
  <c r="G246" i="20" s="1"/>
  <c r="L190" i="4" s="1"/>
  <c r="F252" i="20"/>
  <c r="G252" i="20" s="1"/>
  <c r="L196" i="4" s="1"/>
  <c r="F256" i="20"/>
  <c r="G256" i="20" s="1"/>
  <c r="L200" i="4" s="1"/>
  <c r="F102" i="20"/>
  <c r="G102" i="20" s="1"/>
  <c r="L46" i="4" s="1"/>
  <c r="F106" i="20"/>
  <c r="G106" i="20" s="1"/>
  <c r="L50" i="4" s="1"/>
  <c r="F126" i="20"/>
  <c r="G126" i="20" s="1"/>
  <c r="L70" i="4" s="1"/>
  <c r="F130" i="20"/>
  <c r="G130" i="20" s="1"/>
  <c r="L74" i="4" s="1"/>
  <c r="F150" i="20"/>
  <c r="G150" i="20" s="1"/>
  <c r="L94" i="4" s="1"/>
  <c r="F154" i="20"/>
  <c r="G154" i="20" s="1"/>
  <c r="L98" i="4" s="1"/>
  <c r="F162" i="20"/>
  <c r="G162" i="20" s="1"/>
  <c r="L106" i="4" s="1"/>
  <c r="F165" i="20"/>
  <c r="G165" i="20" s="1"/>
  <c r="L109" i="4" s="1"/>
  <c r="F197" i="20"/>
  <c r="G197" i="20" s="1"/>
  <c r="L141" i="4" s="1"/>
  <c r="F200" i="20"/>
  <c r="G200" i="20" s="1"/>
  <c r="L144" i="4" s="1"/>
  <c r="F214" i="20"/>
  <c r="G214" i="20" s="1"/>
  <c r="L158" i="4" s="1"/>
  <c r="F78" i="20"/>
  <c r="G78" i="20" s="1"/>
  <c r="L22" i="4" s="1"/>
  <c r="F88" i="20"/>
  <c r="G88" i="20" s="1"/>
  <c r="L32" i="4" s="1"/>
  <c r="F105" i="20"/>
  <c r="G105" i="20" s="1"/>
  <c r="L49" i="4" s="1"/>
  <c r="F122" i="20"/>
  <c r="G122" i="20" s="1"/>
  <c r="L66" i="4" s="1"/>
  <c r="F142" i="20"/>
  <c r="G142" i="20" s="1"/>
  <c r="L86" i="4" s="1"/>
  <c r="F146" i="20"/>
  <c r="G146" i="20" s="1"/>
  <c r="L90" i="4" s="1"/>
  <c r="F173" i="20"/>
  <c r="G173" i="20" s="1"/>
  <c r="L117" i="4" s="1"/>
  <c r="F176" i="20"/>
  <c r="G176" i="20" s="1"/>
  <c r="L120" i="4" s="1"/>
  <c r="F182" i="20"/>
  <c r="G182" i="20" s="1"/>
  <c r="L126" i="4" s="1"/>
  <c r="F185" i="20"/>
  <c r="G185" i="20" s="1"/>
  <c r="L129" i="4" s="1"/>
  <c r="F217" i="20"/>
  <c r="G217" i="20" s="1"/>
  <c r="L161" i="4" s="1"/>
  <c r="F220" i="20"/>
  <c r="G220" i="20" s="1"/>
  <c r="L164" i="4" s="1"/>
  <c r="F236" i="20"/>
  <c r="G236" i="20" s="1"/>
  <c r="L180" i="4" s="1"/>
  <c r="F289" i="20"/>
  <c r="G289" i="20" s="1"/>
  <c r="L233" i="4" s="1"/>
  <c r="L13" i="4" l="1"/>
  <c r="L11" i="4" s="1"/>
  <c r="D5" i="20"/>
  <c r="F291" i="20"/>
  <c r="E41" i="47" a="1"/>
  <c r="E41" i="47" l="1"/>
  <c r="L235" i="4"/>
  <c r="G291" i="20"/>
  <c r="G291" i="19" l="1"/>
  <c r="H291" i="19"/>
  <c r="I291" i="19"/>
  <c r="J291" i="19"/>
  <c r="H15" i="19"/>
  <c r="H16" i="19"/>
  <c r="M108" i="19" s="1"/>
  <c r="S108" i="19" s="1"/>
  <c r="E291" i="19"/>
  <c r="M263" i="19" l="1"/>
  <c r="S263" i="19" s="1"/>
  <c r="M160" i="19"/>
  <c r="S160" i="19" s="1"/>
  <c r="M252" i="19"/>
  <c r="S252" i="19" s="1"/>
  <c r="M144" i="19"/>
  <c r="S144" i="19" s="1"/>
  <c r="M248" i="19"/>
  <c r="S248" i="19" s="1"/>
  <c r="M143" i="19"/>
  <c r="S143" i="19" s="1"/>
  <c r="M212" i="19"/>
  <c r="S212" i="19" s="1"/>
  <c r="M104" i="19"/>
  <c r="S104" i="19" s="1"/>
  <c r="M208" i="19"/>
  <c r="S208" i="19" s="1"/>
  <c r="M100" i="19"/>
  <c r="S100" i="19" s="1"/>
  <c r="M207" i="19"/>
  <c r="S207" i="19" s="1"/>
  <c r="M86" i="19"/>
  <c r="S86" i="19" s="1"/>
  <c r="M200" i="19"/>
  <c r="S200" i="19" s="1"/>
  <c r="M85" i="19"/>
  <c r="S85" i="19" s="1"/>
  <c r="M264" i="19"/>
  <c r="S264" i="19" s="1"/>
  <c r="M164" i="19"/>
  <c r="S164" i="19" s="1"/>
  <c r="M247" i="19"/>
  <c r="S247" i="19" s="1"/>
  <c r="M184" i="19"/>
  <c r="S184" i="19" s="1"/>
  <c r="M132" i="19"/>
  <c r="S132" i="19" s="1"/>
  <c r="M84" i="19"/>
  <c r="S84" i="19" s="1"/>
  <c r="M246" i="19"/>
  <c r="S246" i="19" s="1"/>
  <c r="M80" i="19"/>
  <c r="S80" i="19" s="1"/>
  <c r="M287" i="19"/>
  <c r="S287" i="19" s="1"/>
  <c r="M224" i="19"/>
  <c r="S224" i="19" s="1"/>
  <c r="M172" i="19"/>
  <c r="S172" i="19" s="1"/>
  <c r="M124" i="19"/>
  <c r="S124" i="19" s="1"/>
  <c r="M288" i="19"/>
  <c r="S288" i="19" s="1"/>
  <c r="M183" i="19"/>
  <c r="S183" i="19" s="1"/>
  <c r="M125" i="19"/>
  <c r="S125" i="19" s="1"/>
  <c r="M286" i="19"/>
  <c r="S286" i="19" s="1"/>
  <c r="M223" i="19"/>
  <c r="S223" i="19" s="1"/>
  <c r="M168" i="19"/>
  <c r="S168" i="19" s="1"/>
  <c r="M120" i="19"/>
  <c r="S120" i="19" s="1"/>
  <c r="M272" i="19"/>
  <c r="S272" i="19" s="1"/>
  <c r="M232" i="19"/>
  <c r="S232" i="19" s="1"/>
  <c r="M189" i="19"/>
  <c r="S189" i="19" s="1"/>
  <c r="M149" i="19"/>
  <c r="S149" i="19" s="1"/>
  <c r="M109" i="19"/>
  <c r="S109" i="19" s="1"/>
  <c r="M271" i="19"/>
  <c r="S271" i="19" s="1"/>
  <c r="M228" i="19"/>
  <c r="S228" i="19" s="1"/>
  <c r="M188" i="19"/>
  <c r="S188" i="19" s="1"/>
  <c r="M148" i="19"/>
  <c r="S148" i="19" s="1"/>
  <c r="M73" i="19"/>
  <c r="S73" i="19" s="1"/>
  <c r="M81" i="19"/>
  <c r="S81" i="19" s="1"/>
  <c r="M89" i="19"/>
  <c r="S89" i="19" s="1"/>
  <c r="M97" i="19"/>
  <c r="S97" i="19" s="1"/>
  <c r="M105" i="19"/>
  <c r="S105" i="19" s="1"/>
  <c r="M113" i="19"/>
  <c r="S113" i="19" s="1"/>
  <c r="M121" i="19"/>
  <c r="S121" i="19" s="1"/>
  <c r="M129" i="19"/>
  <c r="S129" i="19" s="1"/>
  <c r="M137" i="19"/>
  <c r="S137" i="19" s="1"/>
  <c r="M145" i="19"/>
  <c r="S145" i="19" s="1"/>
  <c r="M153" i="19"/>
  <c r="S153" i="19" s="1"/>
  <c r="M161" i="19"/>
  <c r="S161" i="19" s="1"/>
  <c r="M169" i="19"/>
  <c r="S169" i="19" s="1"/>
  <c r="M177" i="19"/>
  <c r="S177" i="19" s="1"/>
  <c r="M185" i="19"/>
  <c r="S185" i="19" s="1"/>
  <c r="M193" i="19"/>
  <c r="S193" i="19" s="1"/>
  <c r="M201" i="19"/>
  <c r="S201" i="19" s="1"/>
  <c r="M209" i="19"/>
  <c r="S209" i="19" s="1"/>
  <c r="M217" i="19"/>
  <c r="S217" i="19" s="1"/>
  <c r="M225" i="19"/>
  <c r="S225" i="19" s="1"/>
  <c r="M233" i="19"/>
  <c r="S233" i="19" s="1"/>
  <c r="M241" i="19"/>
  <c r="S241" i="19" s="1"/>
  <c r="M249" i="19"/>
  <c r="S249" i="19" s="1"/>
  <c r="M257" i="19"/>
  <c r="S257" i="19" s="1"/>
  <c r="M265" i="19"/>
  <c r="S265" i="19" s="1"/>
  <c r="M273" i="19"/>
  <c r="S273" i="19" s="1"/>
  <c r="M281" i="19"/>
  <c r="S281" i="19" s="1"/>
  <c r="M289" i="19"/>
  <c r="S289" i="19" s="1"/>
  <c r="M74" i="19"/>
  <c r="S74" i="19" s="1"/>
  <c r="M82" i="19"/>
  <c r="S82" i="19" s="1"/>
  <c r="M90" i="19"/>
  <c r="S90" i="19" s="1"/>
  <c r="M98" i="19"/>
  <c r="S98" i="19" s="1"/>
  <c r="M106" i="19"/>
  <c r="S106" i="19" s="1"/>
  <c r="M114" i="19"/>
  <c r="S114" i="19" s="1"/>
  <c r="M122" i="19"/>
  <c r="S122" i="19" s="1"/>
  <c r="M130" i="19"/>
  <c r="S130" i="19" s="1"/>
  <c r="M138" i="19"/>
  <c r="S138" i="19" s="1"/>
  <c r="M146" i="19"/>
  <c r="S146" i="19" s="1"/>
  <c r="M154" i="19"/>
  <c r="S154" i="19" s="1"/>
  <c r="M162" i="19"/>
  <c r="S162" i="19" s="1"/>
  <c r="M170" i="19"/>
  <c r="S170" i="19" s="1"/>
  <c r="M178" i="19"/>
  <c r="S178" i="19" s="1"/>
  <c r="M186" i="19"/>
  <c r="S186" i="19" s="1"/>
  <c r="M194" i="19"/>
  <c r="S194" i="19" s="1"/>
  <c r="M202" i="19"/>
  <c r="S202" i="19" s="1"/>
  <c r="M210" i="19"/>
  <c r="S210" i="19" s="1"/>
  <c r="M218" i="19"/>
  <c r="S218" i="19" s="1"/>
  <c r="M226" i="19"/>
  <c r="S226" i="19" s="1"/>
  <c r="M234" i="19"/>
  <c r="S234" i="19" s="1"/>
  <c r="M242" i="19"/>
  <c r="S242" i="19" s="1"/>
  <c r="M250" i="19"/>
  <c r="S250" i="19" s="1"/>
  <c r="M258" i="19"/>
  <c r="S258" i="19" s="1"/>
  <c r="M266" i="19"/>
  <c r="S266" i="19" s="1"/>
  <c r="M274" i="19"/>
  <c r="S274" i="19" s="1"/>
  <c r="M282" i="19"/>
  <c r="S282" i="19" s="1"/>
  <c r="M75" i="19"/>
  <c r="S75" i="19" s="1"/>
  <c r="M83" i="19"/>
  <c r="S83" i="19" s="1"/>
  <c r="M91" i="19"/>
  <c r="S91" i="19" s="1"/>
  <c r="M99" i="19"/>
  <c r="S99" i="19" s="1"/>
  <c r="M107" i="19"/>
  <c r="S107" i="19" s="1"/>
  <c r="M115" i="19"/>
  <c r="S115" i="19" s="1"/>
  <c r="M123" i="19"/>
  <c r="S123" i="19" s="1"/>
  <c r="M131" i="19"/>
  <c r="S131" i="19" s="1"/>
  <c r="M139" i="19"/>
  <c r="S139" i="19" s="1"/>
  <c r="M147" i="19"/>
  <c r="S147" i="19" s="1"/>
  <c r="M155" i="19"/>
  <c r="S155" i="19" s="1"/>
  <c r="M163" i="19"/>
  <c r="S163" i="19" s="1"/>
  <c r="M171" i="19"/>
  <c r="S171" i="19" s="1"/>
  <c r="M179" i="19"/>
  <c r="S179" i="19" s="1"/>
  <c r="M187" i="19"/>
  <c r="S187" i="19" s="1"/>
  <c r="M195" i="19"/>
  <c r="S195" i="19" s="1"/>
  <c r="M203" i="19"/>
  <c r="S203" i="19" s="1"/>
  <c r="M211" i="19"/>
  <c r="S211" i="19" s="1"/>
  <c r="M219" i="19"/>
  <c r="S219" i="19" s="1"/>
  <c r="M227" i="19"/>
  <c r="S227" i="19" s="1"/>
  <c r="M235" i="19"/>
  <c r="S235" i="19" s="1"/>
  <c r="M243" i="19"/>
  <c r="S243" i="19" s="1"/>
  <c r="M251" i="19"/>
  <c r="S251" i="19" s="1"/>
  <c r="M259" i="19"/>
  <c r="S259" i="19" s="1"/>
  <c r="M267" i="19"/>
  <c r="S267" i="19" s="1"/>
  <c r="M275" i="19"/>
  <c r="S275" i="19" s="1"/>
  <c r="M283" i="19"/>
  <c r="S283" i="19" s="1"/>
  <c r="M69" i="19"/>
  <c r="M76" i="19"/>
  <c r="S76" i="19" s="1"/>
  <c r="M87" i="19"/>
  <c r="S87" i="19" s="1"/>
  <c r="M101" i="19"/>
  <c r="S101" i="19" s="1"/>
  <c r="M112" i="19"/>
  <c r="S112" i="19" s="1"/>
  <c r="M126" i="19"/>
  <c r="S126" i="19" s="1"/>
  <c r="M140" i="19"/>
  <c r="S140" i="19" s="1"/>
  <c r="M151" i="19"/>
  <c r="S151" i="19" s="1"/>
  <c r="M165" i="19"/>
  <c r="S165" i="19" s="1"/>
  <c r="M176" i="19"/>
  <c r="S176" i="19" s="1"/>
  <c r="M190" i="19"/>
  <c r="S190" i="19" s="1"/>
  <c r="M204" i="19"/>
  <c r="S204" i="19" s="1"/>
  <c r="M215" i="19"/>
  <c r="S215" i="19" s="1"/>
  <c r="M229" i="19"/>
  <c r="S229" i="19" s="1"/>
  <c r="M240" i="19"/>
  <c r="S240" i="19" s="1"/>
  <c r="M254" i="19"/>
  <c r="S254" i="19" s="1"/>
  <c r="M268" i="19"/>
  <c r="S268" i="19" s="1"/>
  <c r="M279" i="19"/>
  <c r="S279" i="19" s="1"/>
  <c r="M77" i="19"/>
  <c r="S77" i="19" s="1"/>
  <c r="M88" i="19"/>
  <c r="S88" i="19" s="1"/>
  <c r="M102" i="19"/>
  <c r="S102" i="19" s="1"/>
  <c r="M116" i="19"/>
  <c r="S116" i="19" s="1"/>
  <c r="M127" i="19"/>
  <c r="S127" i="19" s="1"/>
  <c r="M141" i="19"/>
  <c r="S141" i="19" s="1"/>
  <c r="M152" i="19"/>
  <c r="S152" i="19" s="1"/>
  <c r="M166" i="19"/>
  <c r="S166" i="19" s="1"/>
  <c r="M180" i="19"/>
  <c r="S180" i="19" s="1"/>
  <c r="M191" i="19"/>
  <c r="S191" i="19" s="1"/>
  <c r="M205" i="19"/>
  <c r="S205" i="19" s="1"/>
  <c r="M216" i="19"/>
  <c r="S216" i="19" s="1"/>
  <c r="M230" i="19"/>
  <c r="S230" i="19" s="1"/>
  <c r="M244" i="19"/>
  <c r="S244" i="19" s="1"/>
  <c r="M255" i="19"/>
  <c r="S255" i="19" s="1"/>
  <c r="M269" i="19"/>
  <c r="S269" i="19" s="1"/>
  <c r="M280" i="19"/>
  <c r="S280" i="19" s="1"/>
  <c r="M78" i="19"/>
  <c r="S78" i="19" s="1"/>
  <c r="M92" i="19"/>
  <c r="S92" i="19" s="1"/>
  <c r="M103" i="19"/>
  <c r="S103" i="19" s="1"/>
  <c r="M117" i="19"/>
  <c r="S117" i="19" s="1"/>
  <c r="M128" i="19"/>
  <c r="S128" i="19" s="1"/>
  <c r="M142" i="19"/>
  <c r="S142" i="19" s="1"/>
  <c r="M156" i="19"/>
  <c r="S156" i="19" s="1"/>
  <c r="M167" i="19"/>
  <c r="S167" i="19" s="1"/>
  <c r="M181" i="19"/>
  <c r="S181" i="19" s="1"/>
  <c r="M192" i="19"/>
  <c r="S192" i="19" s="1"/>
  <c r="M206" i="19"/>
  <c r="S206" i="19" s="1"/>
  <c r="M220" i="19"/>
  <c r="S220" i="19" s="1"/>
  <c r="M231" i="19"/>
  <c r="S231" i="19" s="1"/>
  <c r="M245" i="19"/>
  <c r="S245" i="19" s="1"/>
  <c r="M256" i="19"/>
  <c r="S256" i="19" s="1"/>
  <c r="M270" i="19"/>
  <c r="S270" i="19" s="1"/>
  <c r="M284" i="19"/>
  <c r="S284" i="19" s="1"/>
  <c r="M278" i="19"/>
  <c r="S278" i="19" s="1"/>
  <c r="M261" i="19"/>
  <c r="S261" i="19" s="1"/>
  <c r="M238" i="19"/>
  <c r="S238" i="19" s="1"/>
  <c r="M221" i="19"/>
  <c r="S221" i="19" s="1"/>
  <c r="M198" i="19"/>
  <c r="S198" i="19" s="1"/>
  <c r="M175" i="19"/>
  <c r="S175" i="19" s="1"/>
  <c r="M158" i="19"/>
  <c r="S158" i="19" s="1"/>
  <c r="M135" i="19"/>
  <c r="S135" i="19" s="1"/>
  <c r="M118" i="19"/>
  <c r="S118" i="19" s="1"/>
  <c r="M95" i="19"/>
  <c r="S95" i="19" s="1"/>
  <c r="M72" i="19"/>
  <c r="S72" i="19" s="1"/>
  <c r="M277" i="19"/>
  <c r="S277" i="19" s="1"/>
  <c r="M260" i="19"/>
  <c r="S260" i="19" s="1"/>
  <c r="M237" i="19"/>
  <c r="S237" i="19" s="1"/>
  <c r="M214" i="19"/>
  <c r="S214" i="19" s="1"/>
  <c r="M197" i="19"/>
  <c r="S197" i="19" s="1"/>
  <c r="M174" i="19"/>
  <c r="S174" i="19" s="1"/>
  <c r="M157" i="19"/>
  <c r="S157" i="19" s="1"/>
  <c r="M134" i="19"/>
  <c r="S134" i="19" s="1"/>
  <c r="M111" i="19"/>
  <c r="S111" i="19" s="1"/>
  <c r="M94" i="19"/>
  <c r="S94" i="19" s="1"/>
  <c r="M71" i="19"/>
  <c r="S71" i="19" s="1"/>
  <c r="M285" i="19"/>
  <c r="S285" i="19" s="1"/>
  <c r="M262" i="19"/>
  <c r="S262" i="19" s="1"/>
  <c r="M239" i="19"/>
  <c r="S239" i="19" s="1"/>
  <c r="M222" i="19"/>
  <c r="S222" i="19" s="1"/>
  <c r="M199" i="19"/>
  <c r="S199" i="19" s="1"/>
  <c r="M182" i="19"/>
  <c r="S182" i="19" s="1"/>
  <c r="M159" i="19"/>
  <c r="S159" i="19" s="1"/>
  <c r="M136" i="19"/>
  <c r="S136" i="19" s="1"/>
  <c r="M119" i="19"/>
  <c r="S119" i="19" s="1"/>
  <c r="M96" i="19"/>
  <c r="S96" i="19" s="1"/>
  <c r="M79" i="19"/>
  <c r="S79" i="19" s="1"/>
  <c r="M276" i="19"/>
  <c r="S276" i="19" s="1"/>
  <c r="M253" i="19"/>
  <c r="S253" i="19" s="1"/>
  <c r="M236" i="19"/>
  <c r="S236" i="19" s="1"/>
  <c r="M213" i="19"/>
  <c r="S213" i="19" s="1"/>
  <c r="M196" i="19"/>
  <c r="S196" i="19" s="1"/>
  <c r="M173" i="19"/>
  <c r="S173" i="19" s="1"/>
  <c r="M150" i="19"/>
  <c r="S150" i="19" s="1"/>
  <c r="M133" i="19"/>
  <c r="S133" i="19" s="1"/>
  <c r="M110" i="19"/>
  <c r="S110" i="19" s="1"/>
  <c r="M93" i="19"/>
  <c r="S93" i="19" s="1"/>
  <c r="M70" i="19"/>
  <c r="S70" i="19" s="1"/>
  <c r="H17" i="19"/>
  <c r="H18" i="19"/>
  <c r="S69" i="19" l="1"/>
  <c r="S67" i="19" s="1"/>
  <c r="S291" i="19" s="1"/>
  <c r="M291" i="19"/>
  <c r="N74" i="19"/>
  <c r="T74" i="19" s="1"/>
  <c r="N82" i="19"/>
  <c r="T82" i="19" s="1"/>
  <c r="N90" i="19"/>
  <c r="T90" i="19" s="1"/>
  <c r="N98" i="19"/>
  <c r="T98" i="19" s="1"/>
  <c r="N106" i="19"/>
  <c r="T106" i="19" s="1"/>
  <c r="N114" i="19"/>
  <c r="T114" i="19" s="1"/>
  <c r="N122" i="19"/>
  <c r="T122" i="19" s="1"/>
  <c r="N130" i="19"/>
  <c r="T130" i="19" s="1"/>
  <c r="N138" i="19"/>
  <c r="T138" i="19" s="1"/>
  <c r="N146" i="19"/>
  <c r="T146" i="19" s="1"/>
  <c r="N154" i="19"/>
  <c r="T154" i="19" s="1"/>
  <c r="N162" i="19"/>
  <c r="T162" i="19" s="1"/>
  <c r="N170" i="19"/>
  <c r="T170" i="19" s="1"/>
  <c r="N178" i="19"/>
  <c r="T178" i="19" s="1"/>
  <c r="N186" i="19"/>
  <c r="T186" i="19" s="1"/>
  <c r="N194" i="19"/>
  <c r="T194" i="19" s="1"/>
  <c r="N202" i="19"/>
  <c r="T202" i="19" s="1"/>
  <c r="N210" i="19"/>
  <c r="T210" i="19" s="1"/>
  <c r="N218" i="19"/>
  <c r="T218" i="19" s="1"/>
  <c r="N226" i="19"/>
  <c r="T226" i="19" s="1"/>
  <c r="N234" i="19"/>
  <c r="T234" i="19" s="1"/>
  <c r="N242" i="19"/>
  <c r="T242" i="19" s="1"/>
  <c r="N250" i="19"/>
  <c r="T250" i="19" s="1"/>
  <c r="N258" i="19"/>
  <c r="T258" i="19" s="1"/>
  <c r="N266" i="19"/>
  <c r="T266" i="19" s="1"/>
  <c r="N274" i="19"/>
  <c r="T274" i="19" s="1"/>
  <c r="N282" i="19"/>
  <c r="T282" i="19" s="1"/>
  <c r="N75" i="19"/>
  <c r="T75" i="19" s="1"/>
  <c r="N83" i="19"/>
  <c r="T83" i="19" s="1"/>
  <c r="N91" i="19"/>
  <c r="T91" i="19" s="1"/>
  <c r="N99" i="19"/>
  <c r="T99" i="19" s="1"/>
  <c r="N71" i="19"/>
  <c r="T71" i="19" s="1"/>
  <c r="N81" i="19"/>
  <c r="T81" i="19" s="1"/>
  <c r="N93" i="19"/>
  <c r="T93" i="19" s="1"/>
  <c r="N103" i="19"/>
  <c r="T103" i="19" s="1"/>
  <c r="N112" i="19"/>
  <c r="T112" i="19" s="1"/>
  <c r="N121" i="19"/>
  <c r="T121" i="19" s="1"/>
  <c r="N131" i="19"/>
  <c r="T131" i="19" s="1"/>
  <c r="N140" i="19"/>
  <c r="T140" i="19" s="1"/>
  <c r="N149" i="19"/>
  <c r="T149" i="19" s="1"/>
  <c r="N158" i="19"/>
  <c r="T158" i="19" s="1"/>
  <c r="N167" i="19"/>
  <c r="T167" i="19" s="1"/>
  <c r="N176" i="19"/>
  <c r="T176" i="19" s="1"/>
  <c r="N185" i="19"/>
  <c r="T185" i="19" s="1"/>
  <c r="N195" i="19"/>
  <c r="T195" i="19" s="1"/>
  <c r="N204" i="19"/>
  <c r="T204" i="19" s="1"/>
  <c r="N213" i="19"/>
  <c r="T213" i="19" s="1"/>
  <c r="N222" i="19"/>
  <c r="T222" i="19" s="1"/>
  <c r="N231" i="19"/>
  <c r="T231" i="19" s="1"/>
  <c r="N240" i="19"/>
  <c r="T240" i="19" s="1"/>
  <c r="N249" i="19"/>
  <c r="T249" i="19" s="1"/>
  <c r="N259" i="19"/>
  <c r="T259" i="19" s="1"/>
  <c r="N268" i="19"/>
  <c r="T268" i="19" s="1"/>
  <c r="N277" i="19"/>
  <c r="T277" i="19" s="1"/>
  <c r="N286" i="19"/>
  <c r="T286" i="19" s="1"/>
  <c r="N76" i="19"/>
  <c r="T76" i="19" s="1"/>
  <c r="N86" i="19"/>
  <c r="T86" i="19" s="1"/>
  <c r="N96" i="19"/>
  <c r="T96" i="19" s="1"/>
  <c r="N107" i="19"/>
  <c r="T107" i="19" s="1"/>
  <c r="N116" i="19"/>
  <c r="T116" i="19" s="1"/>
  <c r="N125" i="19"/>
  <c r="T125" i="19" s="1"/>
  <c r="N134" i="19"/>
  <c r="T134" i="19" s="1"/>
  <c r="N143" i="19"/>
  <c r="T143" i="19" s="1"/>
  <c r="N152" i="19"/>
  <c r="T152" i="19" s="1"/>
  <c r="N161" i="19"/>
  <c r="T161" i="19" s="1"/>
  <c r="N171" i="19"/>
  <c r="T171" i="19" s="1"/>
  <c r="N180" i="19"/>
  <c r="T180" i="19" s="1"/>
  <c r="N189" i="19"/>
  <c r="T189" i="19" s="1"/>
  <c r="N198" i="19"/>
  <c r="T198" i="19" s="1"/>
  <c r="N207" i="19"/>
  <c r="T207" i="19" s="1"/>
  <c r="N216" i="19"/>
  <c r="T216" i="19" s="1"/>
  <c r="N225" i="19"/>
  <c r="T225" i="19" s="1"/>
  <c r="N244" i="19"/>
  <c r="T244" i="19" s="1"/>
  <c r="N253" i="19"/>
  <c r="T253" i="19" s="1"/>
  <c r="N262" i="19"/>
  <c r="T262" i="19" s="1"/>
  <c r="N271" i="19"/>
  <c r="T271" i="19" s="1"/>
  <c r="N280" i="19"/>
  <c r="T280" i="19" s="1"/>
  <c r="N289" i="19"/>
  <c r="T289" i="19" s="1"/>
  <c r="N72" i="19"/>
  <c r="T72" i="19" s="1"/>
  <c r="N84" i="19"/>
  <c r="T84" i="19" s="1"/>
  <c r="N94" i="19"/>
  <c r="T94" i="19" s="1"/>
  <c r="N104" i="19"/>
  <c r="T104" i="19" s="1"/>
  <c r="N113" i="19"/>
  <c r="T113" i="19" s="1"/>
  <c r="N123" i="19"/>
  <c r="T123" i="19" s="1"/>
  <c r="N132" i="19"/>
  <c r="T132" i="19" s="1"/>
  <c r="N141" i="19"/>
  <c r="T141" i="19" s="1"/>
  <c r="N150" i="19"/>
  <c r="T150" i="19" s="1"/>
  <c r="N159" i="19"/>
  <c r="T159" i="19" s="1"/>
  <c r="N168" i="19"/>
  <c r="T168" i="19" s="1"/>
  <c r="N177" i="19"/>
  <c r="T177" i="19" s="1"/>
  <c r="N187" i="19"/>
  <c r="T187" i="19" s="1"/>
  <c r="N196" i="19"/>
  <c r="T196" i="19" s="1"/>
  <c r="N205" i="19"/>
  <c r="T205" i="19" s="1"/>
  <c r="N214" i="19"/>
  <c r="T214" i="19" s="1"/>
  <c r="N223" i="19"/>
  <c r="T223" i="19" s="1"/>
  <c r="N232" i="19"/>
  <c r="T232" i="19" s="1"/>
  <c r="N241" i="19"/>
  <c r="T241" i="19" s="1"/>
  <c r="N251" i="19"/>
  <c r="T251" i="19" s="1"/>
  <c r="N260" i="19"/>
  <c r="T260" i="19" s="1"/>
  <c r="N269" i="19"/>
  <c r="T269" i="19" s="1"/>
  <c r="N278" i="19"/>
  <c r="T278" i="19" s="1"/>
  <c r="N287" i="19"/>
  <c r="T287" i="19" s="1"/>
  <c r="N73" i="19"/>
  <c r="T73" i="19" s="1"/>
  <c r="N85" i="19"/>
  <c r="T85" i="19" s="1"/>
  <c r="N95" i="19"/>
  <c r="T95" i="19" s="1"/>
  <c r="N105" i="19"/>
  <c r="T105" i="19" s="1"/>
  <c r="N115" i="19"/>
  <c r="T115" i="19" s="1"/>
  <c r="N124" i="19"/>
  <c r="T124" i="19" s="1"/>
  <c r="N133" i="19"/>
  <c r="T133" i="19" s="1"/>
  <c r="N142" i="19"/>
  <c r="T142" i="19" s="1"/>
  <c r="N151" i="19"/>
  <c r="T151" i="19" s="1"/>
  <c r="N160" i="19"/>
  <c r="T160" i="19" s="1"/>
  <c r="N169" i="19"/>
  <c r="T169" i="19" s="1"/>
  <c r="N179" i="19"/>
  <c r="T179" i="19" s="1"/>
  <c r="N188" i="19"/>
  <c r="T188" i="19" s="1"/>
  <c r="N197" i="19"/>
  <c r="T197" i="19" s="1"/>
  <c r="N206" i="19"/>
  <c r="T206" i="19" s="1"/>
  <c r="N215" i="19"/>
  <c r="T215" i="19" s="1"/>
  <c r="N224" i="19"/>
  <c r="T224" i="19" s="1"/>
  <c r="N233" i="19"/>
  <c r="T233" i="19" s="1"/>
  <c r="N243" i="19"/>
  <c r="T243" i="19" s="1"/>
  <c r="N252" i="19"/>
  <c r="T252" i="19" s="1"/>
  <c r="N261" i="19"/>
  <c r="T261" i="19" s="1"/>
  <c r="N270" i="19"/>
  <c r="T270" i="19" s="1"/>
  <c r="N279" i="19"/>
  <c r="T279" i="19" s="1"/>
  <c r="N288" i="19"/>
  <c r="T288" i="19" s="1"/>
  <c r="N235" i="19"/>
  <c r="T235" i="19" s="1"/>
  <c r="N87" i="19"/>
  <c r="T87" i="19" s="1"/>
  <c r="N108" i="19"/>
  <c r="T108" i="19" s="1"/>
  <c r="N126" i="19"/>
  <c r="T126" i="19" s="1"/>
  <c r="N144" i="19"/>
  <c r="T144" i="19" s="1"/>
  <c r="N163" i="19"/>
  <c r="T163" i="19" s="1"/>
  <c r="N181" i="19"/>
  <c r="T181" i="19" s="1"/>
  <c r="N199" i="19"/>
  <c r="T199" i="19" s="1"/>
  <c r="N217" i="19"/>
  <c r="T217" i="19" s="1"/>
  <c r="N236" i="19"/>
  <c r="T236" i="19" s="1"/>
  <c r="N254" i="19"/>
  <c r="T254" i="19" s="1"/>
  <c r="N272" i="19"/>
  <c r="T272" i="19" s="1"/>
  <c r="N145" i="19"/>
  <c r="T145" i="19" s="1"/>
  <c r="N182" i="19"/>
  <c r="T182" i="19" s="1"/>
  <c r="N219" i="19"/>
  <c r="T219" i="19" s="1"/>
  <c r="N237" i="19"/>
  <c r="T237" i="19" s="1"/>
  <c r="N255" i="19"/>
  <c r="T255" i="19" s="1"/>
  <c r="N273" i="19"/>
  <c r="T273" i="19" s="1"/>
  <c r="N117" i="19"/>
  <c r="T117" i="19" s="1"/>
  <c r="N227" i="19"/>
  <c r="T227" i="19" s="1"/>
  <c r="N78" i="19"/>
  <c r="T78" i="19" s="1"/>
  <c r="N100" i="19"/>
  <c r="T100" i="19" s="1"/>
  <c r="N136" i="19"/>
  <c r="T136" i="19" s="1"/>
  <c r="N173" i="19"/>
  <c r="T173" i="19" s="1"/>
  <c r="N209" i="19"/>
  <c r="T209" i="19" s="1"/>
  <c r="N264" i="19"/>
  <c r="T264" i="19" s="1"/>
  <c r="N283" i="19"/>
  <c r="T283" i="19" s="1"/>
  <c r="N69" i="19"/>
  <c r="N119" i="19"/>
  <c r="T119" i="19" s="1"/>
  <c r="N174" i="19"/>
  <c r="T174" i="19" s="1"/>
  <c r="N247" i="19"/>
  <c r="T247" i="19" s="1"/>
  <c r="N88" i="19"/>
  <c r="T88" i="19" s="1"/>
  <c r="N109" i="19"/>
  <c r="T109" i="19" s="1"/>
  <c r="N127" i="19"/>
  <c r="T127" i="19" s="1"/>
  <c r="N164" i="19"/>
  <c r="T164" i="19" s="1"/>
  <c r="N200" i="19"/>
  <c r="T200" i="19" s="1"/>
  <c r="N172" i="19"/>
  <c r="T172" i="19" s="1"/>
  <c r="N155" i="19"/>
  <c r="T155" i="19" s="1"/>
  <c r="N228" i="19"/>
  <c r="T228" i="19" s="1"/>
  <c r="N79" i="19"/>
  <c r="T79" i="19" s="1"/>
  <c r="N137" i="19"/>
  <c r="T137" i="19" s="1"/>
  <c r="N192" i="19"/>
  <c r="T192" i="19" s="1"/>
  <c r="N211" i="19"/>
  <c r="T211" i="19" s="1"/>
  <c r="N265" i="19"/>
  <c r="T265" i="19" s="1"/>
  <c r="N89" i="19"/>
  <c r="T89" i="19" s="1"/>
  <c r="N110" i="19"/>
  <c r="T110" i="19" s="1"/>
  <c r="N128" i="19"/>
  <c r="T128" i="19" s="1"/>
  <c r="N147" i="19"/>
  <c r="T147" i="19" s="1"/>
  <c r="N165" i="19"/>
  <c r="T165" i="19" s="1"/>
  <c r="N183" i="19"/>
  <c r="T183" i="19" s="1"/>
  <c r="N201" i="19"/>
  <c r="T201" i="19" s="1"/>
  <c r="N220" i="19"/>
  <c r="T220" i="19" s="1"/>
  <c r="N238" i="19"/>
  <c r="T238" i="19" s="1"/>
  <c r="N256" i="19"/>
  <c r="T256" i="19" s="1"/>
  <c r="N275" i="19"/>
  <c r="T275" i="19" s="1"/>
  <c r="N70" i="19"/>
  <c r="T70" i="19" s="1"/>
  <c r="N92" i="19"/>
  <c r="T92" i="19" s="1"/>
  <c r="N111" i="19"/>
  <c r="T111" i="19" s="1"/>
  <c r="N129" i="19"/>
  <c r="T129" i="19" s="1"/>
  <c r="N148" i="19"/>
  <c r="T148" i="19" s="1"/>
  <c r="N166" i="19"/>
  <c r="T166" i="19" s="1"/>
  <c r="N184" i="19"/>
  <c r="T184" i="19" s="1"/>
  <c r="N203" i="19"/>
  <c r="T203" i="19" s="1"/>
  <c r="N221" i="19"/>
  <c r="T221" i="19" s="1"/>
  <c r="N239" i="19"/>
  <c r="T239" i="19" s="1"/>
  <c r="N257" i="19"/>
  <c r="T257" i="19" s="1"/>
  <c r="N276" i="19"/>
  <c r="T276" i="19" s="1"/>
  <c r="N77" i="19"/>
  <c r="T77" i="19" s="1"/>
  <c r="N97" i="19"/>
  <c r="T97" i="19" s="1"/>
  <c r="N135" i="19"/>
  <c r="T135" i="19" s="1"/>
  <c r="N153" i="19"/>
  <c r="T153" i="19" s="1"/>
  <c r="N190" i="19"/>
  <c r="T190" i="19" s="1"/>
  <c r="N208" i="19"/>
  <c r="T208" i="19" s="1"/>
  <c r="N245" i="19"/>
  <c r="T245" i="19" s="1"/>
  <c r="N263" i="19"/>
  <c r="T263" i="19" s="1"/>
  <c r="N281" i="19"/>
  <c r="T281" i="19" s="1"/>
  <c r="N118" i="19"/>
  <c r="T118" i="19" s="1"/>
  <c r="N191" i="19"/>
  <c r="T191" i="19" s="1"/>
  <c r="N246" i="19"/>
  <c r="T246" i="19" s="1"/>
  <c r="N101" i="19"/>
  <c r="T101" i="19" s="1"/>
  <c r="N156" i="19"/>
  <c r="T156" i="19" s="1"/>
  <c r="N229" i="19"/>
  <c r="T229" i="19" s="1"/>
  <c r="N284" i="19"/>
  <c r="T284" i="19" s="1"/>
  <c r="N120" i="19"/>
  <c r="T120" i="19" s="1"/>
  <c r="N267" i="19"/>
  <c r="T267" i="19" s="1"/>
  <c r="N139" i="19"/>
  <c r="T139" i="19" s="1"/>
  <c r="N285" i="19"/>
  <c r="T285" i="19" s="1"/>
  <c r="N157" i="19"/>
  <c r="T157" i="19" s="1"/>
  <c r="N193" i="19"/>
  <c r="T193" i="19" s="1"/>
  <c r="N212" i="19"/>
  <c r="T212" i="19" s="1"/>
  <c r="N80" i="19"/>
  <c r="T80" i="19" s="1"/>
  <c r="N102" i="19"/>
  <c r="T102" i="19" s="1"/>
  <c r="N248" i="19"/>
  <c r="T248" i="19" s="1"/>
  <c r="N175" i="19"/>
  <c r="T175" i="19" s="1"/>
  <c r="N230" i="19"/>
  <c r="T230" i="19" s="1"/>
  <c r="H22" i="19"/>
  <c r="H21" i="19"/>
  <c r="H20" i="19"/>
  <c r="H19" i="19"/>
  <c r="H14" i="19"/>
  <c r="H13" i="19"/>
  <c r="T69" i="19" l="1"/>
  <c r="T67" i="19" s="1"/>
  <c r="T291" i="19" s="1"/>
  <c r="L70" i="19"/>
  <c r="R70" i="19" s="1"/>
  <c r="L78" i="19"/>
  <c r="R78" i="19" s="1"/>
  <c r="L86" i="19"/>
  <c r="R86" i="19" s="1"/>
  <c r="L94" i="19"/>
  <c r="R94" i="19" s="1"/>
  <c r="L75" i="19"/>
  <c r="R75" i="19" s="1"/>
  <c r="L84" i="19"/>
  <c r="R84" i="19" s="1"/>
  <c r="L93" i="19"/>
  <c r="R93" i="19" s="1"/>
  <c r="L102" i="19"/>
  <c r="R102" i="19" s="1"/>
  <c r="L110" i="19"/>
  <c r="R110" i="19" s="1"/>
  <c r="L118" i="19"/>
  <c r="R118" i="19" s="1"/>
  <c r="L126" i="19"/>
  <c r="R126" i="19" s="1"/>
  <c r="L134" i="19"/>
  <c r="R134" i="19" s="1"/>
  <c r="L142" i="19"/>
  <c r="R142" i="19" s="1"/>
  <c r="L150" i="19"/>
  <c r="R150" i="19" s="1"/>
  <c r="L158" i="19"/>
  <c r="R158" i="19" s="1"/>
  <c r="L166" i="19"/>
  <c r="R166" i="19" s="1"/>
  <c r="L174" i="19"/>
  <c r="R174" i="19" s="1"/>
  <c r="L182" i="19"/>
  <c r="R182" i="19" s="1"/>
  <c r="L190" i="19"/>
  <c r="R190" i="19" s="1"/>
  <c r="L198" i="19"/>
  <c r="R198" i="19" s="1"/>
  <c r="L206" i="19"/>
  <c r="R206" i="19" s="1"/>
  <c r="L214" i="19"/>
  <c r="R214" i="19" s="1"/>
  <c r="L222" i="19"/>
  <c r="R222" i="19" s="1"/>
  <c r="L230" i="19"/>
  <c r="R230" i="19" s="1"/>
  <c r="L238" i="19"/>
  <c r="R238" i="19" s="1"/>
  <c r="L246" i="19"/>
  <c r="R246" i="19" s="1"/>
  <c r="L254" i="19"/>
  <c r="R254" i="19" s="1"/>
  <c r="L262" i="19"/>
  <c r="R262" i="19" s="1"/>
  <c r="L270" i="19"/>
  <c r="R270" i="19" s="1"/>
  <c r="L278" i="19"/>
  <c r="R278" i="19" s="1"/>
  <c r="L286" i="19"/>
  <c r="R286" i="19" s="1"/>
  <c r="L112" i="19"/>
  <c r="R112" i="19" s="1"/>
  <c r="L79" i="19"/>
  <c r="R79" i="19" s="1"/>
  <c r="L88" i="19"/>
  <c r="R88" i="19" s="1"/>
  <c r="L97" i="19"/>
  <c r="R97" i="19" s="1"/>
  <c r="L105" i="19"/>
  <c r="R105" i="19" s="1"/>
  <c r="L113" i="19"/>
  <c r="R113" i="19" s="1"/>
  <c r="L121" i="19"/>
  <c r="R121" i="19" s="1"/>
  <c r="L129" i="19"/>
  <c r="R129" i="19" s="1"/>
  <c r="L145" i="19"/>
  <c r="R145" i="19" s="1"/>
  <c r="L153" i="19"/>
  <c r="R153" i="19" s="1"/>
  <c r="L161" i="19"/>
  <c r="R161" i="19" s="1"/>
  <c r="L169" i="19"/>
  <c r="R169" i="19" s="1"/>
  <c r="L177" i="19"/>
  <c r="R177" i="19" s="1"/>
  <c r="L185" i="19"/>
  <c r="R185" i="19" s="1"/>
  <c r="L193" i="19"/>
  <c r="R193" i="19" s="1"/>
  <c r="L201" i="19"/>
  <c r="R201" i="19" s="1"/>
  <c r="L209" i="19"/>
  <c r="R209" i="19" s="1"/>
  <c r="L217" i="19"/>
  <c r="R217" i="19" s="1"/>
  <c r="L225" i="19"/>
  <c r="R225" i="19" s="1"/>
  <c r="L233" i="19"/>
  <c r="R233" i="19" s="1"/>
  <c r="L241" i="19"/>
  <c r="R241" i="19" s="1"/>
  <c r="L257" i="19"/>
  <c r="R257" i="19" s="1"/>
  <c r="L265" i="19"/>
  <c r="R265" i="19" s="1"/>
  <c r="L273" i="19"/>
  <c r="R273" i="19" s="1"/>
  <c r="L281" i="19"/>
  <c r="R281" i="19" s="1"/>
  <c r="L289" i="19"/>
  <c r="R289" i="19" s="1"/>
  <c r="L76" i="19"/>
  <c r="R76" i="19" s="1"/>
  <c r="L85" i="19"/>
  <c r="R85" i="19" s="1"/>
  <c r="L95" i="19"/>
  <c r="R95" i="19" s="1"/>
  <c r="L103" i="19"/>
  <c r="R103" i="19" s="1"/>
  <c r="L111" i="19"/>
  <c r="R111" i="19" s="1"/>
  <c r="L119" i="19"/>
  <c r="R119" i="19" s="1"/>
  <c r="L127" i="19"/>
  <c r="R127" i="19" s="1"/>
  <c r="L135" i="19"/>
  <c r="R135" i="19" s="1"/>
  <c r="L143" i="19"/>
  <c r="R143" i="19" s="1"/>
  <c r="L151" i="19"/>
  <c r="R151" i="19" s="1"/>
  <c r="L159" i="19"/>
  <c r="R159" i="19" s="1"/>
  <c r="L167" i="19"/>
  <c r="R167" i="19" s="1"/>
  <c r="L175" i="19"/>
  <c r="R175" i="19" s="1"/>
  <c r="L183" i="19"/>
  <c r="R183" i="19" s="1"/>
  <c r="L191" i="19"/>
  <c r="R191" i="19" s="1"/>
  <c r="L199" i="19"/>
  <c r="R199" i="19" s="1"/>
  <c r="L207" i="19"/>
  <c r="R207" i="19" s="1"/>
  <c r="L215" i="19"/>
  <c r="R215" i="19" s="1"/>
  <c r="L223" i="19"/>
  <c r="R223" i="19" s="1"/>
  <c r="L231" i="19"/>
  <c r="R231" i="19" s="1"/>
  <c r="L239" i="19"/>
  <c r="R239" i="19" s="1"/>
  <c r="L247" i="19"/>
  <c r="R247" i="19" s="1"/>
  <c r="L255" i="19"/>
  <c r="R255" i="19" s="1"/>
  <c r="L263" i="19"/>
  <c r="R263" i="19" s="1"/>
  <c r="L271" i="19"/>
  <c r="R271" i="19" s="1"/>
  <c r="L279" i="19"/>
  <c r="R279" i="19" s="1"/>
  <c r="L287" i="19"/>
  <c r="R287" i="19" s="1"/>
  <c r="L77" i="19"/>
  <c r="R77" i="19" s="1"/>
  <c r="L87" i="19"/>
  <c r="R87" i="19" s="1"/>
  <c r="L96" i="19"/>
  <c r="R96" i="19" s="1"/>
  <c r="L104" i="19"/>
  <c r="R104" i="19" s="1"/>
  <c r="L120" i="19"/>
  <c r="R120" i="19" s="1"/>
  <c r="L128" i="19"/>
  <c r="R128" i="19" s="1"/>
  <c r="L136" i="19"/>
  <c r="R136" i="19" s="1"/>
  <c r="L144" i="19"/>
  <c r="R144" i="19" s="1"/>
  <c r="L152" i="19"/>
  <c r="R152" i="19" s="1"/>
  <c r="L160" i="19"/>
  <c r="R160" i="19" s="1"/>
  <c r="L168" i="19"/>
  <c r="R168" i="19" s="1"/>
  <c r="L176" i="19"/>
  <c r="R176" i="19" s="1"/>
  <c r="L184" i="19"/>
  <c r="R184" i="19" s="1"/>
  <c r="L192" i="19"/>
  <c r="R192" i="19" s="1"/>
  <c r="L200" i="19"/>
  <c r="R200" i="19" s="1"/>
  <c r="L208" i="19"/>
  <c r="R208" i="19" s="1"/>
  <c r="L216" i="19"/>
  <c r="R216" i="19" s="1"/>
  <c r="L224" i="19"/>
  <c r="R224" i="19" s="1"/>
  <c r="L232" i="19"/>
  <c r="R232" i="19" s="1"/>
  <c r="L240" i="19"/>
  <c r="R240" i="19" s="1"/>
  <c r="L248" i="19"/>
  <c r="R248" i="19" s="1"/>
  <c r="L256" i="19"/>
  <c r="R256" i="19" s="1"/>
  <c r="L264" i="19"/>
  <c r="R264" i="19" s="1"/>
  <c r="L272" i="19"/>
  <c r="R272" i="19" s="1"/>
  <c r="L280" i="19"/>
  <c r="R280" i="19" s="1"/>
  <c r="L288" i="19"/>
  <c r="R288" i="19" s="1"/>
  <c r="L137" i="19"/>
  <c r="R137" i="19" s="1"/>
  <c r="L249" i="19"/>
  <c r="R249" i="19" s="1"/>
  <c r="L71" i="19"/>
  <c r="R71" i="19" s="1"/>
  <c r="L89" i="19"/>
  <c r="R89" i="19" s="1"/>
  <c r="L106" i="19"/>
  <c r="R106" i="19" s="1"/>
  <c r="L122" i="19"/>
  <c r="R122" i="19" s="1"/>
  <c r="L138" i="19"/>
  <c r="R138" i="19" s="1"/>
  <c r="L154" i="19"/>
  <c r="R154" i="19" s="1"/>
  <c r="L170" i="19"/>
  <c r="R170" i="19" s="1"/>
  <c r="L186" i="19"/>
  <c r="R186" i="19" s="1"/>
  <c r="L202" i="19"/>
  <c r="R202" i="19" s="1"/>
  <c r="L218" i="19"/>
  <c r="R218" i="19" s="1"/>
  <c r="L234" i="19"/>
  <c r="R234" i="19" s="1"/>
  <c r="L250" i="19"/>
  <c r="R250" i="19" s="1"/>
  <c r="L266" i="19"/>
  <c r="R266" i="19" s="1"/>
  <c r="L282" i="19"/>
  <c r="R282" i="19" s="1"/>
  <c r="L90" i="19"/>
  <c r="R90" i="19" s="1"/>
  <c r="L107" i="19"/>
  <c r="R107" i="19" s="1"/>
  <c r="L123" i="19"/>
  <c r="R123" i="19" s="1"/>
  <c r="L139" i="19"/>
  <c r="R139" i="19" s="1"/>
  <c r="L155" i="19"/>
  <c r="R155" i="19" s="1"/>
  <c r="L171" i="19"/>
  <c r="R171" i="19" s="1"/>
  <c r="L187" i="19"/>
  <c r="R187" i="19" s="1"/>
  <c r="L203" i="19"/>
  <c r="R203" i="19" s="1"/>
  <c r="L219" i="19"/>
  <c r="R219" i="19" s="1"/>
  <c r="L251" i="19"/>
  <c r="R251" i="19" s="1"/>
  <c r="L267" i="19"/>
  <c r="R267" i="19" s="1"/>
  <c r="L283" i="19"/>
  <c r="R283" i="19" s="1"/>
  <c r="L114" i="19"/>
  <c r="R114" i="19" s="1"/>
  <c r="L210" i="19"/>
  <c r="R210" i="19" s="1"/>
  <c r="L99" i="19"/>
  <c r="R99" i="19" s="1"/>
  <c r="L147" i="19"/>
  <c r="R147" i="19" s="1"/>
  <c r="L195" i="19"/>
  <c r="R195" i="19" s="1"/>
  <c r="L243" i="19"/>
  <c r="R243" i="19" s="1"/>
  <c r="L82" i="19"/>
  <c r="R82" i="19" s="1"/>
  <c r="L116" i="19"/>
  <c r="R116" i="19" s="1"/>
  <c r="L164" i="19"/>
  <c r="R164" i="19" s="1"/>
  <c r="L228" i="19"/>
  <c r="R228" i="19" s="1"/>
  <c r="L276" i="19"/>
  <c r="R276" i="19" s="1"/>
  <c r="L72" i="19"/>
  <c r="R72" i="19" s="1"/>
  <c r="L235" i="19"/>
  <c r="R235" i="19" s="1"/>
  <c r="L80" i="19"/>
  <c r="R80" i="19" s="1"/>
  <c r="L194" i="19"/>
  <c r="R194" i="19" s="1"/>
  <c r="L274" i="19"/>
  <c r="R274" i="19" s="1"/>
  <c r="L115" i="19"/>
  <c r="R115" i="19" s="1"/>
  <c r="L163" i="19"/>
  <c r="R163" i="19" s="1"/>
  <c r="L211" i="19"/>
  <c r="R211" i="19" s="1"/>
  <c r="L259" i="19"/>
  <c r="R259" i="19" s="1"/>
  <c r="L100" i="19"/>
  <c r="R100" i="19" s="1"/>
  <c r="L148" i="19"/>
  <c r="R148" i="19" s="1"/>
  <c r="L196" i="19"/>
  <c r="R196" i="19" s="1"/>
  <c r="L260" i="19"/>
  <c r="R260" i="19" s="1"/>
  <c r="L73" i="19"/>
  <c r="R73" i="19" s="1"/>
  <c r="L91" i="19"/>
  <c r="R91" i="19" s="1"/>
  <c r="L108" i="19"/>
  <c r="R108" i="19" s="1"/>
  <c r="L124" i="19"/>
  <c r="R124" i="19" s="1"/>
  <c r="L140" i="19"/>
  <c r="R140" i="19" s="1"/>
  <c r="L156" i="19"/>
  <c r="R156" i="19" s="1"/>
  <c r="L172" i="19"/>
  <c r="R172" i="19" s="1"/>
  <c r="L188" i="19"/>
  <c r="R188" i="19" s="1"/>
  <c r="L204" i="19"/>
  <c r="R204" i="19" s="1"/>
  <c r="L220" i="19"/>
  <c r="R220" i="19" s="1"/>
  <c r="L236" i="19"/>
  <c r="R236" i="19" s="1"/>
  <c r="L252" i="19"/>
  <c r="R252" i="19" s="1"/>
  <c r="L268" i="19"/>
  <c r="R268" i="19" s="1"/>
  <c r="L284" i="19"/>
  <c r="R284" i="19" s="1"/>
  <c r="L74" i="19"/>
  <c r="R74" i="19" s="1"/>
  <c r="L92" i="19"/>
  <c r="R92" i="19" s="1"/>
  <c r="L109" i="19"/>
  <c r="R109" i="19" s="1"/>
  <c r="L125" i="19"/>
  <c r="R125" i="19" s="1"/>
  <c r="L141" i="19"/>
  <c r="R141" i="19" s="1"/>
  <c r="L157" i="19"/>
  <c r="R157" i="19" s="1"/>
  <c r="L173" i="19"/>
  <c r="R173" i="19" s="1"/>
  <c r="L189" i="19"/>
  <c r="R189" i="19" s="1"/>
  <c r="L205" i="19"/>
  <c r="R205" i="19" s="1"/>
  <c r="L221" i="19"/>
  <c r="R221" i="19" s="1"/>
  <c r="L237" i="19"/>
  <c r="R237" i="19" s="1"/>
  <c r="L253" i="19"/>
  <c r="R253" i="19" s="1"/>
  <c r="L269" i="19"/>
  <c r="R269" i="19" s="1"/>
  <c r="L285" i="19"/>
  <c r="R285" i="19" s="1"/>
  <c r="L98" i="19"/>
  <c r="R98" i="19" s="1"/>
  <c r="L130" i="19"/>
  <c r="R130" i="19" s="1"/>
  <c r="L146" i="19"/>
  <c r="R146" i="19" s="1"/>
  <c r="L162" i="19"/>
  <c r="R162" i="19" s="1"/>
  <c r="L178" i="19"/>
  <c r="R178" i="19" s="1"/>
  <c r="L226" i="19"/>
  <c r="R226" i="19" s="1"/>
  <c r="L242" i="19"/>
  <c r="R242" i="19" s="1"/>
  <c r="L258" i="19"/>
  <c r="R258" i="19" s="1"/>
  <c r="L81" i="19"/>
  <c r="R81" i="19" s="1"/>
  <c r="L131" i="19"/>
  <c r="R131" i="19" s="1"/>
  <c r="L179" i="19"/>
  <c r="R179" i="19" s="1"/>
  <c r="L227" i="19"/>
  <c r="R227" i="19" s="1"/>
  <c r="L275" i="19"/>
  <c r="R275" i="19" s="1"/>
  <c r="L132" i="19"/>
  <c r="R132" i="19" s="1"/>
  <c r="L180" i="19"/>
  <c r="R180" i="19" s="1"/>
  <c r="L212" i="19"/>
  <c r="R212" i="19" s="1"/>
  <c r="L244" i="19"/>
  <c r="R244" i="19" s="1"/>
  <c r="L69" i="19"/>
  <c r="L181" i="19"/>
  <c r="R181" i="19" s="1"/>
  <c r="L197" i="19"/>
  <c r="R197" i="19" s="1"/>
  <c r="L83" i="19"/>
  <c r="R83" i="19" s="1"/>
  <c r="L101" i="19"/>
  <c r="R101" i="19" s="1"/>
  <c r="L245" i="19"/>
  <c r="R245" i="19" s="1"/>
  <c r="L149" i="19"/>
  <c r="R149" i="19" s="1"/>
  <c r="L165" i="19"/>
  <c r="R165" i="19" s="1"/>
  <c r="L213" i="19"/>
  <c r="R213" i="19" s="1"/>
  <c r="L229" i="19"/>
  <c r="R229" i="19" s="1"/>
  <c r="L117" i="19"/>
  <c r="R117" i="19" s="1"/>
  <c r="L133" i="19"/>
  <c r="R133" i="19" s="1"/>
  <c r="L261" i="19"/>
  <c r="R261" i="19" s="1"/>
  <c r="L277" i="19"/>
  <c r="R277" i="19" s="1"/>
  <c r="O70" i="19"/>
  <c r="U70" i="19" s="1"/>
  <c r="O78" i="19"/>
  <c r="U78" i="19" s="1"/>
  <c r="O86" i="19"/>
  <c r="U86" i="19" s="1"/>
  <c r="O94" i="19"/>
  <c r="U94" i="19" s="1"/>
  <c r="O102" i="19"/>
  <c r="U102" i="19" s="1"/>
  <c r="O110" i="19"/>
  <c r="U110" i="19" s="1"/>
  <c r="O118" i="19"/>
  <c r="U118" i="19" s="1"/>
  <c r="O126" i="19"/>
  <c r="U126" i="19" s="1"/>
  <c r="O134" i="19"/>
  <c r="U134" i="19" s="1"/>
  <c r="O142" i="19"/>
  <c r="U142" i="19" s="1"/>
  <c r="O150" i="19"/>
  <c r="U150" i="19" s="1"/>
  <c r="O158" i="19"/>
  <c r="U158" i="19" s="1"/>
  <c r="O166" i="19"/>
  <c r="U166" i="19" s="1"/>
  <c r="O174" i="19"/>
  <c r="U174" i="19" s="1"/>
  <c r="O182" i="19"/>
  <c r="U182" i="19" s="1"/>
  <c r="O190" i="19"/>
  <c r="U190" i="19" s="1"/>
  <c r="O198" i="19"/>
  <c r="U198" i="19" s="1"/>
  <c r="O206" i="19"/>
  <c r="U206" i="19" s="1"/>
  <c r="O214" i="19"/>
  <c r="U214" i="19" s="1"/>
  <c r="O222" i="19"/>
  <c r="U222" i="19" s="1"/>
  <c r="O230" i="19"/>
  <c r="U230" i="19" s="1"/>
  <c r="O238" i="19"/>
  <c r="U238" i="19" s="1"/>
  <c r="O246" i="19"/>
  <c r="U246" i="19" s="1"/>
  <c r="O254" i="19"/>
  <c r="U254" i="19" s="1"/>
  <c r="O262" i="19"/>
  <c r="U262" i="19" s="1"/>
  <c r="O270" i="19"/>
  <c r="U270" i="19" s="1"/>
  <c r="O278" i="19"/>
  <c r="U278" i="19" s="1"/>
  <c r="O286" i="19"/>
  <c r="U286" i="19" s="1"/>
  <c r="O71" i="19"/>
  <c r="U71" i="19" s="1"/>
  <c r="O79" i="19"/>
  <c r="U79" i="19" s="1"/>
  <c r="O87" i="19"/>
  <c r="U87" i="19" s="1"/>
  <c r="O95" i="19"/>
  <c r="U95" i="19" s="1"/>
  <c r="O103" i="19"/>
  <c r="U103" i="19" s="1"/>
  <c r="O111" i="19"/>
  <c r="U111" i="19" s="1"/>
  <c r="O119" i="19"/>
  <c r="U119" i="19" s="1"/>
  <c r="O127" i="19"/>
  <c r="U127" i="19" s="1"/>
  <c r="O135" i="19"/>
  <c r="U135" i="19" s="1"/>
  <c r="O143" i="19"/>
  <c r="U143" i="19" s="1"/>
  <c r="O151" i="19"/>
  <c r="U151" i="19" s="1"/>
  <c r="O159" i="19"/>
  <c r="U159" i="19" s="1"/>
  <c r="O167" i="19"/>
  <c r="U167" i="19" s="1"/>
  <c r="O175" i="19"/>
  <c r="U175" i="19" s="1"/>
  <c r="O183" i="19"/>
  <c r="U183" i="19" s="1"/>
  <c r="O191" i="19"/>
  <c r="U191" i="19" s="1"/>
  <c r="O199" i="19"/>
  <c r="U199" i="19" s="1"/>
  <c r="O207" i="19"/>
  <c r="U207" i="19" s="1"/>
  <c r="O215" i="19"/>
  <c r="U215" i="19" s="1"/>
  <c r="O223" i="19"/>
  <c r="U223" i="19" s="1"/>
  <c r="O231" i="19"/>
  <c r="U231" i="19" s="1"/>
  <c r="O239" i="19"/>
  <c r="U239" i="19" s="1"/>
  <c r="O247" i="19"/>
  <c r="U247" i="19" s="1"/>
  <c r="O255" i="19"/>
  <c r="U255" i="19" s="1"/>
  <c r="O263" i="19"/>
  <c r="U263" i="19" s="1"/>
  <c r="O271" i="19"/>
  <c r="U271" i="19" s="1"/>
  <c r="O279" i="19"/>
  <c r="U279" i="19" s="1"/>
  <c r="O287" i="19"/>
  <c r="U287" i="19" s="1"/>
  <c r="O72" i="19"/>
  <c r="U72" i="19" s="1"/>
  <c r="O80" i="19"/>
  <c r="U80" i="19" s="1"/>
  <c r="O88" i="19"/>
  <c r="U88" i="19" s="1"/>
  <c r="O96" i="19"/>
  <c r="U96" i="19" s="1"/>
  <c r="O104" i="19"/>
  <c r="U104" i="19" s="1"/>
  <c r="O112" i="19"/>
  <c r="U112" i="19" s="1"/>
  <c r="O120" i="19"/>
  <c r="U120" i="19" s="1"/>
  <c r="O128" i="19"/>
  <c r="U128" i="19" s="1"/>
  <c r="O136" i="19"/>
  <c r="U136" i="19" s="1"/>
  <c r="O144" i="19"/>
  <c r="U144" i="19" s="1"/>
  <c r="O152" i="19"/>
  <c r="U152" i="19" s="1"/>
  <c r="O160" i="19"/>
  <c r="U160" i="19" s="1"/>
  <c r="O168" i="19"/>
  <c r="U168" i="19" s="1"/>
  <c r="O176" i="19"/>
  <c r="U176" i="19" s="1"/>
  <c r="O184" i="19"/>
  <c r="U184" i="19" s="1"/>
  <c r="O192" i="19"/>
  <c r="U192" i="19" s="1"/>
  <c r="O200" i="19"/>
  <c r="U200" i="19" s="1"/>
  <c r="O208" i="19"/>
  <c r="U208" i="19" s="1"/>
  <c r="O216" i="19"/>
  <c r="U216" i="19" s="1"/>
  <c r="O224" i="19"/>
  <c r="U224" i="19" s="1"/>
  <c r="O232" i="19"/>
  <c r="U232" i="19" s="1"/>
  <c r="O240" i="19"/>
  <c r="U240" i="19" s="1"/>
  <c r="O248" i="19"/>
  <c r="U248" i="19" s="1"/>
  <c r="O256" i="19"/>
  <c r="U256" i="19" s="1"/>
  <c r="O264" i="19"/>
  <c r="U264" i="19" s="1"/>
  <c r="O272" i="19"/>
  <c r="U272" i="19" s="1"/>
  <c r="O280" i="19"/>
  <c r="U280" i="19" s="1"/>
  <c r="O77" i="19"/>
  <c r="U77" i="19" s="1"/>
  <c r="O91" i="19"/>
  <c r="U91" i="19" s="1"/>
  <c r="O105" i="19"/>
  <c r="U105" i="19" s="1"/>
  <c r="O116" i="19"/>
  <c r="U116" i="19" s="1"/>
  <c r="O130" i="19"/>
  <c r="U130" i="19" s="1"/>
  <c r="O141" i="19"/>
  <c r="U141" i="19" s="1"/>
  <c r="O155" i="19"/>
  <c r="U155" i="19" s="1"/>
  <c r="O169" i="19"/>
  <c r="U169" i="19" s="1"/>
  <c r="O180" i="19"/>
  <c r="U180" i="19" s="1"/>
  <c r="O194" i="19"/>
  <c r="U194" i="19" s="1"/>
  <c r="O205" i="19"/>
  <c r="U205" i="19" s="1"/>
  <c r="O219" i="19"/>
  <c r="U219" i="19" s="1"/>
  <c r="O233" i="19"/>
  <c r="U233" i="19" s="1"/>
  <c r="O244" i="19"/>
  <c r="U244" i="19" s="1"/>
  <c r="O258" i="19"/>
  <c r="U258" i="19" s="1"/>
  <c r="O269" i="19"/>
  <c r="U269" i="19" s="1"/>
  <c r="O283" i="19"/>
  <c r="U283" i="19" s="1"/>
  <c r="O81" i="19"/>
  <c r="U81" i="19" s="1"/>
  <c r="O92" i="19"/>
  <c r="U92" i="19" s="1"/>
  <c r="O106" i="19"/>
  <c r="U106" i="19" s="1"/>
  <c r="O117" i="19"/>
  <c r="U117" i="19" s="1"/>
  <c r="O131" i="19"/>
  <c r="U131" i="19" s="1"/>
  <c r="O145" i="19"/>
  <c r="U145" i="19" s="1"/>
  <c r="O156" i="19"/>
  <c r="U156" i="19" s="1"/>
  <c r="O170" i="19"/>
  <c r="U170" i="19" s="1"/>
  <c r="O181" i="19"/>
  <c r="U181" i="19" s="1"/>
  <c r="O195" i="19"/>
  <c r="U195" i="19" s="1"/>
  <c r="O209" i="19"/>
  <c r="U209" i="19" s="1"/>
  <c r="O220" i="19"/>
  <c r="U220" i="19" s="1"/>
  <c r="O234" i="19"/>
  <c r="U234" i="19" s="1"/>
  <c r="O245" i="19"/>
  <c r="U245" i="19" s="1"/>
  <c r="O259" i="19"/>
  <c r="U259" i="19" s="1"/>
  <c r="O273" i="19"/>
  <c r="U273" i="19" s="1"/>
  <c r="O284" i="19"/>
  <c r="U284" i="19" s="1"/>
  <c r="O69" i="19"/>
  <c r="O82" i="19"/>
  <c r="U82" i="19" s="1"/>
  <c r="O93" i="19"/>
  <c r="U93" i="19" s="1"/>
  <c r="O107" i="19"/>
  <c r="U107" i="19" s="1"/>
  <c r="O121" i="19"/>
  <c r="U121" i="19" s="1"/>
  <c r="O132" i="19"/>
  <c r="U132" i="19" s="1"/>
  <c r="O146" i="19"/>
  <c r="U146" i="19" s="1"/>
  <c r="O157" i="19"/>
  <c r="U157" i="19" s="1"/>
  <c r="O171" i="19"/>
  <c r="U171" i="19" s="1"/>
  <c r="O185" i="19"/>
  <c r="U185" i="19" s="1"/>
  <c r="O196" i="19"/>
  <c r="U196" i="19" s="1"/>
  <c r="O210" i="19"/>
  <c r="U210" i="19" s="1"/>
  <c r="O221" i="19"/>
  <c r="U221" i="19" s="1"/>
  <c r="O235" i="19"/>
  <c r="U235" i="19" s="1"/>
  <c r="O249" i="19"/>
  <c r="U249" i="19" s="1"/>
  <c r="O260" i="19"/>
  <c r="U260" i="19" s="1"/>
  <c r="O274" i="19"/>
  <c r="U274" i="19" s="1"/>
  <c r="O285" i="19"/>
  <c r="U285" i="19" s="1"/>
  <c r="O74" i="19"/>
  <c r="U74" i="19" s="1"/>
  <c r="O97" i="19"/>
  <c r="U97" i="19" s="1"/>
  <c r="O114" i="19"/>
  <c r="U114" i="19" s="1"/>
  <c r="O137" i="19"/>
  <c r="U137" i="19" s="1"/>
  <c r="O154" i="19"/>
  <c r="U154" i="19" s="1"/>
  <c r="O177" i="19"/>
  <c r="U177" i="19" s="1"/>
  <c r="O197" i="19"/>
  <c r="U197" i="19" s="1"/>
  <c r="O217" i="19"/>
  <c r="U217" i="19" s="1"/>
  <c r="O237" i="19"/>
  <c r="U237" i="19" s="1"/>
  <c r="O257" i="19"/>
  <c r="U257" i="19" s="1"/>
  <c r="O277" i="19"/>
  <c r="U277" i="19" s="1"/>
  <c r="O75" i="19"/>
  <c r="U75" i="19" s="1"/>
  <c r="O98" i="19"/>
  <c r="U98" i="19" s="1"/>
  <c r="O115" i="19"/>
  <c r="U115" i="19" s="1"/>
  <c r="O138" i="19"/>
  <c r="U138" i="19" s="1"/>
  <c r="O161" i="19"/>
  <c r="U161" i="19" s="1"/>
  <c r="O178" i="19"/>
  <c r="U178" i="19" s="1"/>
  <c r="O201" i="19"/>
  <c r="U201" i="19" s="1"/>
  <c r="O218" i="19"/>
  <c r="U218" i="19" s="1"/>
  <c r="O241" i="19"/>
  <c r="U241" i="19" s="1"/>
  <c r="O261" i="19"/>
  <c r="U261" i="19" s="1"/>
  <c r="O281" i="19"/>
  <c r="U281" i="19" s="1"/>
  <c r="O76" i="19"/>
  <c r="U76" i="19" s="1"/>
  <c r="O99" i="19"/>
  <c r="U99" i="19" s="1"/>
  <c r="O122" i="19"/>
  <c r="U122" i="19" s="1"/>
  <c r="O139" i="19"/>
  <c r="U139" i="19" s="1"/>
  <c r="O162" i="19"/>
  <c r="U162" i="19" s="1"/>
  <c r="O179" i="19"/>
  <c r="U179" i="19" s="1"/>
  <c r="O202" i="19"/>
  <c r="U202" i="19" s="1"/>
  <c r="O225" i="19"/>
  <c r="U225" i="19" s="1"/>
  <c r="O242" i="19"/>
  <c r="U242" i="19" s="1"/>
  <c r="O265" i="19"/>
  <c r="U265" i="19" s="1"/>
  <c r="O282" i="19"/>
  <c r="U282" i="19" s="1"/>
  <c r="O90" i="19"/>
  <c r="U90" i="19" s="1"/>
  <c r="O125" i="19"/>
  <c r="U125" i="19" s="1"/>
  <c r="O163" i="19"/>
  <c r="U163" i="19" s="1"/>
  <c r="O189" i="19"/>
  <c r="U189" i="19" s="1"/>
  <c r="O227" i="19"/>
  <c r="U227" i="19" s="1"/>
  <c r="O253" i="19"/>
  <c r="U253" i="19" s="1"/>
  <c r="O73" i="19"/>
  <c r="U73" i="19" s="1"/>
  <c r="O108" i="19"/>
  <c r="U108" i="19" s="1"/>
  <c r="O140" i="19"/>
  <c r="U140" i="19" s="1"/>
  <c r="O172" i="19"/>
  <c r="U172" i="19" s="1"/>
  <c r="O204" i="19"/>
  <c r="U204" i="19" s="1"/>
  <c r="O236" i="19"/>
  <c r="U236" i="19" s="1"/>
  <c r="O268" i="19"/>
  <c r="U268" i="19" s="1"/>
  <c r="O100" i="19"/>
  <c r="U100" i="19" s="1"/>
  <c r="O129" i="19"/>
  <c r="U129" i="19" s="1"/>
  <c r="O164" i="19"/>
  <c r="U164" i="19" s="1"/>
  <c r="O193" i="19"/>
  <c r="U193" i="19" s="1"/>
  <c r="O228" i="19"/>
  <c r="U228" i="19" s="1"/>
  <c r="O266" i="19"/>
  <c r="U266" i="19" s="1"/>
  <c r="O101" i="19"/>
  <c r="U101" i="19" s="1"/>
  <c r="O133" i="19"/>
  <c r="U133" i="19" s="1"/>
  <c r="O165" i="19"/>
  <c r="U165" i="19" s="1"/>
  <c r="O203" i="19"/>
  <c r="U203" i="19" s="1"/>
  <c r="O229" i="19"/>
  <c r="U229" i="19" s="1"/>
  <c r="O267" i="19"/>
  <c r="U267" i="19" s="1"/>
  <c r="O83" i="19"/>
  <c r="U83" i="19" s="1"/>
  <c r="O109" i="19"/>
  <c r="U109" i="19" s="1"/>
  <c r="O147" i="19"/>
  <c r="U147" i="19" s="1"/>
  <c r="O85" i="19"/>
  <c r="U85" i="19" s="1"/>
  <c r="O173" i="19"/>
  <c r="U173" i="19" s="1"/>
  <c r="O243" i="19"/>
  <c r="U243" i="19" s="1"/>
  <c r="O148" i="19"/>
  <c r="U148" i="19" s="1"/>
  <c r="O212" i="19"/>
  <c r="U212" i="19" s="1"/>
  <c r="O276" i="19"/>
  <c r="U276" i="19" s="1"/>
  <c r="O84" i="19"/>
  <c r="U84" i="19" s="1"/>
  <c r="O226" i="19"/>
  <c r="U226" i="19" s="1"/>
  <c r="O289" i="19"/>
  <c r="U289" i="19" s="1"/>
  <c r="O89" i="19"/>
  <c r="U89" i="19" s="1"/>
  <c r="O186" i="19"/>
  <c r="U186" i="19" s="1"/>
  <c r="O250" i="19"/>
  <c r="U250" i="19" s="1"/>
  <c r="O153" i="19"/>
  <c r="U153" i="19" s="1"/>
  <c r="O113" i="19"/>
  <c r="U113" i="19" s="1"/>
  <c r="O187" i="19"/>
  <c r="U187" i="19" s="1"/>
  <c r="O251" i="19"/>
  <c r="U251" i="19" s="1"/>
  <c r="O123" i="19"/>
  <c r="U123" i="19" s="1"/>
  <c r="O188" i="19"/>
  <c r="U188" i="19" s="1"/>
  <c r="O252" i="19"/>
  <c r="U252" i="19" s="1"/>
  <c r="O124" i="19"/>
  <c r="U124" i="19" s="1"/>
  <c r="O211" i="19"/>
  <c r="U211" i="19" s="1"/>
  <c r="O275" i="19"/>
  <c r="U275" i="19" s="1"/>
  <c r="O149" i="19"/>
  <c r="U149" i="19" s="1"/>
  <c r="O213" i="19"/>
  <c r="U213" i="19" s="1"/>
  <c r="O288" i="19"/>
  <c r="U288" i="19" s="1"/>
  <c r="P70" i="19"/>
  <c r="V70" i="19" s="1"/>
  <c r="P78" i="19"/>
  <c r="V78" i="19" s="1"/>
  <c r="P86" i="19"/>
  <c r="V86" i="19" s="1"/>
  <c r="P94" i="19"/>
  <c r="V94" i="19" s="1"/>
  <c r="P102" i="19"/>
  <c r="V102" i="19" s="1"/>
  <c r="P110" i="19"/>
  <c r="V110" i="19" s="1"/>
  <c r="P118" i="19"/>
  <c r="V118" i="19" s="1"/>
  <c r="P126" i="19"/>
  <c r="V126" i="19" s="1"/>
  <c r="P134" i="19"/>
  <c r="V134" i="19" s="1"/>
  <c r="P142" i="19"/>
  <c r="V142" i="19" s="1"/>
  <c r="P150" i="19"/>
  <c r="V150" i="19" s="1"/>
  <c r="P158" i="19"/>
  <c r="V158" i="19" s="1"/>
  <c r="P166" i="19"/>
  <c r="V166" i="19" s="1"/>
  <c r="P174" i="19"/>
  <c r="V174" i="19" s="1"/>
  <c r="P182" i="19"/>
  <c r="V182" i="19" s="1"/>
  <c r="P190" i="19"/>
  <c r="V190" i="19" s="1"/>
  <c r="P198" i="19"/>
  <c r="V198" i="19" s="1"/>
  <c r="P206" i="19"/>
  <c r="V206" i="19" s="1"/>
  <c r="P214" i="19"/>
  <c r="V214" i="19" s="1"/>
  <c r="P222" i="19"/>
  <c r="V222" i="19" s="1"/>
  <c r="P230" i="19"/>
  <c r="V230" i="19" s="1"/>
  <c r="P238" i="19"/>
  <c r="V238" i="19" s="1"/>
  <c r="P246" i="19"/>
  <c r="V246" i="19" s="1"/>
  <c r="P254" i="19"/>
  <c r="V254" i="19" s="1"/>
  <c r="P262" i="19"/>
  <c r="V262" i="19" s="1"/>
  <c r="P270" i="19"/>
  <c r="V270" i="19" s="1"/>
  <c r="P278" i="19"/>
  <c r="V278" i="19" s="1"/>
  <c r="P286" i="19"/>
  <c r="V286" i="19" s="1"/>
  <c r="P71" i="19"/>
  <c r="V71" i="19" s="1"/>
  <c r="P79" i="19"/>
  <c r="V79" i="19" s="1"/>
  <c r="P87" i="19"/>
  <c r="V87" i="19" s="1"/>
  <c r="P95" i="19"/>
  <c r="V95" i="19" s="1"/>
  <c r="P103" i="19"/>
  <c r="V103" i="19" s="1"/>
  <c r="P111" i="19"/>
  <c r="V111" i="19" s="1"/>
  <c r="P119" i="19"/>
  <c r="V119" i="19" s="1"/>
  <c r="P127" i="19"/>
  <c r="V127" i="19" s="1"/>
  <c r="P135" i="19"/>
  <c r="V135" i="19" s="1"/>
  <c r="P143" i="19"/>
  <c r="V143" i="19" s="1"/>
  <c r="P151" i="19"/>
  <c r="V151" i="19" s="1"/>
  <c r="P159" i="19"/>
  <c r="V159" i="19" s="1"/>
  <c r="P167" i="19"/>
  <c r="V167" i="19" s="1"/>
  <c r="P175" i="19"/>
  <c r="V175" i="19" s="1"/>
  <c r="P183" i="19"/>
  <c r="V183" i="19" s="1"/>
  <c r="P191" i="19"/>
  <c r="V191" i="19" s="1"/>
  <c r="P199" i="19"/>
  <c r="V199" i="19" s="1"/>
  <c r="P207" i="19"/>
  <c r="V207" i="19" s="1"/>
  <c r="P215" i="19"/>
  <c r="V215" i="19" s="1"/>
  <c r="P223" i="19"/>
  <c r="V223" i="19" s="1"/>
  <c r="P231" i="19"/>
  <c r="V231" i="19" s="1"/>
  <c r="P239" i="19"/>
  <c r="V239" i="19" s="1"/>
  <c r="P247" i="19"/>
  <c r="V247" i="19" s="1"/>
  <c r="P255" i="19"/>
  <c r="V255" i="19" s="1"/>
  <c r="P263" i="19"/>
  <c r="V263" i="19" s="1"/>
  <c r="P271" i="19"/>
  <c r="V271" i="19" s="1"/>
  <c r="P279" i="19"/>
  <c r="V279" i="19" s="1"/>
  <c r="P287" i="19"/>
  <c r="V287" i="19" s="1"/>
  <c r="P77" i="19"/>
  <c r="V77" i="19" s="1"/>
  <c r="P89" i="19"/>
  <c r="V89" i="19" s="1"/>
  <c r="P99" i="19"/>
  <c r="V99" i="19" s="1"/>
  <c r="P109" i="19"/>
  <c r="V109" i="19" s="1"/>
  <c r="P121" i="19"/>
  <c r="V121" i="19" s="1"/>
  <c r="P131" i="19"/>
  <c r="V131" i="19" s="1"/>
  <c r="P141" i="19"/>
  <c r="V141" i="19" s="1"/>
  <c r="P153" i="19"/>
  <c r="V153" i="19" s="1"/>
  <c r="P163" i="19"/>
  <c r="V163" i="19" s="1"/>
  <c r="P173" i="19"/>
  <c r="V173" i="19" s="1"/>
  <c r="P185" i="19"/>
  <c r="V185" i="19" s="1"/>
  <c r="P195" i="19"/>
  <c r="V195" i="19" s="1"/>
  <c r="P205" i="19"/>
  <c r="V205" i="19" s="1"/>
  <c r="P217" i="19"/>
  <c r="V217" i="19" s="1"/>
  <c r="P227" i="19"/>
  <c r="V227" i="19" s="1"/>
  <c r="P237" i="19"/>
  <c r="V237" i="19" s="1"/>
  <c r="P249" i="19"/>
  <c r="V249" i="19" s="1"/>
  <c r="P259" i="19"/>
  <c r="V259" i="19" s="1"/>
  <c r="P269" i="19"/>
  <c r="V269" i="19" s="1"/>
  <c r="P281" i="19"/>
  <c r="V281" i="19" s="1"/>
  <c r="P165" i="19"/>
  <c r="V165" i="19" s="1"/>
  <c r="P72" i="19"/>
  <c r="V72" i="19" s="1"/>
  <c r="P82" i="19"/>
  <c r="V82" i="19" s="1"/>
  <c r="P92" i="19"/>
  <c r="V92" i="19" s="1"/>
  <c r="P104" i="19"/>
  <c r="V104" i="19" s="1"/>
  <c r="P114" i="19"/>
  <c r="V114" i="19" s="1"/>
  <c r="P124" i="19"/>
  <c r="V124" i="19" s="1"/>
  <c r="P136" i="19"/>
  <c r="V136" i="19" s="1"/>
  <c r="P146" i="19"/>
  <c r="V146" i="19" s="1"/>
  <c r="P156" i="19"/>
  <c r="V156" i="19" s="1"/>
  <c r="P168" i="19"/>
  <c r="V168" i="19" s="1"/>
  <c r="P178" i="19"/>
  <c r="V178" i="19" s="1"/>
  <c r="P188" i="19"/>
  <c r="V188" i="19" s="1"/>
  <c r="P200" i="19"/>
  <c r="V200" i="19" s="1"/>
  <c r="P210" i="19"/>
  <c r="V210" i="19" s="1"/>
  <c r="P220" i="19"/>
  <c r="V220" i="19" s="1"/>
  <c r="P232" i="19"/>
  <c r="V232" i="19" s="1"/>
  <c r="P242" i="19"/>
  <c r="V242" i="19" s="1"/>
  <c r="P252" i="19"/>
  <c r="V252" i="19" s="1"/>
  <c r="P264" i="19"/>
  <c r="V264" i="19" s="1"/>
  <c r="P284" i="19"/>
  <c r="V284" i="19" s="1"/>
  <c r="P80" i="19"/>
  <c r="V80" i="19" s="1"/>
  <c r="P90" i="19"/>
  <c r="V90" i="19" s="1"/>
  <c r="P100" i="19"/>
  <c r="V100" i="19" s="1"/>
  <c r="P112" i="19"/>
  <c r="V112" i="19" s="1"/>
  <c r="P122" i="19"/>
  <c r="V122" i="19" s="1"/>
  <c r="P132" i="19"/>
  <c r="V132" i="19" s="1"/>
  <c r="P144" i="19"/>
  <c r="V144" i="19" s="1"/>
  <c r="P154" i="19"/>
  <c r="V154" i="19" s="1"/>
  <c r="P164" i="19"/>
  <c r="V164" i="19" s="1"/>
  <c r="P176" i="19"/>
  <c r="V176" i="19" s="1"/>
  <c r="P186" i="19"/>
  <c r="V186" i="19" s="1"/>
  <c r="P196" i="19"/>
  <c r="V196" i="19" s="1"/>
  <c r="P208" i="19"/>
  <c r="V208" i="19" s="1"/>
  <c r="P218" i="19"/>
  <c r="V218" i="19" s="1"/>
  <c r="P228" i="19"/>
  <c r="V228" i="19" s="1"/>
  <c r="P240" i="19"/>
  <c r="V240" i="19" s="1"/>
  <c r="P250" i="19"/>
  <c r="V250" i="19" s="1"/>
  <c r="P260" i="19"/>
  <c r="V260" i="19" s="1"/>
  <c r="P272" i="19"/>
  <c r="V272" i="19" s="1"/>
  <c r="P282" i="19"/>
  <c r="V282" i="19" s="1"/>
  <c r="P81" i="19"/>
  <c r="V81" i="19" s="1"/>
  <c r="P91" i="19"/>
  <c r="V91" i="19" s="1"/>
  <c r="P101" i="19"/>
  <c r="V101" i="19" s="1"/>
  <c r="P113" i="19"/>
  <c r="V113" i="19" s="1"/>
  <c r="P123" i="19"/>
  <c r="V123" i="19" s="1"/>
  <c r="P133" i="19"/>
  <c r="V133" i="19" s="1"/>
  <c r="P145" i="19"/>
  <c r="V145" i="19" s="1"/>
  <c r="P155" i="19"/>
  <c r="V155" i="19" s="1"/>
  <c r="P177" i="19"/>
  <c r="V177" i="19" s="1"/>
  <c r="P187" i="19"/>
  <c r="V187" i="19" s="1"/>
  <c r="P197" i="19"/>
  <c r="V197" i="19" s="1"/>
  <c r="P209" i="19"/>
  <c r="V209" i="19" s="1"/>
  <c r="P219" i="19"/>
  <c r="V219" i="19" s="1"/>
  <c r="P229" i="19"/>
  <c r="V229" i="19" s="1"/>
  <c r="P241" i="19"/>
  <c r="V241" i="19" s="1"/>
  <c r="P251" i="19"/>
  <c r="V251" i="19" s="1"/>
  <c r="P261" i="19"/>
  <c r="V261" i="19" s="1"/>
  <c r="P273" i="19"/>
  <c r="V273" i="19" s="1"/>
  <c r="P283" i="19"/>
  <c r="V283" i="19" s="1"/>
  <c r="P274" i="19"/>
  <c r="V274" i="19" s="1"/>
  <c r="P73" i="19"/>
  <c r="V73" i="19" s="1"/>
  <c r="P93" i="19"/>
  <c r="V93" i="19" s="1"/>
  <c r="P115" i="19"/>
  <c r="V115" i="19" s="1"/>
  <c r="P137" i="19"/>
  <c r="V137" i="19" s="1"/>
  <c r="P157" i="19"/>
  <c r="V157" i="19" s="1"/>
  <c r="P179" i="19"/>
  <c r="V179" i="19" s="1"/>
  <c r="P201" i="19"/>
  <c r="V201" i="19" s="1"/>
  <c r="P221" i="19"/>
  <c r="V221" i="19" s="1"/>
  <c r="P243" i="19"/>
  <c r="V243" i="19" s="1"/>
  <c r="P265" i="19"/>
  <c r="V265" i="19" s="1"/>
  <c r="P285" i="19"/>
  <c r="V285" i="19" s="1"/>
  <c r="P116" i="19"/>
  <c r="V116" i="19" s="1"/>
  <c r="P147" i="19"/>
  <c r="V147" i="19" s="1"/>
  <c r="P69" i="19"/>
  <c r="P84" i="19"/>
  <c r="V84" i="19" s="1"/>
  <c r="P128" i="19"/>
  <c r="V128" i="19" s="1"/>
  <c r="P148" i="19"/>
  <c r="V148" i="19" s="1"/>
  <c r="P212" i="19"/>
  <c r="V212" i="19" s="1"/>
  <c r="P234" i="19"/>
  <c r="V234" i="19" s="1"/>
  <c r="P129" i="19"/>
  <c r="V129" i="19" s="1"/>
  <c r="P213" i="19"/>
  <c r="V213" i="19" s="1"/>
  <c r="P277" i="19"/>
  <c r="V277" i="19" s="1"/>
  <c r="P88" i="19"/>
  <c r="V88" i="19" s="1"/>
  <c r="P130" i="19"/>
  <c r="V130" i="19" s="1"/>
  <c r="P74" i="19"/>
  <c r="V74" i="19" s="1"/>
  <c r="P96" i="19"/>
  <c r="V96" i="19" s="1"/>
  <c r="P138" i="19"/>
  <c r="V138" i="19" s="1"/>
  <c r="P160" i="19"/>
  <c r="V160" i="19" s="1"/>
  <c r="P180" i="19"/>
  <c r="V180" i="19" s="1"/>
  <c r="P202" i="19"/>
  <c r="V202" i="19" s="1"/>
  <c r="P224" i="19"/>
  <c r="V224" i="19" s="1"/>
  <c r="P244" i="19"/>
  <c r="V244" i="19" s="1"/>
  <c r="P266" i="19"/>
  <c r="V266" i="19" s="1"/>
  <c r="P288" i="19"/>
  <c r="V288" i="19" s="1"/>
  <c r="P233" i="19"/>
  <c r="V233" i="19" s="1"/>
  <c r="P170" i="19"/>
  <c r="V170" i="19" s="1"/>
  <c r="P276" i="19"/>
  <c r="V276" i="19" s="1"/>
  <c r="P85" i="19"/>
  <c r="V85" i="19" s="1"/>
  <c r="P107" i="19"/>
  <c r="V107" i="19" s="1"/>
  <c r="P171" i="19"/>
  <c r="V171" i="19" s="1"/>
  <c r="P235" i="19"/>
  <c r="V235" i="19" s="1"/>
  <c r="P75" i="19"/>
  <c r="V75" i="19" s="1"/>
  <c r="P97" i="19"/>
  <c r="V97" i="19" s="1"/>
  <c r="P117" i="19"/>
  <c r="V117" i="19" s="1"/>
  <c r="P139" i="19"/>
  <c r="V139" i="19" s="1"/>
  <c r="P161" i="19"/>
  <c r="V161" i="19" s="1"/>
  <c r="P181" i="19"/>
  <c r="V181" i="19" s="1"/>
  <c r="P203" i="19"/>
  <c r="V203" i="19" s="1"/>
  <c r="P225" i="19"/>
  <c r="V225" i="19" s="1"/>
  <c r="P245" i="19"/>
  <c r="V245" i="19" s="1"/>
  <c r="P267" i="19"/>
  <c r="V267" i="19" s="1"/>
  <c r="P289" i="19"/>
  <c r="V289" i="19" s="1"/>
  <c r="P76" i="19"/>
  <c r="V76" i="19" s="1"/>
  <c r="P98" i="19"/>
  <c r="V98" i="19" s="1"/>
  <c r="P120" i="19"/>
  <c r="V120" i="19" s="1"/>
  <c r="P140" i="19"/>
  <c r="V140" i="19" s="1"/>
  <c r="P162" i="19"/>
  <c r="V162" i="19" s="1"/>
  <c r="P184" i="19"/>
  <c r="V184" i="19" s="1"/>
  <c r="P204" i="19"/>
  <c r="V204" i="19" s="1"/>
  <c r="P226" i="19"/>
  <c r="V226" i="19" s="1"/>
  <c r="P248" i="19"/>
  <c r="V248" i="19" s="1"/>
  <c r="P268" i="19"/>
  <c r="V268" i="19" s="1"/>
  <c r="P83" i="19"/>
  <c r="V83" i="19" s="1"/>
  <c r="P105" i="19"/>
  <c r="V105" i="19" s="1"/>
  <c r="P125" i="19"/>
  <c r="V125" i="19" s="1"/>
  <c r="P169" i="19"/>
  <c r="V169" i="19" s="1"/>
  <c r="P189" i="19"/>
  <c r="V189" i="19" s="1"/>
  <c r="P211" i="19"/>
  <c r="V211" i="19" s="1"/>
  <c r="P253" i="19"/>
  <c r="V253" i="19" s="1"/>
  <c r="P275" i="19"/>
  <c r="V275" i="19" s="1"/>
  <c r="P106" i="19"/>
  <c r="V106" i="19" s="1"/>
  <c r="P192" i="19"/>
  <c r="V192" i="19" s="1"/>
  <c r="P256" i="19"/>
  <c r="V256" i="19" s="1"/>
  <c r="P149" i="19"/>
  <c r="V149" i="19" s="1"/>
  <c r="P193" i="19"/>
  <c r="V193" i="19" s="1"/>
  <c r="P257" i="19"/>
  <c r="V257" i="19" s="1"/>
  <c r="P172" i="19"/>
  <c r="V172" i="19" s="1"/>
  <c r="P216" i="19"/>
  <c r="V216" i="19" s="1"/>
  <c r="P236" i="19"/>
  <c r="V236" i="19" s="1"/>
  <c r="P152" i="19"/>
  <c r="V152" i="19" s="1"/>
  <c r="P194" i="19"/>
  <c r="V194" i="19" s="1"/>
  <c r="P258" i="19"/>
  <c r="V258" i="19" s="1"/>
  <c r="P280" i="19"/>
  <c r="V280" i="19" s="1"/>
  <c r="P108" i="19"/>
  <c r="V108" i="19" s="1"/>
  <c r="N291" i="19"/>
  <c r="W72" i="19" l="1"/>
  <c r="K16" i="4" s="1"/>
  <c r="W161" i="19"/>
  <c r="K105" i="4" s="1"/>
  <c r="W266" i="19"/>
  <c r="K210" i="4" s="1"/>
  <c r="W131" i="19"/>
  <c r="K75" i="4" s="1"/>
  <c r="W265" i="19"/>
  <c r="K209" i="4" s="1"/>
  <c r="W80" i="19"/>
  <c r="K24" i="4" s="1"/>
  <c r="W106" i="19"/>
  <c r="K50" i="4" s="1"/>
  <c r="W273" i="19"/>
  <c r="K217" i="4" s="1"/>
  <c r="W237" i="19"/>
  <c r="K181" i="4" s="1"/>
  <c r="W136" i="19"/>
  <c r="K80" i="4" s="1"/>
  <c r="W276" i="19"/>
  <c r="K220" i="4" s="1"/>
  <c r="W221" i="19"/>
  <c r="K165" i="4" s="1"/>
  <c r="W253" i="19"/>
  <c r="K197" i="4" s="1"/>
  <c r="W284" i="19"/>
  <c r="K228" i="4" s="1"/>
  <c r="W81" i="19"/>
  <c r="K25" i="4" s="1"/>
  <c r="W147" i="19"/>
  <c r="K91" i="4" s="1"/>
  <c r="W256" i="19"/>
  <c r="K200" i="4" s="1"/>
  <c r="W271" i="19"/>
  <c r="K215" i="4" s="1"/>
  <c r="W175" i="19"/>
  <c r="K119" i="4" s="1"/>
  <c r="W88" i="19"/>
  <c r="K32" i="4" s="1"/>
  <c r="W268" i="19"/>
  <c r="K212" i="4" s="1"/>
  <c r="W235" i="19"/>
  <c r="K179" i="4" s="1"/>
  <c r="W114" i="19"/>
  <c r="K58" i="4" s="1"/>
  <c r="W90" i="19"/>
  <c r="K34" i="4" s="1"/>
  <c r="W169" i="19"/>
  <c r="K113" i="4" s="1"/>
  <c r="W286" i="19"/>
  <c r="K230" i="4" s="1"/>
  <c r="W190" i="19"/>
  <c r="K134" i="4" s="1"/>
  <c r="W93" i="19"/>
  <c r="K37" i="4" s="1"/>
  <c r="W252" i="19"/>
  <c r="K196" i="4" s="1"/>
  <c r="W242" i="19"/>
  <c r="K186" i="4" s="1"/>
  <c r="W196" i="19"/>
  <c r="K140" i="4" s="1"/>
  <c r="W283" i="19"/>
  <c r="K227" i="4" s="1"/>
  <c r="W92" i="19"/>
  <c r="K36" i="4" s="1"/>
  <c r="W154" i="19"/>
  <c r="K98" i="4" s="1"/>
  <c r="W160" i="19"/>
  <c r="K104" i="4" s="1"/>
  <c r="W214" i="19"/>
  <c r="K158" i="4" s="1"/>
  <c r="W118" i="19"/>
  <c r="K62" i="4" s="1"/>
  <c r="W101" i="19"/>
  <c r="K45" i="4" s="1"/>
  <c r="W91" i="19"/>
  <c r="K35" i="4" s="1"/>
  <c r="W210" i="19"/>
  <c r="K154" i="4" s="1"/>
  <c r="W107" i="19"/>
  <c r="K51" i="4" s="1"/>
  <c r="W122" i="19"/>
  <c r="K66" i="4" s="1"/>
  <c r="W240" i="19"/>
  <c r="K184" i="4" s="1"/>
  <c r="W144" i="19"/>
  <c r="K88" i="4" s="1"/>
  <c r="W255" i="19"/>
  <c r="K199" i="4" s="1"/>
  <c r="W159" i="19"/>
  <c r="K103" i="4" s="1"/>
  <c r="W281" i="19"/>
  <c r="K225" i="4" s="1"/>
  <c r="W177" i="19"/>
  <c r="K121" i="4" s="1"/>
  <c r="W112" i="19"/>
  <c r="K56" i="4" s="1"/>
  <c r="W198" i="19"/>
  <c r="K142" i="4" s="1"/>
  <c r="W102" i="19"/>
  <c r="K46" i="4" s="1"/>
  <c r="W128" i="19"/>
  <c r="K72" i="4" s="1"/>
  <c r="W224" i="19"/>
  <c r="K168" i="4" s="1"/>
  <c r="V69" i="19"/>
  <c r="V67" i="19" s="1"/>
  <c r="V291" i="19" s="1"/>
  <c r="P291" i="19"/>
  <c r="W205" i="19"/>
  <c r="K149" i="4" s="1"/>
  <c r="W232" i="19"/>
  <c r="K176" i="4" s="1"/>
  <c r="W197" i="19"/>
  <c r="K141" i="4" s="1"/>
  <c r="W282" i="19"/>
  <c r="K226" i="4" s="1"/>
  <c r="W84" i="19"/>
  <c r="K28" i="4" s="1"/>
  <c r="W151" i="19"/>
  <c r="K95" i="4" s="1"/>
  <c r="W149" i="19"/>
  <c r="K93" i="4" s="1"/>
  <c r="W227" i="19"/>
  <c r="K171" i="4" s="1"/>
  <c r="W285" i="19"/>
  <c r="K229" i="4" s="1"/>
  <c r="W124" i="19"/>
  <c r="K68" i="4" s="1"/>
  <c r="W274" i="19"/>
  <c r="K218" i="4" s="1"/>
  <c r="W139" i="19"/>
  <c r="K83" i="4" s="1"/>
  <c r="W76" i="19"/>
  <c r="K20" i="4" s="1"/>
  <c r="W193" i="19"/>
  <c r="K137" i="4" s="1"/>
  <c r="W245" i="19"/>
  <c r="K189" i="4" s="1"/>
  <c r="W179" i="19"/>
  <c r="K123" i="4" s="1"/>
  <c r="W269" i="19"/>
  <c r="K213" i="4" s="1"/>
  <c r="W74" i="19"/>
  <c r="K18" i="4" s="1"/>
  <c r="W108" i="19"/>
  <c r="K52" i="4" s="1"/>
  <c r="W194" i="19"/>
  <c r="K138" i="4" s="1"/>
  <c r="W99" i="19"/>
  <c r="K43" i="4" s="1"/>
  <c r="W123" i="19"/>
  <c r="K67" i="4" s="1"/>
  <c r="W138" i="19"/>
  <c r="K82" i="4" s="1"/>
  <c r="W248" i="19"/>
  <c r="K192" i="4" s="1"/>
  <c r="W152" i="19"/>
  <c r="K96" i="4" s="1"/>
  <c r="W263" i="19"/>
  <c r="K207" i="4" s="1"/>
  <c r="W167" i="19"/>
  <c r="K111" i="4" s="1"/>
  <c r="W289" i="19"/>
  <c r="K233" i="4" s="1"/>
  <c r="W185" i="19"/>
  <c r="K129" i="4" s="1"/>
  <c r="W79" i="19"/>
  <c r="K23" i="4" s="1"/>
  <c r="W206" i="19"/>
  <c r="K150" i="4" s="1"/>
  <c r="W110" i="19"/>
  <c r="K54" i="4" s="1"/>
  <c r="W260" i="19"/>
  <c r="K204" i="4" s="1"/>
  <c r="W83" i="19"/>
  <c r="K27" i="4" s="1"/>
  <c r="W278" i="19"/>
  <c r="K222" i="4" s="1"/>
  <c r="W71" i="19"/>
  <c r="K15" i="4" s="1"/>
  <c r="W216" i="19"/>
  <c r="K160" i="4" s="1"/>
  <c r="W120" i="19"/>
  <c r="K64" i="4" s="1"/>
  <c r="W231" i="19"/>
  <c r="K175" i="4" s="1"/>
  <c r="W135" i="19"/>
  <c r="K79" i="4" s="1"/>
  <c r="W257" i="19"/>
  <c r="K201" i="4" s="1"/>
  <c r="W153" i="19"/>
  <c r="K97" i="4" s="1"/>
  <c r="W270" i="19"/>
  <c r="K214" i="4" s="1"/>
  <c r="W174" i="19"/>
  <c r="K118" i="4" s="1"/>
  <c r="W75" i="19"/>
  <c r="K19" i="4" s="1"/>
  <c r="W239" i="19"/>
  <c r="K183" i="4" s="1"/>
  <c r="W261" i="19"/>
  <c r="K205" i="4" s="1"/>
  <c r="W226" i="19"/>
  <c r="K170" i="4" s="1"/>
  <c r="W189" i="19"/>
  <c r="K133" i="4" s="1"/>
  <c r="W220" i="19"/>
  <c r="K164" i="4" s="1"/>
  <c r="W148" i="19"/>
  <c r="K92" i="4" s="1"/>
  <c r="W228" i="19"/>
  <c r="K172" i="4" s="1"/>
  <c r="W251" i="19"/>
  <c r="K195" i="4" s="1"/>
  <c r="W250" i="19"/>
  <c r="K194" i="4" s="1"/>
  <c r="W249" i="19"/>
  <c r="K193" i="4" s="1"/>
  <c r="W208" i="19"/>
  <c r="K152" i="4" s="1"/>
  <c r="W104" i="19"/>
  <c r="K48" i="4" s="1"/>
  <c r="W223" i="19"/>
  <c r="K167" i="4" s="1"/>
  <c r="W127" i="19"/>
  <c r="K71" i="4" s="1"/>
  <c r="W241" i="19"/>
  <c r="K185" i="4" s="1"/>
  <c r="W145" i="19"/>
  <c r="K89" i="4" s="1"/>
  <c r="W262" i="19"/>
  <c r="K206" i="4" s="1"/>
  <c r="W166" i="19"/>
  <c r="K110" i="4" s="1"/>
  <c r="W94" i="19"/>
  <c r="K38" i="4" s="1"/>
  <c r="W258" i="19"/>
  <c r="K202" i="4" s="1"/>
  <c r="U69" i="19"/>
  <c r="U67" i="19" s="1"/>
  <c r="U291" i="19" s="1"/>
  <c r="W133" i="19"/>
  <c r="K77" i="4" s="1"/>
  <c r="W244" i="19"/>
  <c r="K188" i="4" s="1"/>
  <c r="W178" i="19"/>
  <c r="K122" i="4" s="1"/>
  <c r="W173" i="19"/>
  <c r="K117" i="4" s="1"/>
  <c r="W204" i="19"/>
  <c r="K148" i="4" s="1"/>
  <c r="W100" i="19"/>
  <c r="K44" i="4" s="1"/>
  <c r="W164" i="19"/>
  <c r="K108" i="4" s="1"/>
  <c r="W219" i="19"/>
  <c r="K163" i="4" s="1"/>
  <c r="W234" i="19"/>
  <c r="K178" i="4" s="1"/>
  <c r="W137" i="19"/>
  <c r="K81" i="4" s="1"/>
  <c r="W200" i="19"/>
  <c r="K144" i="4" s="1"/>
  <c r="W96" i="19"/>
  <c r="K40" i="4" s="1"/>
  <c r="W215" i="19"/>
  <c r="K159" i="4" s="1"/>
  <c r="W119" i="19"/>
  <c r="K63" i="4" s="1"/>
  <c r="W233" i="19"/>
  <c r="K177" i="4" s="1"/>
  <c r="W129" i="19"/>
  <c r="K73" i="4" s="1"/>
  <c r="W254" i="19"/>
  <c r="K198" i="4" s="1"/>
  <c r="W158" i="19"/>
  <c r="K102" i="4" s="1"/>
  <c r="W86" i="19"/>
  <c r="K30" i="4" s="1"/>
  <c r="W247" i="19"/>
  <c r="K191" i="4" s="1"/>
  <c r="W117" i="19"/>
  <c r="K61" i="4" s="1"/>
  <c r="W212" i="19"/>
  <c r="K156" i="4" s="1"/>
  <c r="W162" i="19"/>
  <c r="K106" i="4" s="1"/>
  <c r="W157" i="19"/>
  <c r="K101" i="4" s="1"/>
  <c r="W188" i="19"/>
  <c r="K132" i="4" s="1"/>
  <c r="W259" i="19"/>
  <c r="K203" i="4" s="1"/>
  <c r="W116" i="19"/>
  <c r="K60" i="4" s="1"/>
  <c r="W203" i="19"/>
  <c r="K147" i="4" s="1"/>
  <c r="W218" i="19"/>
  <c r="K162" i="4" s="1"/>
  <c r="W288" i="19"/>
  <c r="K232" i="4" s="1"/>
  <c r="W192" i="19"/>
  <c r="K136" i="4" s="1"/>
  <c r="W87" i="19"/>
  <c r="K31" i="4" s="1"/>
  <c r="W207" i="19"/>
  <c r="K151" i="4" s="1"/>
  <c r="W111" i="19"/>
  <c r="K55" i="4" s="1"/>
  <c r="W225" i="19"/>
  <c r="K169" i="4" s="1"/>
  <c r="W121" i="19"/>
  <c r="K65" i="4" s="1"/>
  <c r="W246" i="19"/>
  <c r="K190" i="4" s="1"/>
  <c r="W150" i="19"/>
  <c r="K94" i="4" s="1"/>
  <c r="W78" i="19"/>
  <c r="K22" i="4" s="1"/>
  <c r="W182" i="19"/>
  <c r="K126" i="4" s="1"/>
  <c r="W277" i="19"/>
  <c r="K221" i="4" s="1"/>
  <c r="W267" i="19"/>
  <c r="K211" i="4" s="1"/>
  <c r="W229" i="19"/>
  <c r="K173" i="4" s="1"/>
  <c r="W180" i="19"/>
  <c r="K124" i="4" s="1"/>
  <c r="W146" i="19"/>
  <c r="K90" i="4" s="1"/>
  <c r="W141" i="19"/>
  <c r="K85" i="4" s="1"/>
  <c r="W172" i="19"/>
  <c r="K116" i="4" s="1"/>
  <c r="W211" i="19"/>
  <c r="K155" i="4" s="1"/>
  <c r="W82" i="19"/>
  <c r="K26" i="4" s="1"/>
  <c r="W187" i="19"/>
  <c r="K131" i="4" s="1"/>
  <c r="W202" i="19"/>
  <c r="K146" i="4" s="1"/>
  <c r="W280" i="19"/>
  <c r="K224" i="4" s="1"/>
  <c r="W184" i="19"/>
  <c r="K128" i="4" s="1"/>
  <c r="W77" i="19"/>
  <c r="K21" i="4" s="1"/>
  <c r="W199" i="19"/>
  <c r="K143" i="4" s="1"/>
  <c r="W103" i="19"/>
  <c r="K47" i="4" s="1"/>
  <c r="W217" i="19"/>
  <c r="K161" i="4" s="1"/>
  <c r="W113" i="19"/>
  <c r="K57" i="4" s="1"/>
  <c r="W238" i="19"/>
  <c r="K182" i="4" s="1"/>
  <c r="W142" i="19"/>
  <c r="K86" i="4" s="1"/>
  <c r="W70" i="19"/>
  <c r="K14" i="4" s="1"/>
  <c r="W89" i="19"/>
  <c r="K33" i="4" s="1"/>
  <c r="W143" i="19"/>
  <c r="K87" i="4" s="1"/>
  <c r="W213" i="19"/>
  <c r="K157" i="4" s="1"/>
  <c r="W132" i="19"/>
  <c r="K76" i="4" s="1"/>
  <c r="W130" i="19"/>
  <c r="K74" i="4" s="1"/>
  <c r="W125" i="19"/>
  <c r="K69" i="4" s="1"/>
  <c r="W156" i="19"/>
  <c r="K100" i="4" s="1"/>
  <c r="W163" i="19"/>
  <c r="K107" i="4" s="1"/>
  <c r="W243" i="19"/>
  <c r="K187" i="4" s="1"/>
  <c r="W171" i="19"/>
  <c r="K115" i="4" s="1"/>
  <c r="W186" i="19"/>
  <c r="K130" i="4" s="1"/>
  <c r="W272" i="19"/>
  <c r="K216" i="4" s="1"/>
  <c r="W176" i="19"/>
  <c r="K120" i="4" s="1"/>
  <c r="W287" i="19"/>
  <c r="K231" i="4" s="1"/>
  <c r="W191" i="19"/>
  <c r="K135" i="4" s="1"/>
  <c r="W95" i="19"/>
  <c r="K39" i="4" s="1"/>
  <c r="W209" i="19"/>
  <c r="K153" i="4" s="1"/>
  <c r="W105" i="19"/>
  <c r="K49" i="4" s="1"/>
  <c r="W230" i="19"/>
  <c r="K174" i="4" s="1"/>
  <c r="W134" i="19"/>
  <c r="K78" i="4" s="1"/>
  <c r="W181" i="19"/>
  <c r="K125" i="4" s="1"/>
  <c r="W236" i="19"/>
  <c r="K180" i="4" s="1"/>
  <c r="W165" i="19"/>
  <c r="K109" i="4" s="1"/>
  <c r="W275" i="19"/>
  <c r="K219" i="4" s="1"/>
  <c r="W98" i="19"/>
  <c r="K42" i="4" s="1"/>
  <c r="W109" i="19"/>
  <c r="K53" i="4" s="1"/>
  <c r="W140" i="19"/>
  <c r="K84" i="4" s="1"/>
  <c r="W115" i="19"/>
  <c r="K59" i="4" s="1"/>
  <c r="W195" i="19"/>
  <c r="K139" i="4" s="1"/>
  <c r="W155" i="19"/>
  <c r="K99" i="4" s="1"/>
  <c r="W170" i="19"/>
  <c r="K114" i="4" s="1"/>
  <c r="W264" i="19"/>
  <c r="K208" i="4" s="1"/>
  <c r="W168" i="19"/>
  <c r="K112" i="4" s="1"/>
  <c r="W279" i="19"/>
  <c r="K223" i="4" s="1"/>
  <c r="W183" i="19"/>
  <c r="K127" i="4" s="1"/>
  <c r="W85" i="19"/>
  <c r="K29" i="4" s="1"/>
  <c r="W201" i="19"/>
  <c r="K145" i="4" s="1"/>
  <c r="W97" i="19"/>
  <c r="K41" i="4" s="1"/>
  <c r="W222" i="19"/>
  <c r="K166" i="4" s="1"/>
  <c r="W126" i="19"/>
  <c r="K70" i="4" s="1"/>
  <c r="W73" i="19"/>
  <c r="K17" i="4" s="1"/>
  <c r="R69" i="19"/>
  <c r="L291" i="19"/>
  <c r="O291" i="19"/>
  <c r="H14" i="18"/>
  <c r="H13" i="18"/>
  <c r="W69" i="19" l="1"/>
  <c r="K13" i="4" s="1"/>
  <c r="K11" i="4" s="1"/>
  <c r="R67" i="19"/>
  <c r="R291" i="19" s="1"/>
  <c r="F75" i="18"/>
  <c r="F87" i="18"/>
  <c r="F99" i="18"/>
  <c r="F111" i="18"/>
  <c r="F123" i="18"/>
  <c r="F135" i="18"/>
  <c r="F147" i="18"/>
  <c r="F159" i="18"/>
  <c r="F171" i="18"/>
  <c r="F183" i="18"/>
  <c r="F195" i="18"/>
  <c r="F207" i="18"/>
  <c r="F219" i="18"/>
  <c r="F231" i="18"/>
  <c r="F243" i="18"/>
  <c r="F255" i="18"/>
  <c r="F267" i="18"/>
  <c r="F279" i="18"/>
  <c r="F88" i="18"/>
  <c r="F100" i="18"/>
  <c r="F124" i="18"/>
  <c r="F136" i="18"/>
  <c r="F160" i="18"/>
  <c r="F172" i="18"/>
  <c r="F196" i="18"/>
  <c r="F220" i="18"/>
  <c r="F232" i="18"/>
  <c r="F256" i="18"/>
  <c r="F280" i="18"/>
  <c r="F72" i="18"/>
  <c r="F192" i="18"/>
  <c r="F264" i="18"/>
  <c r="F133" i="18"/>
  <c r="F217" i="18"/>
  <c r="F289" i="18"/>
  <c r="F134" i="18"/>
  <c r="F206" i="18"/>
  <c r="F69" i="18"/>
  <c r="F76" i="18"/>
  <c r="F112" i="18"/>
  <c r="F148" i="18"/>
  <c r="F184" i="18"/>
  <c r="F208" i="18"/>
  <c r="F244" i="18"/>
  <c r="F268" i="18"/>
  <c r="F216" i="18"/>
  <c r="F85" i="18"/>
  <c r="F181" i="18"/>
  <c r="F253" i="18"/>
  <c r="F74" i="18"/>
  <c r="F146" i="18"/>
  <c r="F218" i="18"/>
  <c r="F278" i="18"/>
  <c r="F77" i="18"/>
  <c r="F89" i="18"/>
  <c r="F101" i="18"/>
  <c r="F113" i="18"/>
  <c r="F125" i="18"/>
  <c r="F137" i="18"/>
  <c r="F149" i="18"/>
  <c r="F161" i="18"/>
  <c r="F173" i="18"/>
  <c r="F185" i="18"/>
  <c r="F197" i="18"/>
  <c r="F209" i="18"/>
  <c r="F221" i="18"/>
  <c r="F233" i="18"/>
  <c r="F245" i="18"/>
  <c r="F257" i="18"/>
  <c r="F269" i="18"/>
  <c r="F281" i="18"/>
  <c r="F90" i="18"/>
  <c r="F102" i="18"/>
  <c r="F114" i="18"/>
  <c r="F126" i="18"/>
  <c r="F138" i="18"/>
  <c r="F150" i="18"/>
  <c r="F162" i="18"/>
  <c r="F174" i="18"/>
  <c r="F186" i="18"/>
  <c r="F198" i="18"/>
  <c r="F210" i="18"/>
  <c r="F222" i="18"/>
  <c r="F234" i="18"/>
  <c r="F246" i="18"/>
  <c r="F258" i="18"/>
  <c r="F270" i="18"/>
  <c r="F282" i="18"/>
  <c r="F92" i="18"/>
  <c r="F188" i="18"/>
  <c r="F224" i="18"/>
  <c r="F248" i="18"/>
  <c r="F272" i="18"/>
  <c r="F70" i="18"/>
  <c r="F94" i="18"/>
  <c r="F118" i="18"/>
  <c r="F142" i="18"/>
  <c r="F166" i="18"/>
  <c r="F190" i="18"/>
  <c r="F214" i="18"/>
  <c r="F238" i="18"/>
  <c r="F274" i="18"/>
  <c r="F95" i="18"/>
  <c r="F155" i="18"/>
  <c r="F215" i="18"/>
  <c r="F263" i="18"/>
  <c r="F84" i="18"/>
  <c r="F156" i="18"/>
  <c r="F228" i="18"/>
  <c r="F288" i="18"/>
  <c r="F109" i="18"/>
  <c r="F145" i="18"/>
  <c r="F205" i="18"/>
  <c r="F265" i="18"/>
  <c r="F122" i="18"/>
  <c r="F194" i="18"/>
  <c r="F266" i="18"/>
  <c r="F78" i="18"/>
  <c r="F286" i="18"/>
  <c r="F83" i="18"/>
  <c r="F119" i="18"/>
  <c r="F167" i="18"/>
  <c r="F191" i="18"/>
  <c r="F239" i="18"/>
  <c r="F287" i="18"/>
  <c r="F96" i="18"/>
  <c r="F144" i="18"/>
  <c r="F204" i="18"/>
  <c r="F276" i="18"/>
  <c r="F121" i="18"/>
  <c r="F169" i="18"/>
  <c r="F229" i="18"/>
  <c r="F86" i="18"/>
  <c r="F158" i="18"/>
  <c r="F230" i="18"/>
  <c r="F79" i="18"/>
  <c r="F91" i="18"/>
  <c r="F103" i="18"/>
  <c r="F115" i="18"/>
  <c r="F127" i="18"/>
  <c r="F139" i="18"/>
  <c r="F151" i="18"/>
  <c r="F163" i="18"/>
  <c r="F175" i="18"/>
  <c r="F187" i="18"/>
  <c r="F199" i="18"/>
  <c r="F211" i="18"/>
  <c r="F223" i="18"/>
  <c r="F235" i="18"/>
  <c r="F247" i="18"/>
  <c r="F259" i="18"/>
  <c r="F271" i="18"/>
  <c r="F283" i="18"/>
  <c r="F80" i="18"/>
  <c r="F104" i="18"/>
  <c r="F116" i="18"/>
  <c r="F128" i="18"/>
  <c r="F140" i="18"/>
  <c r="F152" i="18"/>
  <c r="F164" i="18"/>
  <c r="F176" i="18"/>
  <c r="F200" i="18"/>
  <c r="F212" i="18"/>
  <c r="F236" i="18"/>
  <c r="F260" i="18"/>
  <c r="F284" i="18"/>
  <c r="F82" i="18"/>
  <c r="F106" i="18"/>
  <c r="F130" i="18"/>
  <c r="F154" i="18"/>
  <c r="F178" i="18"/>
  <c r="F202" i="18"/>
  <c r="F226" i="18"/>
  <c r="F250" i="18"/>
  <c r="F107" i="18"/>
  <c r="F143" i="18"/>
  <c r="F203" i="18"/>
  <c r="F251" i="18"/>
  <c r="F120" i="18"/>
  <c r="F132" i="18"/>
  <c r="F180" i="18"/>
  <c r="F252" i="18"/>
  <c r="F73" i="18"/>
  <c r="F157" i="18"/>
  <c r="F241" i="18"/>
  <c r="F98" i="18"/>
  <c r="F170" i="18"/>
  <c r="F242" i="18"/>
  <c r="F81" i="18"/>
  <c r="F93" i="18"/>
  <c r="F105" i="18"/>
  <c r="F117" i="18"/>
  <c r="F129" i="18"/>
  <c r="F141" i="18"/>
  <c r="F153" i="18"/>
  <c r="F165" i="18"/>
  <c r="F177" i="18"/>
  <c r="F189" i="18"/>
  <c r="F201" i="18"/>
  <c r="F213" i="18"/>
  <c r="F225" i="18"/>
  <c r="F237" i="18"/>
  <c r="F249" i="18"/>
  <c r="F261" i="18"/>
  <c r="F273" i="18"/>
  <c r="F285" i="18"/>
  <c r="F262" i="18"/>
  <c r="F71" i="18"/>
  <c r="F131" i="18"/>
  <c r="F179" i="18"/>
  <c r="F227" i="18"/>
  <c r="F275" i="18"/>
  <c r="F108" i="18"/>
  <c r="F168" i="18"/>
  <c r="F240" i="18"/>
  <c r="F97" i="18"/>
  <c r="F193" i="18"/>
  <c r="F277" i="18"/>
  <c r="F110" i="18"/>
  <c r="F182" i="18"/>
  <c r="F254" i="18"/>
  <c r="W67" i="19"/>
  <c r="G67" i="17"/>
  <c r="G291" i="17" s="1"/>
  <c r="F67" i="17"/>
  <c r="F291" i="17" s="1"/>
  <c r="E67" i="17"/>
  <c r="E291" i="17" s="1"/>
  <c r="H16" i="17"/>
  <c r="H17" i="17"/>
  <c r="H18" i="17"/>
  <c r="J75" i="17" s="1"/>
  <c r="M75" i="17" s="1"/>
  <c r="H14" i="16"/>
  <c r="H15" i="16"/>
  <c r="H17" i="16"/>
  <c r="H18" i="16"/>
  <c r="H13" i="16"/>
  <c r="E67" i="16"/>
  <c r="E291" i="16" s="1"/>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5" i="16"/>
  <c r="D276" i="16"/>
  <c r="D277" i="16"/>
  <c r="D278" i="16"/>
  <c r="D279" i="16"/>
  <c r="D280" i="16"/>
  <c r="D281" i="16"/>
  <c r="D282" i="16"/>
  <c r="D283" i="16"/>
  <c r="D284" i="16"/>
  <c r="D285" i="16"/>
  <c r="D286" i="16"/>
  <c r="D287" i="16"/>
  <c r="D288" i="16"/>
  <c r="D289" i="16"/>
  <c r="D69" i="16"/>
  <c r="K235" i="4" l="1"/>
  <c r="L190" i="16"/>
  <c r="M190" i="16" s="1"/>
  <c r="L214" i="16"/>
  <c r="M214" i="16" s="1"/>
  <c r="L238" i="16"/>
  <c r="M238" i="16" s="1"/>
  <c r="L262" i="16"/>
  <c r="M262" i="16" s="1"/>
  <c r="L286" i="16"/>
  <c r="M286" i="16" s="1"/>
  <c r="L168" i="16"/>
  <c r="M168" i="16" s="1"/>
  <c r="L144" i="16"/>
  <c r="M144" i="16" s="1"/>
  <c r="L120" i="16"/>
  <c r="M120" i="16" s="1"/>
  <c r="L96" i="16"/>
  <c r="M96" i="16" s="1"/>
  <c r="L72" i="16"/>
  <c r="M72" i="16" s="1"/>
  <c r="L191" i="16"/>
  <c r="M191" i="16" s="1"/>
  <c r="L215" i="16"/>
  <c r="M215" i="16" s="1"/>
  <c r="L239" i="16"/>
  <c r="M239" i="16" s="1"/>
  <c r="L263" i="16"/>
  <c r="M263" i="16" s="1"/>
  <c r="L287" i="16"/>
  <c r="M287" i="16" s="1"/>
  <c r="L167" i="16"/>
  <c r="M167" i="16" s="1"/>
  <c r="L143" i="16"/>
  <c r="M143" i="16" s="1"/>
  <c r="L119" i="16"/>
  <c r="M119" i="16" s="1"/>
  <c r="L95" i="16"/>
  <c r="M95" i="16" s="1"/>
  <c r="L71" i="16"/>
  <c r="M71" i="16" s="1"/>
  <c r="L192" i="16"/>
  <c r="M192" i="16" s="1"/>
  <c r="L216" i="16"/>
  <c r="M216" i="16" s="1"/>
  <c r="L240" i="16"/>
  <c r="M240" i="16" s="1"/>
  <c r="L264" i="16"/>
  <c r="M264" i="16" s="1"/>
  <c r="L288" i="16"/>
  <c r="M288" i="16" s="1"/>
  <c r="L166" i="16"/>
  <c r="M166" i="16" s="1"/>
  <c r="L142" i="16"/>
  <c r="M142" i="16" s="1"/>
  <c r="L118" i="16"/>
  <c r="M118" i="16" s="1"/>
  <c r="L94" i="16"/>
  <c r="M94" i="16" s="1"/>
  <c r="L70" i="16"/>
  <c r="M70" i="16" s="1"/>
  <c r="L205" i="16"/>
  <c r="M205" i="16" s="1"/>
  <c r="L232" i="16"/>
  <c r="M232" i="16" s="1"/>
  <c r="L259" i="16"/>
  <c r="M259" i="16" s="1"/>
  <c r="L289" i="16"/>
  <c r="M289" i="16" s="1"/>
  <c r="L162" i="16"/>
  <c r="M162" i="16" s="1"/>
  <c r="L135" i="16"/>
  <c r="M135" i="16" s="1"/>
  <c r="L108" i="16"/>
  <c r="M108" i="16" s="1"/>
  <c r="L81" i="16"/>
  <c r="M81" i="16" s="1"/>
  <c r="L206" i="16"/>
  <c r="M206" i="16" s="1"/>
  <c r="L233" i="16"/>
  <c r="M233" i="16" s="1"/>
  <c r="L260" i="16"/>
  <c r="M260" i="16" s="1"/>
  <c r="L188" i="16"/>
  <c r="M188" i="16" s="1"/>
  <c r="L161" i="16"/>
  <c r="M161" i="16" s="1"/>
  <c r="L134" i="16"/>
  <c r="M134" i="16" s="1"/>
  <c r="L107" i="16"/>
  <c r="M107" i="16" s="1"/>
  <c r="L80" i="16"/>
  <c r="M80" i="16" s="1"/>
  <c r="L207" i="16"/>
  <c r="M207" i="16" s="1"/>
  <c r="L234" i="16"/>
  <c r="M234" i="16" s="1"/>
  <c r="L261" i="16"/>
  <c r="M261" i="16" s="1"/>
  <c r="L187" i="16"/>
  <c r="M187" i="16" s="1"/>
  <c r="L160" i="16"/>
  <c r="M160" i="16" s="1"/>
  <c r="L133" i="16"/>
  <c r="M133" i="16" s="1"/>
  <c r="L106" i="16"/>
  <c r="M106" i="16" s="1"/>
  <c r="L79" i="16"/>
  <c r="M79" i="16" s="1"/>
  <c r="L219" i="16"/>
  <c r="M219" i="16" s="1"/>
  <c r="L249" i="16"/>
  <c r="M249" i="16" s="1"/>
  <c r="L279" i="16"/>
  <c r="M279" i="16" s="1"/>
  <c r="L169" i="16"/>
  <c r="M169" i="16" s="1"/>
  <c r="L136" i="16"/>
  <c r="M136" i="16" s="1"/>
  <c r="L103" i="16"/>
  <c r="M103" i="16" s="1"/>
  <c r="L73" i="16"/>
  <c r="M73" i="16" s="1"/>
  <c r="L220" i="16"/>
  <c r="M220" i="16" s="1"/>
  <c r="L250" i="16"/>
  <c r="M250" i="16" s="1"/>
  <c r="L280" i="16"/>
  <c r="M280" i="16" s="1"/>
  <c r="L165" i="16"/>
  <c r="M165" i="16" s="1"/>
  <c r="L132" i="16"/>
  <c r="M132" i="16" s="1"/>
  <c r="L102" i="16"/>
  <c r="M102" i="16" s="1"/>
  <c r="L69" i="16"/>
  <c r="M69" i="16" s="1"/>
  <c r="L221" i="16"/>
  <c r="M221" i="16" s="1"/>
  <c r="L251" i="16"/>
  <c r="M251" i="16" s="1"/>
  <c r="L281" i="16"/>
  <c r="M281" i="16" s="1"/>
  <c r="L164" i="16"/>
  <c r="M164" i="16" s="1"/>
  <c r="L131" i="16"/>
  <c r="M131" i="16" s="1"/>
  <c r="L101" i="16"/>
  <c r="M101" i="16" s="1"/>
  <c r="L189" i="16"/>
  <c r="M189" i="16" s="1"/>
  <c r="L222" i="16"/>
  <c r="M222" i="16" s="1"/>
  <c r="L252" i="16"/>
  <c r="M252" i="16" s="1"/>
  <c r="L282" i="16"/>
  <c r="M282" i="16" s="1"/>
  <c r="L163" i="16"/>
  <c r="M163" i="16" s="1"/>
  <c r="L130" i="16"/>
  <c r="M130" i="16" s="1"/>
  <c r="L100" i="16"/>
  <c r="M100" i="16" s="1"/>
  <c r="L193" i="16"/>
  <c r="M193" i="16" s="1"/>
  <c r="L223" i="16"/>
  <c r="M223" i="16" s="1"/>
  <c r="L253" i="16"/>
  <c r="M253" i="16" s="1"/>
  <c r="L283" i="16"/>
  <c r="M283" i="16" s="1"/>
  <c r="L159" i="16"/>
  <c r="M159" i="16" s="1"/>
  <c r="L129" i="16"/>
  <c r="M129" i="16" s="1"/>
  <c r="L99" i="16"/>
  <c r="M99" i="16" s="1"/>
  <c r="L194" i="16"/>
  <c r="M194" i="16" s="1"/>
  <c r="L224" i="16"/>
  <c r="M224" i="16" s="1"/>
  <c r="L254" i="16"/>
  <c r="M254" i="16" s="1"/>
  <c r="L284" i="16"/>
  <c r="M284" i="16" s="1"/>
  <c r="L158" i="16"/>
  <c r="M158" i="16" s="1"/>
  <c r="L128" i="16"/>
  <c r="M128" i="16" s="1"/>
  <c r="L98" i="16"/>
  <c r="M98" i="16" s="1"/>
  <c r="L195" i="16"/>
  <c r="M195" i="16" s="1"/>
  <c r="L225" i="16"/>
  <c r="M225" i="16" s="1"/>
  <c r="L255" i="16"/>
  <c r="M255" i="16" s="1"/>
  <c r="L285" i="16"/>
  <c r="M285" i="16" s="1"/>
  <c r="L157" i="16"/>
  <c r="M157" i="16" s="1"/>
  <c r="L127" i="16"/>
  <c r="M127" i="16" s="1"/>
  <c r="L97" i="16"/>
  <c r="M97" i="16" s="1"/>
  <c r="L196" i="16"/>
  <c r="M196" i="16" s="1"/>
  <c r="L226" i="16"/>
  <c r="M226" i="16" s="1"/>
  <c r="L256" i="16"/>
  <c r="M256" i="16" s="1"/>
  <c r="L186" i="16"/>
  <c r="M186" i="16" s="1"/>
  <c r="L156" i="16"/>
  <c r="M156" i="16" s="1"/>
  <c r="L237" i="16"/>
  <c r="M237" i="16" s="1"/>
  <c r="L278" i="16"/>
  <c r="M278" i="16" s="1"/>
  <c r="L148" i="16"/>
  <c r="M148" i="16" s="1"/>
  <c r="L105" i="16"/>
  <c r="M105" i="16" s="1"/>
  <c r="L197" i="16"/>
  <c r="M197" i="16" s="1"/>
  <c r="L241" i="16"/>
  <c r="M241" i="16" s="1"/>
  <c r="L185" i="16"/>
  <c r="M185" i="16" s="1"/>
  <c r="L147" i="16"/>
  <c r="M147" i="16" s="1"/>
  <c r="L104" i="16"/>
  <c r="M104" i="16" s="1"/>
  <c r="L198" i="16"/>
  <c r="M198" i="16" s="1"/>
  <c r="L242" i="16"/>
  <c r="M242" i="16" s="1"/>
  <c r="L184" i="16"/>
  <c r="M184" i="16" s="1"/>
  <c r="L146" i="16"/>
  <c r="M146" i="16" s="1"/>
  <c r="L93" i="16"/>
  <c r="M93" i="16" s="1"/>
  <c r="L199" i="16"/>
  <c r="M199" i="16" s="1"/>
  <c r="L243" i="16"/>
  <c r="M243" i="16" s="1"/>
  <c r="L183" i="16"/>
  <c r="M183" i="16" s="1"/>
  <c r="L145" i="16"/>
  <c r="M145" i="16" s="1"/>
  <c r="L92" i="16"/>
  <c r="M92" i="16" s="1"/>
  <c r="L208" i="16"/>
  <c r="M208" i="16" s="1"/>
  <c r="L257" i="16"/>
  <c r="M257" i="16" s="1"/>
  <c r="L177" i="16"/>
  <c r="M177" i="16" s="1"/>
  <c r="L126" i="16"/>
  <c r="M126" i="16" s="1"/>
  <c r="L86" i="16"/>
  <c r="M86" i="16" s="1"/>
  <c r="L209" i="16"/>
  <c r="M209" i="16" s="1"/>
  <c r="L258" i="16"/>
  <c r="M258" i="16" s="1"/>
  <c r="L176" i="16"/>
  <c r="M176" i="16" s="1"/>
  <c r="L125" i="16"/>
  <c r="M125" i="16" s="1"/>
  <c r="L85" i="16"/>
  <c r="M85" i="16" s="1"/>
  <c r="L210" i="16"/>
  <c r="M210" i="16" s="1"/>
  <c r="L265" i="16"/>
  <c r="M265" i="16" s="1"/>
  <c r="L175" i="16"/>
  <c r="M175" i="16" s="1"/>
  <c r="L124" i="16"/>
  <c r="M124" i="16" s="1"/>
  <c r="L84" i="16"/>
  <c r="M84" i="16" s="1"/>
  <c r="L211" i="16"/>
  <c r="M211" i="16" s="1"/>
  <c r="L266" i="16"/>
  <c r="M266" i="16" s="1"/>
  <c r="L174" i="16"/>
  <c r="M174" i="16" s="1"/>
  <c r="L123" i="16"/>
  <c r="M123" i="16" s="1"/>
  <c r="L83" i="16"/>
  <c r="M83" i="16" s="1"/>
  <c r="L212" i="16"/>
  <c r="M212" i="16" s="1"/>
  <c r="L267" i="16"/>
  <c r="M267" i="16" s="1"/>
  <c r="L173" i="16"/>
  <c r="M173" i="16" s="1"/>
  <c r="L122" i="16"/>
  <c r="M122" i="16" s="1"/>
  <c r="L82" i="16"/>
  <c r="M82" i="16" s="1"/>
  <c r="L271" i="16"/>
  <c r="M271" i="16" s="1"/>
  <c r="L115" i="16"/>
  <c r="M115" i="16" s="1"/>
  <c r="L228" i="16"/>
  <c r="M228" i="16" s="1"/>
  <c r="L272" i="16"/>
  <c r="M272" i="16" s="1"/>
  <c r="L154" i="16"/>
  <c r="M154" i="16" s="1"/>
  <c r="L114" i="16"/>
  <c r="M114" i="16" s="1"/>
  <c r="L74" i="16"/>
  <c r="M74" i="16" s="1"/>
  <c r="L273" i="16"/>
  <c r="M273" i="16" s="1"/>
  <c r="L113" i="16"/>
  <c r="M113" i="16" s="1"/>
  <c r="L230" i="16"/>
  <c r="M230" i="16" s="1"/>
  <c r="L152" i="16"/>
  <c r="M152" i="16" s="1"/>
  <c r="L213" i="16"/>
  <c r="M213" i="16" s="1"/>
  <c r="L268" i="16"/>
  <c r="M268" i="16" s="1"/>
  <c r="L172" i="16"/>
  <c r="M172" i="16" s="1"/>
  <c r="L121" i="16"/>
  <c r="M121" i="16" s="1"/>
  <c r="L78" i="16"/>
  <c r="M78" i="16" s="1"/>
  <c r="L217" i="16"/>
  <c r="M217" i="16" s="1"/>
  <c r="L269" i="16"/>
  <c r="M269" i="16" s="1"/>
  <c r="L171" i="16"/>
  <c r="M171" i="16" s="1"/>
  <c r="L117" i="16"/>
  <c r="M117" i="16" s="1"/>
  <c r="L77" i="16"/>
  <c r="M77" i="16" s="1"/>
  <c r="L218" i="16"/>
  <c r="M218" i="16" s="1"/>
  <c r="L270" i="16"/>
  <c r="M270" i="16" s="1"/>
  <c r="L170" i="16"/>
  <c r="M170" i="16" s="1"/>
  <c r="L116" i="16"/>
  <c r="M116" i="16" s="1"/>
  <c r="L76" i="16"/>
  <c r="M76" i="16" s="1"/>
  <c r="L227" i="16"/>
  <c r="M227" i="16" s="1"/>
  <c r="L155" i="16"/>
  <c r="M155" i="16" s="1"/>
  <c r="L75" i="16"/>
  <c r="M75" i="16" s="1"/>
  <c r="L229" i="16"/>
  <c r="M229" i="16" s="1"/>
  <c r="L153" i="16"/>
  <c r="M153" i="16" s="1"/>
  <c r="L274" i="16"/>
  <c r="M274" i="16" s="1"/>
  <c r="L112" i="16"/>
  <c r="M112" i="16" s="1"/>
  <c r="L236" i="16"/>
  <c r="M236" i="16" s="1"/>
  <c r="L109" i="16"/>
  <c r="M109" i="16" s="1"/>
  <c r="L244" i="16"/>
  <c r="M244" i="16" s="1"/>
  <c r="L91" i="16"/>
  <c r="M91" i="16" s="1"/>
  <c r="L245" i="16"/>
  <c r="M245" i="16" s="1"/>
  <c r="L90" i="16"/>
  <c r="M90" i="16" s="1"/>
  <c r="L246" i="16"/>
  <c r="M246" i="16" s="1"/>
  <c r="L89" i="16"/>
  <c r="M89" i="16" s="1"/>
  <c r="L247" i="16"/>
  <c r="M247" i="16" s="1"/>
  <c r="L88" i="16"/>
  <c r="M88" i="16" s="1"/>
  <c r="L248" i="16"/>
  <c r="M248" i="16" s="1"/>
  <c r="L87" i="16"/>
  <c r="M87" i="16" s="1"/>
  <c r="L275" i="16"/>
  <c r="M275" i="16" s="1"/>
  <c r="L276" i="16"/>
  <c r="M276" i="16" s="1"/>
  <c r="L277" i="16"/>
  <c r="M277" i="16" s="1"/>
  <c r="L182" i="16"/>
  <c r="M182" i="16" s="1"/>
  <c r="L181" i="16"/>
  <c r="M181" i="16" s="1"/>
  <c r="L180" i="16"/>
  <c r="M180" i="16" s="1"/>
  <c r="L179" i="16"/>
  <c r="M179" i="16" s="1"/>
  <c r="L178" i="16"/>
  <c r="M178" i="16" s="1"/>
  <c r="L151" i="16"/>
  <c r="M151" i="16" s="1"/>
  <c r="L150" i="16"/>
  <c r="M150" i="16" s="1"/>
  <c r="L149" i="16"/>
  <c r="M149" i="16" s="1"/>
  <c r="L200" i="16"/>
  <c r="M200" i="16" s="1"/>
  <c r="L141" i="16"/>
  <c r="M141" i="16" s="1"/>
  <c r="L201" i="16"/>
  <c r="M201" i="16" s="1"/>
  <c r="L140" i="16"/>
  <c r="M140" i="16" s="1"/>
  <c r="L202" i="16"/>
  <c r="M202" i="16" s="1"/>
  <c r="L139" i="16"/>
  <c r="M139" i="16" s="1"/>
  <c r="L203" i="16"/>
  <c r="M203" i="16" s="1"/>
  <c r="L138" i="16"/>
  <c r="M138" i="16" s="1"/>
  <c r="L204" i="16"/>
  <c r="M204" i="16" s="1"/>
  <c r="L137" i="16"/>
  <c r="M137" i="16" s="1"/>
  <c r="L231" i="16"/>
  <c r="M231" i="16" s="1"/>
  <c r="L111" i="16"/>
  <c r="M111" i="16" s="1"/>
  <c r="L235" i="16"/>
  <c r="M235" i="16" s="1"/>
  <c r="L110" i="16"/>
  <c r="M110" i="16" s="1"/>
  <c r="F169" i="16"/>
  <c r="G169" i="16" s="1"/>
  <c r="F145" i="16"/>
  <c r="G145" i="16" s="1"/>
  <c r="F121" i="16"/>
  <c r="G121" i="16" s="1"/>
  <c r="F97" i="16"/>
  <c r="G97" i="16" s="1"/>
  <c r="F73" i="16"/>
  <c r="G73" i="16" s="1"/>
  <c r="F270" i="16"/>
  <c r="G270" i="16" s="1"/>
  <c r="F246" i="16"/>
  <c r="G246" i="16" s="1"/>
  <c r="F222" i="16"/>
  <c r="G222" i="16" s="1"/>
  <c r="F198" i="16"/>
  <c r="G198" i="16" s="1"/>
  <c r="F168" i="16"/>
  <c r="G168" i="16" s="1"/>
  <c r="F144" i="16"/>
  <c r="G144" i="16" s="1"/>
  <c r="F120" i="16"/>
  <c r="G120" i="16" s="1"/>
  <c r="F96" i="16"/>
  <c r="G96" i="16" s="1"/>
  <c r="F72" i="16"/>
  <c r="G72" i="16" s="1"/>
  <c r="F269" i="16"/>
  <c r="G269" i="16" s="1"/>
  <c r="F245" i="16"/>
  <c r="G245" i="16" s="1"/>
  <c r="F221" i="16"/>
  <c r="G221" i="16" s="1"/>
  <c r="F197" i="16"/>
  <c r="G197" i="16" s="1"/>
  <c r="F167" i="16"/>
  <c r="G167" i="16" s="1"/>
  <c r="F143" i="16"/>
  <c r="G143" i="16" s="1"/>
  <c r="F119" i="16"/>
  <c r="G119" i="16" s="1"/>
  <c r="F95" i="16"/>
  <c r="G95" i="16" s="1"/>
  <c r="F71" i="16"/>
  <c r="G71" i="16" s="1"/>
  <c r="F268" i="16"/>
  <c r="G268" i="16" s="1"/>
  <c r="F244" i="16"/>
  <c r="G244" i="16" s="1"/>
  <c r="F220" i="16"/>
  <c r="G220" i="16" s="1"/>
  <c r="F196" i="16"/>
  <c r="G196" i="16" s="1"/>
  <c r="F166" i="16"/>
  <c r="G166" i="16" s="1"/>
  <c r="F142" i="16"/>
  <c r="G142" i="16" s="1"/>
  <c r="F118" i="16"/>
  <c r="G118" i="16" s="1"/>
  <c r="F94" i="16"/>
  <c r="G94" i="16" s="1"/>
  <c r="F70" i="16"/>
  <c r="G70" i="16" s="1"/>
  <c r="F267" i="16"/>
  <c r="G267" i="16" s="1"/>
  <c r="F243" i="16"/>
  <c r="G243" i="16" s="1"/>
  <c r="F219" i="16"/>
  <c r="G219" i="16" s="1"/>
  <c r="F195" i="16"/>
  <c r="G195" i="16" s="1"/>
  <c r="F165" i="16"/>
  <c r="G165" i="16" s="1"/>
  <c r="F141" i="16"/>
  <c r="G141" i="16" s="1"/>
  <c r="F117" i="16"/>
  <c r="G117" i="16" s="1"/>
  <c r="F93" i="16"/>
  <c r="G93" i="16" s="1"/>
  <c r="F69" i="16"/>
  <c r="G69" i="16" s="1"/>
  <c r="F266" i="16"/>
  <c r="G266" i="16" s="1"/>
  <c r="F242" i="16"/>
  <c r="G242" i="16" s="1"/>
  <c r="F218" i="16"/>
  <c r="G218" i="16" s="1"/>
  <c r="F194" i="16"/>
  <c r="G194" i="16" s="1"/>
  <c r="F188" i="16"/>
  <c r="G188" i="16" s="1"/>
  <c r="F164" i="16"/>
  <c r="G164" i="16" s="1"/>
  <c r="F140" i="16"/>
  <c r="G140" i="16" s="1"/>
  <c r="F116" i="16"/>
  <c r="G116" i="16" s="1"/>
  <c r="F92" i="16"/>
  <c r="G92" i="16" s="1"/>
  <c r="F289" i="16"/>
  <c r="G289" i="16" s="1"/>
  <c r="F265" i="16"/>
  <c r="G265" i="16" s="1"/>
  <c r="F241" i="16"/>
  <c r="G241" i="16" s="1"/>
  <c r="F217" i="16"/>
  <c r="G217" i="16" s="1"/>
  <c r="F193" i="16"/>
  <c r="G193" i="16" s="1"/>
  <c r="F187" i="16"/>
  <c r="G187" i="16" s="1"/>
  <c r="F163" i="16"/>
  <c r="G163" i="16" s="1"/>
  <c r="F139" i="16"/>
  <c r="G139" i="16" s="1"/>
  <c r="F115" i="16"/>
  <c r="G115" i="16" s="1"/>
  <c r="F91" i="16"/>
  <c r="G91" i="16" s="1"/>
  <c r="F288" i="16"/>
  <c r="G288" i="16" s="1"/>
  <c r="F264" i="16"/>
  <c r="G264" i="16" s="1"/>
  <c r="F240" i="16"/>
  <c r="G240" i="16" s="1"/>
  <c r="F216" i="16"/>
  <c r="G216" i="16" s="1"/>
  <c r="F192" i="16"/>
  <c r="G192" i="16" s="1"/>
  <c r="F186" i="16"/>
  <c r="G186" i="16" s="1"/>
  <c r="F162" i="16"/>
  <c r="G162" i="16" s="1"/>
  <c r="F138" i="16"/>
  <c r="G138" i="16" s="1"/>
  <c r="F114" i="16"/>
  <c r="G114" i="16" s="1"/>
  <c r="F90" i="16"/>
  <c r="G90" i="16" s="1"/>
  <c r="F287" i="16"/>
  <c r="G287" i="16" s="1"/>
  <c r="F263" i="16"/>
  <c r="G263" i="16" s="1"/>
  <c r="F239" i="16"/>
  <c r="G239" i="16" s="1"/>
  <c r="F215" i="16"/>
  <c r="G215" i="16" s="1"/>
  <c r="F191" i="16"/>
  <c r="G191" i="16" s="1"/>
  <c r="F185" i="16"/>
  <c r="G185" i="16" s="1"/>
  <c r="F161" i="16"/>
  <c r="G161" i="16" s="1"/>
  <c r="F137" i="16"/>
  <c r="G137" i="16" s="1"/>
  <c r="F113" i="16"/>
  <c r="G113" i="16" s="1"/>
  <c r="F89" i="16"/>
  <c r="G89" i="16" s="1"/>
  <c r="F286" i="16"/>
  <c r="G286" i="16" s="1"/>
  <c r="F262" i="16"/>
  <c r="G262" i="16" s="1"/>
  <c r="F238" i="16"/>
  <c r="G238" i="16" s="1"/>
  <c r="F214" i="16"/>
  <c r="G214" i="16" s="1"/>
  <c r="F190" i="16"/>
  <c r="G190" i="16" s="1"/>
  <c r="F184" i="16"/>
  <c r="G184" i="16" s="1"/>
  <c r="F160" i="16"/>
  <c r="G160" i="16" s="1"/>
  <c r="F136" i="16"/>
  <c r="G136" i="16" s="1"/>
  <c r="F112" i="16"/>
  <c r="G112" i="16" s="1"/>
  <c r="F88" i="16"/>
  <c r="G88" i="16" s="1"/>
  <c r="F285" i="16"/>
  <c r="G285" i="16" s="1"/>
  <c r="F261" i="16"/>
  <c r="G261" i="16" s="1"/>
  <c r="F237" i="16"/>
  <c r="G237" i="16" s="1"/>
  <c r="F213" i="16"/>
  <c r="G213" i="16" s="1"/>
  <c r="F189" i="16"/>
  <c r="G189" i="16" s="1"/>
  <c r="F183" i="16"/>
  <c r="G183" i="16" s="1"/>
  <c r="F159" i="16"/>
  <c r="G159" i="16" s="1"/>
  <c r="F135" i="16"/>
  <c r="G135" i="16" s="1"/>
  <c r="F111" i="16"/>
  <c r="G111" i="16" s="1"/>
  <c r="F87" i="16"/>
  <c r="G87" i="16" s="1"/>
  <c r="F284" i="16"/>
  <c r="G284" i="16" s="1"/>
  <c r="F260" i="16"/>
  <c r="G260" i="16" s="1"/>
  <c r="F236" i="16"/>
  <c r="G236" i="16" s="1"/>
  <c r="F212" i="16"/>
  <c r="G212" i="16" s="1"/>
  <c r="F182" i="16"/>
  <c r="G182" i="16" s="1"/>
  <c r="F158" i="16"/>
  <c r="G158" i="16" s="1"/>
  <c r="F134" i="16"/>
  <c r="G134" i="16" s="1"/>
  <c r="F110" i="16"/>
  <c r="G110" i="16" s="1"/>
  <c r="F86" i="16"/>
  <c r="G86" i="16" s="1"/>
  <c r="F283" i="16"/>
  <c r="G283" i="16" s="1"/>
  <c r="F259" i="16"/>
  <c r="G259" i="16" s="1"/>
  <c r="F235" i="16"/>
  <c r="G235" i="16" s="1"/>
  <c r="F211" i="16"/>
  <c r="G211" i="16" s="1"/>
  <c r="F181" i="16"/>
  <c r="G181" i="16" s="1"/>
  <c r="F157" i="16"/>
  <c r="G157" i="16" s="1"/>
  <c r="F133" i="16"/>
  <c r="G133" i="16" s="1"/>
  <c r="F109" i="16"/>
  <c r="G109" i="16" s="1"/>
  <c r="F85" i="16"/>
  <c r="G85" i="16" s="1"/>
  <c r="F282" i="16"/>
  <c r="G282" i="16" s="1"/>
  <c r="F258" i="16"/>
  <c r="G258" i="16" s="1"/>
  <c r="F234" i="16"/>
  <c r="G234" i="16" s="1"/>
  <c r="F210" i="16"/>
  <c r="G210" i="16" s="1"/>
  <c r="F180" i="16"/>
  <c r="G180" i="16" s="1"/>
  <c r="F156" i="16"/>
  <c r="G156" i="16" s="1"/>
  <c r="F132" i="16"/>
  <c r="G132" i="16" s="1"/>
  <c r="F108" i="16"/>
  <c r="G108" i="16" s="1"/>
  <c r="F84" i="16"/>
  <c r="G84" i="16" s="1"/>
  <c r="F281" i="16"/>
  <c r="G281" i="16" s="1"/>
  <c r="F257" i="16"/>
  <c r="G257" i="16" s="1"/>
  <c r="F233" i="16"/>
  <c r="G233" i="16" s="1"/>
  <c r="F209" i="16"/>
  <c r="G209" i="16" s="1"/>
  <c r="F179" i="16"/>
  <c r="G179" i="16" s="1"/>
  <c r="F155" i="16"/>
  <c r="G155" i="16" s="1"/>
  <c r="F131" i="16"/>
  <c r="G131" i="16" s="1"/>
  <c r="F107" i="16"/>
  <c r="G107" i="16" s="1"/>
  <c r="F83" i="16"/>
  <c r="G83" i="16" s="1"/>
  <c r="F280" i="16"/>
  <c r="G280" i="16" s="1"/>
  <c r="F256" i="16"/>
  <c r="G256" i="16" s="1"/>
  <c r="F232" i="16"/>
  <c r="G232" i="16" s="1"/>
  <c r="F208" i="16"/>
  <c r="G208" i="16" s="1"/>
  <c r="F178" i="16"/>
  <c r="G178" i="16" s="1"/>
  <c r="F154" i="16"/>
  <c r="G154" i="16" s="1"/>
  <c r="F130" i="16"/>
  <c r="G130" i="16" s="1"/>
  <c r="F106" i="16"/>
  <c r="G106" i="16" s="1"/>
  <c r="F82" i="16"/>
  <c r="G82" i="16" s="1"/>
  <c r="F279" i="16"/>
  <c r="G279" i="16" s="1"/>
  <c r="F255" i="16"/>
  <c r="G255" i="16" s="1"/>
  <c r="F231" i="16"/>
  <c r="G231" i="16" s="1"/>
  <c r="F207" i="16"/>
  <c r="G207" i="16" s="1"/>
  <c r="F177" i="16"/>
  <c r="G177" i="16" s="1"/>
  <c r="F153" i="16"/>
  <c r="G153" i="16" s="1"/>
  <c r="F129" i="16"/>
  <c r="G129" i="16" s="1"/>
  <c r="F105" i="16"/>
  <c r="G105" i="16" s="1"/>
  <c r="F81" i="16"/>
  <c r="G81" i="16" s="1"/>
  <c r="F278" i="16"/>
  <c r="G278" i="16" s="1"/>
  <c r="F254" i="16"/>
  <c r="G254" i="16" s="1"/>
  <c r="F230" i="16"/>
  <c r="G230" i="16" s="1"/>
  <c r="F206" i="16"/>
  <c r="G206" i="16" s="1"/>
  <c r="F176" i="16"/>
  <c r="G176" i="16" s="1"/>
  <c r="F152" i="16"/>
  <c r="G152" i="16" s="1"/>
  <c r="F128" i="16"/>
  <c r="G128" i="16" s="1"/>
  <c r="F104" i="16"/>
  <c r="G104" i="16" s="1"/>
  <c r="F80" i="16"/>
  <c r="G80" i="16" s="1"/>
  <c r="F277" i="16"/>
  <c r="G277" i="16" s="1"/>
  <c r="F253" i="16"/>
  <c r="G253" i="16" s="1"/>
  <c r="F229" i="16"/>
  <c r="G229" i="16" s="1"/>
  <c r="F205" i="16"/>
  <c r="G205" i="16" s="1"/>
  <c r="F175" i="16"/>
  <c r="G175" i="16" s="1"/>
  <c r="F151" i="16"/>
  <c r="G151" i="16" s="1"/>
  <c r="F127" i="16"/>
  <c r="G127" i="16" s="1"/>
  <c r="F103" i="16"/>
  <c r="G103" i="16" s="1"/>
  <c r="F79" i="16"/>
  <c r="G79" i="16" s="1"/>
  <c r="F276" i="16"/>
  <c r="G276" i="16" s="1"/>
  <c r="F252" i="16"/>
  <c r="G252" i="16" s="1"/>
  <c r="F228" i="16"/>
  <c r="G228" i="16" s="1"/>
  <c r="F204" i="16"/>
  <c r="G204" i="16" s="1"/>
  <c r="F174" i="16"/>
  <c r="G174" i="16" s="1"/>
  <c r="F150" i="16"/>
  <c r="G150" i="16" s="1"/>
  <c r="F126" i="16"/>
  <c r="G126" i="16" s="1"/>
  <c r="F102" i="16"/>
  <c r="G102" i="16" s="1"/>
  <c r="F78" i="16"/>
  <c r="G78" i="16" s="1"/>
  <c r="F275" i="16"/>
  <c r="G275" i="16" s="1"/>
  <c r="F251" i="16"/>
  <c r="G251" i="16" s="1"/>
  <c r="F227" i="16"/>
  <c r="G227" i="16" s="1"/>
  <c r="F203" i="16"/>
  <c r="G203" i="16" s="1"/>
  <c r="F173" i="16"/>
  <c r="G173" i="16" s="1"/>
  <c r="F149" i="16"/>
  <c r="G149" i="16" s="1"/>
  <c r="F125" i="16"/>
  <c r="G125" i="16" s="1"/>
  <c r="F101" i="16"/>
  <c r="G101" i="16" s="1"/>
  <c r="F77" i="16"/>
  <c r="G77" i="16" s="1"/>
  <c r="F274" i="16"/>
  <c r="G274" i="16" s="1"/>
  <c r="F250" i="16"/>
  <c r="G250" i="16" s="1"/>
  <c r="F226" i="16"/>
  <c r="G226" i="16" s="1"/>
  <c r="F202" i="16"/>
  <c r="G202" i="16" s="1"/>
  <c r="F172" i="16"/>
  <c r="G172" i="16" s="1"/>
  <c r="F148" i="16"/>
  <c r="G148" i="16" s="1"/>
  <c r="F124" i="16"/>
  <c r="G124" i="16" s="1"/>
  <c r="F100" i="16"/>
  <c r="G100" i="16" s="1"/>
  <c r="F76" i="16"/>
  <c r="G76" i="16" s="1"/>
  <c r="F273" i="16"/>
  <c r="G273" i="16" s="1"/>
  <c r="F249" i="16"/>
  <c r="G249" i="16" s="1"/>
  <c r="F225" i="16"/>
  <c r="G225" i="16" s="1"/>
  <c r="F201" i="16"/>
  <c r="G201" i="16" s="1"/>
  <c r="F171" i="16"/>
  <c r="G171" i="16" s="1"/>
  <c r="F147" i="16"/>
  <c r="G147" i="16" s="1"/>
  <c r="F123" i="16"/>
  <c r="G123" i="16" s="1"/>
  <c r="F99" i="16"/>
  <c r="G99" i="16" s="1"/>
  <c r="F75" i="16"/>
  <c r="G75" i="16" s="1"/>
  <c r="F272" i="16"/>
  <c r="G272" i="16" s="1"/>
  <c r="F248" i="16"/>
  <c r="G248" i="16" s="1"/>
  <c r="F224" i="16"/>
  <c r="G224" i="16" s="1"/>
  <c r="F200" i="16"/>
  <c r="G200" i="16" s="1"/>
  <c r="F170" i="16"/>
  <c r="G170" i="16" s="1"/>
  <c r="F146" i="16"/>
  <c r="G146" i="16" s="1"/>
  <c r="F122" i="16"/>
  <c r="G122" i="16" s="1"/>
  <c r="F98" i="16"/>
  <c r="G98" i="16" s="1"/>
  <c r="F74" i="16"/>
  <c r="G74" i="16" s="1"/>
  <c r="F271" i="16"/>
  <c r="G271" i="16" s="1"/>
  <c r="F247" i="16"/>
  <c r="G247" i="16" s="1"/>
  <c r="F223" i="16"/>
  <c r="G223" i="16" s="1"/>
  <c r="F199" i="16"/>
  <c r="G199" i="16" s="1"/>
  <c r="F291" i="18"/>
  <c r="I163" i="17"/>
  <c r="L163" i="17" s="1"/>
  <c r="I139" i="17"/>
  <c r="L139" i="17" s="1"/>
  <c r="I191" i="17"/>
  <c r="L191" i="17" s="1"/>
  <c r="I220" i="17"/>
  <c r="L220" i="17" s="1"/>
  <c r="I273" i="17"/>
  <c r="L273" i="17" s="1"/>
  <c r="I74" i="17"/>
  <c r="L74" i="17" s="1"/>
  <c r="I97" i="17"/>
  <c r="L97" i="17" s="1"/>
  <c r="I151" i="17"/>
  <c r="L151" i="17" s="1"/>
  <c r="I285" i="17"/>
  <c r="L285" i="17" s="1"/>
  <c r="I118" i="17"/>
  <c r="L118" i="17" s="1"/>
  <c r="J275" i="17"/>
  <c r="M275" i="17" s="1"/>
  <c r="J251" i="17"/>
  <c r="M251" i="17" s="1"/>
  <c r="J242" i="17"/>
  <c r="M242" i="17" s="1"/>
  <c r="J232" i="17"/>
  <c r="M232" i="17" s="1"/>
  <c r="J191" i="17"/>
  <c r="M191" i="17" s="1"/>
  <c r="J110" i="17"/>
  <c r="M110" i="17" s="1"/>
  <c r="J98" i="17"/>
  <c r="M98" i="17" s="1"/>
  <c r="J86" i="17"/>
  <c r="M86" i="17" s="1"/>
  <c r="J284" i="17"/>
  <c r="M284" i="17" s="1"/>
  <c r="J260" i="17"/>
  <c r="M260" i="17" s="1"/>
  <c r="J206" i="17"/>
  <c r="M206" i="17" s="1"/>
  <c r="J72" i="17"/>
  <c r="M72" i="17" s="1"/>
  <c r="J159" i="17"/>
  <c r="M159" i="17" s="1"/>
  <c r="J281" i="17"/>
  <c r="M281" i="17" s="1"/>
  <c r="I257" i="17"/>
  <c r="L257" i="17" s="1"/>
  <c r="J248" i="17"/>
  <c r="M248" i="17" s="1"/>
  <c r="J238" i="17"/>
  <c r="M238" i="17" s="1"/>
  <c r="J227" i="17"/>
  <c r="M227" i="17" s="1"/>
  <c r="J215" i="17"/>
  <c r="M215" i="17" s="1"/>
  <c r="J202" i="17"/>
  <c r="M202" i="17" s="1"/>
  <c r="J188" i="17"/>
  <c r="M188" i="17" s="1"/>
  <c r="J178" i="17"/>
  <c r="M178" i="17" s="1"/>
  <c r="J169" i="17"/>
  <c r="M169" i="17" s="1"/>
  <c r="I159" i="17"/>
  <c r="L159" i="17" s="1"/>
  <c r="J147" i="17"/>
  <c r="M147" i="17" s="1"/>
  <c r="I135" i="17"/>
  <c r="L135" i="17" s="1"/>
  <c r="J114" i="17"/>
  <c r="M114" i="17" s="1"/>
  <c r="J105" i="17"/>
  <c r="M105" i="17" s="1"/>
  <c r="J95" i="17"/>
  <c r="M95" i="17" s="1"/>
  <c r="J81" i="17"/>
  <c r="M81" i="17" s="1"/>
  <c r="J247" i="17"/>
  <c r="M247" i="17" s="1"/>
  <c r="J177" i="17"/>
  <c r="M177" i="17" s="1"/>
  <c r="J279" i="17"/>
  <c r="M279" i="17" s="1"/>
  <c r="J267" i="17"/>
  <c r="M267" i="17" s="1"/>
  <c r="J246" i="17"/>
  <c r="M246" i="17" s="1"/>
  <c r="I236" i="17"/>
  <c r="L236" i="17" s="1"/>
  <c r="I212" i="17"/>
  <c r="L212" i="17" s="1"/>
  <c r="I196" i="17"/>
  <c r="L196" i="17" s="1"/>
  <c r="J186" i="17"/>
  <c r="M186" i="17" s="1"/>
  <c r="J166" i="17"/>
  <c r="M166" i="17" s="1"/>
  <c r="I155" i="17"/>
  <c r="L155" i="17" s="1"/>
  <c r="J145" i="17"/>
  <c r="M145" i="17" s="1"/>
  <c r="J130" i="17"/>
  <c r="M130" i="17" s="1"/>
  <c r="J121" i="17"/>
  <c r="M121" i="17" s="1"/>
  <c r="J113" i="17"/>
  <c r="M113" i="17" s="1"/>
  <c r="J102" i="17"/>
  <c r="M102" i="17" s="1"/>
  <c r="J92" i="17"/>
  <c r="M92" i="17" s="1"/>
  <c r="J288" i="17"/>
  <c r="M288" i="17" s="1"/>
  <c r="J278" i="17"/>
  <c r="M278" i="17" s="1"/>
  <c r="J266" i="17"/>
  <c r="M266" i="17" s="1"/>
  <c r="J252" i="17"/>
  <c r="M252" i="17" s="1"/>
  <c r="J244" i="17"/>
  <c r="M244" i="17" s="1"/>
  <c r="J235" i="17"/>
  <c r="M235" i="17" s="1"/>
  <c r="J223" i="17"/>
  <c r="M223" i="17" s="1"/>
  <c r="J211" i="17"/>
  <c r="M211" i="17" s="1"/>
  <c r="J194" i="17"/>
  <c r="M194" i="17" s="1"/>
  <c r="J185" i="17"/>
  <c r="M185" i="17" s="1"/>
  <c r="J175" i="17"/>
  <c r="M175" i="17" s="1"/>
  <c r="J163" i="17"/>
  <c r="M163" i="17" s="1"/>
  <c r="J154" i="17"/>
  <c r="M154" i="17" s="1"/>
  <c r="J144" i="17"/>
  <c r="M144" i="17" s="1"/>
  <c r="I130" i="17"/>
  <c r="L130" i="17" s="1"/>
  <c r="J120" i="17"/>
  <c r="M120" i="17" s="1"/>
  <c r="J112" i="17"/>
  <c r="M112" i="17" s="1"/>
  <c r="I102" i="17"/>
  <c r="L102" i="17" s="1"/>
  <c r="J90" i="17"/>
  <c r="M90" i="17" s="1"/>
  <c r="I78" i="17"/>
  <c r="L78" i="17" s="1"/>
  <c r="J263" i="17"/>
  <c r="M263" i="17" s="1"/>
  <c r="J208" i="17"/>
  <c r="M208" i="17" s="1"/>
  <c r="J182" i="17"/>
  <c r="M182" i="17" s="1"/>
  <c r="J174" i="17"/>
  <c r="M174" i="17" s="1"/>
  <c r="J162" i="17"/>
  <c r="M162" i="17" s="1"/>
  <c r="J127" i="17"/>
  <c r="M127" i="17" s="1"/>
  <c r="J250" i="17"/>
  <c r="M250" i="17" s="1"/>
  <c r="J240" i="17"/>
  <c r="M240" i="17" s="1"/>
  <c r="J230" i="17"/>
  <c r="M230" i="17" s="1"/>
  <c r="J218" i="17"/>
  <c r="M218" i="17" s="1"/>
  <c r="J179" i="17"/>
  <c r="M179" i="17" s="1"/>
  <c r="J172" i="17"/>
  <c r="M172" i="17" s="1"/>
  <c r="J160" i="17"/>
  <c r="M160" i="17" s="1"/>
  <c r="J150" i="17"/>
  <c r="M150" i="17" s="1"/>
  <c r="J138" i="17"/>
  <c r="M138" i="17" s="1"/>
  <c r="J126" i="17"/>
  <c r="M126" i="17" s="1"/>
  <c r="J116" i="17"/>
  <c r="M116" i="17" s="1"/>
  <c r="J108" i="17"/>
  <c r="M108" i="17" s="1"/>
  <c r="J84" i="17"/>
  <c r="M84" i="17" s="1"/>
  <c r="J282" i="17"/>
  <c r="M282" i="17" s="1"/>
  <c r="J272" i="17"/>
  <c r="M272" i="17" s="1"/>
  <c r="J258" i="17"/>
  <c r="M258" i="17" s="1"/>
  <c r="J249" i="17"/>
  <c r="M249" i="17" s="1"/>
  <c r="J239" i="17"/>
  <c r="M239" i="17" s="1"/>
  <c r="I228" i="17"/>
  <c r="L228" i="17" s="1"/>
  <c r="J217" i="17"/>
  <c r="M217" i="17" s="1"/>
  <c r="J203" i="17"/>
  <c r="M203" i="17" s="1"/>
  <c r="J190" i="17"/>
  <c r="M190" i="17" s="1"/>
  <c r="I179" i="17"/>
  <c r="L179" i="17" s="1"/>
  <c r="J171" i="17"/>
  <c r="M171" i="17" s="1"/>
  <c r="J148" i="17"/>
  <c r="M148" i="17" s="1"/>
  <c r="J136" i="17"/>
  <c r="M136" i="17" s="1"/>
  <c r="J124" i="17"/>
  <c r="M124" i="17" s="1"/>
  <c r="J115" i="17"/>
  <c r="M115" i="17" s="1"/>
  <c r="I106" i="17"/>
  <c r="L106" i="17" s="1"/>
  <c r="J96" i="17"/>
  <c r="M96" i="17" s="1"/>
  <c r="J83" i="17"/>
  <c r="M83" i="17" s="1"/>
  <c r="J71" i="17"/>
  <c r="M71" i="17" s="1"/>
  <c r="J270" i="17"/>
  <c r="M270" i="17" s="1"/>
  <c r="I123" i="17"/>
  <c r="L123" i="17" s="1"/>
  <c r="I281" i="17"/>
  <c r="L281" i="17" s="1"/>
  <c r="I269" i="17"/>
  <c r="L269" i="17" s="1"/>
  <c r="J255" i="17"/>
  <c r="M255" i="17" s="1"/>
  <c r="J236" i="17"/>
  <c r="M236" i="17" s="1"/>
  <c r="J226" i="17"/>
  <c r="M226" i="17" s="1"/>
  <c r="J214" i="17"/>
  <c r="M214" i="17" s="1"/>
  <c r="J199" i="17"/>
  <c r="M199" i="17" s="1"/>
  <c r="J187" i="17"/>
  <c r="M187" i="17" s="1"/>
  <c r="I167" i="17"/>
  <c r="L167" i="17" s="1"/>
  <c r="J156" i="17"/>
  <c r="M156" i="17" s="1"/>
  <c r="I147" i="17"/>
  <c r="L147" i="17" s="1"/>
  <c r="J132" i="17"/>
  <c r="M132" i="17" s="1"/>
  <c r="J122" i="17"/>
  <c r="M122" i="17" s="1"/>
  <c r="I114" i="17"/>
  <c r="L114" i="17" s="1"/>
  <c r="J104" i="17"/>
  <c r="M104" i="17" s="1"/>
  <c r="I93" i="17"/>
  <c r="L93" i="17" s="1"/>
  <c r="J80" i="17"/>
  <c r="M80" i="17" s="1"/>
  <c r="I289" i="17"/>
  <c r="L289" i="17" s="1"/>
  <c r="J254" i="17"/>
  <c r="M254" i="17" s="1"/>
  <c r="J224" i="17"/>
  <c r="M224" i="17" s="1"/>
  <c r="J176" i="17"/>
  <c r="M176" i="17" s="1"/>
  <c r="J78" i="17"/>
  <c r="M78" i="17" s="1"/>
  <c r="J287" i="17"/>
  <c r="M287" i="17" s="1"/>
  <c r="J276" i="17"/>
  <c r="M276" i="17" s="1"/>
  <c r="J264" i="17"/>
  <c r="M264" i="17" s="1"/>
  <c r="I252" i="17"/>
  <c r="L252" i="17" s="1"/>
  <c r="J243" i="17"/>
  <c r="M243" i="17" s="1"/>
  <c r="J233" i="17"/>
  <c r="M233" i="17" s="1"/>
  <c r="J220" i="17"/>
  <c r="M220" i="17" s="1"/>
  <c r="J209" i="17"/>
  <c r="M209" i="17" s="1"/>
  <c r="J193" i="17"/>
  <c r="M193" i="17" s="1"/>
  <c r="J183" i="17"/>
  <c r="M183" i="17" s="1"/>
  <c r="I175" i="17"/>
  <c r="L175" i="17" s="1"/>
  <c r="J153" i="17"/>
  <c r="M153" i="17" s="1"/>
  <c r="J142" i="17"/>
  <c r="M142" i="17" s="1"/>
  <c r="J129" i="17"/>
  <c r="M129" i="17" s="1"/>
  <c r="J118" i="17"/>
  <c r="M118" i="17" s="1"/>
  <c r="J111" i="17"/>
  <c r="M111" i="17" s="1"/>
  <c r="J99" i="17"/>
  <c r="M99" i="17" s="1"/>
  <c r="J87" i="17"/>
  <c r="M87" i="17" s="1"/>
  <c r="I72" i="17"/>
  <c r="L72" i="17" s="1"/>
  <c r="I80" i="17"/>
  <c r="L80" i="17" s="1"/>
  <c r="I88" i="17"/>
  <c r="L88" i="17" s="1"/>
  <c r="I96" i="17"/>
  <c r="L96" i="17" s="1"/>
  <c r="I104" i="17"/>
  <c r="L104" i="17" s="1"/>
  <c r="I112" i="17"/>
  <c r="L112" i="17" s="1"/>
  <c r="I120" i="17"/>
  <c r="L120" i="17" s="1"/>
  <c r="I128" i="17"/>
  <c r="L128" i="17" s="1"/>
  <c r="I136" i="17"/>
  <c r="L136" i="17" s="1"/>
  <c r="I144" i="17"/>
  <c r="L144" i="17" s="1"/>
  <c r="I152" i="17"/>
  <c r="L152" i="17" s="1"/>
  <c r="I160" i="17"/>
  <c r="L160" i="17" s="1"/>
  <c r="I168" i="17"/>
  <c r="L168" i="17" s="1"/>
  <c r="I176" i="17"/>
  <c r="L176" i="17" s="1"/>
  <c r="I184" i="17"/>
  <c r="L184" i="17" s="1"/>
  <c r="I192" i="17"/>
  <c r="L192" i="17" s="1"/>
  <c r="I200" i="17"/>
  <c r="L200" i="17" s="1"/>
  <c r="I208" i="17"/>
  <c r="L208" i="17" s="1"/>
  <c r="I216" i="17"/>
  <c r="L216" i="17" s="1"/>
  <c r="I224" i="17"/>
  <c r="L224" i="17" s="1"/>
  <c r="I232" i="17"/>
  <c r="L232" i="17" s="1"/>
  <c r="I240" i="17"/>
  <c r="L240" i="17" s="1"/>
  <c r="I248" i="17"/>
  <c r="L248" i="17" s="1"/>
  <c r="I256" i="17"/>
  <c r="L256" i="17" s="1"/>
  <c r="I264" i="17"/>
  <c r="L264" i="17" s="1"/>
  <c r="I272" i="17"/>
  <c r="L272" i="17" s="1"/>
  <c r="I280" i="17"/>
  <c r="L280" i="17" s="1"/>
  <c r="I288" i="17"/>
  <c r="L288" i="17" s="1"/>
  <c r="I70" i="17"/>
  <c r="L70" i="17" s="1"/>
  <c r="I73" i="17"/>
  <c r="L73" i="17" s="1"/>
  <c r="I76" i="17"/>
  <c r="L76" i="17" s="1"/>
  <c r="I79" i="17"/>
  <c r="L79" i="17" s="1"/>
  <c r="I82" i="17"/>
  <c r="L82" i="17" s="1"/>
  <c r="I85" i="17"/>
  <c r="L85" i="17" s="1"/>
  <c r="I131" i="17"/>
  <c r="L131" i="17" s="1"/>
  <c r="I134" i="17"/>
  <c r="L134" i="17" s="1"/>
  <c r="I137" i="17"/>
  <c r="L137" i="17" s="1"/>
  <c r="I140" i="17"/>
  <c r="L140" i="17" s="1"/>
  <c r="I143" i="17"/>
  <c r="L143" i="17" s="1"/>
  <c r="I146" i="17"/>
  <c r="L146" i="17" s="1"/>
  <c r="I149" i="17"/>
  <c r="L149" i="17" s="1"/>
  <c r="I195" i="17"/>
  <c r="L195" i="17" s="1"/>
  <c r="I198" i="17"/>
  <c r="L198" i="17" s="1"/>
  <c r="I201" i="17"/>
  <c r="L201" i="17" s="1"/>
  <c r="I204" i="17"/>
  <c r="L204" i="17" s="1"/>
  <c r="I207" i="17"/>
  <c r="L207" i="17" s="1"/>
  <c r="I210" i="17"/>
  <c r="L210" i="17" s="1"/>
  <c r="I213" i="17"/>
  <c r="L213" i="17" s="1"/>
  <c r="I259" i="17"/>
  <c r="L259" i="17" s="1"/>
  <c r="I262" i="17"/>
  <c r="L262" i="17" s="1"/>
  <c r="I265" i="17"/>
  <c r="L265" i="17" s="1"/>
  <c r="I268" i="17"/>
  <c r="L268" i="17" s="1"/>
  <c r="I271" i="17"/>
  <c r="L271" i="17" s="1"/>
  <c r="I274" i="17"/>
  <c r="L274" i="17" s="1"/>
  <c r="I277" i="17"/>
  <c r="L277" i="17" s="1"/>
  <c r="I107" i="17"/>
  <c r="L107" i="17" s="1"/>
  <c r="I110" i="17"/>
  <c r="L110" i="17" s="1"/>
  <c r="I113" i="17"/>
  <c r="L113" i="17" s="1"/>
  <c r="I116" i="17"/>
  <c r="L116" i="17" s="1"/>
  <c r="I119" i="17"/>
  <c r="L119" i="17" s="1"/>
  <c r="I122" i="17"/>
  <c r="L122" i="17" s="1"/>
  <c r="I125" i="17"/>
  <c r="L125" i="17" s="1"/>
  <c r="I171" i="17"/>
  <c r="L171" i="17" s="1"/>
  <c r="I174" i="17"/>
  <c r="L174" i="17" s="1"/>
  <c r="I177" i="17"/>
  <c r="L177" i="17" s="1"/>
  <c r="I180" i="17"/>
  <c r="L180" i="17" s="1"/>
  <c r="I183" i="17"/>
  <c r="L183" i="17" s="1"/>
  <c r="I186" i="17"/>
  <c r="L186" i="17" s="1"/>
  <c r="I189" i="17"/>
  <c r="L189" i="17" s="1"/>
  <c r="I235" i="17"/>
  <c r="L235" i="17" s="1"/>
  <c r="I238" i="17"/>
  <c r="L238" i="17" s="1"/>
  <c r="I241" i="17"/>
  <c r="L241" i="17" s="1"/>
  <c r="I244" i="17"/>
  <c r="L244" i="17" s="1"/>
  <c r="I247" i="17"/>
  <c r="L247" i="17" s="1"/>
  <c r="I250" i="17"/>
  <c r="L250" i="17" s="1"/>
  <c r="I253" i="17"/>
  <c r="L253" i="17" s="1"/>
  <c r="I83" i="17"/>
  <c r="L83" i="17" s="1"/>
  <c r="I86" i="17"/>
  <c r="L86" i="17" s="1"/>
  <c r="I89" i="17"/>
  <c r="L89" i="17" s="1"/>
  <c r="I92" i="17"/>
  <c r="L92" i="17" s="1"/>
  <c r="I95" i="17"/>
  <c r="L95" i="17" s="1"/>
  <c r="I98" i="17"/>
  <c r="L98" i="17" s="1"/>
  <c r="I276" i="17"/>
  <c r="L276" i="17" s="1"/>
  <c r="I260" i="17"/>
  <c r="L260" i="17" s="1"/>
  <c r="I231" i="17"/>
  <c r="L231" i="17" s="1"/>
  <c r="I219" i="17"/>
  <c r="L219" i="17" s="1"/>
  <c r="I215" i="17"/>
  <c r="L215" i="17" s="1"/>
  <c r="I203" i="17"/>
  <c r="L203" i="17" s="1"/>
  <c r="I199" i="17"/>
  <c r="L199" i="17" s="1"/>
  <c r="I187" i="17"/>
  <c r="L187" i="17" s="1"/>
  <c r="I170" i="17"/>
  <c r="L170" i="17" s="1"/>
  <c r="I158" i="17"/>
  <c r="L158" i="17" s="1"/>
  <c r="I154" i="17"/>
  <c r="L154" i="17" s="1"/>
  <c r="I142" i="17"/>
  <c r="L142" i="17" s="1"/>
  <c r="I138" i="17"/>
  <c r="L138" i="17" s="1"/>
  <c r="I126" i="17"/>
  <c r="L126" i="17" s="1"/>
  <c r="I109" i="17"/>
  <c r="L109" i="17" s="1"/>
  <c r="I87" i="17"/>
  <c r="L87" i="17" s="1"/>
  <c r="I284" i="17"/>
  <c r="L284" i="17" s="1"/>
  <c r="I255" i="17"/>
  <c r="L255" i="17" s="1"/>
  <c r="I243" i="17"/>
  <c r="L243" i="17" s="1"/>
  <c r="I239" i="17"/>
  <c r="L239" i="17" s="1"/>
  <c r="I227" i="17"/>
  <c r="L227" i="17" s="1"/>
  <c r="I223" i="17"/>
  <c r="L223" i="17" s="1"/>
  <c r="I211" i="17"/>
  <c r="L211" i="17" s="1"/>
  <c r="I194" i="17"/>
  <c r="L194" i="17" s="1"/>
  <c r="I182" i="17"/>
  <c r="L182" i="17" s="1"/>
  <c r="I178" i="17"/>
  <c r="L178" i="17" s="1"/>
  <c r="I166" i="17"/>
  <c r="L166" i="17" s="1"/>
  <c r="I162" i="17"/>
  <c r="L162" i="17" s="1"/>
  <c r="I150" i="17"/>
  <c r="L150" i="17" s="1"/>
  <c r="I133" i="17"/>
  <c r="L133" i="17" s="1"/>
  <c r="I121" i="17"/>
  <c r="L121" i="17" s="1"/>
  <c r="I117" i="17"/>
  <c r="L117" i="17" s="1"/>
  <c r="I105" i="17"/>
  <c r="L105" i="17" s="1"/>
  <c r="I101" i="17"/>
  <c r="L101" i="17" s="1"/>
  <c r="I91" i="17"/>
  <c r="L91" i="17" s="1"/>
  <c r="I77" i="17"/>
  <c r="L77" i="17" s="1"/>
  <c r="I283" i="17"/>
  <c r="L283" i="17" s="1"/>
  <c r="I279" i="17"/>
  <c r="L279" i="17" s="1"/>
  <c r="I267" i="17"/>
  <c r="L267" i="17" s="1"/>
  <c r="I263" i="17"/>
  <c r="L263" i="17" s="1"/>
  <c r="I251" i="17"/>
  <c r="L251" i="17" s="1"/>
  <c r="I234" i="17"/>
  <c r="L234" i="17" s="1"/>
  <c r="I222" i="17"/>
  <c r="L222" i="17" s="1"/>
  <c r="I218" i="17"/>
  <c r="L218" i="17" s="1"/>
  <c r="I206" i="17"/>
  <c r="L206" i="17" s="1"/>
  <c r="I202" i="17"/>
  <c r="L202" i="17" s="1"/>
  <c r="I190" i="17"/>
  <c r="L190" i="17" s="1"/>
  <c r="I173" i="17"/>
  <c r="L173" i="17" s="1"/>
  <c r="I161" i="17"/>
  <c r="L161" i="17" s="1"/>
  <c r="I157" i="17"/>
  <c r="L157" i="17" s="1"/>
  <c r="I145" i="17"/>
  <c r="L145" i="17" s="1"/>
  <c r="I141" i="17"/>
  <c r="L141" i="17" s="1"/>
  <c r="I129" i="17"/>
  <c r="L129" i="17" s="1"/>
  <c r="I100" i="17"/>
  <c r="L100" i="17" s="1"/>
  <c r="I81" i="17"/>
  <c r="L81" i="17" s="1"/>
  <c r="I287" i="17"/>
  <c r="L287" i="17" s="1"/>
  <c r="I275" i="17"/>
  <c r="L275" i="17" s="1"/>
  <c r="I258" i="17"/>
  <c r="L258" i="17" s="1"/>
  <c r="I246" i="17"/>
  <c r="L246" i="17" s="1"/>
  <c r="I242" i="17"/>
  <c r="L242" i="17" s="1"/>
  <c r="I230" i="17"/>
  <c r="L230" i="17" s="1"/>
  <c r="I226" i="17"/>
  <c r="L226" i="17" s="1"/>
  <c r="I214" i="17"/>
  <c r="L214" i="17" s="1"/>
  <c r="I197" i="17"/>
  <c r="L197" i="17" s="1"/>
  <c r="I185" i="17"/>
  <c r="L185" i="17" s="1"/>
  <c r="I181" i="17"/>
  <c r="L181" i="17" s="1"/>
  <c r="I169" i="17"/>
  <c r="L169" i="17" s="1"/>
  <c r="I165" i="17"/>
  <c r="L165" i="17" s="1"/>
  <c r="I153" i="17"/>
  <c r="L153" i="17" s="1"/>
  <c r="I124" i="17"/>
  <c r="L124" i="17" s="1"/>
  <c r="I108" i="17"/>
  <c r="L108" i="17" s="1"/>
  <c r="I90" i="17"/>
  <c r="L90" i="17" s="1"/>
  <c r="I71" i="17"/>
  <c r="L71" i="17" s="1"/>
  <c r="I69" i="17"/>
  <c r="L69" i="17" s="1"/>
  <c r="I286" i="17"/>
  <c r="L286" i="17" s="1"/>
  <c r="I282" i="17"/>
  <c r="L282" i="17" s="1"/>
  <c r="I270" i="17"/>
  <c r="L270" i="17" s="1"/>
  <c r="I266" i="17"/>
  <c r="L266" i="17" s="1"/>
  <c r="I254" i="17"/>
  <c r="L254" i="17" s="1"/>
  <c r="I237" i="17"/>
  <c r="L237" i="17" s="1"/>
  <c r="I225" i="17"/>
  <c r="L225" i="17" s="1"/>
  <c r="I221" i="17"/>
  <c r="L221" i="17" s="1"/>
  <c r="I209" i="17"/>
  <c r="L209" i="17" s="1"/>
  <c r="I205" i="17"/>
  <c r="L205" i="17" s="1"/>
  <c r="I193" i="17"/>
  <c r="L193" i="17" s="1"/>
  <c r="I164" i="17"/>
  <c r="L164" i="17" s="1"/>
  <c r="I148" i="17"/>
  <c r="L148" i="17" s="1"/>
  <c r="I132" i="17"/>
  <c r="L132" i="17" s="1"/>
  <c r="I103" i="17"/>
  <c r="L103" i="17" s="1"/>
  <c r="I94" i="17"/>
  <c r="L94" i="17" s="1"/>
  <c r="I75" i="17"/>
  <c r="L75" i="17" s="1"/>
  <c r="J77" i="17"/>
  <c r="M77" i="17" s="1"/>
  <c r="J85" i="17"/>
  <c r="M85" i="17" s="1"/>
  <c r="J93" i="17"/>
  <c r="M93" i="17" s="1"/>
  <c r="J101" i="17"/>
  <c r="M101" i="17" s="1"/>
  <c r="J109" i="17"/>
  <c r="M109" i="17" s="1"/>
  <c r="J117" i="17"/>
  <c r="M117" i="17" s="1"/>
  <c r="J125" i="17"/>
  <c r="M125" i="17" s="1"/>
  <c r="J133" i="17"/>
  <c r="M133" i="17" s="1"/>
  <c r="J141" i="17"/>
  <c r="M141" i="17" s="1"/>
  <c r="J149" i="17"/>
  <c r="M149" i="17" s="1"/>
  <c r="J157" i="17"/>
  <c r="M157" i="17" s="1"/>
  <c r="J165" i="17"/>
  <c r="M165" i="17" s="1"/>
  <c r="J173" i="17"/>
  <c r="M173" i="17" s="1"/>
  <c r="J181" i="17"/>
  <c r="M181" i="17" s="1"/>
  <c r="J189" i="17"/>
  <c r="M189" i="17" s="1"/>
  <c r="J197" i="17"/>
  <c r="M197" i="17" s="1"/>
  <c r="J205" i="17"/>
  <c r="M205" i="17" s="1"/>
  <c r="J213" i="17"/>
  <c r="M213" i="17" s="1"/>
  <c r="J221" i="17"/>
  <c r="M221" i="17" s="1"/>
  <c r="J229" i="17"/>
  <c r="M229" i="17" s="1"/>
  <c r="J237" i="17"/>
  <c r="M237" i="17" s="1"/>
  <c r="J245" i="17"/>
  <c r="M245" i="17" s="1"/>
  <c r="J253" i="17"/>
  <c r="M253" i="17" s="1"/>
  <c r="J261" i="17"/>
  <c r="M261" i="17" s="1"/>
  <c r="J269" i="17"/>
  <c r="M269" i="17" s="1"/>
  <c r="J277" i="17"/>
  <c r="M277" i="17" s="1"/>
  <c r="J285" i="17"/>
  <c r="M285" i="17" s="1"/>
  <c r="J88" i="17"/>
  <c r="M88" i="17" s="1"/>
  <c r="J91" i="17"/>
  <c r="M91" i="17" s="1"/>
  <c r="J94" i="17"/>
  <c r="M94" i="17" s="1"/>
  <c r="J97" i="17"/>
  <c r="M97" i="17" s="1"/>
  <c r="J100" i="17"/>
  <c r="M100" i="17" s="1"/>
  <c r="J103" i="17"/>
  <c r="M103" i="17" s="1"/>
  <c r="J106" i="17"/>
  <c r="M106" i="17" s="1"/>
  <c r="J152" i="17"/>
  <c r="M152" i="17" s="1"/>
  <c r="J155" i="17"/>
  <c r="M155" i="17" s="1"/>
  <c r="J158" i="17"/>
  <c r="M158" i="17" s="1"/>
  <c r="J161" i="17"/>
  <c r="M161" i="17" s="1"/>
  <c r="J164" i="17"/>
  <c r="M164" i="17" s="1"/>
  <c r="J167" i="17"/>
  <c r="M167" i="17" s="1"/>
  <c r="J170" i="17"/>
  <c r="M170" i="17" s="1"/>
  <c r="J216" i="17"/>
  <c r="M216" i="17" s="1"/>
  <c r="J219" i="17"/>
  <c r="M219" i="17" s="1"/>
  <c r="J222" i="17"/>
  <c r="M222" i="17" s="1"/>
  <c r="J225" i="17"/>
  <c r="M225" i="17" s="1"/>
  <c r="J228" i="17"/>
  <c r="M228" i="17" s="1"/>
  <c r="J231" i="17"/>
  <c r="M231" i="17" s="1"/>
  <c r="J234" i="17"/>
  <c r="M234" i="17" s="1"/>
  <c r="J280" i="17"/>
  <c r="M280" i="17" s="1"/>
  <c r="J283" i="17"/>
  <c r="M283" i="17" s="1"/>
  <c r="J286" i="17"/>
  <c r="M286" i="17" s="1"/>
  <c r="J289" i="17"/>
  <c r="M289" i="17" s="1"/>
  <c r="J70" i="17"/>
  <c r="M70" i="17" s="1"/>
  <c r="J73" i="17"/>
  <c r="M73" i="17" s="1"/>
  <c r="J76" i="17"/>
  <c r="M76" i="17" s="1"/>
  <c r="J79" i="17"/>
  <c r="M79" i="17" s="1"/>
  <c r="J82" i="17"/>
  <c r="M82" i="17" s="1"/>
  <c r="J128" i="17"/>
  <c r="M128" i="17" s="1"/>
  <c r="J131" i="17"/>
  <c r="M131" i="17" s="1"/>
  <c r="J134" i="17"/>
  <c r="M134" i="17" s="1"/>
  <c r="J137" i="17"/>
  <c r="M137" i="17" s="1"/>
  <c r="J140" i="17"/>
  <c r="M140" i="17" s="1"/>
  <c r="J143" i="17"/>
  <c r="M143" i="17" s="1"/>
  <c r="J146" i="17"/>
  <c r="M146" i="17" s="1"/>
  <c r="J192" i="17"/>
  <c r="M192" i="17" s="1"/>
  <c r="J195" i="17"/>
  <c r="M195" i="17" s="1"/>
  <c r="J198" i="17"/>
  <c r="M198" i="17" s="1"/>
  <c r="J201" i="17"/>
  <c r="M201" i="17" s="1"/>
  <c r="J204" i="17"/>
  <c r="M204" i="17" s="1"/>
  <c r="J207" i="17"/>
  <c r="M207" i="17" s="1"/>
  <c r="J210" i="17"/>
  <c r="M210" i="17" s="1"/>
  <c r="J256" i="17"/>
  <c r="M256" i="17" s="1"/>
  <c r="J259" i="17"/>
  <c r="M259" i="17" s="1"/>
  <c r="J262" i="17"/>
  <c r="M262" i="17" s="1"/>
  <c r="J265" i="17"/>
  <c r="M265" i="17" s="1"/>
  <c r="J268" i="17"/>
  <c r="M268" i="17" s="1"/>
  <c r="J271" i="17"/>
  <c r="M271" i="17" s="1"/>
  <c r="J274" i="17"/>
  <c r="M274" i="17" s="1"/>
  <c r="J69" i="17"/>
  <c r="M69" i="17" s="1"/>
  <c r="I278" i="17"/>
  <c r="L278" i="17" s="1"/>
  <c r="J273" i="17"/>
  <c r="M273" i="17" s="1"/>
  <c r="I261" i="17"/>
  <c r="L261" i="17" s="1"/>
  <c r="J257" i="17"/>
  <c r="M257" i="17" s="1"/>
  <c r="I249" i="17"/>
  <c r="L249" i="17" s="1"/>
  <c r="I245" i="17"/>
  <c r="L245" i="17" s="1"/>
  <c r="J241" i="17"/>
  <c r="M241" i="17" s="1"/>
  <c r="I233" i="17"/>
  <c r="L233" i="17" s="1"/>
  <c r="I229" i="17"/>
  <c r="L229" i="17" s="1"/>
  <c r="I217" i="17"/>
  <c r="L217" i="17" s="1"/>
  <c r="J212" i="17"/>
  <c r="M212" i="17" s="1"/>
  <c r="J200" i="17"/>
  <c r="M200" i="17" s="1"/>
  <c r="J196" i="17"/>
  <c r="M196" i="17" s="1"/>
  <c r="I188" i="17"/>
  <c r="L188" i="17" s="1"/>
  <c r="J184" i="17"/>
  <c r="M184" i="17" s="1"/>
  <c r="J180" i="17"/>
  <c r="M180" i="17" s="1"/>
  <c r="I172" i="17"/>
  <c r="L172" i="17" s="1"/>
  <c r="J168" i="17"/>
  <c r="M168" i="17" s="1"/>
  <c r="I156" i="17"/>
  <c r="L156" i="17" s="1"/>
  <c r="J151" i="17"/>
  <c r="M151" i="17" s="1"/>
  <c r="J139" i="17"/>
  <c r="M139" i="17" s="1"/>
  <c r="J135" i="17"/>
  <c r="M135" i="17" s="1"/>
  <c r="I127" i="17"/>
  <c r="L127" i="17" s="1"/>
  <c r="J123" i="17"/>
  <c r="M123" i="17" s="1"/>
  <c r="J119" i="17"/>
  <c r="M119" i="17" s="1"/>
  <c r="I115" i="17"/>
  <c r="L115" i="17" s="1"/>
  <c r="I111" i="17"/>
  <c r="L111" i="17" s="1"/>
  <c r="J107" i="17"/>
  <c r="M107" i="17" s="1"/>
  <c r="I99" i="17"/>
  <c r="L99" i="17" s="1"/>
  <c r="J89" i="17"/>
  <c r="M89" i="17" s="1"/>
  <c r="I84" i="17"/>
  <c r="L84" i="17" s="1"/>
  <c r="J74" i="17"/>
  <c r="M74" i="17" s="1"/>
  <c r="H14" i="17"/>
  <c r="H15" i="17"/>
  <c r="H13" i="17"/>
  <c r="H16" i="16"/>
  <c r="G67" i="16" l="1"/>
  <c r="G291" i="16" s="1"/>
  <c r="I287" i="16"/>
  <c r="J287" i="16" s="1"/>
  <c r="N287" i="16" s="1"/>
  <c r="H231" i="4" s="1"/>
  <c r="I263" i="16"/>
  <c r="J263" i="16" s="1"/>
  <c r="N263" i="16" s="1"/>
  <c r="H207" i="4" s="1"/>
  <c r="I239" i="16"/>
  <c r="J239" i="16" s="1"/>
  <c r="N239" i="16" s="1"/>
  <c r="H183" i="4" s="1"/>
  <c r="I215" i="16"/>
  <c r="J215" i="16" s="1"/>
  <c r="N215" i="16" s="1"/>
  <c r="H159" i="4" s="1"/>
  <c r="I191" i="16"/>
  <c r="J191" i="16" s="1"/>
  <c r="N191" i="16" s="1"/>
  <c r="H135" i="4" s="1"/>
  <c r="I166" i="16"/>
  <c r="J166" i="16" s="1"/>
  <c r="N166" i="16" s="1"/>
  <c r="H110" i="4" s="1"/>
  <c r="I142" i="16"/>
  <c r="J142" i="16" s="1"/>
  <c r="N142" i="16" s="1"/>
  <c r="H86" i="4" s="1"/>
  <c r="I118" i="16"/>
  <c r="J118" i="16" s="1"/>
  <c r="N118" i="16" s="1"/>
  <c r="H62" i="4" s="1"/>
  <c r="I94" i="16"/>
  <c r="J94" i="16" s="1"/>
  <c r="N94" i="16" s="1"/>
  <c r="H38" i="4" s="1"/>
  <c r="I70" i="16"/>
  <c r="J70" i="16" s="1"/>
  <c r="N70" i="16" s="1"/>
  <c r="H14" i="4" s="1"/>
  <c r="I286" i="16"/>
  <c r="J286" i="16" s="1"/>
  <c r="N286" i="16" s="1"/>
  <c r="H230" i="4" s="1"/>
  <c r="I262" i="16"/>
  <c r="J262" i="16" s="1"/>
  <c r="N262" i="16" s="1"/>
  <c r="H206" i="4" s="1"/>
  <c r="I238" i="16"/>
  <c r="J238" i="16" s="1"/>
  <c r="N238" i="16" s="1"/>
  <c r="H182" i="4" s="1"/>
  <c r="I214" i="16"/>
  <c r="J214" i="16" s="1"/>
  <c r="N214" i="16" s="1"/>
  <c r="H158" i="4" s="1"/>
  <c r="I190" i="16"/>
  <c r="J190" i="16" s="1"/>
  <c r="N190" i="16" s="1"/>
  <c r="H134" i="4" s="1"/>
  <c r="I165" i="16"/>
  <c r="J165" i="16" s="1"/>
  <c r="N165" i="16" s="1"/>
  <c r="H109" i="4" s="1"/>
  <c r="I141" i="16"/>
  <c r="J141" i="16" s="1"/>
  <c r="N141" i="16" s="1"/>
  <c r="H85" i="4" s="1"/>
  <c r="I117" i="16"/>
  <c r="J117" i="16" s="1"/>
  <c r="N117" i="16" s="1"/>
  <c r="H61" i="4" s="1"/>
  <c r="I93" i="16"/>
  <c r="J93" i="16" s="1"/>
  <c r="N93" i="16" s="1"/>
  <c r="H37" i="4" s="1"/>
  <c r="I69" i="16"/>
  <c r="J69" i="16" s="1"/>
  <c r="N69" i="16" s="1"/>
  <c r="H13" i="4" s="1"/>
  <c r="I285" i="16"/>
  <c r="J285" i="16" s="1"/>
  <c r="N285" i="16" s="1"/>
  <c r="H229" i="4" s="1"/>
  <c r="I261" i="16"/>
  <c r="J261" i="16" s="1"/>
  <c r="N261" i="16" s="1"/>
  <c r="H205" i="4" s="1"/>
  <c r="I237" i="16"/>
  <c r="J237" i="16" s="1"/>
  <c r="N237" i="16" s="1"/>
  <c r="H181" i="4" s="1"/>
  <c r="I213" i="16"/>
  <c r="J213" i="16" s="1"/>
  <c r="N213" i="16" s="1"/>
  <c r="H157" i="4" s="1"/>
  <c r="I188" i="16"/>
  <c r="J188" i="16" s="1"/>
  <c r="N188" i="16" s="1"/>
  <c r="H132" i="4" s="1"/>
  <c r="I164" i="16"/>
  <c r="J164" i="16" s="1"/>
  <c r="N164" i="16" s="1"/>
  <c r="H108" i="4" s="1"/>
  <c r="I140" i="16"/>
  <c r="J140" i="16" s="1"/>
  <c r="N140" i="16" s="1"/>
  <c r="H84" i="4" s="1"/>
  <c r="I116" i="16"/>
  <c r="J116" i="16" s="1"/>
  <c r="N116" i="16" s="1"/>
  <c r="H60" i="4" s="1"/>
  <c r="I92" i="16"/>
  <c r="J92" i="16" s="1"/>
  <c r="N92" i="16" s="1"/>
  <c r="H36" i="4" s="1"/>
  <c r="I189" i="16"/>
  <c r="J189" i="16" s="1"/>
  <c r="I284" i="16"/>
  <c r="J284" i="16" s="1"/>
  <c r="N284" i="16" s="1"/>
  <c r="H228" i="4" s="1"/>
  <c r="I260" i="16"/>
  <c r="J260" i="16" s="1"/>
  <c r="N260" i="16" s="1"/>
  <c r="H204" i="4" s="1"/>
  <c r="I236" i="16"/>
  <c r="J236" i="16" s="1"/>
  <c r="N236" i="16" s="1"/>
  <c r="H180" i="4" s="1"/>
  <c r="I212" i="16"/>
  <c r="J212" i="16" s="1"/>
  <c r="N212" i="16" s="1"/>
  <c r="H156" i="4" s="1"/>
  <c r="I187" i="16"/>
  <c r="J187" i="16" s="1"/>
  <c r="N187" i="16" s="1"/>
  <c r="H131" i="4" s="1"/>
  <c r="I163" i="16"/>
  <c r="J163" i="16" s="1"/>
  <c r="N163" i="16" s="1"/>
  <c r="H107" i="4" s="1"/>
  <c r="I139" i="16"/>
  <c r="J139" i="16" s="1"/>
  <c r="N139" i="16" s="1"/>
  <c r="H83" i="4" s="1"/>
  <c r="I115" i="16"/>
  <c r="J115" i="16" s="1"/>
  <c r="N115" i="16" s="1"/>
  <c r="H59" i="4" s="1"/>
  <c r="I91" i="16"/>
  <c r="J91" i="16" s="1"/>
  <c r="N91" i="16" s="1"/>
  <c r="H35" i="4" s="1"/>
  <c r="I283" i="16"/>
  <c r="J283" i="16" s="1"/>
  <c r="N283" i="16" s="1"/>
  <c r="H227" i="4" s="1"/>
  <c r="I259" i="16"/>
  <c r="J259" i="16" s="1"/>
  <c r="N259" i="16" s="1"/>
  <c r="H203" i="4" s="1"/>
  <c r="I235" i="16"/>
  <c r="J235" i="16" s="1"/>
  <c r="N235" i="16" s="1"/>
  <c r="H179" i="4" s="1"/>
  <c r="I211" i="16"/>
  <c r="J211" i="16" s="1"/>
  <c r="N211" i="16" s="1"/>
  <c r="H155" i="4" s="1"/>
  <c r="I186" i="16"/>
  <c r="J186" i="16" s="1"/>
  <c r="N186" i="16" s="1"/>
  <c r="H130" i="4" s="1"/>
  <c r="I162" i="16"/>
  <c r="J162" i="16" s="1"/>
  <c r="N162" i="16" s="1"/>
  <c r="H106" i="4" s="1"/>
  <c r="I138" i="16"/>
  <c r="J138" i="16" s="1"/>
  <c r="N138" i="16" s="1"/>
  <c r="H82" i="4" s="1"/>
  <c r="I114" i="16"/>
  <c r="J114" i="16" s="1"/>
  <c r="N114" i="16" s="1"/>
  <c r="H58" i="4" s="1"/>
  <c r="I90" i="16"/>
  <c r="J90" i="16" s="1"/>
  <c r="N90" i="16" s="1"/>
  <c r="H34" i="4" s="1"/>
  <c r="I282" i="16"/>
  <c r="J282" i="16" s="1"/>
  <c r="N282" i="16" s="1"/>
  <c r="H226" i="4" s="1"/>
  <c r="I258" i="16"/>
  <c r="J258" i="16" s="1"/>
  <c r="N258" i="16" s="1"/>
  <c r="H202" i="4" s="1"/>
  <c r="I234" i="16"/>
  <c r="J234" i="16" s="1"/>
  <c r="N234" i="16" s="1"/>
  <c r="H178" i="4" s="1"/>
  <c r="I210" i="16"/>
  <c r="J210" i="16" s="1"/>
  <c r="N210" i="16" s="1"/>
  <c r="H154" i="4" s="1"/>
  <c r="I185" i="16"/>
  <c r="J185" i="16" s="1"/>
  <c r="N185" i="16" s="1"/>
  <c r="H129" i="4" s="1"/>
  <c r="I161" i="16"/>
  <c r="J161" i="16" s="1"/>
  <c r="N161" i="16" s="1"/>
  <c r="H105" i="4" s="1"/>
  <c r="I137" i="16"/>
  <c r="J137" i="16" s="1"/>
  <c r="N137" i="16" s="1"/>
  <c r="H81" i="4" s="1"/>
  <c r="I113" i="16"/>
  <c r="J113" i="16" s="1"/>
  <c r="N113" i="16" s="1"/>
  <c r="H57" i="4" s="1"/>
  <c r="I89" i="16"/>
  <c r="J89" i="16" s="1"/>
  <c r="N89" i="16" s="1"/>
  <c r="H33" i="4" s="1"/>
  <c r="I281" i="16"/>
  <c r="J281" i="16" s="1"/>
  <c r="N281" i="16" s="1"/>
  <c r="H225" i="4" s="1"/>
  <c r="I257" i="16"/>
  <c r="J257" i="16" s="1"/>
  <c r="N257" i="16" s="1"/>
  <c r="H201" i="4" s="1"/>
  <c r="I233" i="16"/>
  <c r="J233" i="16" s="1"/>
  <c r="N233" i="16" s="1"/>
  <c r="H177" i="4" s="1"/>
  <c r="I209" i="16"/>
  <c r="J209" i="16" s="1"/>
  <c r="N209" i="16" s="1"/>
  <c r="H153" i="4" s="1"/>
  <c r="I184" i="16"/>
  <c r="J184" i="16" s="1"/>
  <c r="N184" i="16" s="1"/>
  <c r="H128" i="4" s="1"/>
  <c r="I160" i="16"/>
  <c r="J160" i="16" s="1"/>
  <c r="N160" i="16" s="1"/>
  <c r="H104" i="4" s="1"/>
  <c r="I136" i="16"/>
  <c r="J136" i="16" s="1"/>
  <c r="N136" i="16" s="1"/>
  <c r="H80" i="4" s="1"/>
  <c r="I112" i="16"/>
  <c r="J112" i="16" s="1"/>
  <c r="N112" i="16" s="1"/>
  <c r="H56" i="4" s="1"/>
  <c r="I88" i="16"/>
  <c r="J88" i="16" s="1"/>
  <c r="N88" i="16" s="1"/>
  <c r="H32" i="4" s="1"/>
  <c r="I280" i="16"/>
  <c r="J280" i="16" s="1"/>
  <c r="N280" i="16" s="1"/>
  <c r="H224" i="4" s="1"/>
  <c r="I256" i="16"/>
  <c r="J256" i="16" s="1"/>
  <c r="N256" i="16" s="1"/>
  <c r="H200" i="4" s="1"/>
  <c r="I232" i="16"/>
  <c r="J232" i="16" s="1"/>
  <c r="N232" i="16" s="1"/>
  <c r="H176" i="4" s="1"/>
  <c r="I208" i="16"/>
  <c r="J208" i="16" s="1"/>
  <c r="N208" i="16" s="1"/>
  <c r="H152" i="4" s="1"/>
  <c r="I183" i="16"/>
  <c r="J183" i="16" s="1"/>
  <c r="N183" i="16" s="1"/>
  <c r="H127" i="4" s="1"/>
  <c r="I159" i="16"/>
  <c r="J159" i="16" s="1"/>
  <c r="N159" i="16" s="1"/>
  <c r="H103" i="4" s="1"/>
  <c r="I135" i="16"/>
  <c r="J135" i="16" s="1"/>
  <c r="N135" i="16" s="1"/>
  <c r="H79" i="4" s="1"/>
  <c r="I111" i="16"/>
  <c r="J111" i="16" s="1"/>
  <c r="N111" i="16" s="1"/>
  <c r="H55" i="4" s="1"/>
  <c r="I87" i="16"/>
  <c r="J87" i="16" s="1"/>
  <c r="N87" i="16" s="1"/>
  <c r="H31" i="4" s="1"/>
  <c r="I279" i="16"/>
  <c r="J279" i="16" s="1"/>
  <c r="N279" i="16" s="1"/>
  <c r="H223" i="4" s="1"/>
  <c r="I255" i="16"/>
  <c r="J255" i="16" s="1"/>
  <c r="N255" i="16" s="1"/>
  <c r="H199" i="4" s="1"/>
  <c r="I231" i="16"/>
  <c r="J231" i="16" s="1"/>
  <c r="N231" i="16" s="1"/>
  <c r="H175" i="4" s="1"/>
  <c r="I207" i="16"/>
  <c r="J207" i="16" s="1"/>
  <c r="N207" i="16" s="1"/>
  <c r="H151" i="4" s="1"/>
  <c r="I182" i="16"/>
  <c r="J182" i="16" s="1"/>
  <c r="N182" i="16" s="1"/>
  <c r="H126" i="4" s="1"/>
  <c r="I158" i="16"/>
  <c r="J158" i="16" s="1"/>
  <c r="N158" i="16" s="1"/>
  <c r="H102" i="4" s="1"/>
  <c r="I134" i="16"/>
  <c r="J134" i="16" s="1"/>
  <c r="N134" i="16" s="1"/>
  <c r="H78" i="4" s="1"/>
  <c r="I110" i="16"/>
  <c r="J110" i="16" s="1"/>
  <c r="N110" i="16" s="1"/>
  <c r="H54" i="4" s="1"/>
  <c r="I86" i="16"/>
  <c r="J86" i="16" s="1"/>
  <c r="N86" i="16" s="1"/>
  <c r="H30" i="4" s="1"/>
  <c r="I278" i="16"/>
  <c r="J278" i="16" s="1"/>
  <c r="N278" i="16" s="1"/>
  <c r="H222" i="4" s="1"/>
  <c r="I254" i="16"/>
  <c r="J254" i="16" s="1"/>
  <c r="N254" i="16" s="1"/>
  <c r="H198" i="4" s="1"/>
  <c r="I230" i="16"/>
  <c r="J230" i="16" s="1"/>
  <c r="N230" i="16" s="1"/>
  <c r="H174" i="4" s="1"/>
  <c r="I206" i="16"/>
  <c r="J206" i="16" s="1"/>
  <c r="N206" i="16" s="1"/>
  <c r="H150" i="4" s="1"/>
  <c r="I181" i="16"/>
  <c r="J181" i="16" s="1"/>
  <c r="N181" i="16" s="1"/>
  <c r="H125" i="4" s="1"/>
  <c r="I157" i="16"/>
  <c r="J157" i="16" s="1"/>
  <c r="N157" i="16" s="1"/>
  <c r="H101" i="4" s="1"/>
  <c r="I133" i="16"/>
  <c r="J133" i="16" s="1"/>
  <c r="N133" i="16" s="1"/>
  <c r="H77" i="4" s="1"/>
  <c r="I109" i="16"/>
  <c r="J109" i="16" s="1"/>
  <c r="N109" i="16" s="1"/>
  <c r="H53" i="4" s="1"/>
  <c r="I85" i="16"/>
  <c r="J85" i="16" s="1"/>
  <c r="N85" i="16" s="1"/>
  <c r="H29" i="4" s="1"/>
  <c r="I277" i="16"/>
  <c r="J277" i="16" s="1"/>
  <c r="N277" i="16" s="1"/>
  <c r="H221" i="4" s="1"/>
  <c r="I253" i="16"/>
  <c r="J253" i="16" s="1"/>
  <c r="N253" i="16" s="1"/>
  <c r="H197" i="4" s="1"/>
  <c r="I229" i="16"/>
  <c r="J229" i="16" s="1"/>
  <c r="N229" i="16" s="1"/>
  <c r="H173" i="4" s="1"/>
  <c r="I205" i="16"/>
  <c r="J205" i="16" s="1"/>
  <c r="N205" i="16" s="1"/>
  <c r="H149" i="4" s="1"/>
  <c r="I180" i="16"/>
  <c r="J180" i="16" s="1"/>
  <c r="N180" i="16" s="1"/>
  <c r="H124" i="4" s="1"/>
  <c r="I156" i="16"/>
  <c r="J156" i="16" s="1"/>
  <c r="N156" i="16" s="1"/>
  <c r="H100" i="4" s="1"/>
  <c r="I132" i="16"/>
  <c r="J132" i="16" s="1"/>
  <c r="N132" i="16" s="1"/>
  <c r="H76" i="4" s="1"/>
  <c r="I108" i="16"/>
  <c r="J108" i="16" s="1"/>
  <c r="N108" i="16" s="1"/>
  <c r="H52" i="4" s="1"/>
  <c r="I84" i="16"/>
  <c r="J84" i="16" s="1"/>
  <c r="N84" i="16" s="1"/>
  <c r="H28" i="4" s="1"/>
  <c r="I276" i="16"/>
  <c r="J276" i="16" s="1"/>
  <c r="N276" i="16" s="1"/>
  <c r="H220" i="4" s="1"/>
  <c r="I252" i="16"/>
  <c r="J252" i="16" s="1"/>
  <c r="N252" i="16" s="1"/>
  <c r="H196" i="4" s="1"/>
  <c r="I228" i="16"/>
  <c r="J228" i="16" s="1"/>
  <c r="N228" i="16" s="1"/>
  <c r="H172" i="4" s="1"/>
  <c r="I204" i="16"/>
  <c r="J204" i="16" s="1"/>
  <c r="N204" i="16" s="1"/>
  <c r="H148" i="4" s="1"/>
  <c r="I179" i="16"/>
  <c r="J179" i="16" s="1"/>
  <c r="N179" i="16" s="1"/>
  <c r="H123" i="4" s="1"/>
  <c r="I155" i="16"/>
  <c r="J155" i="16" s="1"/>
  <c r="N155" i="16" s="1"/>
  <c r="H99" i="4" s="1"/>
  <c r="I131" i="16"/>
  <c r="J131" i="16" s="1"/>
  <c r="N131" i="16" s="1"/>
  <c r="H75" i="4" s="1"/>
  <c r="I107" i="16"/>
  <c r="J107" i="16" s="1"/>
  <c r="N107" i="16" s="1"/>
  <c r="H51" i="4" s="1"/>
  <c r="I83" i="16"/>
  <c r="J83" i="16" s="1"/>
  <c r="N83" i="16" s="1"/>
  <c r="H27" i="4" s="1"/>
  <c r="I275" i="16"/>
  <c r="J275" i="16" s="1"/>
  <c r="N275" i="16" s="1"/>
  <c r="H219" i="4" s="1"/>
  <c r="I251" i="16"/>
  <c r="J251" i="16" s="1"/>
  <c r="N251" i="16" s="1"/>
  <c r="H195" i="4" s="1"/>
  <c r="I227" i="16"/>
  <c r="J227" i="16" s="1"/>
  <c r="N227" i="16" s="1"/>
  <c r="H171" i="4" s="1"/>
  <c r="I203" i="16"/>
  <c r="J203" i="16" s="1"/>
  <c r="N203" i="16" s="1"/>
  <c r="H147" i="4" s="1"/>
  <c r="I178" i="16"/>
  <c r="J178" i="16" s="1"/>
  <c r="N178" i="16" s="1"/>
  <c r="H122" i="4" s="1"/>
  <c r="I154" i="16"/>
  <c r="J154" i="16" s="1"/>
  <c r="N154" i="16" s="1"/>
  <c r="H98" i="4" s="1"/>
  <c r="I130" i="16"/>
  <c r="J130" i="16" s="1"/>
  <c r="N130" i="16" s="1"/>
  <c r="H74" i="4" s="1"/>
  <c r="I106" i="16"/>
  <c r="J106" i="16" s="1"/>
  <c r="N106" i="16" s="1"/>
  <c r="H50" i="4" s="1"/>
  <c r="I82" i="16"/>
  <c r="J82" i="16" s="1"/>
  <c r="N82" i="16" s="1"/>
  <c r="H26" i="4" s="1"/>
  <c r="I274" i="16"/>
  <c r="J274" i="16" s="1"/>
  <c r="N274" i="16" s="1"/>
  <c r="H218" i="4" s="1"/>
  <c r="I250" i="16"/>
  <c r="J250" i="16" s="1"/>
  <c r="N250" i="16" s="1"/>
  <c r="H194" i="4" s="1"/>
  <c r="I226" i="16"/>
  <c r="J226" i="16" s="1"/>
  <c r="N226" i="16" s="1"/>
  <c r="H170" i="4" s="1"/>
  <c r="I202" i="16"/>
  <c r="J202" i="16" s="1"/>
  <c r="N202" i="16" s="1"/>
  <c r="H146" i="4" s="1"/>
  <c r="I177" i="16"/>
  <c r="J177" i="16" s="1"/>
  <c r="N177" i="16" s="1"/>
  <c r="H121" i="4" s="1"/>
  <c r="I153" i="16"/>
  <c r="J153" i="16" s="1"/>
  <c r="N153" i="16" s="1"/>
  <c r="H97" i="4" s="1"/>
  <c r="I129" i="16"/>
  <c r="J129" i="16" s="1"/>
  <c r="N129" i="16" s="1"/>
  <c r="H73" i="4" s="1"/>
  <c r="I105" i="16"/>
  <c r="J105" i="16" s="1"/>
  <c r="N105" i="16" s="1"/>
  <c r="H49" i="4" s="1"/>
  <c r="I81" i="16"/>
  <c r="J81" i="16" s="1"/>
  <c r="N81" i="16" s="1"/>
  <c r="H25" i="4" s="1"/>
  <c r="I273" i="16"/>
  <c r="J273" i="16" s="1"/>
  <c r="N273" i="16" s="1"/>
  <c r="H217" i="4" s="1"/>
  <c r="I249" i="16"/>
  <c r="J249" i="16" s="1"/>
  <c r="N249" i="16" s="1"/>
  <c r="H193" i="4" s="1"/>
  <c r="I225" i="16"/>
  <c r="J225" i="16" s="1"/>
  <c r="N225" i="16" s="1"/>
  <c r="H169" i="4" s="1"/>
  <c r="I201" i="16"/>
  <c r="J201" i="16" s="1"/>
  <c r="N201" i="16" s="1"/>
  <c r="H145" i="4" s="1"/>
  <c r="I176" i="16"/>
  <c r="J176" i="16" s="1"/>
  <c r="N176" i="16" s="1"/>
  <c r="H120" i="4" s="1"/>
  <c r="I152" i="16"/>
  <c r="J152" i="16" s="1"/>
  <c r="N152" i="16" s="1"/>
  <c r="H96" i="4" s="1"/>
  <c r="I128" i="16"/>
  <c r="J128" i="16" s="1"/>
  <c r="N128" i="16" s="1"/>
  <c r="H72" i="4" s="1"/>
  <c r="I104" i="16"/>
  <c r="J104" i="16" s="1"/>
  <c r="N104" i="16" s="1"/>
  <c r="H48" i="4" s="1"/>
  <c r="I80" i="16"/>
  <c r="J80" i="16" s="1"/>
  <c r="N80" i="16" s="1"/>
  <c r="H24" i="4" s="1"/>
  <c r="I272" i="16"/>
  <c r="J272" i="16" s="1"/>
  <c r="N272" i="16" s="1"/>
  <c r="H216" i="4" s="1"/>
  <c r="I248" i="16"/>
  <c r="J248" i="16" s="1"/>
  <c r="N248" i="16" s="1"/>
  <c r="H192" i="4" s="1"/>
  <c r="I224" i="16"/>
  <c r="J224" i="16" s="1"/>
  <c r="N224" i="16" s="1"/>
  <c r="H168" i="4" s="1"/>
  <c r="I200" i="16"/>
  <c r="J200" i="16" s="1"/>
  <c r="N200" i="16" s="1"/>
  <c r="H144" i="4" s="1"/>
  <c r="I175" i="16"/>
  <c r="J175" i="16" s="1"/>
  <c r="N175" i="16" s="1"/>
  <c r="H119" i="4" s="1"/>
  <c r="I151" i="16"/>
  <c r="J151" i="16" s="1"/>
  <c r="N151" i="16" s="1"/>
  <c r="H95" i="4" s="1"/>
  <c r="I127" i="16"/>
  <c r="J127" i="16" s="1"/>
  <c r="N127" i="16" s="1"/>
  <c r="H71" i="4" s="1"/>
  <c r="I103" i="16"/>
  <c r="J103" i="16" s="1"/>
  <c r="N103" i="16" s="1"/>
  <c r="H47" i="4" s="1"/>
  <c r="I79" i="16"/>
  <c r="J79" i="16" s="1"/>
  <c r="N79" i="16" s="1"/>
  <c r="H23" i="4" s="1"/>
  <c r="I271" i="16"/>
  <c r="J271" i="16" s="1"/>
  <c r="N271" i="16" s="1"/>
  <c r="H215" i="4" s="1"/>
  <c r="I247" i="16"/>
  <c r="J247" i="16" s="1"/>
  <c r="N247" i="16" s="1"/>
  <c r="H191" i="4" s="1"/>
  <c r="I223" i="16"/>
  <c r="J223" i="16" s="1"/>
  <c r="N223" i="16" s="1"/>
  <c r="H167" i="4" s="1"/>
  <c r="I199" i="16"/>
  <c r="J199" i="16" s="1"/>
  <c r="N199" i="16" s="1"/>
  <c r="H143" i="4" s="1"/>
  <c r="I174" i="16"/>
  <c r="J174" i="16" s="1"/>
  <c r="N174" i="16" s="1"/>
  <c r="H118" i="4" s="1"/>
  <c r="I150" i="16"/>
  <c r="J150" i="16" s="1"/>
  <c r="N150" i="16" s="1"/>
  <c r="H94" i="4" s="1"/>
  <c r="I126" i="16"/>
  <c r="J126" i="16" s="1"/>
  <c r="N126" i="16" s="1"/>
  <c r="H70" i="4" s="1"/>
  <c r="I102" i="16"/>
  <c r="J102" i="16" s="1"/>
  <c r="N102" i="16" s="1"/>
  <c r="H46" i="4" s="1"/>
  <c r="I78" i="16"/>
  <c r="J78" i="16" s="1"/>
  <c r="N78" i="16" s="1"/>
  <c r="H22" i="4" s="1"/>
  <c r="I270" i="16"/>
  <c r="J270" i="16" s="1"/>
  <c r="N270" i="16" s="1"/>
  <c r="H214" i="4" s="1"/>
  <c r="I246" i="16"/>
  <c r="J246" i="16" s="1"/>
  <c r="N246" i="16" s="1"/>
  <c r="H190" i="4" s="1"/>
  <c r="I222" i="16"/>
  <c r="J222" i="16" s="1"/>
  <c r="N222" i="16" s="1"/>
  <c r="H166" i="4" s="1"/>
  <c r="I198" i="16"/>
  <c r="J198" i="16" s="1"/>
  <c r="N198" i="16" s="1"/>
  <c r="H142" i="4" s="1"/>
  <c r="I173" i="16"/>
  <c r="J173" i="16" s="1"/>
  <c r="N173" i="16" s="1"/>
  <c r="H117" i="4" s="1"/>
  <c r="I149" i="16"/>
  <c r="J149" i="16" s="1"/>
  <c r="N149" i="16" s="1"/>
  <c r="H93" i="4" s="1"/>
  <c r="I125" i="16"/>
  <c r="J125" i="16" s="1"/>
  <c r="N125" i="16" s="1"/>
  <c r="H69" i="4" s="1"/>
  <c r="I101" i="16"/>
  <c r="J101" i="16" s="1"/>
  <c r="N101" i="16" s="1"/>
  <c r="H45" i="4" s="1"/>
  <c r="I77" i="16"/>
  <c r="J77" i="16" s="1"/>
  <c r="N77" i="16" s="1"/>
  <c r="H21" i="4" s="1"/>
  <c r="I269" i="16"/>
  <c r="J269" i="16" s="1"/>
  <c r="N269" i="16" s="1"/>
  <c r="H213" i="4" s="1"/>
  <c r="I245" i="16"/>
  <c r="J245" i="16" s="1"/>
  <c r="N245" i="16" s="1"/>
  <c r="H189" i="4" s="1"/>
  <c r="I221" i="16"/>
  <c r="J221" i="16" s="1"/>
  <c r="N221" i="16" s="1"/>
  <c r="H165" i="4" s="1"/>
  <c r="I197" i="16"/>
  <c r="J197" i="16" s="1"/>
  <c r="N197" i="16" s="1"/>
  <c r="H141" i="4" s="1"/>
  <c r="I172" i="16"/>
  <c r="J172" i="16" s="1"/>
  <c r="N172" i="16" s="1"/>
  <c r="H116" i="4" s="1"/>
  <c r="I148" i="16"/>
  <c r="J148" i="16" s="1"/>
  <c r="N148" i="16" s="1"/>
  <c r="H92" i="4" s="1"/>
  <c r="I124" i="16"/>
  <c r="J124" i="16" s="1"/>
  <c r="N124" i="16" s="1"/>
  <c r="H68" i="4" s="1"/>
  <c r="I100" i="16"/>
  <c r="J100" i="16" s="1"/>
  <c r="N100" i="16" s="1"/>
  <c r="H44" i="4" s="1"/>
  <c r="I76" i="16"/>
  <c r="J76" i="16" s="1"/>
  <c r="N76" i="16" s="1"/>
  <c r="H20" i="4" s="1"/>
  <c r="I268" i="16"/>
  <c r="J268" i="16" s="1"/>
  <c r="N268" i="16" s="1"/>
  <c r="H212" i="4" s="1"/>
  <c r="I244" i="16"/>
  <c r="J244" i="16" s="1"/>
  <c r="N244" i="16" s="1"/>
  <c r="H188" i="4" s="1"/>
  <c r="I220" i="16"/>
  <c r="J220" i="16" s="1"/>
  <c r="N220" i="16" s="1"/>
  <c r="H164" i="4" s="1"/>
  <c r="I196" i="16"/>
  <c r="J196" i="16" s="1"/>
  <c r="N196" i="16" s="1"/>
  <c r="H140" i="4" s="1"/>
  <c r="I171" i="16"/>
  <c r="J171" i="16" s="1"/>
  <c r="N171" i="16" s="1"/>
  <c r="H115" i="4" s="1"/>
  <c r="I147" i="16"/>
  <c r="J147" i="16" s="1"/>
  <c r="N147" i="16" s="1"/>
  <c r="H91" i="4" s="1"/>
  <c r="I123" i="16"/>
  <c r="J123" i="16" s="1"/>
  <c r="N123" i="16" s="1"/>
  <c r="H67" i="4" s="1"/>
  <c r="I99" i="16"/>
  <c r="J99" i="16" s="1"/>
  <c r="N99" i="16" s="1"/>
  <c r="H43" i="4" s="1"/>
  <c r="I75" i="16"/>
  <c r="J75" i="16" s="1"/>
  <c r="N75" i="16" s="1"/>
  <c r="H19" i="4" s="1"/>
  <c r="I267" i="16"/>
  <c r="J267" i="16" s="1"/>
  <c r="N267" i="16" s="1"/>
  <c r="H211" i="4" s="1"/>
  <c r="I243" i="16"/>
  <c r="J243" i="16" s="1"/>
  <c r="N243" i="16" s="1"/>
  <c r="H187" i="4" s="1"/>
  <c r="I219" i="16"/>
  <c r="J219" i="16" s="1"/>
  <c r="N219" i="16" s="1"/>
  <c r="H163" i="4" s="1"/>
  <c r="I195" i="16"/>
  <c r="J195" i="16" s="1"/>
  <c r="N195" i="16" s="1"/>
  <c r="H139" i="4" s="1"/>
  <c r="I170" i="16"/>
  <c r="J170" i="16" s="1"/>
  <c r="N170" i="16" s="1"/>
  <c r="H114" i="4" s="1"/>
  <c r="I146" i="16"/>
  <c r="J146" i="16" s="1"/>
  <c r="N146" i="16" s="1"/>
  <c r="H90" i="4" s="1"/>
  <c r="I122" i="16"/>
  <c r="J122" i="16" s="1"/>
  <c r="N122" i="16" s="1"/>
  <c r="H66" i="4" s="1"/>
  <c r="I98" i="16"/>
  <c r="J98" i="16" s="1"/>
  <c r="N98" i="16" s="1"/>
  <c r="H42" i="4" s="1"/>
  <c r="I74" i="16"/>
  <c r="J74" i="16" s="1"/>
  <c r="N74" i="16" s="1"/>
  <c r="H18" i="4" s="1"/>
  <c r="I266" i="16"/>
  <c r="J266" i="16" s="1"/>
  <c r="N266" i="16" s="1"/>
  <c r="H210" i="4" s="1"/>
  <c r="I242" i="16"/>
  <c r="J242" i="16" s="1"/>
  <c r="N242" i="16" s="1"/>
  <c r="H186" i="4" s="1"/>
  <c r="I218" i="16"/>
  <c r="J218" i="16" s="1"/>
  <c r="N218" i="16" s="1"/>
  <c r="H162" i="4" s="1"/>
  <c r="I194" i="16"/>
  <c r="J194" i="16" s="1"/>
  <c r="N194" i="16" s="1"/>
  <c r="H138" i="4" s="1"/>
  <c r="I169" i="16"/>
  <c r="J169" i="16" s="1"/>
  <c r="N169" i="16" s="1"/>
  <c r="H113" i="4" s="1"/>
  <c r="I145" i="16"/>
  <c r="J145" i="16" s="1"/>
  <c r="N145" i="16" s="1"/>
  <c r="H89" i="4" s="1"/>
  <c r="I121" i="16"/>
  <c r="J121" i="16" s="1"/>
  <c r="N121" i="16" s="1"/>
  <c r="H65" i="4" s="1"/>
  <c r="I97" i="16"/>
  <c r="J97" i="16" s="1"/>
  <c r="N97" i="16" s="1"/>
  <c r="H41" i="4" s="1"/>
  <c r="I73" i="16"/>
  <c r="J73" i="16" s="1"/>
  <c r="N73" i="16" s="1"/>
  <c r="H17" i="4" s="1"/>
  <c r="I289" i="16"/>
  <c r="J289" i="16" s="1"/>
  <c r="N289" i="16" s="1"/>
  <c r="H233" i="4" s="1"/>
  <c r="I265" i="16"/>
  <c r="J265" i="16" s="1"/>
  <c r="N265" i="16" s="1"/>
  <c r="H209" i="4" s="1"/>
  <c r="I241" i="16"/>
  <c r="J241" i="16" s="1"/>
  <c r="N241" i="16" s="1"/>
  <c r="H185" i="4" s="1"/>
  <c r="I217" i="16"/>
  <c r="J217" i="16" s="1"/>
  <c r="N217" i="16" s="1"/>
  <c r="H161" i="4" s="1"/>
  <c r="I193" i="16"/>
  <c r="J193" i="16" s="1"/>
  <c r="N193" i="16" s="1"/>
  <c r="H137" i="4" s="1"/>
  <c r="I168" i="16"/>
  <c r="J168" i="16" s="1"/>
  <c r="N168" i="16" s="1"/>
  <c r="H112" i="4" s="1"/>
  <c r="I144" i="16"/>
  <c r="J144" i="16" s="1"/>
  <c r="N144" i="16" s="1"/>
  <c r="H88" i="4" s="1"/>
  <c r="I120" i="16"/>
  <c r="J120" i="16" s="1"/>
  <c r="N120" i="16" s="1"/>
  <c r="H64" i="4" s="1"/>
  <c r="I96" i="16"/>
  <c r="J96" i="16" s="1"/>
  <c r="N96" i="16" s="1"/>
  <c r="H40" i="4" s="1"/>
  <c r="I72" i="16"/>
  <c r="J72" i="16" s="1"/>
  <c r="N72" i="16" s="1"/>
  <c r="H16" i="4" s="1"/>
  <c r="I288" i="16"/>
  <c r="J288" i="16" s="1"/>
  <c r="N288" i="16" s="1"/>
  <c r="H232" i="4" s="1"/>
  <c r="I264" i="16"/>
  <c r="J264" i="16" s="1"/>
  <c r="N264" i="16" s="1"/>
  <c r="H208" i="4" s="1"/>
  <c r="I240" i="16"/>
  <c r="J240" i="16" s="1"/>
  <c r="N240" i="16" s="1"/>
  <c r="H184" i="4" s="1"/>
  <c r="I216" i="16"/>
  <c r="J216" i="16" s="1"/>
  <c r="N216" i="16" s="1"/>
  <c r="H160" i="4" s="1"/>
  <c r="I192" i="16"/>
  <c r="J192" i="16" s="1"/>
  <c r="N192" i="16" s="1"/>
  <c r="H136" i="4" s="1"/>
  <c r="I167" i="16"/>
  <c r="J167" i="16" s="1"/>
  <c r="N167" i="16" s="1"/>
  <c r="H111" i="4" s="1"/>
  <c r="I143" i="16"/>
  <c r="J143" i="16" s="1"/>
  <c r="N143" i="16" s="1"/>
  <c r="H87" i="4" s="1"/>
  <c r="I119" i="16"/>
  <c r="J119" i="16" s="1"/>
  <c r="N119" i="16" s="1"/>
  <c r="H63" i="4" s="1"/>
  <c r="I95" i="16"/>
  <c r="J95" i="16" s="1"/>
  <c r="N95" i="16" s="1"/>
  <c r="H39" i="4" s="1"/>
  <c r="I71" i="16"/>
  <c r="J71" i="16" s="1"/>
  <c r="N71" i="16" s="1"/>
  <c r="H15" i="4" s="1"/>
  <c r="L67" i="17"/>
  <c r="L291" i="17" s="1"/>
  <c r="M67" i="17"/>
  <c r="M291" i="17" s="1"/>
  <c r="D5" i="19"/>
  <c r="W291" i="19"/>
  <c r="H75" i="17"/>
  <c r="H83" i="17"/>
  <c r="K83" i="17" s="1"/>
  <c r="N83" i="17" s="1"/>
  <c r="I27" i="4" s="1"/>
  <c r="H91" i="17"/>
  <c r="H99" i="17"/>
  <c r="K99" i="17" s="1"/>
  <c r="N99" i="17" s="1"/>
  <c r="I43" i="4" s="1"/>
  <c r="H107" i="17"/>
  <c r="H115" i="17"/>
  <c r="H123" i="17"/>
  <c r="H131" i="17"/>
  <c r="K131" i="17" s="1"/>
  <c r="N131" i="17" s="1"/>
  <c r="I75" i="4" s="1"/>
  <c r="H139" i="17"/>
  <c r="H147" i="17"/>
  <c r="K147" i="17" s="1"/>
  <c r="N147" i="17" s="1"/>
  <c r="I91" i="4" s="1"/>
  <c r="H155" i="17"/>
  <c r="K155" i="17" s="1"/>
  <c r="N155" i="17" s="1"/>
  <c r="I99" i="4" s="1"/>
  <c r="H163" i="17"/>
  <c r="H171" i="17"/>
  <c r="K171" i="17" s="1"/>
  <c r="N171" i="17" s="1"/>
  <c r="I115" i="4" s="1"/>
  <c r="H179" i="17"/>
  <c r="K179" i="17" s="1"/>
  <c r="N179" i="17" s="1"/>
  <c r="I123" i="4" s="1"/>
  <c r="H187" i="17"/>
  <c r="H195" i="17"/>
  <c r="H203" i="17"/>
  <c r="K203" i="17" s="1"/>
  <c r="N203" i="17" s="1"/>
  <c r="I147" i="4" s="1"/>
  <c r="H211" i="17"/>
  <c r="K211" i="17" s="1"/>
  <c r="N211" i="17" s="1"/>
  <c r="I155" i="4" s="1"/>
  <c r="H219" i="17"/>
  <c r="K219" i="17" s="1"/>
  <c r="N219" i="17" s="1"/>
  <c r="I163" i="4" s="1"/>
  <c r="H227" i="17"/>
  <c r="K227" i="17" s="1"/>
  <c r="N227" i="17" s="1"/>
  <c r="I171" i="4" s="1"/>
  <c r="H235" i="17"/>
  <c r="H243" i="17"/>
  <c r="H251" i="17"/>
  <c r="H259" i="17"/>
  <c r="H267" i="17"/>
  <c r="H275" i="17"/>
  <c r="K275" i="17" s="1"/>
  <c r="N275" i="17" s="1"/>
  <c r="I219" i="4" s="1"/>
  <c r="H283" i="17"/>
  <c r="K283" i="17" s="1"/>
  <c r="N283" i="17" s="1"/>
  <c r="I227" i="4" s="1"/>
  <c r="H110" i="17"/>
  <c r="H113" i="17"/>
  <c r="H116" i="17"/>
  <c r="H119" i="17"/>
  <c r="K119" i="17" s="1"/>
  <c r="N119" i="17" s="1"/>
  <c r="I63" i="4" s="1"/>
  <c r="H122" i="17"/>
  <c r="K122" i="17" s="1"/>
  <c r="N122" i="17" s="1"/>
  <c r="I66" i="4" s="1"/>
  <c r="H125" i="17"/>
  <c r="H128" i="17"/>
  <c r="K128" i="17" s="1"/>
  <c r="N128" i="17" s="1"/>
  <c r="I72" i="4" s="1"/>
  <c r="H174" i="17"/>
  <c r="K174" i="17" s="1"/>
  <c r="N174" i="17" s="1"/>
  <c r="I118" i="4" s="1"/>
  <c r="H177" i="17"/>
  <c r="K177" i="17" s="1"/>
  <c r="N177" i="17" s="1"/>
  <c r="I121" i="4" s="1"/>
  <c r="H180" i="17"/>
  <c r="K180" i="17" s="1"/>
  <c r="N180" i="17" s="1"/>
  <c r="I124" i="4" s="1"/>
  <c r="H183" i="17"/>
  <c r="H186" i="17"/>
  <c r="H189" i="17"/>
  <c r="H192" i="17"/>
  <c r="H238" i="17"/>
  <c r="K238" i="17" s="1"/>
  <c r="N238" i="17" s="1"/>
  <c r="I182" i="4" s="1"/>
  <c r="H241" i="17"/>
  <c r="H244" i="17"/>
  <c r="K244" i="17" s="1"/>
  <c r="N244" i="17" s="1"/>
  <c r="I188" i="4" s="1"/>
  <c r="H247" i="17"/>
  <c r="H250" i="17"/>
  <c r="H253" i="17"/>
  <c r="H256" i="17"/>
  <c r="H86" i="17"/>
  <c r="H89" i="17"/>
  <c r="K89" i="17" s="1"/>
  <c r="N89" i="17" s="1"/>
  <c r="I33" i="4" s="1"/>
  <c r="H92" i="17"/>
  <c r="K92" i="17" s="1"/>
  <c r="N92" i="17" s="1"/>
  <c r="I36" i="4" s="1"/>
  <c r="H95" i="17"/>
  <c r="K95" i="17" s="1"/>
  <c r="N95" i="17" s="1"/>
  <c r="I39" i="4" s="1"/>
  <c r="H98" i="17"/>
  <c r="H101" i="17"/>
  <c r="H104" i="17"/>
  <c r="K104" i="17" s="1"/>
  <c r="N104" i="17" s="1"/>
  <c r="I48" i="4" s="1"/>
  <c r="H150" i="17"/>
  <c r="H153" i="17"/>
  <c r="H156" i="17"/>
  <c r="K156" i="17" s="1"/>
  <c r="N156" i="17" s="1"/>
  <c r="I100" i="4" s="1"/>
  <c r="H159" i="17"/>
  <c r="K159" i="17" s="1"/>
  <c r="N159" i="17" s="1"/>
  <c r="I103" i="4" s="1"/>
  <c r="H162" i="17"/>
  <c r="K162" i="17" s="1"/>
  <c r="N162" i="17" s="1"/>
  <c r="I106" i="4" s="1"/>
  <c r="H165" i="17"/>
  <c r="K165" i="17" s="1"/>
  <c r="N165" i="17" s="1"/>
  <c r="I109" i="4" s="1"/>
  <c r="H168" i="17"/>
  <c r="K168" i="17" s="1"/>
  <c r="N168" i="17" s="1"/>
  <c r="I112" i="4" s="1"/>
  <c r="H214" i="17"/>
  <c r="H217" i="17"/>
  <c r="H220" i="17"/>
  <c r="H223" i="17"/>
  <c r="K223" i="17" s="1"/>
  <c r="N223" i="17" s="1"/>
  <c r="I167" i="4" s="1"/>
  <c r="H226" i="17"/>
  <c r="K226" i="17" s="1"/>
  <c r="N226" i="17" s="1"/>
  <c r="I170" i="4" s="1"/>
  <c r="H229" i="17"/>
  <c r="K229" i="17" s="1"/>
  <c r="N229" i="17" s="1"/>
  <c r="I173" i="4" s="1"/>
  <c r="H232" i="17"/>
  <c r="H278" i="17"/>
  <c r="H281" i="17"/>
  <c r="H284" i="17"/>
  <c r="H287" i="17"/>
  <c r="H69" i="17"/>
  <c r="K69" i="17" s="1"/>
  <c r="H71" i="17"/>
  <c r="K71" i="17" s="1"/>
  <c r="N71" i="17" s="1"/>
  <c r="I15" i="4" s="1"/>
  <c r="H74" i="17"/>
  <c r="H77" i="17"/>
  <c r="H80" i="17"/>
  <c r="H79" i="17"/>
  <c r="H94" i="17"/>
  <c r="H103" i="17"/>
  <c r="H132" i="17"/>
  <c r="K132" i="17" s="1"/>
  <c r="N132" i="17" s="1"/>
  <c r="I76" i="4" s="1"/>
  <c r="H144" i="17"/>
  <c r="H148" i="17"/>
  <c r="K148" i="17" s="1"/>
  <c r="N148" i="17" s="1"/>
  <c r="I92" i="4" s="1"/>
  <c r="H160" i="17"/>
  <c r="H164" i="17"/>
  <c r="K164" i="17" s="1"/>
  <c r="N164" i="17" s="1"/>
  <c r="I108" i="4" s="1"/>
  <c r="H176" i="17"/>
  <c r="H193" i="17"/>
  <c r="H205" i="17"/>
  <c r="H209" i="17"/>
  <c r="H221" i="17"/>
  <c r="K221" i="17" s="1"/>
  <c r="N221" i="17" s="1"/>
  <c r="I165" i="4" s="1"/>
  <c r="H225" i="17"/>
  <c r="H237" i="17"/>
  <c r="H254" i="17"/>
  <c r="K254" i="17" s="1"/>
  <c r="N254" i="17" s="1"/>
  <c r="I198" i="4" s="1"/>
  <c r="H266" i="17"/>
  <c r="H270" i="17"/>
  <c r="H282" i="17"/>
  <c r="H286" i="17"/>
  <c r="K286" i="17" s="1"/>
  <c r="N286" i="17" s="1"/>
  <c r="I230" i="4" s="1"/>
  <c r="H70" i="17"/>
  <c r="K70" i="17" s="1"/>
  <c r="N70" i="17" s="1"/>
  <c r="I14" i="4" s="1"/>
  <c r="H90" i="17"/>
  <c r="H108" i="17"/>
  <c r="K108" i="17" s="1"/>
  <c r="N108" i="17" s="1"/>
  <c r="I52" i="4" s="1"/>
  <c r="H120" i="17"/>
  <c r="K120" i="17" s="1"/>
  <c r="N120" i="17" s="1"/>
  <c r="I64" i="4" s="1"/>
  <c r="H124" i="17"/>
  <c r="H136" i="17"/>
  <c r="K136" i="17" s="1"/>
  <c r="N136" i="17" s="1"/>
  <c r="I80" i="4" s="1"/>
  <c r="H140" i="17"/>
  <c r="H152" i="17"/>
  <c r="H169" i="17"/>
  <c r="K169" i="17" s="1"/>
  <c r="N169" i="17" s="1"/>
  <c r="I113" i="4" s="1"/>
  <c r="H181" i="17"/>
  <c r="K181" i="17" s="1"/>
  <c r="N181" i="17" s="1"/>
  <c r="I125" i="4" s="1"/>
  <c r="H185" i="17"/>
  <c r="K185" i="17" s="1"/>
  <c r="N185" i="17" s="1"/>
  <c r="I129" i="4" s="1"/>
  <c r="H197" i="17"/>
  <c r="H201" i="17"/>
  <c r="H213" i="17"/>
  <c r="H230" i="17"/>
  <c r="H242" i="17"/>
  <c r="K242" i="17" s="1"/>
  <c r="N242" i="17" s="1"/>
  <c r="I186" i="4" s="1"/>
  <c r="H246" i="17"/>
  <c r="K246" i="17" s="1"/>
  <c r="N246" i="17" s="1"/>
  <c r="I190" i="4" s="1"/>
  <c r="H258" i="17"/>
  <c r="H262" i="17"/>
  <c r="K262" i="17" s="1"/>
  <c r="N262" i="17" s="1"/>
  <c r="I206" i="4" s="1"/>
  <c r="H274" i="17"/>
  <c r="H81" i="17"/>
  <c r="H85" i="17"/>
  <c r="K85" i="17" s="1"/>
  <c r="N85" i="17" s="1"/>
  <c r="I29" i="4" s="1"/>
  <c r="H100" i="17"/>
  <c r="H112" i="17"/>
  <c r="K112" i="17" s="1"/>
  <c r="N112" i="17" s="1"/>
  <c r="I56" i="4" s="1"/>
  <c r="H129" i="17"/>
  <c r="K129" i="17" s="1"/>
  <c r="N129" i="17" s="1"/>
  <c r="I73" i="4" s="1"/>
  <c r="H141" i="17"/>
  <c r="K141" i="17" s="1"/>
  <c r="N141" i="17" s="1"/>
  <c r="I85" i="4" s="1"/>
  <c r="H145" i="17"/>
  <c r="H157" i="17"/>
  <c r="K157" i="17" s="1"/>
  <c r="N157" i="17" s="1"/>
  <c r="I101" i="4" s="1"/>
  <c r="H161" i="17"/>
  <c r="H173" i="17"/>
  <c r="H190" i="17"/>
  <c r="H202" i="17"/>
  <c r="K202" i="17" s="1"/>
  <c r="N202" i="17" s="1"/>
  <c r="I146" i="4" s="1"/>
  <c r="H206" i="17"/>
  <c r="K206" i="17" s="1"/>
  <c r="N206" i="17" s="1"/>
  <c r="I150" i="4" s="1"/>
  <c r="H218" i="17"/>
  <c r="H222" i="17"/>
  <c r="H234" i="17"/>
  <c r="K234" i="17" s="1"/>
  <c r="N234" i="17" s="1"/>
  <c r="I178" i="4" s="1"/>
  <c r="H263" i="17"/>
  <c r="K263" i="17" s="1"/>
  <c r="N263" i="17" s="1"/>
  <c r="I207" i="4" s="1"/>
  <c r="H279" i="17"/>
  <c r="K279" i="17" s="1"/>
  <c r="N279" i="17" s="1"/>
  <c r="I223" i="4" s="1"/>
  <c r="H76" i="17"/>
  <c r="H96" i="17"/>
  <c r="H105" i="17"/>
  <c r="K105" i="17" s="1"/>
  <c r="N105" i="17" s="1"/>
  <c r="I49" i="4" s="1"/>
  <c r="H117" i="17"/>
  <c r="K117" i="17" s="1"/>
  <c r="N117" i="17" s="1"/>
  <c r="I61" i="4" s="1"/>
  <c r="H121" i="17"/>
  <c r="K121" i="17" s="1"/>
  <c r="N121" i="17" s="1"/>
  <c r="I65" i="4" s="1"/>
  <c r="H133" i="17"/>
  <c r="H137" i="17"/>
  <c r="K137" i="17" s="1"/>
  <c r="N137" i="17" s="1"/>
  <c r="I81" i="4" s="1"/>
  <c r="H149" i="17"/>
  <c r="H166" i="17"/>
  <c r="H178" i="17"/>
  <c r="K178" i="17" s="1"/>
  <c r="N178" i="17" s="1"/>
  <c r="I122" i="4" s="1"/>
  <c r="H182" i="17"/>
  <c r="H194" i="17"/>
  <c r="H198" i="17"/>
  <c r="K198" i="17" s="1"/>
  <c r="N198" i="17" s="1"/>
  <c r="I142" i="4" s="1"/>
  <c r="H210" i="17"/>
  <c r="K210" i="17" s="1"/>
  <c r="N210" i="17" s="1"/>
  <c r="I154" i="4" s="1"/>
  <c r="H239" i="17"/>
  <c r="H255" i="17"/>
  <c r="K255" i="17" s="1"/>
  <c r="N255" i="17" s="1"/>
  <c r="I199" i="4" s="1"/>
  <c r="H271" i="17"/>
  <c r="H72" i="17"/>
  <c r="K72" i="17" s="1"/>
  <c r="N72" i="17" s="1"/>
  <c r="I16" i="4" s="1"/>
  <c r="H87" i="17"/>
  <c r="K87" i="17" s="1"/>
  <c r="N87" i="17" s="1"/>
  <c r="I31" i="4" s="1"/>
  <c r="H109" i="17"/>
  <c r="K109" i="17" s="1"/>
  <c r="N109" i="17" s="1"/>
  <c r="I53" i="4" s="1"/>
  <c r="H126" i="17"/>
  <c r="K126" i="17" s="1"/>
  <c r="N126" i="17" s="1"/>
  <c r="I70" i="4" s="1"/>
  <c r="H138" i="17"/>
  <c r="H142" i="17"/>
  <c r="H154" i="17"/>
  <c r="H158" i="17"/>
  <c r="H170" i="17"/>
  <c r="K170" i="17" s="1"/>
  <c r="N170" i="17" s="1"/>
  <c r="I114" i="4" s="1"/>
  <c r="H199" i="17"/>
  <c r="K199" i="17" s="1"/>
  <c r="N199" i="17" s="1"/>
  <c r="I143" i="4" s="1"/>
  <c r="H215" i="17"/>
  <c r="H231" i="17"/>
  <c r="H260" i="17"/>
  <c r="K260" i="17" s="1"/>
  <c r="N260" i="17" s="1"/>
  <c r="I204" i="4" s="1"/>
  <c r="H272" i="17"/>
  <c r="H276" i="17"/>
  <c r="H288" i="17"/>
  <c r="K288" i="17" s="1"/>
  <c r="N288" i="17" s="1"/>
  <c r="I232" i="4" s="1"/>
  <c r="H78" i="17"/>
  <c r="K78" i="17" s="1"/>
  <c r="N78" i="17" s="1"/>
  <c r="I22" i="4" s="1"/>
  <c r="H82" i="17"/>
  <c r="H97" i="17"/>
  <c r="K97" i="17" s="1"/>
  <c r="N97" i="17" s="1"/>
  <c r="I41" i="4" s="1"/>
  <c r="H102" i="17"/>
  <c r="K102" i="17" s="1"/>
  <c r="N102" i="17" s="1"/>
  <c r="I46" i="4" s="1"/>
  <c r="H114" i="17"/>
  <c r="H118" i="17"/>
  <c r="H130" i="17"/>
  <c r="H134" i="17"/>
  <c r="K134" i="17" s="1"/>
  <c r="N134" i="17" s="1"/>
  <c r="I78" i="4" s="1"/>
  <c r="H146" i="17"/>
  <c r="K146" i="17" s="1"/>
  <c r="N146" i="17" s="1"/>
  <c r="I90" i="4" s="1"/>
  <c r="H175" i="17"/>
  <c r="K175" i="17" s="1"/>
  <c r="N175" i="17" s="1"/>
  <c r="I119" i="4" s="1"/>
  <c r="H191" i="17"/>
  <c r="K191" i="17" s="1"/>
  <c r="N191" i="17" s="1"/>
  <c r="I135" i="4" s="1"/>
  <c r="H207" i="17"/>
  <c r="H236" i="17"/>
  <c r="H248" i="17"/>
  <c r="H252" i="17"/>
  <c r="H264" i="17"/>
  <c r="H268" i="17"/>
  <c r="K268" i="17" s="1"/>
  <c r="N268" i="17" s="1"/>
  <c r="I212" i="4" s="1"/>
  <c r="H280" i="17"/>
  <c r="K280" i="17" s="1"/>
  <c r="N280" i="17" s="1"/>
  <c r="I224" i="4" s="1"/>
  <c r="H73" i="17"/>
  <c r="H93" i="17"/>
  <c r="K93" i="17" s="1"/>
  <c r="N93" i="17" s="1"/>
  <c r="I37" i="4" s="1"/>
  <c r="H106" i="17"/>
  <c r="H135" i="17"/>
  <c r="H151" i="17"/>
  <c r="K151" i="17" s="1"/>
  <c r="N151" i="17" s="1"/>
  <c r="I95" i="4" s="1"/>
  <c r="H167" i="17"/>
  <c r="H196" i="17"/>
  <c r="K196" i="17" s="1"/>
  <c r="N196" i="17" s="1"/>
  <c r="I140" i="4" s="1"/>
  <c r="H208" i="17"/>
  <c r="K208" i="17" s="1"/>
  <c r="N208" i="17" s="1"/>
  <c r="I152" i="4" s="1"/>
  <c r="H212" i="17"/>
  <c r="K212" i="17" s="1"/>
  <c r="N212" i="17" s="1"/>
  <c r="I156" i="4" s="1"/>
  <c r="H224" i="17"/>
  <c r="H228" i="17"/>
  <c r="H240" i="17"/>
  <c r="H257" i="17"/>
  <c r="K257" i="17" s="1"/>
  <c r="N257" i="17" s="1"/>
  <c r="I201" i="4" s="1"/>
  <c r="H269" i="17"/>
  <c r="H273" i="17"/>
  <c r="K273" i="17" s="1"/>
  <c r="N273" i="17" s="1"/>
  <c r="I217" i="4" s="1"/>
  <c r="H285" i="17"/>
  <c r="K285" i="17" s="1"/>
  <c r="N285" i="17" s="1"/>
  <c r="I229" i="4" s="1"/>
  <c r="H289" i="17"/>
  <c r="H84" i="17"/>
  <c r="K84" i="17" s="1"/>
  <c r="N84" i="17" s="1"/>
  <c r="I28" i="4" s="1"/>
  <c r="H88" i="17"/>
  <c r="H111" i="17"/>
  <c r="K111" i="17" s="1"/>
  <c r="N111" i="17" s="1"/>
  <c r="I55" i="4" s="1"/>
  <c r="H127" i="17"/>
  <c r="H143" i="17"/>
  <c r="H172" i="17"/>
  <c r="K172" i="17" s="1"/>
  <c r="N172" i="17" s="1"/>
  <c r="I116" i="4" s="1"/>
  <c r="H184" i="17"/>
  <c r="K184" i="17" s="1"/>
  <c r="N184" i="17" s="1"/>
  <c r="I128" i="4" s="1"/>
  <c r="H188" i="17"/>
  <c r="K188" i="17" s="1"/>
  <c r="N188" i="17" s="1"/>
  <c r="I132" i="4" s="1"/>
  <c r="H200" i="17"/>
  <c r="H204" i="17"/>
  <c r="H216" i="17"/>
  <c r="H233" i="17"/>
  <c r="H245" i="17"/>
  <c r="H249" i="17"/>
  <c r="K249" i="17" s="1"/>
  <c r="N249" i="17" s="1"/>
  <c r="I193" i="4" s="1"/>
  <c r="H261" i="17"/>
  <c r="K261" i="17" s="1"/>
  <c r="N261" i="17" s="1"/>
  <c r="I205" i="4" s="1"/>
  <c r="H265" i="17"/>
  <c r="K265" i="17" s="1"/>
  <c r="N265" i="17" s="1"/>
  <c r="I209" i="4" s="1"/>
  <c r="H277" i="17"/>
  <c r="E40" i="47" a="1"/>
  <c r="E40" i="47" l="1"/>
  <c r="N69" i="17"/>
  <c r="K277" i="17"/>
  <c r="N277" i="17" s="1"/>
  <c r="I221" i="4" s="1"/>
  <c r="K245" i="17"/>
  <c r="N245" i="17" s="1"/>
  <c r="I189" i="4" s="1"/>
  <c r="K233" i="17"/>
  <c r="N233" i="17" s="1"/>
  <c r="I177" i="4" s="1"/>
  <c r="K216" i="17"/>
  <c r="N216" i="17" s="1"/>
  <c r="I160" i="4" s="1"/>
  <c r="K204" i="17"/>
  <c r="N204" i="17" s="1"/>
  <c r="I148" i="4" s="1"/>
  <c r="K200" i="17"/>
  <c r="N200" i="17" s="1"/>
  <c r="I144" i="4" s="1"/>
  <c r="K143" i="17"/>
  <c r="N143" i="17" s="1"/>
  <c r="I87" i="4" s="1"/>
  <c r="K127" i="17"/>
  <c r="N127" i="17" s="1"/>
  <c r="I71" i="4" s="1"/>
  <c r="K88" i="17"/>
  <c r="N88" i="17" s="1"/>
  <c r="I32" i="4" s="1"/>
  <c r="K289" i="17"/>
  <c r="N289" i="17" s="1"/>
  <c r="I233" i="4" s="1"/>
  <c r="K269" i="17"/>
  <c r="N269" i="17" s="1"/>
  <c r="I213" i="4" s="1"/>
  <c r="K240" i="17"/>
  <c r="N240" i="17" s="1"/>
  <c r="I184" i="4" s="1"/>
  <c r="K228" i="17"/>
  <c r="N228" i="17" s="1"/>
  <c r="I172" i="4" s="1"/>
  <c r="K224" i="17"/>
  <c r="N224" i="17" s="1"/>
  <c r="I168" i="4" s="1"/>
  <c r="K167" i="17"/>
  <c r="N167" i="17" s="1"/>
  <c r="I111" i="4" s="1"/>
  <c r="K135" i="17"/>
  <c r="N135" i="17" s="1"/>
  <c r="I79" i="4" s="1"/>
  <c r="K106" i="17"/>
  <c r="N106" i="17" s="1"/>
  <c r="I50" i="4" s="1"/>
  <c r="K73" i="17"/>
  <c r="N73" i="17" s="1"/>
  <c r="I17" i="4" s="1"/>
  <c r="K264" i="17"/>
  <c r="N264" i="17" s="1"/>
  <c r="I208" i="4" s="1"/>
  <c r="K252" i="17"/>
  <c r="N252" i="17" s="1"/>
  <c r="I196" i="4" s="1"/>
  <c r="K248" i="17"/>
  <c r="N248" i="17" s="1"/>
  <c r="I192" i="4" s="1"/>
  <c r="K236" i="17"/>
  <c r="N236" i="17" s="1"/>
  <c r="I180" i="4" s="1"/>
  <c r="K207" i="17"/>
  <c r="N207" i="17" s="1"/>
  <c r="I151" i="4" s="1"/>
  <c r="K130" i="17"/>
  <c r="N130" i="17" s="1"/>
  <c r="I74" i="4" s="1"/>
  <c r="K118" i="17"/>
  <c r="N118" i="17" s="1"/>
  <c r="I62" i="4" s="1"/>
  <c r="K114" i="17"/>
  <c r="N114" i="17" s="1"/>
  <c r="I58" i="4" s="1"/>
  <c r="K82" i="17"/>
  <c r="N82" i="17" s="1"/>
  <c r="I26" i="4" s="1"/>
  <c r="K276" i="17"/>
  <c r="N276" i="17" s="1"/>
  <c r="I220" i="4" s="1"/>
  <c r="K272" i="17"/>
  <c r="N272" i="17" s="1"/>
  <c r="I216" i="4" s="1"/>
  <c r="K231" i="17"/>
  <c r="N231" i="17" s="1"/>
  <c r="I175" i="4" s="1"/>
  <c r="K215" i="17"/>
  <c r="N215" i="17" s="1"/>
  <c r="I159" i="4" s="1"/>
  <c r="K158" i="17"/>
  <c r="N158" i="17" s="1"/>
  <c r="I102" i="4" s="1"/>
  <c r="K154" i="17"/>
  <c r="N154" i="17" s="1"/>
  <c r="I98" i="4" s="1"/>
  <c r="K142" i="17"/>
  <c r="N142" i="17" s="1"/>
  <c r="I86" i="4" s="1"/>
  <c r="K138" i="17"/>
  <c r="N138" i="17" s="1"/>
  <c r="I82" i="4" s="1"/>
  <c r="K271" i="17"/>
  <c r="N271" i="17" s="1"/>
  <c r="I215" i="4" s="1"/>
  <c r="K239" i="17"/>
  <c r="N239" i="17" s="1"/>
  <c r="I183" i="4" s="1"/>
  <c r="K194" i="17"/>
  <c r="N194" i="17" s="1"/>
  <c r="I138" i="4" s="1"/>
  <c r="K182" i="17"/>
  <c r="N182" i="17" s="1"/>
  <c r="I126" i="4" s="1"/>
  <c r="K166" i="17"/>
  <c r="N166" i="17" s="1"/>
  <c r="I110" i="4" s="1"/>
  <c r="K149" i="17"/>
  <c r="N149" i="17" s="1"/>
  <c r="I93" i="4" s="1"/>
  <c r="K133" i="17"/>
  <c r="N133" i="17" s="1"/>
  <c r="I77" i="4" s="1"/>
  <c r="K96" i="17"/>
  <c r="N96" i="17" s="1"/>
  <c r="I40" i="4" s="1"/>
  <c r="K76" i="17"/>
  <c r="N76" i="17" s="1"/>
  <c r="I20" i="4" s="1"/>
  <c r="K222" i="17"/>
  <c r="N222" i="17" s="1"/>
  <c r="I166" i="4" s="1"/>
  <c r="K218" i="17"/>
  <c r="N218" i="17" s="1"/>
  <c r="I162" i="4" s="1"/>
  <c r="K190" i="17"/>
  <c r="N190" i="17" s="1"/>
  <c r="I134" i="4" s="1"/>
  <c r="K173" i="17"/>
  <c r="N173" i="17" s="1"/>
  <c r="I117" i="4" s="1"/>
  <c r="K161" i="17"/>
  <c r="N161" i="17" s="1"/>
  <c r="I105" i="4" s="1"/>
  <c r="K145" i="17"/>
  <c r="N145" i="17" s="1"/>
  <c r="I89" i="4" s="1"/>
  <c r="K100" i="17"/>
  <c r="N100" i="17" s="1"/>
  <c r="I44" i="4" s="1"/>
  <c r="K81" i="17"/>
  <c r="N81" i="17" s="1"/>
  <c r="I25" i="4" s="1"/>
  <c r="K274" i="17"/>
  <c r="N274" i="17" s="1"/>
  <c r="I218" i="4" s="1"/>
  <c r="K258" i="17"/>
  <c r="N258" i="17" s="1"/>
  <c r="I202" i="4" s="1"/>
  <c r="K230" i="17"/>
  <c r="N230" i="17" s="1"/>
  <c r="I174" i="4" s="1"/>
  <c r="K213" i="17"/>
  <c r="N213" i="17" s="1"/>
  <c r="I157" i="4" s="1"/>
  <c r="K201" i="17"/>
  <c r="N201" i="17" s="1"/>
  <c r="I145" i="4" s="1"/>
  <c r="K197" i="17"/>
  <c r="N197" i="17" s="1"/>
  <c r="I141" i="4" s="1"/>
  <c r="K152" i="17"/>
  <c r="N152" i="17" s="1"/>
  <c r="I96" i="4" s="1"/>
  <c r="K140" i="17"/>
  <c r="N140" i="17" s="1"/>
  <c r="I84" i="4" s="1"/>
  <c r="K124" i="17"/>
  <c r="N124" i="17" s="1"/>
  <c r="I68" i="4" s="1"/>
  <c r="K90" i="17"/>
  <c r="N90" i="17" s="1"/>
  <c r="I34" i="4" s="1"/>
  <c r="K282" i="17"/>
  <c r="N282" i="17" s="1"/>
  <c r="I226" i="4" s="1"/>
  <c r="K270" i="17"/>
  <c r="N270" i="17" s="1"/>
  <c r="I214" i="4" s="1"/>
  <c r="K266" i="17"/>
  <c r="N266" i="17" s="1"/>
  <c r="I210" i="4" s="1"/>
  <c r="K237" i="17"/>
  <c r="N237" i="17" s="1"/>
  <c r="I181" i="4" s="1"/>
  <c r="K225" i="17"/>
  <c r="N225" i="17" s="1"/>
  <c r="I169" i="4" s="1"/>
  <c r="K209" i="17"/>
  <c r="N209" i="17" s="1"/>
  <c r="I153" i="4" s="1"/>
  <c r="K205" i="17"/>
  <c r="N205" i="17" s="1"/>
  <c r="I149" i="4" s="1"/>
  <c r="K193" i="17"/>
  <c r="N193" i="17" s="1"/>
  <c r="I137" i="4" s="1"/>
  <c r="K176" i="17"/>
  <c r="N176" i="17" s="1"/>
  <c r="I120" i="4" s="1"/>
  <c r="K160" i="17"/>
  <c r="N160" i="17" s="1"/>
  <c r="I104" i="4" s="1"/>
  <c r="K144" i="17"/>
  <c r="N144" i="17" s="1"/>
  <c r="I88" i="4" s="1"/>
  <c r="K103" i="17"/>
  <c r="N103" i="17" s="1"/>
  <c r="I47" i="4" s="1"/>
  <c r="K94" i="17"/>
  <c r="N94" i="17" s="1"/>
  <c r="I38" i="4" s="1"/>
  <c r="K79" i="17"/>
  <c r="N79" i="17" s="1"/>
  <c r="I23" i="4" s="1"/>
  <c r="K80" i="17"/>
  <c r="N80" i="17" s="1"/>
  <c r="I24" i="4" s="1"/>
  <c r="K77" i="17"/>
  <c r="N77" i="17" s="1"/>
  <c r="I21" i="4" s="1"/>
  <c r="K74" i="17"/>
  <c r="N74" i="17" s="1"/>
  <c r="I18" i="4" s="1"/>
  <c r="K287" i="17"/>
  <c r="N287" i="17" s="1"/>
  <c r="I231" i="4" s="1"/>
  <c r="K284" i="17"/>
  <c r="N284" i="17" s="1"/>
  <c r="I228" i="4" s="1"/>
  <c r="K281" i="17"/>
  <c r="N281" i="17" s="1"/>
  <c r="I225" i="4" s="1"/>
  <c r="K278" i="17"/>
  <c r="N278" i="17" s="1"/>
  <c r="I222" i="4" s="1"/>
  <c r="K232" i="17"/>
  <c r="N232" i="17" s="1"/>
  <c r="I176" i="4" s="1"/>
  <c r="K220" i="17"/>
  <c r="N220" i="17" s="1"/>
  <c r="I164" i="4" s="1"/>
  <c r="K217" i="17"/>
  <c r="N217" i="17" s="1"/>
  <c r="I161" i="4" s="1"/>
  <c r="K214" i="17"/>
  <c r="N214" i="17" s="1"/>
  <c r="I158" i="4" s="1"/>
  <c r="K153" i="17"/>
  <c r="N153" i="17" s="1"/>
  <c r="I97" i="4" s="1"/>
  <c r="K150" i="17"/>
  <c r="N150" i="17" s="1"/>
  <c r="I94" i="4" s="1"/>
  <c r="K101" i="17"/>
  <c r="N101" i="17" s="1"/>
  <c r="I45" i="4" s="1"/>
  <c r="K98" i="17"/>
  <c r="N98" i="17" s="1"/>
  <c r="I42" i="4" s="1"/>
  <c r="K86" i="17"/>
  <c r="N86" i="17" s="1"/>
  <c r="I30" i="4" s="1"/>
  <c r="K256" i="17"/>
  <c r="N256" i="17" s="1"/>
  <c r="I200" i="4" s="1"/>
  <c r="K253" i="17"/>
  <c r="N253" i="17" s="1"/>
  <c r="I197" i="4" s="1"/>
  <c r="K250" i="17"/>
  <c r="N250" i="17" s="1"/>
  <c r="I194" i="4" s="1"/>
  <c r="K247" i="17"/>
  <c r="N247" i="17" s="1"/>
  <c r="I191" i="4" s="1"/>
  <c r="K241" i="17"/>
  <c r="N241" i="17" s="1"/>
  <c r="I185" i="4" s="1"/>
  <c r="K192" i="17"/>
  <c r="N192" i="17" s="1"/>
  <c r="I136" i="4" s="1"/>
  <c r="K189" i="17"/>
  <c r="N189" i="17" s="1"/>
  <c r="I133" i="4" s="1"/>
  <c r="K186" i="17"/>
  <c r="N186" i="17" s="1"/>
  <c r="I130" i="4" s="1"/>
  <c r="K183" i="17"/>
  <c r="N183" i="17" s="1"/>
  <c r="I127" i="4" s="1"/>
  <c r="K125" i="17"/>
  <c r="N125" i="17" s="1"/>
  <c r="I69" i="4" s="1"/>
  <c r="K116" i="17"/>
  <c r="N116" i="17" s="1"/>
  <c r="I60" i="4" s="1"/>
  <c r="K113" i="17"/>
  <c r="N113" i="17" s="1"/>
  <c r="I57" i="4" s="1"/>
  <c r="K110" i="17"/>
  <c r="N110" i="17" s="1"/>
  <c r="I54" i="4" s="1"/>
  <c r="K267" i="17"/>
  <c r="N267" i="17" s="1"/>
  <c r="I211" i="4" s="1"/>
  <c r="K259" i="17"/>
  <c r="N259" i="17" s="1"/>
  <c r="I203" i="4" s="1"/>
  <c r="K251" i="17"/>
  <c r="N251" i="17" s="1"/>
  <c r="I195" i="4" s="1"/>
  <c r="K243" i="17"/>
  <c r="N243" i="17" s="1"/>
  <c r="I187" i="4" s="1"/>
  <c r="K235" i="17"/>
  <c r="N235" i="17" s="1"/>
  <c r="I179" i="4" s="1"/>
  <c r="K195" i="17"/>
  <c r="N195" i="17" s="1"/>
  <c r="I139" i="4" s="1"/>
  <c r="K187" i="17"/>
  <c r="N187" i="17" s="1"/>
  <c r="I131" i="4" s="1"/>
  <c r="K163" i="17"/>
  <c r="N163" i="17" s="1"/>
  <c r="I107" i="4" s="1"/>
  <c r="K139" i="17"/>
  <c r="N139" i="17" s="1"/>
  <c r="I83" i="4" s="1"/>
  <c r="K123" i="17"/>
  <c r="N123" i="17" s="1"/>
  <c r="I67" i="4" s="1"/>
  <c r="K115" i="17"/>
  <c r="N115" i="17" s="1"/>
  <c r="I59" i="4" s="1"/>
  <c r="K107" i="17"/>
  <c r="N107" i="17" s="1"/>
  <c r="I51" i="4" s="1"/>
  <c r="K91" i="17"/>
  <c r="N91" i="17" s="1"/>
  <c r="I35" i="4" s="1"/>
  <c r="K75" i="17"/>
  <c r="N75" i="17" s="1"/>
  <c r="I19" i="4" s="1"/>
  <c r="K67" i="17" l="1"/>
  <c r="K291" i="17" s="1"/>
  <c r="I13" i="4"/>
  <c r="N67" i="17"/>
  <c r="I11" i="4"/>
  <c r="I235" i="4" l="1"/>
  <c r="N291" i="17"/>
  <c r="D5" i="17" l="1"/>
  <c r="E38" i="47" a="1"/>
  <c r="E38" i="47" l="1"/>
  <c r="H134" i="2"/>
  <c r="G134" i="29" s="1"/>
  <c r="H136" i="2"/>
  <c r="G136" i="29" s="1"/>
  <c r="H124" i="2"/>
  <c r="G124" i="29" s="1"/>
  <c r="H104" i="2"/>
  <c r="G104" i="29" l="1"/>
  <c r="H11" i="2"/>
  <c r="H235" i="2" s="1"/>
  <c r="E180" i="42"/>
  <c r="F124" i="4"/>
  <c r="E181" i="33" s="1"/>
  <c r="E160" i="42"/>
  <c r="F104" i="4"/>
  <c r="F136" i="4"/>
  <c r="E193" i="33" s="1"/>
  <c r="E192" i="42"/>
  <c r="E190" i="42"/>
  <c r="F134" i="4"/>
  <c r="E191" i="33" s="1"/>
  <c r="E160" i="23"/>
  <c r="H160" i="23" s="1"/>
  <c r="E180" i="23"/>
  <c r="H180" i="23" s="1"/>
  <c r="O124" i="4" s="1"/>
  <c r="E192" i="23"/>
  <c r="H192" i="23" s="1"/>
  <c r="O136" i="4" s="1"/>
  <c r="E190" i="23"/>
  <c r="H190" i="23" s="1"/>
  <c r="O134" i="4" s="1"/>
  <c r="E178" i="33"/>
  <c r="D178" i="36"/>
  <c r="E70" i="33"/>
  <c r="D70" i="36"/>
  <c r="E290" i="33"/>
  <c r="D290" i="36"/>
  <c r="E289" i="33"/>
  <c r="D289" i="36"/>
  <c r="E288" i="33"/>
  <c r="D288" i="36"/>
  <c r="E287" i="33"/>
  <c r="D287" i="36"/>
  <c r="E286" i="33"/>
  <c r="D286" i="36"/>
  <c r="E285" i="33"/>
  <c r="D285" i="36"/>
  <c r="E284" i="33"/>
  <c r="D284" i="36"/>
  <c r="E283" i="33"/>
  <c r="D283" i="36"/>
  <c r="E282" i="33"/>
  <c r="D282" i="36"/>
  <c r="E281" i="33"/>
  <c r="D281" i="36"/>
  <c r="E280" i="33"/>
  <c r="D280" i="36"/>
  <c r="E279" i="33"/>
  <c r="D279" i="36"/>
  <c r="E278" i="33"/>
  <c r="D278" i="36"/>
  <c r="E277" i="33"/>
  <c r="D277" i="36"/>
  <c r="E276" i="33"/>
  <c r="D276" i="36"/>
  <c r="E275" i="33"/>
  <c r="D275" i="36"/>
  <c r="E274" i="33"/>
  <c r="D274" i="36"/>
  <c r="E273" i="33"/>
  <c r="D273" i="36"/>
  <c r="E272" i="33"/>
  <c r="D272" i="36"/>
  <c r="E271" i="33"/>
  <c r="D271" i="36"/>
  <c r="E270" i="33"/>
  <c r="D270" i="36"/>
  <c r="E269" i="33"/>
  <c r="D269" i="36"/>
  <c r="E268" i="33"/>
  <c r="D268" i="36"/>
  <c r="E267" i="33"/>
  <c r="D267" i="36"/>
  <c r="E266" i="33"/>
  <c r="D266" i="36"/>
  <c r="E265" i="33"/>
  <c r="D265" i="36"/>
  <c r="E264" i="33"/>
  <c r="D264" i="36"/>
  <c r="E263" i="33"/>
  <c r="D263" i="36"/>
  <c r="E262" i="33"/>
  <c r="D262" i="36"/>
  <c r="E261" i="33"/>
  <c r="D261" i="36"/>
  <c r="E260" i="33"/>
  <c r="D260" i="36"/>
  <c r="E259" i="33"/>
  <c r="D259" i="36"/>
  <c r="E258" i="33"/>
  <c r="D258" i="36"/>
  <c r="E257" i="33"/>
  <c r="D257" i="36"/>
  <c r="E256" i="33"/>
  <c r="D256" i="36"/>
  <c r="E255" i="33"/>
  <c r="D255" i="36"/>
  <c r="E254" i="33"/>
  <c r="D254" i="36"/>
  <c r="E253" i="33"/>
  <c r="D253" i="36"/>
  <c r="E252" i="33"/>
  <c r="D252" i="36"/>
  <c r="E251" i="33"/>
  <c r="D251" i="36"/>
  <c r="E250" i="33"/>
  <c r="D250" i="36"/>
  <c r="E249" i="33"/>
  <c r="D249" i="36"/>
  <c r="E248" i="33"/>
  <c r="D248" i="36"/>
  <c r="E247" i="33"/>
  <c r="D247" i="36"/>
  <c r="E246" i="33"/>
  <c r="D246" i="36"/>
  <c r="E245" i="33"/>
  <c r="D245" i="36"/>
  <c r="E244" i="33"/>
  <c r="D244" i="36"/>
  <c r="E243" i="33"/>
  <c r="D243" i="36"/>
  <c r="E242" i="33"/>
  <c r="D242" i="36"/>
  <c r="E241" i="33"/>
  <c r="D241" i="36"/>
  <c r="E240" i="33"/>
  <c r="D240" i="36"/>
  <c r="E239" i="33"/>
  <c r="D239" i="36"/>
  <c r="E238" i="33"/>
  <c r="D238" i="36"/>
  <c r="E237" i="33"/>
  <c r="D237" i="36"/>
  <c r="E236" i="33"/>
  <c r="D236" i="36"/>
  <c r="E235" i="33"/>
  <c r="D235" i="36"/>
  <c r="E234" i="33"/>
  <c r="D234" i="36"/>
  <c r="E233" i="33"/>
  <c r="D233" i="36"/>
  <c r="E232" i="33"/>
  <c r="D232" i="36"/>
  <c r="E231" i="33"/>
  <c r="D231" i="36"/>
  <c r="E230" i="33"/>
  <c r="D230" i="36"/>
  <c r="E229" i="33"/>
  <c r="D229" i="36"/>
  <c r="E228" i="33"/>
  <c r="D228" i="36"/>
  <c r="E227" i="33"/>
  <c r="D227" i="36"/>
  <c r="E226" i="33"/>
  <c r="D226" i="36"/>
  <c r="E225" i="33"/>
  <c r="D225" i="36"/>
  <c r="E224" i="33"/>
  <c r="D224" i="36"/>
  <c r="E223" i="33"/>
  <c r="D223" i="36"/>
  <c r="E222" i="33"/>
  <c r="D222" i="36"/>
  <c r="E221" i="33"/>
  <c r="D221" i="36"/>
  <c r="E220" i="33"/>
  <c r="D220" i="36"/>
  <c r="E219" i="33"/>
  <c r="D219" i="36"/>
  <c r="E218" i="33"/>
  <c r="D218" i="36"/>
  <c r="E217" i="33"/>
  <c r="D217" i="36"/>
  <c r="E216" i="33"/>
  <c r="D216" i="36"/>
  <c r="E215" i="33"/>
  <c r="D215" i="36"/>
  <c r="E214" i="33"/>
  <c r="D214" i="36"/>
  <c r="E213" i="33"/>
  <c r="D213" i="36"/>
  <c r="E212" i="33"/>
  <c r="D212" i="36"/>
  <c r="E211" i="33"/>
  <c r="D211" i="36"/>
  <c r="E210" i="33"/>
  <c r="D210" i="36"/>
  <c r="E209" i="33"/>
  <c r="D209" i="36"/>
  <c r="E208" i="33"/>
  <c r="D208" i="36"/>
  <c r="E207" i="33"/>
  <c r="D207" i="36"/>
  <c r="E206" i="33"/>
  <c r="D206" i="36"/>
  <c r="E205" i="33"/>
  <c r="D205" i="36"/>
  <c r="E204" i="33"/>
  <c r="D204" i="36"/>
  <c r="E203" i="33"/>
  <c r="D203" i="36"/>
  <c r="E202" i="33"/>
  <c r="D202" i="36"/>
  <c r="E201" i="33"/>
  <c r="D201" i="36"/>
  <c r="E200" i="33"/>
  <c r="D200" i="36"/>
  <c r="E199" i="33"/>
  <c r="D199" i="36"/>
  <c r="E198" i="33"/>
  <c r="D198" i="36"/>
  <c r="E197" i="33"/>
  <c r="D197" i="36"/>
  <c r="E196" i="33"/>
  <c r="D196" i="36"/>
  <c r="E195" i="33"/>
  <c r="D195" i="36"/>
  <c r="E194" i="33"/>
  <c r="D194" i="36"/>
  <c r="E192" i="33"/>
  <c r="D192" i="36"/>
  <c r="E190" i="33"/>
  <c r="D190" i="36"/>
  <c r="E189" i="33"/>
  <c r="D189" i="36"/>
  <c r="E188" i="33"/>
  <c r="D188" i="36"/>
  <c r="E187" i="33"/>
  <c r="D187" i="36"/>
  <c r="E186" i="33"/>
  <c r="D186" i="36"/>
  <c r="E185" i="33"/>
  <c r="D185" i="36"/>
  <c r="E184" i="33"/>
  <c r="D184" i="36"/>
  <c r="E183" i="33"/>
  <c r="D183" i="36"/>
  <c r="E182" i="33"/>
  <c r="D182" i="36"/>
  <c r="E180" i="33"/>
  <c r="D180" i="36"/>
  <c r="E179" i="33"/>
  <c r="D179" i="36"/>
  <c r="E177" i="33"/>
  <c r="D177" i="36"/>
  <c r="E176" i="33"/>
  <c r="D176" i="36"/>
  <c r="E175" i="33"/>
  <c r="D175" i="36"/>
  <c r="E169" i="33"/>
  <c r="D169" i="36"/>
  <c r="E168" i="33"/>
  <c r="D168" i="36"/>
  <c r="E167" i="33"/>
  <c r="D167" i="36"/>
  <c r="E166" i="33"/>
  <c r="D166" i="36"/>
  <c r="E162" i="33"/>
  <c r="D162" i="36"/>
  <c r="E160" i="33"/>
  <c r="D160" i="36"/>
  <c r="E159" i="33"/>
  <c r="D159" i="36"/>
  <c r="E158" i="33"/>
  <c r="D158" i="36"/>
  <c r="E157" i="33"/>
  <c r="D157" i="36"/>
  <c r="E156" i="33"/>
  <c r="D156" i="36"/>
  <c r="E155" i="33"/>
  <c r="D155" i="36"/>
  <c r="E154" i="33"/>
  <c r="D154" i="36"/>
  <c r="E153" i="33"/>
  <c r="D153" i="36"/>
  <c r="E152" i="33"/>
  <c r="D152" i="36"/>
  <c r="E151" i="33"/>
  <c r="D151" i="36"/>
  <c r="E150" i="33"/>
  <c r="D150" i="36"/>
  <c r="E149" i="33"/>
  <c r="D149" i="36"/>
  <c r="E148" i="33"/>
  <c r="D148" i="36"/>
  <c r="E147" i="33"/>
  <c r="D147" i="36"/>
  <c r="E146" i="33"/>
  <c r="D146" i="36"/>
  <c r="E145" i="33"/>
  <c r="D145" i="36"/>
  <c r="E144" i="33"/>
  <c r="D144" i="36"/>
  <c r="E143" i="33"/>
  <c r="D143" i="36"/>
  <c r="E142" i="33"/>
  <c r="D142" i="36"/>
  <c r="E141" i="33"/>
  <c r="D141" i="36"/>
  <c r="E140" i="33"/>
  <c r="D140" i="36"/>
  <c r="E139" i="33"/>
  <c r="D139" i="36"/>
  <c r="E135" i="33"/>
  <c r="D135" i="36"/>
  <c r="E134" i="33"/>
  <c r="D134" i="36"/>
  <c r="E133" i="33"/>
  <c r="D133" i="36"/>
  <c r="E132" i="33"/>
  <c r="D132" i="36"/>
  <c r="E131" i="33"/>
  <c r="D131" i="36"/>
  <c r="E130" i="33"/>
  <c r="D130" i="36"/>
  <c r="E129" i="33"/>
  <c r="D129" i="36"/>
  <c r="E128" i="33"/>
  <c r="D128" i="36"/>
  <c r="E127" i="33"/>
  <c r="D127" i="36"/>
  <c r="E126" i="33"/>
  <c r="D126" i="36"/>
  <c r="E125" i="33"/>
  <c r="D125" i="36"/>
  <c r="E124" i="33"/>
  <c r="D124" i="36"/>
  <c r="E123" i="33"/>
  <c r="D123" i="36"/>
  <c r="E122" i="33"/>
  <c r="D122" i="36"/>
  <c r="E121" i="33"/>
  <c r="D121" i="36"/>
  <c r="E120" i="33"/>
  <c r="D120" i="36"/>
  <c r="E119" i="33"/>
  <c r="D119" i="36"/>
  <c r="E118" i="33"/>
  <c r="D118" i="36"/>
  <c r="E117" i="33"/>
  <c r="D117" i="36"/>
  <c r="E116" i="33"/>
  <c r="D116" i="36"/>
  <c r="E115" i="33"/>
  <c r="D115" i="36"/>
  <c r="E114" i="33"/>
  <c r="D114" i="36"/>
  <c r="E113" i="33"/>
  <c r="D113" i="36"/>
  <c r="E112" i="33"/>
  <c r="D112" i="36"/>
  <c r="E111" i="33"/>
  <c r="D111" i="36"/>
  <c r="E110" i="33"/>
  <c r="D110" i="36"/>
  <c r="E109" i="33"/>
  <c r="D109" i="36"/>
  <c r="E108" i="33"/>
  <c r="D108" i="36"/>
  <c r="E107" i="33"/>
  <c r="D107" i="36"/>
  <c r="E106" i="33"/>
  <c r="D106" i="36"/>
  <c r="E105" i="33"/>
  <c r="D105" i="36"/>
  <c r="E104" i="33"/>
  <c r="D104" i="36"/>
  <c r="E103" i="33"/>
  <c r="D103" i="36"/>
  <c r="E102" i="33"/>
  <c r="D102" i="36"/>
  <c r="E101" i="33"/>
  <c r="D101" i="36"/>
  <c r="E100" i="33"/>
  <c r="D100" i="36"/>
  <c r="E99" i="33"/>
  <c r="D99" i="36"/>
  <c r="E98" i="33"/>
  <c r="D98" i="36"/>
  <c r="E97" i="33"/>
  <c r="D97" i="36"/>
  <c r="E96" i="33"/>
  <c r="D96" i="36"/>
  <c r="E95" i="33"/>
  <c r="D95" i="36"/>
  <c r="E94" i="33"/>
  <c r="D94" i="36"/>
  <c r="E93" i="33"/>
  <c r="D93" i="36"/>
  <c r="E92" i="33"/>
  <c r="D92" i="36"/>
  <c r="E91" i="33"/>
  <c r="D91" i="36"/>
  <c r="E90" i="33"/>
  <c r="D90" i="36"/>
  <c r="E89" i="33"/>
  <c r="D89" i="36"/>
  <c r="E88" i="33"/>
  <c r="D88" i="36"/>
  <c r="E87" i="33"/>
  <c r="D87" i="36"/>
  <c r="E86" i="33"/>
  <c r="D86" i="36"/>
  <c r="E85" i="33"/>
  <c r="D85" i="36"/>
  <c r="E84" i="33"/>
  <c r="D84" i="36"/>
  <c r="E83" i="33"/>
  <c r="D83" i="36"/>
  <c r="E82" i="33"/>
  <c r="D82" i="36"/>
  <c r="E81" i="33"/>
  <c r="D81" i="36"/>
  <c r="E80" i="33"/>
  <c r="D80" i="36"/>
  <c r="E79" i="33"/>
  <c r="D79" i="36"/>
  <c r="E78" i="33"/>
  <c r="D78" i="36"/>
  <c r="E77" i="33"/>
  <c r="D77" i="36"/>
  <c r="E76" i="33"/>
  <c r="D76" i="36"/>
  <c r="E75" i="33"/>
  <c r="D75" i="36"/>
  <c r="E74" i="33"/>
  <c r="D74" i="36"/>
  <c r="E73" i="33"/>
  <c r="D73" i="36"/>
  <c r="E72" i="33"/>
  <c r="D72" i="36"/>
  <c r="E71" i="33"/>
  <c r="D71" i="36"/>
  <c r="H67" i="16"/>
  <c r="H291" i="16" s="1"/>
  <c r="J67" i="16"/>
  <c r="J291" i="16" s="1"/>
  <c r="D181" i="36" l="1"/>
  <c r="O104" i="4"/>
  <c r="O11" i="4" s="1"/>
  <c r="H67" i="23"/>
  <c r="G10" i="29"/>
  <c r="G235" i="29"/>
  <c r="E67" i="42"/>
  <c r="D193" i="36"/>
  <c r="D191" i="36"/>
  <c r="E67" i="23"/>
  <c r="E291" i="23" s="1"/>
  <c r="E161" i="33"/>
  <c r="E68" i="33" s="1"/>
  <c r="D161" i="36"/>
  <c r="K67" i="16"/>
  <c r="K291" i="16" s="1"/>
  <c r="O235" i="4" l="1"/>
  <c r="D68" i="36"/>
  <c r="E262" i="36" s="1"/>
  <c r="Y205" i="4" s="1"/>
  <c r="H291" i="23"/>
  <c r="D5" i="23"/>
  <c r="E292" i="33"/>
  <c r="N189" i="16"/>
  <c r="H133" i="4" s="1"/>
  <c r="H11" i="4" s="1"/>
  <c r="M67" i="16"/>
  <c r="M291" i="16" s="1"/>
  <c r="E45" i="47" a="1"/>
  <c r="E45" i="47" l="1"/>
  <c r="E149" i="36"/>
  <c r="Y92" i="4" s="1"/>
  <c r="E224" i="36"/>
  <c r="Y167" i="4" s="1"/>
  <c r="E135" i="36"/>
  <c r="Y78" i="4" s="1"/>
  <c r="E174" i="36"/>
  <c r="Y117" i="4" s="1"/>
  <c r="E168" i="36"/>
  <c r="Y111" i="4" s="1"/>
  <c r="E112" i="36"/>
  <c r="Y55" i="4" s="1"/>
  <c r="E256" i="36"/>
  <c r="Y199" i="4" s="1"/>
  <c r="E236" i="36"/>
  <c r="Y179" i="4" s="1"/>
  <c r="E164" i="36"/>
  <c r="Y107" i="4" s="1"/>
  <c r="E162" i="36"/>
  <c r="Y105" i="4" s="1"/>
  <c r="E274" i="36"/>
  <c r="Y217" i="4" s="1"/>
  <c r="E198" i="36"/>
  <c r="Y141" i="4" s="1"/>
  <c r="E279" i="36"/>
  <c r="Y222" i="4" s="1"/>
  <c r="E90" i="36"/>
  <c r="Y33" i="4" s="1"/>
  <c r="E105" i="36"/>
  <c r="Y48" i="4" s="1"/>
  <c r="E275" i="36"/>
  <c r="Y218" i="4" s="1"/>
  <c r="E228" i="36"/>
  <c r="Y171" i="4" s="1"/>
  <c r="E219" i="36"/>
  <c r="Y162" i="4" s="1"/>
  <c r="E108" i="36"/>
  <c r="Y51" i="4" s="1"/>
  <c r="E150" i="36"/>
  <c r="Y93" i="4" s="1"/>
  <c r="E223" i="36"/>
  <c r="Y166" i="4" s="1"/>
  <c r="E202" i="36"/>
  <c r="Y145" i="4" s="1"/>
  <c r="E101" i="36"/>
  <c r="Y44" i="4" s="1"/>
  <c r="E166" i="36"/>
  <c r="Y109" i="4" s="1"/>
  <c r="E99" i="36"/>
  <c r="Y42" i="4" s="1"/>
  <c r="E278" i="36"/>
  <c r="Y221" i="4" s="1"/>
  <c r="E83" i="36"/>
  <c r="Y26" i="4" s="1"/>
  <c r="E225" i="36"/>
  <c r="Y168" i="4" s="1"/>
  <c r="E109" i="36"/>
  <c r="Y52" i="4" s="1"/>
  <c r="E114" i="36"/>
  <c r="Y57" i="4" s="1"/>
  <c r="E263" i="36"/>
  <c r="Y206" i="4" s="1"/>
  <c r="E93" i="36"/>
  <c r="Y36" i="4" s="1"/>
  <c r="E127" i="36"/>
  <c r="Y70" i="4" s="1"/>
  <c r="E94" i="36"/>
  <c r="Y37" i="4" s="1"/>
  <c r="E233" i="36"/>
  <c r="Y176" i="4" s="1"/>
  <c r="E235" i="36"/>
  <c r="Y178" i="4" s="1"/>
  <c r="E147" i="36"/>
  <c r="Y90" i="4" s="1"/>
  <c r="E214" i="36"/>
  <c r="Y157" i="4" s="1"/>
  <c r="E173" i="36"/>
  <c r="Y116" i="4" s="1"/>
  <c r="E120" i="36"/>
  <c r="Y63" i="4" s="1"/>
  <c r="E222" i="36"/>
  <c r="Y165" i="4" s="1"/>
  <c r="E165" i="36"/>
  <c r="Y108" i="4" s="1"/>
  <c r="E287" i="36"/>
  <c r="Y230" i="4" s="1"/>
  <c r="E82" i="36"/>
  <c r="Y25" i="4" s="1"/>
  <c r="E140" i="36"/>
  <c r="Y83" i="4" s="1"/>
  <c r="E196" i="36"/>
  <c r="Y139" i="4" s="1"/>
  <c r="E111" i="36"/>
  <c r="Y54" i="4" s="1"/>
  <c r="E254" i="36"/>
  <c r="Y197" i="4" s="1"/>
  <c r="E280" i="36"/>
  <c r="Y223" i="4" s="1"/>
  <c r="E218" i="36"/>
  <c r="Y161" i="4" s="1"/>
  <c r="E70" i="36"/>
  <c r="Y13" i="4" s="1"/>
  <c r="E189" i="36"/>
  <c r="Y132" i="4" s="1"/>
  <c r="E206" i="36"/>
  <c r="Y149" i="4" s="1"/>
  <c r="E121" i="36"/>
  <c r="Y64" i="4" s="1"/>
  <c r="E250" i="36"/>
  <c r="Y193" i="4" s="1"/>
  <c r="E129" i="36"/>
  <c r="Y72" i="4" s="1"/>
  <c r="E104" i="36"/>
  <c r="Y47" i="4" s="1"/>
  <c r="E73" i="36"/>
  <c r="Y16" i="4" s="1"/>
  <c r="E91" i="36"/>
  <c r="Y34" i="4" s="1"/>
  <c r="E182" i="36"/>
  <c r="Y125" i="4" s="1"/>
  <c r="E240" i="36"/>
  <c r="Y183" i="4" s="1"/>
  <c r="E153" i="36"/>
  <c r="Y96" i="4" s="1"/>
  <c r="E243" i="36"/>
  <c r="Y186" i="4" s="1"/>
  <c r="E248" i="36"/>
  <c r="Y191" i="4" s="1"/>
  <c r="E145" i="36"/>
  <c r="Y88" i="4" s="1"/>
  <c r="E265" i="36"/>
  <c r="Y208" i="4" s="1"/>
  <c r="E118" i="36"/>
  <c r="Y61" i="4" s="1"/>
  <c r="E85" i="36"/>
  <c r="Y28" i="4" s="1"/>
  <c r="E97" i="36"/>
  <c r="Y40" i="4" s="1"/>
  <c r="E290" i="36"/>
  <c r="Y233" i="4" s="1"/>
  <c r="E283" i="36"/>
  <c r="Y226" i="4" s="1"/>
  <c r="E79" i="36"/>
  <c r="Y22" i="4" s="1"/>
  <c r="E77" i="36"/>
  <c r="Y20" i="4" s="1"/>
  <c r="E241" i="36"/>
  <c r="Y184" i="4" s="1"/>
  <c r="E277" i="36"/>
  <c r="Y220" i="4" s="1"/>
  <c r="E88" i="36"/>
  <c r="Y31" i="4" s="1"/>
  <c r="E142" i="36"/>
  <c r="Y85" i="4" s="1"/>
  <c r="E215" i="36"/>
  <c r="Y158" i="4" s="1"/>
  <c r="E217" i="36"/>
  <c r="Y160" i="4" s="1"/>
  <c r="E181" i="36"/>
  <c r="Y124" i="4" s="1"/>
  <c r="E249" i="36"/>
  <c r="Y192" i="4" s="1"/>
  <c r="E193" i="36"/>
  <c r="Y136" i="4" s="1"/>
  <c r="E184" i="36"/>
  <c r="Y127" i="4" s="1"/>
  <c r="E106" i="36"/>
  <c r="Y49" i="4" s="1"/>
  <c r="E230" i="36"/>
  <c r="Y173" i="4" s="1"/>
  <c r="E269" i="36"/>
  <c r="Y212" i="4" s="1"/>
  <c r="E76" i="36"/>
  <c r="Y19" i="4" s="1"/>
  <c r="E107" i="36"/>
  <c r="Y50" i="4" s="1"/>
  <c r="E175" i="36"/>
  <c r="Y118" i="4" s="1"/>
  <c r="E167" i="36"/>
  <c r="Y110" i="4" s="1"/>
  <c r="E103" i="36"/>
  <c r="Y46" i="4" s="1"/>
  <c r="E87" i="36"/>
  <c r="Y30" i="4" s="1"/>
  <c r="E205" i="36"/>
  <c r="Y148" i="4" s="1"/>
  <c r="E268" i="36"/>
  <c r="Y211" i="4" s="1"/>
  <c r="E102" i="36"/>
  <c r="Y45" i="4" s="1"/>
  <c r="E208" i="36"/>
  <c r="Y151" i="4" s="1"/>
  <c r="E221" i="36"/>
  <c r="Y164" i="4" s="1"/>
  <c r="E172" i="36"/>
  <c r="Y115" i="4" s="1"/>
  <c r="E188" i="36"/>
  <c r="Y131" i="4" s="1"/>
  <c r="E187" i="36"/>
  <c r="Y130" i="4" s="1"/>
  <c r="E204" i="36"/>
  <c r="Y147" i="4" s="1"/>
  <c r="E238" i="36"/>
  <c r="Y181" i="4" s="1"/>
  <c r="E191" i="36"/>
  <c r="Y134" i="4" s="1"/>
  <c r="E266" i="36"/>
  <c r="Y209" i="4" s="1"/>
  <c r="E139" i="36"/>
  <c r="Y82" i="4" s="1"/>
  <c r="E183" i="36"/>
  <c r="Y126" i="4" s="1"/>
  <c r="E136" i="36"/>
  <c r="Y79" i="4" s="1"/>
  <c r="E237" i="36"/>
  <c r="Y180" i="4" s="1"/>
  <c r="E284" i="36"/>
  <c r="Y227" i="4" s="1"/>
  <c r="E272" i="36"/>
  <c r="Y215" i="4" s="1"/>
  <c r="E158" i="36"/>
  <c r="Y101" i="4" s="1"/>
  <c r="E92" i="36"/>
  <c r="Y35" i="4" s="1"/>
  <c r="E159" i="36"/>
  <c r="Y102" i="4" s="1"/>
  <c r="E110" i="36"/>
  <c r="Y53" i="4" s="1"/>
  <c r="E270" i="36"/>
  <c r="Y213" i="4" s="1"/>
  <c r="E180" i="36"/>
  <c r="Y123" i="4" s="1"/>
  <c r="E190" i="36"/>
  <c r="Y133" i="4" s="1"/>
  <c r="E122" i="36"/>
  <c r="Y65" i="4" s="1"/>
  <c r="E239" i="36"/>
  <c r="Y182" i="4" s="1"/>
  <c r="E251" i="36"/>
  <c r="Y194" i="4" s="1"/>
  <c r="E71" i="36"/>
  <c r="Y14" i="4" s="1"/>
  <c r="D292" i="36"/>
  <c r="E255" i="36"/>
  <c r="Y198" i="4" s="1"/>
  <c r="E285" i="36"/>
  <c r="Y228" i="4" s="1"/>
  <c r="E276" i="36"/>
  <c r="Y219" i="4" s="1"/>
  <c r="E286" i="36"/>
  <c r="Y229" i="4" s="1"/>
  <c r="E72" i="36"/>
  <c r="Y15" i="4" s="1"/>
  <c r="E155" i="36"/>
  <c r="Y98" i="4" s="1"/>
  <c r="E134" i="36"/>
  <c r="Y77" i="4" s="1"/>
  <c r="E260" i="36"/>
  <c r="Y203" i="4" s="1"/>
  <c r="E86" i="36"/>
  <c r="Y29" i="4" s="1"/>
  <c r="E160" i="36"/>
  <c r="Y103" i="4" s="1"/>
  <c r="E81" i="36"/>
  <c r="Y24" i="4" s="1"/>
  <c r="E137" i="36"/>
  <c r="Y80" i="4" s="1"/>
  <c r="E143" i="36"/>
  <c r="Y86" i="4" s="1"/>
  <c r="E194" i="36"/>
  <c r="Y137" i="4" s="1"/>
  <c r="E271" i="36"/>
  <c r="Y214" i="4" s="1"/>
  <c r="E126" i="36"/>
  <c r="Y69" i="4" s="1"/>
  <c r="E246" i="36"/>
  <c r="Y189" i="4" s="1"/>
  <c r="E197" i="36"/>
  <c r="Y140" i="4" s="1"/>
  <c r="E232" i="36"/>
  <c r="Y175" i="4" s="1"/>
  <c r="E201" i="36"/>
  <c r="Y144" i="4" s="1"/>
  <c r="E227" i="36"/>
  <c r="Y170" i="4" s="1"/>
  <c r="E242" i="36"/>
  <c r="Y185" i="4" s="1"/>
  <c r="E211" i="36"/>
  <c r="Y154" i="4" s="1"/>
  <c r="E171" i="36"/>
  <c r="Y114" i="4" s="1"/>
  <c r="E75" i="36"/>
  <c r="Y18" i="4" s="1"/>
  <c r="E195" i="36"/>
  <c r="Y138" i="4" s="1"/>
  <c r="E212" i="36"/>
  <c r="Y155" i="4" s="1"/>
  <c r="E252" i="36"/>
  <c r="Y195" i="4" s="1"/>
  <c r="E131" i="36"/>
  <c r="Y74" i="4" s="1"/>
  <c r="E132" i="36"/>
  <c r="Y75" i="4" s="1"/>
  <c r="E144" i="36"/>
  <c r="Y87" i="4" s="1"/>
  <c r="E146" i="36"/>
  <c r="Y89" i="4" s="1"/>
  <c r="E124" i="36"/>
  <c r="Y67" i="4" s="1"/>
  <c r="E231" i="36"/>
  <c r="Y174" i="4" s="1"/>
  <c r="E178" i="36"/>
  <c r="Y121" i="4" s="1"/>
  <c r="E259" i="36"/>
  <c r="Y202" i="4" s="1"/>
  <c r="E207" i="36"/>
  <c r="Y150" i="4" s="1"/>
  <c r="E96" i="36"/>
  <c r="Y39" i="4" s="1"/>
  <c r="E209" i="36"/>
  <c r="Y152" i="4" s="1"/>
  <c r="E80" i="36"/>
  <c r="Y23" i="4" s="1"/>
  <c r="E74" i="36"/>
  <c r="Y17" i="4" s="1"/>
  <c r="E261" i="36"/>
  <c r="Y204" i="4" s="1"/>
  <c r="E185" i="36"/>
  <c r="Y128" i="4" s="1"/>
  <c r="E216" i="36"/>
  <c r="Y159" i="4" s="1"/>
  <c r="E234" i="36"/>
  <c r="Y177" i="4" s="1"/>
  <c r="E245" i="36"/>
  <c r="Y188" i="4" s="1"/>
  <c r="E163" i="36"/>
  <c r="Y106" i="4" s="1"/>
  <c r="E161" i="36"/>
  <c r="Y104" i="4" s="1"/>
  <c r="E200" i="36"/>
  <c r="Y143" i="4" s="1"/>
  <c r="E154" i="36"/>
  <c r="Y97" i="4" s="1"/>
  <c r="E264" i="36"/>
  <c r="Y207" i="4" s="1"/>
  <c r="E273" i="36"/>
  <c r="Y216" i="4" s="1"/>
  <c r="E152" i="36"/>
  <c r="Y95" i="4" s="1"/>
  <c r="E179" i="36"/>
  <c r="Y122" i="4" s="1"/>
  <c r="E258" i="36"/>
  <c r="Y201" i="4" s="1"/>
  <c r="E157" i="36"/>
  <c r="Y100" i="4" s="1"/>
  <c r="E247" i="36"/>
  <c r="Y190" i="4" s="1"/>
  <c r="E281" i="36"/>
  <c r="Y224" i="4" s="1"/>
  <c r="E156" i="36"/>
  <c r="Y99" i="4" s="1"/>
  <c r="E177" i="36"/>
  <c r="Y120" i="4" s="1"/>
  <c r="E98" i="36"/>
  <c r="Y41" i="4" s="1"/>
  <c r="E229" i="36"/>
  <c r="Y172" i="4" s="1"/>
  <c r="E116" i="36"/>
  <c r="Y59" i="4" s="1"/>
  <c r="E226" i="36"/>
  <c r="Y169" i="4" s="1"/>
  <c r="E192" i="36"/>
  <c r="Y135" i="4" s="1"/>
  <c r="E257" i="36"/>
  <c r="Y200" i="4" s="1"/>
  <c r="E253" i="36"/>
  <c r="Y196" i="4" s="1"/>
  <c r="E288" i="36"/>
  <c r="Y231" i="4" s="1"/>
  <c r="E169" i="36"/>
  <c r="Y112" i="4" s="1"/>
  <c r="E244" i="36"/>
  <c r="Y187" i="4" s="1"/>
  <c r="E138" i="36"/>
  <c r="Y81" i="4" s="1"/>
  <c r="E170" i="36"/>
  <c r="Y113" i="4" s="1"/>
  <c r="E95" i="36"/>
  <c r="Y38" i="4" s="1"/>
  <c r="E117" i="36"/>
  <c r="Y60" i="4" s="1"/>
  <c r="E213" i="36"/>
  <c r="Y156" i="4" s="1"/>
  <c r="E113" i="36"/>
  <c r="Y56" i="4" s="1"/>
  <c r="E119" i="36"/>
  <c r="Y62" i="4" s="1"/>
  <c r="E78" i="36"/>
  <c r="Y21" i="4" s="1"/>
  <c r="E210" i="36"/>
  <c r="Y153" i="4" s="1"/>
  <c r="E267" i="36"/>
  <c r="Y210" i="4" s="1"/>
  <c r="E151" i="36"/>
  <c r="Y94" i="4" s="1"/>
  <c r="E220" i="36"/>
  <c r="Y163" i="4" s="1"/>
  <c r="E100" i="36"/>
  <c r="Y43" i="4" s="1"/>
  <c r="E84" i="36"/>
  <c r="Y27" i="4" s="1"/>
  <c r="E141" i="36"/>
  <c r="Y84" i="4" s="1"/>
  <c r="E89" i="36"/>
  <c r="Y32" i="4" s="1"/>
  <c r="E125" i="36"/>
  <c r="Y68" i="4" s="1"/>
  <c r="E203" i="36"/>
  <c r="Y146" i="4" s="1"/>
  <c r="E282" i="36"/>
  <c r="Y225" i="4" s="1"/>
  <c r="E123" i="36"/>
  <c r="Y66" i="4" s="1"/>
  <c r="E133" i="36"/>
  <c r="Y76" i="4" s="1"/>
  <c r="E186" i="36"/>
  <c r="Y129" i="4" s="1"/>
  <c r="E128" i="36"/>
  <c r="Y71" i="4" s="1"/>
  <c r="E115" i="36"/>
  <c r="Y58" i="4" s="1"/>
  <c r="E199" i="36"/>
  <c r="Y142" i="4" s="1"/>
  <c r="E130" i="36"/>
  <c r="Y73" i="4" s="1"/>
  <c r="E176" i="36"/>
  <c r="Y119" i="4" s="1"/>
  <c r="E148" i="36"/>
  <c r="Y91" i="4" s="1"/>
  <c r="H235" i="4"/>
  <c r="E289" i="36"/>
  <c r="Y232" i="4" s="1"/>
  <c r="N67" i="16"/>
  <c r="Y11" i="4" l="1"/>
  <c r="E68" i="36"/>
  <c r="D5" i="16"/>
  <c r="N291" i="16"/>
  <c r="D5" i="36" l="1"/>
  <c r="E292" i="36"/>
  <c r="Y235" i="4"/>
  <c r="H210" i="42"/>
  <c r="H155" i="42"/>
  <c r="H165" i="42"/>
  <c r="H87" i="42"/>
  <c r="H174" i="42"/>
  <c r="H213" i="42"/>
  <c r="H177" i="42"/>
  <c r="H75" i="42"/>
  <c r="H146" i="42"/>
  <c r="H120" i="42"/>
  <c r="H147" i="42"/>
  <c r="H129" i="42"/>
  <c r="H215" i="42"/>
  <c r="H97" i="42"/>
  <c r="H168" i="42"/>
  <c r="H79" i="42"/>
  <c r="H283" i="42"/>
  <c r="H105" i="42"/>
  <c r="H175" i="42"/>
  <c r="H158" i="42"/>
  <c r="H192" i="42"/>
  <c r="H203" i="42"/>
  <c r="H169" i="42"/>
  <c r="H244" i="42"/>
  <c r="H184" i="42"/>
  <c r="H230" i="42"/>
  <c r="H170" i="42"/>
  <c r="H166" i="42"/>
  <c r="H204" i="42"/>
  <c r="H123" i="42"/>
  <c r="H182" i="42"/>
  <c r="H228" i="42"/>
  <c r="H248" i="42"/>
  <c r="H273" i="42"/>
  <c r="H259" i="42"/>
  <c r="H132" i="42"/>
  <c r="H253" i="42"/>
  <c r="H178" i="42"/>
  <c r="H207" i="42"/>
  <c r="H200" i="42"/>
  <c r="H81" i="42"/>
  <c r="H144" i="42"/>
  <c r="H133" i="42"/>
  <c r="H205" i="42"/>
  <c r="H246" i="42"/>
  <c r="H151" i="42"/>
  <c r="H209" i="42"/>
  <c r="H96" i="42"/>
  <c r="H160" i="42"/>
  <c r="H101" i="42"/>
  <c r="H139" i="42"/>
  <c r="H93" i="42"/>
  <c r="H100" i="42"/>
  <c r="H231" i="42"/>
  <c r="H250" i="42"/>
  <c r="H237" i="42"/>
  <c r="H83" i="42"/>
  <c r="H222" i="42"/>
  <c r="H161" i="42"/>
  <c r="H275" i="42"/>
  <c r="H127" i="42"/>
  <c r="H137" i="42"/>
  <c r="H254" i="42"/>
  <c r="H214" i="42"/>
  <c r="H284" i="42"/>
  <c r="H153" i="42"/>
  <c r="H124" i="42"/>
  <c r="H107" i="42"/>
  <c r="H84" i="42"/>
  <c r="H85" i="42"/>
  <c r="H247" i="42"/>
  <c r="H149" i="42"/>
  <c r="H82" i="42"/>
  <c r="H263" i="42"/>
  <c r="H172" i="42"/>
  <c r="H277" i="42"/>
  <c r="H136" i="42"/>
  <c r="H208" i="42"/>
  <c r="H225" i="42"/>
  <c r="H80" i="42"/>
  <c r="H264" i="42"/>
  <c r="H249" i="42"/>
  <c r="H199" i="42"/>
  <c r="H271" i="42"/>
  <c r="H186" i="42"/>
  <c r="H113" i="42"/>
  <c r="H255" i="42"/>
  <c r="H261" i="42"/>
  <c r="H154" i="42"/>
  <c r="H206" i="42"/>
  <c r="H242" i="42"/>
  <c r="H117" i="42"/>
  <c r="E54" i="47" a="1"/>
  <c r="E54" i="47" l="1"/>
  <c r="H73" i="42"/>
  <c r="H76" i="42" l="1"/>
  <c r="H77" i="42"/>
  <c r="H78" i="42"/>
  <c r="H86" i="42"/>
  <c r="H88" i="42"/>
  <c r="H89" i="42"/>
  <c r="H90" i="42"/>
  <c r="H91" i="42"/>
  <c r="H92" i="42"/>
  <c r="H94" i="42"/>
  <c r="H95" i="42"/>
  <c r="H98" i="42"/>
  <c r="H99" i="42"/>
  <c r="H102" i="42"/>
  <c r="H103" i="42"/>
  <c r="H104" i="42"/>
  <c r="H106" i="42"/>
  <c r="H108" i="42"/>
  <c r="H109" i="42"/>
  <c r="H110" i="42"/>
  <c r="H111" i="42"/>
  <c r="H112" i="42"/>
  <c r="H114" i="42"/>
  <c r="H115" i="42"/>
  <c r="H116" i="42"/>
  <c r="H118" i="42"/>
  <c r="H119" i="42"/>
  <c r="H121" i="42"/>
  <c r="H122" i="42"/>
  <c r="H125" i="42"/>
  <c r="H126" i="42"/>
  <c r="H128" i="42"/>
  <c r="H130" i="42"/>
  <c r="H131" i="42"/>
  <c r="H134" i="42"/>
  <c r="H135" i="42"/>
  <c r="H138" i="42"/>
  <c r="H140" i="42"/>
  <c r="H141" i="42"/>
  <c r="H142" i="42"/>
  <c r="H143" i="42"/>
  <c r="H145" i="42"/>
  <c r="H148" i="42"/>
  <c r="H150" i="42"/>
  <c r="H152" i="42"/>
  <c r="H156" i="42"/>
  <c r="H157" i="42"/>
  <c r="H159" i="42"/>
  <c r="H162" i="42"/>
  <c r="H163" i="42"/>
  <c r="H164" i="42"/>
  <c r="H167" i="42"/>
  <c r="H171" i="42"/>
  <c r="H173" i="42"/>
  <c r="H176" i="42"/>
  <c r="H179" i="42"/>
  <c r="H180" i="42"/>
  <c r="H181" i="42"/>
  <c r="H183" i="42"/>
  <c r="H185" i="42"/>
  <c r="H187" i="42"/>
  <c r="H188" i="42"/>
  <c r="H189" i="42"/>
  <c r="H190" i="42"/>
  <c r="H191" i="42"/>
  <c r="H193" i="42"/>
  <c r="H194" i="42"/>
  <c r="H195" i="42"/>
  <c r="H196" i="42"/>
  <c r="H197" i="42"/>
  <c r="H198" i="42"/>
  <c r="H201" i="42"/>
  <c r="H202" i="42"/>
  <c r="H211" i="42"/>
  <c r="H212" i="42"/>
  <c r="H216" i="42"/>
  <c r="H217" i="42"/>
  <c r="H218" i="42"/>
  <c r="H219" i="42"/>
  <c r="H220" i="42"/>
  <c r="H221" i="42"/>
  <c r="H223" i="42"/>
  <c r="H224" i="42"/>
  <c r="H226" i="42"/>
  <c r="H227" i="42"/>
  <c r="H229" i="42"/>
  <c r="H232" i="42"/>
  <c r="H233" i="42"/>
  <c r="H234" i="42"/>
  <c r="H235" i="42"/>
  <c r="H236" i="42"/>
  <c r="H238" i="42"/>
  <c r="H239" i="42"/>
  <c r="H240" i="42"/>
  <c r="H241" i="42"/>
  <c r="H243" i="42"/>
  <c r="H245" i="42"/>
  <c r="H251" i="42"/>
  <c r="H252" i="42"/>
  <c r="H256" i="42"/>
  <c r="H257" i="42"/>
  <c r="H258" i="42"/>
  <c r="H260" i="42"/>
  <c r="H262" i="42"/>
  <c r="H265" i="42"/>
  <c r="H266" i="42"/>
  <c r="H267" i="42"/>
  <c r="H268" i="42"/>
  <c r="H269" i="42"/>
  <c r="H270" i="42"/>
  <c r="H272" i="42"/>
  <c r="H274" i="42"/>
  <c r="H276" i="42"/>
  <c r="H278" i="42"/>
  <c r="H279" i="42"/>
  <c r="H280" i="42"/>
  <c r="H281" i="42"/>
  <c r="H282" i="42"/>
  <c r="H285" i="42"/>
  <c r="H286" i="42"/>
  <c r="H287" i="42"/>
  <c r="H288" i="42"/>
  <c r="H289" i="42"/>
  <c r="M166" i="33"/>
  <c r="N166" i="33"/>
  <c r="L166" i="33"/>
  <c r="N199" i="33"/>
  <c r="L199" i="33"/>
  <c r="M199" i="33"/>
  <c r="M272" i="33"/>
  <c r="N272" i="33"/>
  <c r="L272" i="33"/>
  <c r="M157" i="33"/>
  <c r="L157" i="33"/>
  <c r="N157" i="33"/>
  <c r="N243" i="33"/>
  <c r="L243" i="33"/>
  <c r="M243" i="33"/>
  <c r="N200" i="33"/>
  <c r="M200" i="33"/>
  <c r="L200" i="33"/>
  <c r="M154" i="33"/>
  <c r="N154" i="33"/>
  <c r="L154" i="33"/>
  <c r="L239" i="33"/>
  <c r="N239" i="33"/>
  <c r="M239" i="33"/>
  <c r="N121" i="33"/>
  <c r="L121" i="33"/>
  <c r="M121" i="33"/>
  <c r="M211" i="33"/>
  <c r="N211" i="33"/>
  <c r="L211" i="33"/>
  <c r="M137" i="33"/>
  <c r="L137" i="33"/>
  <c r="N137" i="33"/>
  <c r="M152" i="33"/>
  <c r="L152" i="33"/>
  <c r="N152" i="33"/>
  <c r="M128" i="33"/>
  <c r="L128" i="33"/>
  <c r="N128" i="33"/>
  <c r="L227" i="33"/>
  <c r="M227" i="33"/>
  <c r="N227" i="33"/>
  <c r="L72" i="33"/>
  <c r="M72" i="33"/>
  <c r="N72" i="33"/>
  <c r="M250" i="33"/>
  <c r="L250" i="33"/>
  <c r="N250" i="33"/>
  <c r="L189" i="33"/>
  <c r="N189" i="33"/>
  <c r="M189" i="33"/>
  <c r="L267" i="33"/>
  <c r="N267" i="33"/>
  <c r="M267" i="33"/>
  <c r="M135" i="33"/>
  <c r="N135" i="33"/>
  <c r="L135" i="33"/>
  <c r="L251" i="33"/>
  <c r="M251" i="33"/>
  <c r="N251" i="33"/>
  <c r="N213" i="33"/>
  <c r="L213" i="33"/>
  <c r="M213" i="33"/>
  <c r="L183" i="33"/>
  <c r="M183" i="33"/>
  <c r="N183" i="33"/>
  <c r="N140" i="33"/>
  <c r="L140" i="33"/>
  <c r="M140" i="33"/>
  <c r="M142" i="33"/>
  <c r="L142" i="33"/>
  <c r="N142" i="33"/>
  <c r="M74" i="33"/>
  <c r="L74" i="33"/>
  <c r="N74" i="33"/>
  <c r="L273" i="33"/>
  <c r="M273" i="33"/>
  <c r="N273" i="33"/>
  <c r="N247" i="33"/>
  <c r="L247" i="33"/>
  <c r="M247" i="33"/>
  <c r="L143" i="33"/>
  <c r="N143" i="33"/>
  <c r="M143" i="33"/>
  <c r="N168" i="33"/>
  <c r="M168" i="33"/>
  <c r="L168" i="33"/>
  <c r="L283" i="33"/>
  <c r="N283" i="33"/>
  <c r="M283" i="33"/>
  <c r="M76" i="33"/>
  <c r="L76" i="33"/>
  <c r="N76" i="33"/>
  <c r="L258" i="33"/>
  <c r="M258" i="33"/>
  <c r="N258" i="33"/>
  <c r="M274" i="33"/>
  <c r="N274" i="33"/>
  <c r="L274" i="33"/>
  <c r="M111" i="33"/>
  <c r="N111" i="33"/>
  <c r="L111" i="33"/>
  <c r="M275" i="33"/>
  <c r="L275" i="33"/>
  <c r="N275" i="33"/>
  <c r="N114" i="33"/>
  <c r="L114" i="33"/>
  <c r="M114" i="33"/>
  <c r="N159" i="33"/>
  <c r="L159" i="33"/>
  <c r="M159" i="33"/>
  <c r="L113" i="33"/>
  <c r="M113" i="33"/>
  <c r="N113" i="33"/>
  <c r="L102" i="33"/>
  <c r="M102" i="33"/>
  <c r="N102" i="33"/>
  <c r="N125" i="33"/>
  <c r="L125" i="33"/>
  <c r="M125" i="33"/>
  <c r="M201" i="33"/>
  <c r="N201" i="33"/>
  <c r="L201" i="33"/>
  <c r="N77" i="33"/>
  <c r="L77" i="33"/>
  <c r="M77" i="33"/>
  <c r="N170" i="33"/>
  <c r="L170" i="33"/>
  <c r="M170" i="33"/>
  <c r="N204" i="33"/>
  <c r="M204" i="33"/>
  <c r="L204" i="33"/>
  <c r="M255" i="33"/>
  <c r="N255" i="33"/>
  <c r="L255" i="33"/>
  <c r="L91" i="33"/>
  <c r="M91" i="33"/>
  <c r="N91" i="33"/>
  <c r="N225" i="33"/>
  <c r="L225" i="33"/>
  <c r="M225" i="33"/>
  <c r="M238" i="33"/>
  <c r="N238" i="33"/>
  <c r="L238" i="33"/>
  <c r="M263" i="33"/>
  <c r="L263" i="33"/>
  <c r="N263" i="33"/>
  <c r="L192" i="33"/>
  <c r="M192" i="33"/>
  <c r="N192" i="33"/>
  <c r="L271" i="33"/>
  <c r="N271" i="33"/>
  <c r="M271" i="33"/>
  <c r="L177" i="33"/>
  <c r="M177" i="33"/>
  <c r="N177" i="33"/>
  <c r="N84" i="33"/>
  <c r="M84" i="33"/>
  <c r="L84" i="33"/>
  <c r="N185" i="33"/>
  <c r="M185" i="33"/>
  <c r="L185" i="33"/>
  <c r="N259" i="33"/>
  <c r="M259" i="33"/>
  <c r="L259" i="33"/>
  <c r="M122" i="33"/>
  <c r="L122" i="33"/>
  <c r="N122" i="33"/>
  <c r="M279" i="33"/>
  <c r="N279" i="33"/>
  <c r="L279" i="33"/>
  <c r="L147" i="33"/>
  <c r="N147" i="33"/>
  <c r="M147" i="33"/>
  <c r="M70" i="33"/>
  <c r="L180" i="33"/>
  <c r="N180" i="33"/>
  <c r="M180" i="33"/>
  <c r="L96" i="33"/>
  <c r="N96" i="33"/>
  <c r="M96" i="33"/>
  <c r="N220" i="33"/>
  <c r="M220" i="33"/>
  <c r="L220" i="33"/>
  <c r="M280" i="33"/>
  <c r="L280" i="33"/>
  <c r="N280" i="33"/>
  <c r="N93" i="33"/>
  <c r="M93" i="33"/>
  <c r="L93" i="33"/>
  <c r="N268" i="33"/>
  <c r="L268" i="33"/>
  <c r="M268" i="33"/>
  <c r="L130" i="33"/>
  <c r="N130" i="33"/>
  <c r="M130" i="33"/>
  <c r="M118" i="33"/>
  <c r="L118" i="33"/>
  <c r="N118" i="33"/>
  <c r="M103" i="33"/>
  <c r="L103" i="33"/>
  <c r="N103" i="33"/>
  <c r="M167" i="33"/>
  <c r="N167" i="33"/>
  <c r="L167" i="33"/>
  <c r="L223" i="33"/>
  <c r="N223" i="33"/>
  <c r="M223" i="33"/>
  <c r="L178" i="33"/>
  <c r="M178" i="33"/>
  <c r="N178" i="33"/>
  <c r="L87" i="33"/>
  <c r="N87" i="33"/>
  <c r="M87" i="33"/>
  <c r="M265" i="33"/>
  <c r="L265" i="33"/>
  <c r="N265" i="33"/>
  <c r="L202" i="33"/>
  <c r="N202" i="33"/>
  <c r="M202" i="33"/>
  <c r="L160" i="33"/>
  <c r="M160" i="33"/>
  <c r="N160" i="33"/>
  <c r="M172" i="33"/>
  <c r="N172" i="33"/>
  <c r="L172" i="33"/>
  <c r="M198" i="33"/>
  <c r="N198" i="33"/>
  <c r="L198" i="33"/>
  <c r="N193" i="33"/>
  <c r="M193" i="33"/>
  <c r="L193" i="33"/>
  <c r="L119" i="33"/>
  <c r="M119" i="33"/>
  <c r="N119" i="33"/>
  <c r="M264" i="33"/>
  <c r="L264" i="33"/>
  <c r="N264" i="33"/>
  <c r="L175" i="33"/>
  <c r="N175" i="33"/>
  <c r="M175" i="33"/>
  <c r="L136" i="33"/>
  <c r="N136" i="33"/>
  <c r="M136" i="33"/>
  <c r="L281" i="33"/>
  <c r="N281" i="33"/>
  <c r="M281" i="33"/>
  <c r="N101" i="33"/>
  <c r="M101" i="33"/>
  <c r="L101" i="33"/>
  <c r="M207" i="33"/>
  <c r="N207" i="33"/>
  <c r="L207" i="33"/>
  <c r="M115" i="33"/>
  <c r="L115" i="33"/>
  <c r="N115" i="33"/>
  <c r="N195" i="33"/>
  <c r="L195" i="33"/>
  <c r="M195" i="33"/>
  <c r="L79" i="33"/>
  <c r="N79" i="33"/>
  <c r="M79" i="33"/>
  <c r="L232" i="33"/>
  <c r="M232" i="33"/>
  <c r="N232" i="33"/>
  <c r="M134" i="33"/>
  <c r="L134" i="33"/>
  <c r="N134" i="33"/>
  <c r="M120" i="33"/>
  <c r="N120" i="33"/>
  <c r="L120" i="33"/>
  <c r="M206" i="33"/>
  <c r="N206" i="33"/>
  <c r="L206" i="33"/>
  <c r="M163" i="33"/>
  <c r="N163" i="33"/>
  <c r="L163" i="33"/>
  <c r="L257" i="33"/>
  <c r="N257" i="33"/>
  <c r="M257" i="33"/>
  <c r="N153" i="33"/>
  <c r="L153" i="33"/>
  <c r="M153" i="33"/>
  <c r="M117" i="33"/>
  <c r="L117" i="33"/>
  <c r="N117" i="33"/>
  <c r="N73" i="33"/>
  <c r="M73" i="33"/>
  <c r="L73" i="33"/>
  <c r="L253" i="33"/>
  <c r="N253" i="33"/>
  <c r="M253" i="33"/>
  <c r="M99" i="33"/>
  <c r="N99" i="33"/>
  <c r="L99" i="33"/>
  <c r="M286" i="33"/>
  <c r="N286" i="33"/>
  <c r="L286" i="33"/>
  <c r="M197" i="33"/>
  <c r="N197" i="33"/>
  <c r="L197" i="33"/>
  <c r="N150" i="33"/>
  <c r="L150" i="33"/>
  <c r="M150" i="33"/>
  <c r="M277" i="33"/>
  <c r="N277" i="33"/>
  <c r="L277" i="33"/>
  <c r="N97" i="33"/>
  <c r="M97" i="33"/>
  <c r="L97" i="33"/>
  <c r="N161" i="33"/>
  <c r="L161" i="33"/>
  <c r="M161" i="33"/>
  <c r="L145" i="33"/>
  <c r="N145" i="33"/>
  <c r="M145" i="33"/>
  <c r="M190" i="33"/>
  <c r="L190" i="33"/>
  <c r="N190" i="33"/>
  <c r="M155" i="33"/>
  <c r="N155" i="33"/>
  <c r="L155" i="33"/>
  <c r="M217" i="33"/>
  <c r="N217" i="33"/>
  <c r="L217" i="33"/>
  <c r="L270" i="33"/>
  <c r="M270" i="33"/>
  <c r="N270" i="33"/>
  <c r="L92" i="33"/>
  <c r="N92" i="33"/>
  <c r="M92" i="33"/>
  <c r="L224" i="33"/>
  <c r="N224" i="33"/>
  <c r="M224" i="33"/>
  <c r="N164" i="33"/>
  <c r="M164" i="33"/>
  <c r="L164" i="33"/>
  <c r="L208" i="33"/>
  <c r="M208" i="33"/>
  <c r="N208" i="33"/>
  <c r="M169" i="33"/>
  <c r="N169" i="33"/>
  <c r="L169" i="33"/>
  <c r="N282" i="33"/>
  <c r="M282" i="33"/>
  <c r="L282" i="33"/>
  <c r="L171" i="33"/>
  <c r="M171" i="33"/>
  <c r="N171" i="33"/>
  <c r="N186" i="33"/>
  <c r="L186" i="33"/>
  <c r="M186" i="33"/>
  <c r="M100" i="33"/>
  <c r="N100" i="33"/>
  <c r="L100" i="33"/>
  <c r="N269" i="33"/>
  <c r="M269" i="33"/>
  <c r="L269" i="33"/>
  <c r="M144" i="33"/>
  <c r="L144" i="33"/>
  <c r="N144" i="33"/>
  <c r="M181" i="33"/>
  <c r="L181" i="33"/>
  <c r="N181" i="33"/>
  <c r="M194" i="33"/>
  <c r="L194" i="33"/>
  <c r="N194" i="33"/>
  <c r="L165" i="33"/>
  <c r="M165" i="33"/>
  <c r="N165" i="33"/>
  <c r="N248" i="33"/>
  <c r="L248" i="33"/>
  <c r="M248" i="33"/>
  <c r="N234" i="33"/>
  <c r="L234" i="33"/>
  <c r="M234" i="33"/>
  <c r="M98" i="33"/>
  <c r="L98" i="33"/>
  <c r="N98" i="33"/>
  <c r="N127" i="33"/>
  <c r="M127" i="33"/>
  <c r="L127" i="33"/>
  <c r="N235" i="33"/>
  <c r="L235" i="33"/>
  <c r="M235" i="33"/>
  <c r="L203" i="33"/>
  <c r="M203" i="33"/>
  <c r="N203" i="33"/>
  <c r="L89" i="33"/>
  <c r="M89" i="33"/>
  <c r="N89" i="33"/>
  <c r="N156" i="33"/>
  <c r="M156" i="33"/>
  <c r="L156" i="33"/>
  <c r="L219" i="33"/>
  <c r="M219" i="33"/>
  <c r="N219" i="33"/>
  <c r="L81" i="33"/>
  <c r="M81" i="33"/>
  <c r="N81" i="33"/>
  <c r="N75" i="33"/>
  <c r="M75" i="33"/>
  <c r="L75" i="33"/>
  <c r="L107" i="33"/>
  <c r="N107" i="33"/>
  <c r="M107" i="33"/>
  <c r="N86" i="33"/>
  <c r="M86" i="33"/>
  <c r="L86" i="33"/>
  <c r="L228" i="33"/>
  <c r="N228" i="33"/>
  <c r="M228" i="33"/>
  <c r="M249" i="33"/>
  <c r="L249" i="33"/>
  <c r="N249" i="33"/>
  <c r="M105" i="33"/>
  <c r="N105" i="33"/>
  <c r="L105" i="33"/>
  <c r="N188" i="33"/>
  <c r="L188" i="33"/>
  <c r="M188" i="33"/>
  <c r="L260" i="33"/>
  <c r="M260" i="33"/>
  <c r="N260" i="33"/>
  <c r="N212" i="33"/>
  <c r="M212" i="33"/>
  <c r="L212" i="33"/>
  <c r="M149" i="33"/>
  <c r="L149" i="33"/>
  <c r="N149" i="33"/>
  <c r="L261" i="33"/>
  <c r="M261" i="33"/>
  <c r="N261" i="33"/>
  <c r="N108" i="33"/>
  <c r="M108" i="33"/>
  <c r="L108" i="33"/>
  <c r="N71" i="33"/>
  <c r="M71" i="33"/>
  <c r="L71" i="33"/>
  <c r="N116" i="33"/>
  <c r="M116" i="33"/>
  <c r="L116" i="33"/>
  <c r="L233" i="33"/>
  <c r="M233" i="33"/>
  <c r="N233" i="33"/>
  <c r="N70" i="33"/>
  <c r="M112" i="33"/>
  <c r="N112" i="33"/>
  <c r="L112" i="33"/>
  <c r="N85" i="33"/>
  <c r="M85" i="33"/>
  <c r="L85" i="33"/>
  <c r="M173" i="33"/>
  <c r="L173" i="33"/>
  <c r="N173" i="33"/>
  <c r="M210" i="33"/>
  <c r="L210" i="33"/>
  <c r="N210" i="33"/>
  <c r="M110" i="33"/>
  <c r="L110" i="33"/>
  <c r="N110" i="33"/>
  <c r="M94" i="33"/>
  <c r="L94" i="33"/>
  <c r="N94" i="33"/>
  <c r="M138" i="33"/>
  <c r="L138" i="33"/>
  <c r="N138" i="33"/>
  <c r="N88" i="33"/>
  <c r="M88" i="33"/>
  <c r="L88" i="33"/>
  <c r="N205" i="33"/>
  <c r="L205" i="33"/>
  <c r="M205" i="33"/>
  <c r="L139" i="33"/>
  <c r="M139" i="33"/>
  <c r="N139" i="33"/>
  <c r="N174" i="33"/>
  <c r="L174" i="33"/>
  <c r="M174" i="33"/>
  <c r="N215" i="33"/>
  <c r="M215" i="33"/>
  <c r="L215" i="33"/>
  <c r="M109" i="33"/>
  <c r="N109" i="33"/>
  <c r="L109" i="33"/>
  <c r="M179" i="33"/>
  <c r="L179" i="33"/>
  <c r="N179" i="33"/>
  <c r="M229" i="33"/>
  <c r="N229" i="33"/>
  <c r="L229" i="33"/>
  <c r="M151" i="33"/>
  <c r="L151" i="33"/>
  <c r="N151" i="33"/>
  <c r="L82" i="33"/>
  <c r="N82" i="33"/>
  <c r="M82" i="33"/>
  <c r="N148" i="33"/>
  <c r="M148" i="33"/>
  <c r="L148" i="33"/>
  <c r="N123" i="33"/>
  <c r="M123" i="33"/>
  <c r="L123" i="33"/>
  <c r="N187" i="33"/>
  <c r="M187" i="33"/>
  <c r="L187" i="33"/>
  <c r="N95" i="33"/>
  <c r="L95" i="33"/>
  <c r="M95" i="33"/>
  <c r="L80" i="33"/>
  <c r="M80" i="33"/>
  <c r="N80" i="33"/>
  <c r="L237" i="33"/>
  <c r="M237" i="33"/>
  <c r="N237" i="33"/>
  <c r="N158" i="33"/>
  <c r="L158" i="33"/>
  <c r="M158" i="33"/>
  <c r="L106" i="33"/>
  <c r="N106" i="33"/>
  <c r="M106" i="33"/>
  <c r="M131" i="33"/>
  <c r="N131" i="33"/>
  <c r="L131" i="33"/>
  <c r="M246" i="33"/>
  <c r="N246" i="33"/>
  <c r="L246" i="33"/>
  <c r="L124" i="33"/>
  <c r="M124" i="33"/>
  <c r="N124" i="33"/>
  <c r="M252" i="33"/>
  <c r="L252" i="33"/>
  <c r="N252" i="33"/>
  <c r="N236" i="33"/>
  <c r="L236" i="33"/>
  <c r="M236" i="33"/>
  <c r="L214" i="33"/>
  <c r="M214" i="33"/>
  <c r="N214" i="33"/>
  <c r="M276" i="33"/>
  <c r="N276" i="33"/>
  <c r="L276" i="33"/>
  <c r="M242" i="33"/>
  <c r="N242" i="33"/>
  <c r="L242" i="33"/>
  <c r="M231" i="33"/>
  <c r="L231" i="33"/>
  <c r="N231" i="33"/>
  <c r="L176" i="33"/>
  <c r="M176" i="33"/>
  <c r="N176" i="33"/>
  <c r="M133" i="33"/>
  <c r="L133" i="33"/>
  <c r="N133" i="33"/>
  <c r="L245" i="33"/>
  <c r="M245" i="33"/>
  <c r="N245" i="33"/>
  <c r="L141" i="33"/>
  <c r="N141" i="33"/>
  <c r="M141" i="33"/>
  <c r="N132" i="33"/>
  <c r="M132" i="33"/>
  <c r="L132" i="33"/>
  <c r="M254" i="33"/>
  <c r="L254" i="33"/>
  <c r="N254" i="33"/>
  <c r="L222" i="33"/>
  <c r="M222" i="33"/>
  <c r="N222" i="33"/>
  <c r="M83" i="33"/>
  <c r="L83" i="33"/>
  <c r="N83" i="33"/>
  <c r="N240" i="33"/>
  <c r="L240" i="33"/>
  <c r="M240" i="33"/>
  <c r="M241" i="33"/>
  <c r="L241" i="33"/>
  <c r="N241" i="33"/>
  <c r="N278" i="33"/>
  <c r="M278" i="33"/>
  <c r="L278" i="33"/>
  <c r="L146" i="33"/>
  <c r="N146" i="33"/>
  <c r="M146" i="33"/>
  <c r="L104" i="33"/>
  <c r="N104" i="33"/>
  <c r="M104" i="33"/>
  <c r="M182" i="33"/>
  <c r="L182" i="33"/>
  <c r="N182" i="33"/>
  <c r="L221" i="33"/>
  <c r="N221" i="33"/>
  <c r="M221" i="33"/>
  <c r="M216" i="33"/>
  <c r="N216" i="33"/>
  <c r="L216" i="33"/>
  <c r="L196" i="33"/>
  <c r="M196" i="33"/>
  <c r="N196" i="33"/>
  <c r="N262" i="33"/>
  <c r="M262" i="33"/>
  <c r="L262" i="33"/>
  <c r="M266" i="33"/>
  <c r="L266" i="33"/>
  <c r="N266" i="33"/>
  <c r="N284" i="33"/>
  <c r="M284" i="33"/>
  <c r="L284" i="33"/>
  <c r="N90" i="33"/>
  <c r="M90" i="33"/>
  <c r="L90" i="33"/>
  <c r="M129" i="33"/>
  <c r="N129" i="33"/>
  <c r="L129" i="33"/>
  <c r="N244" i="33"/>
  <c r="M244" i="33"/>
  <c r="L244" i="33"/>
  <c r="N218" i="33"/>
  <c r="L218" i="33"/>
  <c r="M218" i="33"/>
  <c r="N256" i="33"/>
  <c r="M256" i="33"/>
  <c r="L256" i="33"/>
  <c r="M126" i="33"/>
  <c r="N126" i="33"/>
  <c r="L126" i="33"/>
  <c r="N162" i="33"/>
  <c r="M162" i="33"/>
  <c r="L162" i="33"/>
  <c r="M78" i="33"/>
  <c r="L78" i="33"/>
  <c r="N78" i="33"/>
  <c r="N209" i="33"/>
  <c r="M209" i="33"/>
  <c r="L209" i="33"/>
  <c r="N191" i="33"/>
  <c r="M191" i="33"/>
  <c r="L191" i="33"/>
  <c r="L226" i="33"/>
  <c r="N226" i="33"/>
  <c r="M226" i="33"/>
  <c r="L230" i="33"/>
  <c r="N230" i="33"/>
  <c r="M230" i="33"/>
  <c r="N184" i="33"/>
  <c r="L184" i="33"/>
  <c r="M184" i="33"/>
  <c r="L70" i="33"/>
  <c r="D5" i="29" l="1"/>
  <c r="P235" i="29"/>
  <c r="L68" i="33"/>
  <c r="L292" i="33" s="1"/>
  <c r="H67" i="42"/>
  <c r="N68" i="33"/>
  <c r="M68" i="33"/>
  <c r="E58" i="47" a="1"/>
  <c r="O98" i="33" l="1"/>
  <c r="O225" i="33"/>
  <c r="O70" i="33"/>
  <c r="O211" i="33"/>
  <c r="O191" i="33"/>
  <c r="O116" i="33"/>
  <c r="O102" i="33"/>
  <c r="O104" i="33"/>
  <c r="O228" i="33"/>
  <c r="O150" i="33"/>
  <c r="O279" i="33"/>
  <c r="O124" i="33"/>
  <c r="O158" i="33"/>
  <c r="O258" i="33"/>
  <c r="O118" i="33"/>
  <c r="O165" i="33"/>
  <c r="O231" i="33"/>
  <c r="O114" i="33"/>
  <c r="O287" i="33"/>
  <c r="O73" i="33"/>
  <c r="O123" i="33"/>
  <c r="O160" i="33"/>
  <c r="O78" i="33"/>
  <c r="O276" i="33"/>
  <c r="O221" i="33"/>
  <c r="O212" i="33"/>
  <c r="O119" i="33"/>
  <c r="O168" i="33"/>
  <c r="O220" i="33"/>
  <c r="O132" i="33"/>
  <c r="O226" i="33"/>
  <c r="O136" i="33"/>
  <c r="O251" i="33"/>
  <c r="O227" i="33"/>
  <c r="O127" i="33"/>
  <c r="O243" i="33"/>
  <c r="O94" i="33"/>
  <c r="O101" i="33"/>
  <c r="O244" i="33"/>
  <c r="O193" i="33"/>
  <c r="O93" i="33"/>
  <c r="O237" i="33"/>
  <c r="O238" i="33"/>
  <c r="O173" i="33"/>
  <c r="O121" i="33"/>
  <c r="O166" i="33"/>
  <c r="O204" i="33"/>
  <c r="O179" i="33"/>
  <c r="E58" i="47"/>
  <c r="O108" i="33"/>
  <c r="O269" i="33"/>
  <c r="O84" i="33"/>
  <c r="O203" i="33"/>
  <c r="O83" i="33"/>
  <c r="O215" i="33"/>
  <c r="O79" i="33"/>
  <c r="O180" i="33"/>
  <c r="O189" i="33"/>
  <c r="O233" i="33"/>
  <c r="O169" i="33"/>
  <c r="O209" i="33"/>
  <c r="O148" i="33"/>
  <c r="O112" i="33"/>
  <c r="O103" i="33"/>
  <c r="O125" i="33"/>
  <c r="O90" i="33"/>
  <c r="O76" i="33"/>
  <c r="O200" i="33"/>
  <c r="O139" i="33"/>
  <c r="O120" i="33"/>
  <c r="O110" i="33"/>
  <c r="O197" i="33"/>
  <c r="O145" i="33"/>
  <c r="O109" i="33"/>
  <c r="O261" i="33"/>
  <c r="O245" i="33"/>
  <c r="O282" i="33"/>
  <c r="O117" i="33"/>
  <c r="O278" i="33"/>
  <c r="O240" i="33"/>
  <c r="O208" i="33"/>
  <c r="O206" i="33"/>
  <c r="O286" i="33"/>
  <c r="O263" i="33"/>
  <c r="O236" i="33"/>
  <c r="O95" i="33"/>
  <c r="O288" i="33"/>
  <c r="O290" i="33"/>
  <c r="O202" i="33"/>
  <c r="O159" i="33"/>
  <c r="O115" i="33"/>
  <c r="O234" i="33"/>
  <c r="O156" i="33"/>
  <c r="O232" i="33"/>
  <c r="O175" i="33"/>
  <c r="O85" i="33"/>
  <c r="O155" i="33"/>
  <c r="O105" i="33"/>
  <c r="O161" i="33"/>
  <c r="O174" i="33"/>
  <c r="O242" i="33"/>
  <c r="O216" i="33"/>
  <c r="O253" i="33"/>
  <c r="O194" i="33"/>
  <c r="O270" i="33"/>
  <c r="O283" i="33"/>
  <c r="O268" i="33"/>
  <c r="O91" i="33"/>
  <c r="O144" i="33"/>
  <c r="O92" i="33"/>
  <c r="O272" i="33"/>
  <c r="O97" i="33"/>
  <c r="O131" i="33"/>
  <c r="O182" i="33"/>
  <c r="O267" i="33"/>
  <c r="O277" i="33"/>
  <c r="O255" i="33"/>
  <c r="O257" i="33"/>
  <c r="O223" i="33"/>
  <c r="O171" i="33"/>
  <c r="O107" i="33"/>
  <c r="O222" i="33"/>
  <c r="O96" i="33"/>
  <c r="O151" i="33"/>
  <c r="O192" i="33"/>
  <c r="O146" i="33"/>
  <c r="O248" i="33"/>
  <c r="O205" i="33"/>
  <c r="O82" i="33"/>
  <c r="O181" i="33"/>
  <c r="O130" i="33"/>
  <c r="O199" i="33"/>
  <c r="O137" i="33"/>
  <c r="O259" i="33"/>
  <c r="O88" i="33"/>
  <c r="O167" i="33"/>
  <c r="O81" i="33"/>
  <c r="O162" i="33"/>
  <c r="O80" i="33"/>
  <c r="O252" i="33"/>
  <c r="O188" i="33"/>
  <c r="O86" i="33"/>
  <c r="O77" i="33"/>
  <c r="O275" i="33"/>
  <c r="O185" i="33"/>
  <c r="O249" i="33"/>
  <c r="O154" i="33"/>
  <c r="O157" i="33"/>
  <c r="O100" i="33"/>
  <c r="O75" i="33"/>
  <c r="O256" i="33"/>
  <c r="O89" i="33"/>
  <c r="O138" i="33"/>
  <c r="O178" i="33"/>
  <c r="O122" i="33"/>
  <c r="O87" i="33"/>
  <c r="O186" i="33"/>
  <c r="O235" i="33"/>
  <c r="O183" i="33"/>
  <c r="O273" i="33"/>
  <c r="O230" i="33"/>
  <c r="O190" i="33"/>
  <c r="O280" i="33"/>
  <c r="O195" i="33"/>
  <c r="O262" i="33"/>
  <c r="O246" i="33"/>
  <c r="O177" i="33"/>
  <c r="O247" i="33"/>
  <c r="O229" i="33"/>
  <c r="O184" i="33"/>
  <c r="O140" i="33"/>
  <c r="O111" i="33"/>
  <c r="O266" i="33"/>
  <c r="O126" i="33"/>
  <c r="O163" i="33"/>
  <c r="O134" i="33"/>
  <c r="O265" i="33"/>
  <c r="O72" i="33"/>
  <c r="O176" i="33"/>
  <c r="O149" i="33"/>
  <c r="O219" i="33"/>
  <c r="O201" i="33"/>
  <c r="O289" i="33"/>
  <c r="O250" i="33"/>
  <c r="O260" i="33"/>
  <c r="O143" i="33"/>
  <c r="O164" i="33"/>
  <c r="O135" i="33"/>
  <c r="O172" i="33"/>
  <c r="O187" i="33"/>
  <c r="O113" i="33"/>
  <c r="O274" i="33"/>
  <c r="O224" i="33"/>
  <c r="O271" i="33"/>
  <c r="O170" i="33"/>
  <c r="O142" i="33"/>
  <c r="O210" i="33"/>
  <c r="O213" i="33"/>
  <c r="O133" i="33"/>
  <c r="O207" i="33"/>
  <c r="O128" i="33"/>
  <c r="O218" i="33"/>
  <c r="O106" i="33"/>
  <c r="O264" i="33"/>
  <c r="O254" i="33"/>
  <c r="O71" i="33"/>
  <c r="O74" i="33"/>
  <c r="O241" i="33"/>
  <c r="O153" i="33"/>
  <c r="O281" i="33"/>
  <c r="O196" i="33"/>
  <c r="I81" i="42"/>
  <c r="V25" i="4" s="1"/>
  <c r="I117" i="42"/>
  <c r="V61" i="4" s="1"/>
  <c r="I73" i="42"/>
  <c r="V17" i="4" s="1"/>
  <c r="I79" i="42"/>
  <c r="V23" i="4" s="1"/>
  <c r="I85" i="42"/>
  <c r="V29" i="4" s="1"/>
  <c r="I91" i="42"/>
  <c r="V35" i="4" s="1"/>
  <c r="I97" i="42"/>
  <c r="V41" i="4" s="1"/>
  <c r="I103" i="42"/>
  <c r="V47" i="4" s="1"/>
  <c r="I109" i="42"/>
  <c r="V53" i="4" s="1"/>
  <c r="I115" i="42"/>
  <c r="V59" i="4" s="1"/>
  <c r="I121" i="42"/>
  <c r="V65" i="4" s="1"/>
  <c r="I127" i="42"/>
  <c r="V71" i="4" s="1"/>
  <c r="I133" i="42"/>
  <c r="V77" i="4" s="1"/>
  <c r="I139" i="42"/>
  <c r="V83" i="4" s="1"/>
  <c r="I145" i="42"/>
  <c r="V89" i="4" s="1"/>
  <c r="I151" i="42"/>
  <c r="V95" i="4" s="1"/>
  <c r="I157" i="42"/>
  <c r="V101" i="4" s="1"/>
  <c r="I163" i="42"/>
  <c r="V107" i="4" s="1"/>
  <c r="I169" i="42"/>
  <c r="V113" i="4" s="1"/>
  <c r="I175" i="42"/>
  <c r="V119" i="4" s="1"/>
  <c r="I181" i="42"/>
  <c r="V125" i="4" s="1"/>
  <c r="I187" i="42"/>
  <c r="V131" i="4" s="1"/>
  <c r="I193" i="42"/>
  <c r="V137" i="4" s="1"/>
  <c r="I199" i="42"/>
  <c r="V143" i="4" s="1"/>
  <c r="I205" i="42"/>
  <c r="V149" i="4" s="1"/>
  <c r="I211" i="42"/>
  <c r="V155" i="4" s="1"/>
  <c r="I217" i="42"/>
  <c r="V161" i="4" s="1"/>
  <c r="I223" i="42"/>
  <c r="V167" i="4" s="1"/>
  <c r="I229" i="42"/>
  <c r="V173" i="4" s="1"/>
  <c r="I235" i="42"/>
  <c r="V179" i="4" s="1"/>
  <c r="I241" i="42"/>
  <c r="V185" i="4" s="1"/>
  <c r="I247" i="42"/>
  <c r="V191" i="4" s="1"/>
  <c r="I253" i="42"/>
  <c r="V197" i="4" s="1"/>
  <c r="I259" i="42"/>
  <c r="V203" i="4" s="1"/>
  <c r="I265" i="42"/>
  <c r="V209" i="4" s="1"/>
  <c r="I271" i="42"/>
  <c r="V215" i="4" s="1"/>
  <c r="I277" i="42"/>
  <c r="V221" i="4" s="1"/>
  <c r="I283" i="42"/>
  <c r="V227" i="4" s="1"/>
  <c r="I289" i="42"/>
  <c r="V233" i="4" s="1"/>
  <c r="I74" i="42"/>
  <c r="V18" i="4" s="1"/>
  <c r="I80" i="42"/>
  <c r="V24" i="4" s="1"/>
  <c r="I86" i="42"/>
  <c r="V30" i="4" s="1"/>
  <c r="I92" i="42"/>
  <c r="V36" i="4" s="1"/>
  <c r="I98" i="42"/>
  <c r="V42" i="4" s="1"/>
  <c r="I104" i="42"/>
  <c r="V48" i="4" s="1"/>
  <c r="I110" i="42"/>
  <c r="V54" i="4" s="1"/>
  <c r="I116" i="42"/>
  <c r="V60" i="4" s="1"/>
  <c r="I122" i="42"/>
  <c r="V66" i="4" s="1"/>
  <c r="I128" i="42"/>
  <c r="V72" i="4" s="1"/>
  <c r="I134" i="42"/>
  <c r="V78" i="4" s="1"/>
  <c r="I140" i="42"/>
  <c r="V84" i="4" s="1"/>
  <c r="I146" i="42"/>
  <c r="V90" i="4" s="1"/>
  <c r="I152" i="42"/>
  <c r="V96" i="4" s="1"/>
  <c r="I158" i="42"/>
  <c r="V102" i="4" s="1"/>
  <c r="I164" i="42"/>
  <c r="V108" i="4" s="1"/>
  <c r="I170" i="42"/>
  <c r="V114" i="4" s="1"/>
  <c r="I176" i="42"/>
  <c r="V120" i="4" s="1"/>
  <c r="I182" i="42"/>
  <c r="V126" i="4" s="1"/>
  <c r="I188" i="42"/>
  <c r="V132" i="4" s="1"/>
  <c r="I194" i="42"/>
  <c r="V138" i="4" s="1"/>
  <c r="I200" i="42"/>
  <c r="V144" i="4" s="1"/>
  <c r="I206" i="42"/>
  <c r="V150" i="4" s="1"/>
  <c r="I212" i="42"/>
  <c r="V156" i="4" s="1"/>
  <c r="I218" i="42"/>
  <c r="V162" i="4" s="1"/>
  <c r="I224" i="42"/>
  <c r="V168" i="4" s="1"/>
  <c r="I230" i="42"/>
  <c r="V174" i="4" s="1"/>
  <c r="I236" i="42"/>
  <c r="V180" i="4" s="1"/>
  <c r="I242" i="42"/>
  <c r="V186" i="4" s="1"/>
  <c r="I248" i="42"/>
  <c r="V192" i="4" s="1"/>
  <c r="I254" i="42"/>
  <c r="V198" i="4" s="1"/>
  <c r="I260" i="42"/>
  <c r="V204" i="4" s="1"/>
  <c r="I266" i="42"/>
  <c r="V210" i="4" s="1"/>
  <c r="I272" i="42"/>
  <c r="V216" i="4" s="1"/>
  <c r="I278" i="42"/>
  <c r="V222" i="4" s="1"/>
  <c r="I284" i="42"/>
  <c r="V228" i="4" s="1"/>
  <c r="I72" i="42"/>
  <c r="V16" i="4" s="1"/>
  <c r="I78" i="42"/>
  <c r="V22" i="4" s="1"/>
  <c r="I84" i="42"/>
  <c r="V28" i="4" s="1"/>
  <c r="I90" i="42"/>
  <c r="V34" i="4" s="1"/>
  <c r="I96" i="42"/>
  <c r="V40" i="4" s="1"/>
  <c r="I102" i="42"/>
  <c r="V46" i="4" s="1"/>
  <c r="I108" i="42"/>
  <c r="V52" i="4" s="1"/>
  <c r="I114" i="42"/>
  <c r="V58" i="4" s="1"/>
  <c r="I120" i="42"/>
  <c r="V64" i="4" s="1"/>
  <c r="I126" i="42"/>
  <c r="V70" i="4" s="1"/>
  <c r="I132" i="42"/>
  <c r="V76" i="4" s="1"/>
  <c r="I138" i="42"/>
  <c r="V82" i="4" s="1"/>
  <c r="I144" i="42"/>
  <c r="V88" i="4" s="1"/>
  <c r="I150" i="42"/>
  <c r="V94" i="4" s="1"/>
  <c r="I156" i="42"/>
  <c r="V100" i="4" s="1"/>
  <c r="I162" i="42"/>
  <c r="V106" i="4" s="1"/>
  <c r="I168" i="42"/>
  <c r="V112" i="4" s="1"/>
  <c r="I174" i="42"/>
  <c r="V118" i="4" s="1"/>
  <c r="I180" i="42"/>
  <c r="V124" i="4" s="1"/>
  <c r="I186" i="42"/>
  <c r="V130" i="4" s="1"/>
  <c r="I192" i="42"/>
  <c r="V136" i="4" s="1"/>
  <c r="I198" i="42"/>
  <c r="V142" i="4" s="1"/>
  <c r="I204" i="42"/>
  <c r="V148" i="4" s="1"/>
  <c r="I210" i="42"/>
  <c r="V154" i="4" s="1"/>
  <c r="I216" i="42"/>
  <c r="V160" i="4" s="1"/>
  <c r="I222" i="42"/>
  <c r="V166" i="4" s="1"/>
  <c r="I228" i="42"/>
  <c r="V172" i="4" s="1"/>
  <c r="I234" i="42"/>
  <c r="V178" i="4" s="1"/>
  <c r="I240" i="42"/>
  <c r="V184" i="4" s="1"/>
  <c r="I246" i="42"/>
  <c r="V190" i="4" s="1"/>
  <c r="I252" i="42"/>
  <c r="V196" i="4" s="1"/>
  <c r="I258" i="42"/>
  <c r="V202" i="4" s="1"/>
  <c r="I264" i="42"/>
  <c r="V208" i="4" s="1"/>
  <c r="I270" i="42"/>
  <c r="V214" i="4" s="1"/>
  <c r="I276" i="42"/>
  <c r="V220" i="4" s="1"/>
  <c r="I282" i="42"/>
  <c r="V226" i="4" s="1"/>
  <c r="I288" i="42"/>
  <c r="V232" i="4" s="1"/>
  <c r="I69" i="42"/>
  <c r="I75" i="42"/>
  <c r="V19" i="4" s="1"/>
  <c r="I87" i="42"/>
  <c r="V31" i="4" s="1"/>
  <c r="I93" i="42"/>
  <c r="V37" i="4" s="1"/>
  <c r="I99" i="42"/>
  <c r="V43" i="4" s="1"/>
  <c r="I105" i="42"/>
  <c r="V49" i="4" s="1"/>
  <c r="I111" i="42"/>
  <c r="V55" i="4" s="1"/>
  <c r="I123" i="42"/>
  <c r="V67" i="4" s="1"/>
  <c r="I131" i="42"/>
  <c r="V75" i="4" s="1"/>
  <c r="I177" i="42"/>
  <c r="V121" i="4" s="1"/>
  <c r="I190" i="42"/>
  <c r="V134" i="4" s="1"/>
  <c r="I203" i="42"/>
  <c r="V147" i="4" s="1"/>
  <c r="I249" i="42"/>
  <c r="V193" i="4" s="1"/>
  <c r="I262" i="42"/>
  <c r="V206" i="4" s="1"/>
  <c r="I275" i="42"/>
  <c r="V219" i="4" s="1"/>
  <c r="H291" i="42"/>
  <c r="I70" i="42"/>
  <c r="V14" i="4" s="1"/>
  <c r="I106" i="42"/>
  <c r="V50" i="4" s="1"/>
  <c r="I124" i="42"/>
  <c r="V68" i="4" s="1"/>
  <c r="I196" i="42"/>
  <c r="V140" i="4" s="1"/>
  <c r="I141" i="42"/>
  <c r="V85" i="4" s="1"/>
  <c r="I184" i="42"/>
  <c r="V128" i="4" s="1"/>
  <c r="I243" i="42"/>
  <c r="V187" i="4" s="1"/>
  <c r="I269" i="42"/>
  <c r="V213" i="4" s="1"/>
  <c r="I142" i="42"/>
  <c r="V86" i="4" s="1"/>
  <c r="I214" i="42"/>
  <c r="V158" i="4" s="1"/>
  <c r="I273" i="42"/>
  <c r="V217" i="4" s="1"/>
  <c r="I94" i="42"/>
  <c r="V38" i="4" s="1"/>
  <c r="I185" i="42"/>
  <c r="V129" i="4" s="1"/>
  <c r="I82" i="42"/>
  <c r="V26" i="4" s="1"/>
  <c r="I100" i="42"/>
  <c r="V44" i="4" s="1"/>
  <c r="I118" i="42"/>
  <c r="V62" i="4" s="1"/>
  <c r="I135" i="42"/>
  <c r="V79" i="4" s="1"/>
  <c r="I148" i="42"/>
  <c r="V92" i="4" s="1"/>
  <c r="I161" i="42"/>
  <c r="V105" i="4" s="1"/>
  <c r="I207" i="42"/>
  <c r="V151" i="4" s="1"/>
  <c r="I220" i="42"/>
  <c r="V164" i="4" s="1"/>
  <c r="I233" i="42"/>
  <c r="V177" i="4" s="1"/>
  <c r="I279" i="42"/>
  <c r="V223" i="4" s="1"/>
  <c r="I153" i="42"/>
  <c r="V97" i="4" s="1"/>
  <c r="I225" i="42"/>
  <c r="V169" i="4" s="1"/>
  <c r="I244" i="42"/>
  <c r="V188" i="4" s="1"/>
  <c r="I165" i="42"/>
  <c r="V109" i="4" s="1"/>
  <c r="I178" i="42"/>
  <c r="V122" i="4" s="1"/>
  <c r="I191" i="42"/>
  <c r="V135" i="4" s="1"/>
  <c r="I237" i="42"/>
  <c r="V181" i="4" s="1"/>
  <c r="I250" i="42"/>
  <c r="V194" i="4" s="1"/>
  <c r="I263" i="42"/>
  <c r="V207" i="4" s="1"/>
  <c r="I179" i="42"/>
  <c r="V123" i="4" s="1"/>
  <c r="I238" i="42"/>
  <c r="V182" i="4" s="1"/>
  <c r="I209" i="42"/>
  <c r="V153" i="4" s="1"/>
  <c r="I167" i="42"/>
  <c r="V111" i="4" s="1"/>
  <c r="I213" i="42"/>
  <c r="V157" i="4" s="1"/>
  <c r="I226" i="42"/>
  <c r="V170" i="4" s="1"/>
  <c r="I83" i="42"/>
  <c r="V27" i="4" s="1"/>
  <c r="I101" i="42"/>
  <c r="V45" i="4" s="1"/>
  <c r="I119" i="42"/>
  <c r="V63" i="4" s="1"/>
  <c r="I136" i="42"/>
  <c r="V80" i="4" s="1"/>
  <c r="I149" i="42"/>
  <c r="V93" i="4" s="1"/>
  <c r="I195" i="42"/>
  <c r="V139" i="4" s="1"/>
  <c r="I208" i="42"/>
  <c r="V152" i="4" s="1"/>
  <c r="I221" i="42"/>
  <c r="V165" i="4" s="1"/>
  <c r="I267" i="42"/>
  <c r="V211" i="4" s="1"/>
  <c r="I280" i="42"/>
  <c r="V224" i="4" s="1"/>
  <c r="I166" i="42"/>
  <c r="V110" i="4" s="1"/>
  <c r="I255" i="42"/>
  <c r="V199" i="4" s="1"/>
  <c r="I281" i="42"/>
  <c r="V225" i="4" s="1"/>
  <c r="I172" i="42"/>
  <c r="V116" i="4" s="1"/>
  <c r="I231" i="42"/>
  <c r="V175" i="4" s="1"/>
  <c r="I257" i="42"/>
  <c r="V201" i="4" s="1"/>
  <c r="I130" i="42"/>
  <c r="V74" i="4" s="1"/>
  <c r="I143" i="42"/>
  <c r="V87" i="4" s="1"/>
  <c r="I189" i="42"/>
  <c r="V133" i="4" s="1"/>
  <c r="I202" i="42"/>
  <c r="V146" i="4" s="1"/>
  <c r="I215" i="42"/>
  <c r="V159" i="4" s="1"/>
  <c r="I261" i="42"/>
  <c r="V205" i="4" s="1"/>
  <c r="I274" i="42"/>
  <c r="V218" i="4" s="1"/>
  <c r="I287" i="42"/>
  <c r="V231" i="4" s="1"/>
  <c r="I77" i="42"/>
  <c r="V21" i="4" s="1"/>
  <c r="I95" i="42"/>
  <c r="V39" i="4" s="1"/>
  <c r="I113" i="42"/>
  <c r="V57" i="4" s="1"/>
  <c r="I147" i="42"/>
  <c r="V91" i="4" s="1"/>
  <c r="I160" i="42"/>
  <c r="V104" i="4" s="1"/>
  <c r="I173" i="42"/>
  <c r="V117" i="4" s="1"/>
  <c r="I219" i="42"/>
  <c r="V163" i="4" s="1"/>
  <c r="I232" i="42"/>
  <c r="V176" i="4" s="1"/>
  <c r="I245" i="42"/>
  <c r="V189" i="4" s="1"/>
  <c r="I251" i="42"/>
  <c r="V195" i="4" s="1"/>
  <c r="I88" i="42"/>
  <c r="V32" i="4" s="1"/>
  <c r="I137" i="42"/>
  <c r="V81" i="4" s="1"/>
  <c r="I183" i="42"/>
  <c r="V127" i="4" s="1"/>
  <c r="I268" i="42"/>
  <c r="V212" i="4" s="1"/>
  <c r="I154" i="42"/>
  <c r="V98" i="4" s="1"/>
  <c r="I239" i="42"/>
  <c r="V183" i="4" s="1"/>
  <c r="I285" i="42"/>
  <c r="V229" i="4" s="1"/>
  <c r="I71" i="42"/>
  <c r="V15" i="4" s="1"/>
  <c r="I89" i="42"/>
  <c r="V33" i="4" s="1"/>
  <c r="I107" i="42"/>
  <c r="V51" i="4" s="1"/>
  <c r="I125" i="42"/>
  <c r="V69" i="4" s="1"/>
  <c r="I171" i="42"/>
  <c r="V115" i="4" s="1"/>
  <c r="I197" i="42"/>
  <c r="V141" i="4" s="1"/>
  <c r="I256" i="42"/>
  <c r="V200" i="4" s="1"/>
  <c r="I129" i="42"/>
  <c r="V73" i="4" s="1"/>
  <c r="I155" i="42"/>
  <c r="V99" i="4" s="1"/>
  <c r="I201" i="42"/>
  <c r="V145" i="4" s="1"/>
  <c r="I227" i="42"/>
  <c r="V171" i="4" s="1"/>
  <c r="I286" i="42"/>
  <c r="V230" i="4" s="1"/>
  <c r="I76" i="42"/>
  <c r="V20" i="4" s="1"/>
  <c r="I112" i="42"/>
  <c r="V56" i="4" s="1"/>
  <c r="I159" i="42"/>
  <c r="V103" i="4" s="1"/>
  <c r="O285" i="33"/>
  <c r="O284" i="33"/>
  <c r="O152" i="33"/>
  <c r="O129" i="33"/>
  <c r="O147" i="33"/>
  <c r="O99" i="33"/>
  <c r="O239" i="33"/>
  <c r="O198" i="33"/>
  <c r="O214" i="33"/>
  <c r="O217" i="33"/>
  <c r="O141" i="33"/>
  <c r="P119" i="33"/>
  <c r="P95" i="33"/>
  <c r="P175" i="33"/>
  <c r="P93" i="33"/>
  <c r="P290" i="33"/>
  <c r="P252" i="33"/>
  <c r="P240" i="33"/>
  <c r="P264" i="33"/>
  <c r="P246" i="33"/>
  <c r="P244" i="33"/>
  <c r="P180" i="33"/>
  <c r="P278" i="33"/>
  <c r="P221" i="33"/>
  <c r="P196" i="33"/>
  <c r="P121" i="33"/>
  <c r="P202" i="33"/>
  <c r="P269" i="33"/>
  <c r="P143" i="33"/>
  <c r="P197" i="33"/>
  <c r="P199" i="33"/>
  <c r="P277" i="33"/>
  <c r="P88" i="33"/>
  <c r="P100" i="33"/>
  <c r="P249" i="33"/>
  <c r="P233" i="33"/>
  <c r="P210" i="33"/>
  <c r="P184" i="33"/>
  <c r="P114" i="33"/>
  <c r="P192" i="33"/>
  <c r="P152" i="33"/>
  <c r="P98" i="33"/>
  <c r="P247" i="33"/>
  <c r="P283" i="33"/>
  <c r="P201" i="33"/>
  <c r="P113" i="33"/>
  <c r="P226" i="33"/>
  <c r="P163" i="33"/>
  <c r="P207" i="33"/>
  <c r="P194" i="33"/>
  <c r="P219" i="33"/>
  <c r="P287" i="33"/>
  <c r="P159" i="33"/>
  <c r="P235" i="33"/>
  <c r="P178" i="33"/>
  <c r="P148" i="33"/>
  <c r="P94" i="33"/>
  <c r="P263" i="33"/>
  <c r="P234" i="33"/>
  <c r="P195" i="33"/>
  <c r="P165" i="33"/>
  <c r="P211" i="33"/>
  <c r="P267" i="33"/>
  <c r="P237" i="33"/>
  <c r="P136" i="33"/>
  <c r="P216" i="33"/>
  <c r="P161" i="33"/>
  <c r="P79" i="33"/>
  <c r="P134" i="33"/>
  <c r="P191" i="33"/>
  <c r="P232" i="33"/>
  <c r="P177" i="33"/>
  <c r="P225" i="33"/>
  <c r="P97" i="33"/>
  <c r="P126" i="33"/>
  <c r="P257" i="33"/>
  <c r="P228" i="33"/>
  <c r="P245" i="33"/>
  <c r="P108" i="33"/>
  <c r="P74" i="33"/>
  <c r="P236" i="33"/>
  <c r="P168" i="33"/>
  <c r="P262" i="33"/>
  <c r="P227" i="33"/>
  <c r="P260" i="33"/>
  <c r="P122" i="33"/>
  <c r="P132" i="33"/>
  <c r="P137" i="33"/>
  <c r="P85" i="33"/>
  <c r="P123" i="33"/>
  <c r="P124" i="33"/>
  <c r="P265" i="33"/>
  <c r="P185" i="33"/>
  <c r="P162" i="33"/>
  <c r="P187" i="33"/>
  <c r="P142" i="33"/>
  <c r="P129" i="33"/>
  <c r="P71" i="33"/>
  <c r="P270" i="33"/>
  <c r="P186" i="33"/>
  <c r="P133" i="33"/>
  <c r="P170" i="33"/>
  <c r="P266" i="33"/>
  <c r="P251" i="33"/>
  <c r="P86" i="33"/>
  <c r="P220" i="33"/>
  <c r="P208" i="33"/>
  <c r="P275" i="33"/>
  <c r="P229" i="33"/>
  <c r="P286" i="33"/>
  <c r="P253" i="33"/>
  <c r="P279" i="33"/>
  <c r="P110" i="33"/>
  <c r="P182" i="33"/>
  <c r="P167" i="33"/>
  <c r="P284" i="33"/>
  <c r="P231" i="33"/>
  <c r="P250" i="33"/>
  <c r="P77" i="33"/>
  <c r="P172" i="33"/>
  <c r="P289" i="33"/>
  <c r="P273" i="33"/>
  <c r="P147" i="33"/>
  <c r="P103" i="33"/>
  <c r="P254" i="33"/>
  <c r="P259" i="33"/>
  <c r="P171" i="33"/>
  <c r="P118" i="33"/>
  <c r="P183" i="33"/>
  <c r="P164" i="33"/>
  <c r="P78" i="33"/>
  <c r="P83" i="33"/>
  <c r="P139" i="33"/>
  <c r="P84" i="33"/>
  <c r="P107" i="33"/>
  <c r="P209" i="33"/>
  <c r="P87" i="33"/>
  <c r="P92" i="33"/>
  <c r="P205" i="33"/>
  <c r="P281" i="33"/>
  <c r="P99" i="33"/>
  <c r="P217" i="33"/>
  <c r="P173" i="33"/>
  <c r="P138" i="33"/>
  <c r="P276" i="33"/>
  <c r="P115" i="33"/>
  <c r="P282" i="33"/>
  <c r="P111" i="33"/>
  <c r="P73" i="33"/>
  <c r="P218" i="33"/>
  <c r="P105" i="33"/>
  <c r="P189" i="33"/>
  <c r="P156" i="33"/>
  <c r="P198" i="33"/>
  <c r="P248" i="33"/>
  <c r="P223" i="33"/>
  <c r="M292" i="33"/>
  <c r="P112" i="33"/>
  <c r="P193" i="33"/>
  <c r="P101" i="33"/>
  <c r="P200" i="33"/>
  <c r="P256" i="33"/>
  <c r="P158" i="33"/>
  <c r="P117" i="33"/>
  <c r="P206" i="33"/>
  <c r="P144" i="33"/>
  <c r="P261" i="33"/>
  <c r="P109" i="33"/>
  <c r="P150" i="33"/>
  <c r="P238" i="33"/>
  <c r="P224" i="33"/>
  <c r="P212" i="33"/>
  <c r="P241" i="33"/>
  <c r="P179" i="33"/>
  <c r="P190" i="33"/>
  <c r="P135" i="33"/>
  <c r="P141" i="33"/>
  <c r="P242" i="33"/>
  <c r="P280" i="33"/>
  <c r="P90" i="33"/>
  <c r="P131" i="33"/>
  <c r="P181" i="33"/>
  <c r="P285" i="33"/>
  <c r="P70" i="33"/>
  <c r="P213" i="33"/>
  <c r="P222" i="33"/>
  <c r="P272" i="33"/>
  <c r="P288" i="33"/>
  <c r="P174" i="33"/>
  <c r="P104" i="33"/>
  <c r="P274" i="33"/>
  <c r="P75" i="33"/>
  <c r="P82" i="33"/>
  <c r="P169" i="33"/>
  <c r="P91" i="33"/>
  <c r="P176" i="33"/>
  <c r="P140" i="33"/>
  <c r="P258" i="33"/>
  <c r="P271" i="33"/>
  <c r="P96" i="33"/>
  <c r="P72" i="33"/>
  <c r="P188" i="33"/>
  <c r="P125" i="33"/>
  <c r="P215" i="33"/>
  <c r="P120" i="33"/>
  <c r="P160" i="33"/>
  <c r="P130" i="33"/>
  <c r="P203" i="33"/>
  <c r="P166" i="33"/>
  <c r="P230" i="33"/>
  <c r="P214" i="33"/>
  <c r="P268" i="33"/>
  <c r="P239" i="33"/>
  <c r="P89" i="33"/>
  <c r="P157" i="33"/>
  <c r="P76" i="33"/>
  <c r="P145" i="33"/>
  <c r="P149" i="33"/>
  <c r="P106" i="33"/>
  <c r="P102" i="33"/>
  <c r="P116" i="33"/>
  <c r="P155" i="33"/>
  <c r="P127" i="33"/>
  <c r="P81" i="33"/>
  <c r="P204" i="33"/>
  <c r="P80" i="33"/>
  <c r="P243" i="33"/>
  <c r="P153" i="33"/>
  <c r="P128" i="33"/>
  <c r="P146" i="33"/>
  <c r="P154" i="33"/>
  <c r="P255" i="33"/>
  <c r="P151" i="33"/>
  <c r="Q70" i="33"/>
  <c r="Q110" i="33"/>
  <c r="Q155" i="33"/>
  <c r="Q159" i="33"/>
  <c r="Q231" i="33"/>
  <c r="Q140" i="33"/>
  <c r="Q286" i="33"/>
  <c r="Q95" i="33"/>
  <c r="Q179" i="33"/>
  <c r="Q177" i="33"/>
  <c r="Q96" i="33"/>
  <c r="Q176" i="33"/>
  <c r="Q113" i="33"/>
  <c r="Q221" i="33"/>
  <c r="Q72" i="33"/>
  <c r="Q99" i="33"/>
  <c r="Q196" i="33"/>
  <c r="Q98" i="33"/>
  <c r="Q223" i="33"/>
  <c r="Q127" i="33"/>
  <c r="Q186" i="33"/>
  <c r="Q284" i="33"/>
  <c r="Q217" i="33"/>
  <c r="Q274" i="33"/>
  <c r="Q111" i="33"/>
  <c r="Q252" i="33"/>
  <c r="Q290" i="33"/>
  <c r="Q197" i="33"/>
  <c r="Q86" i="33"/>
  <c r="Q262" i="33"/>
  <c r="Q182" i="33"/>
  <c r="Q128" i="33"/>
  <c r="Q83" i="33"/>
  <c r="Q267" i="33"/>
  <c r="Q237" i="33"/>
  <c r="Q162" i="33"/>
  <c r="Q269" i="33"/>
  <c r="Q184" i="33"/>
  <c r="Q89" i="33"/>
  <c r="Q209" i="33"/>
  <c r="Q181" i="33"/>
  <c r="Q75" i="33"/>
  <c r="Q220" i="33"/>
  <c r="Q172" i="33"/>
  <c r="Q102" i="33"/>
  <c r="Q91" i="33"/>
  <c r="Q228" i="33"/>
  <c r="Q260" i="33"/>
  <c r="Q278" i="33"/>
  <c r="Q281" i="33"/>
  <c r="Q289" i="33"/>
  <c r="Q132" i="33"/>
  <c r="Q268" i="33"/>
  <c r="Q87" i="33"/>
  <c r="Q142" i="33"/>
  <c r="Q103" i="33"/>
  <c r="Q150" i="33"/>
  <c r="Q225" i="33"/>
  <c r="Q168" i="33"/>
  <c r="Q239" i="33"/>
  <c r="Q125" i="33"/>
  <c r="Q119" i="33"/>
  <c r="Q165" i="33"/>
  <c r="Q180" i="33"/>
  <c r="Q130" i="33"/>
  <c r="Q153" i="33"/>
  <c r="Q240" i="33"/>
  <c r="Q250" i="33"/>
  <c r="Q147" i="33"/>
  <c r="Q203" i="33"/>
  <c r="Q265" i="33"/>
  <c r="Q188" i="33"/>
  <c r="Q152" i="33"/>
  <c r="Q226" i="33"/>
  <c r="Q191" i="33"/>
  <c r="Q214" i="33"/>
  <c r="Q163" i="33"/>
  <c r="Q257" i="33"/>
  <c r="Q161" i="33"/>
  <c r="Q105" i="33"/>
  <c r="Q282" i="33"/>
  <c r="Q238" i="33"/>
  <c r="Q206" i="33"/>
  <c r="Q120" i="33"/>
  <c r="Q146" i="33"/>
  <c r="Q101" i="33"/>
  <c r="Q198" i="33"/>
  <c r="Q241" i="33"/>
  <c r="Q194" i="33"/>
  <c r="Q170" i="33"/>
  <c r="Q94" i="33"/>
  <c r="Q109" i="33"/>
  <c r="Q272" i="33"/>
  <c r="Q258" i="33"/>
  <c r="Q236" i="33"/>
  <c r="Q275" i="33"/>
  <c r="Q271" i="33"/>
  <c r="Q230" i="33"/>
  <c r="Q79" i="33"/>
  <c r="Q166" i="33"/>
  <c r="Q85" i="33"/>
  <c r="Q173" i="33"/>
  <c r="Q227" i="33"/>
  <c r="Q78" i="33"/>
  <c r="Q121" i="33"/>
  <c r="Q235" i="33"/>
  <c r="Q285" i="33"/>
  <c r="Q157" i="33"/>
  <c r="Q175" i="33"/>
  <c r="Q263" i="33"/>
  <c r="Q215" i="33"/>
  <c r="Q114" i="33"/>
  <c r="Q135" i="33"/>
  <c r="Q255" i="33"/>
  <c r="Q167" i="33"/>
  <c r="Q100" i="33"/>
  <c r="Q256" i="33"/>
  <c r="Q149" i="33"/>
  <c r="Q131" i="33"/>
  <c r="Q117" i="33"/>
  <c r="N292" i="33"/>
  <c r="Q112" i="33"/>
  <c r="Q116" i="33"/>
  <c r="Q244" i="33"/>
  <c r="Q247" i="33"/>
  <c r="Q126" i="33"/>
  <c r="Q138" i="33"/>
  <c r="Q123" i="33"/>
  <c r="Q195" i="33"/>
  <c r="Q218" i="33"/>
  <c r="Q245" i="33"/>
  <c r="Q287" i="33"/>
  <c r="Q97" i="33"/>
  <c r="Q193" i="33"/>
  <c r="Q276" i="33"/>
  <c r="Q202" i="33"/>
  <c r="Q115" i="33"/>
  <c r="Q199" i="33"/>
  <c r="Q279" i="33"/>
  <c r="Q71" i="33"/>
  <c r="Q200" i="33"/>
  <c r="Q211" i="33"/>
  <c r="Q210" i="33"/>
  <c r="Q192" i="33"/>
  <c r="Q229" i="33"/>
  <c r="Q93" i="33"/>
  <c r="Q178" i="33"/>
  <c r="Q148" i="33"/>
  <c r="Q124" i="33"/>
  <c r="Q137" i="33"/>
  <c r="Q213" i="33"/>
  <c r="Q108" i="33"/>
  <c r="Q133" i="33"/>
  <c r="Q90" i="33"/>
  <c r="Q253" i="33"/>
  <c r="Q141" i="33"/>
  <c r="Q81" i="33"/>
  <c r="Q254" i="33"/>
  <c r="Q190" i="33"/>
  <c r="Q234" i="33"/>
  <c r="Q270" i="33"/>
  <c r="Q134" i="33"/>
  <c r="Q158" i="33"/>
  <c r="Q118" i="33"/>
  <c r="Q207" i="33"/>
  <c r="Q143" i="33"/>
  <c r="Q122" i="33"/>
  <c r="Q246" i="33"/>
  <c r="Q251" i="33"/>
  <c r="Q266" i="33"/>
  <c r="Q233" i="33"/>
  <c r="Q288" i="33"/>
  <c r="Q84" i="33"/>
  <c r="Q139" i="33"/>
  <c r="Q151" i="33"/>
  <c r="Q224" i="33"/>
  <c r="Q164" i="33"/>
  <c r="Q261" i="33"/>
  <c r="Q77" i="33"/>
  <c r="Q201" i="33"/>
  <c r="Q232" i="33"/>
  <c r="Q160" i="33"/>
  <c r="Q248" i="33"/>
  <c r="Q136" i="33"/>
  <c r="Q129" i="33"/>
  <c r="Q174" i="33"/>
  <c r="Q104" i="33"/>
  <c r="Q183" i="33"/>
  <c r="Q169" i="33"/>
  <c r="Q277" i="33"/>
  <c r="Q144" i="33"/>
  <c r="Q249" i="33"/>
  <c r="Q259" i="33"/>
  <c r="Q208" i="33"/>
  <c r="Q156" i="33"/>
  <c r="Q219" i="33"/>
  <c r="Q242" i="33"/>
  <c r="Q187" i="33"/>
  <c r="Q171" i="33"/>
  <c r="Q280" i="33"/>
  <c r="Q283" i="33"/>
  <c r="Q76" i="33"/>
  <c r="Q243" i="33"/>
  <c r="Q264" i="33"/>
  <c r="Q185" i="33"/>
  <c r="Q189" i="33"/>
  <c r="Q216" i="33"/>
  <c r="Q204" i="33"/>
  <c r="Q73" i="33"/>
  <c r="Q145" i="33"/>
  <c r="Q222" i="33"/>
  <c r="Q82" i="33"/>
  <c r="Q107" i="33"/>
  <c r="Q212" i="33"/>
  <c r="Q92" i="33"/>
  <c r="Q273" i="33"/>
  <c r="Q74" i="33"/>
  <c r="Q106" i="33"/>
  <c r="Q80" i="33"/>
  <c r="Q88" i="33"/>
  <c r="Q205" i="33"/>
  <c r="Q154" i="33"/>
  <c r="R220" i="33" l="1"/>
  <c r="W163" i="4" s="1"/>
  <c r="AB163" i="4" s="1"/>
  <c r="J163" i="2" s="1"/>
  <c r="K163" i="2" s="1"/>
  <c r="L163" i="2" s="1"/>
  <c r="R254" i="33"/>
  <c r="W197" i="4" s="1"/>
  <c r="AB197" i="4" s="1"/>
  <c r="J197" i="2" s="1"/>
  <c r="K197" i="2" s="1"/>
  <c r="L197" i="2" s="1"/>
  <c r="R110" i="33"/>
  <c r="W53" i="4" s="1"/>
  <c r="AB53" i="4" s="1"/>
  <c r="J53" i="2" s="1"/>
  <c r="K53" i="2" s="1"/>
  <c r="L53" i="2" s="1"/>
  <c r="R252" i="33"/>
  <c r="W195" i="4" s="1"/>
  <c r="AB195" i="4" s="1"/>
  <c r="J195" i="2" s="1"/>
  <c r="K195" i="2" s="1"/>
  <c r="L195" i="2" s="1"/>
  <c r="R255" i="33"/>
  <c r="W198" i="4" s="1"/>
  <c r="AB198" i="4" s="1"/>
  <c r="J198" i="2" s="1"/>
  <c r="F198" i="8" s="1"/>
  <c r="R177" i="33"/>
  <c r="W120" i="4" s="1"/>
  <c r="AB120" i="4" s="1"/>
  <c r="J120" i="2" s="1"/>
  <c r="K120" i="2" s="1"/>
  <c r="L120" i="2" s="1"/>
  <c r="R100" i="33"/>
  <c r="W43" i="4" s="1"/>
  <c r="AB43" i="4" s="1"/>
  <c r="J43" i="2" s="1"/>
  <c r="K43" i="2" s="1"/>
  <c r="L43" i="2" s="1"/>
  <c r="R78" i="33"/>
  <c r="W21" i="4" s="1"/>
  <c r="AB21" i="4" s="1"/>
  <c r="J21" i="2" s="1"/>
  <c r="F21" i="8" s="1"/>
  <c r="R189" i="33"/>
  <c r="W132" i="4" s="1"/>
  <c r="AB132" i="4" s="1"/>
  <c r="J132" i="2" s="1"/>
  <c r="K132" i="2" s="1"/>
  <c r="L132" i="2" s="1"/>
  <c r="R281" i="33"/>
  <c r="W224" i="4" s="1"/>
  <c r="AB224" i="4" s="1"/>
  <c r="J224" i="2" s="1"/>
  <c r="F224" i="8" s="1"/>
  <c r="R230" i="33"/>
  <c r="W173" i="4" s="1"/>
  <c r="AB173" i="4" s="1"/>
  <c r="J173" i="2" s="1"/>
  <c r="R144" i="33"/>
  <c r="W87" i="4" s="1"/>
  <c r="AB87" i="4" s="1"/>
  <c r="J87" i="2" s="1"/>
  <c r="K87" i="2" s="1"/>
  <c r="L87" i="2" s="1"/>
  <c r="R102" i="33"/>
  <c r="W45" i="4" s="1"/>
  <c r="AB45" i="4" s="1"/>
  <c r="J45" i="2" s="1"/>
  <c r="F45" i="8" s="1"/>
  <c r="R103" i="33"/>
  <c r="W46" i="4" s="1"/>
  <c r="AB46" i="4" s="1"/>
  <c r="J46" i="2" s="1"/>
  <c r="F46" i="8" s="1"/>
  <c r="O68" i="33"/>
  <c r="O292" i="33" s="1"/>
  <c r="R153" i="33"/>
  <c r="W96" i="4" s="1"/>
  <c r="AB96" i="4" s="1"/>
  <c r="J96" i="2" s="1"/>
  <c r="F96" i="8" s="1"/>
  <c r="R286" i="33"/>
  <c r="W229" i="4" s="1"/>
  <c r="AB229" i="4" s="1"/>
  <c r="J229" i="2" s="1"/>
  <c r="F229" i="8" s="1"/>
  <c r="R172" i="33"/>
  <c r="W115" i="4" s="1"/>
  <c r="AB115" i="4" s="1"/>
  <c r="J115" i="2" s="1"/>
  <c r="F115" i="8" s="1"/>
  <c r="R196" i="33"/>
  <c r="W139" i="4" s="1"/>
  <c r="AB139" i="4" s="1"/>
  <c r="J139" i="2" s="1"/>
  <c r="K139" i="2" s="1"/>
  <c r="L139" i="2" s="1"/>
  <c r="R131" i="33"/>
  <c r="W74" i="4" s="1"/>
  <c r="AB74" i="4" s="1"/>
  <c r="J74" i="2" s="1"/>
  <c r="F74" i="8" s="1"/>
  <c r="R95" i="33"/>
  <c r="W38" i="4" s="1"/>
  <c r="AB38" i="4" s="1"/>
  <c r="J38" i="2" s="1"/>
  <c r="K38" i="2" s="1"/>
  <c r="L38" i="2" s="1"/>
  <c r="R236" i="33"/>
  <c r="W179" i="4" s="1"/>
  <c r="AB179" i="4" s="1"/>
  <c r="J179" i="2" s="1"/>
  <c r="F179" i="8" s="1"/>
  <c r="R80" i="33"/>
  <c r="W23" i="4" s="1"/>
  <c r="AB23" i="4" s="1"/>
  <c r="J23" i="2" s="1"/>
  <c r="F23" i="8" s="1"/>
  <c r="R191" i="33"/>
  <c r="W134" i="4" s="1"/>
  <c r="AB134" i="4" s="1"/>
  <c r="J134" i="2" s="1"/>
  <c r="K134" i="2" s="1"/>
  <c r="L134" i="2" s="1"/>
  <c r="R89" i="33"/>
  <c r="W32" i="4" s="1"/>
  <c r="AB32" i="4" s="1"/>
  <c r="J32" i="2" s="1"/>
  <c r="R96" i="33"/>
  <c r="W39" i="4" s="1"/>
  <c r="AB39" i="4" s="1"/>
  <c r="J39" i="2" s="1"/>
  <c r="F39" i="8" s="1"/>
  <c r="R265" i="33"/>
  <c r="W208" i="4" s="1"/>
  <c r="AB208" i="4" s="1"/>
  <c r="J208" i="2" s="1"/>
  <c r="K208" i="2" s="1"/>
  <c r="L208" i="2" s="1"/>
  <c r="R263" i="33"/>
  <c r="W206" i="4" s="1"/>
  <c r="AB206" i="4" s="1"/>
  <c r="J206" i="2" s="1"/>
  <c r="F206" i="8" s="1"/>
  <c r="R222" i="33"/>
  <c r="W165" i="4" s="1"/>
  <c r="AB165" i="4" s="1"/>
  <c r="J165" i="2" s="1"/>
  <c r="K165" i="2" s="1"/>
  <c r="L165" i="2" s="1"/>
  <c r="R182" i="33"/>
  <c r="W125" i="4" s="1"/>
  <c r="AB125" i="4" s="1"/>
  <c r="J125" i="2" s="1"/>
  <c r="F125" i="8" s="1"/>
  <c r="R170" i="33"/>
  <c r="W113" i="4" s="1"/>
  <c r="AB113" i="4" s="1"/>
  <c r="J113" i="2" s="1"/>
  <c r="K113" i="2" s="1"/>
  <c r="L113" i="2" s="1"/>
  <c r="R123" i="33"/>
  <c r="W66" i="4" s="1"/>
  <c r="AB66" i="4" s="1"/>
  <c r="J66" i="2" s="1"/>
  <c r="K66" i="2" s="1"/>
  <c r="L66" i="2" s="1"/>
  <c r="R98" i="33"/>
  <c r="W41" i="4" s="1"/>
  <c r="AB41" i="4" s="1"/>
  <c r="J41" i="2" s="1"/>
  <c r="F41" i="8" s="1"/>
  <c r="R195" i="33"/>
  <c r="W138" i="4" s="1"/>
  <c r="AB138" i="4" s="1"/>
  <c r="J138" i="2" s="1"/>
  <c r="K138" i="2" s="1"/>
  <c r="L138" i="2" s="1"/>
  <c r="R83" i="33"/>
  <c r="W26" i="4" s="1"/>
  <c r="AB26" i="4" s="1"/>
  <c r="J26" i="2" s="1"/>
  <c r="K26" i="2" s="1"/>
  <c r="L26" i="2" s="1"/>
  <c r="R140" i="33"/>
  <c r="W83" i="4" s="1"/>
  <c r="AB83" i="4" s="1"/>
  <c r="J83" i="2" s="1"/>
  <c r="F83" i="8" s="1"/>
  <c r="R213" i="33"/>
  <c r="W156" i="4" s="1"/>
  <c r="AB156" i="4" s="1"/>
  <c r="J156" i="2" s="1"/>
  <c r="K156" i="2" s="1"/>
  <c r="L156" i="2" s="1"/>
  <c r="R165" i="33"/>
  <c r="W108" i="4" s="1"/>
  <c r="AB108" i="4" s="1"/>
  <c r="J108" i="2" s="1"/>
  <c r="F108" i="8" s="1"/>
  <c r="R93" i="33"/>
  <c r="W36" i="4" s="1"/>
  <c r="AB36" i="4" s="1"/>
  <c r="J36" i="2" s="1"/>
  <c r="F36" i="8" s="1"/>
  <c r="I67" i="42"/>
  <c r="V13" i="4"/>
  <c r="V11" i="4" s="1"/>
  <c r="R229" i="33"/>
  <c r="W172" i="4" s="1"/>
  <c r="AB172" i="4" s="1"/>
  <c r="J172" i="2" s="1"/>
  <c r="F172" i="8" s="1"/>
  <c r="R125" i="33"/>
  <c r="W68" i="4" s="1"/>
  <c r="AB68" i="4" s="1"/>
  <c r="J68" i="2" s="1"/>
  <c r="F68" i="8" s="1"/>
  <c r="R72" i="33"/>
  <c r="W15" i="4" s="1"/>
  <c r="AB15" i="4" s="1"/>
  <c r="J15" i="2" s="1"/>
  <c r="K15" i="2" s="1"/>
  <c r="L15" i="2" s="1"/>
  <c r="R156" i="33"/>
  <c r="W99" i="4" s="1"/>
  <c r="AB99" i="4" s="1"/>
  <c r="J99" i="2" s="1"/>
  <c r="F99" i="8" s="1"/>
  <c r="R134" i="33"/>
  <c r="W77" i="4" s="1"/>
  <c r="AB77" i="4" s="1"/>
  <c r="J77" i="2" s="1"/>
  <c r="K77" i="2" s="1"/>
  <c r="L77" i="2" s="1"/>
  <c r="R94" i="33"/>
  <c r="W37" i="4" s="1"/>
  <c r="AB37" i="4" s="1"/>
  <c r="J37" i="2" s="1"/>
  <c r="F37" i="8" s="1"/>
  <c r="R215" i="33"/>
  <c r="W158" i="4" s="1"/>
  <c r="AB158" i="4" s="1"/>
  <c r="J158" i="2" s="1"/>
  <c r="F158" i="8" s="1"/>
  <c r="R262" i="33"/>
  <c r="W205" i="4" s="1"/>
  <c r="AB205" i="4" s="1"/>
  <c r="J205" i="2" s="1"/>
  <c r="K205" i="2" s="1"/>
  <c r="L205" i="2" s="1"/>
  <c r="R232" i="33"/>
  <c r="W175" i="4" s="1"/>
  <c r="AB175" i="4" s="1"/>
  <c r="J175" i="2" s="1"/>
  <c r="F175" i="8" s="1"/>
  <c r="R175" i="33"/>
  <c r="W118" i="4" s="1"/>
  <c r="AB118" i="4" s="1"/>
  <c r="J118" i="2" s="1"/>
  <c r="K118" i="2" s="1"/>
  <c r="L118" i="2" s="1"/>
  <c r="R274" i="33"/>
  <c r="W217" i="4" s="1"/>
  <c r="AB217" i="4" s="1"/>
  <c r="J217" i="2" s="1"/>
  <c r="K217" i="2" s="1"/>
  <c r="L217" i="2" s="1"/>
  <c r="R118" i="33"/>
  <c r="W61" i="4" s="1"/>
  <c r="AB61" i="4" s="1"/>
  <c r="J61" i="2" s="1"/>
  <c r="F61" i="8" s="1"/>
  <c r="R79" i="33"/>
  <c r="W22" i="4" s="1"/>
  <c r="AB22" i="4" s="1"/>
  <c r="J22" i="2" s="1"/>
  <c r="F22" i="8" s="1"/>
  <c r="R277" i="33"/>
  <c r="W220" i="4" s="1"/>
  <c r="AB220" i="4" s="1"/>
  <c r="J220" i="2" s="1"/>
  <c r="F220" i="8" s="1"/>
  <c r="R146" i="33"/>
  <c r="W89" i="4" s="1"/>
  <c r="AB89" i="4" s="1"/>
  <c r="J89" i="2" s="1"/>
  <c r="K89" i="2" s="1"/>
  <c r="L89" i="2" s="1"/>
  <c r="R278" i="33"/>
  <c r="W221" i="4" s="1"/>
  <c r="AB221" i="4" s="1"/>
  <c r="J221" i="2" s="1"/>
  <c r="F221" i="8" s="1"/>
  <c r="R157" i="33"/>
  <c r="W100" i="4" s="1"/>
  <c r="AB100" i="4" s="1"/>
  <c r="J100" i="2" s="1"/>
  <c r="K100" i="2" s="1"/>
  <c r="L100" i="2" s="1"/>
  <c r="R243" i="33"/>
  <c r="W186" i="4" s="1"/>
  <c r="AB186" i="4" s="1"/>
  <c r="J186" i="2" s="1"/>
  <c r="F186" i="8" s="1"/>
  <c r="R158" i="33"/>
  <c r="W101" i="4" s="1"/>
  <c r="AB101" i="4" s="1"/>
  <c r="J101" i="2" s="1"/>
  <c r="F101" i="8" s="1"/>
  <c r="R105" i="33"/>
  <c r="W48" i="4" s="1"/>
  <c r="AB48" i="4" s="1"/>
  <c r="J48" i="2" s="1"/>
  <c r="F48" i="8" s="1"/>
  <c r="R171" i="33"/>
  <c r="W114" i="4" s="1"/>
  <c r="AB114" i="4" s="1"/>
  <c r="J114" i="2" s="1"/>
  <c r="F114" i="8" s="1"/>
  <c r="R124" i="33"/>
  <c r="W67" i="4" s="1"/>
  <c r="AB67" i="4" s="1"/>
  <c r="J67" i="2" s="1"/>
  <c r="F67" i="8" s="1"/>
  <c r="R81" i="33"/>
  <c r="W24" i="4" s="1"/>
  <c r="AB24" i="4" s="1"/>
  <c r="J24" i="2" s="1"/>
  <c r="F24" i="8" s="1"/>
  <c r="R249" i="33"/>
  <c r="W192" i="4" s="1"/>
  <c r="AB192" i="4" s="1"/>
  <c r="J192" i="2" s="1"/>
  <c r="K192" i="2" s="1"/>
  <c r="L192" i="2" s="1"/>
  <c r="R250" i="33"/>
  <c r="W193" i="4" s="1"/>
  <c r="AB193" i="4" s="1"/>
  <c r="J193" i="2" s="1"/>
  <c r="F193" i="8" s="1"/>
  <c r="R91" i="33"/>
  <c r="W34" i="4" s="1"/>
  <c r="AB34" i="4" s="1"/>
  <c r="J34" i="2" s="1"/>
  <c r="F34" i="8" s="1"/>
  <c r="R224" i="33"/>
  <c r="W167" i="4" s="1"/>
  <c r="AB167" i="4" s="1"/>
  <c r="J167" i="2" s="1"/>
  <c r="K167" i="2" s="1"/>
  <c r="L167" i="2" s="1"/>
  <c r="R267" i="33"/>
  <c r="W210" i="4" s="1"/>
  <c r="AB210" i="4" s="1"/>
  <c r="J210" i="2" s="1"/>
  <c r="K210" i="2" s="1"/>
  <c r="L210" i="2" s="1"/>
  <c r="R203" i="33"/>
  <c r="W146" i="4" s="1"/>
  <c r="AB146" i="4" s="1"/>
  <c r="J146" i="2" s="1"/>
  <c r="K146" i="2" s="1"/>
  <c r="L146" i="2" s="1"/>
  <c r="R143" i="33"/>
  <c r="W86" i="4" s="1"/>
  <c r="AB86" i="4" s="1"/>
  <c r="J86" i="2" s="1"/>
  <c r="K86" i="2" s="1"/>
  <c r="L86" i="2" s="1"/>
  <c r="R186" i="33"/>
  <c r="W129" i="4" s="1"/>
  <c r="AB129" i="4" s="1"/>
  <c r="J129" i="2" s="1"/>
  <c r="F129" i="8" s="1"/>
  <c r="R237" i="33"/>
  <c r="W180" i="4" s="1"/>
  <c r="AB180" i="4" s="1"/>
  <c r="J180" i="2" s="1"/>
  <c r="F180" i="8" s="1"/>
  <c r="R86" i="33"/>
  <c r="W29" i="4" s="1"/>
  <c r="AB29" i="4" s="1"/>
  <c r="J29" i="2" s="1"/>
  <c r="K29" i="2" s="1"/>
  <c r="L29" i="2" s="1"/>
  <c r="R231" i="33"/>
  <c r="W174" i="4" s="1"/>
  <c r="AB174" i="4" s="1"/>
  <c r="J174" i="2" s="1"/>
  <c r="K174" i="2" s="1"/>
  <c r="L174" i="2" s="1"/>
  <c r="R218" i="33"/>
  <c r="W161" i="4" s="1"/>
  <c r="AB161" i="4" s="1"/>
  <c r="J161" i="2" s="1"/>
  <c r="F161" i="8" s="1"/>
  <c r="R200" i="33"/>
  <c r="W143" i="4" s="1"/>
  <c r="AB143" i="4" s="1"/>
  <c r="J143" i="2" s="1"/>
  <c r="K143" i="2" s="1"/>
  <c r="L143" i="2" s="1"/>
  <c r="R133" i="33"/>
  <c r="W76" i="4" s="1"/>
  <c r="AB76" i="4" s="1"/>
  <c r="J76" i="2" s="1"/>
  <c r="F76" i="8" s="1"/>
  <c r="R228" i="33"/>
  <c r="W171" i="4" s="1"/>
  <c r="AB171" i="4" s="1"/>
  <c r="J171" i="2" s="1"/>
  <c r="K171" i="2" s="1"/>
  <c r="L171" i="2" s="1"/>
  <c r="R128" i="33"/>
  <c r="W71" i="4" s="1"/>
  <c r="AB71" i="4" s="1"/>
  <c r="J71" i="2" s="1"/>
  <c r="K71" i="2" s="1"/>
  <c r="L71" i="2" s="1"/>
  <c r="R234" i="33"/>
  <c r="W177" i="4" s="1"/>
  <c r="AB177" i="4" s="1"/>
  <c r="J177" i="2" s="1"/>
  <c r="F177" i="8" s="1"/>
  <c r="R209" i="33"/>
  <c r="W152" i="4" s="1"/>
  <c r="AB152" i="4" s="1"/>
  <c r="J152" i="2" s="1"/>
  <c r="K152" i="2" s="1"/>
  <c r="L152" i="2" s="1"/>
  <c r="R204" i="33"/>
  <c r="W147" i="4" s="1"/>
  <c r="AB147" i="4" s="1"/>
  <c r="J147" i="2" s="1"/>
  <c r="K147" i="2" s="1"/>
  <c r="L147" i="2" s="1"/>
  <c r="R244" i="33"/>
  <c r="W187" i="4" s="1"/>
  <c r="AB187" i="4" s="1"/>
  <c r="J187" i="2" s="1"/>
  <c r="F187" i="8" s="1"/>
  <c r="R288" i="33"/>
  <c r="W231" i="4" s="1"/>
  <c r="AB231" i="4" s="1"/>
  <c r="J231" i="2" s="1"/>
  <c r="F231" i="8" s="1"/>
  <c r="R135" i="33"/>
  <c r="W78" i="4" s="1"/>
  <c r="AB78" i="4" s="1"/>
  <c r="J78" i="2" s="1"/>
  <c r="F78" i="8" s="1"/>
  <c r="R247" i="33"/>
  <c r="W190" i="4" s="1"/>
  <c r="AB190" i="4" s="1"/>
  <c r="J190" i="2" s="1"/>
  <c r="K190" i="2" s="1"/>
  <c r="L190" i="2" s="1"/>
  <c r="R197" i="33"/>
  <c r="W140" i="4" s="1"/>
  <c r="AB140" i="4" s="1"/>
  <c r="J140" i="2" s="1"/>
  <c r="K140" i="2" s="1"/>
  <c r="L140" i="2" s="1"/>
  <c r="R185" i="33"/>
  <c r="W128" i="4" s="1"/>
  <c r="AB128" i="4" s="1"/>
  <c r="J128" i="2" s="1"/>
  <c r="K128" i="2" s="1"/>
  <c r="L128" i="2" s="1"/>
  <c r="R166" i="33"/>
  <c r="W109" i="4" s="1"/>
  <c r="AB109" i="4" s="1"/>
  <c r="J109" i="2" s="1"/>
  <c r="F109" i="8" s="1"/>
  <c r="R241" i="33"/>
  <c r="W184" i="4" s="1"/>
  <c r="AB184" i="4" s="1"/>
  <c r="J184" i="2" s="1"/>
  <c r="F184" i="8" s="1"/>
  <c r="R176" i="33"/>
  <c r="W119" i="4" s="1"/>
  <c r="AB119" i="4" s="1"/>
  <c r="J119" i="2" s="1"/>
  <c r="K119" i="2" s="1"/>
  <c r="L119" i="2" s="1"/>
  <c r="R151" i="33"/>
  <c r="W94" i="4" s="1"/>
  <c r="AB94" i="4" s="1"/>
  <c r="J94" i="2" s="1"/>
  <c r="F94" i="8" s="1"/>
  <c r="R279" i="33"/>
  <c r="W222" i="4" s="1"/>
  <c r="AB222" i="4" s="1"/>
  <c r="J222" i="2" s="1"/>
  <c r="K222" i="2" s="1"/>
  <c r="L222" i="2" s="1"/>
  <c r="R167" i="33"/>
  <c r="W110" i="4" s="1"/>
  <c r="AB110" i="4" s="1"/>
  <c r="J110" i="2" s="1"/>
  <c r="F110" i="8" s="1"/>
  <c r="R240" i="33"/>
  <c r="W183" i="4" s="1"/>
  <c r="AB183" i="4" s="1"/>
  <c r="J183" i="2" s="1"/>
  <c r="F183" i="8" s="1"/>
  <c r="R187" i="33"/>
  <c r="W130" i="4" s="1"/>
  <c r="AB130" i="4" s="1"/>
  <c r="J130" i="2" s="1"/>
  <c r="F130" i="8" s="1"/>
  <c r="R174" i="33"/>
  <c r="W117" i="4" s="1"/>
  <c r="AB117" i="4" s="1"/>
  <c r="J117" i="2" s="1"/>
  <c r="F117" i="8" s="1"/>
  <c r="R137" i="33"/>
  <c r="W80" i="4" s="1"/>
  <c r="AB80" i="4" s="1"/>
  <c r="J80" i="2" s="1"/>
  <c r="F80" i="8" s="1"/>
  <c r="R199" i="33"/>
  <c r="W142" i="4" s="1"/>
  <c r="AB142" i="4" s="1"/>
  <c r="J142" i="2" s="1"/>
  <c r="K142" i="2" s="1"/>
  <c r="L142" i="2" s="1"/>
  <c r="R257" i="33"/>
  <c r="W200" i="4" s="1"/>
  <c r="AB200" i="4" s="1"/>
  <c r="J200" i="2" s="1"/>
  <c r="F200" i="8" s="1"/>
  <c r="R188" i="33"/>
  <c r="W131" i="4" s="1"/>
  <c r="AB131" i="4" s="1"/>
  <c r="J131" i="2" s="1"/>
  <c r="F131" i="8" s="1"/>
  <c r="R242" i="33"/>
  <c r="W185" i="4" s="1"/>
  <c r="AB185" i="4" s="1"/>
  <c r="J185" i="2" s="1"/>
  <c r="F185" i="8" s="1"/>
  <c r="R162" i="33"/>
  <c r="W105" i="4" s="1"/>
  <c r="AB105" i="4" s="1"/>
  <c r="J105" i="2" s="1"/>
  <c r="F105" i="8" s="1"/>
  <c r="R168" i="33"/>
  <c r="W111" i="4" s="1"/>
  <c r="AB111" i="4" s="1"/>
  <c r="J111" i="2" s="1"/>
  <c r="F111" i="8" s="1"/>
  <c r="R148" i="33"/>
  <c r="W91" i="4" s="1"/>
  <c r="AB91" i="4" s="1"/>
  <c r="J91" i="2" s="1"/>
  <c r="K91" i="2" s="1"/>
  <c r="L91" i="2" s="1"/>
  <c r="R205" i="33"/>
  <c r="W148" i="4" s="1"/>
  <c r="AB148" i="4" s="1"/>
  <c r="J148" i="2" s="1"/>
  <c r="F148" i="8" s="1"/>
  <c r="R116" i="33"/>
  <c r="W59" i="4" s="1"/>
  <c r="AB59" i="4" s="1"/>
  <c r="J59" i="2" s="1"/>
  <c r="F59" i="8" s="1"/>
  <c r="R136" i="33"/>
  <c r="W79" i="4" s="1"/>
  <c r="R111" i="33"/>
  <c r="W54" i="4" s="1"/>
  <c r="AB54" i="4" s="1"/>
  <c r="J54" i="2" s="1"/>
  <c r="K54" i="2" s="1"/>
  <c r="L54" i="2" s="1"/>
  <c r="R290" i="33"/>
  <c r="W233" i="4" s="1"/>
  <c r="AB233" i="4" s="1"/>
  <c r="J233" i="2" s="1"/>
  <c r="F233" i="8" s="1"/>
  <c r="R149" i="33"/>
  <c r="W92" i="4" s="1"/>
  <c r="AB92" i="4" s="1"/>
  <c r="J92" i="2" s="1"/>
  <c r="F92" i="8" s="1"/>
  <c r="R238" i="33"/>
  <c r="W181" i="4" s="1"/>
  <c r="AB181" i="4" s="1"/>
  <c r="J181" i="2" s="1"/>
  <c r="F181" i="8" s="1"/>
  <c r="R273" i="33"/>
  <c r="W216" i="4" s="1"/>
  <c r="AB216" i="4" s="1"/>
  <c r="J216" i="2" s="1"/>
  <c r="F216" i="8" s="1"/>
  <c r="R71" i="33"/>
  <c r="W14" i="4" s="1"/>
  <c r="AB14" i="4" s="1"/>
  <c r="J14" i="2" s="1"/>
  <c r="F14" i="8" s="1"/>
  <c r="R122" i="33"/>
  <c r="W65" i="4" s="1"/>
  <c r="AB65" i="4" s="1"/>
  <c r="J65" i="2" s="1"/>
  <c r="F65" i="8" s="1"/>
  <c r="R211" i="33"/>
  <c r="W154" i="4" s="1"/>
  <c r="AB154" i="4" s="1"/>
  <c r="J154" i="2" s="1"/>
  <c r="F154" i="8" s="1"/>
  <c r="R214" i="33"/>
  <c r="W157" i="4" s="1"/>
  <c r="AB157" i="4" s="1"/>
  <c r="J157" i="2" s="1"/>
  <c r="F157" i="8" s="1"/>
  <c r="R190" i="33"/>
  <c r="W133" i="4" s="1"/>
  <c r="AB133" i="4" s="1"/>
  <c r="J133" i="2" s="1"/>
  <c r="F133" i="8" s="1"/>
  <c r="R159" i="33"/>
  <c r="W102" i="4" s="1"/>
  <c r="AB102" i="4" s="1"/>
  <c r="J102" i="2" s="1"/>
  <c r="F102" i="8" s="1"/>
  <c r="R101" i="33"/>
  <c r="W44" i="4" s="1"/>
  <c r="AB44" i="4" s="1"/>
  <c r="J44" i="2" s="1"/>
  <c r="K44" i="2" s="1"/>
  <c r="L44" i="2" s="1"/>
  <c r="R206" i="33"/>
  <c r="W149" i="4" s="1"/>
  <c r="AB149" i="4" s="1"/>
  <c r="J149" i="2" s="1"/>
  <c r="F149" i="8" s="1"/>
  <c r="R285" i="33"/>
  <c r="W228" i="4" s="1"/>
  <c r="AB228" i="4" s="1"/>
  <c r="J228" i="2" s="1"/>
  <c r="K228" i="2" s="1"/>
  <c r="L228" i="2" s="1"/>
  <c r="R139" i="33"/>
  <c r="W82" i="4" s="1"/>
  <c r="AB82" i="4" s="1"/>
  <c r="J82" i="2" s="1"/>
  <c r="F82" i="8" s="1"/>
  <c r="R225" i="33"/>
  <c r="W168" i="4" s="1"/>
  <c r="AB168" i="4" s="1"/>
  <c r="J168" i="2" s="1"/>
  <c r="F168" i="8" s="1"/>
  <c r="R88" i="33"/>
  <c r="W31" i="4" s="1"/>
  <c r="AB31" i="4" s="1"/>
  <c r="J31" i="2" s="1"/>
  <c r="F31" i="8" s="1"/>
  <c r="R268" i="33"/>
  <c r="W211" i="4" s="1"/>
  <c r="AB211" i="4" s="1"/>
  <c r="J211" i="2" s="1"/>
  <c r="F211" i="8" s="1"/>
  <c r="R178" i="33"/>
  <c r="W121" i="4" s="1"/>
  <c r="AB121" i="4" s="1"/>
  <c r="J121" i="2" s="1"/>
  <c r="K121" i="2" s="1"/>
  <c r="L121" i="2" s="1"/>
  <c r="R253" i="33"/>
  <c r="W196" i="4" s="1"/>
  <c r="AB196" i="4" s="1"/>
  <c r="J196" i="2" s="1"/>
  <c r="F196" i="8" s="1"/>
  <c r="R76" i="33"/>
  <c r="W19" i="4" s="1"/>
  <c r="AB19" i="4" s="1"/>
  <c r="J19" i="2" s="1"/>
  <c r="F19" i="8" s="1"/>
  <c r="R90" i="33"/>
  <c r="W33" i="4" s="1"/>
  <c r="AB33" i="4" s="1"/>
  <c r="J33" i="2" s="1"/>
  <c r="F33" i="8" s="1"/>
  <c r="R161" i="33"/>
  <c r="W104" i="4" s="1"/>
  <c r="AB104" i="4" s="1"/>
  <c r="J104" i="2" s="1"/>
  <c r="F104" i="8" s="1"/>
  <c r="R266" i="33"/>
  <c r="W209" i="4" s="1"/>
  <c r="AB209" i="4" s="1"/>
  <c r="J209" i="2" s="1"/>
  <c r="F209" i="8" s="1"/>
  <c r="R283" i="33"/>
  <c r="W226" i="4" s="1"/>
  <c r="AB226" i="4" s="1"/>
  <c r="J226" i="2" s="1"/>
  <c r="K226" i="2" s="1"/>
  <c r="L226" i="2" s="1"/>
  <c r="R256" i="33"/>
  <c r="W199" i="4" s="1"/>
  <c r="AB199" i="4" s="1"/>
  <c r="J199" i="2" s="1"/>
  <c r="K199" i="2" s="1"/>
  <c r="L199" i="2" s="1"/>
  <c r="R272" i="33"/>
  <c r="W215" i="4" s="1"/>
  <c r="AB215" i="4" s="1"/>
  <c r="J215" i="2" s="1"/>
  <c r="F215" i="8" s="1"/>
  <c r="R179" i="33"/>
  <c r="W122" i="4" s="1"/>
  <c r="AB122" i="4" s="1"/>
  <c r="J122" i="2" s="1"/>
  <c r="K122" i="2" s="1"/>
  <c r="L122" i="2" s="1"/>
  <c r="R104" i="33"/>
  <c r="W47" i="4" s="1"/>
  <c r="AB47" i="4" s="1"/>
  <c r="J47" i="2" s="1"/>
  <c r="F47" i="8" s="1"/>
  <c r="R198" i="33"/>
  <c r="W141" i="4" s="1"/>
  <c r="AB141" i="4" s="1"/>
  <c r="J141" i="2" s="1"/>
  <c r="F141" i="8" s="1"/>
  <c r="R164" i="33"/>
  <c r="W107" i="4" s="1"/>
  <c r="AB107" i="4" s="1"/>
  <c r="J107" i="2" s="1"/>
  <c r="F107" i="8" s="1"/>
  <c r="R113" i="33"/>
  <c r="W56" i="4" s="1"/>
  <c r="AB56" i="4" s="1"/>
  <c r="J56" i="2" s="1"/>
  <c r="F56" i="8" s="1"/>
  <c r="R180" i="33"/>
  <c r="W123" i="4" s="1"/>
  <c r="AB123" i="4" s="1"/>
  <c r="J123" i="2" s="1"/>
  <c r="K123" i="2" s="1"/>
  <c r="L123" i="2" s="1"/>
  <c r="R108" i="33"/>
  <c r="W51" i="4" s="1"/>
  <c r="AB51" i="4" s="1"/>
  <c r="J51" i="2" s="1"/>
  <c r="K51" i="2" s="1"/>
  <c r="L51" i="2" s="1"/>
  <c r="R127" i="33"/>
  <c r="W70" i="4" s="1"/>
  <c r="AB70" i="4" s="1"/>
  <c r="J70" i="2" s="1"/>
  <c r="F70" i="8" s="1"/>
  <c r="R99" i="33"/>
  <c r="W42" i="4" s="1"/>
  <c r="AB42" i="4" s="1"/>
  <c r="J42" i="2" s="1"/>
  <c r="K42" i="2" s="1"/>
  <c r="L42" i="2" s="1"/>
  <c r="R183" i="33"/>
  <c r="W126" i="4" s="1"/>
  <c r="AB126" i="4" s="1"/>
  <c r="J126" i="2" s="1"/>
  <c r="F126" i="8" s="1"/>
  <c r="R201" i="33"/>
  <c r="W144" i="4" s="1"/>
  <c r="AB144" i="4" s="1"/>
  <c r="J144" i="2" s="1"/>
  <c r="K144" i="2" s="1"/>
  <c r="L144" i="2" s="1"/>
  <c r="R73" i="33"/>
  <c r="W16" i="4" s="1"/>
  <c r="AB16" i="4" s="1"/>
  <c r="J16" i="2" s="1"/>
  <c r="F16" i="8" s="1"/>
  <c r="R87" i="33"/>
  <c r="W30" i="4" s="1"/>
  <c r="AB30" i="4" s="1"/>
  <c r="J30" i="2" s="1"/>
  <c r="K30" i="2" s="1"/>
  <c r="L30" i="2" s="1"/>
  <c r="R85" i="33"/>
  <c r="W28" i="4" s="1"/>
  <c r="AB28" i="4" s="1"/>
  <c r="J28" i="2" s="1"/>
  <c r="K28" i="2" s="1"/>
  <c r="L28" i="2" s="1"/>
  <c r="R154" i="33"/>
  <c r="W97" i="4" s="1"/>
  <c r="AB97" i="4" s="1"/>
  <c r="J97" i="2" s="1"/>
  <c r="F97" i="8" s="1"/>
  <c r="R106" i="33"/>
  <c r="W49" i="4" s="1"/>
  <c r="AB49" i="4" s="1"/>
  <c r="J49" i="2" s="1"/>
  <c r="F49" i="8" s="1"/>
  <c r="R130" i="33"/>
  <c r="W73" i="4" s="1"/>
  <c r="AB73" i="4" s="1"/>
  <c r="J73" i="2" s="1"/>
  <c r="F73" i="8" s="1"/>
  <c r="R193" i="33"/>
  <c r="W136" i="4" s="1"/>
  <c r="AB136" i="4" s="1"/>
  <c r="J136" i="2" s="1"/>
  <c r="F136" i="8" s="1"/>
  <c r="R282" i="33"/>
  <c r="W225" i="4" s="1"/>
  <c r="AB225" i="4" s="1"/>
  <c r="J225" i="2" s="1"/>
  <c r="K225" i="2" s="1"/>
  <c r="L225" i="2" s="1"/>
  <c r="R107" i="33"/>
  <c r="W50" i="4" s="1"/>
  <c r="AB50" i="4" s="1"/>
  <c r="J50" i="2" s="1"/>
  <c r="F50" i="8" s="1"/>
  <c r="R147" i="33"/>
  <c r="W90" i="4" s="1"/>
  <c r="AB90" i="4" s="1"/>
  <c r="J90" i="2" s="1"/>
  <c r="F90" i="8" s="1"/>
  <c r="R270" i="33"/>
  <c r="W213" i="4" s="1"/>
  <c r="AB213" i="4" s="1"/>
  <c r="J213" i="2" s="1"/>
  <c r="F213" i="8" s="1"/>
  <c r="R132" i="33"/>
  <c r="W75" i="4" s="1"/>
  <c r="AB75" i="4" s="1"/>
  <c r="J75" i="2" s="1"/>
  <c r="F75" i="8" s="1"/>
  <c r="R126" i="33"/>
  <c r="W69" i="4" s="1"/>
  <c r="AB69" i="4" s="1"/>
  <c r="J69" i="2" s="1"/>
  <c r="F69" i="8" s="1"/>
  <c r="R219" i="33"/>
  <c r="W162" i="4" s="1"/>
  <c r="AB162" i="4" s="1"/>
  <c r="J162" i="2" s="1"/>
  <c r="F162" i="8" s="1"/>
  <c r="R114" i="33"/>
  <c r="W57" i="4" s="1"/>
  <c r="AB57" i="4" s="1"/>
  <c r="J57" i="2" s="1"/>
  <c r="F57" i="8" s="1"/>
  <c r="R202" i="33"/>
  <c r="W145" i="4" s="1"/>
  <c r="AB145" i="4" s="1"/>
  <c r="J145" i="2" s="1"/>
  <c r="F145" i="8" s="1"/>
  <c r="R74" i="33"/>
  <c r="W17" i="4" s="1"/>
  <c r="AB17" i="4" s="1"/>
  <c r="J17" i="2" s="1"/>
  <c r="F17" i="8" s="1"/>
  <c r="R251" i="33"/>
  <c r="W194" i="4" s="1"/>
  <c r="AB194" i="4" s="1"/>
  <c r="J194" i="2" s="1"/>
  <c r="K194" i="2" s="1"/>
  <c r="L194" i="2" s="1"/>
  <c r="R97" i="33"/>
  <c r="W40" i="4" s="1"/>
  <c r="AB40" i="4" s="1"/>
  <c r="J40" i="2" s="1"/>
  <c r="K40" i="2" s="1"/>
  <c r="L40" i="2" s="1"/>
  <c r="R194" i="33"/>
  <c r="W137" i="4" s="1"/>
  <c r="AB137" i="4" s="1"/>
  <c r="J137" i="2" s="1"/>
  <c r="K137" i="2" s="1"/>
  <c r="L137" i="2" s="1"/>
  <c r="R184" i="33"/>
  <c r="W127" i="4" s="1"/>
  <c r="AB127" i="4" s="1"/>
  <c r="J127" i="2" s="1"/>
  <c r="F127" i="8" s="1"/>
  <c r="R121" i="33"/>
  <c r="W64" i="4" s="1"/>
  <c r="AB64" i="4" s="1"/>
  <c r="J64" i="2" s="1"/>
  <c r="F64" i="8" s="1"/>
  <c r="R216" i="33"/>
  <c r="W159" i="4" s="1"/>
  <c r="AB159" i="4" s="1"/>
  <c r="J159" i="2" s="1"/>
  <c r="K159" i="2" s="1"/>
  <c r="L159" i="2" s="1"/>
  <c r="R155" i="33"/>
  <c r="W98" i="4" s="1"/>
  <c r="AB98" i="4" s="1"/>
  <c r="J98" i="2" s="1"/>
  <c r="K98" i="2" s="1"/>
  <c r="L98" i="2" s="1"/>
  <c r="R259" i="33"/>
  <c r="W202" i="4" s="1"/>
  <c r="AB202" i="4" s="1"/>
  <c r="J202" i="2" s="1"/>
  <c r="F202" i="8" s="1"/>
  <c r="R271" i="33"/>
  <c r="W214" i="4" s="1"/>
  <c r="AB214" i="4" s="1"/>
  <c r="J214" i="2" s="1"/>
  <c r="F214" i="8" s="1"/>
  <c r="R112" i="33"/>
  <c r="W55" i="4" s="1"/>
  <c r="AB55" i="4" s="1"/>
  <c r="J55" i="2" s="1"/>
  <c r="K55" i="2" s="1"/>
  <c r="L55" i="2" s="1"/>
  <c r="R84" i="33"/>
  <c r="W27" i="4" s="1"/>
  <c r="AB27" i="4" s="1"/>
  <c r="J27" i="2" s="1"/>
  <c r="F27" i="8" s="1"/>
  <c r="R264" i="33"/>
  <c r="W207" i="4" s="1"/>
  <c r="AB207" i="4" s="1"/>
  <c r="J207" i="2" s="1"/>
  <c r="K207" i="2" s="1"/>
  <c r="L207" i="2" s="1"/>
  <c r="R192" i="33"/>
  <c r="W135" i="4" s="1"/>
  <c r="AB135" i="4" s="1"/>
  <c r="J135" i="2" s="1"/>
  <c r="K135" i="2" s="1"/>
  <c r="L135" i="2" s="1"/>
  <c r="R145" i="33"/>
  <c r="W88" i="4" s="1"/>
  <c r="AB88" i="4" s="1"/>
  <c r="J88" i="2" s="1"/>
  <c r="F88" i="8" s="1"/>
  <c r="R120" i="33"/>
  <c r="W63" i="4" s="1"/>
  <c r="AB63" i="4" s="1"/>
  <c r="J63" i="2" s="1"/>
  <c r="K63" i="2" s="1"/>
  <c r="L63" i="2" s="1"/>
  <c r="R82" i="33"/>
  <c r="W25" i="4" s="1"/>
  <c r="AB25" i="4" s="1"/>
  <c r="J25" i="2" s="1"/>
  <c r="F25" i="8" s="1"/>
  <c r="R150" i="33"/>
  <c r="W93" i="4" s="1"/>
  <c r="AB93" i="4" s="1"/>
  <c r="J93" i="2" s="1"/>
  <c r="F93" i="8" s="1"/>
  <c r="R276" i="33"/>
  <c r="W219" i="4" s="1"/>
  <c r="AB219" i="4" s="1"/>
  <c r="J219" i="2" s="1"/>
  <c r="K219" i="2" s="1"/>
  <c r="L219" i="2" s="1"/>
  <c r="R289" i="33"/>
  <c r="W232" i="4" s="1"/>
  <c r="AB232" i="4" s="1"/>
  <c r="J232" i="2" s="1"/>
  <c r="F232" i="8" s="1"/>
  <c r="R129" i="33"/>
  <c r="W72" i="4" s="1"/>
  <c r="AB72" i="4" s="1"/>
  <c r="J72" i="2" s="1"/>
  <c r="F72" i="8" s="1"/>
  <c r="R260" i="33"/>
  <c r="W203" i="4" s="1"/>
  <c r="AB203" i="4" s="1"/>
  <c r="J203" i="2" s="1"/>
  <c r="K203" i="2" s="1"/>
  <c r="L203" i="2" s="1"/>
  <c r="R207" i="33"/>
  <c r="W150" i="4" s="1"/>
  <c r="AB150" i="4" s="1"/>
  <c r="J150" i="2" s="1"/>
  <c r="F150" i="8" s="1"/>
  <c r="R210" i="33"/>
  <c r="W153" i="4" s="1"/>
  <c r="AB153" i="4" s="1"/>
  <c r="J153" i="2" s="1"/>
  <c r="K153" i="2" s="1"/>
  <c r="L153" i="2" s="1"/>
  <c r="R269" i="33"/>
  <c r="W212" i="4" s="1"/>
  <c r="AB212" i="4" s="1"/>
  <c r="J212" i="2" s="1"/>
  <c r="F212" i="8" s="1"/>
  <c r="R115" i="33"/>
  <c r="W58" i="4" s="1"/>
  <c r="AB58" i="4" s="1"/>
  <c r="J58" i="2" s="1"/>
  <c r="F58" i="8" s="1"/>
  <c r="R245" i="33"/>
  <c r="W188" i="4" s="1"/>
  <c r="AB188" i="4" s="1"/>
  <c r="J188" i="2" s="1"/>
  <c r="F188" i="8" s="1"/>
  <c r="R223" i="33"/>
  <c r="W166" i="4" s="1"/>
  <c r="AB166" i="4" s="1"/>
  <c r="J166" i="2" s="1"/>
  <c r="K166" i="2" s="1"/>
  <c r="L166" i="2" s="1"/>
  <c r="R138" i="33"/>
  <c r="W81" i="4" s="1"/>
  <c r="AB81" i="4" s="1"/>
  <c r="J81" i="2" s="1"/>
  <c r="F81" i="8" s="1"/>
  <c r="R275" i="33"/>
  <c r="W218" i="4" s="1"/>
  <c r="AB218" i="4" s="1"/>
  <c r="J218" i="2" s="1"/>
  <c r="F218" i="8" s="1"/>
  <c r="R227" i="33"/>
  <c r="W170" i="4" s="1"/>
  <c r="AB170" i="4" s="1"/>
  <c r="J170" i="2" s="1"/>
  <c r="F170" i="8" s="1"/>
  <c r="R163" i="33"/>
  <c r="W106" i="4" s="1"/>
  <c r="AB106" i="4" s="1"/>
  <c r="J106" i="2" s="1"/>
  <c r="F106" i="8" s="1"/>
  <c r="R233" i="33"/>
  <c r="W176" i="4" s="1"/>
  <c r="AB176" i="4" s="1"/>
  <c r="J176" i="2" s="1"/>
  <c r="K176" i="2" s="1"/>
  <c r="L176" i="2" s="1"/>
  <c r="R221" i="33"/>
  <c r="W164" i="4" s="1"/>
  <c r="AB164" i="4" s="1"/>
  <c r="J164" i="2" s="1"/>
  <c r="F164" i="8" s="1"/>
  <c r="R119" i="33"/>
  <c r="W62" i="4" s="1"/>
  <c r="AB62" i="4" s="1"/>
  <c r="J62" i="2" s="1"/>
  <c r="K62" i="2" s="1"/>
  <c r="L62" i="2" s="1"/>
  <c r="R160" i="33"/>
  <c r="W103" i="4" s="1"/>
  <c r="AB103" i="4" s="1"/>
  <c r="J103" i="2" s="1"/>
  <c r="K103" i="2" s="1"/>
  <c r="L103" i="2" s="1"/>
  <c r="R169" i="33"/>
  <c r="W112" i="4" s="1"/>
  <c r="AB112" i="4" s="1"/>
  <c r="J112" i="2" s="1"/>
  <c r="F112" i="8" s="1"/>
  <c r="R181" i="33"/>
  <c r="W124" i="4" s="1"/>
  <c r="AB124" i="4" s="1"/>
  <c r="J124" i="2" s="1"/>
  <c r="K124" i="2" s="1"/>
  <c r="L124" i="2" s="1"/>
  <c r="R246" i="33"/>
  <c r="W189" i="4" s="1"/>
  <c r="AB189" i="4" s="1"/>
  <c r="J189" i="2" s="1"/>
  <c r="K189" i="2" s="1"/>
  <c r="L189" i="2" s="1"/>
  <c r="R287" i="33"/>
  <c r="W230" i="4" s="1"/>
  <c r="AB230" i="4" s="1"/>
  <c r="J230" i="2" s="1"/>
  <c r="F230" i="8" s="1"/>
  <c r="R117" i="33"/>
  <c r="W60" i="4" s="1"/>
  <c r="AB60" i="4" s="1"/>
  <c r="J60" i="2" s="1"/>
  <c r="F60" i="8" s="1"/>
  <c r="R92" i="33"/>
  <c r="W35" i="4" s="1"/>
  <c r="AB35" i="4" s="1"/>
  <c r="J35" i="2" s="1"/>
  <c r="F35" i="8" s="1"/>
  <c r="R75" i="33"/>
  <c r="W18" i="4" s="1"/>
  <c r="AB18" i="4" s="1"/>
  <c r="J18" i="2" s="1"/>
  <c r="F18" i="8" s="1"/>
  <c r="R109" i="33"/>
  <c r="W52" i="4" s="1"/>
  <c r="AB52" i="4" s="1"/>
  <c r="J52" i="2" s="1"/>
  <c r="F52" i="8" s="1"/>
  <c r="R142" i="33"/>
  <c r="W85" i="4" s="1"/>
  <c r="AB85" i="4" s="1"/>
  <c r="J85" i="2" s="1"/>
  <c r="K85" i="2" s="1"/>
  <c r="L85" i="2" s="1"/>
  <c r="R212" i="33"/>
  <c r="W155" i="4" s="1"/>
  <c r="AB155" i="4" s="1"/>
  <c r="J155" i="2" s="1"/>
  <c r="F155" i="8" s="1"/>
  <c r="R235" i="33"/>
  <c r="W178" i="4" s="1"/>
  <c r="AB178" i="4" s="1"/>
  <c r="J178" i="2" s="1"/>
  <c r="F178" i="8" s="1"/>
  <c r="R258" i="33"/>
  <c r="W201" i="4" s="1"/>
  <c r="AB201" i="4" s="1"/>
  <c r="J201" i="2" s="1"/>
  <c r="F201" i="8" s="1"/>
  <c r="R280" i="33"/>
  <c r="W223" i="4" s="1"/>
  <c r="AB223" i="4" s="1"/>
  <c r="J223" i="2" s="1"/>
  <c r="F223" i="8" s="1"/>
  <c r="R261" i="33"/>
  <c r="W204" i="4" s="1"/>
  <c r="AB204" i="4" s="1"/>
  <c r="J204" i="2" s="1"/>
  <c r="F204" i="8" s="1"/>
  <c r="R248" i="33"/>
  <c r="W191" i="4" s="1"/>
  <c r="AB191" i="4" s="1"/>
  <c r="J191" i="2" s="1"/>
  <c r="F191" i="8" s="1"/>
  <c r="R173" i="33"/>
  <c r="W116" i="4" s="1"/>
  <c r="AB116" i="4" s="1"/>
  <c r="J116" i="2" s="1"/>
  <c r="K116" i="2" s="1"/>
  <c r="L116" i="2" s="1"/>
  <c r="R77" i="33"/>
  <c r="W20" i="4" s="1"/>
  <c r="AB20" i="4" s="1"/>
  <c r="J20" i="2" s="1"/>
  <c r="F20" i="8" s="1"/>
  <c r="R208" i="33"/>
  <c r="W151" i="4" s="1"/>
  <c r="AB151" i="4" s="1"/>
  <c r="J151" i="2" s="1"/>
  <c r="F151" i="8" s="1"/>
  <c r="R226" i="33"/>
  <c r="W169" i="4" s="1"/>
  <c r="AB169" i="4" s="1"/>
  <c r="J169" i="2" s="1"/>
  <c r="F169" i="8" s="1"/>
  <c r="R152" i="33"/>
  <c r="W95" i="4" s="1"/>
  <c r="AB95" i="4" s="1"/>
  <c r="J95" i="2" s="1"/>
  <c r="P68" i="33"/>
  <c r="P292" i="33" s="1"/>
  <c r="R141" i="33"/>
  <c r="W84" i="4" s="1"/>
  <c r="AB84" i="4" s="1"/>
  <c r="J84" i="2" s="1"/>
  <c r="R217" i="33"/>
  <c r="W160" i="4" s="1"/>
  <c r="AB160" i="4" s="1"/>
  <c r="J160" i="2" s="1"/>
  <c r="R284" i="33"/>
  <c r="W227" i="4" s="1"/>
  <c r="AB227" i="4" s="1"/>
  <c r="J227" i="2" s="1"/>
  <c r="R239" i="33"/>
  <c r="W182" i="4" s="1"/>
  <c r="AB182" i="4" s="1"/>
  <c r="J182" i="2" s="1"/>
  <c r="Q68" i="33"/>
  <c r="Q292" i="33" s="1"/>
  <c r="F163" i="8"/>
  <c r="R70" i="33"/>
  <c r="AB79" i="4" l="1"/>
  <c r="J79" i="2" s="1"/>
  <c r="K79" i="2" s="1"/>
  <c r="L79" i="2" s="1"/>
  <c r="F132" i="8"/>
  <c r="P132" i="8" s="1"/>
  <c r="K21" i="2"/>
  <c r="L21" i="2" s="1"/>
  <c r="K198" i="2"/>
  <c r="L198" i="2" s="1"/>
  <c r="F173" i="8"/>
  <c r="W173" i="8" s="1"/>
  <c r="K173" i="2"/>
  <c r="L173" i="2" s="1"/>
  <c r="F87" i="8"/>
  <c r="U87" i="8" s="1"/>
  <c r="K45" i="2"/>
  <c r="L45" i="2" s="1"/>
  <c r="K46" i="2"/>
  <c r="L46" i="2" s="1"/>
  <c r="F134" i="8"/>
  <c r="I134" i="8" s="1"/>
  <c r="F26" i="8"/>
  <c r="I26" i="8" s="1"/>
  <c r="F120" i="8"/>
  <c r="I120" i="8" s="1"/>
  <c r="F205" i="8"/>
  <c r="AB205" i="8" s="1"/>
  <c r="K68" i="2"/>
  <c r="L68" i="2" s="1"/>
  <c r="K193" i="2"/>
  <c r="L193" i="2" s="1"/>
  <c r="F146" i="8"/>
  <c r="AC146" i="8" s="1"/>
  <c r="K14" i="2"/>
  <c r="L14" i="2" s="1"/>
  <c r="K106" i="2"/>
  <c r="L106" i="2" s="1"/>
  <c r="D105" i="5" s="1"/>
  <c r="M106" i="2" s="1"/>
  <c r="N106" i="2" s="1"/>
  <c r="K61" i="2"/>
  <c r="L61" i="2" s="1"/>
  <c r="K23" i="2"/>
  <c r="L23" i="2" s="1"/>
  <c r="K216" i="2"/>
  <c r="L216" i="2" s="1"/>
  <c r="F208" i="8"/>
  <c r="R208" i="8" s="1"/>
  <c r="K158" i="2"/>
  <c r="L158" i="2" s="1"/>
  <c r="K115" i="2"/>
  <c r="L115" i="2" s="1"/>
  <c r="D114" i="5" s="1"/>
  <c r="M115" i="2" s="1"/>
  <c r="N115" i="2" s="1"/>
  <c r="K22" i="2"/>
  <c r="L22" i="2" s="1"/>
  <c r="K108" i="2"/>
  <c r="L108" i="2" s="1"/>
  <c r="D107" i="5" s="1"/>
  <c r="M108" i="2" s="1"/>
  <c r="N108" i="2" s="1"/>
  <c r="F100" i="8"/>
  <c r="K100" i="8" s="1"/>
  <c r="F86" i="8"/>
  <c r="O86" i="8" s="1"/>
  <c r="F77" i="8"/>
  <c r="N77" i="8" s="1"/>
  <c r="K83" i="2"/>
  <c r="L83" i="2" s="1"/>
  <c r="K101" i="2"/>
  <c r="L101" i="2" s="1"/>
  <c r="F139" i="8"/>
  <c r="I139" i="8" s="1"/>
  <c r="F167" i="8"/>
  <c r="T167" i="8" s="1"/>
  <c r="F210" i="8"/>
  <c r="P210" i="8" s="1"/>
  <c r="K59" i="2"/>
  <c r="L59" i="2" s="1"/>
  <c r="K206" i="2"/>
  <c r="L206" i="2" s="1"/>
  <c r="F171" i="8"/>
  <c r="O171" i="8" s="1"/>
  <c r="F53" i="8"/>
  <c r="M53" i="8" s="1"/>
  <c r="F165" i="8"/>
  <c r="M165" i="8" s="1"/>
  <c r="K96" i="2"/>
  <c r="L96" i="2" s="1"/>
  <c r="K220" i="2"/>
  <c r="L220" i="2" s="1"/>
  <c r="F71" i="8"/>
  <c r="AB71" i="8" s="1"/>
  <c r="K186" i="2"/>
  <c r="L186" i="2" s="1"/>
  <c r="F118" i="8"/>
  <c r="Z118" i="8" s="1"/>
  <c r="K94" i="2"/>
  <c r="L94" i="2" s="1"/>
  <c r="F66" i="8"/>
  <c r="N66" i="8" s="1"/>
  <c r="F135" i="8"/>
  <c r="O135" i="8" s="1"/>
  <c r="K154" i="2"/>
  <c r="L154" i="2" s="1"/>
  <c r="F113" i="8"/>
  <c r="S113" i="8" s="1"/>
  <c r="F138" i="8"/>
  <c r="L138" i="8" s="1"/>
  <c r="F156" i="8"/>
  <c r="T156" i="8" s="1"/>
  <c r="F197" i="8"/>
  <c r="R197" i="8" s="1"/>
  <c r="K229" i="2"/>
  <c r="L229" i="2" s="1"/>
  <c r="K37" i="2"/>
  <c r="L37" i="2" s="1"/>
  <c r="K221" i="2"/>
  <c r="L221" i="2" s="1"/>
  <c r="K111" i="2"/>
  <c r="L111" i="2" s="1"/>
  <c r="K177" i="2"/>
  <c r="L177" i="2" s="1"/>
  <c r="K196" i="2"/>
  <c r="L196" i="2" s="1"/>
  <c r="F89" i="8"/>
  <c r="Z89" i="8" s="1"/>
  <c r="F195" i="8"/>
  <c r="O195" i="8" s="1"/>
  <c r="F43" i="8"/>
  <c r="R43" i="8" s="1"/>
  <c r="K34" i="2"/>
  <c r="L34" i="2" s="1"/>
  <c r="F194" i="8"/>
  <c r="V194" i="8" s="1"/>
  <c r="K76" i="2"/>
  <c r="L76" i="2" s="1"/>
  <c r="F124" i="8"/>
  <c r="N124" i="8" s="1"/>
  <c r="K67" i="2"/>
  <c r="L67" i="2" s="1"/>
  <c r="K75" i="2"/>
  <c r="L75" i="2" s="1"/>
  <c r="F217" i="8"/>
  <c r="N217" i="8" s="1"/>
  <c r="F199" i="8"/>
  <c r="M199" i="8" s="1"/>
  <c r="K169" i="2"/>
  <c r="L169" i="2" s="1"/>
  <c r="K114" i="2"/>
  <c r="L114" i="2" s="1"/>
  <c r="D113" i="5" s="1"/>
  <c r="M114" i="2" s="1"/>
  <c r="F219" i="8"/>
  <c r="AA219" i="8" s="1"/>
  <c r="K172" i="2"/>
  <c r="L172" i="2" s="1"/>
  <c r="F29" i="8"/>
  <c r="AD29" i="8" s="1"/>
  <c r="K224" i="2"/>
  <c r="L224" i="2" s="1"/>
  <c r="K78" i="2"/>
  <c r="L78" i="2" s="1"/>
  <c r="K41" i="2"/>
  <c r="L41" i="2" s="1"/>
  <c r="K48" i="2"/>
  <c r="L48" i="2" s="1"/>
  <c r="F38" i="8"/>
  <c r="S38" i="8" s="1"/>
  <c r="F143" i="8"/>
  <c r="U143" i="8" s="1"/>
  <c r="F174" i="8"/>
  <c r="AC174" i="8" s="1"/>
  <c r="K231" i="2"/>
  <c r="L231" i="2" s="1"/>
  <c r="K64" i="2"/>
  <c r="L64" i="2" s="1"/>
  <c r="K36" i="2"/>
  <c r="L36" i="2" s="1"/>
  <c r="F192" i="8"/>
  <c r="AC192" i="8" s="1"/>
  <c r="K74" i="2"/>
  <c r="L74" i="2" s="1"/>
  <c r="F15" i="8"/>
  <c r="T15" i="8" s="1"/>
  <c r="F147" i="8"/>
  <c r="T147" i="8" s="1"/>
  <c r="K39" i="2"/>
  <c r="L39" i="2" s="1"/>
  <c r="F122" i="8"/>
  <c r="N122" i="8" s="1"/>
  <c r="K130" i="2"/>
  <c r="L130" i="2" s="1"/>
  <c r="K183" i="2"/>
  <c r="L183" i="2" s="1"/>
  <c r="F32" i="8"/>
  <c r="U32" i="8" s="1"/>
  <c r="K32" i="2"/>
  <c r="L32" i="2" s="1"/>
  <c r="K117" i="2"/>
  <c r="L117" i="2" s="1"/>
  <c r="D116" i="5" s="1"/>
  <c r="M117" i="2" s="1"/>
  <c r="N117" i="2" s="1"/>
  <c r="K72" i="2"/>
  <c r="L72" i="2" s="1"/>
  <c r="K35" i="2"/>
  <c r="L35" i="2" s="1"/>
  <c r="F228" i="8"/>
  <c r="AB228" i="8" s="1"/>
  <c r="K202" i="2"/>
  <c r="L202" i="2" s="1"/>
  <c r="F226" i="8"/>
  <c r="V226" i="8" s="1"/>
  <c r="K149" i="2"/>
  <c r="L149" i="2" s="1"/>
  <c r="K126" i="2"/>
  <c r="L126" i="2" s="1"/>
  <c r="K161" i="2"/>
  <c r="L161" i="2" s="1"/>
  <c r="K170" i="2"/>
  <c r="L170" i="2" s="1"/>
  <c r="F42" i="8"/>
  <c r="J42" i="8" s="1"/>
  <c r="K99" i="2"/>
  <c r="L99" i="2" s="1"/>
  <c r="F54" i="8"/>
  <c r="M54" i="8" s="1"/>
  <c r="F159" i="8"/>
  <c r="AA159" i="8" s="1"/>
  <c r="F176" i="8"/>
  <c r="M176" i="8" s="1"/>
  <c r="F140" i="8"/>
  <c r="AB140" i="8" s="1"/>
  <c r="K213" i="2"/>
  <c r="L213" i="2" s="1"/>
  <c r="K24" i="2"/>
  <c r="L24" i="2" s="1"/>
  <c r="K218" i="2"/>
  <c r="L218" i="2" s="1"/>
  <c r="F55" i="8"/>
  <c r="N55" i="8" s="1"/>
  <c r="F153" i="8"/>
  <c r="P153" i="8" s="1"/>
  <c r="K125" i="2"/>
  <c r="L125" i="2" s="1"/>
  <c r="K25" i="2"/>
  <c r="L25" i="2" s="1"/>
  <c r="F91" i="8"/>
  <c r="W91" i="8" s="1"/>
  <c r="K16" i="2"/>
  <c r="L16" i="2" s="1"/>
  <c r="K141" i="2"/>
  <c r="L141" i="2" s="1"/>
  <c r="K185" i="2"/>
  <c r="L185" i="2" s="1"/>
  <c r="K179" i="2"/>
  <c r="L179" i="2" s="1"/>
  <c r="V235" i="4"/>
  <c r="D5" i="42"/>
  <c r="I291" i="42"/>
  <c r="K215" i="2"/>
  <c r="L215" i="2" s="1"/>
  <c r="K181" i="2"/>
  <c r="L181" i="2" s="1"/>
  <c r="F98" i="8"/>
  <c r="Q98" i="8" s="1"/>
  <c r="K175" i="2"/>
  <c r="L175" i="2" s="1"/>
  <c r="K129" i="2"/>
  <c r="L129" i="2" s="1"/>
  <c r="K33" i="2"/>
  <c r="L33" i="2" s="1"/>
  <c r="K93" i="2"/>
  <c r="L93" i="2" s="1"/>
  <c r="K110" i="2"/>
  <c r="L110" i="2" s="1"/>
  <c r="K19" i="2"/>
  <c r="L19" i="2" s="1"/>
  <c r="K50" i="2"/>
  <c r="L50" i="2" s="1"/>
  <c r="K157" i="2"/>
  <c r="L157" i="2" s="1"/>
  <c r="K148" i="2"/>
  <c r="L148" i="2" s="1"/>
  <c r="K133" i="2"/>
  <c r="L133" i="2" s="1"/>
  <c r="K187" i="2"/>
  <c r="L187" i="2" s="1"/>
  <c r="K90" i="2"/>
  <c r="L90" i="2" s="1"/>
  <c r="K81" i="2"/>
  <c r="L81" i="2" s="1"/>
  <c r="D80" i="5" s="1"/>
  <c r="M81" i="2" s="1"/>
  <c r="N81" i="2" s="1"/>
  <c r="K127" i="2"/>
  <c r="L127" i="2" s="1"/>
  <c r="F225" i="8"/>
  <c r="X225" i="8" s="1"/>
  <c r="K70" i="2"/>
  <c r="L70" i="2" s="1"/>
  <c r="K102" i="2"/>
  <c r="L102" i="2" s="1"/>
  <c r="K180" i="2"/>
  <c r="L180" i="2" s="1"/>
  <c r="F63" i="8"/>
  <c r="U63" i="8" s="1"/>
  <c r="K60" i="2"/>
  <c r="L60" i="2" s="1"/>
  <c r="F79" i="8"/>
  <c r="P79" i="8" s="1"/>
  <c r="F166" i="8"/>
  <c r="AB166" i="8" s="1"/>
  <c r="F62" i="8"/>
  <c r="S62" i="8" s="1"/>
  <c r="K209" i="2"/>
  <c r="L209" i="2" s="1"/>
  <c r="K104" i="2"/>
  <c r="L104" i="2" s="1"/>
  <c r="F123" i="8"/>
  <c r="I123" i="8" s="1"/>
  <c r="K20" i="2"/>
  <c r="L20" i="2" s="1"/>
  <c r="F189" i="8"/>
  <c r="L189" i="8" s="1"/>
  <c r="F152" i="8"/>
  <c r="V152" i="8" s="1"/>
  <c r="F222" i="8"/>
  <c r="AB222" i="8" s="1"/>
  <c r="K52" i="2"/>
  <c r="L52" i="2" s="1"/>
  <c r="K150" i="2"/>
  <c r="L150" i="2" s="1"/>
  <c r="F44" i="8"/>
  <c r="J44" i="8" s="1"/>
  <c r="K136" i="2"/>
  <c r="L136" i="2" s="1"/>
  <c r="F119" i="8"/>
  <c r="V119" i="8" s="1"/>
  <c r="K184" i="2"/>
  <c r="L184" i="2" s="1"/>
  <c r="K168" i="2"/>
  <c r="L168" i="2" s="1"/>
  <c r="K200" i="2"/>
  <c r="L200" i="2" s="1"/>
  <c r="F128" i="8"/>
  <c r="Y128" i="8" s="1"/>
  <c r="K31" i="2"/>
  <c r="L31" i="2" s="1"/>
  <c r="F190" i="8"/>
  <c r="I190" i="8" s="1"/>
  <c r="K178" i="2"/>
  <c r="L178" i="2" s="1"/>
  <c r="K65" i="2"/>
  <c r="L65" i="2" s="1"/>
  <c r="K69" i="2"/>
  <c r="L69" i="2" s="1"/>
  <c r="F30" i="8"/>
  <c r="I30" i="8" s="1"/>
  <c r="K211" i="2"/>
  <c r="L211" i="2" s="1"/>
  <c r="F144" i="8"/>
  <c r="Y144" i="8" s="1"/>
  <c r="K131" i="2"/>
  <c r="L131" i="2" s="1"/>
  <c r="F28" i="8"/>
  <c r="K28" i="8" s="1"/>
  <c r="F121" i="8"/>
  <c r="R121" i="8" s="1"/>
  <c r="K112" i="2"/>
  <c r="L112" i="2" s="1"/>
  <c r="F142" i="8"/>
  <c r="N142" i="8" s="1"/>
  <c r="K109" i="2"/>
  <c r="L109" i="2" s="1"/>
  <c r="K233" i="2"/>
  <c r="L233" i="2" s="1"/>
  <c r="K232" i="2"/>
  <c r="L232" i="2" s="1"/>
  <c r="K92" i="2"/>
  <c r="L92" i="2" s="1"/>
  <c r="K162" i="2"/>
  <c r="L162" i="2" s="1"/>
  <c r="K17" i="2"/>
  <c r="L17" i="2" s="1"/>
  <c r="K105" i="2"/>
  <c r="L105" i="2" s="1"/>
  <c r="F85" i="8"/>
  <c r="N85" i="8" s="1"/>
  <c r="K57" i="2"/>
  <c r="L57" i="2" s="1"/>
  <c r="F203" i="8"/>
  <c r="K203" i="8" s="1"/>
  <c r="K82" i="2"/>
  <c r="L82" i="2" s="1"/>
  <c r="K191" i="2"/>
  <c r="L191" i="2" s="1"/>
  <c r="K80" i="2"/>
  <c r="L80" i="2" s="1"/>
  <c r="D79" i="5" s="1"/>
  <c r="M80" i="2" s="1"/>
  <c r="N80" i="2" s="1"/>
  <c r="K73" i="2"/>
  <c r="L73" i="2" s="1"/>
  <c r="K18" i="2"/>
  <c r="L18" i="2" s="1"/>
  <c r="K223" i="2"/>
  <c r="L223" i="2" s="1"/>
  <c r="F40" i="8"/>
  <c r="S40" i="8" s="1"/>
  <c r="K47" i="2"/>
  <c r="L47" i="2" s="1"/>
  <c r="K204" i="2"/>
  <c r="L204" i="2" s="1"/>
  <c r="K214" i="2"/>
  <c r="L214" i="2" s="1"/>
  <c r="F207" i="8"/>
  <c r="W207" i="8" s="1"/>
  <c r="K56" i="2"/>
  <c r="L56" i="2" s="1"/>
  <c r="K151" i="2"/>
  <c r="L151" i="2" s="1"/>
  <c r="K201" i="2"/>
  <c r="L201" i="2" s="1"/>
  <c r="K97" i="2"/>
  <c r="L97" i="2" s="1"/>
  <c r="K27" i="2"/>
  <c r="L27" i="2" s="1"/>
  <c r="F103" i="8"/>
  <c r="AB103" i="8" s="1"/>
  <c r="K88" i="2"/>
  <c r="L88" i="2" s="1"/>
  <c r="K49" i="2"/>
  <c r="L49" i="2" s="1"/>
  <c r="K188" i="2"/>
  <c r="L188" i="2" s="1"/>
  <c r="F137" i="8"/>
  <c r="AB137" i="8" s="1"/>
  <c r="K58" i="2"/>
  <c r="L58" i="2" s="1"/>
  <c r="K230" i="2"/>
  <c r="L230" i="2" s="1"/>
  <c r="K107" i="2"/>
  <c r="L107" i="2" s="1"/>
  <c r="D106" i="5" s="1"/>
  <c r="M107" i="2" s="1"/>
  <c r="N107" i="2" s="1"/>
  <c r="F116" i="8"/>
  <c r="K116" i="8" s="1"/>
  <c r="K155" i="2"/>
  <c r="L155" i="2" s="1"/>
  <c r="K164" i="2"/>
  <c r="L164" i="2" s="1"/>
  <c r="K212" i="2"/>
  <c r="L212" i="2" s="1"/>
  <c r="K145" i="2"/>
  <c r="L145" i="2" s="1"/>
  <c r="F51" i="8"/>
  <c r="AC51" i="8" s="1"/>
  <c r="D78" i="5"/>
  <c r="U223" i="8"/>
  <c r="Z223" i="8"/>
  <c r="K223" i="8"/>
  <c r="AB223" i="8"/>
  <c r="X223" i="8"/>
  <c r="J223" i="8"/>
  <c r="AA223" i="8"/>
  <c r="L223" i="8"/>
  <c r="V223" i="8"/>
  <c r="O223" i="8"/>
  <c r="Y223" i="8"/>
  <c r="W223" i="8"/>
  <c r="P223" i="8"/>
  <c r="M223" i="8"/>
  <c r="Q223" i="8"/>
  <c r="S223" i="8"/>
  <c r="N223" i="8"/>
  <c r="I223" i="8"/>
  <c r="T223" i="8"/>
  <c r="R223" i="8"/>
  <c r="AC223" i="8"/>
  <c r="I75" i="8"/>
  <c r="P75" i="8"/>
  <c r="AC75" i="8"/>
  <c r="Z75" i="8"/>
  <c r="S75" i="8"/>
  <c r="Q75" i="8"/>
  <c r="Y75" i="8"/>
  <c r="U75" i="8"/>
  <c r="R75" i="8"/>
  <c r="N75" i="8"/>
  <c r="K75" i="8"/>
  <c r="W75" i="8"/>
  <c r="J75" i="8"/>
  <c r="T75" i="8"/>
  <c r="O75" i="8"/>
  <c r="AA75" i="8"/>
  <c r="M75" i="8"/>
  <c r="V75" i="8"/>
  <c r="X75" i="8"/>
  <c r="L75" i="8"/>
  <c r="AB75" i="8"/>
  <c r="AC180" i="8"/>
  <c r="P180" i="8"/>
  <c r="Y180" i="8"/>
  <c r="W180" i="8"/>
  <c r="S180" i="8"/>
  <c r="N180" i="8"/>
  <c r="R180" i="8"/>
  <c r="Z180" i="8"/>
  <c r="V180" i="8"/>
  <c r="AB180" i="8"/>
  <c r="U180" i="8"/>
  <c r="L180" i="8"/>
  <c r="T180" i="8"/>
  <c r="K180" i="8"/>
  <c r="M180" i="8"/>
  <c r="AA180" i="8"/>
  <c r="J180" i="8"/>
  <c r="I180" i="8"/>
  <c r="Q180" i="8"/>
  <c r="O180" i="8"/>
  <c r="X180" i="8"/>
  <c r="K84" i="2"/>
  <c r="L84" i="2" s="1"/>
  <c r="F84" i="8"/>
  <c r="W21" i="8"/>
  <c r="Q21" i="8"/>
  <c r="L21" i="8"/>
  <c r="U21" i="8"/>
  <c r="R21" i="8"/>
  <c r="J21" i="8"/>
  <c r="AB21" i="8"/>
  <c r="I21" i="8"/>
  <c r="P21" i="8"/>
  <c r="AC21" i="8"/>
  <c r="S21" i="8"/>
  <c r="N21" i="8"/>
  <c r="AA21" i="8"/>
  <c r="X21" i="8"/>
  <c r="O21" i="8"/>
  <c r="T21" i="8"/>
  <c r="Z21" i="8"/>
  <c r="Y21" i="8"/>
  <c r="K21" i="8"/>
  <c r="M21" i="8"/>
  <c r="V21" i="8"/>
  <c r="D115" i="5"/>
  <c r="M116" i="2" s="1"/>
  <c r="N116" i="2" s="1"/>
  <c r="AA117" i="8"/>
  <c r="N117" i="8"/>
  <c r="AC117" i="8"/>
  <c r="L117" i="8"/>
  <c r="T117" i="8"/>
  <c r="V117" i="8"/>
  <c r="I117" i="8"/>
  <c r="Z117" i="8"/>
  <c r="Y117" i="8"/>
  <c r="Q117" i="8"/>
  <c r="U117" i="8"/>
  <c r="AB117" i="8"/>
  <c r="K117" i="8"/>
  <c r="S117" i="8"/>
  <c r="O117" i="8"/>
  <c r="P117" i="8"/>
  <c r="J117" i="8"/>
  <c r="R117" i="8"/>
  <c r="W117" i="8"/>
  <c r="X117" i="8"/>
  <c r="M117" i="8"/>
  <c r="AA163" i="8"/>
  <c r="R163" i="8"/>
  <c r="O163" i="8"/>
  <c r="W163" i="8"/>
  <c r="K163" i="8"/>
  <c r="S163" i="8"/>
  <c r="Q163" i="8"/>
  <c r="N163" i="8"/>
  <c r="M163" i="8"/>
  <c r="P163" i="8"/>
  <c r="I163" i="8"/>
  <c r="AB163" i="8"/>
  <c r="Z163" i="8"/>
  <c r="X163" i="8"/>
  <c r="U163" i="8"/>
  <c r="J163" i="8"/>
  <c r="V163" i="8"/>
  <c r="Y163" i="8"/>
  <c r="T163" i="8"/>
  <c r="L163" i="8"/>
  <c r="AC163" i="8"/>
  <c r="F95" i="8"/>
  <c r="K95" i="2"/>
  <c r="L95" i="2" s="1"/>
  <c r="AC114" i="8"/>
  <c r="V114" i="8"/>
  <c r="W114" i="8"/>
  <c r="AB114" i="8"/>
  <c r="K114" i="8"/>
  <c r="L114" i="8"/>
  <c r="M114" i="8"/>
  <c r="N114" i="8"/>
  <c r="Z114" i="8"/>
  <c r="J114" i="8"/>
  <c r="I114" i="8"/>
  <c r="Q114" i="8"/>
  <c r="O114" i="8"/>
  <c r="Y114" i="8"/>
  <c r="R114" i="8"/>
  <c r="P114" i="8"/>
  <c r="X114" i="8"/>
  <c r="T114" i="8"/>
  <c r="U114" i="8"/>
  <c r="S114" i="8"/>
  <c r="AD114" i="8"/>
  <c r="AA114" i="8"/>
  <c r="AA81" i="8"/>
  <c r="P81" i="8"/>
  <c r="V81" i="8"/>
  <c r="T81" i="8"/>
  <c r="X81" i="8"/>
  <c r="L81" i="8"/>
  <c r="W81" i="8"/>
  <c r="M81" i="8"/>
  <c r="Y81" i="8"/>
  <c r="AC81" i="8"/>
  <c r="I81" i="8"/>
  <c r="AB81" i="8"/>
  <c r="K81" i="8"/>
  <c r="J81" i="8"/>
  <c r="Q81" i="8"/>
  <c r="U81" i="8"/>
  <c r="O81" i="8"/>
  <c r="N81" i="8"/>
  <c r="S81" i="8"/>
  <c r="Z81" i="8"/>
  <c r="R81" i="8"/>
  <c r="K213" i="8"/>
  <c r="L213" i="8"/>
  <c r="Q213" i="8"/>
  <c r="AA213" i="8"/>
  <c r="J213" i="8"/>
  <c r="Z213" i="8"/>
  <c r="N213" i="8"/>
  <c r="Y213" i="8"/>
  <c r="M213" i="8"/>
  <c r="V213" i="8"/>
  <c r="T213" i="8"/>
  <c r="S213" i="8"/>
  <c r="U213" i="8"/>
  <c r="O213" i="8"/>
  <c r="AB213" i="8"/>
  <c r="R213" i="8"/>
  <c r="W213" i="8"/>
  <c r="I213" i="8"/>
  <c r="AC213" i="8"/>
  <c r="X213" i="8"/>
  <c r="P213" i="8"/>
  <c r="W24" i="8"/>
  <c r="J24" i="8"/>
  <c r="U24" i="8"/>
  <c r="Y24" i="8"/>
  <c r="V24" i="8"/>
  <c r="P24" i="8"/>
  <c r="Q24" i="8"/>
  <c r="X24" i="8"/>
  <c r="M24" i="8"/>
  <c r="R24" i="8"/>
  <c r="L24" i="8"/>
  <c r="S24" i="8"/>
  <c r="AA24" i="8"/>
  <c r="T24" i="8"/>
  <c r="AC24" i="8"/>
  <c r="AB24" i="8"/>
  <c r="N24" i="8"/>
  <c r="K24" i="8"/>
  <c r="Z24" i="8"/>
  <c r="O24" i="8"/>
  <c r="I24" i="8"/>
  <c r="R88" i="8"/>
  <c r="N88" i="8"/>
  <c r="AB88" i="8"/>
  <c r="Q88" i="8"/>
  <c r="S88" i="8"/>
  <c r="U88" i="8"/>
  <c r="L88" i="8"/>
  <c r="K88" i="8"/>
  <c r="M88" i="8"/>
  <c r="Y88" i="8"/>
  <c r="V88" i="8"/>
  <c r="O88" i="8"/>
  <c r="AA88" i="8"/>
  <c r="I88" i="8"/>
  <c r="P88" i="8"/>
  <c r="J88" i="8"/>
  <c r="X88" i="8"/>
  <c r="T88" i="8"/>
  <c r="Z88" i="8"/>
  <c r="AC88" i="8"/>
  <c r="W88" i="8"/>
  <c r="Z172" i="8"/>
  <c r="X172" i="8"/>
  <c r="Y172" i="8"/>
  <c r="R172" i="8"/>
  <c r="T172" i="8"/>
  <c r="W172" i="8"/>
  <c r="AC172" i="8"/>
  <c r="M172" i="8"/>
  <c r="J172" i="8"/>
  <c r="P172" i="8"/>
  <c r="Q172" i="8"/>
  <c r="AB172" i="8"/>
  <c r="I172" i="8"/>
  <c r="V172" i="8"/>
  <c r="S172" i="8"/>
  <c r="O172" i="8"/>
  <c r="L172" i="8"/>
  <c r="N172" i="8"/>
  <c r="K172" i="8"/>
  <c r="U172" i="8"/>
  <c r="AA172" i="8"/>
  <c r="P47" i="8"/>
  <c r="Y47" i="8"/>
  <c r="O47" i="8"/>
  <c r="Z47" i="8"/>
  <c r="J47" i="8"/>
  <c r="W47" i="8"/>
  <c r="T47" i="8"/>
  <c r="L47" i="8"/>
  <c r="R47" i="8"/>
  <c r="X47" i="8"/>
  <c r="Q47" i="8"/>
  <c r="U47" i="8"/>
  <c r="AB47" i="8"/>
  <c r="M47" i="8"/>
  <c r="I47" i="8"/>
  <c r="K47" i="8"/>
  <c r="AC47" i="8"/>
  <c r="V47" i="8"/>
  <c r="S47" i="8"/>
  <c r="AA47" i="8"/>
  <c r="N47" i="8"/>
  <c r="Q148" i="8"/>
  <c r="AB148" i="8"/>
  <c r="S148" i="8"/>
  <c r="W148" i="8"/>
  <c r="I148" i="8"/>
  <c r="V148" i="8"/>
  <c r="Z148" i="8"/>
  <c r="O148" i="8"/>
  <c r="R148" i="8"/>
  <c r="AA148" i="8"/>
  <c r="U148" i="8"/>
  <c r="N148" i="8"/>
  <c r="AC148" i="8"/>
  <c r="T148" i="8"/>
  <c r="J148" i="8"/>
  <c r="K148" i="8"/>
  <c r="Y148" i="8"/>
  <c r="L148" i="8"/>
  <c r="X148" i="8"/>
  <c r="P148" i="8"/>
  <c r="M148" i="8"/>
  <c r="J196" i="8"/>
  <c r="Z196" i="8"/>
  <c r="N196" i="8"/>
  <c r="K196" i="8"/>
  <c r="S196" i="8"/>
  <c r="P196" i="8"/>
  <c r="AC196" i="8"/>
  <c r="M196" i="8"/>
  <c r="R196" i="8"/>
  <c r="L196" i="8"/>
  <c r="AA196" i="8"/>
  <c r="V196" i="8"/>
  <c r="I196" i="8"/>
  <c r="X196" i="8"/>
  <c r="AB196" i="8"/>
  <c r="T196" i="8"/>
  <c r="Q196" i="8"/>
  <c r="O196" i="8"/>
  <c r="W196" i="8"/>
  <c r="Y196" i="8"/>
  <c r="U196" i="8"/>
  <c r="R68" i="33"/>
  <c r="W13" i="4"/>
  <c r="L187" i="8"/>
  <c r="AA187" i="8"/>
  <c r="K187" i="8"/>
  <c r="Z187" i="8"/>
  <c r="U187" i="8"/>
  <c r="AB187" i="8"/>
  <c r="N187" i="8"/>
  <c r="X187" i="8"/>
  <c r="O187" i="8"/>
  <c r="T187" i="8"/>
  <c r="M187" i="8"/>
  <c r="V187" i="8"/>
  <c r="Y187" i="8"/>
  <c r="R187" i="8"/>
  <c r="I187" i="8"/>
  <c r="AC187" i="8"/>
  <c r="P187" i="8"/>
  <c r="S187" i="8"/>
  <c r="Q187" i="8"/>
  <c r="W187" i="8"/>
  <c r="J187" i="8"/>
  <c r="X169" i="8"/>
  <c r="Q169" i="8"/>
  <c r="P169" i="8"/>
  <c r="Z169" i="8"/>
  <c r="AB169" i="8"/>
  <c r="L169" i="8"/>
  <c r="K169" i="8"/>
  <c r="AC169" i="8"/>
  <c r="V169" i="8"/>
  <c r="Y169" i="8"/>
  <c r="N169" i="8"/>
  <c r="AA169" i="8"/>
  <c r="S169" i="8"/>
  <c r="T169" i="8"/>
  <c r="M169" i="8"/>
  <c r="I169" i="8"/>
  <c r="R169" i="8"/>
  <c r="J169" i="8"/>
  <c r="W169" i="8"/>
  <c r="U169" i="8"/>
  <c r="O169" i="8"/>
  <c r="N184" i="8"/>
  <c r="AC184" i="8"/>
  <c r="S184" i="8"/>
  <c r="O184" i="8"/>
  <c r="Q184" i="8"/>
  <c r="I184" i="8"/>
  <c r="U184" i="8"/>
  <c r="T184" i="8"/>
  <c r="J184" i="8"/>
  <c r="L184" i="8"/>
  <c r="V184" i="8"/>
  <c r="M184" i="8"/>
  <c r="Z184" i="8"/>
  <c r="K184" i="8"/>
  <c r="P184" i="8"/>
  <c r="Y184" i="8"/>
  <c r="W184" i="8"/>
  <c r="X184" i="8"/>
  <c r="AB184" i="8"/>
  <c r="AA184" i="8"/>
  <c r="R184" i="8"/>
  <c r="Z198" i="8"/>
  <c r="U198" i="8"/>
  <c r="N198" i="8"/>
  <c r="P198" i="8"/>
  <c r="M198" i="8"/>
  <c r="Y198" i="8"/>
  <c r="O198" i="8"/>
  <c r="AA198" i="8"/>
  <c r="X198" i="8"/>
  <c r="AC198" i="8"/>
  <c r="Q198" i="8"/>
  <c r="K198" i="8"/>
  <c r="R198" i="8"/>
  <c r="AB198" i="8"/>
  <c r="T198" i="8"/>
  <c r="L198" i="8"/>
  <c r="S198" i="8"/>
  <c r="I198" i="8"/>
  <c r="J198" i="8"/>
  <c r="W198" i="8"/>
  <c r="V198" i="8"/>
  <c r="X74" i="8"/>
  <c r="Y74" i="8"/>
  <c r="M74" i="8"/>
  <c r="N74" i="8"/>
  <c r="W74" i="8"/>
  <c r="L74" i="8"/>
  <c r="R74" i="8"/>
  <c r="O74" i="8"/>
  <c r="AA74" i="8"/>
  <c r="S74" i="8"/>
  <c r="P74" i="8"/>
  <c r="T74" i="8"/>
  <c r="K74" i="8"/>
  <c r="Z74" i="8"/>
  <c r="V74" i="8"/>
  <c r="Q74" i="8"/>
  <c r="I74" i="8"/>
  <c r="AC74" i="8"/>
  <c r="J74" i="8"/>
  <c r="U74" i="8"/>
  <c r="AB74" i="8"/>
  <c r="Q112" i="8"/>
  <c r="K112" i="8"/>
  <c r="X112" i="8"/>
  <c r="V112" i="8"/>
  <c r="J112" i="8"/>
  <c r="Y112" i="8"/>
  <c r="N112" i="8"/>
  <c r="R112" i="8"/>
  <c r="O112" i="8"/>
  <c r="AC112" i="8"/>
  <c r="I112" i="8"/>
  <c r="M112" i="8"/>
  <c r="W112" i="8"/>
  <c r="AB112" i="8"/>
  <c r="U112" i="8"/>
  <c r="L112" i="8"/>
  <c r="Z112" i="8"/>
  <c r="P112" i="8"/>
  <c r="T112" i="8"/>
  <c r="AA112" i="8"/>
  <c r="S112" i="8"/>
  <c r="P96" i="8"/>
  <c r="K96" i="8"/>
  <c r="AC96" i="8"/>
  <c r="L96" i="8"/>
  <c r="T96" i="8"/>
  <c r="Q96" i="8"/>
  <c r="O96" i="8"/>
  <c r="V96" i="8"/>
  <c r="J96" i="8"/>
  <c r="Y96" i="8"/>
  <c r="X96" i="8"/>
  <c r="W96" i="8"/>
  <c r="M96" i="8"/>
  <c r="AA96" i="8"/>
  <c r="AB96" i="8"/>
  <c r="U96" i="8"/>
  <c r="N96" i="8"/>
  <c r="R96" i="8"/>
  <c r="Z96" i="8"/>
  <c r="I96" i="8"/>
  <c r="S96" i="8"/>
  <c r="Y130" i="8"/>
  <c r="S130" i="8"/>
  <c r="I130" i="8"/>
  <c r="J130" i="8"/>
  <c r="K130" i="8"/>
  <c r="R130" i="8"/>
  <c r="X130" i="8"/>
  <c r="Q130" i="8"/>
  <c r="AA130" i="8"/>
  <c r="L130" i="8"/>
  <c r="AB130" i="8"/>
  <c r="Z130" i="8"/>
  <c r="V130" i="8"/>
  <c r="W130" i="8"/>
  <c r="P130" i="8"/>
  <c r="N130" i="8"/>
  <c r="AC130" i="8"/>
  <c r="U130" i="8"/>
  <c r="O130" i="8"/>
  <c r="M130" i="8"/>
  <c r="T130" i="8"/>
  <c r="J78" i="8"/>
  <c r="I78" i="8"/>
  <c r="T78" i="8"/>
  <c r="R78" i="8"/>
  <c r="M78" i="8"/>
  <c r="S78" i="8"/>
  <c r="W78" i="8"/>
  <c r="AB78" i="8"/>
  <c r="Z78" i="8"/>
  <c r="K78" i="8"/>
  <c r="U78" i="8"/>
  <c r="AC78" i="8"/>
  <c r="Q78" i="8"/>
  <c r="Y78" i="8"/>
  <c r="P78" i="8"/>
  <c r="O78" i="8"/>
  <c r="L78" i="8"/>
  <c r="AA78" i="8"/>
  <c r="V78" i="8"/>
  <c r="N78" i="8"/>
  <c r="X78" i="8"/>
  <c r="AA132" i="8"/>
  <c r="J22" i="8"/>
  <c r="S22" i="8"/>
  <c r="Q22" i="8"/>
  <c r="AA22" i="8"/>
  <c r="Z22" i="8"/>
  <c r="V22" i="8"/>
  <c r="U22" i="8"/>
  <c r="N22" i="8"/>
  <c r="Y22" i="8"/>
  <c r="W22" i="8"/>
  <c r="O22" i="8"/>
  <c r="L22" i="8"/>
  <c r="M22" i="8"/>
  <c r="R22" i="8"/>
  <c r="I22" i="8"/>
  <c r="AC22" i="8"/>
  <c r="AB22" i="8"/>
  <c r="X22" i="8"/>
  <c r="K22" i="8"/>
  <c r="P22" i="8"/>
  <c r="T22" i="8"/>
  <c r="AB101" i="8"/>
  <c r="I101" i="8"/>
  <c r="L101" i="8"/>
  <c r="X101" i="8"/>
  <c r="R101" i="8"/>
  <c r="J101" i="8"/>
  <c r="S101" i="8"/>
  <c r="T101" i="8"/>
  <c r="K101" i="8"/>
  <c r="N101" i="8"/>
  <c r="M101" i="8"/>
  <c r="Y101" i="8"/>
  <c r="AA101" i="8"/>
  <c r="P101" i="8"/>
  <c r="AC101" i="8"/>
  <c r="Z101" i="8"/>
  <c r="Q101" i="8"/>
  <c r="U101" i="8"/>
  <c r="W101" i="8"/>
  <c r="O101" i="8"/>
  <c r="V101" i="8"/>
  <c r="D112" i="5"/>
  <c r="M113" i="2" s="1"/>
  <c r="N113" i="2" s="1"/>
  <c r="AA157" i="8"/>
  <c r="O157" i="8"/>
  <c r="W157" i="8"/>
  <c r="Q157" i="8"/>
  <c r="AC157" i="8"/>
  <c r="I157" i="8"/>
  <c r="Y157" i="8"/>
  <c r="N157" i="8"/>
  <c r="X157" i="8"/>
  <c r="M157" i="8"/>
  <c r="P157" i="8"/>
  <c r="T157" i="8"/>
  <c r="K157" i="8"/>
  <c r="Z157" i="8"/>
  <c r="J157" i="8"/>
  <c r="R157" i="8"/>
  <c r="U157" i="8"/>
  <c r="AB157" i="8"/>
  <c r="L157" i="8"/>
  <c r="S157" i="8"/>
  <c r="V157" i="8"/>
  <c r="T141" i="8"/>
  <c r="M141" i="8"/>
  <c r="N141" i="8"/>
  <c r="W141" i="8"/>
  <c r="AA141" i="8"/>
  <c r="S141" i="8"/>
  <c r="L141" i="8"/>
  <c r="Y141" i="8"/>
  <c r="R141" i="8"/>
  <c r="Q141" i="8"/>
  <c r="I141" i="8"/>
  <c r="V141" i="8"/>
  <c r="AB141" i="8"/>
  <c r="P141" i="8"/>
  <c r="O141" i="8"/>
  <c r="AC141" i="8"/>
  <c r="J141" i="8"/>
  <c r="Z141" i="8"/>
  <c r="U141" i="8"/>
  <c r="X141" i="8"/>
  <c r="K141" i="8"/>
  <c r="AC220" i="8"/>
  <c r="X220" i="8"/>
  <c r="M220" i="8"/>
  <c r="S220" i="8"/>
  <c r="J220" i="8"/>
  <c r="Z220" i="8"/>
  <c r="K220" i="8"/>
  <c r="V220" i="8"/>
  <c r="L220" i="8"/>
  <c r="U220" i="8"/>
  <c r="AB220" i="8"/>
  <c r="P220" i="8"/>
  <c r="AA220" i="8"/>
  <c r="T220" i="8"/>
  <c r="N220" i="8"/>
  <c r="Q220" i="8"/>
  <c r="Y220" i="8"/>
  <c r="R220" i="8"/>
  <c r="O220" i="8"/>
  <c r="W220" i="8"/>
  <c r="I220" i="8"/>
  <c r="Q33" i="8"/>
  <c r="Y33" i="8"/>
  <c r="P33" i="8"/>
  <c r="V33" i="8"/>
  <c r="O33" i="8"/>
  <c r="N33" i="8"/>
  <c r="I33" i="8"/>
  <c r="K33" i="8"/>
  <c r="AB33" i="8"/>
  <c r="AC33" i="8"/>
  <c r="W33" i="8"/>
  <c r="M33" i="8"/>
  <c r="R33" i="8"/>
  <c r="U33" i="8"/>
  <c r="T33" i="8"/>
  <c r="AA33" i="8"/>
  <c r="Z33" i="8"/>
  <c r="L33" i="8"/>
  <c r="J33" i="8"/>
  <c r="S33" i="8"/>
  <c r="X33" i="8"/>
  <c r="O202" i="8"/>
  <c r="Y202" i="8"/>
  <c r="Q202" i="8"/>
  <c r="P202" i="8"/>
  <c r="K202" i="8"/>
  <c r="M202" i="8"/>
  <c r="W202" i="8"/>
  <c r="N202" i="8"/>
  <c r="Z202" i="8"/>
  <c r="AC202" i="8"/>
  <c r="T202" i="8"/>
  <c r="V202" i="8"/>
  <c r="AA202" i="8"/>
  <c r="X202" i="8"/>
  <c r="S202" i="8"/>
  <c r="AB202" i="8"/>
  <c r="U202" i="8"/>
  <c r="L202" i="8"/>
  <c r="J202" i="8"/>
  <c r="I202" i="8"/>
  <c r="R202" i="8"/>
  <c r="W57" i="8"/>
  <c r="AC57" i="8"/>
  <c r="O57" i="8"/>
  <c r="J57" i="8"/>
  <c r="V57" i="8"/>
  <c r="AA57" i="8"/>
  <c r="P57" i="8"/>
  <c r="N57" i="8"/>
  <c r="X57" i="8"/>
  <c r="R57" i="8"/>
  <c r="S57" i="8"/>
  <c r="K57" i="8"/>
  <c r="I57" i="8"/>
  <c r="Q57" i="8"/>
  <c r="U57" i="8"/>
  <c r="Y57" i="8"/>
  <c r="Z57" i="8"/>
  <c r="M57" i="8"/>
  <c r="T57" i="8"/>
  <c r="AB57" i="8"/>
  <c r="L57" i="8"/>
  <c r="O16" i="8"/>
  <c r="N16" i="8"/>
  <c r="U16" i="8"/>
  <c r="V16" i="8"/>
  <c r="AB16" i="8"/>
  <c r="AA16" i="8"/>
  <c r="J16" i="8"/>
  <c r="AC16" i="8"/>
  <c r="Z16" i="8"/>
  <c r="Y16" i="8"/>
  <c r="W16" i="8"/>
  <c r="M16" i="8"/>
  <c r="I16" i="8"/>
  <c r="Q16" i="8"/>
  <c r="K16" i="8"/>
  <c r="L16" i="8"/>
  <c r="S16" i="8"/>
  <c r="X16" i="8"/>
  <c r="P16" i="8"/>
  <c r="R16" i="8"/>
  <c r="T16" i="8"/>
  <c r="T36" i="8"/>
  <c r="P36" i="8"/>
  <c r="K36" i="8"/>
  <c r="S36" i="8"/>
  <c r="L36" i="8"/>
  <c r="V36" i="8"/>
  <c r="AB36" i="8"/>
  <c r="M36" i="8"/>
  <c r="W36" i="8"/>
  <c r="AA36" i="8"/>
  <c r="R36" i="8"/>
  <c r="U36" i="8"/>
  <c r="Q36" i="8"/>
  <c r="X36" i="8"/>
  <c r="O36" i="8"/>
  <c r="I36" i="8"/>
  <c r="N36" i="8"/>
  <c r="AC36" i="8"/>
  <c r="Y36" i="8"/>
  <c r="Z36" i="8"/>
  <c r="J36" i="8"/>
  <c r="AB93" i="8"/>
  <c r="X93" i="8"/>
  <c r="L93" i="8"/>
  <c r="U93" i="8"/>
  <c r="Q93" i="8"/>
  <c r="I93" i="8"/>
  <c r="N93" i="8"/>
  <c r="V93" i="8"/>
  <c r="T93" i="8"/>
  <c r="O93" i="8"/>
  <c r="J93" i="8"/>
  <c r="M93" i="8"/>
  <c r="R93" i="8"/>
  <c r="Z93" i="8"/>
  <c r="S93" i="8"/>
  <c r="AC93" i="8"/>
  <c r="K93" i="8"/>
  <c r="W93" i="8"/>
  <c r="AA93" i="8"/>
  <c r="P93" i="8"/>
  <c r="Y93" i="8"/>
  <c r="L215" i="8"/>
  <c r="AA215" i="8"/>
  <c r="AC215" i="8"/>
  <c r="Y215" i="8"/>
  <c r="U215" i="8"/>
  <c r="W215" i="8"/>
  <c r="O215" i="8"/>
  <c r="Q215" i="8"/>
  <c r="AB215" i="8"/>
  <c r="N215" i="8"/>
  <c r="Z215" i="8"/>
  <c r="M215" i="8"/>
  <c r="X215" i="8"/>
  <c r="P215" i="8"/>
  <c r="T215" i="8"/>
  <c r="S215" i="8"/>
  <c r="I215" i="8"/>
  <c r="R215" i="8"/>
  <c r="K215" i="8"/>
  <c r="J215" i="8"/>
  <c r="V215" i="8"/>
  <c r="T82" i="8"/>
  <c r="AC82" i="8"/>
  <c r="I82" i="8"/>
  <c r="L82" i="8"/>
  <c r="Z82" i="8"/>
  <c r="K82" i="8"/>
  <c r="AB82" i="8"/>
  <c r="P82" i="8"/>
  <c r="AA82" i="8"/>
  <c r="W82" i="8"/>
  <c r="V82" i="8"/>
  <c r="M82" i="8"/>
  <c r="Y82" i="8"/>
  <c r="S82" i="8"/>
  <c r="X82" i="8"/>
  <c r="O82" i="8"/>
  <c r="J82" i="8"/>
  <c r="Q82" i="8"/>
  <c r="R82" i="8"/>
  <c r="U82" i="8"/>
  <c r="N82" i="8"/>
  <c r="U115" i="8"/>
  <c r="Q115" i="8"/>
  <c r="AB115" i="8"/>
  <c r="R115" i="8"/>
  <c r="Y115" i="8"/>
  <c r="N115" i="8"/>
  <c r="AA115" i="8"/>
  <c r="W115" i="8"/>
  <c r="S115" i="8"/>
  <c r="T115" i="8"/>
  <c r="Z115" i="8"/>
  <c r="I115" i="8"/>
  <c r="P115" i="8"/>
  <c r="V115" i="8"/>
  <c r="K115" i="8"/>
  <c r="J115" i="8"/>
  <c r="X115" i="8"/>
  <c r="AC115" i="8"/>
  <c r="L115" i="8"/>
  <c r="O115" i="8"/>
  <c r="M115" i="8"/>
  <c r="K164" i="8"/>
  <c r="Z164" i="8"/>
  <c r="AA164" i="8"/>
  <c r="U164" i="8"/>
  <c r="X164" i="8"/>
  <c r="R164" i="8"/>
  <c r="AC164" i="8"/>
  <c r="S164" i="8"/>
  <c r="Y164" i="8"/>
  <c r="N164" i="8"/>
  <c r="W164" i="8"/>
  <c r="M164" i="8"/>
  <c r="Q164" i="8"/>
  <c r="I164" i="8"/>
  <c r="AB164" i="8"/>
  <c r="O164" i="8"/>
  <c r="L164" i="8"/>
  <c r="T164" i="8"/>
  <c r="P164" i="8"/>
  <c r="J164" i="8"/>
  <c r="V164" i="8"/>
  <c r="AA216" i="8"/>
  <c r="Z216" i="8"/>
  <c r="V216" i="8"/>
  <c r="N216" i="8"/>
  <c r="J216" i="8"/>
  <c r="AC216" i="8"/>
  <c r="T216" i="8"/>
  <c r="AD216" i="8"/>
  <c r="P216" i="8"/>
  <c r="M216" i="8"/>
  <c r="I216" i="8"/>
  <c r="Q216" i="8"/>
  <c r="AB216" i="8"/>
  <c r="O216" i="8"/>
  <c r="S216" i="8"/>
  <c r="L216" i="8"/>
  <c r="U216" i="8"/>
  <c r="K216" i="8"/>
  <c r="R216" i="8"/>
  <c r="W216" i="8"/>
  <c r="Y216" i="8"/>
  <c r="X216" i="8"/>
  <c r="AB92" i="8"/>
  <c r="M92" i="8"/>
  <c r="U92" i="8"/>
  <c r="I92" i="8"/>
  <c r="L92" i="8"/>
  <c r="J92" i="8"/>
  <c r="W92" i="8"/>
  <c r="AC92" i="8"/>
  <c r="P92" i="8"/>
  <c r="R92" i="8"/>
  <c r="V92" i="8"/>
  <c r="K92" i="8"/>
  <c r="X92" i="8"/>
  <c r="Q92" i="8"/>
  <c r="S92" i="8"/>
  <c r="AA92" i="8"/>
  <c r="Z92" i="8"/>
  <c r="Y92" i="8"/>
  <c r="O92" i="8"/>
  <c r="T92" i="8"/>
  <c r="N92" i="8"/>
  <c r="V83" i="8"/>
  <c r="U83" i="8"/>
  <c r="K83" i="8"/>
  <c r="N83" i="8"/>
  <c r="J83" i="8"/>
  <c r="AB83" i="8"/>
  <c r="L83" i="8"/>
  <c r="P83" i="8"/>
  <c r="Z83" i="8"/>
  <c r="S83" i="8"/>
  <c r="R83" i="8"/>
  <c r="AC83" i="8"/>
  <c r="Q83" i="8"/>
  <c r="AA83" i="8"/>
  <c r="W83" i="8"/>
  <c r="M83" i="8"/>
  <c r="Y83" i="8"/>
  <c r="I83" i="8"/>
  <c r="X83" i="8"/>
  <c r="T83" i="8"/>
  <c r="O83" i="8"/>
  <c r="I25" i="8"/>
  <c r="AC25" i="8"/>
  <c r="P25" i="8"/>
  <c r="O25" i="8"/>
  <c r="J25" i="8"/>
  <c r="AA25" i="8"/>
  <c r="S25" i="8"/>
  <c r="Y25" i="8"/>
  <c r="M25" i="8"/>
  <c r="W25" i="8"/>
  <c r="T25" i="8"/>
  <c r="V25" i="8"/>
  <c r="AB25" i="8"/>
  <c r="R25" i="8"/>
  <c r="U25" i="8"/>
  <c r="Q25" i="8"/>
  <c r="N25" i="8"/>
  <c r="Z25" i="8"/>
  <c r="L25" i="8"/>
  <c r="K25" i="8"/>
  <c r="X25" i="8"/>
  <c r="K160" i="2"/>
  <c r="L160" i="2" s="1"/>
  <c r="F160" i="8"/>
  <c r="W131" i="8"/>
  <c r="AA131" i="8"/>
  <c r="P131" i="8"/>
  <c r="V131" i="8"/>
  <c r="U131" i="8"/>
  <c r="O131" i="8"/>
  <c r="Y131" i="8"/>
  <c r="AC131" i="8"/>
  <c r="Q131" i="8"/>
  <c r="Z131" i="8"/>
  <c r="R131" i="8"/>
  <c r="K131" i="8"/>
  <c r="X131" i="8"/>
  <c r="S131" i="8"/>
  <c r="T131" i="8"/>
  <c r="N131" i="8"/>
  <c r="J131" i="8"/>
  <c r="M131" i="8"/>
  <c r="AB131" i="8"/>
  <c r="I131" i="8"/>
  <c r="L131" i="8"/>
  <c r="Y125" i="8"/>
  <c r="AA125" i="8"/>
  <c r="V125" i="8"/>
  <c r="M125" i="8"/>
  <c r="AB125" i="8"/>
  <c r="AC125" i="8"/>
  <c r="U125" i="8"/>
  <c r="P125" i="8"/>
  <c r="K125" i="8"/>
  <c r="S125" i="8"/>
  <c r="W125" i="8"/>
  <c r="T125" i="8"/>
  <c r="O125" i="8"/>
  <c r="X125" i="8"/>
  <c r="L125" i="8"/>
  <c r="J125" i="8"/>
  <c r="Q125" i="8"/>
  <c r="Z125" i="8"/>
  <c r="I125" i="8"/>
  <c r="R125" i="8"/>
  <c r="N125" i="8"/>
  <c r="W20" i="8"/>
  <c r="Y20" i="8"/>
  <c r="Q20" i="8"/>
  <c r="O20" i="8"/>
  <c r="S20" i="8"/>
  <c r="U20" i="8"/>
  <c r="K20" i="8"/>
  <c r="J20" i="8"/>
  <c r="V20" i="8"/>
  <c r="AB20" i="8"/>
  <c r="AA20" i="8"/>
  <c r="L20" i="8"/>
  <c r="T20" i="8"/>
  <c r="AC20" i="8"/>
  <c r="I20" i="8"/>
  <c r="Z20" i="8"/>
  <c r="X20" i="8"/>
  <c r="R20" i="8"/>
  <c r="P20" i="8"/>
  <c r="M20" i="8"/>
  <c r="N20" i="8"/>
  <c r="M218" i="8"/>
  <c r="P218" i="8"/>
  <c r="Z218" i="8"/>
  <c r="N218" i="8"/>
  <c r="AA218" i="8"/>
  <c r="X218" i="8"/>
  <c r="J218" i="8"/>
  <c r="S218" i="8"/>
  <c r="W218" i="8"/>
  <c r="K218" i="8"/>
  <c r="R218" i="8"/>
  <c r="Y218" i="8"/>
  <c r="U218" i="8"/>
  <c r="Q218" i="8"/>
  <c r="AB218" i="8"/>
  <c r="T218" i="8"/>
  <c r="O218" i="8"/>
  <c r="V218" i="8"/>
  <c r="AC218" i="8"/>
  <c r="I218" i="8"/>
  <c r="L218" i="8"/>
  <c r="Z168" i="8"/>
  <c r="K168" i="8"/>
  <c r="O168" i="8"/>
  <c r="Q168" i="8"/>
  <c r="M168" i="8"/>
  <c r="S168" i="8"/>
  <c r="I168" i="8"/>
  <c r="P168" i="8"/>
  <c r="V168" i="8"/>
  <c r="AB168" i="8"/>
  <c r="X168" i="8"/>
  <c r="L168" i="8"/>
  <c r="R168" i="8"/>
  <c r="N168" i="8"/>
  <c r="Y168" i="8"/>
  <c r="AA168" i="8"/>
  <c r="T168" i="8"/>
  <c r="U168" i="8"/>
  <c r="W168" i="8"/>
  <c r="AC168" i="8"/>
  <c r="J168" i="8"/>
  <c r="AA181" i="8"/>
  <c r="V181" i="8"/>
  <c r="T181" i="8"/>
  <c r="R181" i="8"/>
  <c r="M181" i="8"/>
  <c r="Y181" i="8"/>
  <c r="O181" i="8"/>
  <c r="U181" i="8"/>
  <c r="J181" i="8"/>
  <c r="P181" i="8"/>
  <c r="L181" i="8"/>
  <c r="N181" i="8"/>
  <c r="X181" i="8"/>
  <c r="W181" i="8"/>
  <c r="AB181" i="8"/>
  <c r="I181" i="8"/>
  <c r="K181" i="8"/>
  <c r="S181" i="8"/>
  <c r="Z181" i="8"/>
  <c r="Q181" i="8"/>
  <c r="AC181" i="8"/>
  <c r="U60" i="8"/>
  <c r="Q60" i="8"/>
  <c r="O60" i="8"/>
  <c r="I60" i="8"/>
  <c r="AA60" i="8"/>
  <c r="J60" i="8"/>
  <c r="AC60" i="8"/>
  <c r="K60" i="8"/>
  <c r="M60" i="8"/>
  <c r="R60" i="8"/>
  <c r="L60" i="8"/>
  <c r="X60" i="8"/>
  <c r="Y60" i="8"/>
  <c r="AB60" i="8"/>
  <c r="V60" i="8"/>
  <c r="N60" i="8"/>
  <c r="W60" i="8"/>
  <c r="Z60" i="8"/>
  <c r="P60" i="8"/>
  <c r="T60" i="8"/>
  <c r="S60" i="8"/>
  <c r="V90" i="8"/>
  <c r="Y90" i="8"/>
  <c r="J90" i="8"/>
  <c r="O90" i="8"/>
  <c r="M90" i="8"/>
  <c r="I90" i="8"/>
  <c r="N90" i="8"/>
  <c r="R90" i="8"/>
  <c r="W90" i="8"/>
  <c r="AC90" i="8"/>
  <c r="Z90" i="8"/>
  <c r="U90" i="8"/>
  <c r="L90" i="8"/>
  <c r="P90" i="8"/>
  <c r="K90" i="8"/>
  <c r="AB90" i="8"/>
  <c r="X90" i="8"/>
  <c r="AA90" i="8"/>
  <c r="S90" i="8"/>
  <c r="T90" i="8"/>
  <c r="Q90" i="8"/>
  <c r="P126" i="8"/>
  <c r="M126" i="8"/>
  <c r="I126" i="8"/>
  <c r="X126" i="8"/>
  <c r="Q126" i="8"/>
  <c r="AA126" i="8"/>
  <c r="V126" i="8"/>
  <c r="W126" i="8"/>
  <c r="S126" i="8"/>
  <c r="O126" i="8"/>
  <c r="N126" i="8"/>
  <c r="K126" i="8"/>
  <c r="R126" i="8"/>
  <c r="T126" i="8"/>
  <c r="Y126" i="8"/>
  <c r="J126" i="8"/>
  <c r="L126" i="8"/>
  <c r="AC126" i="8"/>
  <c r="U126" i="8"/>
  <c r="AB126" i="8"/>
  <c r="Z126" i="8"/>
  <c r="V61" i="8"/>
  <c r="AC61" i="8"/>
  <c r="X61" i="8"/>
  <c r="S61" i="8"/>
  <c r="O61" i="8"/>
  <c r="P61" i="8"/>
  <c r="T61" i="8"/>
  <c r="AB61" i="8"/>
  <c r="M61" i="8"/>
  <c r="J61" i="8"/>
  <c r="N61" i="8"/>
  <c r="R61" i="8"/>
  <c r="W61" i="8"/>
  <c r="Z61" i="8"/>
  <c r="Y61" i="8"/>
  <c r="Q61" i="8"/>
  <c r="I61" i="8"/>
  <c r="L61" i="8"/>
  <c r="AA61" i="8"/>
  <c r="K61" i="8"/>
  <c r="U61" i="8"/>
  <c r="T201" i="8"/>
  <c r="AB201" i="8"/>
  <c r="O201" i="8"/>
  <c r="M201" i="8"/>
  <c r="L201" i="8"/>
  <c r="AC201" i="8"/>
  <c r="Z201" i="8"/>
  <c r="S201" i="8"/>
  <c r="N201" i="8"/>
  <c r="AA201" i="8"/>
  <c r="Q201" i="8"/>
  <c r="W201" i="8"/>
  <c r="J201" i="8"/>
  <c r="V201" i="8"/>
  <c r="X201" i="8"/>
  <c r="R201" i="8"/>
  <c r="P201" i="8"/>
  <c r="Y201" i="8"/>
  <c r="K201" i="8"/>
  <c r="I201" i="8"/>
  <c r="U201" i="8"/>
  <c r="S27" i="8"/>
  <c r="P27" i="8"/>
  <c r="R27" i="8"/>
  <c r="L27" i="8"/>
  <c r="X27" i="8"/>
  <c r="J27" i="8"/>
  <c r="W27" i="8"/>
  <c r="Q27" i="8"/>
  <c r="T27" i="8"/>
  <c r="AB27" i="8"/>
  <c r="AC27" i="8"/>
  <c r="K27" i="8"/>
  <c r="Y27" i="8"/>
  <c r="Z27" i="8"/>
  <c r="V27" i="8"/>
  <c r="M27" i="8"/>
  <c r="AA27" i="8"/>
  <c r="I27" i="8"/>
  <c r="U27" i="8"/>
  <c r="N27" i="8"/>
  <c r="O27" i="8"/>
  <c r="P56" i="8"/>
  <c r="O56" i="8"/>
  <c r="R56" i="8"/>
  <c r="M56" i="8"/>
  <c r="Q56" i="8"/>
  <c r="L56" i="8"/>
  <c r="J56" i="8"/>
  <c r="AC56" i="8"/>
  <c r="Z56" i="8"/>
  <c r="S56" i="8"/>
  <c r="I56" i="8"/>
  <c r="K56" i="8"/>
  <c r="W56" i="8"/>
  <c r="AB56" i="8"/>
  <c r="U56" i="8"/>
  <c r="T56" i="8"/>
  <c r="AA56" i="8"/>
  <c r="V56" i="8"/>
  <c r="Y56" i="8"/>
  <c r="N56" i="8"/>
  <c r="X56" i="8"/>
  <c r="Z14" i="8"/>
  <c r="Y14" i="8"/>
  <c r="Q14" i="8"/>
  <c r="R14" i="8"/>
  <c r="K14" i="8"/>
  <c r="AC14" i="8"/>
  <c r="T14" i="8"/>
  <c r="J14" i="8"/>
  <c r="AA14" i="8"/>
  <c r="W14" i="8"/>
  <c r="X14" i="8"/>
  <c r="S14" i="8"/>
  <c r="M14" i="8"/>
  <c r="N14" i="8"/>
  <c r="O14" i="8"/>
  <c r="AB14" i="8"/>
  <c r="U14" i="8"/>
  <c r="V14" i="8"/>
  <c r="I14" i="8"/>
  <c r="P14" i="8"/>
  <c r="L14" i="8"/>
  <c r="Y179" i="8"/>
  <c r="K179" i="8"/>
  <c r="Z179" i="8"/>
  <c r="AA179" i="8"/>
  <c r="X179" i="8"/>
  <c r="U179" i="8"/>
  <c r="M179" i="8"/>
  <c r="AB179" i="8"/>
  <c r="T179" i="8"/>
  <c r="P179" i="8"/>
  <c r="J179" i="8"/>
  <c r="R179" i="8"/>
  <c r="O179" i="8"/>
  <c r="W179" i="8"/>
  <c r="V179" i="8"/>
  <c r="S179" i="8"/>
  <c r="L179" i="8"/>
  <c r="AC179" i="8"/>
  <c r="N179" i="8"/>
  <c r="I179" i="8"/>
  <c r="Q179" i="8"/>
  <c r="N104" i="8"/>
  <c r="M104" i="8"/>
  <c r="T104" i="8"/>
  <c r="R104" i="8"/>
  <c r="V104" i="8"/>
  <c r="AB104" i="8"/>
  <c r="AA104" i="8"/>
  <c r="AC104" i="8"/>
  <c r="I104" i="8"/>
  <c r="Z104" i="8"/>
  <c r="W104" i="8"/>
  <c r="U104" i="8"/>
  <c r="S104" i="8"/>
  <c r="J104" i="8"/>
  <c r="X104" i="8"/>
  <c r="Q104" i="8"/>
  <c r="K104" i="8"/>
  <c r="P104" i="8"/>
  <c r="O104" i="8"/>
  <c r="L104" i="8"/>
  <c r="Y104" i="8"/>
  <c r="AB23" i="8"/>
  <c r="J23" i="8"/>
  <c r="T23" i="8"/>
  <c r="M23" i="8"/>
  <c r="U23" i="8"/>
  <c r="N23" i="8"/>
  <c r="Y23" i="8"/>
  <c r="Q23" i="8"/>
  <c r="R23" i="8"/>
  <c r="O23" i="8"/>
  <c r="V23" i="8"/>
  <c r="K23" i="8"/>
  <c r="X23" i="8"/>
  <c r="I23" i="8"/>
  <c r="P23" i="8"/>
  <c r="S23" i="8"/>
  <c r="L23" i="8"/>
  <c r="W23" i="8"/>
  <c r="AA23" i="8"/>
  <c r="AC23" i="8"/>
  <c r="Z23" i="8"/>
  <c r="L46" i="8"/>
  <c r="Q46" i="8"/>
  <c r="S46" i="8"/>
  <c r="P46" i="8"/>
  <c r="K46" i="8"/>
  <c r="Y46" i="8"/>
  <c r="U46" i="8"/>
  <c r="J46" i="8"/>
  <c r="AC46" i="8"/>
  <c r="N46" i="8"/>
  <c r="R46" i="8"/>
  <c r="AA46" i="8"/>
  <c r="V46" i="8"/>
  <c r="W46" i="8"/>
  <c r="Z46" i="8"/>
  <c r="I46" i="8"/>
  <c r="T46" i="8"/>
  <c r="O46" i="8"/>
  <c r="X46" i="8"/>
  <c r="AB46" i="8"/>
  <c r="M46" i="8"/>
  <c r="R177" i="8"/>
  <c r="P177" i="8"/>
  <c r="L177" i="8"/>
  <c r="X177" i="8"/>
  <c r="K177" i="8"/>
  <c r="AB177" i="8"/>
  <c r="W177" i="8"/>
  <c r="I177" i="8"/>
  <c r="S177" i="8"/>
  <c r="Z177" i="8"/>
  <c r="V177" i="8"/>
  <c r="Q177" i="8"/>
  <c r="O177" i="8"/>
  <c r="J177" i="8"/>
  <c r="Y177" i="8"/>
  <c r="N177" i="8"/>
  <c r="AC177" i="8"/>
  <c r="T177" i="8"/>
  <c r="U177" i="8"/>
  <c r="M177" i="8"/>
  <c r="AA177" i="8"/>
  <c r="F227" i="8"/>
  <c r="K227" i="2"/>
  <c r="L227" i="2" s="1"/>
  <c r="Q154" i="8"/>
  <c r="N154" i="8"/>
  <c r="M154" i="8"/>
  <c r="P154" i="8"/>
  <c r="W154" i="8"/>
  <c r="L154" i="8"/>
  <c r="K154" i="8"/>
  <c r="U154" i="8"/>
  <c r="O154" i="8"/>
  <c r="S154" i="8"/>
  <c r="V154" i="8"/>
  <c r="Y154" i="8"/>
  <c r="X154" i="8"/>
  <c r="I154" i="8"/>
  <c r="AB154" i="8"/>
  <c r="Z154" i="8"/>
  <c r="R154" i="8"/>
  <c r="AC154" i="8"/>
  <c r="AA154" i="8"/>
  <c r="T154" i="8"/>
  <c r="J154" i="8"/>
  <c r="AB45" i="8"/>
  <c r="I45" i="8"/>
  <c r="P45" i="8"/>
  <c r="Y45" i="8"/>
  <c r="Q45" i="8"/>
  <c r="L45" i="8"/>
  <c r="AA45" i="8"/>
  <c r="T45" i="8"/>
  <c r="V45" i="8"/>
  <c r="K45" i="8"/>
  <c r="N45" i="8"/>
  <c r="U45" i="8"/>
  <c r="J45" i="8"/>
  <c r="R45" i="8"/>
  <c r="S45" i="8"/>
  <c r="O45" i="8"/>
  <c r="X45" i="8"/>
  <c r="Z45" i="8"/>
  <c r="M45" i="8"/>
  <c r="AC45" i="8"/>
  <c r="W45" i="8"/>
  <c r="F182" i="8"/>
  <c r="K182" i="2"/>
  <c r="L182" i="2" s="1"/>
  <c r="U108" i="8"/>
  <c r="N108" i="8"/>
  <c r="Y108" i="8"/>
  <c r="J108" i="8"/>
  <c r="V108" i="8"/>
  <c r="W108" i="8"/>
  <c r="X108" i="8"/>
  <c r="P108" i="8"/>
  <c r="AA108" i="8"/>
  <c r="L108" i="8"/>
  <c r="R108" i="8"/>
  <c r="Q108" i="8"/>
  <c r="AB108" i="8"/>
  <c r="K108" i="8"/>
  <c r="Z108" i="8"/>
  <c r="AC108" i="8"/>
  <c r="M108" i="8"/>
  <c r="T108" i="8"/>
  <c r="I108" i="8"/>
  <c r="O108" i="8"/>
  <c r="S108" i="8"/>
  <c r="S209" i="8"/>
  <c r="Q209" i="8"/>
  <c r="AA209" i="8"/>
  <c r="L209" i="8"/>
  <c r="AB209" i="8"/>
  <c r="U209" i="8"/>
  <c r="Z209" i="8"/>
  <c r="Y209" i="8"/>
  <c r="I209" i="8"/>
  <c r="J209" i="8"/>
  <c r="V209" i="8"/>
  <c r="T209" i="8"/>
  <c r="N209" i="8"/>
  <c r="W209" i="8"/>
  <c r="R209" i="8"/>
  <c r="O209" i="8"/>
  <c r="K209" i="8"/>
  <c r="M209" i="8"/>
  <c r="AC209" i="8"/>
  <c r="P209" i="8"/>
  <c r="X209" i="8"/>
  <c r="L183" i="8"/>
  <c r="Q183" i="8"/>
  <c r="W183" i="8"/>
  <c r="P183" i="8"/>
  <c r="K183" i="8"/>
  <c r="T183" i="8"/>
  <c r="AB183" i="8"/>
  <c r="S183" i="8"/>
  <c r="U183" i="8"/>
  <c r="M183" i="8"/>
  <c r="N183" i="8"/>
  <c r="AA183" i="8"/>
  <c r="X183" i="8"/>
  <c r="O183" i="8"/>
  <c r="Y183" i="8"/>
  <c r="J183" i="8"/>
  <c r="I183" i="8"/>
  <c r="R183" i="8"/>
  <c r="AC183" i="8"/>
  <c r="V183" i="8"/>
  <c r="Z183" i="8"/>
  <c r="S68" i="8"/>
  <c r="L68" i="8"/>
  <c r="Z68" i="8"/>
  <c r="R68" i="8"/>
  <c r="N68" i="8"/>
  <c r="O68" i="8"/>
  <c r="J68" i="8"/>
  <c r="AD68" i="8"/>
  <c r="T68" i="8"/>
  <c r="U68" i="8"/>
  <c r="W68" i="8"/>
  <c r="I68" i="8"/>
  <c r="Q68" i="8"/>
  <c r="Y68" i="8"/>
  <c r="M68" i="8"/>
  <c r="AC68" i="8"/>
  <c r="AA68" i="8"/>
  <c r="V68" i="8"/>
  <c r="K68" i="8"/>
  <c r="P68" i="8"/>
  <c r="AB68" i="8"/>
  <c r="X68" i="8"/>
  <c r="U206" i="8"/>
  <c r="R206" i="8"/>
  <c r="AA206" i="8"/>
  <c r="K206" i="8"/>
  <c r="J206" i="8"/>
  <c r="Y206" i="8"/>
  <c r="N206" i="8"/>
  <c r="X206" i="8"/>
  <c r="AC206" i="8"/>
  <c r="S206" i="8"/>
  <c r="M206" i="8"/>
  <c r="W206" i="8"/>
  <c r="T206" i="8"/>
  <c r="I206" i="8"/>
  <c r="P206" i="8"/>
  <c r="Z206" i="8"/>
  <c r="Q206" i="8"/>
  <c r="L206" i="8"/>
  <c r="AB206" i="8"/>
  <c r="V206" i="8"/>
  <c r="O206" i="8"/>
  <c r="R229" i="8"/>
  <c r="X229" i="8"/>
  <c r="AA229" i="8"/>
  <c r="S229" i="8"/>
  <c r="I229" i="8"/>
  <c r="Z229" i="8"/>
  <c r="Q229" i="8"/>
  <c r="L229" i="8"/>
  <c r="O229" i="8"/>
  <c r="J229" i="8"/>
  <c r="AC229" i="8"/>
  <c r="T229" i="8"/>
  <c r="M229" i="8"/>
  <c r="V229" i="8"/>
  <c r="AB229" i="8"/>
  <c r="W229" i="8"/>
  <c r="N229" i="8"/>
  <c r="K229" i="8"/>
  <c r="P229" i="8"/>
  <c r="Y229" i="8"/>
  <c r="U229" i="8"/>
  <c r="J52" i="8"/>
  <c r="X52" i="8"/>
  <c r="Z52" i="8"/>
  <c r="AC52" i="8"/>
  <c r="M52" i="8"/>
  <c r="P52" i="8"/>
  <c r="AB52" i="8"/>
  <c r="Y52" i="8"/>
  <c r="T52" i="8"/>
  <c r="W52" i="8"/>
  <c r="L52" i="8"/>
  <c r="O52" i="8"/>
  <c r="V52" i="8"/>
  <c r="U52" i="8"/>
  <c r="R52" i="8"/>
  <c r="N52" i="8"/>
  <c r="K52" i="8"/>
  <c r="I52" i="8"/>
  <c r="AA52" i="8"/>
  <c r="Q52" i="8"/>
  <c r="S52" i="8"/>
  <c r="AC102" i="8"/>
  <c r="U102" i="8"/>
  <c r="Z102" i="8"/>
  <c r="AB102" i="8"/>
  <c r="L102" i="8"/>
  <c r="K102" i="8"/>
  <c r="I102" i="8"/>
  <c r="S102" i="8"/>
  <c r="M102" i="8"/>
  <c r="J102" i="8"/>
  <c r="T102" i="8"/>
  <c r="W102" i="8"/>
  <c r="V102" i="8"/>
  <c r="Q102" i="8"/>
  <c r="R102" i="8"/>
  <c r="O102" i="8"/>
  <c r="P102" i="8"/>
  <c r="AA102" i="8"/>
  <c r="N102" i="8"/>
  <c r="X102" i="8"/>
  <c r="Y102" i="8"/>
  <c r="Z211" i="8"/>
  <c r="Q211" i="8"/>
  <c r="R211" i="8"/>
  <c r="Y211" i="8"/>
  <c r="J211" i="8"/>
  <c r="W211" i="8"/>
  <c r="AB211" i="8"/>
  <c r="M211" i="8"/>
  <c r="AC211" i="8"/>
  <c r="U211" i="8"/>
  <c r="S211" i="8"/>
  <c r="T211" i="8"/>
  <c r="V211" i="8"/>
  <c r="P211" i="8"/>
  <c r="L211" i="8"/>
  <c r="N211" i="8"/>
  <c r="O211" i="8"/>
  <c r="AA211" i="8"/>
  <c r="X211" i="8"/>
  <c r="I211" i="8"/>
  <c r="K211" i="8"/>
  <c r="J35" i="8"/>
  <c r="Y35" i="8"/>
  <c r="S35" i="8"/>
  <c r="AC35" i="8"/>
  <c r="P35" i="8"/>
  <c r="R35" i="8"/>
  <c r="Q35" i="8"/>
  <c r="O35" i="8"/>
  <c r="V35" i="8"/>
  <c r="AA35" i="8"/>
  <c r="M35" i="8"/>
  <c r="T35" i="8"/>
  <c r="U35" i="8"/>
  <c r="Z35" i="8"/>
  <c r="I35" i="8"/>
  <c r="W35" i="8"/>
  <c r="K35" i="8"/>
  <c r="X35" i="8"/>
  <c r="N35" i="8"/>
  <c r="L35" i="8"/>
  <c r="AB35" i="8"/>
  <c r="L136" i="8"/>
  <c r="AA136" i="8"/>
  <c r="T136" i="8"/>
  <c r="M136" i="8"/>
  <c r="S136" i="8"/>
  <c r="AB136" i="8"/>
  <c r="Z136" i="8"/>
  <c r="Y136" i="8"/>
  <c r="K136" i="8"/>
  <c r="N136" i="8"/>
  <c r="Q136" i="8"/>
  <c r="W136" i="8"/>
  <c r="P136" i="8"/>
  <c r="X136" i="8"/>
  <c r="R136" i="8"/>
  <c r="I136" i="8"/>
  <c r="O136" i="8"/>
  <c r="V136" i="8"/>
  <c r="J136" i="8"/>
  <c r="AC136" i="8"/>
  <c r="U136" i="8"/>
  <c r="X230" i="8"/>
  <c r="Y230" i="8"/>
  <c r="V230" i="8"/>
  <c r="U230" i="8"/>
  <c r="L230" i="8"/>
  <c r="I230" i="8"/>
  <c r="S230" i="8"/>
  <c r="T230" i="8"/>
  <c r="R230" i="8"/>
  <c r="AA230" i="8"/>
  <c r="AC230" i="8"/>
  <c r="J230" i="8"/>
  <c r="K230" i="8"/>
  <c r="Q230" i="8"/>
  <c r="N230" i="8"/>
  <c r="M230" i="8"/>
  <c r="W230" i="8"/>
  <c r="O230" i="8"/>
  <c r="P230" i="8"/>
  <c r="AB230" i="8"/>
  <c r="Z230" i="8"/>
  <c r="M107" i="8"/>
  <c r="Z107" i="8"/>
  <c r="P107" i="8"/>
  <c r="S107" i="8"/>
  <c r="V107" i="8"/>
  <c r="L107" i="8"/>
  <c r="T107" i="8"/>
  <c r="K107" i="8"/>
  <c r="W107" i="8"/>
  <c r="Y107" i="8"/>
  <c r="AB107" i="8"/>
  <c r="AC107" i="8"/>
  <c r="J107" i="8"/>
  <c r="R107" i="8"/>
  <c r="X107" i="8"/>
  <c r="I107" i="8"/>
  <c r="N107" i="8"/>
  <c r="O107" i="8"/>
  <c r="U107" i="8"/>
  <c r="Q107" i="8"/>
  <c r="AA107" i="8"/>
  <c r="W59" i="8"/>
  <c r="AC59" i="8"/>
  <c r="X59" i="8"/>
  <c r="T59" i="8"/>
  <c r="L59" i="8"/>
  <c r="S59" i="8"/>
  <c r="AB59" i="8"/>
  <c r="Y59" i="8"/>
  <c r="V59" i="8"/>
  <c r="O59" i="8"/>
  <c r="P59" i="8"/>
  <c r="R59" i="8"/>
  <c r="K59" i="8"/>
  <c r="J59" i="8"/>
  <c r="Z59" i="8"/>
  <c r="N59" i="8"/>
  <c r="Q59" i="8"/>
  <c r="AA59" i="8"/>
  <c r="U59" i="8"/>
  <c r="I59" i="8"/>
  <c r="M59" i="8"/>
  <c r="S161" i="8"/>
  <c r="W161" i="8"/>
  <c r="V161" i="8"/>
  <c r="AB161" i="8"/>
  <c r="Y161" i="8"/>
  <c r="J161" i="8"/>
  <c r="K161" i="8"/>
  <c r="Q161" i="8"/>
  <c r="O161" i="8"/>
  <c r="Z161" i="8"/>
  <c r="L161" i="8"/>
  <c r="R161" i="8"/>
  <c r="AA161" i="8"/>
  <c r="N161" i="8"/>
  <c r="X161" i="8"/>
  <c r="M161" i="8"/>
  <c r="U161" i="8"/>
  <c r="I161" i="8"/>
  <c r="T161" i="8"/>
  <c r="AC161" i="8"/>
  <c r="P161" i="8"/>
  <c r="M162" i="8"/>
  <c r="L162" i="8"/>
  <c r="P162" i="8"/>
  <c r="V162" i="8"/>
  <c r="J162" i="8"/>
  <c r="N162" i="8"/>
  <c r="AC162" i="8"/>
  <c r="Q162" i="8"/>
  <c r="W162" i="8"/>
  <c r="O162" i="8"/>
  <c r="R162" i="8"/>
  <c r="T162" i="8"/>
  <c r="X162" i="8"/>
  <c r="K162" i="8"/>
  <c r="Z162" i="8"/>
  <c r="S162" i="8"/>
  <c r="I162" i="8"/>
  <c r="AA162" i="8"/>
  <c r="U162" i="8"/>
  <c r="Y162" i="8"/>
  <c r="AB162" i="8"/>
  <c r="AA106" i="8"/>
  <c r="R106" i="8"/>
  <c r="U106" i="8"/>
  <c r="Y106" i="8"/>
  <c r="Z106" i="8"/>
  <c r="O106" i="8"/>
  <c r="AB106" i="8"/>
  <c r="S106" i="8"/>
  <c r="V106" i="8"/>
  <c r="W106" i="8"/>
  <c r="L106" i="8"/>
  <c r="AC106" i="8"/>
  <c r="Q106" i="8"/>
  <c r="X106" i="8"/>
  <c r="P106" i="8"/>
  <c r="K106" i="8"/>
  <c r="I106" i="8"/>
  <c r="N106" i="8"/>
  <c r="T106" i="8"/>
  <c r="J106" i="8"/>
  <c r="M106" i="8"/>
  <c r="X19" i="8"/>
  <c r="J19" i="8"/>
  <c r="W19" i="8"/>
  <c r="I19" i="8"/>
  <c r="AA19" i="8"/>
  <c r="Z19" i="8"/>
  <c r="L19" i="8"/>
  <c r="V19" i="8"/>
  <c r="O19" i="8"/>
  <c r="M19" i="8"/>
  <c r="Q19" i="8"/>
  <c r="U19" i="8"/>
  <c r="AB19" i="8"/>
  <c r="K19" i="8"/>
  <c r="P19" i="8"/>
  <c r="N19" i="8"/>
  <c r="AC19" i="8"/>
  <c r="S19" i="8"/>
  <c r="R19" i="8"/>
  <c r="Y19" i="8"/>
  <c r="T19" i="8"/>
  <c r="Q212" i="8"/>
  <c r="Y212" i="8"/>
  <c r="I212" i="8"/>
  <c r="X212" i="8"/>
  <c r="L212" i="8"/>
  <c r="T212" i="8"/>
  <c r="R212" i="8"/>
  <c r="AA212" i="8"/>
  <c r="O212" i="8"/>
  <c r="S212" i="8"/>
  <c r="J212" i="8"/>
  <c r="AB212" i="8"/>
  <c r="M212" i="8"/>
  <c r="Z212" i="8"/>
  <c r="K212" i="8"/>
  <c r="W212" i="8"/>
  <c r="AC212" i="8"/>
  <c r="U212" i="8"/>
  <c r="P212" i="8"/>
  <c r="V212" i="8"/>
  <c r="N212" i="8"/>
  <c r="Y34" i="8"/>
  <c r="J34" i="8"/>
  <c r="P34" i="8"/>
  <c r="S34" i="8"/>
  <c r="AC34" i="8"/>
  <c r="R34" i="8"/>
  <c r="O34" i="8"/>
  <c r="W34" i="8"/>
  <c r="Q34" i="8"/>
  <c r="N34" i="8"/>
  <c r="M34" i="8"/>
  <c r="L34" i="8"/>
  <c r="Z34" i="8"/>
  <c r="U34" i="8"/>
  <c r="K34" i="8"/>
  <c r="I34" i="8"/>
  <c r="T34" i="8"/>
  <c r="X34" i="8"/>
  <c r="AA34" i="8"/>
  <c r="AB34" i="8"/>
  <c r="V34" i="8"/>
  <c r="Z39" i="8"/>
  <c r="R39" i="8"/>
  <c r="O39" i="8"/>
  <c r="AB39" i="8"/>
  <c r="X39" i="8"/>
  <c r="W39" i="8"/>
  <c r="AA39" i="8"/>
  <c r="Q39" i="8"/>
  <c r="P39" i="8"/>
  <c r="I39" i="8"/>
  <c r="K39" i="8"/>
  <c r="AD39" i="8"/>
  <c r="J39" i="8"/>
  <c r="V39" i="8"/>
  <c r="Y39" i="8"/>
  <c r="T39" i="8"/>
  <c r="AC39" i="8"/>
  <c r="L39" i="8"/>
  <c r="S39" i="8"/>
  <c r="U39" i="8"/>
  <c r="N39" i="8"/>
  <c r="M39" i="8"/>
  <c r="AC31" i="8"/>
  <c r="W31" i="8"/>
  <c r="AB31" i="8"/>
  <c r="P31" i="8"/>
  <c r="L31" i="8"/>
  <c r="U31" i="8"/>
  <c r="T31" i="8"/>
  <c r="AA31" i="8"/>
  <c r="Z31" i="8"/>
  <c r="Y31" i="8"/>
  <c r="S31" i="8"/>
  <c r="M31" i="8"/>
  <c r="J31" i="8"/>
  <c r="V31" i="8"/>
  <c r="AD31" i="8"/>
  <c r="O31" i="8"/>
  <c r="N31" i="8"/>
  <c r="K31" i="8"/>
  <c r="R31" i="8"/>
  <c r="X31" i="8"/>
  <c r="Q31" i="8"/>
  <c r="I31" i="8"/>
  <c r="N94" i="8"/>
  <c r="I94" i="8"/>
  <c r="AB94" i="8"/>
  <c r="M94" i="8"/>
  <c r="K94" i="8"/>
  <c r="P94" i="8"/>
  <c r="Z94" i="8"/>
  <c r="Y94" i="8"/>
  <c r="Q94" i="8"/>
  <c r="AC94" i="8"/>
  <c r="V94" i="8"/>
  <c r="J94" i="8"/>
  <c r="U94" i="8"/>
  <c r="S94" i="8"/>
  <c r="AA94" i="8"/>
  <c r="L94" i="8"/>
  <c r="X94" i="8"/>
  <c r="O94" i="8"/>
  <c r="W94" i="8"/>
  <c r="R94" i="8"/>
  <c r="T94" i="8"/>
  <c r="W193" i="8"/>
  <c r="Q193" i="8"/>
  <c r="P193" i="8"/>
  <c r="AC193" i="8"/>
  <c r="Z193" i="8"/>
  <c r="N193" i="8"/>
  <c r="R193" i="8"/>
  <c r="J193" i="8"/>
  <c r="AB193" i="8"/>
  <c r="K193" i="8"/>
  <c r="X193" i="8"/>
  <c r="S193" i="8"/>
  <c r="V193" i="8"/>
  <c r="O193" i="8"/>
  <c r="AA193" i="8"/>
  <c r="U193" i="8"/>
  <c r="L193" i="8"/>
  <c r="I193" i="8"/>
  <c r="T193" i="8"/>
  <c r="Y193" i="8"/>
  <c r="M193" i="8"/>
  <c r="R99" i="8"/>
  <c r="U99" i="8"/>
  <c r="AC99" i="8"/>
  <c r="Z99" i="8"/>
  <c r="Q99" i="8"/>
  <c r="AA99" i="8"/>
  <c r="I99" i="8"/>
  <c r="N99" i="8"/>
  <c r="O99" i="8"/>
  <c r="K99" i="8"/>
  <c r="T99" i="8"/>
  <c r="M99" i="8"/>
  <c r="L99" i="8"/>
  <c r="S99" i="8"/>
  <c r="P99" i="8"/>
  <c r="Y99" i="8"/>
  <c r="AB99" i="8"/>
  <c r="X99" i="8"/>
  <c r="J99" i="8"/>
  <c r="W99" i="8"/>
  <c r="V99" i="8"/>
  <c r="AB200" i="8"/>
  <c r="AA200" i="8"/>
  <c r="O200" i="8"/>
  <c r="J200" i="8"/>
  <c r="AC200" i="8"/>
  <c r="W200" i="8"/>
  <c r="Q200" i="8"/>
  <c r="Y200" i="8"/>
  <c r="M200" i="8"/>
  <c r="Z200" i="8"/>
  <c r="K200" i="8"/>
  <c r="T200" i="8"/>
  <c r="V200" i="8"/>
  <c r="S200" i="8"/>
  <c r="R200" i="8"/>
  <c r="I200" i="8"/>
  <c r="X200" i="8"/>
  <c r="U200" i="8"/>
  <c r="L200" i="8"/>
  <c r="P200" i="8"/>
  <c r="N200" i="8"/>
  <c r="O48" i="8"/>
  <c r="N48" i="8"/>
  <c r="I48" i="8"/>
  <c r="L48" i="8"/>
  <c r="P48" i="8"/>
  <c r="Q48" i="8"/>
  <c r="V48" i="8"/>
  <c r="R48" i="8"/>
  <c r="M48" i="8"/>
  <c r="T48" i="8"/>
  <c r="AC48" i="8"/>
  <c r="X48" i="8"/>
  <c r="U48" i="8"/>
  <c r="W48" i="8"/>
  <c r="Y48" i="8"/>
  <c r="Z48" i="8"/>
  <c r="S48" i="8"/>
  <c r="K48" i="8"/>
  <c r="AB48" i="8"/>
  <c r="AA48" i="8"/>
  <c r="J48" i="8"/>
  <c r="Q191" i="8"/>
  <c r="AA191" i="8"/>
  <c r="J191" i="8"/>
  <c r="W191" i="8"/>
  <c r="M191" i="8"/>
  <c r="T191" i="8"/>
  <c r="N191" i="8"/>
  <c r="K191" i="8"/>
  <c r="L191" i="8"/>
  <c r="Z191" i="8"/>
  <c r="P191" i="8"/>
  <c r="V191" i="8"/>
  <c r="AB191" i="8"/>
  <c r="S191" i="8"/>
  <c r="Y191" i="8"/>
  <c r="I191" i="8"/>
  <c r="X191" i="8"/>
  <c r="U191" i="8"/>
  <c r="AC191" i="8"/>
  <c r="O191" i="8"/>
  <c r="R191" i="8"/>
  <c r="P17" i="8"/>
  <c r="T17" i="8"/>
  <c r="R17" i="8"/>
  <c r="Q17" i="8"/>
  <c r="U17" i="8"/>
  <c r="J17" i="8"/>
  <c r="X17" i="8"/>
  <c r="M17" i="8"/>
  <c r="W17" i="8"/>
  <c r="S17" i="8"/>
  <c r="V17" i="8"/>
  <c r="Z17" i="8"/>
  <c r="AB17" i="8"/>
  <c r="N17" i="8"/>
  <c r="O17" i="8"/>
  <c r="Y17" i="8"/>
  <c r="AA17" i="8"/>
  <c r="AC17" i="8"/>
  <c r="K17" i="8"/>
  <c r="I17" i="8"/>
  <c r="L17" i="8"/>
  <c r="T231" i="8"/>
  <c r="M231" i="8"/>
  <c r="V231" i="8"/>
  <c r="Z231" i="8"/>
  <c r="P231" i="8"/>
  <c r="R231" i="8"/>
  <c r="W231" i="8"/>
  <c r="AC231" i="8"/>
  <c r="O231" i="8"/>
  <c r="AA231" i="8"/>
  <c r="Y231" i="8"/>
  <c r="Q231" i="8"/>
  <c r="S231" i="8"/>
  <c r="K231" i="8"/>
  <c r="L231" i="8"/>
  <c r="U231" i="8"/>
  <c r="J231" i="8"/>
  <c r="AB231" i="8"/>
  <c r="I231" i="8"/>
  <c r="N231" i="8"/>
  <c r="X231" i="8"/>
  <c r="I178" i="8"/>
  <c r="J178" i="8"/>
  <c r="Z178" i="8"/>
  <c r="T178" i="8"/>
  <c r="M178" i="8"/>
  <c r="U178" i="8"/>
  <c r="P178" i="8"/>
  <c r="O178" i="8"/>
  <c r="AA178" i="8"/>
  <c r="N178" i="8"/>
  <c r="K178" i="8"/>
  <c r="Q178" i="8"/>
  <c r="L178" i="8"/>
  <c r="W178" i="8"/>
  <c r="Y178" i="8"/>
  <c r="R178" i="8"/>
  <c r="X178" i="8"/>
  <c r="S178" i="8"/>
  <c r="AB178" i="8"/>
  <c r="AC178" i="8"/>
  <c r="V178" i="8"/>
  <c r="K170" i="8"/>
  <c r="U170" i="8"/>
  <c r="Q170" i="8"/>
  <c r="Z170" i="8"/>
  <c r="O170" i="8"/>
  <c r="L170" i="8"/>
  <c r="AA170" i="8"/>
  <c r="V170" i="8"/>
  <c r="W170" i="8"/>
  <c r="M170" i="8"/>
  <c r="P170" i="8"/>
  <c r="J170" i="8"/>
  <c r="X170" i="8"/>
  <c r="N170" i="8"/>
  <c r="R170" i="8"/>
  <c r="T170" i="8"/>
  <c r="S170" i="8"/>
  <c r="I170" i="8"/>
  <c r="AC170" i="8"/>
  <c r="Y170" i="8"/>
  <c r="AB170" i="8"/>
  <c r="AA188" i="8"/>
  <c r="Y188" i="8"/>
  <c r="Z188" i="8"/>
  <c r="V188" i="8"/>
  <c r="P188" i="8"/>
  <c r="X188" i="8"/>
  <c r="K188" i="8"/>
  <c r="N188" i="8"/>
  <c r="U188" i="8"/>
  <c r="R188" i="8"/>
  <c r="S188" i="8"/>
  <c r="T188" i="8"/>
  <c r="I188" i="8"/>
  <c r="W188" i="8"/>
  <c r="AC188" i="8"/>
  <c r="Q188" i="8"/>
  <c r="M188" i="8"/>
  <c r="AB188" i="8"/>
  <c r="O188" i="8"/>
  <c r="L188" i="8"/>
  <c r="J188" i="8"/>
  <c r="L232" i="8"/>
  <c r="Z232" i="8"/>
  <c r="AC232" i="8"/>
  <c r="U232" i="8"/>
  <c r="V232" i="8"/>
  <c r="S232" i="8"/>
  <c r="R232" i="8"/>
  <c r="T232" i="8"/>
  <c r="Q232" i="8"/>
  <c r="J232" i="8"/>
  <c r="AA232" i="8"/>
  <c r="M232" i="8"/>
  <c r="X232" i="8"/>
  <c r="I232" i="8"/>
  <c r="P232" i="8"/>
  <c r="Y232" i="8"/>
  <c r="N232" i="8"/>
  <c r="AB232" i="8"/>
  <c r="W232" i="8"/>
  <c r="K232" i="8"/>
  <c r="O232" i="8"/>
  <c r="I64" i="8"/>
  <c r="S64" i="8"/>
  <c r="M64" i="8"/>
  <c r="U64" i="8"/>
  <c r="P64" i="8"/>
  <c r="W64" i="8"/>
  <c r="AA64" i="8"/>
  <c r="Q64" i="8"/>
  <c r="V64" i="8"/>
  <c r="J64" i="8"/>
  <c r="T64" i="8"/>
  <c r="R64" i="8"/>
  <c r="Y64" i="8"/>
  <c r="N64" i="8"/>
  <c r="K64" i="8"/>
  <c r="O64" i="8"/>
  <c r="L64" i="8"/>
  <c r="X64" i="8"/>
  <c r="Z64" i="8"/>
  <c r="AC64" i="8"/>
  <c r="AB64" i="8"/>
  <c r="AA58" i="8"/>
  <c r="O58" i="8"/>
  <c r="Z58" i="8"/>
  <c r="M58" i="8"/>
  <c r="R58" i="8"/>
  <c r="L58" i="8"/>
  <c r="T58" i="8"/>
  <c r="U58" i="8"/>
  <c r="K58" i="8"/>
  <c r="V58" i="8"/>
  <c r="S58" i="8"/>
  <c r="P58" i="8"/>
  <c r="AC58" i="8"/>
  <c r="Y58" i="8"/>
  <c r="AB58" i="8"/>
  <c r="Q58" i="8"/>
  <c r="N58" i="8"/>
  <c r="I58" i="8"/>
  <c r="J58" i="8"/>
  <c r="X58" i="8"/>
  <c r="W58" i="8"/>
  <c r="K221" i="8"/>
  <c r="X221" i="8"/>
  <c r="J221" i="8"/>
  <c r="P221" i="8"/>
  <c r="M221" i="8"/>
  <c r="W221" i="8"/>
  <c r="O221" i="8"/>
  <c r="V221" i="8"/>
  <c r="S221" i="8"/>
  <c r="AA221" i="8"/>
  <c r="AB221" i="8"/>
  <c r="R221" i="8"/>
  <c r="Z221" i="8"/>
  <c r="AC221" i="8"/>
  <c r="L221" i="8"/>
  <c r="I221" i="8"/>
  <c r="N221" i="8"/>
  <c r="T221" i="8"/>
  <c r="Y221" i="8"/>
  <c r="Q221" i="8"/>
  <c r="U221" i="8"/>
  <c r="S50" i="8"/>
  <c r="I50" i="8"/>
  <c r="M50" i="8"/>
  <c r="K50" i="8"/>
  <c r="V50" i="8"/>
  <c r="U50" i="8"/>
  <c r="AA50" i="8"/>
  <c r="AB50" i="8"/>
  <c r="W50" i="8"/>
  <c r="AC50" i="8"/>
  <c r="P50" i="8"/>
  <c r="Y50" i="8"/>
  <c r="T50" i="8"/>
  <c r="N50" i="8"/>
  <c r="L50" i="8"/>
  <c r="J50" i="8"/>
  <c r="X50" i="8"/>
  <c r="Q50" i="8"/>
  <c r="Z50" i="8"/>
  <c r="O50" i="8"/>
  <c r="R50" i="8"/>
  <c r="Y76" i="8"/>
  <c r="AC76" i="8"/>
  <c r="AB76" i="8"/>
  <c r="U76" i="8"/>
  <c r="T76" i="8"/>
  <c r="K76" i="8"/>
  <c r="N76" i="8"/>
  <c r="P76" i="8"/>
  <c r="V76" i="8"/>
  <c r="W76" i="8"/>
  <c r="X76" i="8"/>
  <c r="I76" i="8"/>
  <c r="AD76" i="8"/>
  <c r="O76" i="8"/>
  <c r="J76" i="8"/>
  <c r="Z76" i="8"/>
  <c r="S76" i="8"/>
  <c r="AA76" i="8"/>
  <c r="L76" i="8"/>
  <c r="Q76" i="8"/>
  <c r="R76" i="8"/>
  <c r="M76" i="8"/>
  <c r="R110" i="8"/>
  <c r="J110" i="8"/>
  <c r="Z110" i="8"/>
  <c r="N110" i="8"/>
  <c r="P110" i="8"/>
  <c r="X110" i="8"/>
  <c r="AC110" i="8"/>
  <c r="U110" i="8"/>
  <c r="AB110" i="8"/>
  <c r="V110" i="8"/>
  <c r="T110" i="8"/>
  <c r="S110" i="8"/>
  <c r="O110" i="8"/>
  <c r="I110" i="8"/>
  <c r="Y110" i="8"/>
  <c r="K110" i="8"/>
  <c r="M110" i="8"/>
  <c r="Q110" i="8"/>
  <c r="W110" i="8"/>
  <c r="AA110" i="8"/>
  <c r="L110" i="8"/>
  <c r="X70" i="8"/>
  <c r="P70" i="8"/>
  <c r="K70" i="8"/>
  <c r="O70" i="8"/>
  <c r="L70" i="8"/>
  <c r="U70" i="8"/>
  <c r="Q70" i="8"/>
  <c r="AB70" i="8"/>
  <c r="V70" i="8"/>
  <c r="R70" i="8"/>
  <c r="S70" i="8"/>
  <c r="M70" i="8"/>
  <c r="Y70" i="8"/>
  <c r="Z70" i="8"/>
  <c r="N70" i="8"/>
  <c r="J70" i="8"/>
  <c r="T70" i="8"/>
  <c r="I70" i="8"/>
  <c r="AC70" i="8"/>
  <c r="W70" i="8"/>
  <c r="AA70" i="8"/>
  <c r="U111" i="8"/>
  <c r="S111" i="8"/>
  <c r="N111" i="8"/>
  <c r="I111" i="8"/>
  <c r="O111" i="8"/>
  <c r="Y111" i="8"/>
  <c r="Z111" i="8"/>
  <c r="K111" i="8"/>
  <c r="R111" i="8"/>
  <c r="M111" i="8"/>
  <c r="AC111" i="8"/>
  <c r="L111" i="8"/>
  <c r="AA111" i="8"/>
  <c r="P111" i="8"/>
  <c r="X111" i="8"/>
  <c r="V111" i="8"/>
  <c r="T111" i="8"/>
  <c r="J111" i="8"/>
  <c r="Q111" i="8"/>
  <c r="W111" i="8"/>
  <c r="AB111" i="8"/>
  <c r="K233" i="8"/>
  <c r="U233" i="8"/>
  <c r="O233" i="8"/>
  <c r="N233" i="8"/>
  <c r="AB233" i="8"/>
  <c r="Y233" i="8"/>
  <c r="V233" i="8"/>
  <c r="I233" i="8"/>
  <c r="T233" i="8"/>
  <c r="R233" i="8"/>
  <c r="X233" i="8"/>
  <c r="AC233" i="8"/>
  <c r="W233" i="8"/>
  <c r="M233" i="8"/>
  <c r="P233" i="8"/>
  <c r="S233" i="8"/>
  <c r="Z233" i="8"/>
  <c r="L233" i="8"/>
  <c r="AA233" i="8"/>
  <c r="J233" i="8"/>
  <c r="Q233" i="8"/>
  <c r="N224" i="8"/>
  <c r="Q224" i="8"/>
  <c r="J224" i="8"/>
  <c r="M224" i="8"/>
  <c r="L224" i="8"/>
  <c r="AC224" i="8"/>
  <c r="K224" i="8"/>
  <c r="I224" i="8"/>
  <c r="AB224" i="8"/>
  <c r="X224" i="8"/>
  <c r="AA224" i="8"/>
  <c r="W224" i="8"/>
  <c r="V224" i="8"/>
  <c r="T224" i="8"/>
  <c r="R224" i="8"/>
  <c r="P224" i="8"/>
  <c r="U224" i="8"/>
  <c r="Z224" i="8"/>
  <c r="O224" i="8"/>
  <c r="Y224" i="8"/>
  <c r="S224" i="8"/>
  <c r="N158" i="8"/>
  <c r="T158" i="8"/>
  <c r="W158" i="8"/>
  <c r="AC158" i="8"/>
  <c r="X158" i="8"/>
  <c r="I158" i="8"/>
  <c r="V158" i="8"/>
  <c r="AB158" i="8"/>
  <c r="K158" i="8"/>
  <c r="J158" i="8"/>
  <c r="AA158" i="8"/>
  <c r="Y158" i="8"/>
  <c r="U158" i="8"/>
  <c r="O158" i="8"/>
  <c r="L158" i="8"/>
  <c r="M158" i="8"/>
  <c r="P158" i="8"/>
  <c r="Z158" i="8"/>
  <c r="Q158" i="8"/>
  <c r="S158" i="8"/>
  <c r="R158" i="8"/>
  <c r="AC149" i="8"/>
  <c r="P149" i="8"/>
  <c r="M149" i="8"/>
  <c r="L149" i="8"/>
  <c r="V149" i="8"/>
  <c r="Q149" i="8"/>
  <c r="Y149" i="8"/>
  <c r="AB149" i="8"/>
  <c r="J149" i="8"/>
  <c r="AA149" i="8"/>
  <c r="O149" i="8"/>
  <c r="I149" i="8"/>
  <c r="R149" i="8"/>
  <c r="S149" i="8"/>
  <c r="Z149" i="8"/>
  <c r="W149" i="8"/>
  <c r="K149" i="8"/>
  <c r="X149" i="8"/>
  <c r="U149" i="8"/>
  <c r="N149" i="8"/>
  <c r="T149" i="8"/>
  <c r="S37" i="8"/>
  <c r="M37" i="8"/>
  <c r="R37" i="8"/>
  <c r="L37" i="8"/>
  <c r="Z37" i="8"/>
  <c r="AC37" i="8"/>
  <c r="O37" i="8"/>
  <c r="V37" i="8"/>
  <c r="N37" i="8"/>
  <c r="U37" i="8"/>
  <c r="Q37" i="8"/>
  <c r="K37" i="8"/>
  <c r="J37" i="8"/>
  <c r="X37" i="8"/>
  <c r="AA37" i="8"/>
  <c r="I37" i="8"/>
  <c r="Y37" i="8"/>
  <c r="T37" i="8"/>
  <c r="AB37" i="8"/>
  <c r="W37" i="8"/>
  <c r="P37" i="8"/>
  <c r="Q109" i="8"/>
  <c r="I109" i="8"/>
  <c r="T109" i="8"/>
  <c r="V109" i="8"/>
  <c r="J109" i="8"/>
  <c r="O109" i="8"/>
  <c r="AC109" i="8"/>
  <c r="U109" i="8"/>
  <c r="R109" i="8"/>
  <c r="Y109" i="8"/>
  <c r="W109" i="8"/>
  <c r="P109" i="8"/>
  <c r="AA109" i="8"/>
  <c r="AB109" i="8"/>
  <c r="K109" i="8"/>
  <c r="M109" i="8"/>
  <c r="S109" i="8"/>
  <c r="N109" i="8"/>
  <c r="Z109" i="8"/>
  <c r="L109" i="8"/>
  <c r="X109" i="8"/>
  <c r="Z72" i="8"/>
  <c r="S72" i="8"/>
  <c r="J72" i="8"/>
  <c r="AC72" i="8"/>
  <c r="M72" i="8"/>
  <c r="L72" i="8"/>
  <c r="P72" i="8"/>
  <c r="N72" i="8"/>
  <c r="W72" i="8"/>
  <c r="K72" i="8"/>
  <c r="U72" i="8"/>
  <c r="Y72" i="8"/>
  <c r="R72" i="8"/>
  <c r="V72" i="8"/>
  <c r="T72" i="8"/>
  <c r="I72" i="8"/>
  <c r="AA72" i="8"/>
  <c r="X72" i="8"/>
  <c r="Q72" i="8"/>
  <c r="O72" i="8"/>
  <c r="AB72" i="8"/>
  <c r="K133" i="8"/>
  <c r="U133" i="8"/>
  <c r="AA133" i="8"/>
  <c r="M133" i="8"/>
  <c r="L133" i="8"/>
  <c r="Z133" i="8"/>
  <c r="AC133" i="8"/>
  <c r="J133" i="8"/>
  <c r="O133" i="8"/>
  <c r="X133" i="8"/>
  <c r="S133" i="8"/>
  <c r="I133" i="8"/>
  <c r="T133" i="8"/>
  <c r="Q133" i="8"/>
  <c r="Y133" i="8"/>
  <c r="R133" i="8"/>
  <c r="P133" i="8"/>
  <c r="V133" i="8"/>
  <c r="N133" i="8"/>
  <c r="AB133" i="8"/>
  <c r="W133" i="8"/>
  <c r="AB185" i="8"/>
  <c r="J185" i="8"/>
  <c r="I185" i="8"/>
  <c r="AC185" i="8"/>
  <c r="T185" i="8"/>
  <c r="U185" i="8"/>
  <c r="V185" i="8"/>
  <c r="S185" i="8"/>
  <c r="Q185" i="8"/>
  <c r="N185" i="8"/>
  <c r="K185" i="8"/>
  <c r="X185" i="8"/>
  <c r="R185" i="8"/>
  <c r="P185" i="8"/>
  <c r="Z185" i="8"/>
  <c r="L185" i="8"/>
  <c r="M185" i="8"/>
  <c r="O185" i="8"/>
  <c r="W185" i="8"/>
  <c r="AA185" i="8"/>
  <c r="Y185" i="8"/>
  <c r="T129" i="8"/>
  <c r="L129" i="8"/>
  <c r="AA129" i="8"/>
  <c r="V129" i="8"/>
  <c r="R129" i="8"/>
  <c r="K129" i="8"/>
  <c r="X129" i="8"/>
  <c r="AB129" i="8"/>
  <c r="AC129" i="8"/>
  <c r="Y129" i="8"/>
  <c r="S129" i="8"/>
  <c r="U129" i="8"/>
  <c r="Q129" i="8"/>
  <c r="N129" i="8"/>
  <c r="P129" i="8"/>
  <c r="Z129" i="8"/>
  <c r="J129" i="8"/>
  <c r="O129" i="8"/>
  <c r="W129" i="8"/>
  <c r="I129" i="8"/>
  <c r="M129" i="8"/>
  <c r="S41" i="8"/>
  <c r="K41" i="8"/>
  <c r="L41" i="8"/>
  <c r="Y41" i="8"/>
  <c r="AA41" i="8"/>
  <c r="Z41" i="8"/>
  <c r="P41" i="8"/>
  <c r="X41" i="8"/>
  <c r="T41" i="8"/>
  <c r="M41" i="8"/>
  <c r="J41" i="8"/>
  <c r="W41" i="8"/>
  <c r="AC41" i="8"/>
  <c r="Q41" i="8"/>
  <c r="U41" i="8"/>
  <c r="V41" i="8"/>
  <c r="N41" i="8"/>
  <c r="O41" i="8"/>
  <c r="R41" i="8"/>
  <c r="AB41" i="8"/>
  <c r="I41" i="8"/>
  <c r="P67" i="8"/>
  <c r="AC67" i="8"/>
  <c r="X67" i="8"/>
  <c r="N67" i="8"/>
  <c r="W67" i="8"/>
  <c r="Z67" i="8"/>
  <c r="K67" i="8"/>
  <c r="S67" i="8"/>
  <c r="Y67" i="8"/>
  <c r="M67" i="8"/>
  <c r="L67" i="8"/>
  <c r="T67" i="8"/>
  <c r="R67" i="8"/>
  <c r="O67" i="8"/>
  <c r="I67" i="8"/>
  <c r="AA67" i="8"/>
  <c r="Q67" i="8"/>
  <c r="J67" i="8"/>
  <c r="U67" i="8"/>
  <c r="V67" i="8"/>
  <c r="AB67" i="8"/>
  <c r="N151" i="8"/>
  <c r="K151" i="8"/>
  <c r="V151" i="8"/>
  <c r="L151" i="8"/>
  <c r="X151" i="8"/>
  <c r="AB151" i="8"/>
  <c r="S151" i="8"/>
  <c r="AC151" i="8"/>
  <c r="R151" i="8"/>
  <c r="U151" i="8"/>
  <c r="I151" i="8"/>
  <c r="Q151" i="8"/>
  <c r="W151" i="8"/>
  <c r="AA151" i="8"/>
  <c r="M151" i="8"/>
  <c r="Y151" i="8"/>
  <c r="Z151" i="8"/>
  <c r="J151" i="8"/>
  <c r="T151" i="8"/>
  <c r="P151" i="8"/>
  <c r="O151" i="8"/>
  <c r="X204" i="8"/>
  <c r="Z204" i="8"/>
  <c r="W204" i="8"/>
  <c r="R204" i="8"/>
  <c r="AB204" i="8"/>
  <c r="Y204" i="8"/>
  <c r="AC204" i="8"/>
  <c r="K204" i="8"/>
  <c r="P204" i="8"/>
  <c r="L204" i="8"/>
  <c r="N204" i="8"/>
  <c r="M204" i="8"/>
  <c r="J204" i="8"/>
  <c r="T204" i="8"/>
  <c r="V204" i="8"/>
  <c r="S204" i="8"/>
  <c r="AA204" i="8"/>
  <c r="Q204" i="8"/>
  <c r="U204" i="8"/>
  <c r="O204" i="8"/>
  <c r="I204" i="8"/>
  <c r="K155" i="8"/>
  <c r="Q155" i="8"/>
  <c r="W155" i="8"/>
  <c r="N155" i="8"/>
  <c r="J155" i="8"/>
  <c r="M155" i="8"/>
  <c r="U155" i="8"/>
  <c r="T155" i="8"/>
  <c r="AA155" i="8"/>
  <c r="L155" i="8"/>
  <c r="Z155" i="8"/>
  <c r="P155" i="8"/>
  <c r="O155" i="8"/>
  <c r="AB155" i="8"/>
  <c r="I155" i="8"/>
  <c r="AC155" i="8"/>
  <c r="V155" i="8"/>
  <c r="Y155" i="8"/>
  <c r="S155" i="8"/>
  <c r="X155" i="8"/>
  <c r="R155" i="8"/>
  <c r="Y97" i="8"/>
  <c r="M97" i="8"/>
  <c r="V97" i="8"/>
  <c r="AA97" i="8"/>
  <c r="X97" i="8"/>
  <c r="J97" i="8"/>
  <c r="L97" i="8"/>
  <c r="O97" i="8"/>
  <c r="K97" i="8"/>
  <c r="Q97" i="8"/>
  <c r="I97" i="8"/>
  <c r="T97" i="8"/>
  <c r="Z97" i="8"/>
  <c r="S97" i="8"/>
  <c r="W97" i="8"/>
  <c r="P97" i="8"/>
  <c r="AC97" i="8"/>
  <c r="R97" i="8"/>
  <c r="AB97" i="8"/>
  <c r="U97" i="8"/>
  <c r="N97" i="8"/>
  <c r="W150" i="8"/>
  <c r="J150" i="8"/>
  <c r="Q150" i="8"/>
  <c r="O150" i="8"/>
  <c r="N150" i="8"/>
  <c r="I150" i="8"/>
  <c r="R150" i="8"/>
  <c r="AB150" i="8"/>
  <c r="AC150" i="8"/>
  <c r="AA150" i="8"/>
  <c r="T150" i="8"/>
  <c r="U150" i="8"/>
  <c r="K150" i="8"/>
  <c r="X150" i="8"/>
  <c r="P150" i="8"/>
  <c r="S150" i="8"/>
  <c r="M150" i="8"/>
  <c r="Z150" i="8"/>
  <c r="Y150" i="8"/>
  <c r="V150" i="8"/>
  <c r="L150" i="8"/>
  <c r="AB127" i="8"/>
  <c r="J127" i="8"/>
  <c r="X127" i="8"/>
  <c r="O127" i="8"/>
  <c r="L127" i="8"/>
  <c r="N127" i="8"/>
  <c r="M127" i="8"/>
  <c r="Z127" i="8"/>
  <c r="V127" i="8"/>
  <c r="AC127" i="8"/>
  <c r="P127" i="8"/>
  <c r="S127" i="8"/>
  <c r="T127" i="8"/>
  <c r="Y127" i="8"/>
  <c r="I127" i="8"/>
  <c r="U127" i="8"/>
  <c r="AA127" i="8"/>
  <c r="R127" i="8"/>
  <c r="Q127" i="8"/>
  <c r="W127" i="8"/>
  <c r="K127" i="8"/>
  <c r="I65" i="8"/>
  <c r="J65" i="8"/>
  <c r="AA65" i="8"/>
  <c r="K65" i="8"/>
  <c r="Z65" i="8"/>
  <c r="M65" i="8"/>
  <c r="AB65" i="8"/>
  <c r="O65" i="8"/>
  <c r="X65" i="8"/>
  <c r="V65" i="8"/>
  <c r="S65" i="8"/>
  <c r="L65" i="8"/>
  <c r="P65" i="8"/>
  <c r="T65" i="8"/>
  <c r="N65" i="8"/>
  <c r="Y65" i="8"/>
  <c r="Q65" i="8"/>
  <c r="U65" i="8"/>
  <c r="AC65" i="8"/>
  <c r="W65" i="8"/>
  <c r="R65" i="8"/>
  <c r="L214" i="8"/>
  <c r="AB214" i="8"/>
  <c r="X214" i="8"/>
  <c r="K214" i="8"/>
  <c r="AC214" i="8"/>
  <c r="J214" i="8"/>
  <c r="N214" i="8"/>
  <c r="T214" i="8"/>
  <c r="W214" i="8"/>
  <c r="Z214" i="8"/>
  <c r="AA214" i="8"/>
  <c r="I214" i="8"/>
  <c r="Y214" i="8"/>
  <c r="P214" i="8"/>
  <c r="V214" i="8"/>
  <c r="O214" i="8"/>
  <c r="M214" i="8"/>
  <c r="U214" i="8"/>
  <c r="S214" i="8"/>
  <c r="R214" i="8"/>
  <c r="Q214" i="8"/>
  <c r="K145" i="8"/>
  <c r="V145" i="8"/>
  <c r="W145" i="8"/>
  <c r="Q145" i="8"/>
  <c r="O145" i="8"/>
  <c r="AB145" i="8"/>
  <c r="Y145" i="8"/>
  <c r="N145" i="8"/>
  <c r="Z145" i="8"/>
  <c r="U145" i="8"/>
  <c r="I145" i="8"/>
  <c r="AA145" i="8"/>
  <c r="R145" i="8"/>
  <c r="X145" i="8"/>
  <c r="M145" i="8"/>
  <c r="S145" i="8"/>
  <c r="AC145" i="8"/>
  <c r="T145" i="8"/>
  <c r="L145" i="8"/>
  <c r="J145" i="8"/>
  <c r="P145" i="8"/>
  <c r="AA69" i="8"/>
  <c r="J69" i="8"/>
  <c r="P69" i="8"/>
  <c r="AB69" i="8"/>
  <c r="O69" i="8"/>
  <c r="K69" i="8"/>
  <c r="X69" i="8"/>
  <c r="W69" i="8"/>
  <c r="V69" i="8"/>
  <c r="L69" i="8"/>
  <c r="M69" i="8"/>
  <c r="T69" i="8"/>
  <c r="N69" i="8"/>
  <c r="R69" i="8"/>
  <c r="U69" i="8"/>
  <c r="S69" i="8"/>
  <c r="Q69" i="8"/>
  <c r="Y69" i="8"/>
  <c r="Z69" i="8"/>
  <c r="I69" i="8"/>
  <c r="AC69" i="8"/>
  <c r="K80" i="8"/>
  <c r="N80" i="8"/>
  <c r="Y80" i="8"/>
  <c r="V80" i="8"/>
  <c r="R80" i="8"/>
  <c r="X80" i="8"/>
  <c r="Q80" i="8"/>
  <c r="T80" i="8"/>
  <c r="AB80" i="8"/>
  <c r="O80" i="8"/>
  <c r="P80" i="8"/>
  <c r="AA80" i="8"/>
  <c r="W80" i="8"/>
  <c r="U80" i="8"/>
  <c r="L80" i="8"/>
  <c r="S80" i="8"/>
  <c r="Z80" i="8"/>
  <c r="J80" i="8"/>
  <c r="M80" i="8"/>
  <c r="AC80" i="8"/>
  <c r="I80" i="8"/>
  <c r="W186" i="8"/>
  <c r="S186" i="8"/>
  <c r="AB186" i="8"/>
  <c r="M186" i="8"/>
  <c r="AC186" i="8"/>
  <c r="L186" i="8"/>
  <c r="Q186" i="8"/>
  <c r="I186" i="8"/>
  <c r="U186" i="8"/>
  <c r="AA186" i="8"/>
  <c r="K186" i="8"/>
  <c r="N186" i="8"/>
  <c r="Y186" i="8"/>
  <c r="Z186" i="8"/>
  <c r="R186" i="8"/>
  <c r="T186" i="8"/>
  <c r="P186" i="8"/>
  <c r="X186" i="8"/>
  <c r="J186" i="8"/>
  <c r="O186" i="8"/>
  <c r="V186" i="8"/>
  <c r="AA175" i="8"/>
  <c r="Y175" i="8"/>
  <c r="V175" i="8"/>
  <c r="M175" i="8"/>
  <c r="I175" i="8"/>
  <c r="J175" i="8"/>
  <c r="L175" i="8"/>
  <c r="W175" i="8"/>
  <c r="Z175" i="8"/>
  <c r="AB175" i="8"/>
  <c r="O175" i="8"/>
  <c r="Q175" i="8"/>
  <c r="K175" i="8"/>
  <c r="P175" i="8"/>
  <c r="S175" i="8"/>
  <c r="T175" i="8"/>
  <c r="AC175" i="8"/>
  <c r="N175" i="8"/>
  <c r="R175" i="8"/>
  <c r="X175" i="8"/>
  <c r="U175" i="8"/>
  <c r="S49" i="8"/>
  <c r="Q49" i="8"/>
  <c r="L49" i="8"/>
  <c r="W49" i="8"/>
  <c r="U49" i="8"/>
  <c r="AB49" i="8"/>
  <c r="P49" i="8"/>
  <c r="O49" i="8"/>
  <c r="N49" i="8"/>
  <c r="M49" i="8"/>
  <c r="I49" i="8"/>
  <c r="K49" i="8"/>
  <c r="AC49" i="8"/>
  <c r="AA49" i="8"/>
  <c r="Y49" i="8"/>
  <c r="R49" i="8"/>
  <c r="Z49" i="8"/>
  <c r="V49" i="8"/>
  <c r="T49" i="8"/>
  <c r="X49" i="8"/>
  <c r="J49" i="8"/>
  <c r="W73" i="8"/>
  <c r="R73" i="8"/>
  <c r="U73" i="8"/>
  <c r="V73" i="8"/>
  <c r="O73" i="8"/>
  <c r="P73" i="8"/>
  <c r="Q73" i="8"/>
  <c r="AC73" i="8"/>
  <c r="Z73" i="8"/>
  <c r="T73" i="8"/>
  <c r="J73" i="8"/>
  <c r="L73" i="8"/>
  <c r="S73" i="8"/>
  <c r="X73" i="8"/>
  <c r="AB73" i="8"/>
  <c r="M73" i="8"/>
  <c r="Y73" i="8"/>
  <c r="N73" i="8"/>
  <c r="K73" i="8"/>
  <c r="AA73" i="8"/>
  <c r="I73" i="8"/>
  <c r="Q105" i="8"/>
  <c r="M105" i="8"/>
  <c r="AA105" i="8"/>
  <c r="I105" i="8"/>
  <c r="T105" i="8"/>
  <c r="AB105" i="8"/>
  <c r="X105" i="8"/>
  <c r="AC105" i="8"/>
  <c r="N105" i="8"/>
  <c r="K105" i="8"/>
  <c r="L105" i="8"/>
  <c r="S105" i="8"/>
  <c r="P105" i="8"/>
  <c r="U105" i="8"/>
  <c r="Y105" i="8"/>
  <c r="R105" i="8"/>
  <c r="Z105" i="8"/>
  <c r="V105" i="8"/>
  <c r="J105" i="8"/>
  <c r="W105" i="8"/>
  <c r="O105" i="8"/>
  <c r="AD18" i="8"/>
  <c r="L18" i="8"/>
  <c r="K18" i="8"/>
  <c r="M18" i="8"/>
  <c r="Q18" i="8"/>
  <c r="U18" i="8"/>
  <c r="AA18" i="8"/>
  <c r="J18" i="8"/>
  <c r="T18" i="8"/>
  <c r="S18" i="8"/>
  <c r="W18" i="8"/>
  <c r="Y18" i="8"/>
  <c r="O18" i="8"/>
  <c r="P18" i="8"/>
  <c r="AC18" i="8"/>
  <c r="V18" i="8"/>
  <c r="Z18" i="8"/>
  <c r="R18" i="8"/>
  <c r="X18" i="8"/>
  <c r="N18" i="8"/>
  <c r="AB18" i="8"/>
  <c r="I18" i="8"/>
  <c r="E51" i="47" a="1"/>
  <c r="T132" i="8" l="1"/>
  <c r="J132" i="8"/>
  <c r="Z132" i="8"/>
  <c r="V132" i="8"/>
  <c r="AC132" i="8"/>
  <c r="Y132" i="8"/>
  <c r="M132" i="8"/>
  <c r="W132" i="8"/>
  <c r="R132" i="8"/>
  <c r="K132" i="8"/>
  <c r="N132" i="8"/>
  <c r="X132" i="8"/>
  <c r="U132" i="8"/>
  <c r="Q132" i="8"/>
  <c r="S132" i="8"/>
  <c r="I132" i="8"/>
  <c r="L132" i="8"/>
  <c r="AB132" i="8"/>
  <c r="O132" i="8"/>
  <c r="E51" i="47"/>
  <c r="M173" i="8"/>
  <c r="S173" i="8"/>
  <c r="AC173" i="8"/>
  <c r="P173" i="8"/>
  <c r="L173" i="8"/>
  <c r="K173" i="8"/>
  <c r="X173" i="8"/>
  <c r="AB173" i="8"/>
  <c r="O173" i="8"/>
  <c r="T173" i="8"/>
  <c r="Y173" i="8"/>
  <c r="Q173" i="8"/>
  <c r="Z173" i="8"/>
  <c r="R173" i="8"/>
  <c r="V173" i="8"/>
  <c r="U173" i="8"/>
  <c r="J173" i="8"/>
  <c r="AA173" i="8"/>
  <c r="N173" i="8"/>
  <c r="I173" i="8"/>
  <c r="AC87" i="8"/>
  <c r="I87" i="8"/>
  <c r="Z87" i="8"/>
  <c r="T87" i="8"/>
  <c r="J87" i="8"/>
  <c r="X87" i="8"/>
  <c r="K87" i="8"/>
  <c r="N87" i="8"/>
  <c r="Y87" i="8"/>
  <c r="M87" i="8"/>
  <c r="P87" i="8"/>
  <c r="AB87" i="8"/>
  <c r="AA87" i="8"/>
  <c r="L87" i="8"/>
  <c r="S87" i="8"/>
  <c r="Q87" i="8"/>
  <c r="O87" i="8"/>
  <c r="V87" i="8"/>
  <c r="R87" i="8"/>
  <c r="W87" i="8"/>
  <c r="X134" i="8"/>
  <c r="O134" i="8"/>
  <c r="Z26" i="8"/>
  <c r="R134" i="8"/>
  <c r="T134" i="8"/>
  <c r="O26" i="8"/>
  <c r="W134" i="8"/>
  <c r="P134" i="8"/>
  <c r="J134" i="8"/>
  <c r="AA134" i="8"/>
  <c r="P26" i="8"/>
  <c r="W26" i="8"/>
  <c r="AC26" i="8"/>
  <c r="N26" i="8"/>
  <c r="AA120" i="8"/>
  <c r="X26" i="8"/>
  <c r="AA26" i="8"/>
  <c r="Z120" i="8"/>
  <c r="T26" i="8"/>
  <c r="Y134" i="8"/>
  <c r="AB134" i="8"/>
  <c r="U134" i="8"/>
  <c r="K134" i="8"/>
  <c r="L134" i="8"/>
  <c r="Q134" i="8"/>
  <c r="M26" i="8"/>
  <c r="R26" i="8"/>
  <c r="Y26" i="8"/>
  <c r="J26" i="8"/>
  <c r="J120" i="8"/>
  <c r="Z134" i="8"/>
  <c r="S134" i="8"/>
  <c r="V134" i="8"/>
  <c r="N134" i="8"/>
  <c r="U120" i="8"/>
  <c r="O120" i="8"/>
  <c r="AC134" i="8"/>
  <c r="M134" i="8"/>
  <c r="M91" i="8"/>
  <c r="AB120" i="8"/>
  <c r="L205" i="8"/>
  <c r="S120" i="8"/>
  <c r="L26" i="8"/>
  <c r="K120" i="8"/>
  <c r="AB26" i="8"/>
  <c r="Q26" i="8"/>
  <c r="X120" i="8"/>
  <c r="Y146" i="8"/>
  <c r="R120" i="8"/>
  <c r="N120" i="8"/>
  <c r="M120" i="8"/>
  <c r="W205" i="8"/>
  <c r="AC120" i="8"/>
  <c r="J205" i="8"/>
  <c r="X205" i="8"/>
  <c r="P205" i="8"/>
  <c r="N205" i="8"/>
  <c r="Y205" i="8"/>
  <c r="AC205" i="8"/>
  <c r="T120" i="8"/>
  <c r="Y120" i="8"/>
  <c r="I205" i="8"/>
  <c r="U26" i="8"/>
  <c r="V26" i="8"/>
  <c r="L120" i="8"/>
  <c r="P120" i="8"/>
  <c r="AA205" i="8"/>
  <c r="S205" i="8"/>
  <c r="W77" i="8"/>
  <c r="S26" i="8"/>
  <c r="Q120" i="8"/>
  <c r="M205" i="8"/>
  <c r="T205" i="8"/>
  <c r="W120" i="8"/>
  <c r="R205" i="8"/>
  <c r="P77" i="8"/>
  <c r="K26" i="8"/>
  <c r="V120" i="8"/>
  <c r="I195" i="8"/>
  <c r="O146" i="8"/>
  <c r="X146" i="8"/>
  <c r="O205" i="8"/>
  <c r="Q205" i="8"/>
  <c r="Z205" i="8"/>
  <c r="W146" i="8"/>
  <c r="K205" i="8"/>
  <c r="U205" i="8"/>
  <c r="L146" i="8"/>
  <c r="V146" i="8"/>
  <c r="J146" i="8"/>
  <c r="V205" i="8"/>
  <c r="T146" i="8"/>
  <c r="X208" i="8"/>
  <c r="AA77" i="8"/>
  <c r="U146" i="8"/>
  <c r="R146" i="8"/>
  <c r="Q146" i="8"/>
  <c r="I146" i="8"/>
  <c r="N146" i="8"/>
  <c r="P146" i="8"/>
  <c r="K146" i="8"/>
  <c r="M146" i="8"/>
  <c r="AA146" i="8"/>
  <c r="S146" i="8"/>
  <c r="AB146" i="8"/>
  <c r="K208" i="8"/>
  <c r="Z146" i="8"/>
  <c r="V208" i="8"/>
  <c r="Q77" i="8"/>
  <c r="U208" i="8"/>
  <c r="AB77" i="8"/>
  <c r="AB208" i="8"/>
  <c r="X66" i="8"/>
  <c r="T210" i="8"/>
  <c r="M208" i="8"/>
  <c r="P66" i="8"/>
  <c r="I210" i="8"/>
  <c r="R124" i="8"/>
  <c r="AA208" i="8"/>
  <c r="M166" i="8"/>
  <c r="AC208" i="8"/>
  <c r="AC210" i="8"/>
  <c r="T208" i="8"/>
  <c r="P208" i="8"/>
  <c r="V195" i="8"/>
  <c r="AA138" i="8"/>
  <c r="AC171" i="8"/>
  <c r="AB225" i="8"/>
  <c r="S208" i="8"/>
  <c r="X91" i="8"/>
  <c r="U171" i="8"/>
  <c r="Y195" i="8"/>
  <c r="AB210" i="8"/>
  <c r="W208" i="8"/>
  <c r="O208" i="8"/>
  <c r="W43" i="8"/>
  <c r="L43" i="8"/>
  <c r="Z208" i="8"/>
  <c r="J208" i="8"/>
  <c r="N208" i="8"/>
  <c r="L208" i="8"/>
  <c r="Y208" i="8"/>
  <c r="Q208" i="8"/>
  <c r="I208" i="8"/>
  <c r="M77" i="8"/>
  <c r="S43" i="8"/>
  <c r="AB171" i="8"/>
  <c r="S219" i="8"/>
  <c r="V77" i="8"/>
  <c r="V171" i="8"/>
  <c r="M195" i="8"/>
  <c r="AA176" i="8"/>
  <c r="AA53" i="8"/>
  <c r="L77" i="8"/>
  <c r="S77" i="8"/>
  <c r="Q113" i="8"/>
  <c r="Y77" i="8"/>
  <c r="U77" i="8"/>
  <c r="T77" i="8"/>
  <c r="Z113" i="8"/>
  <c r="I122" i="8"/>
  <c r="I77" i="8"/>
  <c r="AA113" i="8"/>
  <c r="T122" i="8"/>
  <c r="V43" i="8"/>
  <c r="V53" i="8"/>
  <c r="AC113" i="8"/>
  <c r="X77" i="8"/>
  <c r="W113" i="8"/>
  <c r="J71" i="8"/>
  <c r="AC43" i="8"/>
  <c r="AA171" i="8"/>
  <c r="J192" i="8"/>
  <c r="R138" i="8"/>
  <c r="Z77" i="8"/>
  <c r="R77" i="8"/>
  <c r="J124" i="8"/>
  <c r="O159" i="8"/>
  <c r="AD43" i="8"/>
  <c r="M171" i="8"/>
  <c r="P100" i="8"/>
  <c r="S100" i="8"/>
  <c r="T53" i="8"/>
  <c r="P113" i="8"/>
  <c r="S122" i="8"/>
  <c r="J43" i="8"/>
  <c r="K171" i="8"/>
  <c r="J38" i="8"/>
  <c r="AC77" i="8"/>
  <c r="K77" i="8"/>
  <c r="R113" i="8"/>
  <c r="U122" i="8"/>
  <c r="I43" i="8"/>
  <c r="W171" i="8"/>
  <c r="J77" i="8"/>
  <c r="V113" i="8"/>
  <c r="T71" i="8"/>
  <c r="X43" i="8"/>
  <c r="Q171" i="8"/>
  <c r="Z153" i="8"/>
  <c r="O77" i="8"/>
  <c r="T113" i="8"/>
  <c r="P71" i="8"/>
  <c r="L79" i="8"/>
  <c r="S171" i="8"/>
  <c r="L113" i="8"/>
  <c r="AA71" i="8"/>
  <c r="N43" i="8"/>
  <c r="O124" i="8"/>
  <c r="AB113" i="8"/>
  <c r="Q43" i="8"/>
  <c r="J171" i="8"/>
  <c r="I192" i="8"/>
  <c r="X100" i="8"/>
  <c r="T86" i="8"/>
  <c r="Q100" i="8"/>
  <c r="M86" i="8"/>
  <c r="L139" i="8"/>
  <c r="M167" i="8"/>
  <c r="T139" i="8"/>
  <c r="V147" i="8"/>
  <c r="AB100" i="8"/>
  <c r="Q165" i="8"/>
  <c r="Z147" i="8"/>
  <c r="AB165" i="8"/>
  <c r="V85" i="8"/>
  <c r="R167" i="8"/>
  <c r="J86" i="8"/>
  <c r="Y143" i="8"/>
  <c r="AA167" i="8"/>
  <c r="J100" i="8"/>
  <c r="W86" i="8"/>
  <c r="Y199" i="8"/>
  <c r="I167" i="8"/>
  <c r="M32" i="8"/>
  <c r="O100" i="8"/>
  <c r="P86" i="8"/>
  <c r="P197" i="8"/>
  <c r="Q199" i="8"/>
  <c r="P122" i="8"/>
  <c r="U139" i="8"/>
  <c r="O167" i="8"/>
  <c r="V32" i="8"/>
  <c r="AB42" i="8"/>
  <c r="S139" i="8"/>
  <c r="T32" i="8"/>
  <c r="K139" i="8"/>
  <c r="AC42" i="8"/>
  <c r="K38" i="8"/>
  <c r="I156" i="8"/>
  <c r="Z53" i="8"/>
  <c r="I86" i="8"/>
  <c r="V138" i="8"/>
  <c r="K174" i="8"/>
  <c r="R71" i="8"/>
  <c r="Z139" i="8"/>
  <c r="W194" i="8"/>
  <c r="J32" i="8"/>
  <c r="R32" i="8"/>
  <c r="Z199" i="8"/>
  <c r="W42" i="8"/>
  <c r="W100" i="8"/>
  <c r="W199" i="8"/>
  <c r="N38" i="8"/>
  <c r="N100" i="8"/>
  <c r="W53" i="8"/>
  <c r="Y86" i="8"/>
  <c r="N138" i="8"/>
  <c r="AA174" i="8"/>
  <c r="M71" i="8"/>
  <c r="J139" i="8"/>
  <c r="N199" i="8"/>
  <c r="Y98" i="8"/>
  <c r="I100" i="8"/>
  <c r="AB86" i="8"/>
  <c r="U138" i="8"/>
  <c r="Z174" i="8"/>
  <c r="W122" i="8"/>
  <c r="Y71" i="8"/>
  <c r="N139" i="8"/>
  <c r="AB217" i="8"/>
  <c r="I98" i="8"/>
  <c r="S167" i="8"/>
  <c r="N42" i="8"/>
  <c r="X139" i="8"/>
  <c r="Y38" i="8"/>
  <c r="N86" i="8"/>
  <c r="S98" i="8"/>
  <c r="AB32" i="8"/>
  <c r="L100" i="8"/>
  <c r="AA86" i="8"/>
  <c r="Z122" i="8"/>
  <c r="N71" i="8"/>
  <c r="N226" i="8"/>
  <c r="O139" i="8"/>
  <c r="AA210" i="8"/>
  <c r="S210" i="8"/>
  <c r="X210" i="8"/>
  <c r="X199" i="8"/>
  <c r="AC54" i="8"/>
  <c r="Q174" i="8"/>
  <c r="AA98" i="8"/>
  <c r="AB85" i="8"/>
  <c r="AB167" i="8"/>
  <c r="W32" i="8"/>
  <c r="K32" i="8"/>
  <c r="R42" i="8"/>
  <c r="T89" i="8"/>
  <c r="AB66" i="8"/>
  <c r="Y147" i="8"/>
  <c r="J210" i="8"/>
  <c r="K86" i="8"/>
  <c r="AA199" i="8"/>
  <c r="T54" i="8"/>
  <c r="N174" i="8"/>
  <c r="X98" i="8"/>
  <c r="T85" i="8"/>
  <c r="T226" i="8"/>
  <c r="P139" i="8"/>
  <c r="M139" i="8"/>
  <c r="Y167" i="8"/>
  <c r="X32" i="8"/>
  <c r="Q42" i="8"/>
  <c r="K89" i="8"/>
  <c r="AC135" i="8"/>
  <c r="AB28" i="8"/>
  <c r="M66" i="8"/>
  <c r="AA147" i="8"/>
  <c r="M100" i="8"/>
  <c r="AA100" i="8"/>
  <c r="W210" i="8"/>
  <c r="R86" i="8"/>
  <c r="I165" i="8"/>
  <c r="S197" i="8"/>
  <c r="AC199" i="8"/>
  <c r="AA54" i="8"/>
  <c r="V174" i="8"/>
  <c r="Z98" i="8"/>
  <c r="K98" i="8"/>
  <c r="X153" i="8"/>
  <c r="Y139" i="8"/>
  <c r="Q139" i="8"/>
  <c r="K167" i="8"/>
  <c r="L32" i="8"/>
  <c r="K42" i="8"/>
  <c r="X89" i="8"/>
  <c r="Y135" i="8"/>
  <c r="R28" i="8"/>
  <c r="I66" i="8"/>
  <c r="U147" i="8"/>
  <c r="V100" i="8"/>
  <c r="Y100" i="8"/>
  <c r="O210" i="8"/>
  <c r="R210" i="8"/>
  <c r="X86" i="8"/>
  <c r="W165" i="8"/>
  <c r="N197" i="8"/>
  <c r="U199" i="8"/>
  <c r="L174" i="8"/>
  <c r="O174" i="8"/>
  <c r="U98" i="8"/>
  <c r="O98" i="8"/>
  <c r="AB139" i="8"/>
  <c r="V139" i="8"/>
  <c r="N167" i="8"/>
  <c r="AC167" i="8"/>
  <c r="AC32" i="8"/>
  <c r="L42" i="8"/>
  <c r="AA89" i="8"/>
  <c r="J135" i="8"/>
  <c r="Z66" i="8"/>
  <c r="R199" i="8"/>
  <c r="W174" i="8"/>
  <c r="Z167" i="8"/>
  <c r="U89" i="8"/>
  <c r="V210" i="8"/>
  <c r="S199" i="8"/>
  <c r="R139" i="8"/>
  <c r="U167" i="8"/>
  <c r="T42" i="8"/>
  <c r="X38" i="8"/>
  <c r="U100" i="8"/>
  <c r="L210" i="8"/>
  <c r="AC118" i="8"/>
  <c r="J199" i="8"/>
  <c r="L98" i="8"/>
  <c r="W139" i="8"/>
  <c r="V167" i="8"/>
  <c r="U135" i="8"/>
  <c r="I38" i="8"/>
  <c r="K66" i="8"/>
  <c r="AC100" i="8"/>
  <c r="R100" i="8"/>
  <c r="P53" i="8"/>
  <c r="N210" i="8"/>
  <c r="Q210" i="8"/>
  <c r="L86" i="8"/>
  <c r="Z86" i="8"/>
  <c r="AC197" i="8"/>
  <c r="N118" i="8"/>
  <c r="T199" i="8"/>
  <c r="Y174" i="8"/>
  <c r="L122" i="8"/>
  <c r="P98" i="8"/>
  <c r="L71" i="8"/>
  <c r="AC139" i="8"/>
  <c r="P167" i="8"/>
  <c r="W167" i="8"/>
  <c r="P32" i="8"/>
  <c r="Z42" i="8"/>
  <c r="I91" i="8"/>
  <c r="Q66" i="8"/>
  <c r="I89" i="8"/>
  <c r="AC66" i="8"/>
  <c r="Z210" i="8"/>
  <c r="Y210" i="8"/>
  <c r="P174" i="8"/>
  <c r="V98" i="8"/>
  <c r="Q167" i="8"/>
  <c r="AA32" i="8"/>
  <c r="U42" i="8"/>
  <c r="S135" i="8"/>
  <c r="V66" i="8"/>
  <c r="K147" i="8"/>
  <c r="K210" i="8"/>
  <c r="AC86" i="8"/>
  <c r="V86" i="8"/>
  <c r="Z197" i="8"/>
  <c r="U174" i="8"/>
  <c r="AC98" i="8"/>
  <c r="AA143" i="8"/>
  <c r="X167" i="8"/>
  <c r="S32" i="8"/>
  <c r="R91" i="8"/>
  <c r="AB89" i="8"/>
  <c r="AB135" i="8"/>
  <c r="T66" i="8"/>
  <c r="T100" i="8"/>
  <c r="U210" i="8"/>
  <c r="U86" i="8"/>
  <c r="S86" i="8"/>
  <c r="V197" i="8"/>
  <c r="S174" i="8"/>
  <c r="Z143" i="8"/>
  <c r="L167" i="8"/>
  <c r="O32" i="8"/>
  <c r="M42" i="8"/>
  <c r="Q91" i="8"/>
  <c r="Q89" i="8"/>
  <c r="P38" i="8"/>
  <c r="Y66" i="8"/>
  <c r="Z100" i="8"/>
  <c r="J53" i="8"/>
  <c r="M210" i="8"/>
  <c r="Q86" i="8"/>
  <c r="K197" i="8"/>
  <c r="J118" i="8"/>
  <c r="K199" i="8"/>
  <c r="AB174" i="8"/>
  <c r="M122" i="8"/>
  <c r="T98" i="8"/>
  <c r="O71" i="8"/>
  <c r="AA139" i="8"/>
  <c r="J167" i="8"/>
  <c r="I32" i="8"/>
  <c r="Y42" i="8"/>
  <c r="V42" i="8"/>
  <c r="U91" i="8"/>
  <c r="U217" i="8"/>
  <c r="U156" i="8"/>
  <c r="S165" i="8"/>
  <c r="N165" i="8"/>
  <c r="K118" i="8"/>
  <c r="S118" i="8"/>
  <c r="J143" i="8"/>
  <c r="W143" i="8"/>
  <c r="P137" i="8"/>
  <c r="V217" i="8"/>
  <c r="J217" i="8"/>
  <c r="Q38" i="8"/>
  <c r="P156" i="8"/>
  <c r="N53" i="8"/>
  <c r="X53" i="8"/>
  <c r="L166" i="8"/>
  <c r="Z165" i="8"/>
  <c r="X165" i="8"/>
  <c r="AB118" i="8"/>
  <c r="AA118" i="8"/>
  <c r="T138" i="8"/>
  <c r="AC143" i="8"/>
  <c r="P143" i="8"/>
  <c r="L217" i="8"/>
  <c r="I217" i="8"/>
  <c r="R38" i="8"/>
  <c r="M156" i="8"/>
  <c r="Y53" i="8"/>
  <c r="V166" i="8"/>
  <c r="V165" i="8"/>
  <c r="T165" i="8"/>
  <c r="X118" i="8"/>
  <c r="V118" i="8"/>
  <c r="X138" i="8"/>
  <c r="K113" i="8"/>
  <c r="Y113" i="8"/>
  <c r="Q122" i="8"/>
  <c r="AA122" i="8"/>
  <c r="X71" i="8"/>
  <c r="V71" i="8"/>
  <c r="R153" i="8"/>
  <c r="Q143" i="8"/>
  <c r="O143" i="8"/>
  <c r="Z194" i="8"/>
  <c r="T43" i="8"/>
  <c r="U43" i="8"/>
  <c r="S189" i="8"/>
  <c r="Y171" i="8"/>
  <c r="Y217" i="8"/>
  <c r="T217" i="8"/>
  <c r="O38" i="8"/>
  <c r="L38" i="8"/>
  <c r="L156" i="8"/>
  <c r="AC53" i="8"/>
  <c r="AA166" i="8"/>
  <c r="P165" i="8"/>
  <c r="O165" i="8"/>
  <c r="L118" i="8"/>
  <c r="AC138" i="8"/>
  <c r="J113" i="8"/>
  <c r="U113" i="8"/>
  <c r="K122" i="8"/>
  <c r="Y122" i="8"/>
  <c r="AC71" i="8"/>
  <c r="W153" i="8"/>
  <c r="AB143" i="8"/>
  <c r="K143" i="8"/>
  <c r="AA62" i="8"/>
  <c r="O194" i="8"/>
  <c r="AB43" i="8"/>
  <c r="AA43" i="8"/>
  <c r="N171" i="8"/>
  <c r="AC217" i="8"/>
  <c r="X217" i="8"/>
  <c r="N156" i="8"/>
  <c r="Z38" i="8"/>
  <c r="S156" i="8"/>
  <c r="T119" i="8"/>
  <c r="U118" i="8"/>
  <c r="R217" i="8"/>
  <c r="Y156" i="8"/>
  <c r="I113" i="8"/>
  <c r="O122" i="8"/>
  <c r="W71" i="8"/>
  <c r="Q153" i="8"/>
  <c r="M38" i="8"/>
  <c r="AC38" i="8"/>
  <c r="X156" i="8"/>
  <c r="AB53" i="8"/>
  <c r="I53" i="8"/>
  <c r="X119" i="8"/>
  <c r="R165" i="8"/>
  <c r="J165" i="8"/>
  <c r="O118" i="8"/>
  <c r="P118" i="8"/>
  <c r="O138" i="8"/>
  <c r="M113" i="8"/>
  <c r="X113" i="8"/>
  <c r="X122" i="8"/>
  <c r="AB122" i="8"/>
  <c r="S71" i="8"/>
  <c r="U71" i="8"/>
  <c r="O153" i="8"/>
  <c r="T143" i="8"/>
  <c r="L143" i="8"/>
  <c r="Y194" i="8"/>
  <c r="P43" i="8"/>
  <c r="M43" i="8"/>
  <c r="X171" i="8"/>
  <c r="Z171" i="8"/>
  <c r="K217" i="8"/>
  <c r="S217" i="8"/>
  <c r="Z192" i="8"/>
  <c r="I143" i="8"/>
  <c r="Q217" i="8"/>
  <c r="L53" i="8"/>
  <c r="AC165" i="8"/>
  <c r="P138" i="8"/>
  <c r="AC153" i="8"/>
  <c r="L194" i="8"/>
  <c r="U53" i="8"/>
  <c r="O119" i="8"/>
  <c r="N113" i="8"/>
  <c r="V143" i="8"/>
  <c r="AB194" i="8"/>
  <c r="P171" i="8"/>
  <c r="O217" i="8"/>
  <c r="Q55" i="8"/>
  <c r="AB38" i="8"/>
  <c r="AA38" i="8"/>
  <c r="AA156" i="8"/>
  <c r="R53" i="8"/>
  <c r="K53" i="8"/>
  <c r="Y119" i="8"/>
  <c r="K165" i="8"/>
  <c r="AA165" i="8"/>
  <c r="Q118" i="8"/>
  <c r="Y118" i="8"/>
  <c r="Y138" i="8"/>
  <c r="O113" i="8"/>
  <c r="AC122" i="8"/>
  <c r="R122" i="8"/>
  <c r="Q71" i="8"/>
  <c r="K71" i="8"/>
  <c r="AA153" i="8"/>
  <c r="X143" i="8"/>
  <c r="Q194" i="8"/>
  <c r="O43" i="8"/>
  <c r="K43" i="8"/>
  <c r="O176" i="8"/>
  <c r="L171" i="8"/>
  <c r="I171" i="8"/>
  <c r="P217" i="8"/>
  <c r="Z217" i="8"/>
  <c r="X192" i="8"/>
  <c r="AA217" i="8"/>
  <c r="W217" i="8"/>
  <c r="L165" i="8"/>
  <c r="W118" i="8"/>
  <c r="M143" i="8"/>
  <c r="N194" i="8"/>
  <c r="U38" i="8"/>
  <c r="Q53" i="8"/>
  <c r="M118" i="8"/>
  <c r="Z138" i="8"/>
  <c r="S143" i="8"/>
  <c r="N143" i="8"/>
  <c r="T38" i="8"/>
  <c r="W38" i="8"/>
  <c r="S53" i="8"/>
  <c r="U165" i="8"/>
  <c r="R118" i="8"/>
  <c r="T118" i="8"/>
  <c r="I138" i="8"/>
  <c r="J122" i="8"/>
  <c r="Z71" i="8"/>
  <c r="R143" i="8"/>
  <c r="Z43" i="8"/>
  <c r="T171" i="8"/>
  <c r="O192" i="8"/>
  <c r="AC55" i="8"/>
  <c r="V38" i="8"/>
  <c r="Z156" i="8"/>
  <c r="O53" i="8"/>
  <c r="Y165" i="8"/>
  <c r="I118" i="8"/>
  <c r="S124" i="8"/>
  <c r="M138" i="8"/>
  <c r="V122" i="8"/>
  <c r="I71" i="8"/>
  <c r="S153" i="8"/>
  <c r="U194" i="8"/>
  <c r="Y43" i="8"/>
  <c r="R176" i="8"/>
  <c r="R171" i="8"/>
  <c r="M217" i="8"/>
  <c r="Q192" i="8"/>
  <c r="X124" i="8"/>
  <c r="M124" i="8"/>
  <c r="Z159" i="8"/>
  <c r="AC195" i="8"/>
  <c r="X195" i="8"/>
  <c r="K225" i="8"/>
  <c r="N147" i="8"/>
  <c r="AA197" i="8"/>
  <c r="AB197" i="8"/>
  <c r="AB124" i="8"/>
  <c r="AC124" i="8"/>
  <c r="P121" i="8"/>
  <c r="P54" i="8"/>
  <c r="U226" i="8"/>
  <c r="AB159" i="8"/>
  <c r="L89" i="8"/>
  <c r="W89" i="8"/>
  <c r="Z135" i="8"/>
  <c r="N203" i="8"/>
  <c r="P195" i="8"/>
  <c r="AA195" i="8"/>
  <c r="P225" i="8"/>
  <c r="L66" i="8"/>
  <c r="S66" i="8"/>
  <c r="X147" i="8"/>
  <c r="AB147" i="8"/>
  <c r="AC156" i="8"/>
  <c r="U197" i="8"/>
  <c r="W124" i="8"/>
  <c r="T124" i="8"/>
  <c r="Z121" i="8"/>
  <c r="V54" i="8"/>
  <c r="J226" i="8"/>
  <c r="V159" i="8"/>
  <c r="K194" i="8"/>
  <c r="AC194" i="8"/>
  <c r="Q15" i="8"/>
  <c r="Z91" i="8"/>
  <c r="P89" i="8"/>
  <c r="AC89" i="8"/>
  <c r="X135" i="8"/>
  <c r="T135" i="8"/>
  <c r="Q195" i="8"/>
  <c r="J195" i="8"/>
  <c r="L225" i="8"/>
  <c r="R66" i="8"/>
  <c r="U66" i="8"/>
  <c r="AC147" i="8"/>
  <c r="W147" i="8"/>
  <c r="AB156" i="8"/>
  <c r="J197" i="8"/>
  <c r="I199" i="8"/>
  <c r="O199" i="8"/>
  <c r="L124" i="8"/>
  <c r="I124" i="8"/>
  <c r="T121" i="8"/>
  <c r="K138" i="8"/>
  <c r="J138" i="8"/>
  <c r="L54" i="8"/>
  <c r="X174" i="8"/>
  <c r="J98" i="8"/>
  <c r="W98" i="8"/>
  <c r="R85" i="8"/>
  <c r="I194" i="8"/>
  <c r="T194" i="8"/>
  <c r="Y32" i="8"/>
  <c r="Z32" i="8"/>
  <c r="N15" i="8"/>
  <c r="P42" i="8"/>
  <c r="AC91" i="8"/>
  <c r="S89" i="8"/>
  <c r="V89" i="8"/>
  <c r="Q135" i="8"/>
  <c r="AA135" i="8"/>
  <c r="R195" i="8"/>
  <c r="K195" i="8"/>
  <c r="M128" i="8"/>
  <c r="P124" i="8"/>
  <c r="AC128" i="8"/>
  <c r="R89" i="8"/>
  <c r="M135" i="8"/>
  <c r="L195" i="8"/>
  <c r="O219" i="8"/>
  <c r="J66" i="8"/>
  <c r="I147" i="8"/>
  <c r="L147" i="8"/>
  <c r="K156" i="8"/>
  <c r="O156" i="8"/>
  <c r="T197" i="8"/>
  <c r="X197" i="8"/>
  <c r="P199" i="8"/>
  <c r="U124" i="8"/>
  <c r="AB138" i="8"/>
  <c r="W138" i="8"/>
  <c r="Z54" i="8"/>
  <c r="I174" i="8"/>
  <c r="M174" i="8"/>
  <c r="M98" i="8"/>
  <c r="R159" i="8"/>
  <c r="R194" i="8"/>
  <c r="J194" i="8"/>
  <c r="N32" i="8"/>
  <c r="AA42" i="8"/>
  <c r="O42" i="8"/>
  <c r="P91" i="8"/>
  <c r="Y89" i="8"/>
  <c r="R135" i="8"/>
  <c r="L135" i="8"/>
  <c r="AB195" i="8"/>
  <c r="W195" i="8"/>
  <c r="V135" i="8"/>
  <c r="O66" i="8"/>
  <c r="Q147" i="8"/>
  <c r="W156" i="8"/>
  <c r="AA194" i="8"/>
  <c r="AA91" i="8"/>
  <c r="W135" i="8"/>
  <c r="O128" i="8"/>
  <c r="W219" i="8"/>
  <c r="AA66" i="8"/>
  <c r="J147" i="8"/>
  <c r="S147" i="8"/>
  <c r="V156" i="8"/>
  <c r="R156" i="8"/>
  <c r="Y197" i="8"/>
  <c r="L197" i="8"/>
  <c r="L199" i="8"/>
  <c r="V199" i="8"/>
  <c r="K124" i="8"/>
  <c r="S138" i="8"/>
  <c r="Q138" i="8"/>
  <c r="K54" i="8"/>
  <c r="T174" i="8"/>
  <c r="R174" i="8"/>
  <c r="N98" i="8"/>
  <c r="AB98" i="8"/>
  <c r="W226" i="8"/>
  <c r="U159" i="8"/>
  <c r="P194" i="8"/>
  <c r="M194" i="8"/>
  <c r="Q32" i="8"/>
  <c r="X42" i="8"/>
  <c r="S42" i="8"/>
  <c r="AB91" i="8"/>
  <c r="J89" i="8"/>
  <c r="N135" i="8"/>
  <c r="K135" i="8"/>
  <c r="P29" i="8"/>
  <c r="T195" i="8"/>
  <c r="Z195" i="8"/>
  <c r="AC219" i="8"/>
  <c r="AA124" i="8"/>
  <c r="S195" i="8"/>
  <c r="L219" i="8"/>
  <c r="R147" i="8"/>
  <c r="M147" i="8"/>
  <c r="M197" i="8"/>
  <c r="W197" i="8"/>
  <c r="Q124" i="8"/>
  <c r="Z124" i="8"/>
  <c r="O89" i="8"/>
  <c r="I135" i="8"/>
  <c r="U195" i="8"/>
  <c r="W128" i="8"/>
  <c r="V219" i="8"/>
  <c r="W66" i="8"/>
  <c r="P147" i="8"/>
  <c r="J156" i="8"/>
  <c r="O197" i="8"/>
  <c r="Q197" i="8"/>
  <c r="V124" i="8"/>
  <c r="AC159" i="8"/>
  <c r="S194" i="8"/>
  <c r="M89" i="8"/>
  <c r="N89" i="8"/>
  <c r="P219" i="8"/>
  <c r="O147" i="8"/>
  <c r="Q156" i="8"/>
  <c r="I197" i="8"/>
  <c r="AB199" i="8"/>
  <c r="Y124" i="8"/>
  <c r="N54" i="8"/>
  <c r="J174" i="8"/>
  <c r="R98" i="8"/>
  <c r="O226" i="8"/>
  <c r="P159" i="8"/>
  <c r="X194" i="8"/>
  <c r="I207" i="8"/>
  <c r="I42" i="8"/>
  <c r="K91" i="8"/>
  <c r="N91" i="8"/>
  <c r="P135" i="8"/>
  <c r="N195" i="8"/>
  <c r="X166" i="8"/>
  <c r="J153" i="8"/>
  <c r="N153" i="8"/>
  <c r="O123" i="8"/>
  <c r="Y153" i="8"/>
  <c r="L153" i="8"/>
  <c r="R123" i="8"/>
  <c r="V153" i="8"/>
  <c r="AB153" i="8"/>
  <c r="W123" i="8"/>
  <c r="O228" i="8"/>
  <c r="V203" i="8"/>
  <c r="AC29" i="8"/>
  <c r="U140" i="8"/>
  <c r="M153" i="8"/>
  <c r="U153" i="8"/>
  <c r="U123" i="8"/>
  <c r="W228" i="8"/>
  <c r="I203" i="8"/>
  <c r="N29" i="8"/>
  <c r="Y123" i="8"/>
  <c r="J140" i="8"/>
  <c r="T166" i="8"/>
  <c r="I153" i="8"/>
  <c r="T153" i="8"/>
  <c r="Y203" i="8"/>
  <c r="R29" i="8"/>
  <c r="J166" i="8"/>
  <c r="O121" i="8"/>
  <c r="K153" i="8"/>
  <c r="Z203" i="8"/>
  <c r="O166" i="8"/>
  <c r="U121" i="8"/>
  <c r="V15" i="8"/>
  <c r="Y140" i="8"/>
  <c r="I15" i="8"/>
  <c r="M15" i="8"/>
  <c r="K228" i="8"/>
  <c r="Z29" i="8"/>
  <c r="W140" i="8"/>
  <c r="R189" i="8"/>
  <c r="Z225" i="8"/>
  <c r="M219" i="8"/>
  <c r="K159" i="8"/>
  <c r="J128" i="8"/>
  <c r="Y142" i="8"/>
  <c r="Z219" i="8"/>
  <c r="N219" i="8"/>
  <c r="AA140" i="8"/>
  <c r="Q121" i="8"/>
  <c r="Y54" i="8"/>
  <c r="Q159" i="8"/>
  <c r="W176" i="8"/>
  <c r="AC176" i="8"/>
  <c r="Z15" i="8"/>
  <c r="O15" i="8"/>
  <c r="S123" i="8"/>
  <c r="Y228" i="8"/>
  <c r="K192" i="8"/>
  <c r="S192" i="8"/>
  <c r="I29" i="8"/>
  <c r="T29" i="8"/>
  <c r="U128" i="8"/>
  <c r="T142" i="8"/>
  <c r="X219" i="8"/>
  <c r="I219" i="8"/>
  <c r="Q140" i="8"/>
  <c r="W121" i="8"/>
  <c r="AB54" i="8"/>
  <c r="T159" i="8"/>
  <c r="AB176" i="8"/>
  <c r="S176" i="8"/>
  <c r="AB15" i="8"/>
  <c r="X15" i="8"/>
  <c r="J123" i="8"/>
  <c r="U228" i="8"/>
  <c r="V91" i="8"/>
  <c r="AC203" i="8"/>
  <c r="N192" i="8"/>
  <c r="U192" i="8"/>
  <c r="X29" i="8"/>
  <c r="U29" i="8"/>
  <c r="V192" i="8"/>
  <c r="Y29" i="8"/>
  <c r="S159" i="8"/>
  <c r="AC15" i="8"/>
  <c r="V222" i="8"/>
  <c r="L29" i="8"/>
  <c r="U225" i="8"/>
  <c r="U219" i="8"/>
  <c r="J219" i="8"/>
  <c r="T140" i="8"/>
  <c r="AC121" i="8"/>
  <c r="J54" i="8"/>
  <c r="Q54" i="8"/>
  <c r="M159" i="8"/>
  <c r="I159" i="8"/>
  <c r="J176" i="8"/>
  <c r="V176" i="8"/>
  <c r="T189" i="8"/>
  <c r="U15" i="8"/>
  <c r="AB123" i="8"/>
  <c r="V228" i="8"/>
  <c r="S91" i="8"/>
  <c r="L91" i="8"/>
  <c r="T203" i="8"/>
  <c r="L192" i="8"/>
  <c r="K29" i="8"/>
  <c r="V29" i="8"/>
  <c r="J159" i="8"/>
  <c r="I176" i="8"/>
  <c r="Y189" i="8"/>
  <c r="AC140" i="8"/>
  <c r="AA29" i="8"/>
  <c r="K219" i="8"/>
  <c r="Q219" i="8"/>
  <c r="V140" i="8"/>
  <c r="N121" i="8"/>
  <c r="R54" i="8"/>
  <c r="X54" i="8"/>
  <c r="L159" i="8"/>
  <c r="X159" i="8"/>
  <c r="L176" i="8"/>
  <c r="N176" i="8"/>
  <c r="U189" i="8"/>
  <c r="J15" i="8"/>
  <c r="K123" i="8"/>
  <c r="Q123" i="8"/>
  <c r="X228" i="8"/>
  <c r="J91" i="8"/>
  <c r="O91" i="8"/>
  <c r="X203" i="8"/>
  <c r="Y192" i="8"/>
  <c r="W192" i="8"/>
  <c r="S29" i="8"/>
  <c r="AB29" i="8"/>
  <c r="J29" i="8"/>
  <c r="J228" i="8"/>
  <c r="AB192" i="8"/>
  <c r="M29" i="8"/>
  <c r="N140" i="8"/>
  <c r="R15" i="8"/>
  <c r="P192" i="8"/>
  <c r="W29" i="8"/>
  <c r="AB219" i="8"/>
  <c r="N159" i="8"/>
  <c r="I152" i="8"/>
  <c r="W203" i="8"/>
  <c r="M192" i="8"/>
  <c r="AC142" i="8"/>
  <c r="Y219" i="8"/>
  <c r="T219" i="8"/>
  <c r="J121" i="8"/>
  <c r="L121" i="8"/>
  <c r="W54" i="8"/>
  <c r="S54" i="8"/>
  <c r="Y159" i="8"/>
  <c r="W159" i="8"/>
  <c r="T176" i="8"/>
  <c r="Y176" i="8"/>
  <c r="W189" i="8"/>
  <c r="K15" i="8"/>
  <c r="AC123" i="8"/>
  <c r="R228" i="8"/>
  <c r="T91" i="8"/>
  <c r="Y91" i="8"/>
  <c r="J203" i="8"/>
  <c r="R192" i="8"/>
  <c r="AA192" i="8"/>
  <c r="Q29" i="8"/>
  <c r="S15" i="8"/>
  <c r="Z176" i="8"/>
  <c r="P176" i="8"/>
  <c r="W15" i="8"/>
  <c r="AA15" i="8"/>
  <c r="Q176" i="8"/>
  <c r="L15" i="8"/>
  <c r="P222" i="8"/>
  <c r="O29" i="8"/>
  <c r="J225" i="8"/>
  <c r="AB121" i="8"/>
  <c r="U54" i="8"/>
  <c r="O54" i="8"/>
  <c r="U176" i="8"/>
  <c r="K176" i="8"/>
  <c r="Z189" i="8"/>
  <c r="Y15" i="8"/>
  <c r="N123" i="8"/>
  <c r="P142" i="8"/>
  <c r="R219" i="8"/>
  <c r="L140" i="8"/>
  <c r="I121" i="8"/>
  <c r="I54" i="8"/>
  <c r="X176" i="8"/>
  <c r="O189" i="8"/>
  <c r="P15" i="8"/>
  <c r="AA123" i="8"/>
  <c r="N228" i="8"/>
  <c r="P203" i="8"/>
  <c r="T192" i="8"/>
  <c r="M55" i="8"/>
  <c r="I55" i="8"/>
  <c r="AA55" i="8"/>
  <c r="M226" i="8"/>
  <c r="X226" i="8"/>
  <c r="X79" i="8"/>
  <c r="Q44" i="8"/>
  <c r="U55" i="8"/>
  <c r="Y55" i="8"/>
  <c r="M140" i="8"/>
  <c r="AC226" i="8"/>
  <c r="Y226" i="8"/>
  <c r="T79" i="8"/>
  <c r="M137" i="8"/>
  <c r="S228" i="8"/>
  <c r="L228" i="8"/>
  <c r="T44" i="8"/>
  <c r="S55" i="8"/>
  <c r="V55" i="8"/>
  <c r="K140" i="8"/>
  <c r="O140" i="8"/>
  <c r="AA119" i="8"/>
  <c r="R63" i="8"/>
  <c r="Q226" i="8"/>
  <c r="T228" i="8"/>
  <c r="U152" i="8"/>
  <c r="X222" i="8"/>
  <c r="AC144" i="8"/>
  <c r="R226" i="8"/>
  <c r="L55" i="8"/>
  <c r="O55" i="8"/>
  <c r="Z140" i="8"/>
  <c r="I140" i="8"/>
  <c r="R119" i="8"/>
  <c r="Z226" i="8"/>
  <c r="X62" i="8"/>
  <c r="L190" i="8"/>
  <c r="L137" i="8"/>
  <c r="M228" i="8"/>
  <c r="I228" i="8"/>
  <c r="T152" i="8"/>
  <c r="Y44" i="8"/>
  <c r="O144" i="8"/>
  <c r="W55" i="8"/>
  <c r="T55" i="8"/>
  <c r="I222" i="8"/>
  <c r="R55" i="8"/>
  <c r="K55" i="8"/>
  <c r="X140" i="8"/>
  <c r="R140" i="8"/>
  <c r="L51" i="8"/>
  <c r="AA226" i="8"/>
  <c r="N62" i="8"/>
  <c r="V190" i="8"/>
  <c r="J137" i="8"/>
  <c r="AA228" i="8"/>
  <c r="Z228" i="8"/>
  <c r="W152" i="8"/>
  <c r="R44" i="8"/>
  <c r="U144" i="8"/>
  <c r="AB226" i="8"/>
  <c r="I63" i="8"/>
  <c r="P226" i="8"/>
  <c r="AB55" i="8"/>
  <c r="Z55" i="8"/>
  <c r="P140" i="8"/>
  <c r="S140" i="8"/>
  <c r="S226" i="8"/>
  <c r="I226" i="8"/>
  <c r="AC62" i="8"/>
  <c r="AA79" i="8"/>
  <c r="Q137" i="8"/>
  <c r="Q228" i="8"/>
  <c r="AC228" i="8"/>
  <c r="X152" i="8"/>
  <c r="Z44" i="8"/>
  <c r="J55" i="8"/>
  <c r="P55" i="8"/>
  <c r="K226" i="8"/>
  <c r="X55" i="8"/>
  <c r="L226" i="8"/>
  <c r="V62" i="8"/>
  <c r="Z79" i="8"/>
  <c r="K137" i="8"/>
  <c r="P228" i="8"/>
  <c r="J152" i="8"/>
  <c r="N44" i="8"/>
  <c r="AA63" i="8"/>
  <c r="N152" i="8"/>
  <c r="Y63" i="8"/>
  <c r="N128" i="8"/>
  <c r="S142" i="8"/>
  <c r="S225" i="8"/>
  <c r="O225" i="8"/>
  <c r="AC63" i="8"/>
  <c r="AA189" i="8"/>
  <c r="Q189" i="8"/>
  <c r="P190" i="8"/>
  <c r="AB152" i="8"/>
  <c r="P152" i="8"/>
  <c r="I116" i="8"/>
  <c r="AC222" i="8"/>
  <c r="Q128" i="8"/>
  <c r="W142" i="8"/>
  <c r="T225" i="8"/>
  <c r="AA225" i="8"/>
  <c r="M121" i="8"/>
  <c r="V121" i="8"/>
  <c r="K63" i="8"/>
  <c r="V79" i="8"/>
  <c r="AC189" i="8"/>
  <c r="N189" i="8"/>
  <c r="K190" i="8"/>
  <c r="X123" i="8"/>
  <c r="P123" i="8"/>
  <c r="Y152" i="8"/>
  <c r="K152" i="8"/>
  <c r="S44" i="8"/>
  <c r="Q203" i="8"/>
  <c r="AB203" i="8"/>
  <c r="T116" i="8"/>
  <c r="R222" i="8"/>
  <c r="M63" i="8"/>
  <c r="R128" i="8"/>
  <c r="Q225" i="8"/>
  <c r="R225" i="8"/>
  <c r="N40" i="8"/>
  <c r="S121" i="8"/>
  <c r="Y121" i="8"/>
  <c r="N63" i="8"/>
  <c r="K79" i="8"/>
  <c r="I189" i="8"/>
  <c r="V123" i="8"/>
  <c r="S152" i="8"/>
  <c r="L152" i="8"/>
  <c r="AC44" i="8"/>
  <c r="U203" i="8"/>
  <c r="S203" i="8"/>
  <c r="Y222" i="8"/>
  <c r="M189" i="8"/>
  <c r="V225" i="8"/>
  <c r="AB128" i="8"/>
  <c r="AC225" i="8"/>
  <c r="I225" i="8"/>
  <c r="K121" i="8"/>
  <c r="AA121" i="8"/>
  <c r="S63" i="8"/>
  <c r="I79" i="8"/>
  <c r="V189" i="8"/>
  <c r="AB189" i="8"/>
  <c r="U190" i="8"/>
  <c r="M123" i="8"/>
  <c r="Q152" i="8"/>
  <c r="AC152" i="8"/>
  <c r="W44" i="8"/>
  <c r="R203" i="8"/>
  <c r="AA203" i="8"/>
  <c r="AA222" i="8"/>
  <c r="Z222" i="8"/>
  <c r="J142" i="8"/>
  <c r="Z152" i="8"/>
  <c r="Q222" i="8"/>
  <c r="U142" i="8"/>
  <c r="Y225" i="8"/>
  <c r="M225" i="8"/>
  <c r="X121" i="8"/>
  <c r="T63" i="8"/>
  <c r="Q79" i="8"/>
  <c r="K189" i="8"/>
  <c r="P189" i="8"/>
  <c r="X190" i="8"/>
  <c r="Z123" i="8"/>
  <c r="L123" i="8"/>
  <c r="R152" i="8"/>
  <c r="AA152" i="8"/>
  <c r="V44" i="8"/>
  <c r="L203" i="8"/>
  <c r="M203" i="8"/>
  <c r="K222" i="8"/>
  <c r="X63" i="8"/>
  <c r="P63" i="8"/>
  <c r="O222" i="8"/>
  <c r="N222" i="8"/>
  <c r="M222" i="8"/>
  <c r="L128" i="8"/>
  <c r="N225" i="8"/>
  <c r="J189" i="8"/>
  <c r="O152" i="8"/>
  <c r="S222" i="8"/>
  <c r="X128" i="8"/>
  <c r="K128" i="8"/>
  <c r="O142" i="8"/>
  <c r="W225" i="8"/>
  <c r="V63" i="8"/>
  <c r="AC79" i="8"/>
  <c r="X189" i="8"/>
  <c r="J190" i="8"/>
  <c r="T123" i="8"/>
  <c r="M152" i="8"/>
  <c r="O203" i="8"/>
  <c r="P116" i="8"/>
  <c r="W222" i="8"/>
  <c r="AC28" i="8"/>
  <c r="I28" i="8"/>
  <c r="L44" i="8"/>
  <c r="U44" i="8"/>
  <c r="J144" i="8"/>
  <c r="Q119" i="8"/>
  <c r="AB119" i="8"/>
  <c r="Q166" i="8"/>
  <c r="O63" i="8"/>
  <c r="Z63" i="8"/>
  <c r="Q85" i="8"/>
  <c r="J85" i="8"/>
  <c r="AB62" i="8"/>
  <c r="U62" i="8"/>
  <c r="W79" i="8"/>
  <c r="M79" i="8"/>
  <c r="AC207" i="8"/>
  <c r="J207" i="8"/>
  <c r="U137" i="8"/>
  <c r="AC137" i="8"/>
  <c r="S28" i="8"/>
  <c r="V28" i="8"/>
  <c r="AA44" i="8"/>
  <c r="P44" i="8"/>
  <c r="M144" i="8"/>
  <c r="Q207" i="8"/>
  <c r="W85" i="8"/>
  <c r="X207" i="8"/>
  <c r="M44" i="8"/>
  <c r="Z85" i="8"/>
  <c r="O62" i="8"/>
  <c r="N119" i="8"/>
  <c r="M119" i="8"/>
  <c r="N166" i="8"/>
  <c r="Q63" i="8"/>
  <c r="W63" i="8"/>
  <c r="P85" i="8"/>
  <c r="K85" i="8"/>
  <c r="T62" i="8"/>
  <c r="Z62" i="8"/>
  <c r="U79" i="8"/>
  <c r="Z207" i="8"/>
  <c r="L207" i="8"/>
  <c r="W137" i="8"/>
  <c r="Q28" i="8"/>
  <c r="Y28" i="8"/>
  <c r="O44" i="8"/>
  <c r="K44" i="8"/>
  <c r="U222" i="8"/>
  <c r="L222" i="8"/>
  <c r="S144" i="8"/>
  <c r="P144" i="8"/>
  <c r="U28" i="8"/>
  <c r="AA207" i="8"/>
  <c r="I85" i="8"/>
  <c r="AD166" i="8"/>
  <c r="Y79" i="8"/>
  <c r="I119" i="8"/>
  <c r="Z119" i="8"/>
  <c r="AC166" i="8"/>
  <c r="Y166" i="8"/>
  <c r="AB63" i="8"/>
  <c r="L63" i="8"/>
  <c r="X85" i="8"/>
  <c r="AA85" i="8"/>
  <c r="P62" i="8"/>
  <c r="I62" i="8"/>
  <c r="J79" i="8"/>
  <c r="S207" i="8"/>
  <c r="AB207" i="8"/>
  <c r="R137" i="8"/>
  <c r="AA28" i="8"/>
  <c r="J28" i="8"/>
  <c r="AB44" i="8"/>
  <c r="T222" i="8"/>
  <c r="N144" i="8"/>
  <c r="Y207" i="8"/>
  <c r="N207" i="8"/>
  <c r="L28" i="8"/>
  <c r="O28" i="8"/>
  <c r="U85" i="8"/>
  <c r="R207" i="8"/>
  <c r="S119" i="8"/>
  <c r="L119" i="8"/>
  <c r="M85" i="8"/>
  <c r="M62" i="8"/>
  <c r="P207" i="8"/>
  <c r="T137" i="8"/>
  <c r="N28" i="8"/>
  <c r="Q144" i="8"/>
  <c r="K119" i="8"/>
  <c r="S166" i="8"/>
  <c r="Z137" i="8"/>
  <c r="Y85" i="8"/>
  <c r="W62" i="8"/>
  <c r="O79" i="8"/>
  <c r="U207" i="8"/>
  <c r="V137" i="8"/>
  <c r="X137" i="8"/>
  <c r="Z28" i="8"/>
  <c r="I44" i="8"/>
  <c r="AA144" i="8"/>
  <c r="J119" i="8"/>
  <c r="K62" i="8"/>
  <c r="M207" i="8"/>
  <c r="AC119" i="8"/>
  <c r="U119" i="8"/>
  <c r="U166" i="8"/>
  <c r="W166" i="8"/>
  <c r="J63" i="8"/>
  <c r="N103" i="8"/>
  <c r="L85" i="8"/>
  <c r="O85" i="8"/>
  <c r="Y62" i="8"/>
  <c r="L62" i="8"/>
  <c r="R79" i="8"/>
  <c r="K207" i="8"/>
  <c r="AA137" i="8"/>
  <c r="W28" i="8"/>
  <c r="X28" i="8"/>
  <c r="X44" i="8"/>
  <c r="J222" i="8"/>
  <c r="X144" i="8"/>
  <c r="P28" i="8"/>
  <c r="N137" i="8"/>
  <c r="K166" i="8"/>
  <c r="R62" i="8"/>
  <c r="O207" i="8"/>
  <c r="S137" i="8"/>
  <c r="M28" i="8"/>
  <c r="R144" i="8"/>
  <c r="W119" i="8"/>
  <c r="X40" i="8"/>
  <c r="R166" i="8"/>
  <c r="P166" i="8"/>
  <c r="Q62" i="8"/>
  <c r="AB79" i="8"/>
  <c r="T207" i="8"/>
  <c r="Z166" i="8"/>
  <c r="S85" i="8"/>
  <c r="N79" i="8"/>
  <c r="V207" i="8"/>
  <c r="I137" i="8"/>
  <c r="O137" i="8"/>
  <c r="Y30" i="8"/>
  <c r="P119" i="8"/>
  <c r="I166" i="8"/>
  <c r="V51" i="8"/>
  <c r="AC85" i="8"/>
  <c r="J62" i="8"/>
  <c r="S79" i="8"/>
  <c r="Y137" i="8"/>
  <c r="T28" i="8"/>
  <c r="V144" i="8"/>
  <c r="M30" i="8"/>
  <c r="N51" i="8"/>
  <c r="AA40" i="8"/>
  <c r="K51" i="8"/>
  <c r="AA51" i="8"/>
  <c r="AA30" i="8"/>
  <c r="V40" i="8"/>
  <c r="R51" i="8"/>
  <c r="AC40" i="8"/>
  <c r="V30" i="8"/>
  <c r="U40" i="8"/>
  <c r="I51" i="8"/>
  <c r="N190" i="8"/>
  <c r="I142" i="8"/>
  <c r="M142" i="8"/>
  <c r="Q30" i="8"/>
  <c r="P30" i="8"/>
  <c r="K40" i="8"/>
  <c r="L40" i="8"/>
  <c r="Z51" i="8"/>
  <c r="Q51" i="8"/>
  <c r="T190" i="8"/>
  <c r="AB190" i="8"/>
  <c r="R116" i="8"/>
  <c r="AA128" i="8"/>
  <c r="T128" i="8"/>
  <c r="Q142" i="8"/>
  <c r="Z142" i="8"/>
  <c r="U30" i="8"/>
  <c r="AC30" i="8"/>
  <c r="Q40" i="8"/>
  <c r="Y40" i="8"/>
  <c r="J51" i="8"/>
  <c r="T51" i="8"/>
  <c r="W190" i="8"/>
  <c r="M190" i="8"/>
  <c r="T144" i="8"/>
  <c r="I144" i="8"/>
  <c r="M40" i="8"/>
  <c r="X51" i="8"/>
  <c r="Z30" i="8"/>
  <c r="T30" i="8"/>
  <c r="L142" i="8"/>
  <c r="AB30" i="8"/>
  <c r="U51" i="8"/>
  <c r="Q190" i="8"/>
  <c r="O116" i="8"/>
  <c r="V128" i="8"/>
  <c r="I128" i="8"/>
  <c r="R142" i="8"/>
  <c r="AB142" i="8"/>
  <c r="J30" i="8"/>
  <c r="N30" i="8"/>
  <c r="J40" i="8"/>
  <c r="P40" i="8"/>
  <c r="P51" i="8"/>
  <c r="S51" i="8"/>
  <c r="R190" i="8"/>
  <c r="AC190" i="8"/>
  <c r="U116" i="8"/>
  <c r="L144" i="8"/>
  <c r="AB144" i="8"/>
  <c r="X30" i="8"/>
  <c r="R30" i="8"/>
  <c r="O30" i="8"/>
  <c r="M51" i="8"/>
  <c r="T40" i="8"/>
  <c r="L30" i="8"/>
  <c r="O40" i="8"/>
  <c r="Y190" i="8"/>
  <c r="P128" i="8"/>
  <c r="S128" i="8"/>
  <c r="AA142" i="8"/>
  <c r="K142" i="8"/>
  <c r="S30" i="8"/>
  <c r="K30" i="8"/>
  <c r="Z40" i="8"/>
  <c r="R40" i="8"/>
  <c r="AB51" i="8"/>
  <c r="Y51" i="8"/>
  <c r="AA190" i="8"/>
  <c r="O190" i="8"/>
  <c r="L116" i="8"/>
  <c r="Z144" i="8"/>
  <c r="K144" i="8"/>
  <c r="W40" i="8"/>
  <c r="S190" i="8"/>
  <c r="X142" i="8"/>
  <c r="AB40" i="8"/>
  <c r="W51" i="8"/>
  <c r="Z128" i="8"/>
  <c r="V142" i="8"/>
  <c r="W30" i="8"/>
  <c r="I40" i="8"/>
  <c r="O51" i="8"/>
  <c r="Z190" i="8"/>
  <c r="W116" i="8"/>
  <c r="W144" i="8"/>
  <c r="AA103" i="8"/>
  <c r="Z103" i="8"/>
  <c r="M103" i="8"/>
  <c r="AA116" i="8"/>
  <c r="AB116" i="8"/>
  <c r="X103" i="8"/>
  <c r="V103" i="8"/>
  <c r="AC116" i="8"/>
  <c r="Q116" i="8"/>
  <c r="J103" i="8"/>
  <c r="I103" i="8"/>
  <c r="Y103" i="8"/>
  <c r="L103" i="8"/>
  <c r="J116" i="8"/>
  <c r="N116" i="8"/>
  <c r="U103" i="8"/>
  <c r="Q103" i="8"/>
  <c r="O103" i="8"/>
  <c r="X116" i="8"/>
  <c r="Z116" i="8"/>
  <c r="P103" i="8"/>
  <c r="V116" i="8"/>
  <c r="S103" i="8"/>
  <c r="T103" i="8"/>
  <c r="Y116" i="8"/>
  <c r="S116" i="8"/>
  <c r="R103" i="8"/>
  <c r="AC103" i="8"/>
  <c r="W103" i="8"/>
  <c r="K103" i="8"/>
  <c r="M116" i="8"/>
  <c r="D183" i="6"/>
  <c r="D157" i="6"/>
  <c r="D190" i="6"/>
  <c r="AD33" i="8"/>
  <c r="AD106" i="8"/>
  <c r="G80" i="8"/>
  <c r="Q80" i="2" s="1"/>
  <c r="G223" i="8"/>
  <c r="Q223" i="2" s="1"/>
  <c r="AD162" i="8"/>
  <c r="D185" i="6"/>
  <c r="D158" i="6"/>
  <c r="AD36" i="8"/>
  <c r="AD133" i="8"/>
  <c r="D194" i="6"/>
  <c r="AD218" i="8"/>
  <c r="AD131" i="8"/>
  <c r="AD184" i="8"/>
  <c r="AD196" i="8"/>
  <c r="AD73" i="8"/>
  <c r="AD175" i="8"/>
  <c r="AD72" i="8"/>
  <c r="G111" i="8"/>
  <c r="Q111" i="2" s="1"/>
  <c r="AD50" i="8"/>
  <c r="AD34" i="8"/>
  <c r="AD230" i="8"/>
  <c r="AD126" i="8"/>
  <c r="AD60" i="8"/>
  <c r="AD202" i="8"/>
  <c r="AD49" i="8"/>
  <c r="G127" i="8"/>
  <c r="Q127" i="2" s="1"/>
  <c r="AD212" i="8"/>
  <c r="AD183" i="8"/>
  <c r="G90" i="8"/>
  <c r="Q90" i="2" s="1"/>
  <c r="AD82" i="8"/>
  <c r="G213" i="8"/>
  <c r="Q213" i="2" s="1"/>
  <c r="AD180" i="8"/>
  <c r="AD129" i="8"/>
  <c r="AD233" i="8"/>
  <c r="AD177" i="8"/>
  <c r="AD64" i="8"/>
  <c r="AD105" i="8"/>
  <c r="AD161" i="8"/>
  <c r="AD108" i="8"/>
  <c r="AD191" i="8"/>
  <c r="AD107" i="8"/>
  <c r="AD52" i="8"/>
  <c r="AD27" i="8"/>
  <c r="AD130" i="8"/>
  <c r="AD112" i="8"/>
  <c r="AD150" i="8"/>
  <c r="AD185" i="8"/>
  <c r="AD17" i="8"/>
  <c r="G18" i="8"/>
  <c r="Q18" i="2" s="1"/>
  <c r="AD115" i="8"/>
  <c r="AD198" i="8"/>
  <c r="AD204" i="8"/>
  <c r="AD214" i="8"/>
  <c r="AD70" i="8"/>
  <c r="AD193" i="8"/>
  <c r="AD211" i="8"/>
  <c r="AD179" i="8"/>
  <c r="G220" i="8"/>
  <c r="Q220" i="2" s="1"/>
  <c r="AD157" i="8"/>
  <c r="AD163" i="8"/>
  <c r="AD109" i="8"/>
  <c r="AD231" i="8"/>
  <c r="AD69" i="8"/>
  <c r="AD67" i="8"/>
  <c r="AD41" i="8"/>
  <c r="AD149" i="8"/>
  <c r="AD178" i="8"/>
  <c r="AD229" i="8"/>
  <c r="AD56" i="8"/>
  <c r="G215" i="8"/>
  <c r="Q215" i="2" s="1"/>
  <c r="AD141" i="8"/>
  <c r="AD101" i="8"/>
  <c r="G78" i="8"/>
  <c r="Q78" i="2" s="1"/>
  <c r="AD169" i="8"/>
  <c r="AD172" i="8"/>
  <c r="AD21" i="8"/>
  <c r="AD75" i="8"/>
  <c r="AD97" i="8"/>
  <c r="AD102" i="8"/>
  <c r="AD47" i="8"/>
  <c r="AD45" i="8"/>
  <c r="AD104" i="8"/>
  <c r="AD181" i="8"/>
  <c r="AD25" i="8"/>
  <c r="AD145" i="8"/>
  <c r="G224" i="8"/>
  <c r="Q224" i="2" s="1"/>
  <c r="AD221" i="8"/>
  <c r="AD46" i="8"/>
  <c r="AD14" i="8"/>
  <c r="AD201" i="8"/>
  <c r="AD61" i="8"/>
  <c r="AD96" i="8"/>
  <c r="AD158" i="8"/>
  <c r="AD99" i="8"/>
  <c r="AD136" i="8"/>
  <c r="AD23" i="8"/>
  <c r="AD83" i="8"/>
  <c r="AD148" i="8"/>
  <c r="G114" i="8"/>
  <c r="Q114" i="2" s="1"/>
  <c r="R84" i="8"/>
  <c r="I84" i="8"/>
  <c r="V84" i="8"/>
  <c r="W84" i="8"/>
  <c r="U84" i="8"/>
  <c r="X84" i="8"/>
  <c r="O84" i="8"/>
  <c r="Y84" i="8"/>
  <c r="Z84" i="8"/>
  <c r="AA84" i="8"/>
  <c r="M84" i="8"/>
  <c r="N84" i="8"/>
  <c r="AB84" i="8"/>
  <c r="AC84" i="8"/>
  <c r="T84" i="8"/>
  <c r="K84" i="8"/>
  <c r="S84" i="8"/>
  <c r="Q84" i="8"/>
  <c r="J84" i="8"/>
  <c r="P84" i="8"/>
  <c r="L84" i="8"/>
  <c r="G188" i="8"/>
  <c r="Q188" i="2" s="1"/>
  <c r="G209" i="8"/>
  <c r="Q209" i="2" s="1"/>
  <c r="T227" i="8"/>
  <c r="R227" i="8"/>
  <c r="I227" i="8"/>
  <c r="M227" i="8"/>
  <c r="Z227" i="8"/>
  <c r="S227" i="8"/>
  <c r="L227" i="8"/>
  <c r="O227" i="8"/>
  <c r="AB227" i="8"/>
  <c r="AC227" i="8"/>
  <c r="U227" i="8"/>
  <c r="P227" i="8"/>
  <c r="X227" i="8"/>
  <c r="V227" i="8"/>
  <c r="W227" i="8"/>
  <c r="N227" i="8"/>
  <c r="K227" i="8"/>
  <c r="AA227" i="8"/>
  <c r="J227" i="8"/>
  <c r="Q227" i="8"/>
  <c r="Y227" i="8"/>
  <c r="G48" i="8"/>
  <c r="Q48" i="2" s="1"/>
  <c r="AD127" i="8"/>
  <c r="G97" i="8"/>
  <c r="Q97" i="2" s="1"/>
  <c r="G109" i="8"/>
  <c r="Q109" i="2" s="1"/>
  <c r="G110" i="8"/>
  <c r="Q110" i="2" s="1"/>
  <c r="G76" i="8"/>
  <c r="Q76" i="2" s="1"/>
  <c r="G154" i="8"/>
  <c r="Q154" i="2" s="1"/>
  <c r="G83" i="8"/>
  <c r="Q83" i="2" s="1"/>
  <c r="G93" i="8"/>
  <c r="Q93" i="2" s="1"/>
  <c r="G16" i="8"/>
  <c r="Q16" i="2" s="1"/>
  <c r="D184" i="6"/>
  <c r="G74" i="8"/>
  <c r="Q74" i="2" s="1"/>
  <c r="G187" i="8"/>
  <c r="Q187" i="2" s="1"/>
  <c r="G117" i="8"/>
  <c r="Q117" i="2" s="1"/>
  <c r="G108" i="8"/>
  <c r="Q108" i="2" s="1"/>
  <c r="G27" i="8"/>
  <c r="Q27" i="2" s="1"/>
  <c r="G92" i="8"/>
  <c r="Q92" i="2" s="1"/>
  <c r="G202" i="8"/>
  <c r="Q202" i="2" s="1"/>
  <c r="G157" i="8"/>
  <c r="Q157" i="2" s="1"/>
  <c r="G169" i="8"/>
  <c r="Q169" i="2" s="1"/>
  <c r="AD213" i="8"/>
  <c r="D10" i="5"/>
  <c r="M79" i="2"/>
  <c r="M11" i="2" s="1"/>
  <c r="G96" i="8"/>
  <c r="Q96" i="2" s="1"/>
  <c r="W11" i="4"/>
  <c r="AB13" i="4"/>
  <c r="J13" i="2" s="1"/>
  <c r="R292" i="33"/>
  <c r="D5" i="33"/>
  <c r="G68" i="8"/>
  <c r="Q68" i="2" s="1"/>
  <c r="N160" i="8"/>
  <c r="X160" i="8"/>
  <c r="Q160" i="8"/>
  <c r="R160" i="8"/>
  <c r="K160" i="8"/>
  <c r="AC160" i="8"/>
  <c r="V160" i="8"/>
  <c r="AA160" i="8"/>
  <c r="P160" i="8"/>
  <c r="J160" i="8"/>
  <c r="U160" i="8"/>
  <c r="I160" i="8"/>
  <c r="T160" i="8"/>
  <c r="S160" i="8"/>
  <c r="Y160" i="8"/>
  <c r="L160" i="8"/>
  <c r="W160" i="8"/>
  <c r="AB160" i="8"/>
  <c r="Z160" i="8"/>
  <c r="M160" i="8"/>
  <c r="O160" i="8"/>
  <c r="G155" i="8"/>
  <c r="Q155" i="2" s="1"/>
  <c r="G151" i="8"/>
  <c r="Q151" i="2" s="1"/>
  <c r="AD224" i="8"/>
  <c r="G232" i="8"/>
  <c r="Q232" i="2" s="1"/>
  <c r="G94" i="8"/>
  <c r="Q94" i="2" s="1"/>
  <c r="G212" i="8"/>
  <c r="Q212" i="2" s="1"/>
  <c r="G59" i="8"/>
  <c r="Q59" i="2" s="1"/>
  <c r="G61" i="8"/>
  <c r="Q61" i="2" s="1"/>
  <c r="G164" i="8"/>
  <c r="Q164" i="2" s="1"/>
  <c r="AD215" i="8"/>
  <c r="G22" i="8"/>
  <c r="Q22" i="2" s="1"/>
  <c r="G180" i="8"/>
  <c r="Q180" i="2" s="1"/>
  <c r="G193" i="8"/>
  <c r="Q193" i="2" s="1"/>
  <c r="AA182" i="8"/>
  <c r="Q182" i="8"/>
  <c r="T182" i="8"/>
  <c r="N182" i="8"/>
  <c r="I182" i="8"/>
  <c r="S182" i="8"/>
  <c r="U182" i="8"/>
  <c r="X182" i="8"/>
  <c r="M182" i="8"/>
  <c r="J182" i="8"/>
  <c r="AB182" i="8"/>
  <c r="R182" i="8"/>
  <c r="W182" i="8"/>
  <c r="K182" i="8"/>
  <c r="AC182" i="8"/>
  <c r="O182" i="8"/>
  <c r="P182" i="8"/>
  <c r="Z182" i="8"/>
  <c r="V182" i="8"/>
  <c r="L182" i="8"/>
  <c r="Y182" i="8"/>
  <c r="AC95" i="8"/>
  <c r="Q95" i="8"/>
  <c r="K95" i="8"/>
  <c r="AA95" i="8"/>
  <c r="V95" i="8"/>
  <c r="I95" i="8"/>
  <c r="Y95" i="8"/>
  <c r="X95" i="8"/>
  <c r="W95" i="8"/>
  <c r="U95" i="8"/>
  <c r="S95" i="8"/>
  <c r="T95" i="8"/>
  <c r="J95" i="8"/>
  <c r="P95" i="8"/>
  <c r="R95" i="8"/>
  <c r="Z95" i="8"/>
  <c r="L95" i="8"/>
  <c r="N95" i="8"/>
  <c r="M95" i="8"/>
  <c r="O95" i="8"/>
  <c r="AB95" i="8"/>
  <c r="G99" i="8"/>
  <c r="Q99" i="2" s="1"/>
  <c r="G216" i="8"/>
  <c r="Q216" i="2" s="1"/>
  <c r="AD209" i="8"/>
  <c r="G186" i="8"/>
  <c r="Q186" i="2" s="1"/>
  <c r="G65" i="8"/>
  <c r="Q65" i="2" s="1"/>
  <c r="G37" i="8"/>
  <c r="Q37" i="2" s="1"/>
  <c r="G149" i="8"/>
  <c r="Q149" i="2" s="1"/>
  <c r="G58" i="8"/>
  <c r="Q58" i="2" s="1"/>
  <c r="G170" i="8"/>
  <c r="Q170" i="2" s="1"/>
  <c r="G34" i="8"/>
  <c r="Q34" i="2" s="1"/>
  <c r="G230" i="8"/>
  <c r="Q230" i="2" s="1"/>
  <c r="G136" i="8"/>
  <c r="Q136" i="2" s="1"/>
  <c r="AD154" i="8"/>
  <c r="G46" i="8"/>
  <c r="Q46" i="2" s="1"/>
  <c r="G23" i="8"/>
  <c r="Q23" i="2" s="1"/>
  <c r="G201" i="8"/>
  <c r="Q201" i="2" s="1"/>
  <c r="AD90" i="8"/>
  <c r="G168" i="8"/>
  <c r="Q168" i="2" s="1"/>
  <c r="G115" i="8"/>
  <c r="Q115" i="2" s="1"/>
  <c r="G82" i="8"/>
  <c r="Q82" i="2" s="1"/>
  <c r="AD16" i="8"/>
  <c r="AD220" i="8"/>
  <c r="G24" i="8"/>
  <c r="Q24" i="2" s="1"/>
  <c r="AD117" i="8"/>
  <c r="G184" i="8"/>
  <c r="Q184" i="2" s="1"/>
  <c r="G196" i="8"/>
  <c r="Q196" i="2" s="1"/>
  <c r="G25" i="8"/>
  <c r="Q25" i="2" s="1"/>
  <c r="G191" i="8"/>
  <c r="Q191" i="2" s="1"/>
  <c r="G206" i="8"/>
  <c r="Q206" i="2" s="1"/>
  <c r="G88" i="8"/>
  <c r="Q88" i="2" s="1"/>
  <c r="G81" i="8"/>
  <c r="Q81" i="2" s="1"/>
  <c r="G105" i="8"/>
  <c r="Q105" i="2" s="1"/>
  <c r="G49" i="8"/>
  <c r="Q49" i="2" s="1"/>
  <c r="AD186" i="8"/>
  <c r="G69" i="8"/>
  <c r="Q69" i="2" s="1"/>
  <c r="G150" i="8"/>
  <c r="Q150" i="2" s="1"/>
  <c r="AD151" i="8"/>
  <c r="G158" i="8"/>
  <c r="Q158" i="2" s="1"/>
  <c r="AD110" i="8"/>
  <c r="AD188" i="8"/>
  <c r="AD48" i="8"/>
  <c r="G31" i="8"/>
  <c r="Q31" i="2" s="1"/>
  <c r="G162" i="8"/>
  <c r="Q162" i="2" s="1"/>
  <c r="AD59" i="8"/>
  <c r="AD168" i="8"/>
  <c r="AD164" i="8"/>
  <c r="AD74" i="8"/>
  <c r="G21" i="8"/>
  <c r="Q21" i="2" s="1"/>
  <c r="G172" i="8"/>
  <c r="Q172" i="2" s="1"/>
  <c r="AD88" i="8"/>
  <c r="D192" i="6"/>
  <c r="G163" i="8"/>
  <c r="Q163" i="2" s="1"/>
  <c r="D193" i="6"/>
  <c r="AD223" i="8"/>
  <c r="G102" i="8"/>
  <c r="Q102" i="2" s="1"/>
  <c r="G50" i="8"/>
  <c r="Q50" i="2" s="1"/>
  <c r="G129" i="8"/>
  <c r="Q129" i="2" s="1"/>
  <c r="G52" i="8"/>
  <c r="Q52" i="2" s="1"/>
  <c r="G177" i="8"/>
  <c r="Q177" i="2" s="1"/>
  <c r="G126" i="8"/>
  <c r="Q126" i="2" s="1"/>
  <c r="G112" i="8"/>
  <c r="Q112" i="2" s="1"/>
  <c r="G231" i="8"/>
  <c r="Q231" i="2" s="1"/>
  <c r="AD94" i="8"/>
  <c r="G106" i="8"/>
  <c r="Q106" i="2" s="1"/>
  <c r="G107" i="8"/>
  <c r="Q107" i="2" s="1"/>
  <c r="G211" i="8"/>
  <c r="Q211" i="2" s="1"/>
  <c r="AD206" i="8"/>
  <c r="G45" i="8"/>
  <c r="Q45" i="2" s="1"/>
  <c r="G104" i="8"/>
  <c r="Q104" i="2" s="1"/>
  <c r="G125" i="8"/>
  <c r="Q125" i="2" s="1"/>
  <c r="AD125" i="8"/>
  <c r="G131" i="8"/>
  <c r="Q131" i="2" s="1"/>
  <c r="AD93" i="8"/>
  <c r="G57" i="8"/>
  <c r="Q57" i="2" s="1"/>
  <c r="G33" i="8"/>
  <c r="Q33" i="2" s="1"/>
  <c r="G101" i="8"/>
  <c r="Q101" i="2" s="1"/>
  <c r="G198" i="8"/>
  <c r="Q198" i="2" s="1"/>
  <c r="G148" i="8"/>
  <c r="Q148" i="2" s="1"/>
  <c r="G47" i="8"/>
  <c r="Q47" i="2" s="1"/>
  <c r="AD81" i="8"/>
  <c r="G75" i="8"/>
  <c r="Q75" i="2" s="1"/>
  <c r="G233" i="8"/>
  <c r="Q233" i="2" s="1"/>
  <c r="G19" i="8"/>
  <c r="Q19" i="2" s="1"/>
  <c r="G161" i="8"/>
  <c r="Q161" i="2" s="1"/>
  <c r="G60" i="8"/>
  <c r="Q60" i="2" s="1"/>
  <c r="G145" i="8"/>
  <c r="Q145" i="2" s="1"/>
  <c r="G200" i="8"/>
  <c r="Q200" i="2" s="1"/>
  <c r="AD19" i="8"/>
  <c r="G218" i="8"/>
  <c r="Q218" i="2" s="1"/>
  <c r="G39" i="8"/>
  <c r="Q39" i="2" s="1"/>
  <c r="G229" i="8"/>
  <c r="Q229" i="2" s="1"/>
  <c r="G20" i="8"/>
  <c r="Q20" i="2" s="1"/>
  <c r="G17" i="8"/>
  <c r="Q17" i="2" s="1"/>
  <c r="G35" i="8"/>
  <c r="Q35" i="2" s="1"/>
  <c r="G70" i="8"/>
  <c r="Q70" i="2" s="1"/>
  <c r="G64" i="8"/>
  <c r="Q64" i="2" s="1"/>
  <c r="AD35" i="8"/>
  <c r="G183" i="8"/>
  <c r="Q183" i="2" s="1"/>
  <c r="G179" i="8"/>
  <c r="Q179" i="2" s="1"/>
  <c r="G14" i="8"/>
  <c r="Q14" i="2" s="1"/>
  <c r="AD78" i="8"/>
  <c r="G73" i="8"/>
  <c r="Q73" i="2" s="1"/>
  <c r="AD80" i="8"/>
  <c r="G204" i="8"/>
  <c r="Q204" i="2" s="1"/>
  <c r="G41" i="8"/>
  <c r="Q41" i="2" s="1"/>
  <c r="AD58" i="8"/>
  <c r="AD232" i="8"/>
  <c r="AD200" i="8"/>
  <c r="G175" i="8"/>
  <c r="Q175" i="2" s="1"/>
  <c r="G214" i="8"/>
  <c r="Q214" i="2" s="1"/>
  <c r="AD65" i="8"/>
  <c r="AD155" i="8"/>
  <c r="G67" i="8"/>
  <c r="Q67" i="2" s="1"/>
  <c r="G185" i="8"/>
  <c r="Q185" i="2" s="1"/>
  <c r="G133" i="8"/>
  <c r="Q133" i="2" s="1"/>
  <c r="G72" i="8"/>
  <c r="Q72" i="2" s="1"/>
  <c r="AD37" i="8"/>
  <c r="AD111" i="8"/>
  <c r="G221" i="8"/>
  <c r="Q221" i="2" s="1"/>
  <c r="AD170" i="8"/>
  <c r="G178" i="8"/>
  <c r="Q178" i="2" s="1"/>
  <c r="G56" i="8"/>
  <c r="Q56" i="2" s="1"/>
  <c r="G181" i="8"/>
  <c r="Q181" i="2" s="1"/>
  <c r="AD20" i="8"/>
  <c r="AD92" i="8"/>
  <c r="G36" i="8"/>
  <c r="Q36" i="2" s="1"/>
  <c r="AD57" i="8"/>
  <c r="G141" i="8"/>
  <c r="Q141" i="2" s="1"/>
  <c r="AD22" i="8"/>
  <c r="G130" i="8"/>
  <c r="Q130" i="2" s="1"/>
  <c r="AD187" i="8"/>
  <c r="AD24" i="8"/>
  <c r="E52" i="47" a="1"/>
  <c r="E16" i="47" l="1"/>
  <c r="H16" i="47" s="1"/>
  <c r="G132" i="8"/>
  <c r="Q132" i="2" s="1"/>
  <c r="AD132" i="8"/>
  <c r="E52" i="47"/>
  <c r="G173" i="8"/>
  <c r="Q173" i="2" s="1"/>
  <c r="AD173" i="8"/>
  <c r="AD87" i="8"/>
  <c r="G87" i="8"/>
  <c r="Q87" i="2" s="1"/>
  <c r="G134" i="8"/>
  <c r="Q134" i="2" s="1"/>
  <c r="AD134" i="8"/>
  <c r="AD26" i="8"/>
  <c r="AD120" i="8"/>
  <c r="G26" i="8"/>
  <c r="Q26" i="2" s="1"/>
  <c r="G120" i="8"/>
  <c r="Q120" i="2" s="1"/>
  <c r="G205" i="8"/>
  <c r="Q205" i="2" s="1"/>
  <c r="AD205" i="8"/>
  <c r="AD146" i="8"/>
  <c r="G146" i="8"/>
  <c r="Q146" i="2" s="1"/>
  <c r="G208" i="8"/>
  <c r="Q208" i="2" s="1"/>
  <c r="AD208" i="8"/>
  <c r="G77" i="8"/>
  <c r="Q77" i="2" s="1"/>
  <c r="AD77" i="8"/>
  <c r="G86" i="8"/>
  <c r="Q86" i="2" s="1"/>
  <c r="G113" i="8"/>
  <c r="Q113" i="2" s="1"/>
  <c r="G122" i="8"/>
  <c r="Q122" i="2" s="1"/>
  <c r="AD139" i="8"/>
  <c r="G100" i="8"/>
  <c r="Q100" i="2" s="1"/>
  <c r="AD86" i="8"/>
  <c r="AD167" i="8"/>
  <c r="AD143" i="8"/>
  <c r="G210" i="8"/>
  <c r="Q210" i="2" s="1"/>
  <c r="AD118" i="8"/>
  <c r="G143" i="8"/>
  <c r="Q143" i="2" s="1"/>
  <c r="AD210" i="8"/>
  <c r="G38" i="8"/>
  <c r="Q38" i="2" s="1"/>
  <c r="AD100" i="8"/>
  <c r="G139" i="8"/>
  <c r="Q139" i="2" s="1"/>
  <c r="G167" i="8"/>
  <c r="Q167" i="2" s="1"/>
  <c r="G43" i="8"/>
  <c r="Q43" i="2" s="1"/>
  <c r="G217" i="8"/>
  <c r="Q217" i="2" s="1"/>
  <c r="G71" i="8"/>
  <c r="Q71" i="2" s="1"/>
  <c r="G98" i="8"/>
  <c r="Q98" i="2" s="1"/>
  <c r="G89" i="8"/>
  <c r="Q89" i="2" s="1"/>
  <c r="AD195" i="8"/>
  <c r="AD53" i="8"/>
  <c r="G156" i="8"/>
  <c r="Q156" i="2" s="1"/>
  <c r="AD32" i="8"/>
  <c r="AD71" i="8"/>
  <c r="AD113" i="8"/>
  <c r="G118" i="8"/>
  <c r="Q118" i="2" s="1"/>
  <c r="AD171" i="8"/>
  <c r="AD165" i="8"/>
  <c r="AD199" i="8"/>
  <c r="G124" i="8"/>
  <c r="Q124" i="2" s="1"/>
  <c r="G165" i="8"/>
  <c r="Q165" i="2" s="1"/>
  <c r="AD135" i="8"/>
  <c r="G32" i="8"/>
  <c r="Q32" i="2" s="1"/>
  <c r="G171" i="8"/>
  <c r="Q171" i="2" s="1"/>
  <c r="AD38" i="8"/>
  <c r="AD122" i="8"/>
  <c r="AD194" i="8"/>
  <c r="AD98" i="8"/>
  <c r="AD147" i="8"/>
  <c r="G174" i="8"/>
  <c r="Q174" i="2" s="1"/>
  <c r="AD197" i="8"/>
  <c r="AD89" i="8"/>
  <c r="G194" i="8"/>
  <c r="Q194" i="2" s="1"/>
  <c r="G53" i="8"/>
  <c r="Q53" i="2" s="1"/>
  <c r="AD217" i="8"/>
  <c r="G199" i="8"/>
  <c r="Q199" i="2" s="1"/>
  <c r="AD156" i="8"/>
  <c r="G135" i="8"/>
  <c r="Q135" i="2" s="1"/>
  <c r="G66" i="8"/>
  <c r="Q66" i="2" s="1"/>
  <c r="G153" i="8"/>
  <c r="Q153" i="2" s="1"/>
  <c r="AD138" i="8"/>
  <c r="G42" i="8"/>
  <c r="Q42" i="2" s="1"/>
  <c r="G195" i="8"/>
  <c r="Q195" i="2" s="1"/>
  <c r="AD42" i="8"/>
  <c r="G29" i="8"/>
  <c r="Q29" i="2" s="1"/>
  <c r="G138" i="8"/>
  <c r="Q138" i="2" s="1"/>
  <c r="AD66" i="8"/>
  <c r="AD54" i="8"/>
  <c r="G197" i="8"/>
  <c r="Q197" i="2" s="1"/>
  <c r="AD159" i="8"/>
  <c r="G147" i="8"/>
  <c r="Q147" i="2" s="1"/>
  <c r="AD174" i="8"/>
  <c r="AD124" i="8"/>
  <c r="AD153" i="8"/>
  <c r="G91" i="8"/>
  <c r="Q91" i="2" s="1"/>
  <c r="AD219" i="8"/>
  <c r="G15" i="8"/>
  <c r="Q15" i="2" s="1"/>
  <c r="G219" i="8"/>
  <c r="Q219" i="2" s="1"/>
  <c r="G192" i="8"/>
  <c r="Q192" i="2" s="1"/>
  <c r="G159" i="8"/>
  <c r="Q159" i="2" s="1"/>
  <c r="G54" i="8"/>
  <c r="Q54" i="2" s="1"/>
  <c r="G176" i="8"/>
  <c r="Q176" i="2" s="1"/>
  <c r="AD140" i="8"/>
  <c r="AD228" i="8"/>
  <c r="AD192" i="8"/>
  <c r="AD15" i="8"/>
  <c r="G222" i="8"/>
  <c r="Q222" i="2" s="1"/>
  <c r="AD203" i="8"/>
  <c r="G225" i="8"/>
  <c r="Q225" i="2" s="1"/>
  <c r="AD189" i="8"/>
  <c r="AD55" i="8"/>
  <c r="AD176" i="8"/>
  <c r="G140" i="8"/>
  <c r="Q140" i="2" s="1"/>
  <c r="AD91" i="8"/>
  <c r="AD226" i="8"/>
  <c r="G203" i="8"/>
  <c r="Q203" i="2" s="1"/>
  <c r="G152" i="8"/>
  <c r="Q152" i="2" s="1"/>
  <c r="G226" i="8"/>
  <c r="Q226" i="2" s="1"/>
  <c r="G55" i="8"/>
  <c r="Q55" i="2" s="1"/>
  <c r="G228" i="8"/>
  <c r="Q228" i="2" s="1"/>
  <c r="AD152" i="8"/>
  <c r="AD44" i="8"/>
  <c r="AD225" i="8"/>
  <c r="AD121" i="8"/>
  <c r="AD123" i="8"/>
  <c r="G119" i="8"/>
  <c r="Q119" i="2" s="1"/>
  <c r="G166" i="8"/>
  <c r="Q166" i="2" s="1"/>
  <c r="AD144" i="8"/>
  <c r="G190" i="8"/>
  <c r="Q190" i="2" s="1"/>
  <c r="AD62" i="8"/>
  <c r="AD207" i="8"/>
  <c r="G63" i="8"/>
  <c r="Q63" i="2" s="1"/>
  <c r="AD222" i="8"/>
  <c r="G44" i="8"/>
  <c r="Q44" i="2" s="1"/>
  <c r="G137" i="8"/>
  <c r="Q137" i="2" s="1"/>
  <c r="AD28" i="8"/>
  <c r="AD63" i="8"/>
  <c r="G121" i="8"/>
  <c r="Q121" i="2" s="1"/>
  <c r="AD79" i="8"/>
  <c r="G123" i="8"/>
  <c r="Q123" i="2" s="1"/>
  <c r="G189" i="8"/>
  <c r="Q189" i="2" s="1"/>
  <c r="AD137" i="8"/>
  <c r="G28" i="8"/>
  <c r="Q28" i="2" s="1"/>
  <c r="G62" i="8"/>
  <c r="Q62" i="2" s="1"/>
  <c r="AD85" i="8"/>
  <c r="G79" i="8"/>
  <c r="Q79" i="2" s="1"/>
  <c r="G207" i="8"/>
  <c r="Q207" i="2" s="1"/>
  <c r="AD119" i="8"/>
  <c r="G144" i="8"/>
  <c r="Q144" i="2" s="1"/>
  <c r="AD51" i="8"/>
  <c r="AD128" i="8"/>
  <c r="G40" i="8"/>
  <c r="Q40" i="2" s="1"/>
  <c r="G30" i="8"/>
  <c r="Q30" i="2" s="1"/>
  <c r="G142" i="8"/>
  <c r="Q142" i="2" s="1"/>
  <c r="G85" i="8"/>
  <c r="Q85" i="2" s="1"/>
  <c r="AD30" i="8"/>
  <c r="G103" i="8"/>
  <c r="Q103" i="2" s="1"/>
  <c r="AD190" i="8"/>
  <c r="AD40" i="8"/>
  <c r="G116" i="8"/>
  <c r="Q116" i="2" s="1"/>
  <c r="AD116" i="8"/>
  <c r="G128" i="8"/>
  <c r="Q128" i="2" s="1"/>
  <c r="AD142" i="8"/>
  <c r="G51" i="8"/>
  <c r="Q51" i="2" s="1"/>
  <c r="AD103" i="8"/>
  <c r="AD227" i="8"/>
  <c r="AD84" i="8"/>
  <c r="AD95" i="8"/>
  <c r="AD160" i="8"/>
  <c r="G182" i="8"/>
  <c r="Q182" i="2" s="1"/>
  <c r="G95" i="8"/>
  <c r="Q95" i="2" s="1"/>
  <c r="M235" i="2"/>
  <c r="N79" i="2"/>
  <c r="D156" i="6" s="1"/>
  <c r="D5" i="5"/>
  <c r="D234" i="5"/>
  <c r="G227" i="8"/>
  <c r="Q227" i="2" s="1"/>
  <c r="N129" i="2"/>
  <c r="J11" i="2"/>
  <c r="E13" i="47" s="1"/>
  <c r="H13" i="47" s="1"/>
  <c r="K13" i="2"/>
  <c r="F13" i="8"/>
  <c r="W235" i="4"/>
  <c r="G84" i="8"/>
  <c r="Q84" i="2" s="1"/>
  <c r="G160" i="8"/>
  <c r="Q160" i="2" s="1"/>
  <c r="AD182" i="8"/>
  <c r="E57" i="47" a="1"/>
  <c r="E57" i="47" l="1"/>
  <c r="AB235" i="4"/>
  <c r="E35" i="47"/>
  <c r="L13" i="2"/>
  <c r="L11" i="2" s="1"/>
  <c r="K11" i="2"/>
  <c r="N192" i="2"/>
  <c r="D269" i="6" s="1"/>
  <c r="N53" i="2"/>
  <c r="D130" i="6" s="1"/>
  <c r="N62" i="2"/>
  <c r="D139" i="6" s="1"/>
  <c r="N152" i="2"/>
  <c r="D229" i="6" s="1"/>
  <c r="N101" i="2"/>
  <c r="D178" i="6" s="1"/>
  <c r="N223" i="2"/>
  <c r="D300" i="6" s="1"/>
  <c r="N197" i="2"/>
  <c r="D274" i="6" s="1"/>
  <c r="N181" i="2"/>
  <c r="D258" i="6" s="1"/>
  <c r="N82" i="2"/>
  <c r="D159" i="6" s="1"/>
  <c r="N148" i="2"/>
  <c r="D225" i="6" s="1"/>
  <c r="N126" i="2"/>
  <c r="D203" i="6" s="1"/>
  <c r="N65" i="2"/>
  <c r="D142" i="6" s="1"/>
  <c r="N233" i="2"/>
  <c r="D310" i="6" s="1"/>
  <c r="N88" i="2"/>
  <c r="D165" i="6" s="1"/>
  <c r="N133" i="2"/>
  <c r="D210" i="6" s="1"/>
  <c r="N111" i="2"/>
  <c r="D188" i="6" s="1"/>
  <c r="N188" i="2"/>
  <c r="D265" i="6" s="1"/>
  <c r="N157" i="2"/>
  <c r="D234" i="6" s="1"/>
  <c r="N76" i="2"/>
  <c r="D153" i="6" s="1"/>
  <c r="N30" i="2"/>
  <c r="D107" i="6" s="1"/>
  <c r="N183" i="2"/>
  <c r="D260" i="6" s="1"/>
  <c r="N114" i="2"/>
  <c r="D191" i="6" s="1"/>
  <c r="N180" i="2"/>
  <c r="D257" i="6" s="1"/>
  <c r="N131" i="2"/>
  <c r="D208" i="6" s="1"/>
  <c r="N97" i="2"/>
  <c r="D174" i="6" s="1"/>
  <c r="N47" i="2"/>
  <c r="D124" i="6" s="1"/>
  <c r="N217" i="2"/>
  <c r="D294" i="6" s="1"/>
  <c r="N98" i="2"/>
  <c r="D175" i="6" s="1"/>
  <c r="N42" i="2"/>
  <c r="D119" i="6" s="1"/>
  <c r="N36" i="2"/>
  <c r="D113" i="6" s="1"/>
  <c r="N159" i="2"/>
  <c r="D236" i="6" s="1"/>
  <c r="N19" i="2"/>
  <c r="D96" i="6" s="1"/>
  <c r="N15" i="2"/>
  <c r="D92" i="6" s="1"/>
  <c r="N187" i="2"/>
  <c r="D264" i="6" s="1"/>
  <c r="N172" i="2"/>
  <c r="D249" i="6" s="1"/>
  <c r="N130" i="2"/>
  <c r="D207" i="6" s="1"/>
  <c r="N34" i="2"/>
  <c r="D111" i="6" s="1"/>
  <c r="N174" i="2"/>
  <c r="D251" i="6" s="1"/>
  <c r="N212" i="2"/>
  <c r="D289" i="6" s="1"/>
  <c r="N215" i="2"/>
  <c r="D292" i="6" s="1"/>
  <c r="N164" i="2"/>
  <c r="D241" i="6" s="1"/>
  <c r="N85" i="2"/>
  <c r="D162" i="6" s="1"/>
  <c r="N134" i="2"/>
  <c r="D211" i="6" s="1"/>
  <c r="N71" i="2"/>
  <c r="D148" i="6" s="1"/>
  <c r="N221" i="2"/>
  <c r="D298" i="6" s="1"/>
  <c r="N195" i="2"/>
  <c r="D272" i="6" s="1"/>
  <c r="N122" i="2"/>
  <c r="D199" i="6" s="1"/>
  <c r="N153" i="2"/>
  <c r="D230" i="6" s="1"/>
  <c r="N64" i="2"/>
  <c r="D141" i="6" s="1"/>
  <c r="N87" i="2"/>
  <c r="D164" i="6" s="1"/>
  <c r="N128" i="2"/>
  <c r="D205" i="6" s="1"/>
  <c r="N209" i="2"/>
  <c r="D286" i="6" s="1"/>
  <c r="N63" i="2"/>
  <c r="D140" i="6" s="1"/>
  <c r="N74" i="2"/>
  <c r="D151" i="6" s="1"/>
  <c r="N216" i="2"/>
  <c r="D293" i="6" s="1"/>
  <c r="N219" i="2"/>
  <c r="D296" i="6" s="1"/>
  <c r="N213" i="2"/>
  <c r="D290" i="6" s="1"/>
  <c r="N100" i="2"/>
  <c r="D177" i="6" s="1"/>
  <c r="N58" i="2"/>
  <c r="D135" i="6" s="1"/>
  <c r="N193" i="2"/>
  <c r="D270" i="6" s="1"/>
  <c r="N90" i="2"/>
  <c r="D167" i="6" s="1"/>
  <c r="N171" i="2"/>
  <c r="D248" i="6" s="1"/>
  <c r="N230" i="2"/>
  <c r="D307" i="6" s="1"/>
  <c r="N194" i="2"/>
  <c r="D271" i="6" s="1"/>
  <c r="N202" i="2"/>
  <c r="D279" i="6" s="1"/>
  <c r="N69" i="2"/>
  <c r="D146" i="6" s="1"/>
  <c r="N138" i="2"/>
  <c r="D215" i="6" s="1"/>
  <c r="N177" i="2"/>
  <c r="D254" i="6" s="1"/>
  <c r="N44" i="2"/>
  <c r="D121" i="6" s="1"/>
  <c r="N54" i="2"/>
  <c r="D131" i="6" s="1"/>
  <c r="N162" i="2"/>
  <c r="D239" i="6" s="1"/>
  <c r="N68" i="2"/>
  <c r="D145" i="6" s="1"/>
  <c r="N185" i="2"/>
  <c r="D262" i="6" s="1"/>
  <c r="N123" i="2"/>
  <c r="D200" i="6" s="1"/>
  <c r="N145" i="2"/>
  <c r="D222" i="6" s="1"/>
  <c r="N150" i="2"/>
  <c r="D227" i="6" s="1"/>
  <c r="N132" i="2"/>
  <c r="D209" i="6" s="1"/>
  <c r="N231" i="2"/>
  <c r="D308" i="6" s="1"/>
  <c r="N17" i="2"/>
  <c r="D94" i="6" s="1"/>
  <c r="N191" i="2"/>
  <c r="D268" i="6" s="1"/>
  <c r="N20" i="2"/>
  <c r="D97" i="6" s="1"/>
  <c r="N61" i="2"/>
  <c r="D138" i="6" s="1"/>
  <c r="N83" i="2"/>
  <c r="D160" i="6" s="1"/>
  <c r="N110" i="2"/>
  <c r="D187" i="6" s="1"/>
  <c r="N120" i="2"/>
  <c r="D197" i="6" s="1"/>
  <c r="N95" i="2"/>
  <c r="D172" i="6" s="1"/>
  <c r="N169" i="2"/>
  <c r="D246" i="6" s="1"/>
  <c r="N18" i="2"/>
  <c r="D95" i="6" s="1"/>
  <c r="N51" i="2"/>
  <c r="D128" i="6" s="1"/>
  <c r="N165" i="2"/>
  <c r="D242" i="6" s="1"/>
  <c r="N33" i="2"/>
  <c r="D110" i="6" s="1"/>
  <c r="N59" i="2"/>
  <c r="D136" i="6" s="1"/>
  <c r="N198" i="2"/>
  <c r="D275" i="6" s="1"/>
  <c r="N22" i="2"/>
  <c r="D99" i="6" s="1"/>
  <c r="N220" i="2"/>
  <c r="D297" i="6" s="1"/>
  <c r="D206" i="6"/>
  <c r="N109" i="2"/>
  <c r="N49" i="2"/>
  <c r="N182" i="2"/>
  <c r="N206" i="2"/>
  <c r="N156" i="2"/>
  <c r="N160" i="2"/>
  <c r="N189" i="2"/>
  <c r="N140" i="2"/>
  <c r="N201" i="2"/>
  <c r="N46" i="2"/>
  <c r="N31" i="2"/>
  <c r="N229" i="2"/>
  <c r="N136" i="2"/>
  <c r="N45" i="2"/>
  <c r="N173" i="2"/>
  <c r="N66" i="2"/>
  <c r="N167" i="2"/>
  <c r="N155" i="2"/>
  <c r="N55" i="2"/>
  <c r="N43" i="2"/>
  <c r="N163" i="2"/>
  <c r="N99" i="2"/>
  <c r="N218" i="2"/>
  <c r="N48" i="2"/>
  <c r="N175" i="2"/>
  <c r="N227" i="2"/>
  <c r="N28" i="2"/>
  <c r="N37" i="2"/>
  <c r="N102" i="2"/>
  <c r="N143" i="2"/>
  <c r="N27" i="2"/>
  <c r="N94" i="2"/>
  <c r="N186" i="2"/>
  <c r="V13" i="8"/>
  <c r="F11" i="8"/>
  <c r="J13" i="8"/>
  <c r="M13" i="8"/>
  <c r="I13" i="8"/>
  <c r="Y13" i="8"/>
  <c r="S13" i="8"/>
  <c r="X13" i="8"/>
  <c r="AB13" i="8"/>
  <c r="K13" i="8"/>
  <c r="Z13" i="8"/>
  <c r="U13" i="8"/>
  <c r="Q13" i="8"/>
  <c r="R13" i="8"/>
  <c r="O13" i="8"/>
  <c r="AA13" i="8"/>
  <c r="P13" i="8"/>
  <c r="T13" i="8"/>
  <c r="L13" i="8"/>
  <c r="W13" i="8"/>
  <c r="N13" i="8"/>
  <c r="AC13" i="8"/>
  <c r="N26" i="2"/>
  <c r="N104" i="2"/>
  <c r="N166" i="2"/>
  <c r="N144" i="2"/>
  <c r="N168" i="2"/>
  <c r="N72" i="2"/>
  <c r="N154" i="2"/>
  <c r="N56" i="2"/>
  <c r="N196" i="2"/>
  <c r="N93" i="2"/>
  <c r="N211" i="2"/>
  <c r="N226" i="2"/>
  <c r="N146" i="2"/>
  <c r="N96" i="2"/>
  <c r="N70" i="2"/>
  <c r="N23" i="2"/>
  <c r="N38" i="2"/>
  <c r="J235" i="2"/>
  <c r="N200" i="2"/>
  <c r="N14" i="2"/>
  <c r="N105" i="2"/>
  <c r="N222" i="2"/>
  <c r="N199" i="2"/>
  <c r="N91" i="2"/>
  <c r="N207" i="2"/>
  <c r="N178" i="2"/>
  <c r="N40" i="2"/>
  <c r="N32" i="2"/>
  <c r="N137" i="2"/>
  <c r="N214" i="2"/>
  <c r="N24" i="2"/>
  <c r="N124" i="2"/>
  <c r="N21" i="2"/>
  <c r="N75" i="2"/>
  <c r="N147" i="2"/>
  <c r="N25" i="2"/>
  <c r="N204" i="2"/>
  <c r="N50" i="2"/>
  <c r="N52" i="2"/>
  <c r="N13" i="2"/>
  <c r="N228" i="2"/>
  <c r="N184" i="2"/>
  <c r="N16" i="2"/>
  <c r="N210" i="2"/>
  <c r="N92" i="2"/>
  <c r="N135" i="2"/>
  <c r="N190" i="2"/>
  <c r="N125" i="2"/>
  <c r="N141" i="2"/>
  <c r="N77" i="2"/>
  <c r="N29" i="2"/>
  <c r="N151" i="2"/>
  <c r="N232" i="2"/>
  <c r="N121" i="2"/>
  <c r="N179" i="2"/>
  <c r="N203" i="2"/>
  <c r="N86" i="2"/>
  <c r="N35" i="2"/>
  <c r="N84" i="2"/>
  <c r="N41" i="2"/>
  <c r="N78" i="2"/>
  <c r="N127" i="2"/>
  <c r="N119" i="2"/>
  <c r="N60" i="2"/>
  <c r="N89" i="2"/>
  <c r="N176" i="2"/>
  <c r="N118" i="2"/>
  <c r="N161" i="2"/>
  <c r="N149" i="2"/>
  <c r="N39" i="2"/>
  <c r="N67" i="2"/>
  <c r="N139" i="2"/>
  <c r="N170" i="2"/>
  <c r="N205" i="2"/>
  <c r="N224" i="2"/>
  <c r="N158" i="2"/>
  <c r="N57" i="2"/>
  <c r="N103" i="2"/>
  <c r="N73" i="2"/>
  <c r="N225" i="2"/>
  <c r="N142" i="2"/>
  <c r="N112" i="2"/>
  <c r="N208" i="2"/>
  <c r="E14" i="47" l="1"/>
  <c r="E15" i="47" s="1"/>
  <c r="H15" i="47" s="1"/>
  <c r="K235" i="2"/>
  <c r="N11" i="2"/>
  <c r="G13" i="8"/>
  <c r="Q13" i="2" s="1"/>
  <c r="D182" i="6"/>
  <c r="D105" i="6"/>
  <c r="D283" i="6"/>
  <c r="D103" i="6"/>
  <c r="D144" i="6"/>
  <c r="D155" i="6"/>
  <c r="D214" i="6"/>
  <c r="D91" i="6"/>
  <c r="D179" i="6"/>
  <c r="D120" i="6"/>
  <c r="D247" i="6"/>
  <c r="D118" i="6"/>
  <c r="D218" i="6"/>
  <c r="D287" i="6"/>
  <c r="D127" i="6"/>
  <c r="D109" i="6"/>
  <c r="D133" i="6"/>
  <c r="D132" i="6"/>
  <c r="D122" i="6"/>
  <c r="D186" i="6"/>
  <c r="D216" i="6"/>
  <c r="D161" i="6"/>
  <c r="D281" i="6"/>
  <c r="D213" i="6"/>
  <c r="D189" i="6"/>
  <c r="D163" i="6"/>
  <c r="D243" i="6"/>
  <c r="D259" i="6"/>
  <c r="D302" i="6"/>
  <c r="D102" i="6"/>
  <c r="D108" i="6"/>
  <c r="D150" i="6"/>
  <c r="D267" i="6"/>
  <c r="D255" i="6"/>
  <c r="D181" i="6"/>
  <c r="D295" i="6"/>
  <c r="D278" i="6"/>
  <c r="D90" i="6"/>
  <c r="D305" i="6"/>
  <c r="D114" i="6"/>
  <c r="D277" i="6"/>
  <c r="D306" i="6"/>
  <c r="D202" i="6"/>
  <c r="AD13" i="8"/>
  <c r="D280" i="6"/>
  <c r="D100" i="6"/>
  <c r="D252" i="6"/>
  <c r="D126" i="6"/>
  <c r="D116" i="6"/>
  <c r="D256" i="6"/>
  <c r="D231" i="6"/>
  <c r="D125" i="6"/>
  <c r="D226" i="6"/>
  <c r="D263" i="6"/>
  <c r="D176" i="6"/>
  <c r="D244" i="6"/>
  <c r="D217" i="6"/>
  <c r="D219" i="6"/>
  <c r="D123" i="6"/>
  <c r="D180" i="6"/>
  <c r="D303" i="6"/>
  <c r="D309" i="6"/>
  <c r="D235" i="6"/>
  <c r="D137" i="6"/>
  <c r="D261" i="6"/>
  <c r="D201" i="6"/>
  <c r="D284" i="6"/>
  <c r="D170" i="6"/>
  <c r="D149" i="6"/>
  <c r="D171" i="6"/>
  <c r="D143" i="6"/>
  <c r="D266" i="6"/>
  <c r="D299" i="6"/>
  <c r="D112" i="6"/>
  <c r="D173" i="6"/>
  <c r="D198" i="6"/>
  <c r="D93" i="6"/>
  <c r="D98" i="6"/>
  <c r="D228" i="6"/>
  <c r="D301" i="6"/>
  <c r="D196" i="6"/>
  <c r="D168" i="6"/>
  <c r="D115" i="6"/>
  <c r="D273" i="6"/>
  <c r="D245" i="6"/>
  <c r="D104" i="6"/>
  <c r="D250" i="6"/>
  <c r="D237" i="6"/>
  <c r="D285" i="6"/>
  <c r="D223" i="6"/>
  <c r="D304" i="6"/>
  <c r="D117" i="6"/>
  <c r="D224" i="6"/>
  <c r="D147" i="6"/>
  <c r="D232" i="6"/>
  <c r="L235" i="2"/>
  <c r="D152" i="6"/>
  <c r="D134" i="6"/>
  <c r="D238" i="6"/>
  <c r="D288" i="6"/>
  <c r="D195" i="6"/>
  <c r="D212" i="6"/>
  <c r="D253" i="6"/>
  <c r="D106" i="6"/>
  <c r="D169" i="6"/>
  <c r="D101" i="6"/>
  <c r="D282" i="6"/>
  <c r="D166" i="6"/>
  <c r="D204" i="6"/>
  <c r="D154" i="6"/>
  <c r="D129" i="6"/>
  <c r="D291" i="6"/>
  <c r="D276" i="6"/>
  <c r="D221" i="6"/>
  <c r="D220" i="6"/>
  <c r="D240" i="6"/>
  <c r="D233" i="6"/>
  <c r="E17" i="47" l="1"/>
  <c r="H17" i="47" s="1"/>
  <c r="H14" i="47"/>
  <c r="N235" i="2"/>
  <c r="D312" i="6"/>
  <c r="D88" i="6"/>
  <c r="D16" i="6"/>
  <c r="E226" i="6" l="1"/>
  <c r="O149" i="2" s="1"/>
  <c r="P149" i="2" s="1"/>
  <c r="BD149" i="8" s="1"/>
  <c r="E152" i="6"/>
  <c r="O75" i="2" s="1"/>
  <c r="P75" i="2" s="1"/>
  <c r="BD75" i="8" s="1"/>
  <c r="E295" i="6"/>
  <c r="O218" i="2" s="1"/>
  <c r="P218" i="2" s="1"/>
  <c r="BD218" i="8" s="1"/>
  <c r="E166" i="6"/>
  <c r="O89" i="2" s="1"/>
  <c r="P89" i="2" s="1"/>
  <c r="S89" i="2" s="1"/>
  <c r="E168" i="6"/>
  <c r="O91" i="2" s="1"/>
  <c r="P91" i="2" s="1"/>
  <c r="S91" i="2" s="1"/>
  <c r="E101" i="6"/>
  <c r="O24" i="2" s="1"/>
  <c r="P24" i="2" s="1"/>
  <c r="BD24" i="8" s="1"/>
  <c r="E176" i="6"/>
  <c r="O99" i="2" s="1"/>
  <c r="P99" i="2" s="1"/>
  <c r="BD99" i="8" s="1"/>
  <c r="E129" i="6"/>
  <c r="O52" i="2" s="1"/>
  <c r="P52" i="2" s="1"/>
  <c r="BD52" i="8" s="1"/>
  <c r="E109" i="6"/>
  <c r="O32" i="2" s="1"/>
  <c r="P32" i="2" s="1"/>
  <c r="BD32" i="8" s="1"/>
  <c r="E299" i="6"/>
  <c r="O222" i="2" s="1"/>
  <c r="P222" i="2" s="1"/>
  <c r="BD222" i="8" s="1"/>
  <c r="E309" i="6"/>
  <c r="O232" i="2" s="1"/>
  <c r="P232" i="2" s="1"/>
  <c r="BD232" i="8" s="1"/>
  <c r="E277" i="6"/>
  <c r="O200" i="2" s="1"/>
  <c r="P200" i="2" s="1"/>
  <c r="BD200" i="8" s="1"/>
  <c r="E125" i="6"/>
  <c r="O48" i="2" s="1"/>
  <c r="P48" i="2" s="1"/>
  <c r="BD48" i="8" s="1"/>
  <c r="E115" i="6"/>
  <c r="O38" i="2" s="1"/>
  <c r="P38" i="2" s="1"/>
  <c r="BD38" i="8" s="1"/>
  <c r="E171" i="6"/>
  <c r="O94" i="2" s="1"/>
  <c r="P94" i="2" s="1"/>
  <c r="BD94" i="8" s="1"/>
  <c r="E118" i="6"/>
  <c r="O41" i="2" s="1"/>
  <c r="P41" i="2" s="1"/>
  <c r="BD41" i="8" s="1"/>
  <c r="E255" i="6"/>
  <c r="O178" i="2" s="1"/>
  <c r="P178" i="2" s="1"/>
  <c r="S178" i="2" s="1"/>
  <c r="E284" i="6"/>
  <c r="O207" i="2" s="1"/>
  <c r="P207" i="2" s="1"/>
  <c r="S207" i="2" s="1"/>
  <c r="T207" i="2" s="1"/>
  <c r="DB207" i="8" s="1"/>
  <c r="E179" i="6"/>
  <c r="O102" i="2" s="1"/>
  <c r="P102" i="2" s="1"/>
  <c r="S102" i="2" s="1"/>
  <c r="T102" i="2" s="1"/>
  <c r="DB102" i="8" s="1"/>
  <c r="E280" i="6"/>
  <c r="O203" i="2" s="1"/>
  <c r="P203" i="2" s="1"/>
  <c r="BD203" i="8" s="1"/>
  <c r="E285" i="6"/>
  <c r="O208" i="2" s="1"/>
  <c r="P208" i="2" s="1"/>
  <c r="BD208" i="8" s="1"/>
  <c r="E195" i="6"/>
  <c r="O118" i="2" s="1"/>
  <c r="P118" i="2" s="1"/>
  <c r="S118" i="2" s="1"/>
  <c r="T118" i="2" s="1"/>
  <c r="DB118" i="8" s="1"/>
  <c r="E122" i="6"/>
  <c r="O45" i="2" s="1"/>
  <c r="P45" i="2" s="1"/>
  <c r="BD45" i="8" s="1"/>
  <c r="E169" i="6"/>
  <c r="O92" i="2" s="1"/>
  <c r="P92" i="2" s="1"/>
  <c r="S92" i="2" s="1"/>
  <c r="T92" i="2" s="1"/>
  <c r="DB92" i="8" s="1"/>
  <c r="E134" i="6"/>
  <c r="O57" i="2" s="1"/>
  <c r="P57" i="2" s="1"/>
  <c r="BD57" i="8" s="1"/>
  <c r="E103" i="6"/>
  <c r="O26" i="2" s="1"/>
  <c r="P26" i="2" s="1"/>
  <c r="BD26" i="8" s="1"/>
  <c r="E189" i="6"/>
  <c r="O112" i="2" s="1"/>
  <c r="P112" i="2" s="1"/>
  <c r="S112" i="2" s="1"/>
  <c r="E212" i="6"/>
  <c r="O135" i="2" s="1"/>
  <c r="P135" i="2" s="1"/>
  <c r="S135" i="2" s="1"/>
  <c r="E214" i="6"/>
  <c r="O137" i="2" s="1"/>
  <c r="P137" i="2" s="1"/>
  <c r="S137" i="2" s="1"/>
  <c r="E91" i="6"/>
  <c r="O14" i="2" s="1"/>
  <c r="P14" i="2" s="1"/>
  <c r="BD14" i="8" s="1"/>
  <c r="E161" i="6"/>
  <c r="O84" i="2" s="1"/>
  <c r="P84" i="2" s="1"/>
  <c r="BD84" i="8" s="1"/>
  <c r="E116" i="6"/>
  <c r="O39" i="2" s="1"/>
  <c r="P39" i="2" s="1"/>
  <c r="S39" i="2" s="1"/>
  <c r="T39" i="2" s="1"/>
  <c r="DB39" i="8" s="1"/>
  <c r="E287" i="6"/>
  <c r="O210" i="2" s="1"/>
  <c r="P210" i="2" s="1"/>
  <c r="BD210" i="8" s="1"/>
  <c r="E237" i="6"/>
  <c r="O160" i="2" s="1"/>
  <c r="P160" i="2" s="1"/>
  <c r="E256" i="6"/>
  <c r="O179" i="2" s="1"/>
  <c r="P179" i="2" s="1"/>
  <c r="BD179" i="8" s="1"/>
  <c r="E243" i="6"/>
  <c r="O166" i="2" s="1"/>
  <c r="P166" i="2" s="1"/>
  <c r="S166" i="2" s="1"/>
  <c r="E291" i="6"/>
  <c r="O214" i="2" s="1"/>
  <c r="P214" i="2" s="1"/>
  <c r="S214" i="2" s="1"/>
  <c r="T214" i="2" s="1"/>
  <c r="DB214" i="8" s="1"/>
  <c r="E216" i="6"/>
  <c r="O139" i="2" s="1"/>
  <c r="P139" i="2" s="1"/>
  <c r="BD139" i="8" s="1"/>
  <c r="E217" i="6"/>
  <c r="O140" i="2" s="1"/>
  <c r="P140" i="2" s="1"/>
  <c r="BD140" i="8" s="1"/>
  <c r="E263" i="6"/>
  <c r="O186" i="2" s="1"/>
  <c r="P186" i="2" s="1"/>
  <c r="S186" i="2" s="1"/>
  <c r="E155" i="6"/>
  <c r="O78" i="2" s="1"/>
  <c r="P78" i="2" s="1"/>
  <c r="BD78" i="8" s="1"/>
  <c r="E147" i="6"/>
  <c r="O70" i="2" s="1"/>
  <c r="P70" i="2" s="1"/>
  <c r="BD70" i="8" s="1"/>
  <c r="E238" i="6"/>
  <c r="O161" i="2" s="1"/>
  <c r="P161" i="2" s="1"/>
  <c r="BD161" i="8" s="1"/>
  <c r="E117" i="6"/>
  <c r="O40" i="2" s="1"/>
  <c r="P40" i="2" s="1"/>
  <c r="BD40" i="8" s="1"/>
  <c r="E144" i="6"/>
  <c r="O67" i="2" s="1"/>
  <c r="P67" i="2" s="1"/>
  <c r="S67" i="2" s="1"/>
  <c r="E244" i="6"/>
  <c r="O167" i="2" s="1"/>
  <c r="P167" i="2" s="1"/>
  <c r="BD167" i="8" s="1"/>
  <c r="E127" i="6"/>
  <c r="O50" i="2" s="1"/>
  <c r="P50" i="2" s="1"/>
  <c r="BD50" i="8" s="1"/>
  <c r="E259" i="6"/>
  <c r="O182" i="2" s="1"/>
  <c r="P182" i="2" s="1"/>
  <c r="BD182" i="8" s="1"/>
  <c r="E108" i="6"/>
  <c r="O31" i="2" s="1"/>
  <c r="P31" i="2" s="1"/>
  <c r="S31" i="2" s="1"/>
  <c r="E252" i="6"/>
  <c r="O175" i="2" s="1"/>
  <c r="P175" i="2" s="1"/>
  <c r="BD175" i="8" s="1"/>
  <c r="E106" i="6"/>
  <c r="O29" i="2" s="1"/>
  <c r="P29" i="2" s="1"/>
  <c r="BD29" i="8" s="1"/>
  <c r="E303" i="6"/>
  <c r="O226" i="2" s="1"/>
  <c r="P226" i="2" s="1"/>
  <c r="S226" i="2" s="1"/>
  <c r="E282" i="6"/>
  <c r="O205" i="2" s="1"/>
  <c r="P205" i="2" s="1"/>
  <c r="E132" i="6"/>
  <c r="O55" i="2" s="1"/>
  <c r="P55" i="2" s="1"/>
  <c r="E220" i="6"/>
  <c r="O143" i="2" s="1"/>
  <c r="P143" i="2" s="1"/>
  <c r="E133" i="6"/>
  <c r="O56" i="2" s="1"/>
  <c r="P56" i="2" s="1"/>
  <c r="E288" i="6"/>
  <c r="O211" i="2" s="1"/>
  <c r="P211" i="2" s="1"/>
  <c r="E98" i="6"/>
  <c r="O21" i="2" s="1"/>
  <c r="P21" i="2" s="1"/>
  <c r="E104" i="6"/>
  <c r="O27" i="2" s="1"/>
  <c r="P27" i="2" s="1"/>
  <c r="E240" i="6"/>
  <c r="O163" i="2" s="1"/>
  <c r="P163" i="2" s="1"/>
  <c r="E278" i="6"/>
  <c r="O201" i="2" s="1"/>
  <c r="P201" i="2" s="1"/>
  <c r="E221" i="6"/>
  <c r="O144" i="2" s="1"/>
  <c r="P144" i="2" s="1"/>
  <c r="E245" i="6"/>
  <c r="O168" i="2" s="1"/>
  <c r="P168" i="2" s="1"/>
  <c r="E302" i="6"/>
  <c r="O225" i="2" s="1"/>
  <c r="P225" i="2" s="1"/>
  <c r="E120" i="6"/>
  <c r="O43" i="2" s="1"/>
  <c r="P43" i="2" s="1"/>
  <c r="E273" i="6"/>
  <c r="O196" i="2" s="1"/>
  <c r="P196" i="2" s="1"/>
  <c r="E126" i="6"/>
  <c r="O49" i="2" s="1"/>
  <c r="P49" i="2" s="1"/>
  <c r="E267" i="6"/>
  <c r="O190" i="2" s="1"/>
  <c r="P190" i="2" s="1"/>
  <c r="E213" i="6"/>
  <c r="O136" i="2" s="1"/>
  <c r="P136" i="2" s="1"/>
  <c r="E198" i="6"/>
  <c r="O121" i="2" s="1"/>
  <c r="P121" i="2" s="1"/>
  <c r="E182" i="6"/>
  <c r="O105" i="2" s="1"/>
  <c r="P105" i="2" s="1"/>
  <c r="E173" i="6"/>
  <c r="O96" i="2" s="1"/>
  <c r="P96" i="2" s="1"/>
  <c r="E224" i="6"/>
  <c r="O147" i="2" s="1"/>
  <c r="P147" i="2" s="1"/>
  <c r="E232" i="6"/>
  <c r="O155" i="2" s="1"/>
  <c r="P155" i="2" s="1"/>
  <c r="E283" i="6"/>
  <c r="O206" i="2" s="1"/>
  <c r="P206" i="2" s="1"/>
  <c r="E123" i="6"/>
  <c r="O46" i="2" s="1"/>
  <c r="P46" i="2" s="1"/>
  <c r="E204" i="6"/>
  <c r="O127" i="2" s="1"/>
  <c r="P127" i="2" s="1"/>
  <c r="E306" i="6"/>
  <c r="O229" i="2" s="1"/>
  <c r="P229" i="2" s="1"/>
  <c r="E181" i="6"/>
  <c r="O104" i="2" s="1"/>
  <c r="P104" i="2" s="1"/>
  <c r="E228" i="6"/>
  <c r="O151" i="2" s="1"/>
  <c r="P151" i="2" s="1"/>
  <c r="E235" i="6"/>
  <c r="O158" i="2" s="1"/>
  <c r="P158" i="2" s="1"/>
  <c r="E149" i="6"/>
  <c r="O72" i="2" s="1"/>
  <c r="P72" i="2" s="1"/>
  <c r="E276" i="6"/>
  <c r="O199" i="2" s="1"/>
  <c r="P199" i="2" s="1"/>
  <c r="E137" i="6"/>
  <c r="O60" i="2" s="1"/>
  <c r="P60" i="2" s="1"/>
  <c r="E250" i="6"/>
  <c r="O173" i="2" s="1"/>
  <c r="P173" i="2" s="1"/>
  <c r="E253" i="6"/>
  <c r="O176" i="2" s="1"/>
  <c r="P176" i="2" s="1"/>
  <c r="E100" i="6"/>
  <c r="O23" i="2" s="1"/>
  <c r="P23" i="2" s="1"/>
  <c r="E305" i="6"/>
  <c r="O228" i="2" s="1"/>
  <c r="P228" i="2" s="1"/>
  <c r="E186" i="6"/>
  <c r="O109" i="2" s="1"/>
  <c r="P109" i="2" s="1"/>
  <c r="E247" i="6"/>
  <c r="O170" i="2" s="1"/>
  <c r="P170" i="2" s="1"/>
  <c r="E170" i="6"/>
  <c r="O93" i="2" s="1"/>
  <c r="P93" i="2" s="1"/>
  <c r="E93" i="6"/>
  <c r="O16" i="2" s="1"/>
  <c r="P16" i="2" s="1"/>
  <c r="E233" i="6"/>
  <c r="O156" i="2" s="1"/>
  <c r="P156" i="2" s="1"/>
  <c r="E301" i="6"/>
  <c r="O224" i="2" s="1"/>
  <c r="P224" i="2" s="1"/>
  <c r="E218" i="6"/>
  <c r="O141" i="2" s="1"/>
  <c r="P141" i="2" s="1"/>
  <c r="E90" i="6"/>
  <c r="E231" i="6"/>
  <c r="O154" i="2" s="1"/>
  <c r="P154" i="2" s="1"/>
  <c r="E304" i="6"/>
  <c r="O227" i="2" s="1"/>
  <c r="P227" i="2" s="1"/>
  <c r="E102" i="6"/>
  <c r="O25" i="2" s="1"/>
  <c r="P25" i="2" s="1"/>
  <c r="E185" i="6"/>
  <c r="O108" i="2" s="1"/>
  <c r="P108" i="2" s="1"/>
  <c r="E190" i="6"/>
  <c r="O113" i="2" s="1"/>
  <c r="P113" i="2" s="1"/>
  <c r="E194" i="6"/>
  <c r="O117" i="2" s="1"/>
  <c r="P117" i="2" s="1"/>
  <c r="E158" i="6"/>
  <c r="O81" i="2" s="1"/>
  <c r="P81" i="2" s="1"/>
  <c r="E157" i="6"/>
  <c r="O80" i="2" s="1"/>
  <c r="P80" i="2" s="1"/>
  <c r="E183" i="6"/>
  <c r="O106" i="2" s="1"/>
  <c r="P106" i="2" s="1"/>
  <c r="E192" i="6"/>
  <c r="O115" i="2" s="1"/>
  <c r="P115" i="2" s="1"/>
  <c r="E184" i="6"/>
  <c r="O107" i="2" s="1"/>
  <c r="P107" i="2" s="1"/>
  <c r="E193" i="6"/>
  <c r="O116" i="2" s="1"/>
  <c r="P116" i="2" s="1"/>
  <c r="E156" i="6"/>
  <c r="O79" i="2" s="1"/>
  <c r="P79" i="2" s="1"/>
  <c r="E121" i="6"/>
  <c r="O44" i="2" s="1"/>
  <c r="P44" i="2" s="1"/>
  <c r="E113" i="6"/>
  <c r="O36" i="2" s="1"/>
  <c r="P36" i="2" s="1"/>
  <c r="E262" i="6"/>
  <c r="O185" i="2" s="1"/>
  <c r="P185" i="2" s="1"/>
  <c r="E139" i="6"/>
  <c r="O62" i="2" s="1"/>
  <c r="P62" i="2" s="1"/>
  <c r="E141" i="6"/>
  <c r="O64" i="2" s="1"/>
  <c r="P64" i="2" s="1"/>
  <c r="E258" i="6"/>
  <c r="O181" i="2" s="1"/>
  <c r="P181" i="2" s="1"/>
  <c r="E188" i="6"/>
  <c r="O111" i="2" s="1"/>
  <c r="P111" i="2" s="1"/>
  <c r="E265" i="6"/>
  <c r="O188" i="2" s="1"/>
  <c r="P188" i="2" s="1"/>
  <c r="E268" i="6"/>
  <c r="O191" i="2" s="1"/>
  <c r="P191" i="2" s="1"/>
  <c r="E107" i="6"/>
  <c r="O30" i="2" s="1"/>
  <c r="P30" i="2" s="1"/>
  <c r="E236" i="6"/>
  <c r="O159" i="2" s="1"/>
  <c r="P159" i="2" s="1"/>
  <c r="E208" i="6"/>
  <c r="O131" i="2" s="1"/>
  <c r="P131" i="2" s="1"/>
  <c r="E270" i="6"/>
  <c r="O193" i="2" s="1"/>
  <c r="P193" i="2" s="1"/>
  <c r="E159" i="6"/>
  <c r="O82" i="2" s="1"/>
  <c r="P82" i="2" s="1"/>
  <c r="E308" i="6"/>
  <c r="O231" i="2" s="1"/>
  <c r="P231" i="2" s="1"/>
  <c r="E222" i="6"/>
  <c r="O145" i="2" s="1"/>
  <c r="P145" i="2" s="1"/>
  <c r="E296" i="6"/>
  <c r="O219" i="2" s="1"/>
  <c r="P219" i="2" s="1"/>
  <c r="E274" i="6"/>
  <c r="O197" i="2" s="1"/>
  <c r="P197" i="2" s="1"/>
  <c r="E148" i="6"/>
  <c r="O71" i="2" s="1"/>
  <c r="P71" i="2" s="1"/>
  <c r="E209" i="6"/>
  <c r="O132" i="2" s="1"/>
  <c r="P132" i="2" s="1"/>
  <c r="E146" i="6"/>
  <c r="O69" i="2" s="1"/>
  <c r="P69" i="2" s="1"/>
  <c r="E162" i="6"/>
  <c r="O85" i="2" s="1"/>
  <c r="P85" i="2" s="1"/>
  <c r="E140" i="6"/>
  <c r="O63" i="2" s="1"/>
  <c r="P63" i="2" s="1"/>
  <c r="E124" i="6"/>
  <c r="O47" i="2" s="1"/>
  <c r="P47" i="2" s="1"/>
  <c r="E293" i="6"/>
  <c r="O216" i="2" s="1"/>
  <c r="P216" i="2" s="1"/>
  <c r="E178" i="6"/>
  <c r="O101" i="2" s="1"/>
  <c r="P101" i="2" s="1"/>
  <c r="E187" i="6"/>
  <c r="O110" i="2" s="1"/>
  <c r="P110" i="2" s="1"/>
  <c r="E275" i="6"/>
  <c r="O198" i="2" s="1"/>
  <c r="P198" i="2" s="1"/>
  <c r="E310" i="6"/>
  <c r="O233" i="2" s="1"/>
  <c r="P233" i="2" s="1"/>
  <c r="E300" i="6"/>
  <c r="O223" i="2" s="1"/>
  <c r="P223" i="2" s="1"/>
  <c r="E215" i="6"/>
  <c r="O138" i="2" s="1"/>
  <c r="P138" i="2" s="1"/>
  <c r="E297" i="6"/>
  <c r="O220" i="2" s="1"/>
  <c r="P220" i="2" s="1"/>
  <c r="E92" i="6"/>
  <c r="O15" i="2" s="1"/>
  <c r="P15" i="2" s="1"/>
  <c r="E230" i="6"/>
  <c r="O153" i="2" s="1"/>
  <c r="P153" i="2" s="1"/>
  <c r="E225" i="6"/>
  <c r="O148" i="2" s="1"/>
  <c r="P148" i="2" s="1"/>
  <c r="E248" i="6"/>
  <c r="O171" i="2" s="1"/>
  <c r="P171" i="2" s="1"/>
  <c r="E249" i="6"/>
  <c r="O172" i="2" s="1"/>
  <c r="P172" i="2" s="1"/>
  <c r="E271" i="6"/>
  <c r="O194" i="2" s="1"/>
  <c r="P194" i="2" s="1"/>
  <c r="E292" i="6"/>
  <c r="O215" i="2" s="1"/>
  <c r="P215" i="2" s="1"/>
  <c r="E191" i="6"/>
  <c r="O114" i="2" s="1"/>
  <c r="P114" i="2" s="1"/>
  <c r="E307" i="6"/>
  <c r="O230" i="2" s="1"/>
  <c r="P230" i="2" s="1"/>
  <c r="E142" i="6"/>
  <c r="O65" i="2" s="1"/>
  <c r="P65" i="2" s="1"/>
  <c r="E177" i="6"/>
  <c r="O100" i="2" s="1"/>
  <c r="P100" i="2" s="1"/>
  <c r="E290" i="6"/>
  <c r="O213" i="2" s="1"/>
  <c r="P213" i="2" s="1"/>
  <c r="E246" i="6"/>
  <c r="O169" i="2" s="1"/>
  <c r="P169" i="2" s="1"/>
  <c r="E172" i="6"/>
  <c r="O95" i="2" s="1"/>
  <c r="P95" i="2" s="1"/>
  <c r="E97" i="6"/>
  <c r="O20" i="2" s="1"/>
  <c r="P20" i="2" s="1"/>
  <c r="E229" i="6"/>
  <c r="O152" i="2" s="1"/>
  <c r="P152" i="2" s="1"/>
  <c r="E111" i="6"/>
  <c r="O34" i="2" s="1"/>
  <c r="P34" i="2" s="1"/>
  <c r="E203" i="6"/>
  <c r="O126" i="2" s="1"/>
  <c r="P126" i="2" s="1"/>
  <c r="E160" i="6"/>
  <c r="O83" i="2" s="1"/>
  <c r="P83" i="2" s="1"/>
  <c r="E269" i="6"/>
  <c r="O192" i="2" s="1"/>
  <c r="P192" i="2" s="1"/>
  <c r="E175" i="6"/>
  <c r="O98" i="2" s="1"/>
  <c r="P98" i="2" s="1"/>
  <c r="E227" i="6"/>
  <c r="O150" i="2" s="1"/>
  <c r="P150" i="2" s="1"/>
  <c r="E136" i="6"/>
  <c r="O59" i="2" s="1"/>
  <c r="P59" i="2" s="1"/>
  <c r="E153" i="6"/>
  <c r="O76" i="2" s="1"/>
  <c r="P76" i="2" s="1"/>
  <c r="E164" i="6"/>
  <c r="O87" i="2" s="1"/>
  <c r="P87" i="2" s="1"/>
  <c r="E289" i="6"/>
  <c r="O212" i="2" s="1"/>
  <c r="P212" i="2" s="1"/>
  <c r="E200" i="6"/>
  <c r="O123" i="2" s="1"/>
  <c r="P123" i="2" s="1"/>
  <c r="E130" i="6"/>
  <c r="O53" i="2" s="1"/>
  <c r="P53" i="2" s="1"/>
  <c r="E294" i="6"/>
  <c r="O217" i="2" s="1"/>
  <c r="P217" i="2" s="1"/>
  <c r="E138" i="6"/>
  <c r="O61" i="2" s="1"/>
  <c r="P61" i="2" s="1"/>
  <c r="E272" i="6"/>
  <c r="O195" i="2" s="1"/>
  <c r="P195" i="2" s="1"/>
  <c r="E211" i="6"/>
  <c r="O134" i="2" s="1"/>
  <c r="P134" i="2" s="1"/>
  <c r="E135" i="6"/>
  <c r="O58" i="2" s="1"/>
  <c r="P58" i="2" s="1"/>
  <c r="E128" i="6"/>
  <c r="O51" i="2" s="1"/>
  <c r="P51" i="2" s="1"/>
  <c r="E174" i="6"/>
  <c r="O97" i="2" s="1"/>
  <c r="P97" i="2" s="1"/>
  <c r="E110" i="6"/>
  <c r="O33" i="2" s="1"/>
  <c r="P33" i="2" s="1"/>
  <c r="E199" i="6"/>
  <c r="O122" i="2" s="1"/>
  <c r="P122" i="2" s="1"/>
  <c r="E207" i="6"/>
  <c r="O130" i="2" s="1"/>
  <c r="P130" i="2" s="1"/>
  <c r="E131" i="6"/>
  <c r="O54" i="2" s="1"/>
  <c r="P54" i="2" s="1"/>
  <c r="E197" i="6"/>
  <c r="O120" i="2" s="1"/>
  <c r="P120" i="2" s="1"/>
  <c r="E167" i="6"/>
  <c r="O90" i="2" s="1"/>
  <c r="P90" i="2" s="1"/>
  <c r="E234" i="6"/>
  <c r="O157" i="2" s="1"/>
  <c r="P157" i="2" s="1"/>
  <c r="E206" i="6"/>
  <c r="O129" i="2" s="1"/>
  <c r="P129" i="2" s="1"/>
  <c r="E205" i="6"/>
  <c r="O128" i="2" s="1"/>
  <c r="P128" i="2" s="1"/>
  <c r="E119" i="6"/>
  <c r="O42" i="2" s="1"/>
  <c r="P42" i="2" s="1"/>
  <c r="E242" i="6"/>
  <c r="O165" i="2" s="1"/>
  <c r="P165" i="2" s="1"/>
  <c r="E286" i="6"/>
  <c r="O209" i="2" s="1"/>
  <c r="P209" i="2" s="1"/>
  <c r="E251" i="6"/>
  <c r="O174" i="2" s="1"/>
  <c r="P174" i="2" s="1"/>
  <c r="E241" i="6"/>
  <c r="O164" i="2" s="1"/>
  <c r="P164" i="2" s="1"/>
  <c r="E99" i="6"/>
  <c r="O22" i="2" s="1"/>
  <c r="P22" i="2" s="1"/>
  <c r="E94" i="6"/>
  <c r="O17" i="2" s="1"/>
  <c r="P17" i="2" s="1"/>
  <c r="E239" i="6"/>
  <c r="O162" i="2" s="1"/>
  <c r="P162" i="2" s="1"/>
  <c r="E210" i="6"/>
  <c r="O133" i="2" s="1"/>
  <c r="P133" i="2" s="1"/>
  <c r="E145" i="6"/>
  <c r="O68" i="2" s="1"/>
  <c r="P68" i="2" s="1"/>
  <c r="E279" i="6"/>
  <c r="O202" i="2" s="1"/>
  <c r="P202" i="2" s="1"/>
  <c r="E257" i="6"/>
  <c r="O180" i="2" s="1"/>
  <c r="P180" i="2" s="1"/>
  <c r="E298" i="6"/>
  <c r="O221" i="2" s="1"/>
  <c r="P221" i="2" s="1"/>
  <c r="E95" i="6"/>
  <c r="O18" i="2" s="1"/>
  <c r="P18" i="2" s="1"/>
  <c r="E96" i="6"/>
  <c r="O19" i="2" s="1"/>
  <c r="P19" i="2" s="1"/>
  <c r="E165" i="6"/>
  <c r="O88" i="2" s="1"/>
  <c r="P88" i="2" s="1"/>
  <c r="E254" i="6"/>
  <c r="O177" i="2" s="1"/>
  <c r="P177" i="2" s="1"/>
  <c r="E151" i="6"/>
  <c r="O74" i="2" s="1"/>
  <c r="P74" i="2" s="1"/>
  <c r="E260" i="6"/>
  <c r="O183" i="2" s="1"/>
  <c r="P183" i="2" s="1"/>
  <c r="E264" i="6"/>
  <c r="O187" i="2" s="1"/>
  <c r="P187" i="2" s="1"/>
  <c r="E150" i="6"/>
  <c r="O73" i="2" s="1"/>
  <c r="P73" i="2" s="1"/>
  <c r="E223" i="6"/>
  <c r="O146" i="2" s="1"/>
  <c r="P146" i="2" s="1"/>
  <c r="E114" i="6"/>
  <c r="O37" i="2" s="1"/>
  <c r="P37" i="2" s="1"/>
  <c r="E201" i="6"/>
  <c r="O124" i="2" s="1"/>
  <c r="P124" i="2" s="1"/>
  <c r="R17" i="6"/>
  <c r="S17" i="6"/>
  <c r="Q17" i="6"/>
  <c r="O17" i="6"/>
  <c r="D20" i="6"/>
  <c r="P17" i="6"/>
  <c r="U17" i="6"/>
  <c r="M17" i="6"/>
  <c r="T17" i="6"/>
  <c r="K17" i="6"/>
  <c r="N17" i="6"/>
  <c r="L17" i="6"/>
  <c r="E180" i="6"/>
  <c r="O103" i="2" s="1"/>
  <c r="P103" i="2" s="1"/>
  <c r="E202" i="6"/>
  <c r="O125" i="2" s="1"/>
  <c r="P125" i="2" s="1"/>
  <c r="E196" i="6"/>
  <c r="O119" i="2" s="1"/>
  <c r="P119" i="2" s="1"/>
  <c r="E163" i="6"/>
  <c r="O86" i="2" s="1"/>
  <c r="P86" i="2" s="1"/>
  <c r="D313" i="6"/>
  <c r="E261" i="6"/>
  <c r="O184" i="2" s="1"/>
  <c r="P184" i="2" s="1"/>
  <c r="E281" i="6"/>
  <c r="O204" i="2" s="1"/>
  <c r="P204" i="2" s="1"/>
  <c r="E219" i="6"/>
  <c r="O142" i="2" s="1"/>
  <c r="P142" i="2" s="1"/>
  <c r="E112" i="6"/>
  <c r="O35" i="2" s="1"/>
  <c r="P35" i="2" s="1"/>
  <c r="E105" i="6"/>
  <c r="O28" i="2" s="1"/>
  <c r="P28" i="2" s="1"/>
  <c r="E143" i="6"/>
  <c r="O66" i="2" s="1"/>
  <c r="P66" i="2" s="1"/>
  <c r="E266" i="6"/>
  <c r="O189" i="2" s="1"/>
  <c r="P189" i="2" s="1"/>
  <c r="E154" i="6"/>
  <c r="O77" i="2" s="1"/>
  <c r="P77" i="2" s="1"/>
  <c r="S149" i="2" l="1"/>
  <c r="E312" i="6"/>
  <c r="E313" i="6" s="1"/>
  <c r="BD91" i="8"/>
  <c r="BJ91" i="8" s="1"/>
  <c r="S139" i="2"/>
  <c r="CY139" i="8" s="1"/>
  <c r="S75" i="2"/>
  <c r="T75" i="2" s="1"/>
  <c r="DB75" i="8" s="1"/>
  <c r="S94" i="2"/>
  <c r="T94" i="2" s="1"/>
  <c r="DB94" i="8" s="1"/>
  <c r="S218" i="2"/>
  <c r="T218" i="2" s="1"/>
  <c r="DB218" i="8" s="1"/>
  <c r="S38" i="2"/>
  <c r="CY38" i="8" s="1"/>
  <c r="S99" i="2"/>
  <c r="CY99" i="8" s="1"/>
  <c r="S41" i="2"/>
  <c r="CY41" i="8" s="1"/>
  <c r="BD135" i="8"/>
  <c r="BY135" i="8" s="1"/>
  <c r="S175" i="2"/>
  <c r="CY175" i="8" s="1"/>
  <c r="S26" i="2"/>
  <c r="T26" i="2" s="1"/>
  <c r="DB26" i="8" s="1"/>
  <c r="BD112" i="8"/>
  <c r="BQ112" i="8" s="1"/>
  <c r="BD186" i="8"/>
  <c r="BE186" i="8" s="1"/>
  <c r="S14" i="2"/>
  <c r="T14" i="2" s="1"/>
  <c r="DB14" i="8" s="1"/>
  <c r="BD102" i="8"/>
  <c r="BP102" i="8" s="1"/>
  <c r="BD226" i="8"/>
  <c r="CC226" i="8" s="1"/>
  <c r="S140" i="2"/>
  <c r="T140" i="2" s="1"/>
  <c r="DB140" i="8" s="1"/>
  <c r="BD89" i="8"/>
  <c r="BJ89" i="8" s="1"/>
  <c r="BD207" i="8"/>
  <c r="BG207" i="8" s="1"/>
  <c r="BD178" i="8"/>
  <c r="BK178" i="8" s="1"/>
  <c r="BD137" i="8"/>
  <c r="BP137" i="8" s="1"/>
  <c r="S161" i="2"/>
  <c r="T161" i="2" s="1"/>
  <c r="DB161" i="8" s="1"/>
  <c r="S78" i="2"/>
  <c r="CY78" i="8" s="1"/>
  <c r="S29" i="2"/>
  <c r="CY29" i="8" s="1"/>
  <c r="S203" i="2"/>
  <c r="CY203" i="8" s="1"/>
  <c r="S200" i="2"/>
  <c r="T200" i="2" s="1"/>
  <c r="DB200" i="8" s="1"/>
  <c r="S32" i="2"/>
  <c r="T32" i="2" s="1"/>
  <c r="DB32" i="8" s="1"/>
  <c r="S208" i="2"/>
  <c r="T208" i="2" s="1"/>
  <c r="DB208" i="8" s="1"/>
  <c r="BD39" i="8"/>
  <c r="CC39" i="8" s="1"/>
  <c r="BD118" i="8"/>
  <c r="BJ118" i="8" s="1"/>
  <c r="BD67" i="8"/>
  <c r="BU67" i="8" s="1"/>
  <c r="S210" i="2"/>
  <c r="T210" i="2" s="1"/>
  <c r="DB210" i="8" s="1"/>
  <c r="BD166" i="8"/>
  <c r="BK166" i="8" s="1"/>
  <c r="T67" i="2"/>
  <c r="DB67" i="8" s="1"/>
  <c r="S40" i="2"/>
  <c r="T40" i="2" s="1"/>
  <c r="DB40" i="8" s="1"/>
  <c r="S50" i="2"/>
  <c r="CY50" i="8" s="1"/>
  <c r="BD92" i="8"/>
  <c r="BK92" i="8" s="1"/>
  <c r="S232" i="2"/>
  <c r="T232" i="2" s="1"/>
  <c r="DB232" i="8" s="1"/>
  <c r="S160" i="2"/>
  <c r="T160" i="2" s="1"/>
  <c r="S179" i="2"/>
  <c r="T179" i="2" s="1"/>
  <c r="DB179" i="8" s="1"/>
  <c r="S70" i="2"/>
  <c r="T70" i="2" s="1"/>
  <c r="DB70" i="8" s="1"/>
  <c r="BD160" i="8"/>
  <c r="BW160" i="8" s="1"/>
  <c r="S24" i="2"/>
  <c r="T24" i="2" s="1"/>
  <c r="DB24" i="8" s="1"/>
  <c r="S182" i="2"/>
  <c r="CY182" i="8" s="1"/>
  <c r="S52" i="2"/>
  <c r="CY52" i="8" s="1"/>
  <c r="BD214" i="8"/>
  <c r="BN214" i="8" s="1"/>
  <c r="S167" i="2"/>
  <c r="CY167" i="8" s="1"/>
  <c r="S45" i="2"/>
  <c r="CY45" i="8" s="1"/>
  <c r="S57" i="2"/>
  <c r="T57" i="2" s="1"/>
  <c r="DB57" i="8" s="1"/>
  <c r="S222" i="2"/>
  <c r="T222" i="2" s="1"/>
  <c r="DB222" i="8" s="1"/>
  <c r="S84" i="2"/>
  <c r="T84" i="2" s="1"/>
  <c r="DB84" i="8" s="1"/>
  <c r="BD31" i="8"/>
  <c r="BY31" i="8" s="1"/>
  <c r="S48" i="2"/>
  <c r="T48" i="2" s="1"/>
  <c r="DB48" i="8" s="1"/>
  <c r="BD103" i="8"/>
  <c r="S103" i="2"/>
  <c r="BD58" i="8"/>
  <c r="S58" i="2"/>
  <c r="BD233" i="8"/>
  <c r="S233" i="2"/>
  <c r="T233" i="2" s="1"/>
  <c r="DB233" i="8" s="1"/>
  <c r="BD134" i="8"/>
  <c r="S134" i="2"/>
  <c r="BD198" i="8"/>
  <c r="S198" i="2"/>
  <c r="T198" i="2" s="1"/>
  <c r="DB198" i="8" s="1"/>
  <c r="BD113" i="8"/>
  <c r="S113" i="2"/>
  <c r="T113" i="2" s="1"/>
  <c r="DB113" i="8" s="1"/>
  <c r="BD119" i="8"/>
  <c r="S119" i="2"/>
  <c r="Q38" i="6"/>
  <c r="Q21" i="6"/>
  <c r="Q46" i="6"/>
  <c r="BD19" i="8"/>
  <c r="S19" i="2"/>
  <c r="T19" i="2" s="1"/>
  <c r="DB19" i="8" s="1"/>
  <c r="BD209" i="8"/>
  <c r="S209" i="2"/>
  <c r="BD97" i="8"/>
  <c r="S97" i="2"/>
  <c r="T97" i="2" s="1"/>
  <c r="DB97" i="8" s="1"/>
  <c r="BD59" i="8"/>
  <c r="S59" i="2"/>
  <c r="T59" i="2" s="1"/>
  <c r="DB59" i="8" s="1"/>
  <c r="BD100" i="8"/>
  <c r="S100" i="2"/>
  <c r="BD138" i="8"/>
  <c r="S138" i="2"/>
  <c r="T138" i="2" s="1"/>
  <c r="DB138" i="8" s="1"/>
  <c r="BD71" i="8"/>
  <c r="S71" i="2"/>
  <c r="T71" i="2" s="1"/>
  <c r="DB71" i="8" s="1"/>
  <c r="BD111" i="8"/>
  <c r="S111" i="2"/>
  <c r="BD80" i="8"/>
  <c r="S80" i="2"/>
  <c r="T80" i="2" s="1"/>
  <c r="DB80" i="8" s="1"/>
  <c r="CC140" i="8"/>
  <c r="BS140" i="8"/>
  <c r="BK140" i="8"/>
  <c r="BJ140" i="8"/>
  <c r="BH140" i="8"/>
  <c r="BW140" i="8"/>
  <c r="BO140" i="8"/>
  <c r="BE140" i="8"/>
  <c r="BU140" i="8"/>
  <c r="BF140" i="8"/>
  <c r="BN140" i="8"/>
  <c r="BI140" i="8"/>
  <c r="BL140" i="8"/>
  <c r="BG140" i="8"/>
  <c r="BT140" i="8"/>
  <c r="BX140" i="8"/>
  <c r="BP140" i="8"/>
  <c r="BV140" i="8"/>
  <c r="BQ140" i="8"/>
  <c r="BR140" i="8"/>
  <c r="BM140" i="8"/>
  <c r="BY140" i="8"/>
  <c r="O13" i="2"/>
  <c r="O11" i="2" s="1"/>
  <c r="E88" i="6"/>
  <c r="A18" i="6" s="1"/>
  <c r="BD60" i="8"/>
  <c r="S60" i="2"/>
  <c r="CY67" i="8"/>
  <c r="BD46" i="8"/>
  <c r="S46" i="2"/>
  <c r="T46" i="2" s="1"/>
  <c r="DB46" i="8" s="1"/>
  <c r="BD225" i="8"/>
  <c r="S225" i="2"/>
  <c r="CY92" i="8"/>
  <c r="U92" i="2"/>
  <c r="V92" i="2" s="1"/>
  <c r="BD125" i="8"/>
  <c r="S125" i="2"/>
  <c r="S38" i="6"/>
  <c r="S46" i="6"/>
  <c r="S21" i="6"/>
  <c r="BD18" i="8"/>
  <c r="S18" i="2"/>
  <c r="T18" i="2" s="1"/>
  <c r="DB18" i="8" s="1"/>
  <c r="BD165" i="8"/>
  <c r="S165" i="2"/>
  <c r="BD51" i="8"/>
  <c r="S51" i="2"/>
  <c r="BD150" i="8"/>
  <c r="S150" i="2"/>
  <c r="T150" i="2" s="1"/>
  <c r="DB150" i="8" s="1"/>
  <c r="BD65" i="8"/>
  <c r="S65" i="2"/>
  <c r="BD223" i="8"/>
  <c r="S223" i="2"/>
  <c r="BD197" i="8"/>
  <c r="S197" i="2"/>
  <c r="T197" i="2" s="1"/>
  <c r="DB197" i="8" s="1"/>
  <c r="BD181" i="8"/>
  <c r="S181" i="2"/>
  <c r="BD81" i="8"/>
  <c r="S81" i="2"/>
  <c r="T81" i="2" s="1"/>
  <c r="DB81" i="8" s="1"/>
  <c r="CY118" i="8"/>
  <c r="U118" i="2"/>
  <c r="V118" i="2" s="1"/>
  <c r="CY207" i="8"/>
  <c r="U207" i="2"/>
  <c r="V207" i="2" s="1"/>
  <c r="CY214" i="8"/>
  <c r="U214" i="2"/>
  <c r="V214" i="2" s="1"/>
  <c r="BD141" i="8"/>
  <c r="S141" i="2"/>
  <c r="T141" i="2" s="1"/>
  <c r="DB141" i="8" s="1"/>
  <c r="BD199" i="8"/>
  <c r="S199" i="2"/>
  <c r="BD206" i="8"/>
  <c r="S206" i="2"/>
  <c r="BD168" i="8"/>
  <c r="S168" i="2"/>
  <c r="T168" i="2" s="1"/>
  <c r="DB168" i="8" s="1"/>
  <c r="BD72" i="8"/>
  <c r="S72" i="2"/>
  <c r="CC222" i="8"/>
  <c r="BM222" i="8"/>
  <c r="BY222" i="8"/>
  <c r="BL222" i="8"/>
  <c r="BN222" i="8"/>
  <c r="BX222" i="8"/>
  <c r="BQ222" i="8"/>
  <c r="BW222" i="8"/>
  <c r="BH222" i="8"/>
  <c r="BJ222" i="8"/>
  <c r="BG222" i="8"/>
  <c r="BK222" i="8"/>
  <c r="BE222" i="8"/>
  <c r="BR222" i="8"/>
  <c r="BV222" i="8"/>
  <c r="BO222" i="8"/>
  <c r="BT222" i="8"/>
  <c r="BS222" i="8"/>
  <c r="BF222" i="8"/>
  <c r="BP222" i="8"/>
  <c r="BU222" i="8"/>
  <c r="BI222" i="8"/>
  <c r="BO84" i="8"/>
  <c r="BW84" i="8"/>
  <c r="BH84" i="8"/>
  <c r="BI84" i="8"/>
  <c r="BM84" i="8"/>
  <c r="BF84" i="8"/>
  <c r="BQ84" i="8"/>
  <c r="BE84" i="8"/>
  <c r="BK84" i="8"/>
  <c r="BG84" i="8"/>
  <c r="BL84" i="8"/>
  <c r="CC84" i="8"/>
  <c r="BS84" i="8"/>
  <c r="BP84" i="8"/>
  <c r="BV84" i="8"/>
  <c r="BN84" i="8"/>
  <c r="BX84" i="8"/>
  <c r="BT84" i="8"/>
  <c r="BY84" i="8"/>
  <c r="BJ84" i="8"/>
  <c r="BU84" i="8"/>
  <c r="BR84" i="8"/>
  <c r="CC78" i="8"/>
  <c r="BI78" i="8"/>
  <c r="BE78" i="8"/>
  <c r="BG78" i="8"/>
  <c r="BN78" i="8"/>
  <c r="BU78" i="8"/>
  <c r="BF78" i="8"/>
  <c r="BQ78" i="8"/>
  <c r="BM78" i="8"/>
  <c r="BT78" i="8"/>
  <c r="BV78" i="8"/>
  <c r="BO78" i="8"/>
  <c r="BX78" i="8"/>
  <c r="BW78" i="8"/>
  <c r="BP78" i="8"/>
  <c r="BR78" i="8"/>
  <c r="BY78" i="8"/>
  <c r="BS78" i="8"/>
  <c r="BJ78" i="8"/>
  <c r="BH78" i="8"/>
  <c r="BK78" i="8"/>
  <c r="BL78" i="8"/>
  <c r="BD180" i="8"/>
  <c r="S180" i="2"/>
  <c r="BD114" i="8"/>
  <c r="S114" i="2"/>
  <c r="T114" i="2" s="1"/>
  <c r="DB114" i="8" s="1"/>
  <c r="BD145" i="8"/>
  <c r="S145" i="2"/>
  <c r="BD201" i="8"/>
  <c r="S201" i="2"/>
  <c r="T201" i="2" s="1"/>
  <c r="DB201" i="8" s="1"/>
  <c r="BD202" i="8"/>
  <c r="S202" i="2"/>
  <c r="T202" i="2" s="1"/>
  <c r="DB202" i="8" s="1"/>
  <c r="BD83" i="8"/>
  <c r="S83" i="2"/>
  <c r="BD110" i="8"/>
  <c r="S110" i="2"/>
  <c r="BD16" i="8"/>
  <c r="S16" i="2"/>
  <c r="CY226" i="8"/>
  <c r="BD96" i="8"/>
  <c r="S96" i="2"/>
  <c r="T96" i="2" s="1"/>
  <c r="DB96" i="8" s="1"/>
  <c r="BD163" i="8"/>
  <c r="S163" i="2"/>
  <c r="T163" i="2" s="1"/>
  <c r="DB163" i="8" s="1"/>
  <c r="CY186" i="8"/>
  <c r="CY178" i="8"/>
  <c r="CY31" i="8"/>
  <c r="R21" i="6"/>
  <c r="R38" i="6"/>
  <c r="R46" i="6"/>
  <c r="BD98" i="8"/>
  <c r="S98" i="2"/>
  <c r="T98" i="2" s="1"/>
  <c r="DB98" i="8" s="1"/>
  <c r="BD219" i="8"/>
  <c r="S219" i="2"/>
  <c r="T219" i="2" s="1"/>
  <c r="DB219" i="8" s="1"/>
  <c r="BG179" i="8"/>
  <c r="BQ179" i="8"/>
  <c r="BI179" i="8"/>
  <c r="BS179" i="8"/>
  <c r="BJ179" i="8"/>
  <c r="BY179" i="8"/>
  <c r="CC179" i="8"/>
  <c r="BU179" i="8"/>
  <c r="BK179" i="8"/>
  <c r="BW179" i="8"/>
  <c r="BN179" i="8"/>
  <c r="BH179" i="8"/>
  <c r="BX179" i="8"/>
  <c r="BR179" i="8"/>
  <c r="BV179" i="8"/>
  <c r="BM179" i="8"/>
  <c r="BE179" i="8"/>
  <c r="BO179" i="8"/>
  <c r="BP179" i="8"/>
  <c r="BF179" i="8"/>
  <c r="BT179" i="8"/>
  <c r="BL179" i="8"/>
  <c r="BD144" i="8"/>
  <c r="S144" i="2"/>
  <c r="T144" i="2" s="1"/>
  <c r="DB144" i="8" s="1"/>
  <c r="BF208" i="8"/>
  <c r="BL208" i="8"/>
  <c r="BR208" i="8"/>
  <c r="BM208" i="8"/>
  <c r="BQ208" i="8"/>
  <c r="BE208" i="8"/>
  <c r="BO208" i="8"/>
  <c r="BH208" i="8"/>
  <c r="BI208" i="8"/>
  <c r="BS208" i="8"/>
  <c r="BX208" i="8"/>
  <c r="BU208" i="8"/>
  <c r="BP208" i="8"/>
  <c r="BG208" i="8"/>
  <c r="BK208" i="8"/>
  <c r="BN208" i="8"/>
  <c r="BV208" i="8"/>
  <c r="BY208" i="8"/>
  <c r="BW208" i="8"/>
  <c r="CC208" i="8"/>
  <c r="BJ208" i="8"/>
  <c r="BT208" i="8"/>
  <c r="L21" i="6"/>
  <c r="L38" i="6"/>
  <c r="BD128" i="8"/>
  <c r="S128" i="2"/>
  <c r="BD158" i="8"/>
  <c r="S158" i="2"/>
  <c r="T158" i="2" s="1"/>
  <c r="DB158" i="8" s="1"/>
  <c r="BD147" i="8"/>
  <c r="S147" i="2"/>
  <c r="BF40" i="8"/>
  <c r="CC40" i="8"/>
  <c r="BG40" i="8"/>
  <c r="BL40" i="8"/>
  <c r="BX40" i="8"/>
  <c r="BJ40" i="8"/>
  <c r="BW40" i="8"/>
  <c r="BR40" i="8"/>
  <c r="BI40" i="8"/>
  <c r="BY40" i="8"/>
  <c r="BP40" i="8"/>
  <c r="BK40" i="8"/>
  <c r="BM40" i="8"/>
  <c r="BQ40" i="8"/>
  <c r="BH40" i="8"/>
  <c r="BE40" i="8"/>
  <c r="BN40" i="8"/>
  <c r="BO40" i="8"/>
  <c r="BV40" i="8"/>
  <c r="BT40" i="8"/>
  <c r="BU40" i="8"/>
  <c r="BS40" i="8"/>
  <c r="N21" i="6"/>
  <c r="N38" i="6"/>
  <c r="BD129" i="8"/>
  <c r="S129" i="2"/>
  <c r="T129" i="2" s="1"/>
  <c r="DB129" i="8" s="1"/>
  <c r="BD185" i="8"/>
  <c r="S185" i="2"/>
  <c r="T185" i="2" s="1"/>
  <c r="DB185" i="8" s="1"/>
  <c r="BP218" i="8"/>
  <c r="BX218" i="8"/>
  <c r="BL218" i="8"/>
  <c r="BI218" i="8"/>
  <c r="BT218" i="8"/>
  <c r="BV218" i="8"/>
  <c r="BQ218" i="8"/>
  <c r="BE218" i="8"/>
  <c r="BK218" i="8"/>
  <c r="CC218" i="8"/>
  <c r="BW218" i="8"/>
  <c r="BH218" i="8"/>
  <c r="BU218" i="8"/>
  <c r="BY218" i="8"/>
  <c r="BR218" i="8"/>
  <c r="BO218" i="8"/>
  <c r="BF218" i="8"/>
  <c r="BJ218" i="8"/>
  <c r="BN218" i="8"/>
  <c r="BM218" i="8"/>
  <c r="BS218" i="8"/>
  <c r="BG218" i="8"/>
  <c r="BN75" i="8"/>
  <c r="BG75" i="8"/>
  <c r="BW75" i="8"/>
  <c r="BM75" i="8"/>
  <c r="BT75" i="8"/>
  <c r="BP75" i="8"/>
  <c r="BY75" i="8"/>
  <c r="BL75" i="8"/>
  <c r="BI75" i="8"/>
  <c r="BS75" i="8"/>
  <c r="BF75" i="8"/>
  <c r="BE75" i="8"/>
  <c r="BX75" i="8"/>
  <c r="BR75" i="8"/>
  <c r="CC75" i="8"/>
  <c r="BO75" i="8"/>
  <c r="BQ75" i="8"/>
  <c r="BH75" i="8"/>
  <c r="BK75" i="8"/>
  <c r="BJ75" i="8"/>
  <c r="BV75" i="8"/>
  <c r="BU75" i="8"/>
  <c r="I17" i="6"/>
  <c r="K21" i="6"/>
  <c r="K29" i="6"/>
  <c r="L29" i="6" s="1"/>
  <c r="BD146" i="8"/>
  <c r="S146" i="2"/>
  <c r="BD61" i="8"/>
  <c r="S61" i="2"/>
  <c r="T61" i="2" s="1"/>
  <c r="DB61" i="8" s="1"/>
  <c r="BD126" i="8"/>
  <c r="S126" i="2"/>
  <c r="BD194" i="8"/>
  <c r="S194" i="2"/>
  <c r="BD101" i="8"/>
  <c r="S101" i="2"/>
  <c r="T101" i="2" s="1"/>
  <c r="DB101" i="8" s="1"/>
  <c r="BD82" i="8"/>
  <c r="S82" i="2"/>
  <c r="BD36" i="8"/>
  <c r="S36" i="2"/>
  <c r="CY91" i="8"/>
  <c r="CY135" i="8"/>
  <c r="BD93" i="8"/>
  <c r="S93" i="2"/>
  <c r="T93" i="2" s="1"/>
  <c r="DB93" i="8" s="1"/>
  <c r="BD105" i="8"/>
  <c r="S105" i="2"/>
  <c r="BD27" i="8"/>
  <c r="S27" i="2"/>
  <c r="BD221" i="8"/>
  <c r="S221" i="2"/>
  <c r="T221" i="2" s="1"/>
  <c r="DB221" i="8" s="1"/>
  <c r="BD230" i="8"/>
  <c r="S230" i="2"/>
  <c r="BD117" i="8"/>
  <c r="S117" i="2"/>
  <c r="BD155" i="8"/>
  <c r="S155" i="2"/>
  <c r="T155" i="2" s="1"/>
  <c r="DB155" i="8" s="1"/>
  <c r="CC210" i="8"/>
  <c r="BP210" i="8"/>
  <c r="BJ210" i="8"/>
  <c r="BY210" i="8"/>
  <c r="BG210" i="8"/>
  <c r="BU210" i="8"/>
  <c r="BH210" i="8"/>
  <c r="BR210" i="8"/>
  <c r="BS210" i="8"/>
  <c r="BE210" i="8"/>
  <c r="BL210" i="8"/>
  <c r="BW210" i="8"/>
  <c r="BK210" i="8"/>
  <c r="BI210" i="8"/>
  <c r="BN210" i="8"/>
  <c r="BV210" i="8"/>
  <c r="BM210" i="8"/>
  <c r="BF210" i="8"/>
  <c r="BT210" i="8"/>
  <c r="BX210" i="8"/>
  <c r="BQ210" i="8"/>
  <c r="BO210" i="8"/>
  <c r="BD124" i="8"/>
  <c r="S124" i="2"/>
  <c r="BD192" i="8"/>
  <c r="S192" i="2"/>
  <c r="T192" i="2" s="1"/>
  <c r="DB192" i="8" s="1"/>
  <c r="BD62" i="8"/>
  <c r="S62" i="2"/>
  <c r="T62" i="2" s="1"/>
  <c r="DB62" i="8" s="1"/>
  <c r="BX232" i="8"/>
  <c r="BM232" i="8"/>
  <c r="BR232" i="8"/>
  <c r="BN232" i="8"/>
  <c r="BW232" i="8"/>
  <c r="BH232" i="8"/>
  <c r="BF232" i="8"/>
  <c r="BE232" i="8"/>
  <c r="BK232" i="8"/>
  <c r="BL232" i="8"/>
  <c r="BT232" i="8"/>
  <c r="BO232" i="8"/>
  <c r="BI232" i="8"/>
  <c r="BG232" i="8"/>
  <c r="BV232" i="8"/>
  <c r="BP232" i="8"/>
  <c r="CC232" i="8"/>
  <c r="BJ232" i="8"/>
  <c r="BY232" i="8"/>
  <c r="BS232" i="8"/>
  <c r="BU232" i="8"/>
  <c r="BQ232" i="8"/>
  <c r="BD108" i="8"/>
  <c r="S108" i="2"/>
  <c r="BD68" i="8"/>
  <c r="S68" i="2"/>
  <c r="T68" i="2" s="1"/>
  <c r="DB68" i="8" s="1"/>
  <c r="BD77" i="8"/>
  <c r="S77" i="2"/>
  <c r="T77" i="2" s="1"/>
  <c r="DB77" i="8" s="1"/>
  <c r="BD35" i="8"/>
  <c r="S35" i="2"/>
  <c r="T38" i="6"/>
  <c r="T21" i="6"/>
  <c r="T46" i="6"/>
  <c r="BD133" i="8"/>
  <c r="S133" i="2"/>
  <c r="T133" i="2" s="1"/>
  <c r="DB133" i="8" s="1"/>
  <c r="BD90" i="8"/>
  <c r="S90" i="2"/>
  <c r="BD217" i="8"/>
  <c r="S217" i="2"/>
  <c r="BD34" i="8"/>
  <c r="S34" i="2"/>
  <c r="T34" i="2" s="1"/>
  <c r="DB34" i="8" s="1"/>
  <c r="BD172" i="8"/>
  <c r="S172" i="2"/>
  <c r="BD216" i="8"/>
  <c r="S216" i="2"/>
  <c r="T216" i="2" s="1"/>
  <c r="DB216" i="8" s="1"/>
  <c r="BD193" i="8"/>
  <c r="S193" i="2"/>
  <c r="T193" i="2" s="1"/>
  <c r="DB193" i="8" s="1"/>
  <c r="BD44" i="8"/>
  <c r="S44" i="2"/>
  <c r="BD170" i="8"/>
  <c r="S170" i="2"/>
  <c r="T226" i="2"/>
  <c r="DB226" i="8" s="1"/>
  <c r="BS29" i="8"/>
  <c r="BY29" i="8"/>
  <c r="CC29" i="8"/>
  <c r="BJ29" i="8"/>
  <c r="BG29" i="8"/>
  <c r="BX29" i="8"/>
  <c r="BP29" i="8"/>
  <c r="BQ29" i="8"/>
  <c r="BH29" i="8"/>
  <c r="BR29" i="8"/>
  <c r="BL29" i="8"/>
  <c r="BU29" i="8"/>
  <c r="BW29" i="8"/>
  <c r="BK29" i="8"/>
  <c r="BT29" i="8"/>
  <c r="BO29" i="8"/>
  <c r="BM29" i="8"/>
  <c r="BN29" i="8"/>
  <c r="BE29" i="8"/>
  <c r="BI29" i="8"/>
  <c r="BF29" i="8"/>
  <c r="BV29" i="8"/>
  <c r="CC41" i="8"/>
  <c r="BW41" i="8"/>
  <c r="BS41" i="8"/>
  <c r="BN41" i="8"/>
  <c r="BK41" i="8"/>
  <c r="BR41" i="8"/>
  <c r="BP41" i="8"/>
  <c r="BO41" i="8"/>
  <c r="BY41" i="8"/>
  <c r="BH41" i="8"/>
  <c r="BT41" i="8"/>
  <c r="BU41" i="8"/>
  <c r="BM41" i="8"/>
  <c r="BF41" i="8"/>
  <c r="BV41" i="8"/>
  <c r="BI41" i="8"/>
  <c r="BE41" i="8"/>
  <c r="BQ41" i="8"/>
  <c r="BL41" i="8"/>
  <c r="BG41" i="8"/>
  <c r="BX41" i="8"/>
  <c r="BJ41" i="8"/>
  <c r="BD121" i="8"/>
  <c r="S121" i="2"/>
  <c r="BD21" i="8"/>
  <c r="S21" i="2"/>
  <c r="CC32" i="8"/>
  <c r="BM32" i="8"/>
  <c r="BF32" i="8"/>
  <c r="BY32" i="8"/>
  <c r="BG32" i="8"/>
  <c r="BI32" i="8"/>
  <c r="BV32" i="8"/>
  <c r="BP32" i="8"/>
  <c r="BK32" i="8"/>
  <c r="BH32" i="8"/>
  <c r="BE32" i="8"/>
  <c r="BU32" i="8"/>
  <c r="BJ32" i="8"/>
  <c r="BR32" i="8"/>
  <c r="BW32" i="8"/>
  <c r="BL32" i="8"/>
  <c r="BN32" i="8"/>
  <c r="BS32" i="8"/>
  <c r="BX32" i="8"/>
  <c r="BO32" i="8"/>
  <c r="BQ32" i="8"/>
  <c r="BT32" i="8"/>
  <c r="BR70" i="8"/>
  <c r="BS70" i="8"/>
  <c r="BE70" i="8"/>
  <c r="CC70" i="8"/>
  <c r="BG70" i="8"/>
  <c r="BU70" i="8"/>
  <c r="BX70" i="8"/>
  <c r="BK70" i="8"/>
  <c r="BP70" i="8"/>
  <c r="BQ70" i="8"/>
  <c r="BJ70" i="8"/>
  <c r="BV70" i="8"/>
  <c r="BW70" i="8"/>
  <c r="BH70" i="8"/>
  <c r="BY70" i="8"/>
  <c r="BM70" i="8"/>
  <c r="BT70" i="8"/>
  <c r="BL70" i="8"/>
  <c r="BI70" i="8"/>
  <c r="BF70" i="8"/>
  <c r="BN70" i="8"/>
  <c r="BO70" i="8"/>
  <c r="BD187" i="8"/>
  <c r="S187" i="2"/>
  <c r="BD162" i="8"/>
  <c r="S162" i="2"/>
  <c r="T162" i="2" s="1"/>
  <c r="DB162" i="8" s="1"/>
  <c r="BD53" i="8"/>
  <c r="S53" i="2"/>
  <c r="T53" i="2" s="1"/>
  <c r="DB53" i="8" s="1"/>
  <c r="BD152" i="8"/>
  <c r="S152" i="2"/>
  <c r="T152" i="2" s="1"/>
  <c r="DB152" i="8" s="1"/>
  <c r="BD171" i="8"/>
  <c r="S171" i="2"/>
  <c r="T171" i="2" s="1"/>
  <c r="DB171" i="8" s="1"/>
  <c r="BD47" i="8"/>
  <c r="S47" i="2"/>
  <c r="T47" i="2" s="1"/>
  <c r="DB47" i="8" s="1"/>
  <c r="BD131" i="8"/>
  <c r="S131" i="2"/>
  <c r="BD79" i="8"/>
  <c r="S79" i="2"/>
  <c r="T79" i="2" s="1"/>
  <c r="DB79" i="8" s="1"/>
  <c r="CC14" i="8"/>
  <c r="BS14" i="8"/>
  <c r="BY14" i="8"/>
  <c r="BF14" i="8"/>
  <c r="BT14" i="8"/>
  <c r="BQ14" i="8"/>
  <c r="BO14" i="8"/>
  <c r="BP14" i="8"/>
  <c r="BX14" i="8"/>
  <c r="BE14" i="8"/>
  <c r="BV14" i="8"/>
  <c r="BM14" i="8"/>
  <c r="BG14" i="8"/>
  <c r="BL14" i="8"/>
  <c r="BU14" i="8"/>
  <c r="BR14" i="8"/>
  <c r="BW14" i="8"/>
  <c r="BH14" i="8"/>
  <c r="BI14" i="8"/>
  <c r="BJ14" i="8"/>
  <c r="BN14" i="8"/>
  <c r="BK14" i="8"/>
  <c r="BT161" i="8"/>
  <c r="BK161" i="8"/>
  <c r="BW161" i="8"/>
  <c r="CC161" i="8"/>
  <c r="BJ161" i="8"/>
  <c r="BQ161" i="8"/>
  <c r="BF161" i="8"/>
  <c r="BG161" i="8"/>
  <c r="BX161" i="8"/>
  <c r="BO161" i="8"/>
  <c r="BY161" i="8"/>
  <c r="BE161" i="8"/>
  <c r="BM161" i="8"/>
  <c r="BU161" i="8"/>
  <c r="BI161" i="8"/>
  <c r="BP161" i="8"/>
  <c r="BS161" i="8"/>
  <c r="BH161" i="8"/>
  <c r="BN161" i="8"/>
  <c r="BL161" i="8"/>
  <c r="BR161" i="8"/>
  <c r="BV161" i="8"/>
  <c r="BD109" i="8"/>
  <c r="S109" i="2"/>
  <c r="T109" i="2" s="1"/>
  <c r="DB109" i="8" s="1"/>
  <c r="BN26" i="8"/>
  <c r="BY26" i="8"/>
  <c r="BM26" i="8"/>
  <c r="CC26" i="8"/>
  <c r="BH26" i="8"/>
  <c r="BJ26" i="8"/>
  <c r="BQ26" i="8"/>
  <c r="BF26" i="8"/>
  <c r="BV26" i="8"/>
  <c r="BU26" i="8"/>
  <c r="BW26" i="8"/>
  <c r="BX26" i="8"/>
  <c r="BK26" i="8"/>
  <c r="BP26" i="8"/>
  <c r="BR26" i="8"/>
  <c r="BS26" i="8"/>
  <c r="BI26" i="8"/>
  <c r="BL26" i="8"/>
  <c r="BE26" i="8"/>
  <c r="BO26" i="8"/>
  <c r="BG26" i="8"/>
  <c r="BT26" i="8"/>
  <c r="BK203" i="8"/>
  <c r="CC203" i="8"/>
  <c r="BO203" i="8"/>
  <c r="BG203" i="8"/>
  <c r="BR203" i="8"/>
  <c r="BQ203" i="8"/>
  <c r="BJ203" i="8"/>
  <c r="BX203" i="8"/>
  <c r="BI203" i="8"/>
  <c r="BH203" i="8"/>
  <c r="BU203" i="8"/>
  <c r="BW203" i="8"/>
  <c r="BY203" i="8"/>
  <c r="BM203" i="8"/>
  <c r="BF203" i="8"/>
  <c r="BE203" i="8"/>
  <c r="BV203" i="8"/>
  <c r="BP203" i="8"/>
  <c r="BS203" i="8"/>
  <c r="BL203" i="8"/>
  <c r="BT203" i="8"/>
  <c r="BN203" i="8"/>
  <c r="BU24" i="8"/>
  <c r="BJ24" i="8"/>
  <c r="BO24" i="8"/>
  <c r="BX24" i="8"/>
  <c r="BL24" i="8"/>
  <c r="BQ24" i="8"/>
  <c r="BI24" i="8"/>
  <c r="BV24" i="8"/>
  <c r="BF24" i="8"/>
  <c r="CC24" i="8"/>
  <c r="BG24" i="8"/>
  <c r="BP24" i="8"/>
  <c r="BE24" i="8"/>
  <c r="BN24" i="8"/>
  <c r="BK24" i="8"/>
  <c r="BW24" i="8"/>
  <c r="BR24" i="8"/>
  <c r="BH24" i="8"/>
  <c r="BM24" i="8"/>
  <c r="BY24" i="8"/>
  <c r="BS24" i="8"/>
  <c r="BT24" i="8"/>
  <c r="BD136" i="8"/>
  <c r="S136" i="2"/>
  <c r="T136" i="2" s="1"/>
  <c r="DB136" i="8" s="1"/>
  <c r="BD211" i="8"/>
  <c r="S211" i="2"/>
  <c r="T186" i="2"/>
  <c r="DB186" i="8" s="1"/>
  <c r="CC175" i="8"/>
  <c r="BO175" i="8"/>
  <c r="BS175" i="8"/>
  <c r="BJ175" i="8"/>
  <c r="BM175" i="8"/>
  <c r="BT175" i="8"/>
  <c r="BK175" i="8"/>
  <c r="BL175" i="8"/>
  <c r="BE175" i="8"/>
  <c r="BY175" i="8"/>
  <c r="BP175" i="8"/>
  <c r="BR175" i="8"/>
  <c r="BU175" i="8"/>
  <c r="BV175" i="8"/>
  <c r="BH175" i="8"/>
  <c r="BW175" i="8"/>
  <c r="BG175" i="8"/>
  <c r="BX175" i="8"/>
  <c r="BQ175" i="8"/>
  <c r="BN175" i="8"/>
  <c r="BF175" i="8"/>
  <c r="BI175" i="8"/>
  <c r="T178" i="2"/>
  <c r="DB178" i="8" s="1"/>
  <c r="T31" i="2"/>
  <c r="DB31" i="8" s="1"/>
  <c r="BD42" i="8"/>
  <c r="S42" i="2"/>
  <c r="T42" i="2" s="1"/>
  <c r="DB42" i="8" s="1"/>
  <c r="BD64" i="8"/>
  <c r="S64" i="2"/>
  <c r="BO94" i="8"/>
  <c r="BP94" i="8"/>
  <c r="BR94" i="8"/>
  <c r="BQ94" i="8"/>
  <c r="BG94" i="8"/>
  <c r="BW94" i="8"/>
  <c r="BN94" i="8"/>
  <c r="BX94" i="8"/>
  <c r="BY94" i="8"/>
  <c r="BT94" i="8"/>
  <c r="BS94" i="8"/>
  <c r="BV94" i="8"/>
  <c r="BI94" i="8"/>
  <c r="BJ94" i="8"/>
  <c r="CC94" i="8"/>
  <c r="BM94" i="8"/>
  <c r="BL94" i="8"/>
  <c r="BF94" i="8"/>
  <c r="BE94" i="8"/>
  <c r="BH94" i="8"/>
  <c r="BU94" i="8"/>
  <c r="BK94" i="8"/>
  <c r="BD156" i="8"/>
  <c r="S156" i="2"/>
  <c r="BD37" i="8"/>
  <c r="S37" i="2"/>
  <c r="T37" i="2" s="1"/>
  <c r="DB37" i="8" s="1"/>
  <c r="BD195" i="8"/>
  <c r="S195" i="2"/>
  <c r="BD215" i="8"/>
  <c r="S215" i="2"/>
  <c r="T215" i="2" s="1"/>
  <c r="DB215" i="8" s="1"/>
  <c r="BD231" i="8"/>
  <c r="S231" i="2"/>
  <c r="T231" i="2" s="1"/>
  <c r="DB231" i="8" s="1"/>
  <c r="BS200" i="8"/>
  <c r="BU200" i="8"/>
  <c r="CC200" i="8"/>
  <c r="BN200" i="8"/>
  <c r="BT200" i="8"/>
  <c r="BP200" i="8"/>
  <c r="BR200" i="8"/>
  <c r="BL200" i="8"/>
  <c r="BF200" i="8"/>
  <c r="BI200" i="8"/>
  <c r="BH200" i="8"/>
  <c r="BW200" i="8"/>
  <c r="BY200" i="8"/>
  <c r="BG200" i="8"/>
  <c r="BK200" i="8"/>
  <c r="BX200" i="8"/>
  <c r="BO200" i="8"/>
  <c r="BM200" i="8"/>
  <c r="BE200" i="8"/>
  <c r="BJ200" i="8"/>
  <c r="BV200" i="8"/>
  <c r="BQ200" i="8"/>
  <c r="BD157" i="8"/>
  <c r="S157" i="2"/>
  <c r="BD189" i="8"/>
  <c r="S189" i="2"/>
  <c r="BD142" i="8"/>
  <c r="S142" i="2"/>
  <c r="T142" i="2" s="1"/>
  <c r="DB142" i="8" s="1"/>
  <c r="M21" i="6"/>
  <c r="M38" i="6"/>
  <c r="BD120" i="8"/>
  <c r="S120" i="2"/>
  <c r="T120" i="2" s="1"/>
  <c r="DB120" i="8" s="1"/>
  <c r="BD66" i="8"/>
  <c r="S66" i="2"/>
  <c r="T66" i="2" s="1"/>
  <c r="DB66" i="8" s="1"/>
  <c r="BD204" i="8"/>
  <c r="S204" i="2"/>
  <c r="U38" i="6"/>
  <c r="U21" i="6"/>
  <c r="U46" i="6"/>
  <c r="BD183" i="8"/>
  <c r="S183" i="2"/>
  <c r="T183" i="2" s="1"/>
  <c r="DB183" i="8" s="1"/>
  <c r="BD17" i="8"/>
  <c r="S17" i="2"/>
  <c r="BD54" i="8"/>
  <c r="S54" i="2"/>
  <c r="T54" i="2" s="1"/>
  <c r="DB54" i="8" s="1"/>
  <c r="BD123" i="8"/>
  <c r="S123" i="2"/>
  <c r="T123" i="2" s="1"/>
  <c r="DB123" i="8" s="1"/>
  <c r="BD20" i="8"/>
  <c r="S20" i="2"/>
  <c r="BD148" i="8"/>
  <c r="S148" i="2"/>
  <c r="T148" i="2" s="1"/>
  <c r="DB148" i="8" s="1"/>
  <c r="BD63" i="8"/>
  <c r="S63" i="2"/>
  <c r="T63" i="2" s="1"/>
  <c r="DB63" i="8" s="1"/>
  <c r="BD159" i="8"/>
  <c r="S159" i="2"/>
  <c r="BD116" i="8"/>
  <c r="S116" i="2"/>
  <c r="T116" i="2" s="1"/>
  <c r="DB116" i="8" s="1"/>
  <c r="T91" i="2"/>
  <c r="DB91" i="8" s="1"/>
  <c r="BK52" i="8"/>
  <c r="BI52" i="8"/>
  <c r="BN52" i="8"/>
  <c r="BQ52" i="8"/>
  <c r="BG52" i="8"/>
  <c r="BJ52" i="8"/>
  <c r="BU52" i="8"/>
  <c r="BX52" i="8"/>
  <c r="BT52" i="8"/>
  <c r="BS52" i="8"/>
  <c r="BV52" i="8"/>
  <c r="CC52" i="8"/>
  <c r="BH52" i="8"/>
  <c r="BM52" i="8"/>
  <c r="BY52" i="8"/>
  <c r="BO52" i="8"/>
  <c r="BW52" i="8"/>
  <c r="BP52" i="8"/>
  <c r="BL52" i="8"/>
  <c r="BF52" i="8"/>
  <c r="BR52" i="8"/>
  <c r="BE52" i="8"/>
  <c r="T135" i="2"/>
  <c r="DB135" i="8" s="1"/>
  <c r="BP57" i="8"/>
  <c r="BK57" i="8"/>
  <c r="BY57" i="8"/>
  <c r="BM57" i="8"/>
  <c r="BI57" i="8"/>
  <c r="BS57" i="8"/>
  <c r="BE57" i="8"/>
  <c r="BQ57" i="8"/>
  <c r="BU57" i="8"/>
  <c r="BR57" i="8"/>
  <c r="BW57" i="8"/>
  <c r="BT57" i="8"/>
  <c r="BH57" i="8"/>
  <c r="BN57" i="8"/>
  <c r="BV57" i="8"/>
  <c r="BJ57" i="8"/>
  <c r="BF57" i="8"/>
  <c r="BX57" i="8"/>
  <c r="BO57" i="8"/>
  <c r="CC57" i="8"/>
  <c r="BL57" i="8"/>
  <c r="BG57" i="8"/>
  <c r="BD228" i="8"/>
  <c r="S228" i="2"/>
  <c r="T228" i="2" s="1"/>
  <c r="DB228" i="8" s="1"/>
  <c r="BD151" i="8"/>
  <c r="S151" i="2"/>
  <c r="BD190" i="8"/>
  <c r="S190" i="2"/>
  <c r="T190" i="2" s="1"/>
  <c r="DB190" i="8" s="1"/>
  <c r="BD56" i="8"/>
  <c r="S56" i="2"/>
  <c r="T56" i="2" s="1"/>
  <c r="DB56" i="8" s="1"/>
  <c r="CY89" i="8"/>
  <c r="CY166" i="8"/>
  <c r="CY112" i="8"/>
  <c r="CY149" i="8"/>
  <c r="BD30" i="8"/>
  <c r="S30" i="2"/>
  <c r="BD107" i="8"/>
  <c r="S107" i="2"/>
  <c r="T107" i="2" s="1"/>
  <c r="DB107" i="8" s="1"/>
  <c r="U39" i="2"/>
  <c r="V39" i="2" s="1"/>
  <c r="CY39" i="8"/>
  <c r="CY137" i="8"/>
  <c r="CY102" i="8"/>
  <c r="U102" i="2"/>
  <c r="V102" i="2" s="1"/>
  <c r="BD25" i="8"/>
  <c r="S25" i="2"/>
  <c r="BD23" i="8"/>
  <c r="S23" i="2"/>
  <c r="T23" i="2" s="1"/>
  <c r="DB23" i="8" s="1"/>
  <c r="BD104" i="8"/>
  <c r="S104" i="2"/>
  <c r="BD49" i="8"/>
  <c r="S49" i="2"/>
  <c r="BD143" i="8"/>
  <c r="S143" i="2"/>
  <c r="T143" i="2" s="1"/>
  <c r="DB143" i="8" s="1"/>
  <c r="T112" i="2"/>
  <c r="DB112" i="8" s="1"/>
  <c r="BD87" i="8"/>
  <c r="S87" i="2"/>
  <c r="T87" i="2" s="1"/>
  <c r="DB87" i="8" s="1"/>
  <c r="BD15" i="8"/>
  <c r="S15" i="2"/>
  <c r="BD69" i="8"/>
  <c r="S69" i="2"/>
  <c r="T69" i="2" s="1"/>
  <c r="DB69" i="8" s="1"/>
  <c r="BD191" i="8"/>
  <c r="S191" i="2"/>
  <c r="BD115" i="8"/>
  <c r="S115" i="2"/>
  <c r="T137" i="2"/>
  <c r="DB137" i="8" s="1"/>
  <c r="BD227" i="8"/>
  <c r="S227" i="2"/>
  <c r="BD176" i="8"/>
  <c r="S176" i="2"/>
  <c r="T176" i="2" s="1"/>
  <c r="DB176" i="8" s="1"/>
  <c r="CC99" i="8"/>
  <c r="BN99" i="8"/>
  <c r="BJ99" i="8"/>
  <c r="BK99" i="8"/>
  <c r="BH99" i="8"/>
  <c r="BP99" i="8"/>
  <c r="BY99" i="8"/>
  <c r="BO99" i="8"/>
  <c r="BL99" i="8"/>
  <c r="BX99" i="8"/>
  <c r="BU99" i="8"/>
  <c r="BT99" i="8"/>
  <c r="BQ99" i="8"/>
  <c r="BR99" i="8"/>
  <c r="BF99" i="8"/>
  <c r="BI99" i="8"/>
  <c r="BM99" i="8"/>
  <c r="BE99" i="8"/>
  <c r="BG99" i="8"/>
  <c r="BW99" i="8"/>
  <c r="BV99" i="8"/>
  <c r="BS99" i="8"/>
  <c r="BG167" i="8"/>
  <c r="BU167" i="8"/>
  <c r="BV167" i="8"/>
  <c r="BF167" i="8"/>
  <c r="BT167" i="8"/>
  <c r="BX167" i="8"/>
  <c r="BN167" i="8"/>
  <c r="BQ167" i="8"/>
  <c r="BJ167" i="8"/>
  <c r="BY167" i="8"/>
  <c r="BS167" i="8"/>
  <c r="BP167" i="8"/>
  <c r="BR167" i="8"/>
  <c r="BM167" i="8"/>
  <c r="CC167" i="8"/>
  <c r="BW167" i="8"/>
  <c r="BE167" i="8"/>
  <c r="BL167" i="8"/>
  <c r="BH167" i="8"/>
  <c r="BI167" i="8"/>
  <c r="BK167" i="8"/>
  <c r="BO167" i="8"/>
  <c r="BS50" i="8"/>
  <c r="BH50" i="8"/>
  <c r="BF50" i="8"/>
  <c r="BN50" i="8"/>
  <c r="BR50" i="8"/>
  <c r="BP50" i="8"/>
  <c r="BQ50" i="8"/>
  <c r="BG50" i="8"/>
  <c r="BV50" i="8"/>
  <c r="BO50" i="8"/>
  <c r="CC50" i="8"/>
  <c r="BM50" i="8"/>
  <c r="BW50" i="8"/>
  <c r="BE50" i="8"/>
  <c r="BL50" i="8"/>
  <c r="BK50" i="8"/>
  <c r="BI50" i="8"/>
  <c r="BU50" i="8"/>
  <c r="BJ50" i="8"/>
  <c r="BT50" i="8"/>
  <c r="BY50" i="8"/>
  <c r="BX50" i="8"/>
  <c r="BT45" i="8"/>
  <c r="BH45" i="8"/>
  <c r="BP45" i="8"/>
  <c r="BQ45" i="8"/>
  <c r="BN45" i="8"/>
  <c r="BL45" i="8"/>
  <c r="BY45" i="8"/>
  <c r="CC45" i="8"/>
  <c r="BG45" i="8"/>
  <c r="BE45" i="8"/>
  <c r="BM45" i="8"/>
  <c r="BV45" i="8"/>
  <c r="BJ45" i="8"/>
  <c r="BI45" i="8"/>
  <c r="BF45" i="8"/>
  <c r="BU45" i="8"/>
  <c r="BS45" i="8"/>
  <c r="BX45" i="8"/>
  <c r="BK45" i="8"/>
  <c r="BW45" i="8"/>
  <c r="BR45" i="8"/>
  <c r="BO45" i="8"/>
  <c r="BD229" i="8"/>
  <c r="S229" i="2"/>
  <c r="BD196" i="8"/>
  <c r="S196" i="2"/>
  <c r="T196" i="2" s="1"/>
  <c r="DB196" i="8" s="1"/>
  <c r="BD55" i="8"/>
  <c r="S55" i="2"/>
  <c r="T55" i="2" s="1"/>
  <c r="DB55" i="8" s="1"/>
  <c r="CC182" i="8"/>
  <c r="BG182" i="8"/>
  <c r="BK182" i="8"/>
  <c r="BE182" i="8"/>
  <c r="BX182" i="8"/>
  <c r="BM182" i="8"/>
  <c r="BJ182" i="8"/>
  <c r="BT182" i="8"/>
  <c r="BI182" i="8"/>
  <c r="BW182" i="8"/>
  <c r="BU182" i="8"/>
  <c r="BL182" i="8"/>
  <c r="BR182" i="8"/>
  <c r="BY182" i="8"/>
  <c r="BS182" i="8"/>
  <c r="BV182" i="8"/>
  <c r="BQ182" i="8"/>
  <c r="BO182" i="8"/>
  <c r="BN182" i="8"/>
  <c r="BF182" i="8"/>
  <c r="BH182" i="8"/>
  <c r="BP182" i="8"/>
  <c r="BK38" i="8"/>
  <c r="BM38" i="8"/>
  <c r="BS38" i="8"/>
  <c r="BP38" i="8"/>
  <c r="BY38" i="8"/>
  <c r="BL38" i="8"/>
  <c r="CC38" i="8"/>
  <c r="BF38" i="8"/>
  <c r="BX38" i="8"/>
  <c r="BH38" i="8"/>
  <c r="BR38" i="8"/>
  <c r="BT38" i="8"/>
  <c r="BN38" i="8"/>
  <c r="BI38" i="8"/>
  <c r="BU38" i="8"/>
  <c r="BO38" i="8"/>
  <c r="BG38" i="8"/>
  <c r="BV38" i="8"/>
  <c r="BE38" i="8"/>
  <c r="BJ38" i="8"/>
  <c r="BQ38" i="8"/>
  <c r="BW38" i="8"/>
  <c r="CC149" i="8"/>
  <c r="BL149" i="8"/>
  <c r="BY149" i="8"/>
  <c r="BX149" i="8"/>
  <c r="BI149" i="8"/>
  <c r="BJ149" i="8"/>
  <c r="BW149" i="8"/>
  <c r="BR149" i="8"/>
  <c r="BH149" i="8"/>
  <c r="BN149" i="8"/>
  <c r="BO149" i="8"/>
  <c r="BE149" i="8"/>
  <c r="BF149" i="8"/>
  <c r="BQ149" i="8"/>
  <c r="BU149" i="8"/>
  <c r="BG149" i="8"/>
  <c r="BM149" i="8"/>
  <c r="BP149" i="8"/>
  <c r="BT149" i="8"/>
  <c r="BV149" i="8"/>
  <c r="BK149" i="8"/>
  <c r="BS149" i="8"/>
  <c r="BD224" i="8"/>
  <c r="S224" i="2"/>
  <c r="BD73" i="8"/>
  <c r="S73" i="2"/>
  <c r="T73" i="2" s="1"/>
  <c r="DB73" i="8" s="1"/>
  <c r="BD28" i="8"/>
  <c r="S28" i="2"/>
  <c r="T28" i="2" s="1"/>
  <c r="DB28" i="8" s="1"/>
  <c r="BD184" i="8"/>
  <c r="S184" i="2"/>
  <c r="P21" i="6"/>
  <c r="P38" i="6"/>
  <c r="P46" i="6"/>
  <c r="BD74" i="8"/>
  <c r="S74" i="2"/>
  <c r="T74" i="2" s="1"/>
  <c r="DB74" i="8" s="1"/>
  <c r="BD22" i="8"/>
  <c r="S22" i="2"/>
  <c r="BD130" i="8"/>
  <c r="S130" i="2"/>
  <c r="T130" i="2" s="1"/>
  <c r="DB130" i="8" s="1"/>
  <c r="BD212" i="8"/>
  <c r="S212" i="2"/>
  <c r="T212" i="2" s="1"/>
  <c r="DB212" i="8" s="1"/>
  <c r="BD95" i="8"/>
  <c r="S95" i="2"/>
  <c r="BD153" i="8"/>
  <c r="S153" i="2"/>
  <c r="T153" i="2" s="1"/>
  <c r="DB153" i="8" s="1"/>
  <c r="BD85" i="8"/>
  <c r="S85" i="2"/>
  <c r="T85" i="2" s="1"/>
  <c r="DB85" i="8" s="1"/>
  <c r="BD177" i="8"/>
  <c r="S177" i="2"/>
  <c r="BD164" i="8"/>
  <c r="S164" i="2"/>
  <c r="T164" i="2" s="1"/>
  <c r="DB164" i="8" s="1"/>
  <c r="BD122" i="8"/>
  <c r="S122" i="2"/>
  <c r="BD169" i="8"/>
  <c r="S169" i="2"/>
  <c r="CC48" i="8"/>
  <c r="BM48" i="8"/>
  <c r="BX48" i="8"/>
  <c r="BG48" i="8"/>
  <c r="BQ48" i="8"/>
  <c r="BS48" i="8"/>
  <c r="BE48" i="8"/>
  <c r="BI48" i="8"/>
  <c r="BN48" i="8"/>
  <c r="BW48" i="8"/>
  <c r="BJ48" i="8"/>
  <c r="BO48" i="8"/>
  <c r="BU48" i="8"/>
  <c r="BL48" i="8"/>
  <c r="BV48" i="8"/>
  <c r="BH48" i="8"/>
  <c r="BT48" i="8"/>
  <c r="BY48" i="8"/>
  <c r="BK48" i="8"/>
  <c r="BP48" i="8"/>
  <c r="BF48" i="8"/>
  <c r="BR48" i="8"/>
  <c r="BD86" i="8"/>
  <c r="S86" i="2"/>
  <c r="T86" i="2" s="1"/>
  <c r="DB86" i="8" s="1"/>
  <c r="O21" i="6"/>
  <c r="O38" i="6"/>
  <c r="BD88" i="8"/>
  <c r="S88" i="2"/>
  <c r="BD174" i="8"/>
  <c r="S174" i="2"/>
  <c r="BD33" i="8"/>
  <c r="S33" i="2"/>
  <c r="BD76" i="8"/>
  <c r="S76" i="2"/>
  <c r="BD213" i="8"/>
  <c r="S213" i="2"/>
  <c r="T213" i="2" s="1"/>
  <c r="DB213" i="8" s="1"/>
  <c r="BD220" i="8"/>
  <c r="S220" i="2"/>
  <c r="T220" i="2" s="1"/>
  <c r="DB220" i="8" s="1"/>
  <c r="BD132" i="8"/>
  <c r="S132" i="2"/>
  <c r="BD188" i="8"/>
  <c r="S188" i="2"/>
  <c r="T188" i="2" s="1"/>
  <c r="DB188" i="8" s="1"/>
  <c r="BD106" i="8"/>
  <c r="S106" i="2"/>
  <c r="T106" i="2" s="1"/>
  <c r="DB106" i="8" s="1"/>
  <c r="BD154" i="8"/>
  <c r="S154" i="2"/>
  <c r="BD173" i="8"/>
  <c r="S173" i="2"/>
  <c r="T173" i="2" s="1"/>
  <c r="DB173" i="8" s="1"/>
  <c r="CC139" i="8"/>
  <c r="BN139" i="8"/>
  <c r="BG139" i="8"/>
  <c r="BR139" i="8"/>
  <c r="BS139" i="8"/>
  <c r="BF139" i="8"/>
  <c r="BW139" i="8"/>
  <c r="BQ139" i="8"/>
  <c r="BK139" i="8"/>
  <c r="BL139" i="8"/>
  <c r="BY139" i="8"/>
  <c r="BH139" i="8"/>
  <c r="BT139" i="8"/>
  <c r="BI139" i="8"/>
  <c r="BV139" i="8"/>
  <c r="BP139" i="8"/>
  <c r="BO139" i="8"/>
  <c r="BX139" i="8"/>
  <c r="BU139" i="8"/>
  <c r="BJ139" i="8"/>
  <c r="BM139" i="8"/>
  <c r="BE139" i="8"/>
  <c r="BD127" i="8"/>
  <c r="S127" i="2"/>
  <c r="BD43" i="8"/>
  <c r="S43" i="2"/>
  <c r="T43" i="2" s="1"/>
  <c r="DB43" i="8" s="1"/>
  <c r="BD205" i="8"/>
  <c r="S205" i="2"/>
  <c r="T205" i="2" s="1"/>
  <c r="DB205" i="8" s="1"/>
  <c r="T89" i="2"/>
  <c r="DB89" i="8" s="1"/>
  <c r="T166" i="2"/>
  <c r="DB166" i="8" s="1"/>
  <c r="T149" i="2"/>
  <c r="DB149" i="8" s="1"/>
  <c r="BW91" i="8" l="1"/>
  <c r="AF214" i="8"/>
  <c r="T139" i="2"/>
  <c r="DB139" i="8" s="1"/>
  <c r="BX91" i="8"/>
  <c r="AF92" i="8"/>
  <c r="AR92" i="8" s="1"/>
  <c r="X92" i="44" s="1"/>
  <c r="AF39" i="8"/>
  <c r="AM39" i="8" s="1"/>
  <c r="S39" i="44" s="1"/>
  <c r="AF102" i="8"/>
  <c r="AG102" i="8" s="1"/>
  <c r="M102" i="44" s="1"/>
  <c r="BV91" i="8"/>
  <c r="AF207" i="8"/>
  <c r="AH207" i="8" s="1"/>
  <c r="N207" i="44" s="1"/>
  <c r="E18" i="47"/>
  <c r="E19" i="47" s="1"/>
  <c r="H19" i="47" s="1"/>
  <c r="BY91" i="8"/>
  <c r="BO91" i="8"/>
  <c r="BS91" i="8"/>
  <c r="BM91" i="8"/>
  <c r="CC91" i="8"/>
  <c r="CN91" i="8" s="1"/>
  <c r="DM91" i="8" s="1"/>
  <c r="BR91" i="8"/>
  <c r="BF91" i="8"/>
  <c r="BL91" i="8"/>
  <c r="BI91" i="8"/>
  <c r="BG91" i="8"/>
  <c r="BE91" i="8"/>
  <c r="BK91" i="8"/>
  <c r="BU91" i="8"/>
  <c r="BN91" i="8"/>
  <c r="BT91" i="8"/>
  <c r="BH91" i="8"/>
  <c r="BQ91" i="8"/>
  <c r="BP91" i="8"/>
  <c r="U75" i="2"/>
  <c r="V75" i="2" s="1"/>
  <c r="BG226" i="8"/>
  <c r="CY14" i="8"/>
  <c r="BW226" i="8"/>
  <c r="CY75" i="8"/>
  <c r="BN226" i="8"/>
  <c r="U94" i="2"/>
  <c r="V94" i="2" s="1"/>
  <c r="BE226" i="8"/>
  <c r="BM102" i="8"/>
  <c r="U208" i="2"/>
  <c r="V208" i="2" s="1"/>
  <c r="CL70" i="8"/>
  <c r="CX70" i="8"/>
  <c r="CM70" i="8"/>
  <c r="CN70" i="8"/>
  <c r="CO70" i="8"/>
  <c r="CQ70" i="8"/>
  <c r="CR70" i="8"/>
  <c r="CS70" i="8"/>
  <c r="CT70" i="8"/>
  <c r="CE70" i="8"/>
  <c r="CU70" i="8"/>
  <c r="CI70" i="8"/>
  <c r="CJ70" i="8"/>
  <c r="CK70" i="8"/>
  <c r="CP70" i="8"/>
  <c r="CF70" i="8"/>
  <c r="CG70" i="8"/>
  <c r="CH70" i="8"/>
  <c r="CV70" i="8"/>
  <c r="CW70" i="8"/>
  <c r="CD70" i="8"/>
  <c r="CL14" i="8"/>
  <c r="CX14" i="8"/>
  <c r="CM14" i="8"/>
  <c r="CH14" i="8"/>
  <c r="CV14" i="8"/>
  <c r="CJ14" i="8"/>
  <c r="CK14" i="8"/>
  <c r="CN14" i="8"/>
  <c r="CP14" i="8"/>
  <c r="CS14" i="8"/>
  <c r="CT14" i="8"/>
  <c r="CU14" i="8"/>
  <c r="CW14" i="8"/>
  <c r="CO14" i="8"/>
  <c r="CQ14" i="8"/>
  <c r="CR14" i="8"/>
  <c r="CD14" i="8"/>
  <c r="CE14" i="8"/>
  <c r="CI14" i="8"/>
  <c r="CF14" i="8"/>
  <c r="CG14" i="8"/>
  <c r="CM32" i="8"/>
  <c r="CE32" i="8"/>
  <c r="CR32" i="8"/>
  <c r="CG32" i="8"/>
  <c r="CT32" i="8"/>
  <c r="CH32" i="8"/>
  <c r="CU32" i="8"/>
  <c r="CI32" i="8"/>
  <c r="CV32" i="8"/>
  <c r="CK32" i="8"/>
  <c r="CX32" i="8"/>
  <c r="CS32" i="8"/>
  <c r="CW32" i="8"/>
  <c r="CF32" i="8"/>
  <c r="CL32" i="8"/>
  <c r="CO32" i="8"/>
  <c r="CP32" i="8"/>
  <c r="CD32" i="8"/>
  <c r="CQ32" i="8"/>
  <c r="CJ32" i="8"/>
  <c r="CN32" i="8"/>
  <c r="CE57" i="8"/>
  <c r="CQ57" i="8"/>
  <c r="CO57" i="8"/>
  <c r="CR57" i="8"/>
  <c r="CF57" i="8"/>
  <c r="CS57" i="8"/>
  <c r="CP57" i="8"/>
  <c r="CT57" i="8"/>
  <c r="CU57" i="8"/>
  <c r="CV57" i="8"/>
  <c r="CH57" i="8"/>
  <c r="CI57" i="8"/>
  <c r="CJ57" i="8"/>
  <c r="CK57" i="8"/>
  <c r="CL57" i="8"/>
  <c r="CG57" i="8"/>
  <c r="CW57" i="8"/>
  <c r="CM57" i="8"/>
  <c r="CN57" i="8"/>
  <c r="CX57" i="8"/>
  <c r="CD57" i="8"/>
  <c r="CM26" i="8"/>
  <c r="CG26" i="8"/>
  <c r="CT26" i="8"/>
  <c r="CI26" i="8"/>
  <c r="CV26" i="8"/>
  <c r="CJ26" i="8"/>
  <c r="CW26" i="8"/>
  <c r="CK26" i="8"/>
  <c r="CX26" i="8"/>
  <c r="CN26" i="8"/>
  <c r="CE26" i="8"/>
  <c r="CF26" i="8"/>
  <c r="CH26" i="8"/>
  <c r="CL26" i="8"/>
  <c r="CP26" i="8"/>
  <c r="CQ26" i="8"/>
  <c r="CR26" i="8"/>
  <c r="CS26" i="8"/>
  <c r="CU26" i="8"/>
  <c r="CD26" i="8"/>
  <c r="CO26" i="8"/>
  <c r="CM29" i="8"/>
  <c r="CL29" i="8"/>
  <c r="CO29" i="8"/>
  <c r="CP29" i="8"/>
  <c r="CQ29" i="8"/>
  <c r="CF29" i="8"/>
  <c r="CS29" i="8"/>
  <c r="CK29" i="8"/>
  <c r="CN29" i="8"/>
  <c r="CR29" i="8"/>
  <c r="CT29" i="8"/>
  <c r="CV29" i="8"/>
  <c r="CW29" i="8"/>
  <c r="CX29" i="8"/>
  <c r="CI29" i="8"/>
  <c r="CJ29" i="8"/>
  <c r="CU29" i="8"/>
  <c r="CG29" i="8"/>
  <c r="CD29" i="8"/>
  <c r="CE29" i="8"/>
  <c r="CH29" i="8"/>
  <c r="CM149" i="8"/>
  <c r="DL149" i="8" s="1"/>
  <c r="CN149" i="8"/>
  <c r="DM149" i="8" s="1"/>
  <c r="CO149" i="8"/>
  <c r="DN149" i="8" s="1"/>
  <c r="CI149" i="8"/>
  <c r="DH149" i="8" s="1"/>
  <c r="CX149" i="8"/>
  <c r="DW149" i="8" s="1"/>
  <c r="CJ149" i="8"/>
  <c r="DI149" i="8" s="1"/>
  <c r="CK149" i="8"/>
  <c r="DJ149" i="8" s="1"/>
  <c r="CG149" i="8"/>
  <c r="DF149" i="8" s="1"/>
  <c r="CR149" i="8"/>
  <c r="DQ149" i="8" s="1"/>
  <c r="CT149" i="8"/>
  <c r="DS149" i="8" s="1"/>
  <c r="CP149" i="8"/>
  <c r="DO149" i="8" s="1"/>
  <c r="CH149" i="8"/>
  <c r="DG149" i="8" s="1"/>
  <c r="CE149" i="8"/>
  <c r="DD149" i="8" s="1"/>
  <c r="CF149" i="8"/>
  <c r="DE149" i="8" s="1"/>
  <c r="CL149" i="8"/>
  <c r="DK149" i="8" s="1"/>
  <c r="CW149" i="8"/>
  <c r="DV149" i="8" s="1"/>
  <c r="CQ149" i="8"/>
  <c r="DP149" i="8" s="1"/>
  <c r="CS149" i="8"/>
  <c r="DR149" i="8" s="1"/>
  <c r="CU149" i="8"/>
  <c r="DT149" i="8" s="1"/>
  <c r="CV149" i="8"/>
  <c r="DU149" i="8" s="1"/>
  <c r="CD149" i="8"/>
  <c r="DC149" i="8" s="1"/>
  <c r="CM50" i="8"/>
  <c r="CK50" i="8"/>
  <c r="CX50" i="8"/>
  <c r="CN50" i="8"/>
  <c r="CO50" i="8"/>
  <c r="CR50" i="8"/>
  <c r="CS50" i="8"/>
  <c r="CT50" i="8"/>
  <c r="CE50" i="8"/>
  <c r="CU50" i="8"/>
  <c r="CL50" i="8"/>
  <c r="CP50" i="8"/>
  <c r="CQ50" i="8"/>
  <c r="CV50" i="8"/>
  <c r="CW50" i="8"/>
  <c r="CF50" i="8"/>
  <c r="CG50" i="8"/>
  <c r="CD50" i="8"/>
  <c r="CH50" i="8"/>
  <c r="CI50" i="8"/>
  <c r="CJ50" i="8"/>
  <c r="CM200" i="8"/>
  <c r="CN200" i="8"/>
  <c r="CE200" i="8"/>
  <c r="CS200" i="8"/>
  <c r="CO200" i="8"/>
  <c r="CG200" i="8"/>
  <c r="CW200" i="8"/>
  <c r="CD200" i="8"/>
  <c r="CK200" i="8"/>
  <c r="CH200" i="8"/>
  <c r="CX200" i="8"/>
  <c r="CL200" i="8"/>
  <c r="CI200" i="8"/>
  <c r="CJ200" i="8"/>
  <c r="CU200" i="8"/>
  <c r="CF200" i="8"/>
  <c r="CV200" i="8"/>
  <c r="CT200" i="8"/>
  <c r="CP200" i="8"/>
  <c r="CQ200" i="8"/>
  <c r="CR200" i="8"/>
  <c r="CE222" i="8"/>
  <c r="CQ222" i="8"/>
  <c r="CF222" i="8"/>
  <c r="CR222" i="8"/>
  <c r="CK222" i="8"/>
  <c r="CG222" i="8"/>
  <c r="CU222" i="8"/>
  <c r="CO222" i="8"/>
  <c r="CV222" i="8"/>
  <c r="CW222" i="8"/>
  <c r="CP222" i="8"/>
  <c r="CS222" i="8"/>
  <c r="CT222" i="8"/>
  <c r="CM222" i="8"/>
  <c r="CN222" i="8"/>
  <c r="CX222" i="8"/>
  <c r="CH222" i="8"/>
  <c r="CI222" i="8"/>
  <c r="CL222" i="8"/>
  <c r="CJ222" i="8"/>
  <c r="CD222" i="8"/>
  <c r="CI232" i="8"/>
  <c r="CU232" i="8"/>
  <c r="CJ232" i="8"/>
  <c r="CV232" i="8"/>
  <c r="CM232" i="8"/>
  <c r="CG232" i="8"/>
  <c r="CW232" i="8"/>
  <c r="CE232" i="8"/>
  <c r="CX232" i="8"/>
  <c r="CF232" i="8"/>
  <c r="CL232" i="8"/>
  <c r="CD232" i="8"/>
  <c r="CH232" i="8"/>
  <c r="CK232" i="8"/>
  <c r="CN232" i="8"/>
  <c r="CS232" i="8"/>
  <c r="CT232" i="8"/>
  <c r="CO232" i="8"/>
  <c r="CP232" i="8"/>
  <c r="CQ232" i="8"/>
  <c r="CR232" i="8"/>
  <c r="CH75" i="8"/>
  <c r="CT75" i="8"/>
  <c r="CI75" i="8"/>
  <c r="CU75" i="8"/>
  <c r="CJ75" i="8"/>
  <c r="CV75" i="8"/>
  <c r="CK75" i="8"/>
  <c r="CW75" i="8"/>
  <c r="CE75" i="8"/>
  <c r="CF75" i="8"/>
  <c r="CG75" i="8"/>
  <c r="CL75" i="8"/>
  <c r="CM75" i="8"/>
  <c r="CD75" i="8"/>
  <c r="CN75" i="8"/>
  <c r="CO75" i="8"/>
  <c r="CP75" i="8"/>
  <c r="CQ75" i="8"/>
  <c r="CR75" i="8"/>
  <c r="CS75" i="8"/>
  <c r="CX75" i="8"/>
  <c r="CM41" i="8"/>
  <c r="CH41" i="8"/>
  <c r="CU41" i="8"/>
  <c r="CJ41" i="8"/>
  <c r="CW41" i="8"/>
  <c r="CK41" i="8"/>
  <c r="CX41" i="8"/>
  <c r="CL41" i="8"/>
  <c r="CO41" i="8"/>
  <c r="CS41" i="8"/>
  <c r="CT41" i="8"/>
  <c r="CV41" i="8"/>
  <c r="CP41" i="8"/>
  <c r="CQ41" i="8"/>
  <c r="CR41" i="8"/>
  <c r="CE41" i="8"/>
  <c r="CF41" i="8"/>
  <c r="CG41" i="8"/>
  <c r="CN41" i="8"/>
  <c r="CI41" i="8"/>
  <c r="CD41" i="8"/>
  <c r="CM38" i="8"/>
  <c r="CP38" i="8"/>
  <c r="CE38" i="8"/>
  <c r="CR38" i="8"/>
  <c r="CF38" i="8"/>
  <c r="CS38" i="8"/>
  <c r="CG38" i="8"/>
  <c r="CT38" i="8"/>
  <c r="CI38" i="8"/>
  <c r="CV38" i="8"/>
  <c r="CL38" i="8"/>
  <c r="CN38" i="8"/>
  <c r="CO38" i="8"/>
  <c r="CQ38" i="8"/>
  <c r="CH38" i="8"/>
  <c r="CJ38" i="8"/>
  <c r="CK38" i="8"/>
  <c r="CU38" i="8"/>
  <c r="CW38" i="8"/>
  <c r="CD38" i="8"/>
  <c r="CX38" i="8"/>
  <c r="CE45" i="8"/>
  <c r="CQ45" i="8"/>
  <c r="CG45" i="8"/>
  <c r="CT45" i="8"/>
  <c r="CI45" i="8"/>
  <c r="CV45" i="8"/>
  <c r="CJ45" i="8"/>
  <c r="CW45" i="8"/>
  <c r="CK45" i="8"/>
  <c r="CX45" i="8"/>
  <c r="CM45" i="8"/>
  <c r="CF45" i="8"/>
  <c r="CH45" i="8"/>
  <c r="CL45" i="8"/>
  <c r="CN45" i="8"/>
  <c r="CO45" i="8"/>
  <c r="CP45" i="8"/>
  <c r="CR45" i="8"/>
  <c r="CS45" i="8"/>
  <c r="CU45" i="8"/>
  <c r="CD45" i="8"/>
  <c r="CI52" i="8"/>
  <c r="CU52" i="8"/>
  <c r="CK52" i="8"/>
  <c r="CX52" i="8"/>
  <c r="CM52" i="8"/>
  <c r="CN52" i="8"/>
  <c r="CL52" i="8"/>
  <c r="CO52" i="8"/>
  <c r="CP52" i="8"/>
  <c r="CQ52" i="8"/>
  <c r="CE52" i="8"/>
  <c r="CF52" i="8"/>
  <c r="CG52" i="8"/>
  <c r="CH52" i="8"/>
  <c r="CJ52" i="8"/>
  <c r="CR52" i="8"/>
  <c r="CS52" i="8"/>
  <c r="CW52" i="8"/>
  <c r="CT52" i="8"/>
  <c r="CD52" i="8"/>
  <c r="CV52" i="8"/>
  <c r="CH84" i="8"/>
  <c r="CT84" i="8"/>
  <c r="CI84" i="8"/>
  <c r="CU84" i="8"/>
  <c r="CJ84" i="8"/>
  <c r="CV84" i="8"/>
  <c r="CK84" i="8"/>
  <c r="CW84" i="8"/>
  <c r="CE84" i="8"/>
  <c r="CF84" i="8"/>
  <c r="CG84" i="8"/>
  <c r="CL84" i="8"/>
  <c r="CM84" i="8"/>
  <c r="CN84" i="8"/>
  <c r="CO84" i="8"/>
  <c r="CP84" i="8"/>
  <c r="CS84" i="8"/>
  <c r="CX84" i="8"/>
  <c r="CQ84" i="8"/>
  <c r="CR84" i="8"/>
  <c r="CD84" i="8"/>
  <c r="CH78" i="8"/>
  <c r="CT78" i="8"/>
  <c r="CI78" i="8"/>
  <c r="CU78" i="8"/>
  <c r="CJ78" i="8"/>
  <c r="CV78" i="8"/>
  <c r="CK78" i="8"/>
  <c r="CW78" i="8"/>
  <c r="CQ78" i="8"/>
  <c r="CR78" i="8"/>
  <c r="CS78" i="8"/>
  <c r="CX78" i="8"/>
  <c r="CE78" i="8"/>
  <c r="CF78" i="8"/>
  <c r="CG78" i="8"/>
  <c r="CL78" i="8"/>
  <c r="CM78" i="8"/>
  <c r="CP78" i="8"/>
  <c r="CD78" i="8"/>
  <c r="CO78" i="8"/>
  <c r="CN78" i="8"/>
  <c r="CM140" i="8"/>
  <c r="CN140" i="8"/>
  <c r="CO140" i="8"/>
  <c r="CL140" i="8"/>
  <c r="CP140" i="8"/>
  <c r="CQ140" i="8"/>
  <c r="CR140" i="8"/>
  <c r="CU140" i="8"/>
  <c r="CK140" i="8"/>
  <c r="CT140" i="8"/>
  <c r="CD140" i="8"/>
  <c r="CI140" i="8"/>
  <c r="CF140" i="8"/>
  <c r="CG140" i="8"/>
  <c r="CS140" i="8"/>
  <c r="CH140" i="8"/>
  <c r="CJ140" i="8"/>
  <c r="CV140" i="8"/>
  <c r="CE140" i="8"/>
  <c r="CW140" i="8"/>
  <c r="CX140" i="8"/>
  <c r="CE39" i="8"/>
  <c r="CQ39" i="8"/>
  <c r="CI39" i="8"/>
  <c r="CV39" i="8"/>
  <c r="CK39" i="8"/>
  <c r="CX39" i="8"/>
  <c r="CL39" i="8"/>
  <c r="CM39" i="8"/>
  <c r="CO39" i="8"/>
  <c r="CP39" i="8"/>
  <c r="CR39" i="8"/>
  <c r="CS39" i="8"/>
  <c r="CT39" i="8"/>
  <c r="CW39" i="8"/>
  <c r="CH39" i="8"/>
  <c r="CJ39" i="8"/>
  <c r="CN39" i="8"/>
  <c r="CD39" i="8"/>
  <c r="CU39" i="8"/>
  <c r="CF39" i="8"/>
  <c r="CG39" i="8"/>
  <c r="CE48" i="8"/>
  <c r="CQ48" i="8"/>
  <c r="CL48" i="8"/>
  <c r="CN48" i="8"/>
  <c r="CO48" i="8"/>
  <c r="CF48" i="8"/>
  <c r="CV48" i="8"/>
  <c r="CG48" i="8"/>
  <c r="CW48" i="8"/>
  <c r="CH48" i="8"/>
  <c r="CX48" i="8"/>
  <c r="CI48" i="8"/>
  <c r="CJ48" i="8"/>
  <c r="CK48" i="8"/>
  <c r="CM48" i="8"/>
  <c r="CS48" i="8"/>
  <c r="CT48" i="8"/>
  <c r="CD48" i="8"/>
  <c r="CU48" i="8"/>
  <c r="CP48" i="8"/>
  <c r="CR48" i="8"/>
  <c r="CL167" i="8"/>
  <c r="CX167" i="8"/>
  <c r="CM167" i="8"/>
  <c r="CN167" i="8"/>
  <c r="CS167" i="8"/>
  <c r="CF167" i="8"/>
  <c r="CU167" i="8"/>
  <c r="CQ167" i="8"/>
  <c r="CR167" i="8"/>
  <c r="CE167" i="8"/>
  <c r="CT167" i="8"/>
  <c r="CV167" i="8"/>
  <c r="CW167" i="8"/>
  <c r="CG167" i="8"/>
  <c r="CO167" i="8"/>
  <c r="CP167" i="8"/>
  <c r="CD167" i="8"/>
  <c r="CH167" i="8"/>
  <c r="CI167" i="8"/>
  <c r="CJ167" i="8"/>
  <c r="CK167" i="8"/>
  <c r="CI99" i="8"/>
  <c r="CU99" i="8"/>
  <c r="CJ99" i="8"/>
  <c r="CV99" i="8"/>
  <c r="CK99" i="8"/>
  <c r="CW99" i="8"/>
  <c r="CM99" i="8"/>
  <c r="CN99" i="8"/>
  <c r="CO99" i="8"/>
  <c r="CP99" i="8"/>
  <c r="CQ99" i="8"/>
  <c r="CH99" i="8"/>
  <c r="CL99" i="8"/>
  <c r="CR99" i="8"/>
  <c r="CD99" i="8"/>
  <c r="CS99" i="8"/>
  <c r="CT99" i="8"/>
  <c r="CG99" i="8"/>
  <c r="CE99" i="8"/>
  <c r="CF99" i="8"/>
  <c r="CX99" i="8"/>
  <c r="CM218" i="8"/>
  <c r="CD218" i="8"/>
  <c r="CN218" i="8"/>
  <c r="CE218" i="8"/>
  <c r="CS218" i="8"/>
  <c r="CO218" i="8"/>
  <c r="CI218" i="8"/>
  <c r="CJ218" i="8"/>
  <c r="CK218" i="8"/>
  <c r="CL218" i="8"/>
  <c r="CP218" i="8"/>
  <c r="CG218" i="8"/>
  <c r="CW218" i="8"/>
  <c r="CH218" i="8"/>
  <c r="CX218" i="8"/>
  <c r="CQ218" i="8"/>
  <c r="CV218" i="8"/>
  <c r="CF218" i="8"/>
  <c r="CR218" i="8"/>
  <c r="CT218" i="8"/>
  <c r="CU218" i="8"/>
  <c r="CL179" i="8"/>
  <c r="CX179" i="8"/>
  <c r="CM179" i="8"/>
  <c r="CN179" i="8"/>
  <c r="CS179" i="8"/>
  <c r="CF179" i="8"/>
  <c r="CU179" i="8"/>
  <c r="CQ179" i="8"/>
  <c r="CK179" i="8"/>
  <c r="CT179" i="8"/>
  <c r="CO179" i="8"/>
  <c r="CV179" i="8"/>
  <c r="CP179" i="8"/>
  <c r="CR179" i="8"/>
  <c r="CI179" i="8"/>
  <c r="CJ179" i="8"/>
  <c r="CE179" i="8"/>
  <c r="CD179" i="8"/>
  <c r="CG179" i="8"/>
  <c r="CH179" i="8"/>
  <c r="CW179" i="8"/>
  <c r="CI226" i="8"/>
  <c r="DH226" i="8" s="1"/>
  <c r="CU226" i="8"/>
  <c r="DT226" i="8" s="1"/>
  <c r="CJ226" i="8"/>
  <c r="DI226" i="8" s="1"/>
  <c r="CV226" i="8"/>
  <c r="DU226" i="8" s="1"/>
  <c r="CQ226" i="8"/>
  <c r="DP226" i="8" s="1"/>
  <c r="CM226" i="8"/>
  <c r="DL226" i="8" s="1"/>
  <c r="CE226" i="8"/>
  <c r="DD226" i="8" s="1"/>
  <c r="CW226" i="8"/>
  <c r="DV226" i="8" s="1"/>
  <c r="CD226" i="8"/>
  <c r="DC226" i="8" s="1"/>
  <c r="CK226" i="8"/>
  <c r="DJ226" i="8" s="1"/>
  <c r="CF226" i="8"/>
  <c r="DE226" i="8" s="1"/>
  <c r="CX226" i="8"/>
  <c r="DW226" i="8" s="1"/>
  <c r="CL226" i="8"/>
  <c r="DK226" i="8" s="1"/>
  <c r="CG226" i="8"/>
  <c r="DF226" i="8" s="1"/>
  <c r="CH226" i="8"/>
  <c r="DG226" i="8" s="1"/>
  <c r="CS226" i="8"/>
  <c r="DR226" i="8" s="1"/>
  <c r="CT226" i="8"/>
  <c r="DS226" i="8" s="1"/>
  <c r="CR226" i="8"/>
  <c r="DQ226" i="8" s="1"/>
  <c r="CN226" i="8"/>
  <c r="DM226" i="8" s="1"/>
  <c r="CO226" i="8"/>
  <c r="DN226" i="8" s="1"/>
  <c r="CP226" i="8"/>
  <c r="DO226" i="8" s="1"/>
  <c r="CI40" i="8"/>
  <c r="CU40" i="8"/>
  <c r="CO40" i="8"/>
  <c r="CQ40" i="8"/>
  <c r="CE40" i="8"/>
  <c r="CR40" i="8"/>
  <c r="CF40" i="8"/>
  <c r="CS40" i="8"/>
  <c r="CH40" i="8"/>
  <c r="CV40" i="8"/>
  <c r="CP40" i="8"/>
  <c r="CT40" i="8"/>
  <c r="CW40" i="8"/>
  <c r="CX40" i="8"/>
  <c r="CG40" i="8"/>
  <c r="CJ40" i="8"/>
  <c r="CK40" i="8"/>
  <c r="CL40" i="8"/>
  <c r="CM40" i="8"/>
  <c r="CN40" i="8"/>
  <c r="CD40" i="8"/>
  <c r="CI208" i="8"/>
  <c r="CU208" i="8"/>
  <c r="CJ208" i="8"/>
  <c r="CV208" i="8"/>
  <c r="CQ208" i="8"/>
  <c r="CM208" i="8"/>
  <c r="CS208" i="8"/>
  <c r="CG208" i="8"/>
  <c r="CT208" i="8"/>
  <c r="CE208" i="8"/>
  <c r="CW208" i="8"/>
  <c r="CH208" i="8"/>
  <c r="CF208" i="8"/>
  <c r="CX208" i="8"/>
  <c r="CP208" i="8"/>
  <c r="CR208" i="8"/>
  <c r="CO208" i="8"/>
  <c r="CK208" i="8"/>
  <c r="CL208" i="8"/>
  <c r="CD208" i="8"/>
  <c r="CN208" i="8"/>
  <c r="CL182" i="8"/>
  <c r="CX182" i="8"/>
  <c r="CM182" i="8"/>
  <c r="CD182" i="8"/>
  <c r="CN182" i="8"/>
  <c r="CI182" i="8"/>
  <c r="CE182" i="8"/>
  <c r="CT182" i="8"/>
  <c r="CP182" i="8"/>
  <c r="CU182" i="8"/>
  <c r="CQ182" i="8"/>
  <c r="CR182" i="8"/>
  <c r="CS182" i="8"/>
  <c r="CV182" i="8"/>
  <c r="CK182" i="8"/>
  <c r="CO182" i="8"/>
  <c r="CF182" i="8"/>
  <c r="CG182" i="8"/>
  <c r="CH182" i="8"/>
  <c r="CJ182" i="8"/>
  <c r="CW182" i="8"/>
  <c r="CM94" i="8"/>
  <c r="CN94" i="8"/>
  <c r="CO94" i="8"/>
  <c r="CQ94" i="8"/>
  <c r="CR94" i="8"/>
  <c r="CS94" i="8"/>
  <c r="CE94" i="8"/>
  <c r="CT94" i="8"/>
  <c r="CF94" i="8"/>
  <c r="CU94" i="8"/>
  <c r="CG94" i="8"/>
  <c r="CH94" i="8"/>
  <c r="CI94" i="8"/>
  <c r="CJ94" i="8"/>
  <c r="CK94" i="8"/>
  <c r="CW94" i="8"/>
  <c r="CX94" i="8"/>
  <c r="CD94" i="8"/>
  <c r="CP94" i="8"/>
  <c r="CV94" i="8"/>
  <c r="CL94" i="8"/>
  <c r="CE24" i="8"/>
  <c r="CQ24" i="8"/>
  <c r="CH24" i="8"/>
  <c r="CU24" i="8"/>
  <c r="CJ24" i="8"/>
  <c r="CW24" i="8"/>
  <c r="CK24" i="8"/>
  <c r="CX24" i="8"/>
  <c r="CL24" i="8"/>
  <c r="CN24" i="8"/>
  <c r="CV24" i="8"/>
  <c r="CF24" i="8"/>
  <c r="CR24" i="8"/>
  <c r="CS24" i="8"/>
  <c r="CT24" i="8"/>
  <c r="CP24" i="8"/>
  <c r="CI24" i="8"/>
  <c r="CM24" i="8"/>
  <c r="CO24" i="8"/>
  <c r="CD24" i="8"/>
  <c r="CG24" i="8"/>
  <c r="CI139" i="8"/>
  <c r="CU139" i="8"/>
  <c r="CJ139" i="8"/>
  <c r="CV139" i="8"/>
  <c r="CK139" i="8"/>
  <c r="CW139" i="8"/>
  <c r="CQ139" i="8"/>
  <c r="CR139" i="8"/>
  <c r="CS139" i="8"/>
  <c r="CE139" i="8"/>
  <c r="CT139" i="8"/>
  <c r="CO139" i="8"/>
  <c r="CH139" i="8"/>
  <c r="CM139" i="8"/>
  <c r="CF139" i="8"/>
  <c r="CX139" i="8"/>
  <c r="CD139" i="8"/>
  <c r="CG139" i="8"/>
  <c r="CL139" i="8"/>
  <c r="CN139" i="8"/>
  <c r="CP139" i="8"/>
  <c r="CH175" i="8"/>
  <c r="CT175" i="8"/>
  <c r="CI175" i="8"/>
  <c r="CU175" i="8"/>
  <c r="CJ175" i="8"/>
  <c r="CV175" i="8"/>
  <c r="CR175" i="8"/>
  <c r="CE175" i="8"/>
  <c r="CW175" i="8"/>
  <c r="CP175" i="8"/>
  <c r="CG175" i="8"/>
  <c r="CK175" i="8"/>
  <c r="CL175" i="8"/>
  <c r="CN175" i="8"/>
  <c r="CM175" i="8"/>
  <c r="CD175" i="8"/>
  <c r="CO175" i="8"/>
  <c r="CF175" i="8"/>
  <c r="CQ175" i="8"/>
  <c r="CS175" i="8"/>
  <c r="CX175" i="8"/>
  <c r="CM203" i="8"/>
  <c r="CN203" i="8"/>
  <c r="CQ203" i="8"/>
  <c r="CK203" i="8"/>
  <c r="CP203" i="8"/>
  <c r="CE203" i="8"/>
  <c r="CV203" i="8"/>
  <c r="CR203" i="8"/>
  <c r="CS203" i="8"/>
  <c r="CF203" i="8"/>
  <c r="CT203" i="8"/>
  <c r="CD203" i="8"/>
  <c r="CU203" i="8"/>
  <c r="CL203" i="8"/>
  <c r="CO203" i="8"/>
  <c r="CJ203" i="8"/>
  <c r="CG203" i="8"/>
  <c r="CW203" i="8"/>
  <c r="CX203" i="8"/>
  <c r="CH203" i="8"/>
  <c r="CI203" i="8"/>
  <c r="CL161" i="8"/>
  <c r="CX161" i="8"/>
  <c r="CM161" i="8"/>
  <c r="CN161" i="8"/>
  <c r="CJ161" i="8"/>
  <c r="CR161" i="8"/>
  <c r="CT161" i="8"/>
  <c r="CP161" i="8"/>
  <c r="CV161" i="8"/>
  <c r="CG161" i="8"/>
  <c r="CW161" i="8"/>
  <c r="CH161" i="8"/>
  <c r="CE161" i="8"/>
  <c r="CF161" i="8"/>
  <c r="CD161" i="8"/>
  <c r="CS161" i="8"/>
  <c r="CU161" i="8"/>
  <c r="CI161" i="8"/>
  <c r="CK161" i="8"/>
  <c r="CO161" i="8"/>
  <c r="CQ161" i="8"/>
  <c r="CE210" i="8"/>
  <c r="CQ210" i="8"/>
  <c r="CF210" i="8"/>
  <c r="CR210" i="8"/>
  <c r="CG210" i="8"/>
  <c r="CU210" i="8"/>
  <c r="CO210" i="8"/>
  <c r="CM210" i="8"/>
  <c r="CN210" i="8"/>
  <c r="CV210" i="8"/>
  <c r="CP210" i="8"/>
  <c r="CT210" i="8"/>
  <c r="CS210" i="8"/>
  <c r="CK210" i="8"/>
  <c r="CL210" i="8"/>
  <c r="CD210" i="8"/>
  <c r="CH210" i="8"/>
  <c r="CI210" i="8"/>
  <c r="CJ210" i="8"/>
  <c r="CW210" i="8"/>
  <c r="CX210" i="8"/>
  <c r="CY94" i="8"/>
  <c r="CY218" i="8"/>
  <c r="T38" i="2"/>
  <c r="DB38" i="8" s="1"/>
  <c r="CY26" i="8"/>
  <c r="U218" i="2"/>
  <c r="V218" i="2" s="1"/>
  <c r="BS135" i="8"/>
  <c r="BN135" i="8"/>
  <c r="BU112" i="8"/>
  <c r="T99" i="2"/>
  <c r="DB99" i="8" s="1"/>
  <c r="BM135" i="8"/>
  <c r="BW112" i="8"/>
  <c r="BV135" i="8"/>
  <c r="BK112" i="8"/>
  <c r="BL112" i="8"/>
  <c r="T29" i="2"/>
  <c r="DB29" i="8" s="1"/>
  <c r="T45" i="2"/>
  <c r="DB45" i="8" s="1"/>
  <c r="CC135" i="8"/>
  <c r="BV112" i="8"/>
  <c r="BT135" i="8"/>
  <c r="BE135" i="8"/>
  <c r="T41" i="2"/>
  <c r="DB41" i="8" s="1"/>
  <c r="BK135" i="8"/>
  <c r="BF135" i="8"/>
  <c r="BW135" i="8"/>
  <c r="BL135" i="8"/>
  <c r="BP135" i="8"/>
  <c r="BU135" i="8"/>
  <c r="BI135" i="8"/>
  <c r="T175" i="2"/>
  <c r="DB175" i="8" s="1"/>
  <c r="BR135" i="8"/>
  <c r="BJ135" i="8"/>
  <c r="BU186" i="8"/>
  <c r="BQ135" i="8"/>
  <c r="BX135" i="8"/>
  <c r="BH135" i="8"/>
  <c r="BG135" i="8"/>
  <c r="BO135" i="8"/>
  <c r="BV186" i="8"/>
  <c r="BE102" i="8"/>
  <c r="BH112" i="8"/>
  <c r="BH102" i="8"/>
  <c r="BW186" i="8"/>
  <c r="BN112" i="8"/>
  <c r="BX102" i="8"/>
  <c r="BL186" i="8"/>
  <c r="BO112" i="8"/>
  <c r="BT102" i="8"/>
  <c r="BQ186" i="8"/>
  <c r="BE112" i="8"/>
  <c r="BP112" i="8"/>
  <c r="BS160" i="8"/>
  <c r="BH186" i="8"/>
  <c r="BT186" i="8"/>
  <c r="BR112" i="8"/>
  <c r="BN186" i="8"/>
  <c r="BT112" i="8"/>
  <c r="BN102" i="8"/>
  <c r="BR186" i="8"/>
  <c r="BP186" i="8"/>
  <c r="CC112" i="8"/>
  <c r="BF112" i="8"/>
  <c r="BR102" i="8"/>
  <c r="BG186" i="8"/>
  <c r="BQ226" i="8"/>
  <c r="BY102" i="8"/>
  <c r="BU226" i="8"/>
  <c r="BV102" i="8"/>
  <c r="BV226" i="8"/>
  <c r="BI102" i="8"/>
  <c r="BW102" i="8"/>
  <c r="BK102" i="8"/>
  <c r="BQ102" i="8"/>
  <c r="BS226" i="8"/>
  <c r="BL226" i="8"/>
  <c r="CC186" i="8"/>
  <c r="BX186" i="8"/>
  <c r="BY226" i="8"/>
  <c r="BO226" i="8"/>
  <c r="CY140" i="8"/>
  <c r="BR226" i="8"/>
  <c r="BF226" i="8"/>
  <c r="BL102" i="8"/>
  <c r="BY112" i="8"/>
  <c r="BG112" i="8"/>
  <c r="BJ102" i="8"/>
  <c r="BI226" i="8"/>
  <c r="BO186" i="8"/>
  <c r="BK226" i="8"/>
  <c r="BJ226" i="8"/>
  <c r="BY186" i="8"/>
  <c r="CC102" i="8"/>
  <c r="BF160" i="8"/>
  <c r="BF102" i="8"/>
  <c r="BU102" i="8"/>
  <c r="BM226" i="8"/>
  <c r="BX226" i="8"/>
  <c r="BM186" i="8"/>
  <c r="BJ186" i="8"/>
  <c r="BG89" i="8"/>
  <c r="BG102" i="8"/>
  <c r="BS102" i="8"/>
  <c r="BH226" i="8"/>
  <c r="BI186" i="8"/>
  <c r="BO102" i="8"/>
  <c r="BP226" i="8"/>
  <c r="BX112" i="8"/>
  <c r="BS112" i="8"/>
  <c r="BE160" i="8"/>
  <c r="BM112" i="8"/>
  <c r="BI112" i="8"/>
  <c r="BJ112" i="8"/>
  <c r="BO160" i="8"/>
  <c r="BQ39" i="8"/>
  <c r="BT226" i="8"/>
  <c r="BF186" i="8"/>
  <c r="BK186" i="8"/>
  <c r="BS186" i="8"/>
  <c r="BI160" i="8"/>
  <c r="BO89" i="8"/>
  <c r="BW89" i="8"/>
  <c r="BL89" i="8"/>
  <c r="U200" i="2"/>
  <c r="V200" i="2" s="1"/>
  <c r="BQ92" i="8"/>
  <c r="CY32" i="8"/>
  <c r="BE92" i="8"/>
  <c r="BS92" i="8"/>
  <c r="BN92" i="8"/>
  <c r="BM92" i="8"/>
  <c r="BP92" i="8"/>
  <c r="BJ92" i="8"/>
  <c r="BT92" i="8"/>
  <c r="BF166" i="8"/>
  <c r="T78" i="2"/>
  <c r="DB78" i="8" s="1"/>
  <c r="BI166" i="8"/>
  <c r="BN160" i="8"/>
  <c r="CY161" i="8"/>
  <c r="BR160" i="8"/>
  <c r="BF39" i="8"/>
  <c r="BT39" i="8"/>
  <c r="BF67" i="8"/>
  <c r="BX89" i="8"/>
  <c r="BL67" i="8"/>
  <c r="BV89" i="8"/>
  <c r="T182" i="2"/>
  <c r="DB182" i="8" s="1"/>
  <c r="BQ160" i="8"/>
  <c r="BG39" i="8"/>
  <c r="BQ89" i="8"/>
  <c r="BR67" i="8"/>
  <c r="BK160" i="8"/>
  <c r="BF89" i="8"/>
  <c r="BO67" i="8"/>
  <c r="BL160" i="8"/>
  <c r="BT89" i="8"/>
  <c r="BK67" i="8"/>
  <c r="U67" i="2"/>
  <c r="V67" i="2" s="1"/>
  <c r="BW207" i="8"/>
  <c r="CC178" i="8"/>
  <c r="CC207" i="8"/>
  <c r="BM137" i="8"/>
  <c r="BL137" i="8"/>
  <c r="BT166" i="8"/>
  <c r="BL166" i="8"/>
  <c r="BI178" i="8"/>
  <c r="BT178" i="8"/>
  <c r="BJ207" i="8"/>
  <c r="BT207" i="8"/>
  <c r="BX166" i="8"/>
  <c r="BG166" i="8"/>
  <c r="BU89" i="8"/>
  <c r="BE89" i="8"/>
  <c r="BP67" i="8"/>
  <c r="BL178" i="8"/>
  <c r="BU178" i="8"/>
  <c r="BV207" i="8"/>
  <c r="BH207" i="8"/>
  <c r="BQ137" i="8"/>
  <c r="BG137" i="8"/>
  <c r="T50" i="2"/>
  <c r="DB50" i="8" s="1"/>
  <c r="BM160" i="8"/>
  <c r="BP160" i="8"/>
  <c r="BS166" i="8"/>
  <c r="CC166" i="8"/>
  <c r="BK89" i="8"/>
  <c r="BM89" i="8"/>
  <c r="BI67" i="8"/>
  <c r="BV178" i="8"/>
  <c r="BF178" i="8"/>
  <c r="BM207" i="8"/>
  <c r="BR207" i="8"/>
  <c r="BJ137" i="8"/>
  <c r="BO137" i="8"/>
  <c r="T167" i="2"/>
  <c r="DB167" i="8" s="1"/>
  <c r="BU160" i="8"/>
  <c r="BJ160" i="8"/>
  <c r="BM166" i="8"/>
  <c r="BH89" i="8"/>
  <c r="BN89" i="8"/>
  <c r="BG67" i="8"/>
  <c r="BJ178" i="8"/>
  <c r="BG178" i="8"/>
  <c r="BX207" i="8"/>
  <c r="BU207" i="8"/>
  <c r="BT137" i="8"/>
  <c r="BY137" i="8"/>
  <c r="BY178" i="8"/>
  <c r="BX137" i="8"/>
  <c r="BX178" i="8"/>
  <c r="BK207" i="8"/>
  <c r="BE137" i="8"/>
  <c r="BP207" i="8"/>
  <c r="BN137" i="8"/>
  <c r="BL207" i="8"/>
  <c r="BY166" i="8"/>
  <c r="BX160" i="8"/>
  <c r="CC89" i="8"/>
  <c r="BN178" i="8"/>
  <c r="BY207" i="8"/>
  <c r="BU137" i="8"/>
  <c r="BF137" i="8"/>
  <c r="BM178" i="8"/>
  <c r="BQ178" i="8"/>
  <c r="BS207" i="8"/>
  <c r="BE207" i="8"/>
  <c r="BR137" i="8"/>
  <c r="BS178" i="8"/>
  <c r="CC137" i="8"/>
  <c r="BH166" i="8"/>
  <c r="BE178" i="8"/>
  <c r="BN207" i="8"/>
  <c r="BI137" i="8"/>
  <c r="BK137" i="8"/>
  <c r="BO178" i="8"/>
  <c r="BF207" i="8"/>
  <c r="BV137" i="8"/>
  <c r="BV160" i="8"/>
  <c r="BE166" i="8"/>
  <c r="BS89" i="8"/>
  <c r="BJ67" i="8"/>
  <c r="BV67" i="8"/>
  <c r="BR178" i="8"/>
  <c r="BH160" i="8"/>
  <c r="BY160" i="8"/>
  <c r="BN166" i="8"/>
  <c r="BR89" i="8"/>
  <c r="BP89" i="8"/>
  <c r="BT67" i="8"/>
  <c r="BH178" i="8"/>
  <c r="BP178" i="8"/>
  <c r="BQ207" i="8"/>
  <c r="BI207" i="8"/>
  <c r="CC160" i="8"/>
  <c r="BT160" i="8"/>
  <c r="BU166" i="8"/>
  <c r="BY89" i="8"/>
  <c r="BI89" i="8"/>
  <c r="CC67" i="8"/>
  <c r="BG160" i="8"/>
  <c r="BV166" i="8"/>
  <c r="BS67" i="8"/>
  <c r="BW178" i="8"/>
  <c r="BO207" i="8"/>
  <c r="BS137" i="8"/>
  <c r="BW137" i="8"/>
  <c r="BH137" i="8"/>
  <c r="BJ39" i="8"/>
  <c r="BH92" i="8"/>
  <c r="BI92" i="8"/>
  <c r="BV92" i="8"/>
  <c r="BM31" i="8"/>
  <c r="BS31" i="8"/>
  <c r="CC92" i="8"/>
  <c r="U232" i="2"/>
  <c r="V232" i="2" s="1"/>
  <c r="BH39" i="8"/>
  <c r="BS39" i="8"/>
  <c r="BV31" i="8"/>
  <c r="T203" i="2"/>
  <c r="DB203" i="8" s="1"/>
  <c r="BR92" i="8"/>
  <c r="CY232" i="8"/>
  <c r="BF92" i="8"/>
  <c r="CY200" i="8"/>
  <c r="BI39" i="8"/>
  <c r="BO92" i="8"/>
  <c r="BX39" i="8"/>
  <c r="BO39" i="8"/>
  <c r="BR39" i="8"/>
  <c r="BP31" i="8"/>
  <c r="BY92" i="8"/>
  <c r="BU92" i="8"/>
  <c r="BS118" i="8"/>
  <c r="BY39" i="8"/>
  <c r="BU39" i="8"/>
  <c r="BH31" i="8"/>
  <c r="BL39" i="8"/>
  <c r="U48" i="2"/>
  <c r="V48" i="2" s="1"/>
  <c r="BV39" i="8"/>
  <c r="BM39" i="8"/>
  <c r="BP39" i="8"/>
  <c r="BN39" i="8"/>
  <c r="BJ31" i="8"/>
  <c r="BW92" i="8"/>
  <c r="BX92" i="8"/>
  <c r="BF118" i="8"/>
  <c r="BE39" i="8"/>
  <c r="BK39" i="8"/>
  <c r="BL92" i="8"/>
  <c r="BW39" i="8"/>
  <c r="BG92" i="8"/>
  <c r="BX118" i="8"/>
  <c r="CY208" i="8"/>
  <c r="BO118" i="8"/>
  <c r="CY57" i="8"/>
  <c r="BO166" i="8"/>
  <c r="U210" i="2"/>
  <c r="V210" i="2" s="1"/>
  <c r="CY179" i="8"/>
  <c r="BQ166" i="8"/>
  <c r="CY210" i="8"/>
  <c r="U222" i="2"/>
  <c r="V222" i="2" s="1"/>
  <c r="CY48" i="8"/>
  <c r="BW166" i="8"/>
  <c r="BX67" i="8"/>
  <c r="BE67" i="8"/>
  <c r="BI118" i="8"/>
  <c r="BQ67" i="8"/>
  <c r="CC118" i="8"/>
  <c r="BU118" i="8"/>
  <c r="BP166" i="8"/>
  <c r="BR166" i="8"/>
  <c r="BN67" i="8"/>
  <c r="BM67" i="8"/>
  <c r="BH118" i="8"/>
  <c r="BH67" i="8"/>
  <c r="BW67" i="8"/>
  <c r="T52" i="2"/>
  <c r="DB52" i="8" s="1"/>
  <c r="BQ118" i="8"/>
  <c r="BJ166" i="8"/>
  <c r="BY67" i="8"/>
  <c r="BN118" i="8"/>
  <c r="BR118" i="8"/>
  <c r="BY118" i="8"/>
  <c r="BK118" i="8"/>
  <c r="BG118" i="8"/>
  <c r="CY40" i="8"/>
  <c r="U40" i="2"/>
  <c r="V40" i="2" s="1"/>
  <c r="BV118" i="8"/>
  <c r="BE118" i="8"/>
  <c r="BP118" i="8"/>
  <c r="BM118" i="8"/>
  <c r="BF214" i="8"/>
  <c r="BT118" i="8"/>
  <c r="BL118" i="8"/>
  <c r="BW214" i="8"/>
  <c r="L30" i="6"/>
  <c r="L60" i="6" s="1"/>
  <c r="L73" i="6" s="1"/>
  <c r="CY24" i="8"/>
  <c r="BW118" i="8"/>
  <c r="U179" i="2"/>
  <c r="V179" i="2" s="1"/>
  <c r="DB160" i="8"/>
  <c r="U160" i="2"/>
  <c r="V160" i="2" s="1"/>
  <c r="BM214" i="8"/>
  <c r="BJ214" i="8"/>
  <c r="BR31" i="8"/>
  <c r="BW31" i="8"/>
  <c r="BV214" i="8"/>
  <c r="BG214" i="8"/>
  <c r="BF31" i="8"/>
  <c r="BK31" i="8"/>
  <c r="BH214" i="8"/>
  <c r="BS214" i="8"/>
  <c r="CY222" i="8"/>
  <c r="CY160" i="8"/>
  <c r="BZ24" i="8"/>
  <c r="BQ31" i="8"/>
  <c r="BO31" i="8"/>
  <c r="BX214" i="8"/>
  <c r="BU214" i="8"/>
  <c r="CY70" i="8"/>
  <c r="BK214" i="8"/>
  <c r="CC31" i="8"/>
  <c r="BL214" i="8"/>
  <c r="BT214" i="8"/>
  <c r="BL31" i="8"/>
  <c r="BI214" i="8"/>
  <c r="BO214" i="8"/>
  <c r="BY214" i="8"/>
  <c r="BG31" i="8"/>
  <c r="BP214" i="8"/>
  <c r="BX31" i="8"/>
  <c r="BT31" i="8"/>
  <c r="BQ214" i="8"/>
  <c r="CC214" i="8"/>
  <c r="BE31" i="8"/>
  <c r="BR214" i="8"/>
  <c r="BN31" i="8"/>
  <c r="BU31" i="8"/>
  <c r="BE214" i="8"/>
  <c r="CY84" i="8"/>
  <c r="BZ149" i="8"/>
  <c r="BI31" i="8"/>
  <c r="U84" i="2"/>
  <c r="V84" i="2" s="1"/>
  <c r="BZ32" i="8"/>
  <c r="BZ26" i="8"/>
  <c r="U140" i="2"/>
  <c r="V140" i="2" s="1"/>
  <c r="U112" i="2"/>
  <c r="V112" i="2" s="1"/>
  <c r="BZ210" i="8"/>
  <c r="U26" i="2"/>
  <c r="V26" i="2" s="1"/>
  <c r="U166" i="2"/>
  <c r="V166" i="2" s="1"/>
  <c r="I46" i="6"/>
  <c r="BZ38" i="8"/>
  <c r="BZ182" i="8"/>
  <c r="BZ48" i="8"/>
  <c r="BZ208" i="8"/>
  <c r="BZ84" i="8"/>
  <c r="BZ140" i="8"/>
  <c r="BZ203" i="8"/>
  <c r="BZ218" i="8"/>
  <c r="BZ179" i="8"/>
  <c r="BZ222" i="8"/>
  <c r="BZ99" i="8"/>
  <c r="BZ161" i="8"/>
  <c r="BZ70" i="8"/>
  <c r="BZ75" i="8"/>
  <c r="BZ78" i="8"/>
  <c r="BZ139" i="8"/>
  <c r="BZ14" i="8"/>
  <c r="BZ45" i="8"/>
  <c r="BZ175" i="8"/>
  <c r="BZ232" i="8"/>
  <c r="U31" i="2"/>
  <c r="V31" i="2" s="1"/>
  <c r="BZ29" i="8"/>
  <c r="BZ52" i="8"/>
  <c r="BZ200" i="8"/>
  <c r="BZ94" i="8"/>
  <c r="BZ167" i="8"/>
  <c r="BZ57" i="8"/>
  <c r="BZ41" i="8"/>
  <c r="BZ40" i="8"/>
  <c r="U186" i="2"/>
  <c r="V186" i="2" s="1"/>
  <c r="U135" i="2"/>
  <c r="V135" i="2" s="1"/>
  <c r="BZ50" i="8"/>
  <c r="CY63" i="8"/>
  <c r="U63" i="2"/>
  <c r="V63" i="2" s="1"/>
  <c r="CY123" i="8"/>
  <c r="U123" i="2"/>
  <c r="V123" i="2" s="1"/>
  <c r="CY183" i="8"/>
  <c r="U183" i="2"/>
  <c r="V183" i="2" s="1"/>
  <c r="CY66" i="8"/>
  <c r="U66" i="2"/>
  <c r="V66" i="2" s="1"/>
  <c r="CC231" i="8"/>
  <c r="BJ231" i="8"/>
  <c r="BI231" i="8"/>
  <c r="BY231" i="8"/>
  <c r="BL231" i="8"/>
  <c r="BQ231" i="8"/>
  <c r="BR231" i="8"/>
  <c r="BS231" i="8"/>
  <c r="BP231" i="8"/>
  <c r="BU231" i="8"/>
  <c r="BF231" i="8"/>
  <c r="BX231" i="8"/>
  <c r="BO231" i="8"/>
  <c r="BK231" i="8"/>
  <c r="BM231" i="8"/>
  <c r="BW231" i="8"/>
  <c r="BN231" i="8"/>
  <c r="BH231" i="8"/>
  <c r="BG231" i="8"/>
  <c r="BE231" i="8"/>
  <c r="BV231" i="8"/>
  <c r="BT231" i="8"/>
  <c r="BU42" i="8"/>
  <c r="BT42" i="8"/>
  <c r="BW42" i="8"/>
  <c r="BE42" i="8"/>
  <c r="BK42" i="8"/>
  <c r="BP42" i="8"/>
  <c r="BS42" i="8"/>
  <c r="BR42" i="8"/>
  <c r="BQ42" i="8"/>
  <c r="BF42" i="8"/>
  <c r="BY42" i="8"/>
  <c r="BI42" i="8"/>
  <c r="BH42" i="8"/>
  <c r="CC42" i="8"/>
  <c r="BO42" i="8"/>
  <c r="BL42" i="8"/>
  <c r="BM42" i="8"/>
  <c r="BN42" i="8"/>
  <c r="BJ42" i="8"/>
  <c r="BG42" i="8"/>
  <c r="BV42" i="8"/>
  <c r="BX42" i="8"/>
  <c r="CC136" i="8"/>
  <c r="BV136" i="8"/>
  <c r="BE136" i="8"/>
  <c r="BG136" i="8"/>
  <c r="BO136" i="8"/>
  <c r="BI136" i="8"/>
  <c r="BY136" i="8"/>
  <c r="BX136" i="8"/>
  <c r="BW136" i="8"/>
  <c r="BU136" i="8"/>
  <c r="BT136" i="8"/>
  <c r="BK136" i="8"/>
  <c r="BM136" i="8"/>
  <c r="BN136" i="8"/>
  <c r="BH136" i="8"/>
  <c r="BF136" i="8"/>
  <c r="BP136" i="8"/>
  <c r="BQ136" i="8"/>
  <c r="BR136" i="8"/>
  <c r="BJ136" i="8"/>
  <c r="BL136" i="8"/>
  <c r="BS136" i="8"/>
  <c r="U109" i="2"/>
  <c r="V109" i="2" s="1"/>
  <c r="CY109" i="8"/>
  <c r="BW121" i="8"/>
  <c r="BJ121" i="8"/>
  <c r="CC121" i="8"/>
  <c r="BK121" i="8"/>
  <c r="BM121" i="8"/>
  <c r="BU121" i="8"/>
  <c r="BT121" i="8"/>
  <c r="BX121" i="8"/>
  <c r="BF121" i="8"/>
  <c r="BP121" i="8"/>
  <c r="BL121" i="8"/>
  <c r="BS121" i="8"/>
  <c r="BY121" i="8"/>
  <c r="BN121" i="8"/>
  <c r="BE121" i="8"/>
  <c r="BR121" i="8"/>
  <c r="BV121" i="8"/>
  <c r="BG121" i="8"/>
  <c r="BH121" i="8"/>
  <c r="BI121" i="8"/>
  <c r="BO121" i="8"/>
  <c r="BQ121" i="8"/>
  <c r="CY193" i="8"/>
  <c r="U193" i="2"/>
  <c r="V193" i="2" s="1"/>
  <c r="CY34" i="8"/>
  <c r="U34" i="2"/>
  <c r="V34" i="2" s="1"/>
  <c r="CY133" i="8"/>
  <c r="U133" i="2"/>
  <c r="V133" i="2" s="1"/>
  <c r="U77" i="2"/>
  <c r="V77" i="2" s="1"/>
  <c r="CY77" i="8"/>
  <c r="CY62" i="8"/>
  <c r="U62" i="2"/>
  <c r="V62" i="2" s="1"/>
  <c r="U91" i="2"/>
  <c r="V91" i="2" s="1"/>
  <c r="CY129" i="8"/>
  <c r="U129" i="2"/>
  <c r="V129" i="2" s="1"/>
  <c r="U158" i="2"/>
  <c r="V158" i="2" s="1"/>
  <c r="CY158" i="8"/>
  <c r="CY219" i="8"/>
  <c r="U219" i="2"/>
  <c r="V219" i="2" s="1"/>
  <c r="CY163" i="8"/>
  <c r="U163" i="2"/>
  <c r="V163" i="2" s="1"/>
  <c r="CY168" i="8"/>
  <c r="U168" i="2"/>
  <c r="V168" i="2" s="1"/>
  <c r="U141" i="2"/>
  <c r="V141" i="2" s="1"/>
  <c r="CY141" i="8"/>
  <c r="AF118" i="8"/>
  <c r="CC197" i="8"/>
  <c r="BP197" i="8"/>
  <c r="BX197" i="8"/>
  <c r="BQ197" i="8"/>
  <c r="BJ197" i="8"/>
  <c r="BV197" i="8"/>
  <c r="BU197" i="8"/>
  <c r="BT197" i="8"/>
  <c r="BM197" i="8"/>
  <c r="BL197" i="8"/>
  <c r="BI197" i="8"/>
  <c r="BR197" i="8"/>
  <c r="BS197" i="8"/>
  <c r="BF197" i="8"/>
  <c r="BW197" i="8"/>
  <c r="BG197" i="8"/>
  <c r="BH197" i="8"/>
  <c r="BK197" i="8"/>
  <c r="BY197" i="8"/>
  <c r="BO197" i="8"/>
  <c r="BN197" i="8"/>
  <c r="BE197" i="8"/>
  <c r="BI150" i="8"/>
  <c r="BW150" i="8"/>
  <c r="CC150" i="8"/>
  <c r="BR150" i="8"/>
  <c r="BU150" i="8"/>
  <c r="BH150" i="8"/>
  <c r="BT150" i="8"/>
  <c r="BQ150" i="8"/>
  <c r="BG150" i="8"/>
  <c r="BS150" i="8"/>
  <c r="BY150" i="8"/>
  <c r="BF150" i="8"/>
  <c r="BO150" i="8"/>
  <c r="BN150" i="8"/>
  <c r="BX150" i="8"/>
  <c r="BL150" i="8"/>
  <c r="BK150" i="8"/>
  <c r="BM150" i="8"/>
  <c r="BV150" i="8"/>
  <c r="BJ150" i="8"/>
  <c r="BE150" i="8"/>
  <c r="BP150" i="8"/>
  <c r="CC18" i="8"/>
  <c r="BU18" i="8"/>
  <c r="BM18" i="8"/>
  <c r="BQ18" i="8"/>
  <c r="BT18" i="8"/>
  <c r="BN18" i="8"/>
  <c r="BF18" i="8"/>
  <c r="BI18" i="8"/>
  <c r="BY18" i="8"/>
  <c r="BR18" i="8"/>
  <c r="BH18" i="8"/>
  <c r="BP18" i="8"/>
  <c r="BX18" i="8"/>
  <c r="BW18" i="8"/>
  <c r="BO18" i="8"/>
  <c r="BK18" i="8"/>
  <c r="BE18" i="8"/>
  <c r="BL18" i="8"/>
  <c r="BJ18" i="8"/>
  <c r="BV18" i="8"/>
  <c r="BS18" i="8"/>
  <c r="BG18" i="8"/>
  <c r="CC133" i="8"/>
  <c r="BN133" i="8"/>
  <c r="BM133" i="8"/>
  <c r="BG133" i="8"/>
  <c r="BU133" i="8"/>
  <c r="BP133" i="8"/>
  <c r="BY133" i="8"/>
  <c r="BQ133" i="8"/>
  <c r="BX133" i="8"/>
  <c r="BS133" i="8"/>
  <c r="BE133" i="8"/>
  <c r="BH133" i="8"/>
  <c r="BI133" i="8"/>
  <c r="BR133" i="8"/>
  <c r="BJ133" i="8"/>
  <c r="BW133" i="8"/>
  <c r="BT133" i="8"/>
  <c r="BO133" i="8"/>
  <c r="BV133" i="8"/>
  <c r="BK133" i="8"/>
  <c r="BF133" i="8"/>
  <c r="BL133" i="8"/>
  <c r="CC77" i="8"/>
  <c r="BM77" i="8"/>
  <c r="BV77" i="8"/>
  <c r="BN77" i="8"/>
  <c r="BW77" i="8"/>
  <c r="BU77" i="8"/>
  <c r="BL77" i="8"/>
  <c r="BH77" i="8"/>
  <c r="BS77" i="8"/>
  <c r="BG77" i="8"/>
  <c r="BY77" i="8"/>
  <c r="BI77" i="8"/>
  <c r="BE77" i="8"/>
  <c r="BQ77" i="8"/>
  <c r="BP77" i="8"/>
  <c r="BT77" i="8"/>
  <c r="BO77" i="8"/>
  <c r="BJ77" i="8"/>
  <c r="BX77" i="8"/>
  <c r="BK77" i="8"/>
  <c r="BF77" i="8"/>
  <c r="BR77" i="8"/>
  <c r="BX62" i="8"/>
  <c r="BI62" i="8"/>
  <c r="BG62" i="8"/>
  <c r="BS62" i="8"/>
  <c r="BP62" i="8"/>
  <c r="BY62" i="8"/>
  <c r="BQ62" i="8"/>
  <c r="BN62" i="8"/>
  <c r="BJ62" i="8"/>
  <c r="BH62" i="8"/>
  <c r="BE62" i="8"/>
  <c r="BF62" i="8"/>
  <c r="BL62" i="8"/>
  <c r="BO62" i="8"/>
  <c r="BV62" i="8"/>
  <c r="BM62" i="8"/>
  <c r="BT62" i="8"/>
  <c r="CC62" i="8"/>
  <c r="BR62" i="8"/>
  <c r="BW62" i="8"/>
  <c r="BU62" i="8"/>
  <c r="BK62" i="8"/>
  <c r="CC163" i="8"/>
  <c r="BV163" i="8"/>
  <c r="BI163" i="8"/>
  <c r="BT163" i="8"/>
  <c r="BU163" i="8"/>
  <c r="BJ163" i="8"/>
  <c r="BG163" i="8"/>
  <c r="BM163" i="8"/>
  <c r="BF163" i="8"/>
  <c r="BW163" i="8"/>
  <c r="BY163" i="8"/>
  <c r="BS163" i="8"/>
  <c r="BR163" i="8"/>
  <c r="BH163" i="8"/>
  <c r="BO163" i="8"/>
  <c r="BQ163" i="8"/>
  <c r="BK163" i="8"/>
  <c r="BP163" i="8"/>
  <c r="BL163" i="8"/>
  <c r="BN163" i="8"/>
  <c r="BE163" i="8"/>
  <c r="BX163" i="8"/>
  <c r="CY154" i="8"/>
  <c r="BQ132" i="8"/>
  <c r="BP132" i="8"/>
  <c r="BH132" i="8"/>
  <c r="BW132" i="8"/>
  <c r="BY132" i="8"/>
  <c r="BN132" i="8"/>
  <c r="BX132" i="8"/>
  <c r="BU132" i="8"/>
  <c r="BR132" i="8"/>
  <c r="BV132" i="8"/>
  <c r="BO132" i="8"/>
  <c r="BG132" i="8"/>
  <c r="BF132" i="8"/>
  <c r="CC132" i="8"/>
  <c r="BS132" i="8"/>
  <c r="BM132" i="8"/>
  <c r="BL132" i="8"/>
  <c r="BT132" i="8"/>
  <c r="BK132" i="8"/>
  <c r="BE132" i="8"/>
  <c r="BJ132" i="8"/>
  <c r="BI132" i="8"/>
  <c r="CC176" i="8"/>
  <c r="BG176" i="8"/>
  <c r="BQ176" i="8"/>
  <c r="BU176" i="8"/>
  <c r="BO176" i="8"/>
  <c r="BY176" i="8"/>
  <c r="BL176" i="8"/>
  <c r="BM176" i="8"/>
  <c r="BK176" i="8"/>
  <c r="BN176" i="8"/>
  <c r="BF176" i="8"/>
  <c r="BS176" i="8"/>
  <c r="BJ176" i="8"/>
  <c r="BV176" i="8"/>
  <c r="BI176" i="8"/>
  <c r="BT176" i="8"/>
  <c r="BH176" i="8"/>
  <c r="BR176" i="8"/>
  <c r="BE176" i="8"/>
  <c r="BW176" i="8"/>
  <c r="BP176" i="8"/>
  <c r="BX176" i="8"/>
  <c r="CY157" i="8"/>
  <c r="BS187" i="8"/>
  <c r="BE187" i="8"/>
  <c r="BR187" i="8"/>
  <c r="BK187" i="8"/>
  <c r="BG187" i="8"/>
  <c r="BX187" i="8"/>
  <c r="BU187" i="8"/>
  <c r="BW187" i="8"/>
  <c r="BF187" i="8"/>
  <c r="BV187" i="8"/>
  <c r="BI187" i="8"/>
  <c r="BH187" i="8"/>
  <c r="BM187" i="8"/>
  <c r="BJ187" i="8"/>
  <c r="BP187" i="8"/>
  <c r="BT187" i="8"/>
  <c r="BO187" i="8"/>
  <c r="CC187" i="8"/>
  <c r="BQ187" i="8"/>
  <c r="BY187" i="8"/>
  <c r="BL187" i="8"/>
  <c r="BN187" i="8"/>
  <c r="BQ21" i="8"/>
  <c r="BR21" i="8"/>
  <c r="BN21" i="8"/>
  <c r="BM21" i="8"/>
  <c r="BK21" i="8"/>
  <c r="BF21" i="8"/>
  <c r="BT21" i="8"/>
  <c r="BL21" i="8"/>
  <c r="BP21" i="8"/>
  <c r="BG21" i="8"/>
  <c r="BE21" i="8"/>
  <c r="BS21" i="8"/>
  <c r="BI21" i="8"/>
  <c r="BY21" i="8"/>
  <c r="BW21" i="8"/>
  <c r="BV21" i="8"/>
  <c r="BO21" i="8"/>
  <c r="BU21" i="8"/>
  <c r="BJ21" i="8"/>
  <c r="BX21" i="8"/>
  <c r="CC21" i="8"/>
  <c r="BH21" i="8"/>
  <c r="CY205" i="8"/>
  <c r="U205" i="2"/>
  <c r="V205" i="2" s="1"/>
  <c r="BT33" i="8"/>
  <c r="BX33" i="8"/>
  <c r="BP33" i="8"/>
  <c r="BJ33" i="8"/>
  <c r="BR33" i="8"/>
  <c r="BF33" i="8"/>
  <c r="BM33" i="8"/>
  <c r="BE33" i="8"/>
  <c r="BV33" i="8"/>
  <c r="BI33" i="8"/>
  <c r="BL33" i="8"/>
  <c r="BW33" i="8"/>
  <c r="BH33" i="8"/>
  <c r="CC33" i="8"/>
  <c r="BY33" i="8"/>
  <c r="BN33" i="8"/>
  <c r="BS33" i="8"/>
  <c r="BU33" i="8"/>
  <c r="BO33" i="8"/>
  <c r="BG33" i="8"/>
  <c r="BK33" i="8"/>
  <c r="BQ33" i="8"/>
  <c r="CY86" i="8"/>
  <c r="U86" i="2"/>
  <c r="V86" i="2" s="1"/>
  <c r="CC85" i="8"/>
  <c r="BU85" i="8"/>
  <c r="BK85" i="8"/>
  <c r="BX85" i="8"/>
  <c r="BG85" i="8"/>
  <c r="BQ85" i="8"/>
  <c r="BM85" i="8"/>
  <c r="BH85" i="8"/>
  <c r="BR85" i="8"/>
  <c r="BS85" i="8"/>
  <c r="BI85" i="8"/>
  <c r="BT85" i="8"/>
  <c r="BJ85" i="8"/>
  <c r="BL85" i="8"/>
  <c r="BV85" i="8"/>
  <c r="BF85" i="8"/>
  <c r="BY85" i="8"/>
  <c r="BW85" i="8"/>
  <c r="BN85" i="8"/>
  <c r="BE85" i="8"/>
  <c r="BP85" i="8"/>
  <c r="BO85" i="8"/>
  <c r="BQ212" i="8"/>
  <c r="BJ212" i="8"/>
  <c r="CC212" i="8"/>
  <c r="BP212" i="8"/>
  <c r="BT212" i="8"/>
  <c r="BY212" i="8"/>
  <c r="BU212" i="8"/>
  <c r="BR212" i="8"/>
  <c r="BK212" i="8"/>
  <c r="BX212" i="8"/>
  <c r="BM212" i="8"/>
  <c r="BV212" i="8"/>
  <c r="BG212" i="8"/>
  <c r="BI212" i="8"/>
  <c r="BL212" i="8"/>
  <c r="BF212" i="8"/>
  <c r="BS212" i="8"/>
  <c r="BE212" i="8"/>
  <c r="BW212" i="8"/>
  <c r="BO212" i="8"/>
  <c r="BN212" i="8"/>
  <c r="BH212" i="8"/>
  <c r="BM74" i="8"/>
  <c r="BN74" i="8"/>
  <c r="BF74" i="8"/>
  <c r="BG74" i="8"/>
  <c r="BX74" i="8"/>
  <c r="BU74" i="8"/>
  <c r="BT74" i="8"/>
  <c r="BL74" i="8"/>
  <c r="BW74" i="8"/>
  <c r="BJ74" i="8"/>
  <c r="BE74" i="8"/>
  <c r="BI74" i="8"/>
  <c r="BO74" i="8"/>
  <c r="BY74" i="8"/>
  <c r="BR74" i="8"/>
  <c r="BS74" i="8"/>
  <c r="BK74" i="8"/>
  <c r="BV74" i="8"/>
  <c r="BH74" i="8"/>
  <c r="CC74" i="8"/>
  <c r="BQ74" i="8"/>
  <c r="BP74" i="8"/>
  <c r="CC28" i="8"/>
  <c r="BS28" i="8"/>
  <c r="BL28" i="8"/>
  <c r="BQ28" i="8"/>
  <c r="BG28" i="8"/>
  <c r="BH28" i="8"/>
  <c r="BY28" i="8"/>
  <c r="BN28" i="8"/>
  <c r="BI28" i="8"/>
  <c r="BW28" i="8"/>
  <c r="BO28" i="8"/>
  <c r="BK28" i="8"/>
  <c r="BV28" i="8"/>
  <c r="BF28" i="8"/>
  <c r="BP28" i="8"/>
  <c r="BT28" i="8"/>
  <c r="BE28" i="8"/>
  <c r="BX28" i="8"/>
  <c r="BM28" i="8"/>
  <c r="BU28" i="8"/>
  <c r="BJ28" i="8"/>
  <c r="BR28" i="8"/>
  <c r="CC143" i="8"/>
  <c r="BR143" i="8"/>
  <c r="BH143" i="8"/>
  <c r="BM143" i="8"/>
  <c r="BO143" i="8"/>
  <c r="BQ143" i="8"/>
  <c r="BN143" i="8"/>
  <c r="BV143" i="8"/>
  <c r="BU143" i="8"/>
  <c r="BX143" i="8"/>
  <c r="BF143" i="8"/>
  <c r="BW143" i="8"/>
  <c r="BT143" i="8"/>
  <c r="BY143" i="8"/>
  <c r="BE143" i="8"/>
  <c r="BG143" i="8"/>
  <c r="BL143" i="8"/>
  <c r="BK143" i="8"/>
  <c r="BJ143" i="8"/>
  <c r="BP143" i="8"/>
  <c r="BI143" i="8"/>
  <c r="BS143" i="8"/>
  <c r="BG23" i="8"/>
  <c r="BM23" i="8"/>
  <c r="BL23" i="8"/>
  <c r="BN23" i="8"/>
  <c r="BE23" i="8"/>
  <c r="BV23" i="8"/>
  <c r="BP23" i="8"/>
  <c r="BY23" i="8"/>
  <c r="BX23" i="8"/>
  <c r="BS23" i="8"/>
  <c r="BW23" i="8"/>
  <c r="BI23" i="8"/>
  <c r="BH23" i="8"/>
  <c r="CC23" i="8"/>
  <c r="BO23" i="8"/>
  <c r="BU23" i="8"/>
  <c r="BF23" i="8"/>
  <c r="BT23" i="8"/>
  <c r="BR23" i="8"/>
  <c r="BQ23" i="8"/>
  <c r="BJ23" i="8"/>
  <c r="BK23" i="8"/>
  <c r="U137" i="2"/>
  <c r="V137" i="2" s="1"/>
  <c r="CY56" i="8"/>
  <c r="U56" i="2"/>
  <c r="V56" i="2" s="1"/>
  <c r="CY188" i="8"/>
  <c r="U188" i="2"/>
  <c r="V188" i="2" s="1"/>
  <c r="CY213" i="8"/>
  <c r="U213" i="2"/>
  <c r="V213" i="2" s="1"/>
  <c r="CY174" i="8"/>
  <c r="CC164" i="8"/>
  <c r="BF164" i="8"/>
  <c r="BH164" i="8"/>
  <c r="BP164" i="8"/>
  <c r="BW164" i="8"/>
  <c r="BL164" i="8"/>
  <c r="BV164" i="8"/>
  <c r="BY164" i="8"/>
  <c r="BT164" i="8"/>
  <c r="BX164" i="8"/>
  <c r="BK164" i="8"/>
  <c r="BR164" i="8"/>
  <c r="BQ164" i="8"/>
  <c r="BS164" i="8"/>
  <c r="BG164" i="8"/>
  <c r="BE164" i="8"/>
  <c r="BO164" i="8"/>
  <c r="BI164" i="8"/>
  <c r="BU164" i="8"/>
  <c r="BM164" i="8"/>
  <c r="BN164" i="8"/>
  <c r="BJ164" i="8"/>
  <c r="BR196" i="8"/>
  <c r="BO196" i="8"/>
  <c r="BU196" i="8"/>
  <c r="BK196" i="8"/>
  <c r="BW196" i="8"/>
  <c r="CC196" i="8"/>
  <c r="BE196" i="8"/>
  <c r="BS196" i="8"/>
  <c r="BJ196" i="8"/>
  <c r="BG196" i="8"/>
  <c r="BL196" i="8"/>
  <c r="BM196" i="8"/>
  <c r="BF196" i="8"/>
  <c r="BY196" i="8"/>
  <c r="BP196" i="8"/>
  <c r="BX196" i="8"/>
  <c r="BI196" i="8"/>
  <c r="BT196" i="8"/>
  <c r="BQ196" i="8"/>
  <c r="BV196" i="8"/>
  <c r="BH196" i="8"/>
  <c r="BN196" i="8"/>
  <c r="CY115" i="8"/>
  <c r="CY15" i="8"/>
  <c r="U149" i="2"/>
  <c r="V149" i="2" s="1"/>
  <c r="CC228" i="8"/>
  <c r="BS228" i="8"/>
  <c r="BJ228" i="8"/>
  <c r="BH228" i="8"/>
  <c r="BU228" i="8"/>
  <c r="BE228" i="8"/>
  <c r="BM228" i="8"/>
  <c r="BQ228" i="8"/>
  <c r="BW228" i="8"/>
  <c r="BG228" i="8"/>
  <c r="BK228" i="8"/>
  <c r="BT228" i="8"/>
  <c r="BO228" i="8"/>
  <c r="BI228" i="8"/>
  <c r="BN228" i="8"/>
  <c r="BV228" i="8"/>
  <c r="BR228" i="8"/>
  <c r="BY228" i="8"/>
  <c r="BL228" i="8"/>
  <c r="BF228" i="8"/>
  <c r="BP228" i="8"/>
  <c r="BX228" i="8"/>
  <c r="BS142" i="8"/>
  <c r="BI142" i="8"/>
  <c r="BU142" i="8"/>
  <c r="BW142" i="8"/>
  <c r="BO142" i="8"/>
  <c r="BN142" i="8"/>
  <c r="BR142" i="8"/>
  <c r="BF142" i="8"/>
  <c r="BG142" i="8"/>
  <c r="BV142" i="8"/>
  <c r="BE142" i="8"/>
  <c r="BP142" i="8"/>
  <c r="BY142" i="8"/>
  <c r="BJ142" i="8"/>
  <c r="BL142" i="8"/>
  <c r="BT142" i="8"/>
  <c r="BX142" i="8"/>
  <c r="BK142" i="8"/>
  <c r="BQ142" i="8"/>
  <c r="CC142" i="8"/>
  <c r="BM142" i="8"/>
  <c r="BH142" i="8"/>
  <c r="BO37" i="8"/>
  <c r="BL37" i="8"/>
  <c r="BF37" i="8"/>
  <c r="CC37" i="8"/>
  <c r="BG37" i="8"/>
  <c r="BH37" i="8"/>
  <c r="BJ37" i="8"/>
  <c r="BI37" i="8"/>
  <c r="BE37" i="8"/>
  <c r="BR37" i="8"/>
  <c r="BT37" i="8"/>
  <c r="BP37" i="8"/>
  <c r="BN37" i="8"/>
  <c r="BM37" i="8"/>
  <c r="BU37" i="8"/>
  <c r="BV37" i="8"/>
  <c r="BK37" i="8"/>
  <c r="BY37" i="8"/>
  <c r="BQ37" i="8"/>
  <c r="BW37" i="8"/>
  <c r="BX37" i="8"/>
  <c r="BS37" i="8"/>
  <c r="CY79" i="8"/>
  <c r="U79" i="2"/>
  <c r="V79" i="2" s="1"/>
  <c r="CY171" i="8"/>
  <c r="U171" i="2"/>
  <c r="V171" i="2" s="1"/>
  <c r="CY162" i="8"/>
  <c r="U162" i="2"/>
  <c r="V162" i="2" s="1"/>
  <c r="BO155" i="8"/>
  <c r="BL155" i="8"/>
  <c r="BI155" i="8"/>
  <c r="BT155" i="8"/>
  <c r="BM155" i="8"/>
  <c r="BF155" i="8"/>
  <c r="BK155" i="8"/>
  <c r="BN155" i="8"/>
  <c r="BE155" i="8"/>
  <c r="BU155" i="8"/>
  <c r="BQ155" i="8"/>
  <c r="BW155" i="8"/>
  <c r="CC155" i="8"/>
  <c r="BX155" i="8"/>
  <c r="BJ155" i="8"/>
  <c r="BV155" i="8"/>
  <c r="BY155" i="8"/>
  <c r="BP155" i="8"/>
  <c r="BR155" i="8"/>
  <c r="BS155" i="8"/>
  <c r="BH155" i="8"/>
  <c r="BG155" i="8"/>
  <c r="CC221" i="8"/>
  <c r="BG221" i="8"/>
  <c r="BW221" i="8"/>
  <c r="BJ221" i="8"/>
  <c r="BQ221" i="8"/>
  <c r="BK221" i="8"/>
  <c r="BU221" i="8"/>
  <c r="BN221" i="8"/>
  <c r="BR221" i="8"/>
  <c r="BP221" i="8"/>
  <c r="BF221" i="8"/>
  <c r="BS221" i="8"/>
  <c r="BY221" i="8"/>
  <c r="BO221" i="8"/>
  <c r="BV221" i="8"/>
  <c r="BM221" i="8"/>
  <c r="BH221" i="8"/>
  <c r="BI221" i="8"/>
  <c r="BE221" i="8"/>
  <c r="BX221" i="8"/>
  <c r="BT221" i="8"/>
  <c r="BL221" i="8"/>
  <c r="U14" i="2"/>
  <c r="V14" i="2" s="1"/>
  <c r="CC101" i="8"/>
  <c r="BN101" i="8"/>
  <c r="BO101" i="8"/>
  <c r="BE101" i="8"/>
  <c r="BK101" i="8"/>
  <c r="BM101" i="8"/>
  <c r="BW101" i="8"/>
  <c r="BU101" i="8"/>
  <c r="BS101" i="8"/>
  <c r="BI101" i="8"/>
  <c r="BR101" i="8"/>
  <c r="BF101" i="8"/>
  <c r="BX101" i="8"/>
  <c r="BY101" i="8"/>
  <c r="BJ101" i="8"/>
  <c r="BP101" i="8"/>
  <c r="BH101" i="8"/>
  <c r="BL101" i="8"/>
  <c r="BV101" i="8"/>
  <c r="BG101" i="8"/>
  <c r="BQ101" i="8"/>
  <c r="BT101" i="8"/>
  <c r="BS61" i="8"/>
  <c r="BI61" i="8"/>
  <c r="BL61" i="8"/>
  <c r="BM61" i="8"/>
  <c r="BK61" i="8"/>
  <c r="BX61" i="8"/>
  <c r="BQ61" i="8"/>
  <c r="BJ61" i="8"/>
  <c r="CC61" i="8"/>
  <c r="BG61" i="8"/>
  <c r="BP61" i="8"/>
  <c r="BE61" i="8"/>
  <c r="BR61" i="8"/>
  <c r="BU61" i="8"/>
  <c r="BF61" i="8"/>
  <c r="BV61" i="8"/>
  <c r="BW61" i="8"/>
  <c r="BH61" i="8"/>
  <c r="BT61" i="8"/>
  <c r="BY61" i="8"/>
  <c r="BN61" i="8"/>
  <c r="BO61" i="8"/>
  <c r="U70" i="2"/>
  <c r="V70" i="2" s="1"/>
  <c r="BH145" i="8"/>
  <c r="BM145" i="8"/>
  <c r="BW145" i="8"/>
  <c r="BT145" i="8"/>
  <c r="BS145" i="8"/>
  <c r="BI145" i="8"/>
  <c r="BE145" i="8"/>
  <c r="BK145" i="8"/>
  <c r="BX145" i="8"/>
  <c r="BR145" i="8"/>
  <c r="CC145" i="8"/>
  <c r="BV145" i="8"/>
  <c r="BU145" i="8"/>
  <c r="BY145" i="8"/>
  <c r="BF145" i="8"/>
  <c r="BQ145" i="8"/>
  <c r="BG145" i="8"/>
  <c r="BP145" i="8"/>
  <c r="BO145" i="8"/>
  <c r="BJ145" i="8"/>
  <c r="BL145" i="8"/>
  <c r="BN145" i="8"/>
  <c r="BG225" i="8"/>
  <c r="BO225" i="8"/>
  <c r="BH225" i="8"/>
  <c r="BF225" i="8"/>
  <c r="BM225" i="8"/>
  <c r="BW225" i="8"/>
  <c r="BL225" i="8"/>
  <c r="BN225" i="8"/>
  <c r="BE225" i="8"/>
  <c r="BK225" i="8"/>
  <c r="BI225" i="8"/>
  <c r="BX225" i="8"/>
  <c r="BS225" i="8"/>
  <c r="BR225" i="8"/>
  <c r="BY225" i="8"/>
  <c r="BJ225" i="8"/>
  <c r="BT225" i="8"/>
  <c r="BQ225" i="8"/>
  <c r="CC225" i="8"/>
  <c r="BP225" i="8"/>
  <c r="BU225" i="8"/>
  <c r="BV225" i="8"/>
  <c r="CY80" i="8"/>
  <c r="U80" i="2"/>
  <c r="V80" i="2" s="1"/>
  <c r="CY138" i="8"/>
  <c r="U138" i="2"/>
  <c r="V138" i="2" s="1"/>
  <c r="CY97" i="8"/>
  <c r="U97" i="2"/>
  <c r="V97" i="2" s="1"/>
  <c r="CY198" i="8"/>
  <c r="U198" i="2"/>
  <c r="V198" i="2" s="1"/>
  <c r="BN233" i="8"/>
  <c r="BP233" i="8"/>
  <c r="BR233" i="8"/>
  <c r="BG233" i="8"/>
  <c r="BX233" i="8"/>
  <c r="BQ233" i="8"/>
  <c r="BJ233" i="8"/>
  <c r="BV233" i="8"/>
  <c r="CC233" i="8"/>
  <c r="BO233" i="8"/>
  <c r="BE233" i="8"/>
  <c r="BT233" i="8"/>
  <c r="BS233" i="8"/>
  <c r="BM233" i="8"/>
  <c r="BF233" i="8"/>
  <c r="BY233" i="8"/>
  <c r="BU233" i="8"/>
  <c r="BK233" i="8"/>
  <c r="BH233" i="8"/>
  <c r="BL233" i="8"/>
  <c r="BW233" i="8"/>
  <c r="BI233" i="8"/>
  <c r="BK202" i="8"/>
  <c r="BI202" i="8"/>
  <c r="BN202" i="8"/>
  <c r="BJ202" i="8"/>
  <c r="BL202" i="8"/>
  <c r="BE202" i="8"/>
  <c r="BT202" i="8"/>
  <c r="BG202" i="8"/>
  <c r="BR202" i="8"/>
  <c r="BH202" i="8"/>
  <c r="CC202" i="8"/>
  <c r="BM202" i="8"/>
  <c r="BW202" i="8"/>
  <c r="BY202" i="8"/>
  <c r="BP202" i="8"/>
  <c r="BU202" i="8"/>
  <c r="BS202" i="8"/>
  <c r="BF202" i="8"/>
  <c r="BV202" i="8"/>
  <c r="BQ202" i="8"/>
  <c r="BX202" i="8"/>
  <c r="BO202" i="8"/>
  <c r="CY114" i="8"/>
  <c r="U114" i="2"/>
  <c r="V114" i="2" s="1"/>
  <c r="BV168" i="8"/>
  <c r="BY168" i="8"/>
  <c r="BM168" i="8"/>
  <c r="BG168" i="8"/>
  <c r="BQ168" i="8"/>
  <c r="BH168" i="8"/>
  <c r="BK168" i="8"/>
  <c r="BO168" i="8"/>
  <c r="BU168" i="8"/>
  <c r="BW168" i="8"/>
  <c r="CC168" i="8"/>
  <c r="BP168" i="8"/>
  <c r="BI168" i="8"/>
  <c r="BS168" i="8"/>
  <c r="BX168" i="8"/>
  <c r="BE168" i="8"/>
  <c r="BR168" i="8"/>
  <c r="BF168" i="8"/>
  <c r="BL168" i="8"/>
  <c r="BJ168" i="8"/>
  <c r="BT168" i="8"/>
  <c r="BN168" i="8"/>
  <c r="U81" i="2"/>
  <c r="V81" i="2" s="1"/>
  <c r="CY81" i="8"/>
  <c r="CY223" i="8"/>
  <c r="CY51" i="8"/>
  <c r="S41" i="6"/>
  <c r="S49" i="6"/>
  <c r="CY46" i="8"/>
  <c r="U46" i="2"/>
  <c r="V46" i="2" s="1"/>
  <c r="Q49" i="6"/>
  <c r="Q41" i="6"/>
  <c r="BH141" i="8"/>
  <c r="BN141" i="8"/>
  <c r="BR141" i="8"/>
  <c r="BV141" i="8"/>
  <c r="BF141" i="8"/>
  <c r="BJ141" i="8"/>
  <c r="BQ141" i="8"/>
  <c r="BE141" i="8"/>
  <c r="BY141" i="8"/>
  <c r="BX141" i="8"/>
  <c r="BT141" i="8"/>
  <c r="BM141" i="8"/>
  <c r="BU141" i="8"/>
  <c r="BW141" i="8"/>
  <c r="CC141" i="8"/>
  <c r="BS141" i="8"/>
  <c r="BG141" i="8"/>
  <c r="BI141" i="8"/>
  <c r="BK141" i="8"/>
  <c r="BL141" i="8"/>
  <c r="BP141" i="8"/>
  <c r="BO141" i="8"/>
  <c r="T223" i="2"/>
  <c r="DB223" i="8" s="1"/>
  <c r="CC80" i="8"/>
  <c r="BH80" i="8"/>
  <c r="BQ80" i="8"/>
  <c r="BN80" i="8"/>
  <c r="BK80" i="8"/>
  <c r="BG80" i="8"/>
  <c r="BS80" i="8"/>
  <c r="BO80" i="8"/>
  <c r="BL80" i="8"/>
  <c r="BP80" i="8"/>
  <c r="BF80" i="8"/>
  <c r="BI80" i="8"/>
  <c r="BU80" i="8"/>
  <c r="BR80" i="8"/>
  <c r="BW80" i="8"/>
  <c r="BY80" i="8"/>
  <c r="BX80" i="8"/>
  <c r="BM80" i="8"/>
  <c r="BT80" i="8"/>
  <c r="BJ80" i="8"/>
  <c r="BV80" i="8"/>
  <c r="BE80" i="8"/>
  <c r="CC138" i="8"/>
  <c r="BG138" i="8"/>
  <c r="BO138" i="8"/>
  <c r="BK138" i="8"/>
  <c r="BV138" i="8"/>
  <c r="BU138" i="8"/>
  <c r="BP138" i="8"/>
  <c r="BJ138" i="8"/>
  <c r="BW138" i="8"/>
  <c r="BI138" i="8"/>
  <c r="BY138" i="8"/>
  <c r="BM138" i="8"/>
  <c r="BT138" i="8"/>
  <c r="BX138" i="8"/>
  <c r="BL138" i="8"/>
  <c r="BR138" i="8"/>
  <c r="BN138" i="8"/>
  <c r="BF138" i="8"/>
  <c r="BE138" i="8"/>
  <c r="BH138" i="8"/>
  <c r="BS138" i="8"/>
  <c r="BQ138" i="8"/>
  <c r="CY58" i="8"/>
  <c r="BT129" i="8"/>
  <c r="CC129" i="8"/>
  <c r="BP129" i="8"/>
  <c r="BI129" i="8"/>
  <c r="BQ129" i="8"/>
  <c r="BY129" i="8"/>
  <c r="BH129" i="8"/>
  <c r="BJ129" i="8"/>
  <c r="BS129" i="8"/>
  <c r="BW129" i="8"/>
  <c r="BR129" i="8"/>
  <c r="BK129" i="8"/>
  <c r="BV129" i="8"/>
  <c r="BM129" i="8"/>
  <c r="BX129" i="8"/>
  <c r="BF129" i="8"/>
  <c r="BU129" i="8"/>
  <c r="BE129" i="8"/>
  <c r="BN129" i="8"/>
  <c r="BL129" i="8"/>
  <c r="BG129" i="8"/>
  <c r="BO129" i="8"/>
  <c r="CY229" i="8"/>
  <c r="CC15" i="8"/>
  <c r="BY15" i="8"/>
  <c r="BR15" i="8"/>
  <c r="BK15" i="8"/>
  <c r="BX15" i="8"/>
  <c r="BJ15" i="8"/>
  <c r="BI15" i="8"/>
  <c r="BT15" i="8"/>
  <c r="BF15" i="8"/>
  <c r="BL15" i="8"/>
  <c r="BS15" i="8"/>
  <c r="BO15" i="8"/>
  <c r="BG15" i="8"/>
  <c r="BE15" i="8"/>
  <c r="BP15" i="8"/>
  <c r="BN15" i="8"/>
  <c r="BH15" i="8"/>
  <c r="BV15" i="8"/>
  <c r="BW15" i="8"/>
  <c r="BM15" i="8"/>
  <c r="BU15" i="8"/>
  <c r="BQ15" i="8"/>
  <c r="BV56" i="8"/>
  <c r="BR56" i="8"/>
  <c r="BL56" i="8"/>
  <c r="BO56" i="8"/>
  <c r="BG56" i="8"/>
  <c r="BW56" i="8"/>
  <c r="BF56" i="8"/>
  <c r="BM56" i="8"/>
  <c r="BK56" i="8"/>
  <c r="BN56" i="8"/>
  <c r="BP56" i="8"/>
  <c r="BI56" i="8"/>
  <c r="CC56" i="8"/>
  <c r="BH56" i="8"/>
  <c r="BS56" i="8"/>
  <c r="BQ56" i="8"/>
  <c r="BJ56" i="8"/>
  <c r="BU56" i="8"/>
  <c r="BX56" i="8"/>
  <c r="BE56" i="8"/>
  <c r="BT56" i="8"/>
  <c r="BY56" i="8"/>
  <c r="BT123" i="8"/>
  <c r="BN123" i="8"/>
  <c r="BS123" i="8"/>
  <c r="BP123" i="8"/>
  <c r="BI123" i="8"/>
  <c r="BQ123" i="8"/>
  <c r="BO123" i="8"/>
  <c r="BW123" i="8"/>
  <c r="BR123" i="8"/>
  <c r="BM123" i="8"/>
  <c r="BV123" i="8"/>
  <c r="BH123" i="8"/>
  <c r="BL123" i="8"/>
  <c r="BG123" i="8"/>
  <c r="BX123" i="8"/>
  <c r="BJ123" i="8"/>
  <c r="BE123" i="8"/>
  <c r="BU123" i="8"/>
  <c r="BY123" i="8"/>
  <c r="BF123" i="8"/>
  <c r="BK123" i="8"/>
  <c r="CC123" i="8"/>
  <c r="CC66" i="8"/>
  <c r="BP66" i="8"/>
  <c r="BR66" i="8"/>
  <c r="BM66" i="8"/>
  <c r="BO66" i="8"/>
  <c r="BX66" i="8"/>
  <c r="BK66" i="8"/>
  <c r="BJ66" i="8"/>
  <c r="BT66" i="8"/>
  <c r="BN66" i="8"/>
  <c r="BQ66" i="8"/>
  <c r="BG66" i="8"/>
  <c r="BW66" i="8"/>
  <c r="BL66" i="8"/>
  <c r="BI66" i="8"/>
  <c r="BU66" i="8"/>
  <c r="BY66" i="8"/>
  <c r="BS66" i="8"/>
  <c r="BE66" i="8"/>
  <c r="BF66" i="8"/>
  <c r="BH66" i="8"/>
  <c r="BV66" i="8"/>
  <c r="CY189" i="8"/>
  <c r="CY156" i="8"/>
  <c r="CC79" i="8"/>
  <c r="BS79" i="8"/>
  <c r="BK79" i="8"/>
  <c r="BF79" i="8"/>
  <c r="BE79" i="8"/>
  <c r="BG79" i="8"/>
  <c r="BM79" i="8"/>
  <c r="BR79" i="8"/>
  <c r="BP79" i="8"/>
  <c r="BQ79" i="8"/>
  <c r="BT79" i="8"/>
  <c r="BX79" i="8"/>
  <c r="BL79" i="8"/>
  <c r="BH79" i="8"/>
  <c r="BV79" i="8"/>
  <c r="BO79" i="8"/>
  <c r="BJ79" i="8"/>
  <c r="BY79" i="8"/>
  <c r="BW79" i="8"/>
  <c r="BI79" i="8"/>
  <c r="BN79" i="8"/>
  <c r="BU79" i="8"/>
  <c r="BW171" i="8"/>
  <c r="BH171" i="8"/>
  <c r="BY171" i="8"/>
  <c r="BQ171" i="8"/>
  <c r="BS171" i="8"/>
  <c r="BV171" i="8"/>
  <c r="BK171" i="8"/>
  <c r="BX171" i="8"/>
  <c r="BO171" i="8"/>
  <c r="BJ171" i="8"/>
  <c r="BN171" i="8"/>
  <c r="BF171" i="8"/>
  <c r="BG171" i="8"/>
  <c r="BT171" i="8"/>
  <c r="CC171" i="8"/>
  <c r="BE171" i="8"/>
  <c r="BM171" i="8"/>
  <c r="BI171" i="8"/>
  <c r="BP171" i="8"/>
  <c r="BU171" i="8"/>
  <c r="BR171" i="8"/>
  <c r="BL171" i="8"/>
  <c r="CY170" i="8"/>
  <c r="CC193" i="8"/>
  <c r="BG193" i="8"/>
  <c r="BV193" i="8"/>
  <c r="BW193" i="8"/>
  <c r="BO193" i="8"/>
  <c r="BI193" i="8"/>
  <c r="BM193" i="8"/>
  <c r="BX193" i="8"/>
  <c r="BS193" i="8"/>
  <c r="BP193" i="8"/>
  <c r="BF193" i="8"/>
  <c r="BH193" i="8"/>
  <c r="BY193" i="8"/>
  <c r="BL193" i="8"/>
  <c r="BE193" i="8"/>
  <c r="BJ193" i="8"/>
  <c r="BU193" i="8"/>
  <c r="BK193" i="8"/>
  <c r="BN193" i="8"/>
  <c r="BQ193" i="8"/>
  <c r="BT193" i="8"/>
  <c r="BR193" i="8"/>
  <c r="CC34" i="8"/>
  <c r="BW34" i="8"/>
  <c r="BL34" i="8"/>
  <c r="BG34" i="8"/>
  <c r="BY34" i="8"/>
  <c r="BM34" i="8"/>
  <c r="BJ34" i="8"/>
  <c r="BR34" i="8"/>
  <c r="BF34" i="8"/>
  <c r="BQ34" i="8"/>
  <c r="BK34" i="8"/>
  <c r="BV34" i="8"/>
  <c r="BO34" i="8"/>
  <c r="BS34" i="8"/>
  <c r="BU34" i="8"/>
  <c r="BX34" i="8"/>
  <c r="BP34" i="8"/>
  <c r="BH34" i="8"/>
  <c r="BN34" i="8"/>
  <c r="BI34" i="8"/>
  <c r="BE34" i="8"/>
  <c r="BT34" i="8"/>
  <c r="CY117" i="8"/>
  <c r="CY27" i="8"/>
  <c r="CY36" i="8"/>
  <c r="CY194" i="8"/>
  <c r="CY146" i="8"/>
  <c r="CY110" i="8"/>
  <c r="CY43" i="8"/>
  <c r="U43" i="2"/>
  <c r="V43" i="2" s="1"/>
  <c r="BL188" i="8"/>
  <c r="BF188" i="8"/>
  <c r="CC188" i="8"/>
  <c r="BE188" i="8"/>
  <c r="BK188" i="8"/>
  <c r="BN188" i="8"/>
  <c r="BR188" i="8"/>
  <c r="BW188" i="8"/>
  <c r="BP188" i="8"/>
  <c r="BJ188" i="8"/>
  <c r="BX188" i="8"/>
  <c r="BQ188" i="8"/>
  <c r="BS188" i="8"/>
  <c r="BT188" i="8"/>
  <c r="BO188" i="8"/>
  <c r="BY188" i="8"/>
  <c r="BV188" i="8"/>
  <c r="BH188" i="8"/>
  <c r="BU188" i="8"/>
  <c r="BM188" i="8"/>
  <c r="BI188" i="8"/>
  <c r="BG188" i="8"/>
  <c r="BS213" i="8"/>
  <c r="BP213" i="8"/>
  <c r="BO213" i="8"/>
  <c r="BU213" i="8"/>
  <c r="BF213" i="8"/>
  <c r="BM213" i="8"/>
  <c r="BL213" i="8"/>
  <c r="BY213" i="8"/>
  <c r="BW213" i="8"/>
  <c r="BJ213" i="8"/>
  <c r="BQ213" i="8"/>
  <c r="BE213" i="8"/>
  <c r="BH213" i="8"/>
  <c r="BN213" i="8"/>
  <c r="BG213" i="8"/>
  <c r="BR213" i="8"/>
  <c r="CC213" i="8"/>
  <c r="BT213" i="8"/>
  <c r="BK213" i="8"/>
  <c r="BV213" i="8"/>
  <c r="BX213" i="8"/>
  <c r="BI213" i="8"/>
  <c r="T174" i="2"/>
  <c r="DB174" i="8" s="1"/>
  <c r="BV153" i="8"/>
  <c r="CC153" i="8"/>
  <c r="BH153" i="8"/>
  <c r="BM153" i="8"/>
  <c r="BT153" i="8"/>
  <c r="BK153" i="8"/>
  <c r="BW153" i="8"/>
  <c r="BJ153" i="8"/>
  <c r="BU153" i="8"/>
  <c r="BL153" i="8"/>
  <c r="BN153" i="8"/>
  <c r="BF153" i="8"/>
  <c r="BY153" i="8"/>
  <c r="BG153" i="8"/>
  <c r="BO153" i="8"/>
  <c r="BQ153" i="8"/>
  <c r="BS153" i="8"/>
  <c r="BR153" i="8"/>
  <c r="BP153" i="8"/>
  <c r="BI153" i="8"/>
  <c r="BX153" i="8"/>
  <c r="BE153" i="8"/>
  <c r="P49" i="6"/>
  <c r="P41" i="6"/>
  <c r="BK73" i="8"/>
  <c r="BF73" i="8"/>
  <c r="BT73" i="8"/>
  <c r="BY73" i="8"/>
  <c r="BR73" i="8"/>
  <c r="CC73" i="8"/>
  <c r="BS73" i="8"/>
  <c r="BH73" i="8"/>
  <c r="BM73" i="8"/>
  <c r="BU73" i="8"/>
  <c r="BW73" i="8"/>
  <c r="BX73" i="8"/>
  <c r="BG73" i="8"/>
  <c r="BI73" i="8"/>
  <c r="BV73" i="8"/>
  <c r="BE73" i="8"/>
  <c r="BQ73" i="8"/>
  <c r="BP73" i="8"/>
  <c r="BN73" i="8"/>
  <c r="BJ73" i="8"/>
  <c r="BO73" i="8"/>
  <c r="BL73" i="8"/>
  <c r="CY176" i="8"/>
  <c r="U176" i="2"/>
  <c r="V176" i="2" s="1"/>
  <c r="T115" i="2"/>
  <c r="DB115" i="8" s="1"/>
  <c r="T15" i="2"/>
  <c r="DB15" i="8" s="1"/>
  <c r="BY49" i="8"/>
  <c r="BE49" i="8"/>
  <c r="BH49" i="8"/>
  <c r="BJ49" i="8"/>
  <c r="BO49" i="8"/>
  <c r="BL49" i="8"/>
  <c r="CC49" i="8"/>
  <c r="BQ49" i="8"/>
  <c r="BW49" i="8"/>
  <c r="BN49" i="8"/>
  <c r="BU49" i="8"/>
  <c r="BR49" i="8"/>
  <c r="BM49" i="8"/>
  <c r="BT49" i="8"/>
  <c r="BG49" i="8"/>
  <c r="BX49" i="8"/>
  <c r="BS49" i="8"/>
  <c r="BF49" i="8"/>
  <c r="BI49" i="8"/>
  <c r="BP49" i="8"/>
  <c r="BK49" i="8"/>
  <c r="BV49" i="8"/>
  <c r="BS25" i="8"/>
  <c r="BR25" i="8"/>
  <c r="BV25" i="8"/>
  <c r="BO25" i="8"/>
  <c r="BG25" i="8"/>
  <c r="CC25" i="8"/>
  <c r="BU25" i="8"/>
  <c r="BN25" i="8"/>
  <c r="BF25" i="8"/>
  <c r="BI25" i="8"/>
  <c r="BH25" i="8"/>
  <c r="BE25" i="8"/>
  <c r="BL25" i="8"/>
  <c r="BX25" i="8"/>
  <c r="BJ25" i="8"/>
  <c r="BK25" i="8"/>
  <c r="BM25" i="8"/>
  <c r="BT25" i="8"/>
  <c r="BQ25" i="8"/>
  <c r="BW25" i="8"/>
  <c r="BP25" i="8"/>
  <c r="BY25" i="8"/>
  <c r="U107" i="2"/>
  <c r="V107" i="2" s="1"/>
  <c r="CY107" i="8"/>
  <c r="CY190" i="8"/>
  <c r="U190" i="2"/>
  <c r="V190" i="2" s="1"/>
  <c r="CY116" i="8"/>
  <c r="U116" i="2"/>
  <c r="V116" i="2" s="1"/>
  <c r="U148" i="2"/>
  <c r="V148" i="2" s="1"/>
  <c r="CY148" i="8"/>
  <c r="U54" i="2"/>
  <c r="V54" i="2" s="1"/>
  <c r="CY54" i="8"/>
  <c r="CY120" i="8"/>
  <c r="U120" i="2"/>
  <c r="V120" i="2" s="1"/>
  <c r="CC162" i="8"/>
  <c r="BV162" i="8"/>
  <c r="BJ162" i="8"/>
  <c r="BY162" i="8"/>
  <c r="BW162" i="8"/>
  <c r="BU162" i="8"/>
  <c r="BE162" i="8"/>
  <c r="BG162" i="8"/>
  <c r="BF162" i="8"/>
  <c r="BS162" i="8"/>
  <c r="BK162" i="8"/>
  <c r="BP162" i="8"/>
  <c r="BN162" i="8"/>
  <c r="BM162" i="8"/>
  <c r="BO162" i="8"/>
  <c r="BT162" i="8"/>
  <c r="BI162" i="8"/>
  <c r="BL162" i="8"/>
  <c r="BQ162" i="8"/>
  <c r="BX162" i="8"/>
  <c r="BH162" i="8"/>
  <c r="BR162" i="8"/>
  <c r="CY216" i="8"/>
  <c r="U216" i="2"/>
  <c r="V216" i="2" s="1"/>
  <c r="CY217" i="8"/>
  <c r="CY68" i="8"/>
  <c r="U68" i="2"/>
  <c r="V68" i="2" s="1"/>
  <c r="CY192" i="8"/>
  <c r="U192" i="2"/>
  <c r="V192" i="2" s="1"/>
  <c r="U57" i="2"/>
  <c r="V57" i="2" s="1"/>
  <c r="CY128" i="8"/>
  <c r="CY98" i="8"/>
  <c r="U98" i="2"/>
  <c r="V98" i="2" s="1"/>
  <c r="U178" i="2"/>
  <c r="V178" i="2" s="1"/>
  <c r="CY96" i="8"/>
  <c r="U96" i="2"/>
  <c r="V96" i="2" s="1"/>
  <c r="CY201" i="8"/>
  <c r="U201" i="2"/>
  <c r="V201" i="2" s="1"/>
  <c r="CC114" i="8"/>
  <c r="BQ114" i="8"/>
  <c r="BL114" i="8"/>
  <c r="BN114" i="8"/>
  <c r="BS114" i="8"/>
  <c r="BJ114" i="8"/>
  <c r="BH114" i="8"/>
  <c r="BE114" i="8"/>
  <c r="BV114" i="8"/>
  <c r="BT114" i="8"/>
  <c r="BW114" i="8"/>
  <c r="BY114" i="8"/>
  <c r="BR114" i="8"/>
  <c r="BM114" i="8"/>
  <c r="BF114" i="8"/>
  <c r="BU114" i="8"/>
  <c r="BI114" i="8"/>
  <c r="BK114" i="8"/>
  <c r="BG114" i="8"/>
  <c r="BP114" i="8"/>
  <c r="BX114" i="8"/>
  <c r="BO114" i="8"/>
  <c r="CY206" i="8"/>
  <c r="AX214" i="8"/>
  <c r="AD214" i="44" s="1"/>
  <c r="AM214" i="8"/>
  <c r="S214" i="44" s="1"/>
  <c r="AS214" i="8"/>
  <c r="Y214" i="44" s="1"/>
  <c r="AI214" i="8"/>
  <c r="O214" i="44" s="1"/>
  <c r="BA214" i="8"/>
  <c r="AG214" i="44" s="1"/>
  <c r="AN214" i="8"/>
  <c r="T214" i="44" s="1"/>
  <c r="AV214" i="8"/>
  <c r="AB214" i="44" s="1"/>
  <c r="AJ214" i="8"/>
  <c r="P214" i="44" s="1"/>
  <c r="AR214" i="8"/>
  <c r="X214" i="44" s="1"/>
  <c r="AH214" i="8"/>
  <c r="N214" i="44" s="1"/>
  <c r="AL214" i="8"/>
  <c r="R214" i="44" s="1"/>
  <c r="AK214" i="8"/>
  <c r="Q214" i="44" s="1"/>
  <c r="AP214" i="8"/>
  <c r="V214" i="44" s="1"/>
  <c r="AW214" i="8"/>
  <c r="AC214" i="44" s="1"/>
  <c r="AO214" i="8"/>
  <c r="U214" i="44" s="1"/>
  <c r="AG214" i="8"/>
  <c r="M214" i="44" s="1"/>
  <c r="AQ214" i="8"/>
  <c r="W214" i="44" s="1"/>
  <c r="AU214" i="8"/>
  <c r="AA214" i="44" s="1"/>
  <c r="AZ214" i="8"/>
  <c r="AF214" i="44" s="1"/>
  <c r="AY214" i="8"/>
  <c r="AE214" i="44" s="1"/>
  <c r="AT214" i="8"/>
  <c r="Z214" i="44" s="1"/>
  <c r="BO81" i="8"/>
  <c r="BV81" i="8"/>
  <c r="BQ81" i="8"/>
  <c r="BF81" i="8"/>
  <c r="BG81" i="8"/>
  <c r="BY81" i="8"/>
  <c r="BT81" i="8"/>
  <c r="BU81" i="8"/>
  <c r="BE81" i="8"/>
  <c r="BX81" i="8"/>
  <c r="CC81" i="8"/>
  <c r="BI81" i="8"/>
  <c r="BW81" i="8"/>
  <c r="BN81" i="8"/>
  <c r="BL81" i="8"/>
  <c r="BK81" i="8"/>
  <c r="BM81" i="8"/>
  <c r="BP81" i="8"/>
  <c r="BJ81" i="8"/>
  <c r="BH81" i="8"/>
  <c r="BS81" i="8"/>
  <c r="BR81" i="8"/>
  <c r="T51" i="2"/>
  <c r="DB51" i="8" s="1"/>
  <c r="CC46" i="8"/>
  <c r="BU46" i="8"/>
  <c r="BV46" i="8"/>
  <c r="BH46" i="8"/>
  <c r="BJ46" i="8"/>
  <c r="BW46" i="8"/>
  <c r="BY46" i="8"/>
  <c r="BT46" i="8"/>
  <c r="BN46" i="8"/>
  <c r="BO46" i="8"/>
  <c r="BX46" i="8"/>
  <c r="BF46" i="8"/>
  <c r="BE46" i="8"/>
  <c r="BP46" i="8"/>
  <c r="BR46" i="8"/>
  <c r="BG46" i="8"/>
  <c r="BI46" i="8"/>
  <c r="BL46" i="8"/>
  <c r="BS46" i="8"/>
  <c r="BQ46" i="8"/>
  <c r="BK46" i="8"/>
  <c r="BM46" i="8"/>
  <c r="CY60" i="8"/>
  <c r="CC97" i="8"/>
  <c r="BS97" i="8"/>
  <c r="BH97" i="8"/>
  <c r="BO97" i="8"/>
  <c r="BU97" i="8"/>
  <c r="BI97" i="8"/>
  <c r="BJ97" i="8"/>
  <c r="BP97" i="8"/>
  <c r="BT97" i="8"/>
  <c r="BN97" i="8"/>
  <c r="BR97" i="8"/>
  <c r="BK97" i="8"/>
  <c r="BQ97" i="8"/>
  <c r="BE97" i="8"/>
  <c r="BW97" i="8"/>
  <c r="BF97" i="8"/>
  <c r="BV97" i="8"/>
  <c r="BL97" i="8"/>
  <c r="BG97" i="8"/>
  <c r="BY97" i="8"/>
  <c r="BM97" i="8"/>
  <c r="BX97" i="8"/>
  <c r="CC198" i="8"/>
  <c r="BP198" i="8"/>
  <c r="BJ198" i="8"/>
  <c r="BG198" i="8"/>
  <c r="BQ198" i="8"/>
  <c r="BW198" i="8"/>
  <c r="BX198" i="8"/>
  <c r="BM198" i="8"/>
  <c r="BK198" i="8"/>
  <c r="BS198" i="8"/>
  <c r="BT198" i="8"/>
  <c r="BH198" i="8"/>
  <c r="BF198" i="8"/>
  <c r="BY198" i="8"/>
  <c r="BE198" i="8"/>
  <c r="BI198" i="8"/>
  <c r="BO198" i="8"/>
  <c r="BR198" i="8"/>
  <c r="BL198" i="8"/>
  <c r="BV198" i="8"/>
  <c r="BN198" i="8"/>
  <c r="BU198" i="8"/>
  <c r="CY49" i="8"/>
  <c r="CC63" i="8"/>
  <c r="BO63" i="8"/>
  <c r="BF63" i="8"/>
  <c r="BS63" i="8"/>
  <c r="BV63" i="8"/>
  <c r="BL63" i="8"/>
  <c r="BY63" i="8"/>
  <c r="BM63" i="8"/>
  <c r="BP63" i="8"/>
  <c r="BU63" i="8"/>
  <c r="BQ63" i="8"/>
  <c r="BE63" i="8"/>
  <c r="BW63" i="8"/>
  <c r="BJ63" i="8"/>
  <c r="BR63" i="8"/>
  <c r="BI63" i="8"/>
  <c r="BG63" i="8"/>
  <c r="BN63" i="8"/>
  <c r="BX63" i="8"/>
  <c r="BK63" i="8"/>
  <c r="BH63" i="8"/>
  <c r="BT63" i="8"/>
  <c r="CC183" i="8"/>
  <c r="BT183" i="8"/>
  <c r="BJ183" i="8"/>
  <c r="BV183" i="8"/>
  <c r="BE183" i="8"/>
  <c r="BN183" i="8"/>
  <c r="BX183" i="8"/>
  <c r="BK183" i="8"/>
  <c r="BU183" i="8"/>
  <c r="BG183" i="8"/>
  <c r="BF183" i="8"/>
  <c r="BI183" i="8"/>
  <c r="BO183" i="8"/>
  <c r="BM183" i="8"/>
  <c r="BW183" i="8"/>
  <c r="BR183" i="8"/>
  <c r="BP183" i="8"/>
  <c r="BL183" i="8"/>
  <c r="BH183" i="8"/>
  <c r="BY183" i="8"/>
  <c r="BQ183" i="8"/>
  <c r="BS183" i="8"/>
  <c r="BW109" i="8"/>
  <c r="BM109" i="8"/>
  <c r="BG109" i="8"/>
  <c r="BS109" i="8"/>
  <c r="BQ109" i="8"/>
  <c r="BL109" i="8"/>
  <c r="BU109" i="8"/>
  <c r="BK109" i="8"/>
  <c r="BJ109" i="8"/>
  <c r="BF109" i="8"/>
  <c r="BP109" i="8"/>
  <c r="BN109" i="8"/>
  <c r="BT109" i="8"/>
  <c r="BO109" i="8"/>
  <c r="BV109" i="8"/>
  <c r="BH109" i="8"/>
  <c r="BX109" i="8"/>
  <c r="BI109" i="8"/>
  <c r="CC109" i="8"/>
  <c r="BY109" i="8"/>
  <c r="BR109" i="8"/>
  <c r="BE109" i="8"/>
  <c r="BJ158" i="8"/>
  <c r="BH158" i="8"/>
  <c r="BY158" i="8"/>
  <c r="BN158" i="8"/>
  <c r="BW158" i="8"/>
  <c r="BT158" i="8"/>
  <c r="BU158" i="8"/>
  <c r="BO158" i="8"/>
  <c r="BX158" i="8"/>
  <c r="BQ158" i="8"/>
  <c r="BK158" i="8"/>
  <c r="BM158" i="8"/>
  <c r="BE158" i="8"/>
  <c r="BI158" i="8"/>
  <c r="CC158" i="8"/>
  <c r="BR158" i="8"/>
  <c r="BG158" i="8"/>
  <c r="BV158" i="8"/>
  <c r="BL158" i="8"/>
  <c r="BS158" i="8"/>
  <c r="BP158" i="8"/>
  <c r="BF158" i="8"/>
  <c r="BN205" i="8"/>
  <c r="BG205" i="8"/>
  <c r="BV205" i="8"/>
  <c r="BX205" i="8"/>
  <c r="BI205" i="8"/>
  <c r="BP205" i="8"/>
  <c r="BF205" i="8"/>
  <c r="BJ205" i="8"/>
  <c r="BQ205" i="8"/>
  <c r="BS205" i="8"/>
  <c r="BE205" i="8"/>
  <c r="BW205" i="8"/>
  <c r="BU205" i="8"/>
  <c r="BK205" i="8"/>
  <c r="BT205" i="8"/>
  <c r="CC205" i="8"/>
  <c r="BM205" i="8"/>
  <c r="BH205" i="8"/>
  <c r="BL205" i="8"/>
  <c r="BO205" i="8"/>
  <c r="BY205" i="8"/>
  <c r="BR205" i="8"/>
  <c r="CY132" i="8"/>
  <c r="BE229" i="8"/>
  <c r="BQ229" i="8"/>
  <c r="BR229" i="8"/>
  <c r="BL229" i="8"/>
  <c r="BM229" i="8"/>
  <c r="BY229" i="8"/>
  <c r="BH229" i="8"/>
  <c r="BX229" i="8"/>
  <c r="CC229" i="8"/>
  <c r="BW229" i="8"/>
  <c r="BK229" i="8"/>
  <c r="BT229" i="8"/>
  <c r="BS229" i="8"/>
  <c r="BN229" i="8"/>
  <c r="BJ229" i="8"/>
  <c r="BO229" i="8"/>
  <c r="BI229" i="8"/>
  <c r="BG229" i="8"/>
  <c r="BP229" i="8"/>
  <c r="BV229" i="8"/>
  <c r="BU229" i="8"/>
  <c r="BF229" i="8"/>
  <c r="U87" i="2"/>
  <c r="V87" i="2" s="1"/>
  <c r="CY87" i="8"/>
  <c r="T49" i="2"/>
  <c r="DB49" i="8" s="1"/>
  <c r="U41" i="6"/>
  <c r="U49" i="6"/>
  <c r="CC189" i="8"/>
  <c r="BU189" i="8"/>
  <c r="BI189" i="8"/>
  <c r="BL189" i="8"/>
  <c r="BY189" i="8"/>
  <c r="BJ189" i="8"/>
  <c r="BM189" i="8"/>
  <c r="BF189" i="8"/>
  <c r="BH189" i="8"/>
  <c r="BK189" i="8"/>
  <c r="BP189" i="8"/>
  <c r="BS189" i="8"/>
  <c r="BG189" i="8"/>
  <c r="BT189" i="8"/>
  <c r="BR189" i="8"/>
  <c r="BX189" i="8"/>
  <c r="BQ189" i="8"/>
  <c r="BV189" i="8"/>
  <c r="BO189" i="8"/>
  <c r="BW189" i="8"/>
  <c r="BE189" i="8"/>
  <c r="BN189" i="8"/>
  <c r="CC215" i="8"/>
  <c r="BF215" i="8"/>
  <c r="BM215" i="8"/>
  <c r="BH215" i="8"/>
  <c r="BE215" i="8"/>
  <c r="BG215" i="8"/>
  <c r="BV215" i="8"/>
  <c r="BT215" i="8"/>
  <c r="BU215" i="8"/>
  <c r="BK215" i="8"/>
  <c r="BP215" i="8"/>
  <c r="BL215" i="8"/>
  <c r="BQ215" i="8"/>
  <c r="BR215" i="8"/>
  <c r="BW215" i="8"/>
  <c r="BY215" i="8"/>
  <c r="BO215" i="8"/>
  <c r="BS215" i="8"/>
  <c r="BX215" i="8"/>
  <c r="BN215" i="8"/>
  <c r="BJ215" i="8"/>
  <c r="BI215" i="8"/>
  <c r="CC156" i="8"/>
  <c r="BM156" i="8"/>
  <c r="BT156" i="8"/>
  <c r="BV156" i="8"/>
  <c r="BU156" i="8"/>
  <c r="BP156" i="8"/>
  <c r="BF156" i="8"/>
  <c r="BQ156" i="8"/>
  <c r="BK156" i="8"/>
  <c r="BH156" i="8"/>
  <c r="BW156" i="8"/>
  <c r="BN156" i="8"/>
  <c r="BO156" i="8"/>
  <c r="BI156" i="8"/>
  <c r="BJ156" i="8"/>
  <c r="BX156" i="8"/>
  <c r="BR156" i="8"/>
  <c r="BG156" i="8"/>
  <c r="BE156" i="8"/>
  <c r="BS156" i="8"/>
  <c r="BL156" i="8"/>
  <c r="BY156" i="8"/>
  <c r="CY21" i="8"/>
  <c r="CC170" i="8"/>
  <c r="BT170" i="8"/>
  <c r="BG170" i="8"/>
  <c r="BH170" i="8"/>
  <c r="BW170" i="8"/>
  <c r="BS170" i="8"/>
  <c r="BY170" i="8"/>
  <c r="BL170" i="8"/>
  <c r="BN170" i="8"/>
  <c r="BU170" i="8"/>
  <c r="BE170" i="8"/>
  <c r="BM170" i="8"/>
  <c r="BI170" i="8"/>
  <c r="BV170" i="8"/>
  <c r="BJ170" i="8"/>
  <c r="BF170" i="8"/>
  <c r="BK170" i="8"/>
  <c r="BX170" i="8"/>
  <c r="BR170" i="8"/>
  <c r="BO170" i="8"/>
  <c r="BP170" i="8"/>
  <c r="BQ170" i="8"/>
  <c r="BP117" i="8"/>
  <c r="BK117" i="8"/>
  <c r="CC117" i="8"/>
  <c r="BT117" i="8"/>
  <c r="BI117" i="8"/>
  <c r="BL117" i="8"/>
  <c r="BS117" i="8"/>
  <c r="BQ117" i="8"/>
  <c r="BG117" i="8"/>
  <c r="BE117" i="8"/>
  <c r="BW117" i="8"/>
  <c r="BX117" i="8"/>
  <c r="BV117" i="8"/>
  <c r="BU117" i="8"/>
  <c r="BN117" i="8"/>
  <c r="BR117" i="8"/>
  <c r="BO117" i="8"/>
  <c r="BM117" i="8"/>
  <c r="BY117" i="8"/>
  <c r="BJ117" i="8"/>
  <c r="BH117" i="8"/>
  <c r="BF117" i="8"/>
  <c r="BO27" i="8"/>
  <c r="BJ27" i="8"/>
  <c r="BQ27" i="8"/>
  <c r="BL27" i="8"/>
  <c r="BP27" i="8"/>
  <c r="BK27" i="8"/>
  <c r="BW27" i="8"/>
  <c r="BH27" i="8"/>
  <c r="BY27" i="8"/>
  <c r="BR27" i="8"/>
  <c r="BE27" i="8"/>
  <c r="BI27" i="8"/>
  <c r="BG27" i="8"/>
  <c r="BV27" i="8"/>
  <c r="BU27" i="8"/>
  <c r="BX27" i="8"/>
  <c r="BM27" i="8"/>
  <c r="BT27" i="8"/>
  <c r="BS27" i="8"/>
  <c r="CC27" i="8"/>
  <c r="BF27" i="8"/>
  <c r="BN27" i="8"/>
  <c r="BR36" i="8"/>
  <c r="BQ36" i="8"/>
  <c r="BS36" i="8"/>
  <c r="BX36" i="8"/>
  <c r="BY36" i="8"/>
  <c r="BE36" i="8"/>
  <c r="BJ36" i="8"/>
  <c r="BV36" i="8"/>
  <c r="BF36" i="8"/>
  <c r="BO36" i="8"/>
  <c r="BG36" i="8"/>
  <c r="BU36" i="8"/>
  <c r="BP36" i="8"/>
  <c r="BW36" i="8"/>
  <c r="BK36" i="8"/>
  <c r="BI36" i="8"/>
  <c r="BT36" i="8"/>
  <c r="BN36" i="8"/>
  <c r="CC36" i="8"/>
  <c r="BM36" i="8"/>
  <c r="BH36" i="8"/>
  <c r="BL36" i="8"/>
  <c r="CC146" i="8"/>
  <c r="BS146" i="8"/>
  <c r="BV146" i="8"/>
  <c r="BL146" i="8"/>
  <c r="BN146" i="8"/>
  <c r="BQ146" i="8"/>
  <c r="BO146" i="8"/>
  <c r="BH146" i="8"/>
  <c r="BX146" i="8"/>
  <c r="BJ146" i="8"/>
  <c r="BF146" i="8"/>
  <c r="BP146" i="8"/>
  <c r="BG146" i="8"/>
  <c r="BY146" i="8"/>
  <c r="BT146" i="8"/>
  <c r="BE146" i="8"/>
  <c r="BR146" i="8"/>
  <c r="BW146" i="8"/>
  <c r="BK146" i="8"/>
  <c r="BI146" i="8"/>
  <c r="BM146" i="8"/>
  <c r="BU146" i="8"/>
  <c r="CY111" i="8"/>
  <c r="CY100" i="8"/>
  <c r="CY209" i="8"/>
  <c r="CY119" i="8"/>
  <c r="CY134" i="8"/>
  <c r="CC58" i="8"/>
  <c r="BP58" i="8"/>
  <c r="BJ58" i="8"/>
  <c r="BR58" i="8"/>
  <c r="BK58" i="8"/>
  <c r="BO58" i="8"/>
  <c r="BT58" i="8"/>
  <c r="BQ58" i="8"/>
  <c r="BS58" i="8"/>
  <c r="BL58" i="8"/>
  <c r="BE58" i="8"/>
  <c r="BX58" i="8"/>
  <c r="BG58" i="8"/>
  <c r="BM58" i="8"/>
  <c r="BI58" i="8"/>
  <c r="BH58" i="8"/>
  <c r="BV58" i="8"/>
  <c r="BY58" i="8"/>
  <c r="BN58" i="8"/>
  <c r="BU58" i="8"/>
  <c r="BF58" i="8"/>
  <c r="BW58" i="8"/>
  <c r="U153" i="2"/>
  <c r="V153" i="2" s="1"/>
  <c r="CY153" i="8"/>
  <c r="CY73" i="8"/>
  <c r="U73" i="2"/>
  <c r="V73" i="2" s="1"/>
  <c r="U215" i="2"/>
  <c r="V215" i="2" s="1"/>
  <c r="CY215" i="8"/>
  <c r="BG219" i="8"/>
  <c r="BL219" i="8"/>
  <c r="BR219" i="8"/>
  <c r="BF219" i="8"/>
  <c r="BI219" i="8"/>
  <c r="BK219" i="8"/>
  <c r="BO219" i="8"/>
  <c r="BS219" i="8"/>
  <c r="BY219" i="8"/>
  <c r="BE219" i="8"/>
  <c r="BV219" i="8"/>
  <c r="BX219" i="8"/>
  <c r="BH219" i="8"/>
  <c r="BJ219" i="8"/>
  <c r="BT219" i="8"/>
  <c r="BU219" i="8"/>
  <c r="CC219" i="8"/>
  <c r="BN219" i="8"/>
  <c r="BP219" i="8"/>
  <c r="BW219" i="8"/>
  <c r="BQ219" i="8"/>
  <c r="BM219" i="8"/>
  <c r="CY169" i="8"/>
  <c r="CY177" i="8"/>
  <c r="CC115" i="8"/>
  <c r="BY115" i="8"/>
  <c r="BJ115" i="8"/>
  <c r="BE115" i="8"/>
  <c r="BH115" i="8"/>
  <c r="BL115" i="8"/>
  <c r="BF115" i="8"/>
  <c r="BX115" i="8"/>
  <c r="BK115" i="8"/>
  <c r="BP115" i="8"/>
  <c r="BV115" i="8"/>
  <c r="BO115" i="8"/>
  <c r="BW115" i="8"/>
  <c r="BN115" i="8"/>
  <c r="BS115" i="8"/>
  <c r="BM115" i="8"/>
  <c r="BG115" i="8"/>
  <c r="BI115" i="8"/>
  <c r="BQ115" i="8"/>
  <c r="BR115" i="8"/>
  <c r="BT115" i="8"/>
  <c r="BU115" i="8"/>
  <c r="CC173" i="8"/>
  <c r="BU173" i="8"/>
  <c r="BQ173" i="8"/>
  <c r="BI173" i="8"/>
  <c r="BR173" i="8"/>
  <c r="BX173" i="8"/>
  <c r="BN173" i="8"/>
  <c r="BY173" i="8"/>
  <c r="BH173" i="8"/>
  <c r="BL173" i="8"/>
  <c r="BE173" i="8"/>
  <c r="BW173" i="8"/>
  <c r="BF173" i="8"/>
  <c r="BM173" i="8"/>
  <c r="BG173" i="8"/>
  <c r="BK173" i="8"/>
  <c r="BT173" i="8"/>
  <c r="BP173" i="8"/>
  <c r="BJ173" i="8"/>
  <c r="BS173" i="8"/>
  <c r="BO173" i="8"/>
  <c r="BV173" i="8"/>
  <c r="CY76" i="8"/>
  <c r="T177" i="2"/>
  <c r="DB177" i="8" s="1"/>
  <c r="CY191" i="8"/>
  <c r="CY131" i="8"/>
  <c r="U152" i="2"/>
  <c r="V152" i="2" s="1"/>
  <c r="CY152" i="8"/>
  <c r="CY187" i="8"/>
  <c r="T49" i="6"/>
  <c r="T41" i="6"/>
  <c r="BE194" i="8"/>
  <c r="BF194" i="8"/>
  <c r="CC194" i="8"/>
  <c r="BM194" i="8"/>
  <c r="BQ194" i="8"/>
  <c r="BS194" i="8"/>
  <c r="BK194" i="8"/>
  <c r="BG194" i="8"/>
  <c r="BX194" i="8"/>
  <c r="BI194" i="8"/>
  <c r="BU194" i="8"/>
  <c r="BY194" i="8"/>
  <c r="BP194" i="8"/>
  <c r="BJ194" i="8"/>
  <c r="BO194" i="8"/>
  <c r="BR194" i="8"/>
  <c r="BL194" i="8"/>
  <c r="BN194" i="8"/>
  <c r="BH194" i="8"/>
  <c r="BW194" i="8"/>
  <c r="BT194" i="8"/>
  <c r="BV194" i="8"/>
  <c r="N49" i="6"/>
  <c r="N41" i="6"/>
  <c r="BQ110" i="8"/>
  <c r="CC110" i="8"/>
  <c r="BJ110" i="8"/>
  <c r="BX110" i="8"/>
  <c r="BI110" i="8"/>
  <c r="BE110" i="8"/>
  <c r="BY110" i="8"/>
  <c r="BT110" i="8"/>
  <c r="BS110" i="8"/>
  <c r="BV110" i="8"/>
  <c r="BN110" i="8"/>
  <c r="BH110" i="8"/>
  <c r="BM110" i="8"/>
  <c r="BG110" i="8"/>
  <c r="BR110" i="8"/>
  <c r="BO110" i="8"/>
  <c r="BU110" i="8"/>
  <c r="BW110" i="8"/>
  <c r="BF110" i="8"/>
  <c r="BL110" i="8"/>
  <c r="BP110" i="8"/>
  <c r="BK110" i="8"/>
  <c r="BN223" i="8"/>
  <c r="BT223" i="8"/>
  <c r="CC223" i="8"/>
  <c r="BW223" i="8"/>
  <c r="BY223" i="8"/>
  <c r="BL223" i="8"/>
  <c r="BR223" i="8"/>
  <c r="BP223" i="8"/>
  <c r="BI223" i="8"/>
  <c r="BK223" i="8"/>
  <c r="BE223" i="8"/>
  <c r="BH223" i="8"/>
  <c r="BF223" i="8"/>
  <c r="BO223" i="8"/>
  <c r="BQ223" i="8"/>
  <c r="BJ223" i="8"/>
  <c r="BS223" i="8"/>
  <c r="BG223" i="8"/>
  <c r="BU223" i="8"/>
  <c r="BM223" i="8"/>
  <c r="BV223" i="8"/>
  <c r="BX223" i="8"/>
  <c r="CC51" i="8"/>
  <c r="BL51" i="8"/>
  <c r="BQ51" i="8"/>
  <c r="BE51" i="8"/>
  <c r="BW51" i="8"/>
  <c r="BO51" i="8"/>
  <c r="BM51" i="8"/>
  <c r="BJ51" i="8"/>
  <c r="BP51" i="8"/>
  <c r="BT51" i="8"/>
  <c r="BG51" i="8"/>
  <c r="BI51" i="8"/>
  <c r="BR51" i="8"/>
  <c r="BU51" i="8"/>
  <c r="BN51" i="8"/>
  <c r="BY51" i="8"/>
  <c r="BK51" i="8"/>
  <c r="BS51" i="8"/>
  <c r="BX51" i="8"/>
  <c r="BH51" i="8"/>
  <c r="BF51" i="8"/>
  <c r="BV51" i="8"/>
  <c r="BS43" i="8"/>
  <c r="BE43" i="8"/>
  <c r="CC43" i="8"/>
  <c r="BJ43" i="8"/>
  <c r="BK43" i="8"/>
  <c r="BX43" i="8"/>
  <c r="BR43" i="8"/>
  <c r="BO43" i="8"/>
  <c r="BV43" i="8"/>
  <c r="BT43" i="8"/>
  <c r="BG43" i="8"/>
  <c r="BY43" i="8"/>
  <c r="BP43" i="8"/>
  <c r="BF43" i="8"/>
  <c r="BH43" i="8"/>
  <c r="BN43" i="8"/>
  <c r="BI43" i="8"/>
  <c r="BQ43" i="8"/>
  <c r="BW43" i="8"/>
  <c r="BM43" i="8"/>
  <c r="BU43" i="8"/>
  <c r="BL43" i="8"/>
  <c r="DN39" i="8"/>
  <c r="DG39" i="8"/>
  <c r="DH39" i="8"/>
  <c r="DD39" i="8"/>
  <c r="DP39" i="8"/>
  <c r="DU39" i="8"/>
  <c r="DS39" i="8"/>
  <c r="DW39" i="8"/>
  <c r="DV39" i="8"/>
  <c r="DF39" i="8"/>
  <c r="DI39" i="8"/>
  <c r="DR39" i="8"/>
  <c r="DJ39" i="8"/>
  <c r="DK39" i="8"/>
  <c r="DE39" i="8"/>
  <c r="DC39" i="8"/>
  <c r="DQ39" i="8"/>
  <c r="DM39" i="8"/>
  <c r="DT39" i="8"/>
  <c r="DO39" i="8"/>
  <c r="DL39" i="8"/>
  <c r="BI169" i="8"/>
  <c r="BN169" i="8"/>
  <c r="CC169" i="8"/>
  <c r="BP169" i="8"/>
  <c r="BO169" i="8"/>
  <c r="BJ169" i="8"/>
  <c r="BY169" i="8"/>
  <c r="BR169" i="8"/>
  <c r="BH169" i="8"/>
  <c r="BT169" i="8"/>
  <c r="BM169" i="8"/>
  <c r="BF169" i="8"/>
  <c r="BS169" i="8"/>
  <c r="BU169" i="8"/>
  <c r="BG169" i="8"/>
  <c r="BL169" i="8"/>
  <c r="BV169" i="8"/>
  <c r="BX169" i="8"/>
  <c r="BE169" i="8"/>
  <c r="BK169" i="8"/>
  <c r="BQ169" i="8"/>
  <c r="BW169" i="8"/>
  <c r="CC177" i="8"/>
  <c r="BF177" i="8"/>
  <c r="BY177" i="8"/>
  <c r="BI177" i="8"/>
  <c r="BP177" i="8"/>
  <c r="BN177" i="8"/>
  <c r="BO177" i="8"/>
  <c r="BR177" i="8"/>
  <c r="BQ177" i="8"/>
  <c r="BX177" i="8"/>
  <c r="BJ177" i="8"/>
  <c r="BE177" i="8"/>
  <c r="BU177" i="8"/>
  <c r="BK177" i="8"/>
  <c r="BL177" i="8"/>
  <c r="BM177" i="8"/>
  <c r="BW177" i="8"/>
  <c r="BG177" i="8"/>
  <c r="BS177" i="8"/>
  <c r="BV177" i="8"/>
  <c r="BT177" i="8"/>
  <c r="BH177" i="8"/>
  <c r="CY95" i="8"/>
  <c r="CY22" i="8"/>
  <c r="CY184" i="8"/>
  <c r="CY224" i="8"/>
  <c r="T229" i="2"/>
  <c r="DB229" i="8" s="1"/>
  <c r="CY104" i="8"/>
  <c r="BJ107" i="8"/>
  <c r="BE107" i="8"/>
  <c r="BU107" i="8"/>
  <c r="BG107" i="8"/>
  <c r="CC107" i="8"/>
  <c r="BS107" i="8"/>
  <c r="BK107" i="8"/>
  <c r="BF107" i="8"/>
  <c r="BI107" i="8"/>
  <c r="BR107" i="8"/>
  <c r="BN107" i="8"/>
  <c r="BO107" i="8"/>
  <c r="BW107" i="8"/>
  <c r="BL107" i="8"/>
  <c r="BM107" i="8"/>
  <c r="BH107" i="8"/>
  <c r="BP107" i="8"/>
  <c r="BX107" i="8"/>
  <c r="BV107" i="8"/>
  <c r="BQ107" i="8"/>
  <c r="BT107" i="8"/>
  <c r="BY107" i="8"/>
  <c r="CC190" i="8"/>
  <c r="BQ190" i="8"/>
  <c r="BG190" i="8"/>
  <c r="BK190" i="8"/>
  <c r="BY190" i="8"/>
  <c r="BT190" i="8"/>
  <c r="BX190" i="8"/>
  <c r="BM190" i="8"/>
  <c r="BI190" i="8"/>
  <c r="BV190" i="8"/>
  <c r="BN190" i="8"/>
  <c r="BJ190" i="8"/>
  <c r="BR190" i="8"/>
  <c r="BF190" i="8"/>
  <c r="BE190" i="8"/>
  <c r="BW190" i="8"/>
  <c r="BH190" i="8"/>
  <c r="BO190" i="8"/>
  <c r="BL190" i="8"/>
  <c r="BP190" i="8"/>
  <c r="BS190" i="8"/>
  <c r="BU190" i="8"/>
  <c r="BL116" i="8"/>
  <c r="BF116" i="8"/>
  <c r="BJ116" i="8"/>
  <c r="BU116" i="8"/>
  <c r="CC116" i="8"/>
  <c r="BW116" i="8"/>
  <c r="BS116" i="8"/>
  <c r="BK116" i="8"/>
  <c r="BQ116" i="8"/>
  <c r="BP116" i="8"/>
  <c r="BX116" i="8"/>
  <c r="BO116" i="8"/>
  <c r="BG116" i="8"/>
  <c r="BR116" i="8"/>
  <c r="BM116" i="8"/>
  <c r="BN116" i="8"/>
  <c r="BH116" i="8"/>
  <c r="BI116" i="8"/>
  <c r="BY116" i="8"/>
  <c r="BT116" i="8"/>
  <c r="BE116" i="8"/>
  <c r="BV116" i="8"/>
  <c r="CC148" i="8"/>
  <c r="BV148" i="8"/>
  <c r="BO148" i="8"/>
  <c r="BK148" i="8"/>
  <c r="BQ148" i="8"/>
  <c r="BJ148" i="8"/>
  <c r="BM148" i="8"/>
  <c r="BN148" i="8"/>
  <c r="BX148" i="8"/>
  <c r="BH148" i="8"/>
  <c r="BY148" i="8"/>
  <c r="BS148" i="8"/>
  <c r="BG148" i="8"/>
  <c r="BU148" i="8"/>
  <c r="BR148" i="8"/>
  <c r="BE148" i="8"/>
  <c r="BL148" i="8"/>
  <c r="BI148" i="8"/>
  <c r="BF148" i="8"/>
  <c r="BT148" i="8"/>
  <c r="BW148" i="8"/>
  <c r="BP148" i="8"/>
  <c r="CC54" i="8"/>
  <c r="BW54" i="8"/>
  <c r="BM54" i="8"/>
  <c r="BP54" i="8"/>
  <c r="BL54" i="8"/>
  <c r="BV54" i="8"/>
  <c r="BO54" i="8"/>
  <c r="BX54" i="8"/>
  <c r="BK54" i="8"/>
  <c r="BU54" i="8"/>
  <c r="BE54" i="8"/>
  <c r="BY54" i="8"/>
  <c r="BS54" i="8"/>
  <c r="BI54" i="8"/>
  <c r="BR54" i="8"/>
  <c r="BH54" i="8"/>
  <c r="BJ54" i="8"/>
  <c r="BF54" i="8"/>
  <c r="BQ54" i="8"/>
  <c r="BT54" i="8"/>
  <c r="BG54" i="8"/>
  <c r="BN54" i="8"/>
  <c r="BY120" i="8"/>
  <c r="BP120" i="8"/>
  <c r="CC120" i="8"/>
  <c r="BJ120" i="8"/>
  <c r="BE120" i="8"/>
  <c r="BG120" i="8"/>
  <c r="BT120" i="8"/>
  <c r="BW120" i="8"/>
  <c r="BQ120" i="8"/>
  <c r="BK120" i="8"/>
  <c r="BN120" i="8"/>
  <c r="BR120" i="8"/>
  <c r="BU120" i="8"/>
  <c r="BM120" i="8"/>
  <c r="BH120" i="8"/>
  <c r="BO120" i="8"/>
  <c r="BS120" i="8"/>
  <c r="BX120" i="8"/>
  <c r="BI120" i="8"/>
  <c r="BL120" i="8"/>
  <c r="BV120" i="8"/>
  <c r="BF120" i="8"/>
  <c r="T189" i="2"/>
  <c r="DB189" i="8" s="1"/>
  <c r="CY195" i="8"/>
  <c r="T156" i="2"/>
  <c r="DB156" i="8" s="1"/>
  <c r="CY64" i="8"/>
  <c r="CY211" i="8"/>
  <c r="T170" i="2"/>
  <c r="DB170" i="8" s="1"/>
  <c r="BP216" i="8"/>
  <c r="BF216" i="8"/>
  <c r="BT216" i="8"/>
  <c r="BU216" i="8"/>
  <c r="BX216" i="8"/>
  <c r="CC216" i="8"/>
  <c r="BV216" i="8"/>
  <c r="BH216" i="8"/>
  <c r="BO216" i="8"/>
  <c r="BN216" i="8"/>
  <c r="BS216" i="8"/>
  <c r="BK216" i="8"/>
  <c r="BQ216" i="8"/>
  <c r="BE216" i="8"/>
  <c r="BM216" i="8"/>
  <c r="BR216" i="8"/>
  <c r="BG216" i="8"/>
  <c r="BI216" i="8"/>
  <c r="BL216" i="8"/>
  <c r="BW216" i="8"/>
  <c r="BJ216" i="8"/>
  <c r="BY216" i="8"/>
  <c r="T217" i="2"/>
  <c r="DB217" i="8" s="1"/>
  <c r="CC68" i="8"/>
  <c r="BR68" i="8"/>
  <c r="BF68" i="8"/>
  <c r="BM68" i="8"/>
  <c r="BS68" i="8"/>
  <c r="BK68" i="8"/>
  <c r="BH68" i="8"/>
  <c r="BG68" i="8"/>
  <c r="BN68" i="8"/>
  <c r="BJ68" i="8"/>
  <c r="BV68" i="8"/>
  <c r="BE68" i="8"/>
  <c r="BW68" i="8"/>
  <c r="BP68" i="8"/>
  <c r="BT68" i="8"/>
  <c r="BO68" i="8"/>
  <c r="BY68" i="8"/>
  <c r="BL68" i="8"/>
  <c r="BQ68" i="8"/>
  <c r="BI68" i="8"/>
  <c r="BX68" i="8"/>
  <c r="BU68" i="8"/>
  <c r="BP192" i="8"/>
  <c r="BJ192" i="8"/>
  <c r="CC192" i="8"/>
  <c r="BI192" i="8"/>
  <c r="BO192" i="8"/>
  <c r="BW192" i="8"/>
  <c r="BN192" i="8"/>
  <c r="BX192" i="8"/>
  <c r="BF192" i="8"/>
  <c r="BH192" i="8"/>
  <c r="BM192" i="8"/>
  <c r="BE192" i="8"/>
  <c r="BS192" i="8"/>
  <c r="BY192" i="8"/>
  <c r="BR192" i="8"/>
  <c r="BU192" i="8"/>
  <c r="BK192" i="8"/>
  <c r="BG192" i="8"/>
  <c r="BT192" i="8"/>
  <c r="BV192" i="8"/>
  <c r="BQ192" i="8"/>
  <c r="BL192" i="8"/>
  <c r="T117" i="2"/>
  <c r="DB117" i="8" s="1"/>
  <c r="T27" i="2"/>
  <c r="DB27" i="8" s="1"/>
  <c r="T36" i="2"/>
  <c r="DB36" i="8" s="1"/>
  <c r="T194" i="2"/>
  <c r="DB194" i="8" s="1"/>
  <c r="T146" i="2"/>
  <c r="DB146" i="8" s="1"/>
  <c r="T128" i="2"/>
  <c r="DB128" i="8" s="1"/>
  <c r="BH98" i="8"/>
  <c r="BR98" i="8"/>
  <c r="BG98" i="8"/>
  <c r="BV98" i="8"/>
  <c r="BK98" i="8"/>
  <c r="BF98" i="8"/>
  <c r="BU98" i="8"/>
  <c r="BT98" i="8"/>
  <c r="BI98" i="8"/>
  <c r="BM98" i="8"/>
  <c r="BL98" i="8"/>
  <c r="BW98" i="8"/>
  <c r="BX98" i="8"/>
  <c r="BE98" i="8"/>
  <c r="BO98" i="8"/>
  <c r="BJ98" i="8"/>
  <c r="BN98" i="8"/>
  <c r="BP98" i="8"/>
  <c r="BQ98" i="8"/>
  <c r="BY98" i="8"/>
  <c r="BS98" i="8"/>
  <c r="CC98" i="8"/>
  <c r="BK96" i="8"/>
  <c r="BL96" i="8"/>
  <c r="CC96" i="8"/>
  <c r="BQ96" i="8"/>
  <c r="BV96" i="8"/>
  <c r="BN96" i="8"/>
  <c r="BO96" i="8"/>
  <c r="BX96" i="8"/>
  <c r="BJ96" i="8"/>
  <c r="BH96" i="8"/>
  <c r="BP96" i="8"/>
  <c r="BF96" i="8"/>
  <c r="BE96" i="8"/>
  <c r="BR96" i="8"/>
  <c r="BM96" i="8"/>
  <c r="BU96" i="8"/>
  <c r="BG96" i="8"/>
  <c r="BW96" i="8"/>
  <c r="BI96" i="8"/>
  <c r="BS96" i="8"/>
  <c r="BY96" i="8"/>
  <c r="BT96" i="8"/>
  <c r="U226" i="2"/>
  <c r="V226" i="2" s="1"/>
  <c r="T110" i="2"/>
  <c r="DB110" i="8" s="1"/>
  <c r="CC201" i="8"/>
  <c r="BV201" i="8"/>
  <c r="BM201" i="8"/>
  <c r="BR201" i="8"/>
  <c r="BQ201" i="8"/>
  <c r="BF201" i="8"/>
  <c r="BS201" i="8"/>
  <c r="BT201" i="8"/>
  <c r="BG201" i="8"/>
  <c r="BU201" i="8"/>
  <c r="BK201" i="8"/>
  <c r="BH201" i="8"/>
  <c r="BE201" i="8"/>
  <c r="BN201" i="8"/>
  <c r="BO201" i="8"/>
  <c r="BL201" i="8"/>
  <c r="BY201" i="8"/>
  <c r="BP201" i="8"/>
  <c r="BX201" i="8"/>
  <c r="BI201" i="8"/>
  <c r="BJ201" i="8"/>
  <c r="BW201" i="8"/>
  <c r="CY180" i="8"/>
  <c r="CC206" i="8"/>
  <c r="BH206" i="8"/>
  <c r="BV206" i="8"/>
  <c r="BU206" i="8"/>
  <c r="BO206" i="8"/>
  <c r="BJ206" i="8"/>
  <c r="BP206" i="8"/>
  <c r="BY206" i="8"/>
  <c r="BM206" i="8"/>
  <c r="BI206" i="8"/>
  <c r="BN206" i="8"/>
  <c r="BW206" i="8"/>
  <c r="BX206" i="8"/>
  <c r="BG206" i="8"/>
  <c r="BT206" i="8"/>
  <c r="BL206" i="8"/>
  <c r="BQ206" i="8"/>
  <c r="BF206" i="8"/>
  <c r="BK206" i="8"/>
  <c r="BR206" i="8"/>
  <c r="BS206" i="8"/>
  <c r="BE206" i="8"/>
  <c r="CY181" i="8"/>
  <c r="CY65" i="8"/>
  <c r="CY165" i="8"/>
  <c r="CY125" i="8"/>
  <c r="CC60" i="8"/>
  <c r="BS60" i="8"/>
  <c r="BN60" i="8"/>
  <c r="BK60" i="8"/>
  <c r="BJ60" i="8"/>
  <c r="BX60" i="8"/>
  <c r="BW60" i="8"/>
  <c r="BQ60" i="8"/>
  <c r="BP60" i="8"/>
  <c r="BV60" i="8"/>
  <c r="BY60" i="8"/>
  <c r="BT60" i="8"/>
  <c r="BU60" i="8"/>
  <c r="BM60" i="8"/>
  <c r="BF60" i="8"/>
  <c r="BH60" i="8"/>
  <c r="BO60" i="8"/>
  <c r="BE60" i="8"/>
  <c r="BR60" i="8"/>
  <c r="BL60" i="8"/>
  <c r="BG60" i="8"/>
  <c r="BI60" i="8"/>
  <c r="T58" i="2"/>
  <c r="DB58" i="8" s="1"/>
  <c r="CY230" i="8"/>
  <c r="CY105" i="8"/>
  <c r="CY82" i="8"/>
  <c r="CY126" i="8"/>
  <c r="K38" i="6"/>
  <c r="K30" i="6"/>
  <c r="K60" i="6" s="1"/>
  <c r="K76" i="6" s="1"/>
  <c r="CY147" i="8"/>
  <c r="CC128" i="8"/>
  <c r="BO128" i="8"/>
  <c r="BT128" i="8"/>
  <c r="BS128" i="8"/>
  <c r="BI128" i="8"/>
  <c r="BF128" i="8"/>
  <c r="BV128" i="8"/>
  <c r="BY128" i="8"/>
  <c r="BL128" i="8"/>
  <c r="BW128" i="8"/>
  <c r="BE128" i="8"/>
  <c r="BK128" i="8"/>
  <c r="BR128" i="8"/>
  <c r="BJ128" i="8"/>
  <c r="BM128" i="8"/>
  <c r="BN128" i="8"/>
  <c r="BX128" i="8"/>
  <c r="BH128" i="8"/>
  <c r="BG128" i="8"/>
  <c r="BP128" i="8"/>
  <c r="BU128" i="8"/>
  <c r="BQ128" i="8"/>
  <c r="CY83" i="8"/>
  <c r="T206" i="2"/>
  <c r="DB206" i="8" s="1"/>
  <c r="T60" i="2"/>
  <c r="DB60" i="8" s="1"/>
  <c r="CC111" i="8"/>
  <c r="BL111" i="8"/>
  <c r="BK111" i="8"/>
  <c r="BU111" i="8"/>
  <c r="BO111" i="8"/>
  <c r="BE111" i="8"/>
  <c r="BY111" i="8"/>
  <c r="BT111" i="8"/>
  <c r="BF111" i="8"/>
  <c r="BH111" i="8"/>
  <c r="BM111" i="8"/>
  <c r="BI111" i="8"/>
  <c r="BS111" i="8"/>
  <c r="BJ111" i="8"/>
  <c r="BR111" i="8"/>
  <c r="BX111" i="8"/>
  <c r="BW111" i="8"/>
  <c r="BP111" i="8"/>
  <c r="BV111" i="8"/>
  <c r="BN111" i="8"/>
  <c r="BQ111" i="8"/>
  <c r="BG111" i="8"/>
  <c r="T100" i="2"/>
  <c r="DB100" i="8" s="1"/>
  <c r="CC209" i="8"/>
  <c r="BJ209" i="8"/>
  <c r="BX209" i="8"/>
  <c r="BI209" i="8"/>
  <c r="BQ209" i="8"/>
  <c r="BM209" i="8"/>
  <c r="BG209" i="8"/>
  <c r="BE209" i="8"/>
  <c r="BW209" i="8"/>
  <c r="BL209" i="8"/>
  <c r="BS209" i="8"/>
  <c r="BY209" i="8"/>
  <c r="BP209" i="8"/>
  <c r="BT209" i="8"/>
  <c r="BU209" i="8"/>
  <c r="BO209" i="8"/>
  <c r="BH209" i="8"/>
  <c r="BR209" i="8"/>
  <c r="BV209" i="8"/>
  <c r="BF209" i="8"/>
  <c r="BN209" i="8"/>
  <c r="BK209" i="8"/>
  <c r="T119" i="2"/>
  <c r="DB119" i="8" s="1"/>
  <c r="CC134" i="8"/>
  <c r="BW134" i="8"/>
  <c r="BJ134" i="8"/>
  <c r="BQ134" i="8"/>
  <c r="BT134" i="8"/>
  <c r="BY134" i="8"/>
  <c r="BI134" i="8"/>
  <c r="BM134" i="8"/>
  <c r="BO134" i="8"/>
  <c r="BV134" i="8"/>
  <c r="BR134" i="8"/>
  <c r="BP134" i="8"/>
  <c r="BH134" i="8"/>
  <c r="BG134" i="8"/>
  <c r="BK134" i="8"/>
  <c r="BL134" i="8"/>
  <c r="BN134" i="8"/>
  <c r="BX134" i="8"/>
  <c r="BS134" i="8"/>
  <c r="BU134" i="8"/>
  <c r="BE134" i="8"/>
  <c r="BF134" i="8"/>
  <c r="CY103" i="8"/>
  <c r="CY127" i="8"/>
  <c r="T76" i="2"/>
  <c r="DB76" i="8" s="1"/>
  <c r="BT88" i="8"/>
  <c r="BW88" i="8"/>
  <c r="BV88" i="8"/>
  <c r="BU88" i="8"/>
  <c r="BM88" i="8"/>
  <c r="BS88" i="8"/>
  <c r="BP88" i="8"/>
  <c r="CC88" i="8"/>
  <c r="BY88" i="8"/>
  <c r="BN88" i="8"/>
  <c r="BG88" i="8"/>
  <c r="BL88" i="8"/>
  <c r="BO88" i="8"/>
  <c r="BH88" i="8"/>
  <c r="BQ88" i="8"/>
  <c r="BK88" i="8"/>
  <c r="BI88" i="8"/>
  <c r="BR88" i="8"/>
  <c r="BE88" i="8"/>
  <c r="BF88" i="8"/>
  <c r="BJ88" i="8"/>
  <c r="BX88" i="8"/>
  <c r="CC184" i="8"/>
  <c r="BN184" i="8"/>
  <c r="BQ184" i="8"/>
  <c r="BX184" i="8"/>
  <c r="BK184" i="8"/>
  <c r="BS184" i="8"/>
  <c r="BU184" i="8"/>
  <c r="BE184" i="8"/>
  <c r="BH184" i="8"/>
  <c r="BY184" i="8"/>
  <c r="BV184" i="8"/>
  <c r="BM184" i="8"/>
  <c r="BT184" i="8"/>
  <c r="BJ184" i="8"/>
  <c r="BG184" i="8"/>
  <c r="BL184" i="8"/>
  <c r="BW184" i="8"/>
  <c r="BI184" i="8"/>
  <c r="BR184" i="8"/>
  <c r="BF184" i="8"/>
  <c r="BO184" i="8"/>
  <c r="BP184" i="8"/>
  <c r="CY227" i="8"/>
  <c r="CC104" i="8"/>
  <c r="BW104" i="8"/>
  <c r="BV104" i="8"/>
  <c r="BN104" i="8"/>
  <c r="BE104" i="8"/>
  <c r="BP104" i="8"/>
  <c r="BO104" i="8"/>
  <c r="BQ104" i="8"/>
  <c r="BR104" i="8"/>
  <c r="BM104" i="8"/>
  <c r="BY104" i="8"/>
  <c r="BL104" i="8"/>
  <c r="BK104" i="8"/>
  <c r="BF104" i="8"/>
  <c r="BI104" i="8"/>
  <c r="BU104" i="8"/>
  <c r="BG104" i="8"/>
  <c r="BJ104" i="8"/>
  <c r="BX104" i="8"/>
  <c r="BS104" i="8"/>
  <c r="BH104" i="8"/>
  <c r="BT104" i="8"/>
  <c r="CY20" i="8"/>
  <c r="CY17" i="8"/>
  <c r="BV211" i="8"/>
  <c r="BS211" i="8"/>
  <c r="BH211" i="8"/>
  <c r="BX211" i="8"/>
  <c r="BN211" i="8"/>
  <c r="BI211" i="8"/>
  <c r="BL211" i="8"/>
  <c r="BY211" i="8"/>
  <c r="BG211" i="8"/>
  <c r="BQ211" i="8"/>
  <c r="BK211" i="8"/>
  <c r="BT211" i="8"/>
  <c r="BJ211" i="8"/>
  <c r="BP211" i="8"/>
  <c r="BU211" i="8"/>
  <c r="BF211" i="8"/>
  <c r="BR211" i="8"/>
  <c r="CC211" i="8"/>
  <c r="BE211" i="8"/>
  <c r="BW211" i="8"/>
  <c r="BO211" i="8"/>
  <c r="BM211" i="8"/>
  <c r="BT152" i="8"/>
  <c r="BX152" i="8"/>
  <c r="CC152" i="8"/>
  <c r="BN152" i="8"/>
  <c r="BY152" i="8"/>
  <c r="BJ152" i="8"/>
  <c r="BE152" i="8"/>
  <c r="BF152" i="8"/>
  <c r="BO152" i="8"/>
  <c r="BG152" i="8"/>
  <c r="BH152" i="8"/>
  <c r="BW152" i="8"/>
  <c r="BL152" i="8"/>
  <c r="BM152" i="8"/>
  <c r="BS152" i="8"/>
  <c r="BR152" i="8"/>
  <c r="BU152" i="8"/>
  <c r="BV152" i="8"/>
  <c r="BI152" i="8"/>
  <c r="BP152" i="8"/>
  <c r="BQ152" i="8"/>
  <c r="BK152" i="8"/>
  <c r="T21" i="2"/>
  <c r="DB21" i="8" s="1"/>
  <c r="CY44" i="8"/>
  <c r="CY172" i="8"/>
  <c r="CY35" i="8"/>
  <c r="CY124" i="8"/>
  <c r="BF180" i="8"/>
  <c r="BU180" i="8"/>
  <c r="BQ180" i="8"/>
  <c r="BX180" i="8"/>
  <c r="BK180" i="8"/>
  <c r="BO180" i="8"/>
  <c r="BS180" i="8"/>
  <c r="CC180" i="8"/>
  <c r="BL180" i="8"/>
  <c r="BH180" i="8"/>
  <c r="BR180" i="8"/>
  <c r="BT180" i="8"/>
  <c r="BI180" i="8"/>
  <c r="BG180" i="8"/>
  <c r="BM180" i="8"/>
  <c r="BP180" i="8"/>
  <c r="BN180" i="8"/>
  <c r="BE180" i="8"/>
  <c r="BV180" i="8"/>
  <c r="BY180" i="8"/>
  <c r="BW180" i="8"/>
  <c r="BJ180" i="8"/>
  <c r="CY72" i="8"/>
  <c r="CC181" i="8"/>
  <c r="BI181" i="8"/>
  <c r="BL181" i="8"/>
  <c r="BQ181" i="8"/>
  <c r="BO181" i="8"/>
  <c r="BV181" i="8"/>
  <c r="BY181" i="8"/>
  <c r="BF181" i="8"/>
  <c r="BT181" i="8"/>
  <c r="BN181" i="8"/>
  <c r="BJ181" i="8"/>
  <c r="BG181" i="8"/>
  <c r="BW181" i="8"/>
  <c r="BR181" i="8"/>
  <c r="BE181" i="8"/>
  <c r="BM181" i="8"/>
  <c r="BU181" i="8"/>
  <c r="BS181" i="8"/>
  <c r="BP181" i="8"/>
  <c r="BK181" i="8"/>
  <c r="BH181" i="8"/>
  <c r="BX181" i="8"/>
  <c r="CC65" i="8"/>
  <c r="BL65" i="8"/>
  <c r="BN65" i="8"/>
  <c r="BQ65" i="8"/>
  <c r="BE65" i="8"/>
  <c r="BR65" i="8"/>
  <c r="BJ65" i="8"/>
  <c r="BU65" i="8"/>
  <c r="BX65" i="8"/>
  <c r="BO65" i="8"/>
  <c r="BF65" i="8"/>
  <c r="BV65" i="8"/>
  <c r="BY65" i="8"/>
  <c r="BW65" i="8"/>
  <c r="BK65" i="8"/>
  <c r="BG65" i="8"/>
  <c r="BM65" i="8"/>
  <c r="BI65" i="8"/>
  <c r="BS65" i="8"/>
  <c r="BH65" i="8"/>
  <c r="BP65" i="8"/>
  <c r="BT65" i="8"/>
  <c r="CC165" i="8"/>
  <c r="BO165" i="8"/>
  <c r="BV165" i="8"/>
  <c r="BG165" i="8"/>
  <c r="BF165" i="8"/>
  <c r="BK165" i="8"/>
  <c r="BX165" i="8"/>
  <c r="BY165" i="8"/>
  <c r="BI165" i="8"/>
  <c r="BJ165" i="8"/>
  <c r="BU165" i="8"/>
  <c r="BP165" i="8"/>
  <c r="BW165" i="8"/>
  <c r="BQ165" i="8"/>
  <c r="BL165" i="8"/>
  <c r="BN165" i="8"/>
  <c r="BM165" i="8"/>
  <c r="BS165" i="8"/>
  <c r="BE165" i="8"/>
  <c r="BR165" i="8"/>
  <c r="BT165" i="8"/>
  <c r="BH165" i="8"/>
  <c r="CC125" i="8"/>
  <c r="BR125" i="8"/>
  <c r="BU125" i="8"/>
  <c r="BT125" i="8"/>
  <c r="BO125" i="8"/>
  <c r="BI125" i="8"/>
  <c r="BV125" i="8"/>
  <c r="BH125" i="8"/>
  <c r="BF125" i="8"/>
  <c r="BW125" i="8"/>
  <c r="BE125" i="8"/>
  <c r="BM125" i="8"/>
  <c r="BP125" i="8"/>
  <c r="BY125" i="8"/>
  <c r="BX125" i="8"/>
  <c r="BJ125" i="8"/>
  <c r="BQ125" i="8"/>
  <c r="BL125" i="8"/>
  <c r="BK125" i="8"/>
  <c r="BG125" i="8"/>
  <c r="BS125" i="8"/>
  <c r="BN125" i="8"/>
  <c r="T111" i="2"/>
  <c r="DB111" i="8" s="1"/>
  <c r="CC100" i="8"/>
  <c r="BW100" i="8"/>
  <c r="BO100" i="8"/>
  <c r="BM100" i="8"/>
  <c r="BQ100" i="8"/>
  <c r="BU100" i="8"/>
  <c r="BT100" i="8"/>
  <c r="BR100" i="8"/>
  <c r="BV100" i="8"/>
  <c r="BX100" i="8"/>
  <c r="BH100" i="8"/>
  <c r="BF100" i="8"/>
  <c r="BE100" i="8"/>
  <c r="BP100" i="8"/>
  <c r="BI100" i="8"/>
  <c r="BY100" i="8"/>
  <c r="BJ100" i="8"/>
  <c r="BL100" i="8"/>
  <c r="BS100" i="8"/>
  <c r="BG100" i="8"/>
  <c r="BK100" i="8"/>
  <c r="BN100" i="8"/>
  <c r="T209" i="2"/>
  <c r="DB209" i="8" s="1"/>
  <c r="BK119" i="8"/>
  <c r="BP119" i="8"/>
  <c r="BS119" i="8"/>
  <c r="BR119" i="8"/>
  <c r="BG119" i="8"/>
  <c r="BO119" i="8"/>
  <c r="BE119" i="8"/>
  <c r="BT119" i="8"/>
  <c r="BX119" i="8"/>
  <c r="BJ119" i="8"/>
  <c r="BQ119" i="8"/>
  <c r="BM119" i="8"/>
  <c r="CC119" i="8"/>
  <c r="BN119" i="8"/>
  <c r="BU119" i="8"/>
  <c r="BF119" i="8"/>
  <c r="BI119" i="8"/>
  <c r="BW119" i="8"/>
  <c r="BH119" i="8"/>
  <c r="BY119" i="8"/>
  <c r="BL119" i="8"/>
  <c r="BV119" i="8"/>
  <c r="T134" i="2"/>
  <c r="DB134" i="8" s="1"/>
  <c r="CC86" i="8"/>
  <c r="BO86" i="8"/>
  <c r="BL86" i="8"/>
  <c r="BS86" i="8"/>
  <c r="BX86" i="8"/>
  <c r="BY86" i="8"/>
  <c r="BR86" i="8"/>
  <c r="BN86" i="8"/>
  <c r="BU86" i="8"/>
  <c r="BH86" i="8"/>
  <c r="BM86" i="8"/>
  <c r="BI86" i="8"/>
  <c r="BQ86" i="8"/>
  <c r="BK86" i="8"/>
  <c r="BT86" i="8"/>
  <c r="BF86" i="8"/>
  <c r="BW86" i="8"/>
  <c r="BJ86" i="8"/>
  <c r="BG86" i="8"/>
  <c r="BP86" i="8"/>
  <c r="BE86" i="8"/>
  <c r="BV86" i="8"/>
  <c r="CY25" i="8"/>
  <c r="T169" i="2"/>
  <c r="DB169" i="8" s="1"/>
  <c r="T25" i="2"/>
  <c r="DB25" i="8" s="1"/>
  <c r="BU76" i="8"/>
  <c r="BY76" i="8"/>
  <c r="BE76" i="8"/>
  <c r="BV76" i="8"/>
  <c r="BQ76" i="8"/>
  <c r="BN76" i="8"/>
  <c r="BF76" i="8"/>
  <c r="BL76" i="8"/>
  <c r="BO76" i="8"/>
  <c r="CC76" i="8"/>
  <c r="BP76" i="8"/>
  <c r="BS76" i="8"/>
  <c r="BM76" i="8"/>
  <c r="BR76" i="8"/>
  <c r="BI76" i="8"/>
  <c r="BW76" i="8"/>
  <c r="BT76" i="8"/>
  <c r="BK76" i="8"/>
  <c r="BH76" i="8"/>
  <c r="BX76" i="8"/>
  <c r="BG76" i="8"/>
  <c r="BJ76" i="8"/>
  <c r="CY122" i="8"/>
  <c r="BV191" i="8"/>
  <c r="BO191" i="8"/>
  <c r="BN191" i="8"/>
  <c r="BQ191" i="8"/>
  <c r="BF191" i="8"/>
  <c r="BY191" i="8"/>
  <c r="BU191" i="8"/>
  <c r="BS191" i="8"/>
  <c r="BG191" i="8"/>
  <c r="BE191" i="8"/>
  <c r="BK191" i="8"/>
  <c r="BX191" i="8"/>
  <c r="BW191" i="8"/>
  <c r="BM191" i="8"/>
  <c r="BH191" i="8"/>
  <c r="BP191" i="8"/>
  <c r="BL191" i="8"/>
  <c r="BT191" i="8"/>
  <c r="BJ191" i="8"/>
  <c r="BR191" i="8"/>
  <c r="CC191" i="8"/>
  <c r="BI191" i="8"/>
  <c r="BH131" i="8"/>
  <c r="BE131" i="8"/>
  <c r="BL131" i="8"/>
  <c r="BG131" i="8"/>
  <c r="BK131" i="8"/>
  <c r="BI131" i="8"/>
  <c r="BO131" i="8"/>
  <c r="BW131" i="8"/>
  <c r="BP131" i="8"/>
  <c r="BM131" i="8"/>
  <c r="BY131" i="8"/>
  <c r="BV131" i="8"/>
  <c r="BT131" i="8"/>
  <c r="BX131" i="8"/>
  <c r="BJ131" i="8"/>
  <c r="CC131" i="8"/>
  <c r="BF131" i="8"/>
  <c r="BR131" i="8"/>
  <c r="BU131" i="8"/>
  <c r="BQ131" i="8"/>
  <c r="BS131" i="8"/>
  <c r="BN131" i="8"/>
  <c r="CC217" i="8"/>
  <c r="BF217" i="8"/>
  <c r="BO217" i="8"/>
  <c r="BL217" i="8"/>
  <c r="BX217" i="8"/>
  <c r="BY217" i="8"/>
  <c r="BV217" i="8"/>
  <c r="BK217" i="8"/>
  <c r="BQ217" i="8"/>
  <c r="BN217" i="8"/>
  <c r="BR217" i="8"/>
  <c r="BH217" i="8"/>
  <c r="BP217" i="8"/>
  <c r="BG217" i="8"/>
  <c r="BS217" i="8"/>
  <c r="BJ217" i="8"/>
  <c r="BM217" i="8"/>
  <c r="BI217" i="8"/>
  <c r="BE217" i="8"/>
  <c r="BW217" i="8"/>
  <c r="BT217" i="8"/>
  <c r="BU217" i="8"/>
  <c r="T132" i="2"/>
  <c r="DB132" i="8" s="1"/>
  <c r="BI87" i="8"/>
  <c r="CC87" i="8"/>
  <c r="BK87" i="8"/>
  <c r="BW87" i="8"/>
  <c r="BG87" i="8"/>
  <c r="BQ87" i="8"/>
  <c r="BO87" i="8"/>
  <c r="BV87" i="8"/>
  <c r="BH87" i="8"/>
  <c r="BX87" i="8"/>
  <c r="BP87" i="8"/>
  <c r="BT87" i="8"/>
  <c r="BU87" i="8"/>
  <c r="BL87" i="8"/>
  <c r="BY87" i="8"/>
  <c r="BS87" i="8"/>
  <c r="BE87" i="8"/>
  <c r="BR87" i="8"/>
  <c r="BM87" i="8"/>
  <c r="BJ87" i="8"/>
  <c r="BN87" i="8"/>
  <c r="BF87" i="8"/>
  <c r="CY151" i="8"/>
  <c r="CY204" i="8"/>
  <c r="CC64" i="8"/>
  <c r="BQ64" i="8"/>
  <c r="BN64" i="8"/>
  <c r="BF64" i="8"/>
  <c r="BY64" i="8"/>
  <c r="BW64" i="8"/>
  <c r="BE64" i="8"/>
  <c r="BT64" i="8"/>
  <c r="BX64" i="8"/>
  <c r="BG64" i="8"/>
  <c r="BV64" i="8"/>
  <c r="BP64" i="8"/>
  <c r="BL64" i="8"/>
  <c r="BM64" i="8"/>
  <c r="BK64" i="8"/>
  <c r="BS64" i="8"/>
  <c r="BI64" i="8"/>
  <c r="BJ64" i="8"/>
  <c r="BR64" i="8"/>
  <c r="BO64" i="8"/>
  <c r="BH64" i="8"/>
  <c r="BU64" i="8"/>
  <c r="T187" i="2"/>
  <c r="DB187" i="8" s="1"/>
  <c r="CY108" i="8"/>
  <c r="CY16" i="8"/>
  <c r="M41" i="6"/>
  <c r="M49" i="6"/>
  <c r="CC157" i="8"/>
  <c r="BH157" i="8"/>
  <c r="BP157" i="8"/>
  <c r="BE157" i="8"/>
  <c r="BM157" i="8"/>
  <c r="BX157" i="8"/>
  <c r="BL157" i="8"/>
  <c r="BG157" i="8"/>
  <c r="BQ157" i="8"/>
  <c r="BW157" i="8"/>
  <c r="BO157" i="8"/>
  <c r="BV157" i="8"/>
  <c r="BK157" i="8"/>
  <c r="BT157" i="8"/>
  <c r="BY157" i="8"/>
  <c r="BF157" i="8"/>
  <c r="BR157" i="8"/>
  <c r="BI157" i="8"/>
  <c r="BJ157" i="8"/>
  <c r="BS157" i="8"/>
  <c r="BU157" i="8"/>
  <c r="BN157" i="8"/>
  <c r="T195" i="2"/>
  <c r="DB195" i="8" s="1"/>
  <c r="T64" i="2"/>
  <c r="DB64" i="8" s="1"/>
  <c r="T211" i="2"/>
  <c r="DB211" i="8" s="1"/>
  <c r="U47" i="2"/>
  <c r="V47" i="2" s="1"/>
  <c r="CY47" i="8"/>
  <c r="CY53" i="8"/>
  <c r="U53" i="2"/>
  <c r="V53" i="2" s="1"/>
  <c r="CY121" i="8"/>
  <c r="T230" i="2"/>
  <c r="DB230" i="8" s="1"/>
  <c r="T105" i="2"/>
  <c r="DB105" i="8" s="1"/>
  <c r="BH82" i="8"/>
  <c r="BY82" i="8"/>
  <c r="BJ82" i="8"/>
  <c r="BR82" i="8"/>
  <c r="BP82" i="8"/>
  <c r="BW82" i="8"/>
  <c r="BK82" i="8"/>
  <c r="BN82" i="8"/>
  <c r="BQ82" i="8"/>
  <c r="BT82" i="8"/>
  <c r="BV82" i="8"/>
  <c r="BL82" i="8"/>
  <c r="BG82" i="8"/>
  <c r="BI82" i="8"/>
  <c r="BX82" i="8"/>
  <c r="CC82" i="8"/>
  <c r="BM82" i="8"/>
  <c r="BU82" i="8"/>
  <c r="BF82" i="8"/>
  <c r="BS82" i="8"/>
  <c r="BO82" i="8"/>
  <c r="BE82" i="8"/>
  <c r="CC126" i="8"/>
  <c r="BY126" i="8"/>
  <c r="BL126" i="8"/>
  <c r="BH126" i="8"/>
  <c r="BS126" i="8"/>
  <c r="BG126" i="8"/>
  <c r="BM126" i="8"/>
  <c r="BX126" i="8"/>
  <c r="BR126" i="8"/>
  <c r="BU126" i="8"/>
  <c r="BT126" i="8"/>
  <c r="BJ126" i="8"/>
  <c r="BF126" i="8"/>
  <c r="BP126" i="8"/>
  <c r="BK126" i="8"/>
  <c r="BW126" i="8"/>
  <c r="BQ126" i="8"/>
  <c r="BE126" i="8"/>
  <c r="BV126" i="8"/>
  <c r="BO126" i="8"/>
  <c r="BI126" i="8"/>
  <c r="BN126" i="8"/>
  <c r="CC147" i="8"/>
  <c r="BG147" i="8"/>
  <c r="BK147" i="8"/>
  <c r="BE147" i="8"/>
  <c r="BL147" i="8"/>
  <c r="BS147" i="8"/>
  <c r="BX147" i="8"/>
  <c r="BI147" i="8"/>
  <c r="BF147" i="8"/>
  <c r="BM147" i="8"/>
  <c r="BJ147" i="8"/>
  <c r="BU147" i="8"/>
  <c r="BR147" i="8"/>
  <c r="BO147" i="8"/>
  <c r="BH147" i="8"/>
  <c r="BP147" i="8"/>
  <c r="BY147" i="8"/>
  <c r="BQ147" i="8"/>
  <c r="BT147" i="8"/>
  <c r="BW147" i="8"/>
  <c r="BN147" i="8"/>
  <c r="BV147" i="8"/>
  <c r="CY144" i="8"/>
  <c r="U144" i="2"/>
  <c r="V144" i="2" s="1"/>
  <c r="CC83" i="8"/>
  <c r="BT83" i="8"/>
  <c r="BV83" i="8"/>
  <c r="BW83" i="8"/>
  <c r="BR83" i="8"/>
  <c r="BY83" i="8"/>
  <c r="BQ83" i="8"/>
  <c r="BU83" i="8"/>
  <c r="BL83" i="8"/>
  <c r="BM83" i="8"/>
  <c r="BI83" i="8"/>
  <c r="BN83" i="8"/>
  <c r="BO83" i="8"/>
  <c r="BX83" i="8"/>
  <c r="BJ83" i="8"/>
  <c r="BF83" i="8"/>
  <c r="BS83" i="8"/>
  <c r="BP83" i="8"/>
  <c r="BE83" i="8"/>
  <c r="BH83" i="8"/>
  <c r="BG83" i="8"/>
  <c r="BK83" i="8"/>
  <c r="T180" i="2"/>
  <c r="DB180" i="8" s="1"/>
  <c r="T181" i="2"/>
  <c r="DB181" i="8" s="1"/>
  <c r="T65" i="2"/>
  <c r="DB65" i="8" s="1"/>
  <c r="T165" i="2"/>
  <c r="DB165" i="8" s="1"/>
  <c r="T125" i="2"/>
  <c r="DB125" i="8" s="1"/>
  <c r="P13" i="2"/>
  <c r="P11" i="2" s="1"/>
  <c r="CY71" i="8"/>
  <c r="U71" i="2"/>
  <c r="V71" i="2" s="1"/>
  <c r="CY59" i="8"/>
  <c r="U59" i="2"/>
  <c r="V59" i="2" s="1"/>
  <c r="U19" i="2"/>
  <c r="V19" i="2" s="1"/>
  <c r="CY19" i="8"/>
  <c r="CY113" i="8"/>
  <c r="U113" i="2"/>
  <c r="V113" i="2" s="1"/>
  <c r="BK103" i="8"/>
  <c r="BE103" i="8"/>
  <c r="CC103" i="8"/>
  <c r="BH103" i="8"/>
  <c r="BF103" i="8"/>
  <c r="BX103" i="8"/>
  <c r="BU103" i="8"/>
  <c r="BN103" i="8"/>
  <c r="BL103" i="8"/>
  <c r="BI103" i="8"/>
  <c r="BQ103" i="8"/>
  <c r="BR103" i="8"/>
  <c r="BJ103" i="8"/>
  <c r="BO103" i="8"/>
  <c r="BT103" i="8"/>
  <c r="BS103" i="8"/>
  <c r="BV103" i="8"/>
  <c r="BM103" i="8"/>
  <c r="BY103" i="8"/>
  <c r="BW103" i="8"/>
  <c r="BP103" i="8"/>
  <c r="BG103" i="8"/>
  <c r="CC127" i="8"/>
  <c r="BJ127" i="8"/>
  <c r="BO127" i="8"/>
  <c r="BY127" i="8"/>
  <c r="BN127" i="8"/>
  <c r="BL127" i="8"/>
  <c r="BK127" i="8"/>
  <c r="BH127" i="8"/>
  <c r="BQ127" i="8"/>
  <c r="BW127" i="8"/>
  <c r="BE127" i="8"/>
  <c r="BV127" i="8"/>
  <c r="BT127" i="8"/>
  <c r="BS127" i="8"/>
  <c r="BI127" i="8"/>
  <c r="BR127" i="8"/>
  <c r="BU127" i="8"/>
  <c r="BG127" i="8"/>
  <c r="BF127" i="8"/>
  <c r="BX127" i="8"/>
  <c r="BP127" i="8"/>
  <c r="BM127" i="8"/>
  <c r="CC154" i="8"/>
  <c r="BO154" i="8"/>
  <c r="BX154" i="8"/>
  <c r="BN154" i="8"/>
  <c r="BW154" i="8"/>
  <c r="BH154" i="8"/>
  <c r="BS154" i="8"/>
  <c r="BM154" i="8"/>
  <c r="BP154" i="8"/>
  <c r="BG154" i="8"/>
  <c r="BK154" i="8"/>
  <c r="BL154" i="8"/>
  <c r="BE154" i="8"/>
  <c r="BI154" i="8"/>
  <c r="BR154" i="8"/>
  <c r="BY154" i="8"/>
  <c r="BJ154" i="8"/>
  <c r="BV154" i="8"/>
  <c r="BF154" i="8"/>
  <c r="BU154" i="8"/>
  <c r="BT154" i="8"/>
  <c r="BQ154" i="8"/>
  <c r="O41" i="6"/>
  <c r="O49" i="6"/>
  <c r="T122" i="2"/>
  <c r="DB122" i="8" s="1"/>
  <c r="CY85" i="8"/>
  <c r="U85" i="2"/>
  <c r="V85" i="2" s="1"/>
  <c r="U212" i="2"/>
  <c r="V212" i="2" s="1"/>
  <c r="CY212" i="8"/>
  <c r="CY74" i="8"/>
  <c r="U74" i="2"/>
  <c r="V74" i="2" s="1"/>
  <c r="CY28" i="8"/>
  <c r="U28" i="2"/>
  <c r="V28" i="2" s="1"/>
  <c r="U143" i="2"/>
  <c r="V143" i="2" s="1"/>
  <c r="CY143" i="8"/>
  <c r="U23" i="2"/>
  <c r="V23" i="2" s="1"/>
  <c r="CY23" i="8"/>
  <c r="CC30" i="8"/>
  <c r="BK30" i="8"/>
  <c r="BG30" i="8"/>
  <c r="BQ30" i="8"/>
  <c r="BM30" i="8"/>
  <c r="BH30" i="8"/>
  <c r="BT30" i="8"/>
  <c r="BX30" i="8"/>
  <c r="BJ30" i="8"/>
  <c r="BU30" i="8"/>
  <c r="BF30" i="8"/>
  <c r="BN30" i="8"/>
  <c r="BP30" i="8"/>
  <c r="BI30" i="8"/>
  <c r="BW30" i="8"/>
  <c r="BY30" i="8"/>
  <c r="BS30" i="8"/>
  <c r="BE30" i="8"/>
  <c r="BL30" i="8"/>
  <c r="BR30" i="8"/>
  <c r="BV30" i="8"/>
  <c r="BO30" i="8"/>
  <c r="BP151" i="8"/>
  <c r="BQ151" i="8"/>
  <c r="CC151" i="8"/>
  <c r="BN151" i="8"/>
  <c r="BO151" i="8"/>
  <c r="BL151" i="8"/>
  <c r="BK151" i="8"/>
  <c r="BI151" i="8"/>
  <c r="BF151" i="8"/>
  <c r="BM151" i="8"/>
  <c r="BS151" i="8"/>
  <c r="BR151" i="8"/>
  <c r="BG151" i="8"/>
  <c r="BJ151" i="8"/>
  <c r="BX151" i="8"/>
  <c r="BY151" i="8"/>
  <c r="BT151" i="8"/>
  <c r="BE151" i="8"/>
  <c r="BH151" i="8"/>
  <c r="BV151" i="8"/>
  <c r="BW151" i="8"/>
  <c r="BU151" i="8"/>
  <c r="U228" i="2"/>
  <c r="V228" i="2" s="1"/>
  <c r="CY228" i="8"/>
  <c r="CC159" i="8"/>
  <c r="BT159" i="8"/>
  <c r="BU159" i="8"/>
  <c r="BL159" i="8"/>
  <c r="BO159" i="8"/>
  <c r="BR159" i="8"/>
  <c r="BE159" i="8"/>
  <c r="BM159" i="8"/>
  <c r="BW159" i="8"/>
  <c r="BI159" i="8"/>
  <c r="BV159" i="8"/>
  <c r="BJ159" i="8"/>
  <c r="BX159" i="8"/>
  <c r="BQ159" i="8"/>
  <c r="BF159" i="8"/>
  <c r="BY159" i="8"/>
  <c r="BK159" i="8"/>
  <c r="BH159" i="8"/>
  <c r="BG159" i="8"/>
  <c r="BP159" i="8"/>
  <c r="BN159" i="8"/>
  <c r="BS159" i="8"/>
  <c r="BR20" i="8"/>
  <c r="BG20" i="8"/>
  <c r="BQ20" i="8"/>
  <c r="BN20" i="8"/>
  <c r="BX20" i="8"/>
  <c r="BU20" i="8"/>
  <c r="BJ20" i="8"/>
  <c r="CC20" i="8"/>
  <c r="BK20" i="8"/>
  <c r="BI20" i="8"/>
  <c r="BH20" i="8"/>
  <c r="BF20" i="8"/>
  <c r="BO20" i="8"/>
  <c r="BW20" i="8"/>
  <c r="BM20" i="8"/>
  <c r="BP20" i="8"/>
  <c r="BY20" i="8"/>
  <c r="BV20" i="8"/>
  <c r="BE20" i="8"/>
  <c r="BL20" i="8"/>
  <c r="BT20" i="8"/>
  <c r="BS20" i="8"/>
  <c r="CC17" i="8"/>
  <c r="BU17" i="8"/>
  <c r="BL17" i="8"/>
  <c r="BP17" i="8"/>
  <c r="BV17" i="8"/>
  <c r="BM17" i="8"/>
  <c r="BE17" i="8"/>
  <c r="BO17" i="8"/>
  <c r="BX17" i="8"/>
  <c r="BG17" i="8"/>
  <c r="BH17" i="8"/>
  <c r="BW17" i="8"/>
  <c r="BK17" i="8"/>
  <c r="BF17" i="8"/>
  <c r="BQ17" i="8"/>
  <c r="BS17" i="8"/>
  <c r="BI17" i="8"/>
  <c r="BJ17" i="8"/>
  <c r="BT17" i="8"/>
  <c r="BN17" i="8"/>
  <c r="BY17" i="8"/>
  <c r="BR17" i="8"/>
  <c r="BO204" i="8"/>
  <c r="BY204" i="8"/>
  <c r="BI204" i="8"/>
  <c r="BQ204" i="8"/>
  <c r="CC204" i="8"/>
  <c r="BG204" i="8"/>
  <c r="BN204" i="8"/>
  <c r="BJ204" i="8"/>
  <c r="BE204" i="8"/>
  <c r="BF204" i="8"/>
  <c r="BT204" i="8"/>
  <c r="BP204" i="8"/>
  <c r="BS204" i="8"/>
  <c r="BM204" i="8"/>
  <c r="BV204" i="8"/>
  <c r="BK204" i="8"/>
  <c r="BW204" i="8"/>
  <c r="BU204" i="8"/>
  <c r="BX204" i="8"/>
  <c r="BL204" i="8"/>
  <c r="BR204" i="8"/>
  <c r="BH204" i="8"/>
  <c r="M29" i="6"/>
  <c r="T157" i="2"/>
  <c r="DB157" i="8" s="1"/>
  <c r="CY231" i="8"/>
  <c r="U231" i="2"/>
  <c r="V231" i="2" s="1"/>
  <c r="CY37" i="8"/>
  <c r="U37" i="2"/>
  <c r="V37" i="2" s="1"/>
  <c r="CY42" i="8"/>
  <c r="U42" i="2"/>
  <c r="V42" i="2" s="1"/>
  <c r="U136" i="2"/>
  <c r="V136" i="2" s="1"/>
  <c r="CY136" i="8"/>
  <c r="T121" i="2"/>
  <c r="DB121" i="8" s="1"/>
  <c r="DO29" i="8"/>
  <c r="DV29" i="8"/>
  <c r="DN29" i="8"/>
  <c r="DI29" i="8"/>
  <c r="DG29" i="8"/>
  <c r="DL29" i="8"/>
  <c r="DJ29" i="8"/>
  <c r="DT29" i="8"/>
  <c r="DK29" i="8"/>
  <c r="DM29" i="8"/>
  <c r="DR29" i="8"/>
  <c r="DD29" i="8"/>
  <c r="DH29" i="8"/>
  <c r="DS29" i="8"/>
  <c r="DU29" i="8"/>
  <c r="DC29" i="8"/>
  <c r="DF29" i="8"/>
  <c r="DP29" i="8"/>
  <c r="DQ29" i="8"/>
  <c r="DE29" i="8"/>
  <c r="DW29" i="8"/>
  <c r="CC44" i="8"/>
  <c r="BT44" i="8"/>
  <c r="BM44" i="8"/>
  <c r="BG44" i="8"/>
  <c r="BH44" i="8"/>
  <c r="BE44" i="8"/>
  <c r="BQ44" i="8"/>
  <c r="BS44" i="8"/>
  <c r="BF44" i="8"/>
  <c r="BP44" i="8"/>
  <c r="BI44" i="8"/>
  <c r="BL44" i="8"/>
  <c r="BU44" i="8"/>
  <c r="BK44" i="8"/>
  <c r="BJ44" i="8"/>
  <c r="BW44" i="8"/>
  <c r="BR44" i="8"/>
  <c r="BO44" i="8"/>
  <c r="BV44" i="8"/>
  <c r="BN44" i="8"/>
  <c r="BX44" i="8"/>
  <c r="BY44" i="8"/>
  <c r="BE172" i="8"/>
  <c r="BG172" i="8"/>
  <c r="BW172" i="8"/>
  <c r="BS172" i="8"/>
  <c r="BX172" i="8"/>
  <c r="BL172" i="8"/>
  <c r="BU172" i="8"/>
  <c r="BT172" i="8"/>
  <c r="BR172" i="8"/>
  <c r="BK172" i="8"/>
  <c r="BM172" i="8"/>
  <c r="BI172" i="8"/>
  <c r="BN172" i="8"/>
  <c r="BP172" i="8"/>
  <c r="BQ172" i="8"/>
  <c r="BV172" i="8"/>
  <c r="BJ172" i="8"/>
  <c r="BO172" i="8"/>
  <c r="BH172" i="8"/>
  <c r="CC172" i="8"/>
  <c r="BY172" i="8"/>
  <c r="BF172" i="8"/>
  <c r="CC90" i="8"/>
  <c r="BR90" i="8"/>
  <c r="BP90" i="8"/>
  <c r="BM90" i="8"/>
  <c r="BU90" i="8"/>
  <c r="BL90" i="8"/>
  <c r="BX90" i="8"/>
  <c r="BY90" i="8"/>
  <c r="BO90" i="8"/>
  <c r="BJ90" i="8"/>
  <c r="BV90" i="8"/>
  <c r="BN90" i="8"/>
  <c r="BW90" i="8"/>
  <c r="BH90" i="8"/>
  <c r="BE90" i="8"/>
  <c r="BT90" i="8"/>
  <c r="BQ90" i="8"/>
  <c r="BG90" i="8"/>
  <c r="BF90" i="8"/>
  <c r="BI90" i="8"/>
  <c r="BS90" i="8"/>
  <c r="BK90" i="8"/>
  <c r="CC35" i="8"/>
  <c r="BK35" i="8"/>
  <c r="BX35" i="8"/>
  <c r="BY35" i="8"/>
  <c r="BG35" i="8"/>
  <c r="BS35" i="8"/>
  <c r="BI35" i="8"/>
  <c r="BT35" i="8"/>
  <c r="BE35" i="8"/>
  <c r="BH35" i="8"/>
  <c r="BW35" i="8"/>
  <c r="BV35" i="8"/>
  <c r="BQ35" i="8"/>
  <c r="BU35" i="8"/>
  <c r="BM35" i="8"/>
  <c r="BJ35" i="8"/>
  <c r="BO35" i="8"/>
  <c r="BL35" i="8"/>
  <c r="BF35" i="8"/>
  <c r="BP35" i="8"/>
  <c r="BR35" i="8"/>
  <c r="BN35" i="8"/>
  <c r="CC108" i="8"/>
  <c r="BO108" i="8"/>
  <c r="BR108" i="8"/>
  <c r="BS108" i="8"/>
  <c r="BG108" i="8"/>
  <c r="BF108" i="8"/>
  <c r="BX108" i="8"/>
  <c r="BW108" i="8"/>
  <c r="BK108" i="8"/>
  <c r="BP108" i="8"/>
  <c r="BJ108" i="8"/>
  <c r="BH108" i="8"/>
  <c r="BQ108" i="8"/>
  <c r="BI108" i="8"/>
  <c r="BL108" i="8"/>
  <c r="BY108" i="8"/>
  <c r="BV108" i="8"/>
  <c r="BM108" i="8"/>
  <c r="BE108" i="8"/>
  <c r="BN108" i="8"/>
  <c r="BU108" i="8"/>
  <c r="BT108" i="8"/>
  <c r="CC124" i="8"/>
  <c r="BV124" i="8"/>
  <c r="BP124" i="8"/>
  <c r="BT124" i="8"/>
  <c r="BN124" i="8"/>
  <c r="BS124" i="8"/>
  <c r="BM124" i="8"/>
  <c r="BJ124" i="8"/>
  <c r="BL124" i="8"/>
  <c r="BQ124" i="8"/>
  <c r="BY124" i="8"/>
  <c r="BF124" i="8"/>
  <c r="BK124" i="8"/>
  <c r="BR124" i="8"/>
  <c r="BW124" i="8"/>
  <c r="BH124" i="8"/>
  <c r="BU124" i="8"/>
  <c r="BI124" i="8"/>
  <c r="BX124" i="8"/>
  <c r="BG124" i="8"/>
  <c r="BO124" i="8"/>
  <c r="BE124" i="8"/>
  <c r="BP230" i="8"/>
  <c r="BO230" i="8"/>
  <c r="BQ230" i="8"/>
  <c r="BM230" i="8"/>
  <c r="BN230" i="8"/>
  <c r="BT230" i="8"/>
  <c r="BH230" i="8"/>
  <c r="BV230" i="8"/>
  <c r="BX230" i="8"/>
  <c r="BK230" i="8"/>
  <c r="BY230" i="8"/>
  <c r="BG230" i="8"/>
  <c r="BJ230" i="8"/>
  <c r="CC230" i="8"/>
  <c r="BR230" i="8"/>
  <c r="BL230" i="8"/>
  <c r="BE230" i="8"/>
  <c r="BW230" i="8"/>
  <c r="BF230" i="8"/>
  <c r="BI230" i="8"/>
  <c r="BS230" i="8"/>
  <c r="BU230" i="8"/>
  <c r="CC105" i="8"/>
  <c r="BX105" i="8"/>
  <c r="BL105" i="8"/>
  <c r="BI105" i="8"/>
  <c r="BK105" i="8"/>
  <c r="BH105" i="8"/>
  <c r="BG105" i="8"/>
  <c r="BE105" i="8"/>
  <c r="BV105" i="8"/>
  <c r="BT105" i="8"/>
  <c r="BM105" i="8"/>
  <c r="BW105" i="8"/>
  <c r="BP105" i="8"/>
  <c r="BS105" i="8"/>
  <c r="BR105" i="8"/>
  <c r="BO105" i="8"/>
  <c r="BN105" i="8"/>
  <c r="BU105" i="8"/>
  <c r="BQ105" i="8"/>
  <c r="BF105" i="8"/>
  <c r="BY105" i="8"/>
  <c r="BJ105" i="8"/>
  <c r="U161" i="2"/>
  <c r="V161" i="2" s="1"/>
  <c r="T82" i="2"/>
  <c r="DB82" i="8" s="1"/>
  <c r="T126" i="2"/>
  <c r="DB126" i="8" s="1"/>
  <c r="T147" i="2"/>
  <c r="DB147" i="8" s="1"/>
  <c r="L49" i="6"/>
  <c r="L41" i="6"/>
  <c r="R41" i="6"/>
  <c r="R49" i="6"/>
  <c r="U32" i="2"/>
  <c r="V32" i="2" s="1"/>
  <c r="CC16" i="8"/>
  <c r="BI16" i="8"/>
  <c r="BN16" i="8"/>
  <c r="BO16" i="8"/>
  <c r="BR16" i="8"/>
  <c r="BY16" i="8"/>
  <c r="BF16" i="8"/>
  <c r="BE16" i="8"/>
  <c r="BM16" i="8"/>
  <c r="BV16" i="8"/>
  <c r="BS16" i="8"/>
  <c r="BP16" i="8"/>
  <c r="BG16" i="8"/>
  <c r="BK16" i="8"/>
  <c r="BT16" i="8"/>
  <c r="BX16" i="8"/>
  <c r="BH16" i="8"/>
  <c r="BQ16" i="8"/>
  <c r="BJ16" i="8"/>
  <c r="BL16" i="8"/>
  <c r="BU16" i="8"/>
  <c r="BW16" i="8"/>
  <c r="T83" i="2"/>
  <c r="DB83" i="8" s="1"/>
  <c r="CY145" i="8"/>
  <c r="BQ72" i="8"/>
  <c r="BP72" i="8"/>
  <c r="BW72" i="8"/>
  <c r="BY72" i="8"/>
  <c r="BF72" i="8"/>
  <c r="BH72" i="8"/>
  <c r="BR72" i="8"/>
  <c r="BO72" i="8"/>
  <c r="BE72" i="8"/>
  <c r="BV72" i="8"/>
  <c r="BS72" i="8"/>
  <c r="BK72" i="8"/>
  <c r="CC72" i="8"/>
  <c r="BG72" i="8"/>
  <c r="BT72" i="8"/>
  <c r="BI72" i="8"/>
  <c r="BL72" i="8"/>
  <c r="BX72" i="8"/>
  <c r="BJ72" i="8"/>
  <c r="BM72" i="8"/>
  <c r="BU72" i="8"/>
  <c r="BN72" i="8"/>
  <c r="CC199" i="8"/>
  <c r="BS199" i="8"/>
  <c r="BP199" i="8"/>
  <c r="BY199" i="8"/>
  <c r="BF199" i="8"/>
  <c r="BR199" i="8"/>
  <c r="BM199" i="8"/>
  <c r="BG199" i="8"/>
  <c r="BL199" i="8"/>
  <c r="BT199" i="8"/>
  <c r="BH199" i="8"/>
  <c r="BN199" i="8"/>
  <c r="BJ199" i="8"/>
  <c r="BX199" i="8"/>
  <c r="BU199" i="8"/>
  <c r="BK199" i="8"/>
  <c r="BE199" i="8"/>
  <c r="BW199" i="8"/>
  <c r="BV199" i="8"/>
  <c r="BQ199" i="8"/>
  <c r="BO199" i="8"/>
  <c r="BI199" i="8"/>
  <c r="U197" i="2"/>
  <c r="V197" i="2" s="1"/>
  <c r="CY197" i="8"/>
  <c r="CY150" i="8"/>
  <c r="U150" i="2"/>
  <c r="V150" i="2" s="1"/>
  <c r="U18" i="2"/>
  <c r="V18" i="2" s="1"/>
  <c r="CY18" i="8"/>
  <c r="CY225" i="8"/>
  <c r="T103" i="2"/>
  <c r="DB103" i="8" s="1"/>
  <c r="CY130" i="8"/>
  <c r="U130" i="2"/>
  <c r="V130" i="2" s="1"/>
  <c r="BM93" i="8"/>
  <c r="BL93" i="8"/>
  <c r="BX93" i="8"/>
  <c r="BI93" i="8"/>
  <c r="CC93" i="8"/>
  <c r="BO93" i="8"/>
  <c r="BT93" i="8"/>
  <c r="BU93" i="8"/>
  <c r="BN93" i="8"/>
  <c r="BH93" i="8"/>
  <c r="BR93" i="8"/>
  <c r="BQ93" i="8"/>
  <c r="BW93" i="8"/>
  <c r="BJ93" i="8"/>
  <c r="BK93" i="8"/>
  <c r="BY93" i="8"/>
  <c r="BS93" i="8"/>
  <c r="BF93" i="8"/>
  <c r="BG93" i="8"/>
  <c r="BP93" i="8"/>
  <c r="BE93" i="8"/>
  <c r="BV93" i="8"/>
  <c r="CY173" i="8"/>
  <c r="U173" i="2"/>
  <c r="V173" i="2" s="1"/>
  <c r="CC174" i="8"/>
  <c r="BE174" i="8"/>
  <c r="BL174" i="8"/>
  <c r="BR174" i="8"/>
  <c r="BH174" i="8"/>
  <c r="BW174" i="8"/>
  <c r="BG174" i="8"/>
  <c r="BK174" i="8"/>
  <c r="BF174" i="8"/>
  <c r="BQ174" i="8"/>
  <c r="BJ174" i="8"/>
  <c r="BN174" i="8"/>
  <c r="BX174" i="8"/>
  <c r="BO174" i="8"/>
  <c r="BT174" i="8"/>
  <c r="BI174" i="8"/>
  <c r="BY174" i="8"/>
  <c r="BV174" i="8"/>
  <c r="BP174" i="8"/>
  <c r="BS174" i="8"/>
  <c r="BU174" i="8"/>
  <c r="BM174" i="8"/>
  <c r="CY88" i="8"/>
  <c r="CC130" i="8"/>
  <c r="BP130" i="8"/>
  <c r="BT130" i="8"/>
  <c r="BW130" i="8"/>
  <c r="BI130" i="8"/>
  <c r="BY130" i="8"/>
  <c r="BL130" i="8"/>
  <c r="BQ130" i="8"/>
  <c r="BU130" i="8"/>
  <c r="BF130" i="8"/>
  <c r="BR130" i="8"/>
  <c r="BX130" i="8"/>
  <c r="BE130" i="8"/>
  <c r="BM130" i="8"/>
  <c r="BV130" i="8"/>
  <c r="BN130" i="8"/>
  <c r="BO130" i="8"/>
  <c r="BG130" i="8"/>
  <c r="BH130" i="8"/>
  <c r="BJ130" i="8"/>
  <c r="BS130" i="8"/>
  <c r="BK130" i="8"/>
  <c r="T88" i="2"/>
  <c r="DB88" i="8" s="1"/>
  <c r="U55" i="2"/>
  <c r="V55" i="2" s="1"/>
  <c r="CY55" i="8"/>
  <c r="BV95" i="8"/>
  <c r="CC95" i="8"/>
  <c r="BF95" i="8"/>
  <c r="BG95" i="8"/>
  <c r="BM95" i="8"/>
  <c r="BL95" i="8"/>
  <c r="BJ95" i="8"/>
  <c r="BS95" i="8"/>
  <c r="BO95" i="8"/>
  <c r="BW95" i="8"/>
  <c r="BK95" i="8"/>
  <c r="BN95" i="8"/>
  <c r="BY95" i="8"/>
  <c r="BU95" i="8"/>
  <c r="BE95" i="8"/>
  <c r="BR95" i="8"/>
  <c r="BT95" i="8"/>
  <c r="BX95" i="8"/>
  <c r="BI95" i="8"/>
  <c r="BH95" i="8"/>
  <c r="BP95" i="8"/>
  <c r="BQ95" i="8"/>
  <c r="CC22" i="8"/>
  <c r="BJ22" i="8"/>
  <c r="BK22" i="8"/>
  <c r="BI22" i="8"/>
  <c r="BP22" i="8"/>
  <c r="BT22" i="8"/>
  <c r="BY22" i="8"/>
  <c r="BX22" i="8"/>
  <c r="BO22" i="8"/>
  <c r="BM22" i="8"/>
  <c r="BF22" i="8"/>
  <c r="BW22" i="8"/>
  <c r="BH22" i="8"/>
  <c r="BQ22" i="8"/>
  <c r="BL22" i="8"/>
  <c r="BG22" i="8"/>
  <c r="BU22" i="8"/>
  <c r="BV22" i="8"/>
  <c r="BE22" i="8"/>
  <c r="BN22" i="8"/>
  <c r="BS22" i="8"/>
  <c r="BR22" i="8"/>
  <c r="CC224" i="8"/>
  <c r="BQ224" i="8"/>
  <c r="BE224" i="8"/>
  <c r="BM224" i="8"/>
  <c r="BJ224" i="8"/>
  <c r="BW224" i="8"/>
  <c r="BN224" i="8"/>
  <c r="BO224" i="8"/>
  <c r="BS224" i="8"/>
  <c r="BF224" i="8"/>
  <c r="BH224" i="8"/>
  <c r="BY224" i="8"/>
  <c r="BP224" i="8"/>
  <c r="BX224" i="8"/>
  <c r="BL224" i="8"/>
  <c r="BV224" i="8"/>
  <c r="BK224" i="8"/>
  <c r="BG224" i="8"/>
  <c r="BR224" i="8"/>
  <c r="BT224" i="8"/>
  <c r="BU224" i="8"/>
  <c r="BI224" i="8"/>
  <c r="T191" i="2"/>
  <c r="DB191" i="8" s="1"/>
  <c r="CY30" i="8"/>
  <c r="CY159" i="8"/>
  <c r="CC195" i="8"/>
  <c r="BQ195" i="8"/>
  <c r="BV195" i="8"/>
  <c r="BY195" i="8"/>
  <c r="BG195" i="8"/>
  <c r="BE195" i="8"/>
  <c r="BI195" i="8"/>
  <c r="BO195" i="8"/>
  <c r="BM195" i="8"/>
  <c r="BP195" i="8"/>
  <c r="BL195" i="8"/>
  <c r="BW195" i="8"/>
  <c r="BK195" i="8"/>
  <c r="BF195" i="8"/>
  <c r="BU195" i="8"/>
  <c r="BR195" i="8"/>
  <c r="BS195" i="8"/>
  <c r="BT195" i="8"/>
  <c r="BX195" i="8"/>
  <c r="BH195" i="8"/>
  <c r="BN195" i="8"/>
  <c r="BJ195" i="8"/>
  <c r="T131" i="2"/>
  <c r="DB131" i="8" s="1"/>
  <c r="CY90" i="8"/>
  <c r="K41" i="6"/>
  <c r="K22" i="6"/>
  <c r="K24" i="6" s="1"/>
  <c r="L20" i="6" s="1"/>
  <c r="K49" i="6"/>
  <c r="I21" i="6"/>
  <c r="I25" i="6" s="1"/>
  <c r="I26" i="6" s="1"/>
  <c r="A26" i="6" s="1"/>
  <c r="CY185" i="8"/>
  <c r="U185" i="2"/>
  <c r="V185" i="2" s="1"/>
  <c r="CY199" i="8"/>
  <c r="T154" i="2"/>
  <c r="DB154" i="8" s="1"/>
  <c r="CY106" i="8"/>
  <c r="U106" i="2"/>
  <c r="V106" i="2" s="1"/>
  <c r="U220" i="2"/>
  <c r="V220" i="2" s="1"/>
  <c r="CY220" i="8"/>
  <c r="CY33" i="8"/>
  <c r="CC122" i="8"/>
  <c r="BT122" i="8"/>
  <c r="BE122" i="8"/>
  <c r="BI122" i="8"/>
  <c r="BN122" i="8"/>
  <c r="BU122" i="8"/>
  <c r="BK122" i="8"/>
  <c r="BW122" i="8"/>
  <c r="BO122" i="8"/>
  <c r="BV122" i="8"/>
  <c r="BH122" i="8"/>
  <c r="BM122" i="8"/>
  <c r="BS122" i="8"/>
  <c r="BQ122" i="8"/>
  <c r="BY122" i="8"/>
  <c r="BJ122" i="8"/>
  <c r="BF122" i="8"/>
  <c r="BX122" i="8"/>
  <c r="BP122" i="8"/>
  <c r="BL122" i="8"/>
  <c r="BG122" i="8"/>
  <c r="BR122" i="8"/>
  <c r="T95" i="2"/>
  <c r="DB95" i="8" s="1"/>
  <c r="T22" i="2"/>
  <c r="DB22" i="8" s="1"/>
  <c r="T184" i="2"/>
  <c r="DB184" i="8" s="1"/>
  <c r="T224" i="2"/>
  <c r="DB224" i="8" s="1"/>
  <c r="CC55" i="8"/>
  <c r="BX55" i="8"/>
  <c r="BG55" i="8"/>
  <c r="BU55" i="8"/>
  <c r="BK55" i="8"/>
  <c r="BI55" i="8"/>
  <c r="BR55" i="8"/>
  <c r="BQ55" i="8"/>
  <c r="BY55" i="8"/>
  <c r="BJ55" i="8"/>
  <c r="BW55" i="8"/>
  <c r="BV55" i="8"/>
  <c r="BS55" i="8"/>
  <c r="BM55" i="8"/>
  <c r="BE55" i="8"/>
  <c r="BT55" i="8"/>
  <c r="BH55" i="8"/>
  <c r="BF55" i="8"/>
  <c r="BP55" i="8"/>
  <c r="BN55" i="8"/>
  <c r="BL55" i="8"/>
  <c r="BO55" i="8"/>
  <c r="T227" i="2"/>
  <c r="DB227" i="8" s="1"/>
  <c r="CY69" i="8"/>
  <c r="U69" i="2"/>
  <c r="V69" i="2" s="1"/>
  <c r="T104" i="2"/>
  <c r="DB104" i="8" s="1"/>
  <c r="T127" i="2"/>
  <c r="DB127" i="8" s="1"/>
  <c r="CC106" i="8"/>
  <c r="BU106" i="8"/>
  <c r="BV106" i="8"/>
  <c r="BP106" i="8"/>
  <c r="BR106" i="8"/>
  <c r="BK106" i="8"/>
  <c r="BQ106" i="8"/>
  <c r="BW106" i="8"/>
  <c r="BS106" i="8"/>
  <c r="BM106" i="8"/>
  <c r="BJ106" i="8"/>
  <c r="BN106" i="8"/>
  <c r="BF106" i="8"/>
  <c r="BH106" i="8"/>
  <c r="BI106" i="8"/>
  <c r="BO106" i="8"/>
  <c r="BT106" i="8"/>
  <c r="BY106" i="8"/>
  <c r="BG106" i="8"/>
  <c r="BL106" i="8"/>
  <c r="BX106" i="8"/>
  <c r="BE106" i="8"/>
  <c r="CC220" i="8"/>
  <c r="BL220" i="8"/>
  <c r="BF220" i="8"/>
  <c r="BR220" i="8"/>
  <c r="BP220" i="8"/>
  <c r="BG220" i="8"/>
  <c r="BY220" i="8"/>
  <c r="BJ220" i="8"/>
  <c r="BX220" i="8"/>
  <c r="BQ220" i="8"/>
  <c r="BO220" i="8"/>
  <c r="BM220" i="8"/>
  <c r="BN220" i="8"/>
  <c r="BE220" i="8"/>
  <c r="BW220" i="8"/>
  <c r="BT220" i="8"/>
  <c r="BV220" i="8"/>
  <c r="BH220" i="8"/>
  <c r="BK220" i="8"/>
  <c r="BI220" i="8"/>
  <c r="BS220" i="8"/>
  <c r="BU220" i="8"/>
  <c r="T33" i="2"/>
  <c r="DB33" i="8" s="1"/>
  <c r="U164" i="2"/>
  <c r="V164" i="2" s="1"/>
  <c r="CY164" i="8"/>
  <c r="CY196" i="8"/>
  <c r="U196" i="2"/>
  <c r="V196" i="2" s="1"/>
  <c r="CC227" i="8"/>
  <c r="BS227" i="8"/>
  <c r="BW227" i="8"/>
  <c r="BX227" i="8"/>
  <c r="BH227" i="8"/>
  <c r="BF227" i="8"/>
  <c r="BJ227" i="8"/>
  <c r="BR227" i="8"/>
  <c r="BY227" i="8"/>
  <c r="BI227" i="8"/>
  <c r="BQ227" i="8"/>
  <c r="BK227" i="8"/>
  <c r="BL227" i="8"/>
  <c r="BV227" i="8"/>
  <c r="BO227" i="8"/>
  <c r="BE227" i="8"/>
  <c r="BT227" i="8"/>
  <c r="BU227" i="8"/>
  <c r="BN227" i="8"/>
  <c r="BG227" i="8"/>
  <c r="BP227" i="8"/>
  <c r="BM227" i="8"/>
  <c r="BK69" i="8"/>
  <c r="BJ69" i="8"/>
  <c r="CC69" i="8"/>
  <c r="BY69" i="8"/>
  <c r="BV69" i="8"/>
  <c r="BS69" i="8"/>
  <c r="BX69" i="8"/>
  <c r="BP69" i="8"/>
  <c r="BO69" i="8"/>
  <c r="BU69" i="8"/>
  <c r="BL69" i="8"/>
  <c r="BN69" i="8"/>
  <c r="BR69" i="8"/>
  <c r="BM69" i="8"/>
  <c r="BG69" i="8"/>
  <c r="BE69" i="8"/>
  <c r="BI69" i="8"/>
  <c r="BT69" i="8"/>
  <c r="BQ69" i="8"/>
  <c r="BF69" i="8"/>
  <c r="BH69" i="8"/>
  <c r="BW69" i="8"/>
  <c r="T30" i="2"/>
  <c r="DB30" i="8" s="1"/>
  <c r="U89" i="2"/>
  <c r="V89" i="2" s="1"/>
  <c r="T151" i="2"/>
  <c r="DB151" i="8" s="1"/>
  <c r="T159" i="2"/>
  <c r="DB159" i="8" s="1"/>
  <c r="T20" i="2"/>
  <c r="DB20" i="8" s="1"/>
  <c r="T17" i="2"/>
  <c r="DB17" i="8" s="1"/>
  <c r="T204" i="2"/>
  <c r="DB204" i="8" s="1"/>
  <c r="U142" i="2"/>
  <c r="V142" i="2" s="1"/>
  <c r="CY142" i="8"/>
  <c r="CC47" i="8"/>
  <c r="BG47" i="8"/>
  <c r="BF47" i="8"/>
  <c r="BX47" i="8"/>
  <c r="BQ47" i="8"/>
  <c r="BY47" i="8"/>
  <c r="BN47" i="8"/>
  <c r="BH47" i="8"/>
  <c r="BW47" i="8"/>
  <c r="BI47" i="8"/>
  <c r="BJ47" i="8"/>
  <c r="BP47" i="8"/>
  <c r="BK47" i="8"/>
  <c r="BR47" i="8"/>
  <c r="BE47" i="8"/>
  <c r="BV47" i="8"/>
  <c r="BS47" i="8"/>
  <c r="BM47" i="8"/>
  <c r="BT47" i="8"/>
  <c r="BL47" i="8"/>
  <c r="BU47" i="8"/>
  <c r="BO47" i="8"/>
  <c r="BU53" i="8"/>
  <c r="BK53" i="8"/>
  <c r="CC53" i="8"/>
  <c r="BH53" i="8"/>
  <c r="BE53" i="8"/>
  <c r="BI53" i="8"/>
  <c r="BO53" i="8"/>
  <c r="BF53" i="8"/>
  <c r="BR53" i="8"/>
  <c r="BS53" i="8"/>
  <c r="BG53" i="8"/>
  <c r="BN53" i="8"/>
  <c r="BX53" i="8"/>
  <c r="BV53" i="8"/>
  <c r="BW53" i="8"/>
  <c r="BY53" i="8"/>
  <c r="BM53" i="8"/>
  <c r="BJ53" i="8"/>
  <c r="BP53" i="8"/>
  <c r="BL53" i="8"/>
  <c r="BT53" i="8"/>
  <c r="BQ53" i="8"/>
  <c r="T44" i="2"/>
  <c r="DB44" i="8" s="1"/>
  <c r="T172" i="2"/>
  <c r="DB172" i="8" s="1"/>
  <c r="T90" i="2"/>
  <c r="DB90" i="8" s="1"/>
  <c r="T35" i="2"/>
  <c r="DB35" i="8" s="1"/>
  <c r="T108" i="2"/>
  <c r="DB108" i="8" s="1"/>
  <c r="T124" i="2"/>
  <c r="DB124" i="8" s="1"/>
  <c r="CY155" i="8"/>
  <c r="U155" i="2"/>
  <c r="V155" i="2" s="1"/>
  <c r="CY221" i="8"/>
  <c r="U221" i="2"/>
  <c r="V221" i="2" s="1"/>
  <c r="CY93" i="8"/>
  <c r="U93" i="2"/>
  <c r="V93" i="2" s="1"/>
  <c r="CY101" i="8"/>
  <c r="U101" i="2"/>
  <c r="V101" i="2" s="1"/>
  <c r="CY61" i="8"/>
  <c r="U61" i="2"/>
  <c r="V61" i="2" s="1"/>
  <c r="BI185" i="8"/>
  <c r="BY185" i="8"/>
  <c r="BH185" i="8"/>
  <c r="BV185" i="8"/>
  <c r="BQ185" i="8"/>
  <c r="BO185" i="8"/>
  <c r="BX185" i="8"/>
  <c r="BK185" i="8"/>
  <c r="BE185" i="8"/>
  <c r="BT185" i="8"/>
  <c r="BS185" i="8"/>
  <c r="BN185" i="8"/>
  <c r="BG185" i="8"/>
  <c r="BW185" i="8"/>
  <c r="BL185" i="8"/>
  <c r="CC185" i="8"/>
  <c r="BU185" i="8"/>
  <c r="BJ185" i="8"/>
  <c r="BR185" i="8"/>
  <c r="BM185" i="8"/>
  <c r="BF185" i="8"/>
  <c r="BP185" i="8"/>
  <c r="CC144" i="8"/>
  <c r="BK144" i="8"/>
  <c r="BE144" i="8"/>
  <c r="BF144" i="8"/>
  <c r="BR144" i="8"/>
  <c r="BO144" i="8"/>
  <c r="BT144" i="8"/>
  <c r="BX144" i="8"/>
  <c r="BU144" i="8"/>
  <c r="BN144" i="8"/>
  <c r="BY144" i="8"/>
  <c r="BG144" i="8"/>
  <c r="BH144" i="8"/>
  <c r="BW144" i="8"/>
  <c r="BS144" i="8"/>
  <c r="BV144" i="8"/>
  <c r="BI144" i="8"/>
  <c r="BM144" i="8"/>
  <c r="BJ144" i="8"/>
  <c r="BQ144" i="8"/>
  <c r="BL144" i="8"/>
  <c r="BP144" i="8"/>
  <c r="U24" i="2"/>
  <c r="V24" i="2" s="1"/>
  <c r="T16" i="2"/>
  <c r="DB16" i="8" s="1"/>
  <c r="CY202" i="8"/>
  <c r="U202" i="2"/>
  <c r="V202" i="2" s="1"/>
  <c r="T145" i="2"/>
  <c r="DB145" i="8" s="1"/>
  <c r="T72" i="2"/>
  <c r="DB72" i="8" s="1"/>
  <c r="T199" i="2"/>
  <c r="DB199" i="8" s="1"/>
  <c r="T225" i="2"/>
  <c r="DB225" i="8" s="1"/>
  <c r="CC71" i="8"/>
  <c r="BX71" i="8"/>
  <c r="BK71" i="8"/>
  <c r="BG71" i="8"/>
  <c r="BS71" i="8"/>
  <c r="BW71" i="8"/>
  <c r="BM71" i="8"/>
  <c r="BE71" i="8"/>
  <c r="BQ71" i="8"/>
  <c r="BU71" i="8"/>
  <c r="BV71" i="8"/>
  <c r="BL71" i="8"/>
  <c r="BN71" i="8"/>
  <c r="BY71" i="8"/>
  <c r="BR71" i="8"/>
  <c r="BI71" i="8"/>
  <c r="BJ71" i="8"/>
  <c r="BO71" i="8"/>
  <c r="BF71" i="8"/>
  <c r="BP71" i="8"/>
  <c r="BT71" i="8"/>
  <c r="BH71" i="8"/>
  <c r="CC59" i="8"/>
  <c r="BY59" i="8"/>
  <c r="BV59" i="8"/>
  <c r="BG59" i="8"/>
  <c r="BE59" i="8"/>
  <c r="BO59" i="8"/>
  <c r="BX59" i="8"/>
  <c r="BS59" i="8"/>
  <c r="BF59" i="8"/>
  <c r="BR59" i="8"/>
  <c r="BN59" i="8"/>
  <c r="BL59" i="8"/>
  <c r="BH59" i="8"/>
  <c r="BK59" i="8"/>
  <c r="BW59" i="8"/>
  <c r="BP59" i="8"/>
  <c r="BJ59" i="8"/>
  <c r="BT59" i="8"/>
  <c r="BQ59" i="8"/>
  <c r="BU59" i="8"/>
  <c r="BM59" i="8"/>
  <c r="BI59" i="8"/>
  <c r="BQ19" i="8"/>
  <c r="BN19" i="8"/>
  <c r="BG19" i="8"/>
  <c r="BK19" i="8"/>
  <c r="BV19" i="8"/>
  <c r="BJ19" i="8"/>
  <c r="BL19" i="8"/>
  <c r="BY19" i="8"/>
  <c r="BS19" i="8"/>
  <c r="BW19" i="8"/>
  <c r="BT19" i="8"/>
  <c r="BM19" i="8"/>
  <c r="BH19" i="8"/>
  <c r="BP19" i="8"/>
  <c r="BO19" i="8"/>
  <c r="BI19" i="8"/>
  <c r="BE19" i="8"/>
  <c r="BR19" i="8"/>
  <c r="BX19" i="8"/>
  <c r="BU19" i="8"/>
  <c r="BF19" i="8"/>
  <c r="CC19" i="8"/>
  <c r="BM113" i="8"/>
  <c r="BT113" i="8"/>
  <c r="BY113" i="8"/>
  <c r="BU113" i="8"/>
  <c r="BH113" i="8"/>
  <c r="BQ113" i="8"/>
  <c r="BK113" i="8"/>
  <c r="BO113" i="8"/>
  <c r="BV113" i="8"/>
  <c r="BF113" i="8"/>
  <c r="BI113" i="8"/>
  <c r="BL113" i="8"/>
  <c r="BX113" i="8"/>
  <c r="CC113" i="8"/>
  <c r="BW113" i="8"/>
  <c r="BS113" i="8"/>
  <c r="BG113" i="8"/>
  <c r="BE113" i="8"/>
  <c r="BN113" i="8"/>
  <c r="BJ113" i="8"/>
  <c r="BP113" i="8"/>
  <c r="BR113" i="8"/>
  <c r="CY233" i="8"/>
  <c r="U233" i="2"/>
  <c r="V233" i="2" s="1"/>
  <c r="DV139" i="8" l="1"/>
  <c r="DQ139" i="8"/>
  <c r="DP139" i="8"/>
  <c r="DJ139" i="8"/>
  <c r="DO139" i="8"/>
  <c r="DW139" i="8"/>
  <c r="DL139" i="8"/>
  <c r="DG139" i="8"/>
  <c r="DE139" i="8"/>
  <c r="AX102" i="8"/>
  <c r="AD102" i="44" s="1"/>
  <c r="AU102" i="8"/>
  <c r="AA102" i="44" s="1"/>
  <c r="AM102" i="8"/>
  <c r="S102" i="44" s="1"/>
  <c r="AW102" i="8"/>
  <c r="AC102" i="44" s="1"/>
  <c r="AI102" i="8"/>
  <c r="O102" i="44" s="1"/>
  <c r="AH102" i="8"/>
  <c r="N102" i="44" s="1"/>
  <c r="AY102" i="8"/>
  <c r="AE102" i="44" s="1"/>
  <c r="AO102" i="8"/>
  <c r="U102" i="44" s="1"/>
  <c r="AQ102" i="8"/>
  <c r="W102" i="44" s="1"/>
  <c r="AN102" i="8"/>
  <c r="T102" i="44" s="1"/>
  <c r="AP102" i="8"/>
  <c r="V102" i="44" s="1"/>
  <c r="AS102" i="8"/>
  <c r="Y102" i="44" s="1"/>
  <c r="AR102" i="8"/>
  <c r="X102" i="44" s="1"/>
  <c r="AJ102" i="8"/>
  <c r="P102" i="44" s="1"/>
  <c r="AV39" i="8"/>
  <c r="AB39" i="44" s="1"/>
  <c r="AL102" i="8"/>
  <c r="R102" i="44" s="1"/>
  <c r="AT102" i="8"/>
  <c r="Z102" i="44" s="1"/>
  <c r="AK102" i="8"/>
  <c r="Q102" i="44" s="1"/>
  <c r="AV102" i="8"/>
  <c r="AB102" i="44" s="1"/>
  <c r="BA102" i="8"/>
  <c r="AG102" i="44" s="1"/>
  <c r="AZ102" i="8"/>
  <c r="AF102" i="44" s="1"/>
  <c r="AO207" i="8"/>
  <c r="U207" i="44" s="1"/>
  <c r="AZ207" i="8"/>
  <c r="AF207" i="44" s="1"/>
  <c r="AQ39" i="8"/>
  <c r="W39" i="44" s="1"/>
  <c r="AG92" i="8"/>
  <c r="M92" i="44" s="1"/>
  <c r="BA39" i="8"/>
  <c r="AG39" i="44" s="1"/>
  <c r="AK39" i="8"/>
  <c r="Q39" i="44" s="1"/>
  <c r="AX39" i="8"/>
  <c r="AD39" i="44" s="1"/>
  <c r="AN39" i="8"/>
  <c r="T39" i="44" s="1"/>
  <c r="AT39" i="8"/>
  <c r="Z39" i="44" s="1"/>
  <c r="AO39" i="8"/>
  <c r="U39" i="44" s="1"/>
  <c r="AY92" i="8"/>
  <c r="AE92" i="44" s="1"/>
  <c r="AY39" i="8"/>
  <c r="AE39" i="44" s="1"/>
  <c r="AH39" i="8"/>
  <c r="N39" i="44" s="1"/>
  <c r="AJ92" i="8"/>
  <c r="P92" i="44" s="1"/>
  <c r="AG207" i="8"/>
  <c r="M207" i="44" s="1"/>
  <c r="AR39" i="8"/>
  <c r="X39" i="44" s="1"/>
  <c r="AP39" i="8"/>
  <c r="V39" i="44" s="1"/>
  <c r="AW92" i="8"/>
  <c r="AC92" i="44" s="1"/>
  <c r="AW39" i="8"/>
  <c r="AC39" i="44" s="1"/>
  <c r="AI39" i="8"/>
  <c r="O39" i="44" s="1"/>
  <c r="AW207" i="8"/>
  <c r="AC207" i="44" s="1"/>
  <c r="AL39" i="8"/>
  <c r="R39" i="44" s="1"/>
  <c r="AU39" i="8"/>
  <c r="AA39" i="44" s="1"/>
  <c r="AT92" i="8"/>
  <c r="Z92" i="44" s="1"/>
  <c r="AS39" i="8"/>
  <c r="Y39" i="44" s="1"/>
  <c r="AG39" i="8"/>
  <c r="M39" i="44" s="1"/>
  <c r="AZ39" i="8"/>
  <c r="AF39" i="44" s="1"/>
  <c r="AX207" i="8"/>
  <c r="AD207" i="44" s="1"/>
  <c r="AV207" i="8"/>
  <c r="AB207" i="44" s="1"/>
  <c r="AJ39" i="8"/>
  <c r="P39" i="44" s="1"/>
  <c r="AF152" i="8"/>
  <c r="AS152" i="8" s="1"/>
  <c r="Y152" i="44" s="1"/>
  <c r="AF14" i="8"/>
  <c r="AG14" i="8" s="1"/>
  <c r="M14" i="44" s="1"/>
  <c r="AF86" i="8"/>
  <c r="AG86" i="8" s="1"/>
  <c r="M86" i="44" s="1"/>
  <c r="AF133" i="8"/>
  <c r="AN133" i="8" s="1"/>
  <c r="T133" i="44" s="1"/>
  <c r="AF66" i="8"/>
  <c r="AZ66" i="8" s="1"/>
  <c r="AF66" i="44" s="1"/>
  <c r="AF155" i="8"/>
  <c r="AT155" i="8" s="1"/>
  <c r="Z155" i="44" s="1"/>
  <c r="AF161" i="8"/>
  <c r="AU161" i="8" s="1"/>
  <c r="AA161" i="44" s="1"/>
  <c r="AF136" i="8"/>
  <c r="AO136" i="8" s="1"/>
  <c r="U136" i="44" s="1"/>
  <c r="AF19" i="8"/>
  <c r="AJ19" i="8" s="1"/>
  <c r="P19" i="44" s="1"/>
  <c r="AF98" i="8"/>
  <c r="AI98" i="8" s="1"/>
  <c r="O98" i="44" s="1"/>
  <c r="AO92" i="8"/>
  <c r="U92" i="44" s="1"/>
  <c r="AU92" i="8"/>
  <c r="AA92" i="44" s="1"/>
  <c r="AF114" i="8"/>
  <c r="AF129" i="8"/>
  <c r="AM129" i="8" s="1"/>
  <c r="S129" i="44" s="1"/>
  <c r="AF135" i="8"/>
  <c r="AL135" i="8" s="1"/>
  <c r="R135" i="44" s="1"/>
  <c r="AF218" i="8"/>
  <c r="AG218" i="8" s="1"/>
  <c r="M218" i="44" s="1"/>
  <c r="AF215" i="8"/>
  <c r="AR215" i="8" s="1"/>
  <c r="X215" i="44" s="1"/>
  <c r="AF190" i="8"/>
  <c r="AV190" i="8" s="1"/>
  <c r="AB190" i="44" s="1"/>
  <c r="AF81" i="8"/>
  <c r="AW81" i="8" s="1"/>
  <c r="AC81" i="44" s="1"/>
  <c r="AF26" i="8"/>
  <c r="AU26" i="8" s="1"/>
  <c r="AA26" i="44" s="1"/>
  <c r="AF233" i="8"/>
  <c r="AH233" i="8" s="1"/>
  <c r="N233" i="44" s="1"/>
  <c r="AF101" i="8"/>
  <c r="AM101" i="8" s="1"/>
  <c r="S101" i="44" s="1"/>
  <c r="AF106" i="8"/>
  <c r="AX106" i="8" s="1"/>
  <c r="AD106" i="44" s="1"/>
  <c r="AF173" i="8"/>
  <c r="BA173" i="8" s="1"/>
  <c r="AG173" i="44" s="1"/>
  <c r="AF130" i="8"/>
  <c r="BA130" i="8" s="1"/>
  <c r="AG130" i="44" s="1"/>
  <c r="AF228" i="8"/>
  <c r="AM228" i="8" s="1"/>
  <c r="S228" i="44" s="1"/>
  <c r="AF74" i="8"/>
  <c r="AJ74" i="8" s="1"/>
  <c r="P74" i="44" s="1"/>
  <c r="AY207" i="8"/>
  <c r="AE207" i="44" s="1"/>
  <c r="BA207" i="8"/>
  <c r="AG207" i="44" s="1"/>
  <c r="AN207" i="8"/>
  <c r="T207" i="44" s="1"/>
  <c r="AF73" i="8"/>
  <c r="AL92" i="8"/>
  <c r="R92" i="44" s="1"/>
  <c r="AM92" i="8"/>
  <c r="S92" i="44" s="1"/>
  <c r="AH92" i="8"/>
  <c r="AF138" i="8"/>
  <c r="AP138" i="8" s="1"/>
  <c r="V138" i="44" s="1"/>
  <c r="AF70" i="8"/>
  <c r="AT70" i="8" s="1"/>
  <c r="Z70" i="44" s="1"/>
  <c r="AF137" i="8"/>
  <c r="AH137" i="8" s="1"/>
  <c r="N137" i="44" s="1"/>
  <c r="AF163" i="8"/>
  <c r="AU163" i="8" s="1"/>
  <c r="AA163" i="44" s="1"/>
  <c r="AF91" i="8"/>
  <c r="AQ91" i="8" s="1"/>
  <c r="W91" i="44" s="1"/>
  <c r="AF31" i="8"/>
  <c r="BA31" i="8" s="1"/>
  <c r="AG31" i="44" s="1"/>
  <c r="AF179" i="8"/>
  <c r="AR179" i="8" s="1"/>
  <c r="X179" i="44" s="1"/>
  <c r="AF67" i="8"/>
  <c r="AP67" i="8" s="1"/>
  <c r="V67" i="44" s="1"/>
  <c r="DM139" i="8"/>
  <c r="DN139" i="8"/>
  <c r="DU139" i="8"/>
  <c r="AF75" i="8"/>
  <c r="AF221" i="8"/>
  <c r="AV221" i="8" s="1"/>
  <c r="AB221" i="44" s="1"/>
  <c r="AF185" i="8"/>
  <c r="AP185" i="8" s="1"/>
  <c r="V185" i="44" s="1"/>
  <c r="AF148" i="8"/>
  <c r="AG148" i="8" s="1"/>
  <c r="AF198" i="8"/>
  <c r="AF188" i="8"/>
  <c r="AN188" i="8" s="1"/>
  <c r="T188" i="44" s="1"/>
  <c r="AF40" i="8"/>
  <c r="AS40" i="8" s="1"/>
  <c r="Y40" i="44" s="1"/>
  <c r="AF143" i="8"/>
  <c r="AF116" i="8"/>
  <c r="AF205" i="8"/>
  <c r="AG205" i="8" s="1"/>
  <c r="M205" i="44" s="1"/>
  <c r="AF158" i="8"/>
  <c r="AM158" i="8" s="1"/>
  <c r="S158" i="44" s="1"/>
  <c r="AF48" i="8"/>
  <c r="AM48" i="8" s="1"/>
  <c r="S48" i="44" s="1"/>
  <c r="AF220" i="8"/>
  <c r="AF42" i="8"/>
  <c r="AQ42" i="8" s="1"/>
  <c r="W42" i="44" s="1"/>
  <c r="AF59" i="8"/>
  <c r="AX59" i="8" s="1"/>
  <c r="AD59" i="44" s="1"/>
  <c r="AU207" i="8"/>
  <c r="AA207" i="44" s="1"/>
  <c r="AJ207" i="8"/>
  <c r="AF120" i="8"/>
  <c r="AT120" i="8" s="1"/>
  <c r="Z120" i="44" s="1"/>
  <c r="AV92" i="8"/>
  <c r="AB92" i="44" s="1"/>
  <c r="AF183" i="8"/>
  <c r="AO183" i="8" s="1"/>
  <c r="U183" i="44" s="1"/>
  <c r="AF208" i="8"/>
  <c r="AO208" i="8" s="1"/>
  <c r="U208" i="44" s="1"/>
  <c r="AF24" i="8"/>
  <c r="AF89" i="8"/>
  <c r="AS89" i="8" s="1"/>
  <c r="Y89" i="44" s="1"/>
  <c r="AF55" i="8"/>
  <c r="AL55" i="8" s="1"/>
  <c r="R55" i="44" s="1"/>
  <c r="AF197" i="8"/>
  <c r="AN197" i="8" s="1"/>
  <c r="T197" i="44" s="1"/>
  <c r="AF37" i="8"/>
  <c r="AF71" i="8"/>
  <c r="AI71" i="8" s="1"/>
  <c r="O71" i="44" s="1"/>
  <c r="AK207" i="8"/>
  <c r="Q207" i="44" s="1"/>
  <c r="AP207" i="8"/>
  <c r="V207" i="44" s="1"/>
  <c r="AS207" i="8"/>
  <c r="Y207" i="44" s="1"/>
  <c r="AF201" i="8"/>
  <c r="AN201" i="8" s="1"/>
  <c r="T201" i="44" s="1"/>
  <c r="AF57" i="8"/>
  <c r="AF176" i="8"/>
  <c r="AP176" i="8" s="1"/>
  <c r="V176" i="44" s="1"/>
  <c r="AS92" i="8"/>
  <c r="Y92" i="44" s="1"/>
  <c r="AP92" i="8"/>
  <c r="V92" i="44" s="1"/>
  <c r="AI92" i="8"/>
  <c r="O92" i="44" s="1"/>
  <c r="AF62" i="8"/>
  <c r="AF193" i="8"/>
  <c r="AX193" i="8" s="1"/>
  <c r="AD193" i="44" s="1"/>
  <c r="AF123" i="8"/>
  <c r="AM123" i="8" s="1"/>
  <c r="S123" i="44" s="1"/>
  <c r="AF112" i="8"/>
  <c r="AG112" i="8" s="1"/>
  <c r="M112" i="44" s="1"/>
  <c r="AF200" i="8"/>
  <c r="DK139" i="8"/>
  <c r="DS139" i="8"/>
  <c r="DI139" i="8"/>
  <c r="AF85" i="8"/>
  <c r="AW85" i="8" s="1"/>
  <c r="AC85" i="44" s="1"/>
  <c r="AF171" i="8"/>
  <c r="AG171" i="8" s="1"/>
  <c r="AF77" i="8"/>
  <c r="AF18" i="8"/>
  <c r="AW18" i="8" s="1"/>
  <c r="AC18" i="44" s="1"/>
  <c r="AF178" i="8"/>
  <c r="AW178" i="8" s="1"/>
  <c r="AC178" i="44" s="1"/>
  <c r="AF141" i="8"/>
  <c r="AY141" i="8" s="1"/>
  <c r="AE141" i="44" s="1"/>
  <c r="AF84" i="8"/>
  <c r="AF202" i="8"/>
  <c r="AT202" i="8" s="1"/>
  <c r="Z202" i="44" s="1"/>
  <c r="AF61" i="8"/>
  <c r="AY61" i="8" s="1"/>
  <c r="AE61" i="44" s="1"/>
  <c r="AF150" i="8"/>
  <c r="BA150" i="8" s="1"/>
  <c r="AG150" i="44" s="1"/>
  <c r="AF32" i="8"/>
  <c r="AF53" i="8"/>
  <c r="AX53" i="8" s="1"/>
  <c r="AD53" i="44" s="1"/>
  <c r="AF43" i="8"/>
  <c r="AO43" i="8" s="1"/>
  <c r="U43" i="44" s="1"/>
  <c r="BA92" i="8"/>
  <c r="AG92" i="44" s="1"/>
  <c r="AF97" i="8"/>
  <c r="AP97" i="8" s="1"/>
  <c r="V97" i="44" s="1"/>
  <c r="AF56" i="8"/>
  <c r="AW56" i="8" s="1"/>
  <c r="AC56" i="44" s="1"/>
  <c r="AF168" i="8"/>
  <c r="AI168" i="8" s="1"/>
  <c r="O168" i="44" s="1"/>
  <c r="AF166" i="8"/>
  <c r="AQ166" i="8" s="1"/>
  <c r="W166" i="44" s="1"/>
  <c r="AF160" i="8"/>
  <c r="AF196" i="8"/>
  <c r="BA196" i="8" s="1"/>
  <c r="AG196" i="44" s="1"/>
  <c r="AF144" i="8"/>
  <c r="AM144" i="8" s="1"/>
  <c r="S144" i="44" s="1"/>
  <c r="AQ207" i="8"/>
  <c r="W207" i="44" s="1"/>
  <c r="AF216" i="8"/>
  <c r="AK216" i="8" s="1"/>
  <c r="Q216" i="44" s="1"/>
  <c r="AN92" i="8"/>
  <c r="T92" i="44" s="1"/>
  <c r="AZ92" i="8"/>
  <c r="AF92" i="44" s="1"/>
  <c r="AF186" i="8"/>
  <c r="AW186" i="8" s="1"/>
  <c r="AC186" i="44" s="1"/>
  <c r="AF93" i="8"/>
  <c r="AW93" i="8" s="1"/>
  <c r="AC93" i="44" s="1"/>
  <c r="AF164" i="8"/>
  <c r="AX164" i="8" s="1"/>
  <c r="AD164" i="44" s="1"/>
  <c r="AF69" i="8"/>
  <c r="AJ69" i="8" s="1"/>
  <c r="P69" i="44" s="1"/>
  <c r="AL207" i="8"/>
  <c r="R207" i="44" s="1"/>
  <c r="AM207" i="8"/>
  <c r="S207" i="44" s="1"/>
  <c r="AR207" i="8"/>
  <c r="X207" i="44" s="1"/>
  <c r="AF226" i="8"/>
  <c r="AH226" i="8" s="1"/>
  <c r="N226" i="44" s="1"/>
  <c r="AF192" i="8"/>
  <c r="AV192" i="8" s="1"/>
  <c r="AB192" i="44" s="1"/>
  <c r="AF54" i="8"/>
  <c r="AN54" i="8" s="1"/>
  <c r="T54" i="44" s="1"/>
  <c r="AF107" i="8"/>
  <c r="AG107" i="8" s="1"/>
  <c r="M107" i="44" s="1"/>
  <c r="AK92" i="8"/>
  <c r="Q92" i="44" s="1"/>
  <c r="AQ92" i="8"/>
  <c r="W92" i="44" s="1"/>
  <c r="AF80" i="8"/>
  <c r="AF162" i="8"/>
  <c r="AY162" i="8" s="1"/>
  <c r="AE162" i="44" s="1"/>
  <c r="AF149" i="8"/>
  <c r="AK149" i="8" s="1"/>
  <c r="Q149" i="44" s="1"/>
  <c r="AF213" i="8"/>
  <c r="AJ213" i="8" s="1"/>
  <c r="P213" i="44" s="1"/>
  <c r="AF219" i="8"/>
  <c r="AR219" i="8" s="1"/>
  <c r="X219" i="44" s="1"/>
  <c r="AF140" i="8"/>
  <c r="AY140" i="8" s="1"/>
  <c r="AE140" i="44" s="1"/>
  <c r="AF210" i="8"/>
  <c r="AK210" i="8" s="1"/>
  <c r="Q210" i="44" s="1"/>
  <c r="DF139" i="8"/>
  <c r="DD139" i="8"/>
  <c r="DT139" i="8"/>
  <c r="AF94" i="8"/>
  <c r="AT94" i="8" s="1"/>
  <c r="Z94" i="44" s="1"/>
  <c r="AF87" i="8"/>
  <c r="AY87" i="8" s="1"/>
  <c r="AE87" i="44" s="1"/>
  <c r="AF222" i="8"/>
  <c r="AR222" i="8" s="1"/>
  <c r="X222" i="44" s="1"/>
  <c r="AF142" i="8"/>
  <c r="AM142" i="8" s="1"/>
  <c r="S142" i="44" s="1"/>
  <c r="U139" i="2"/>
  <c r="V139" i="2" s="1"/>
  <c r="AF231" i="8"/>
  <c r="AH231" i="8" s="1"/>
  <c r="N231" i="44" s="1"/>
  <c r="AF23" i="8"/>
  <c r="BA23" i="8" s="1"/>
  <c r="AG23" i="44" s="1"/>
  <c r="AF212" i="8"/>
  <c r="AX212" i="8" s="1"/>
  <c r="AD212" i="44" s="1"/>
  <c r="AF113" i="8"/>
  <c r="AT207" i="8"/>
  <c r="Z207" i="44" s="1"/>
  <c r="AI207" i="8"/>
  <c r="O207" i="44" s="1"/>
  <c r="AF153" i="8"/>
  <c r="AV153" i="8" s="1"/>
  <c r="AB153" i="44" s="1"/>
  <c r="AF46" i="8"/>
  <c r="AZ46" i="8" s="1"/>
  <c r="AF46" i="44" s="1"/>
  <c r="AX92" i="8"/>
  <c r="AD92" i="44" s="1"/>
  <c r="AF63" i="8"/>
  <c r="AX63" i="8" s="1"/>
  <c r="AD63" i="44" s="1"/>
  <c r="AF232" i="8"/>
  <c r="DC139" i="8"/>
  <c r="DR139" i="8"/>
  <c r="DH139" i="8"/>
  <c r="H18" i="47"/>
  <c r="CM91" i="8"/>
  <c r="DL91" i="8" s="1"/>
  <c r="CE91" i="8"/>
  <c r="DD91" i="8" s="1"/>
  <c r="CX91" i="8"/>
  <c r="DW91" i="8" s="1"/>
  <c r="CF91" i="8"/>
  <c r="DE91" i="8" s="1"/>
  <c r="CV91" i="8"/>
  <c r="DU91" i="8" s="1"/>
  <c r="CW91" i="8"/>
  <c r="DV91" i="8" s="1"/>
  <c r="CU91" i="8"/>
  <c r="DT91" i="8" s="1"/>
  <c r="CJ91" i="8"/>
  <c r="DI91" i="8" s="1"/>
  <c r="CI91" i="8"/>
  <c r="DH91" i="8" s="1"/>
  <c r="CG91" i="8"/>
  <c r="DF91" i="8" s="1"/>
  <c r="CQ91" i="8"/>
  <c r="DP91" i="8" s="1"/>
  <c r="CL91" i="8"/>
  <c r="DK91" i="8" s="1"/>
  <c r="CO91" i="8"/>
  <c r="DN91" i="8" s="1"/>
  <c r="CH91" i="8"/>
  <c r="DG91" i="8" s="1"/>
  <c r="CD91" i="8"/>
  <c r="DC91" i="8" s="1"/>
  <c r="CR91" i="8"/>
  <c r="DQ91" i="8" s="1"/>
  <c r="CS91" i="8"/>
  <c r="DR91" i="8" s="1"/>
  <c r="CP91" i="8"/>
  <c r="DO91" i="8" s="1"/>
  <c r="CK91" i="8"/>
  <c r="DJ91" i="8" s="1"/>
  <c r="CT91" i="8"/>
  <c r="DS91" i="8" s="1"/>
  <c r="BZ91" i="8"/>
  <c r="DT14" i="8"/>
  <c r="O235" i="2"/>
  <c r="DE14" i="8"/>
  <c r="DM14" i="8"/>
  <c r="DR14" i="8"/>
  <c r="DD14" i="8"/>
  <c r="DI14" i="8"/>
  <c r="DC14" i="8"/>
  <c r="DU14" i="8"/>
  <c r="DE75" i="8"/>
  <c r="DQ14" i="8"/>
  <c r="DG14" i="8"/>
  <c r="DP14" i="8"/>
  <c r="DL14" i="8"/>
  <c r="DN14" i="8"/>
  <c r="DV14" i="8"/>
  <c r="DK14" i="8"/>
  <c r="DS14" i="8"/>
  <c r="DF75" i="8"/>
  <c r="DL75" i="8"/>
  <c r="DG75" i="8"/>
  <c r="DH14" i="8"/>
  <c r="DJ14" i="8"/>
  <c r="DW14" i="8"/>
  <c r="DF14" i="8"/>
  <c r="DO14" i="8"/>
  <c r="DN75" i="8"/>
  <c r="DT75" i="8"/>
  <c r="DC75" i="8"/>
  <c r="DS75" i="8"/>
  <c r="DK75" i="8"/>
  <c r="DW75" i="8"/>
  <c r="DD75" i="8"/>
  <c r="DR75" i="8"/>
  <c r="DV75" i="8"/>
  <c r="DQ75" i="8"/>
  <c r="DJ75" i="8"/>
  <c r="DP75" i="8"/>
  <c r="DU75" i="8"/>
  <c r="DO75" i="8"/>
  <c r="DI75" i="8"/>
  <c r="DM75" i="8"/>
  <c r="DH75" i="8"/>
  <c r="DL26" i="8"/>
  <c r="DF26" i="8"/>
  <c r="DK218" i="8"/>
  <c r="DK26" i="8"/>
  <c r="DP26" i="8"/>
  <c r="DR38" i="8"/>
  <c r="DH26" i="8"/>
  <c r="DD26" i="8"/>
  <c r="DU99" i="8"/>
  <c r="DM26" i="8"/>
  <c r="DN26" i="8"/>
  <c r="DT218" i="8"/>
  <c r="DJ218" i="8"/>
  <c r="DT26" i="8"/>
  <c r="DQ26" i="8"/>
  <c r="DC218" i="8"/>
  <c r="DO218" i="8"/>
  <c r="DS218" i="8"/>
  <c r="DI218" i="8"/>
  <c r="DW94" i="8"/>
  <c r="DF218" i="8"/>
  <c r="DQ218" i="8"/>
  <c r="DH218" i="8"/>
  <c r="DE218" i="8"/>
  <c r="DN218" i="8"/>
  <c r="DU218" i="8"/>
  <c r="DR218" i="8"/>
  <c r="DQ38" i="8"/>
  <c r="DP218" i="8"/>
  <c r="DD218" i="8"/>
  <c r="DW218" i="8"/>
  <c r="DM218" i="8"/>
  <c r="DR26" i="8"/>
  <c r="DV218" i="8"/>
  <c r="DL218" i="8"/>
  <c r="DN94" i="8"/>
  <c r="DG94" i="8"/>
  <c r="DH38" i="8"/>
  <c r="DG218" i="8"/>
  <c r="DE38" i="8"/>
  <c r="DJ38" i="8"/>
  <c r="DP94" i="8"/>
  <c r="DJ94" i="8"/>
  <c r="DM94" i="8"/>
  <c r="DH94" i="8"/>
  <c r="DS38" i="8"/>
  <c r="DR94" i="8"/>
  <c r="DT38" i="8"/>
  <c r="DI94" i="8"/>
  <c r="DL94" i="8"/>
  <c r="DV94" i="8"/>
  <c r="DP38" i="8"/>
  <c r="CM230" i="8"/>
  <c r="DL230" i="8" s="1"/>
  <c r="CD230" i="8"/>
  <c r="DC230" i="8" s="1"/>
  <c r="CN230" i="8"/>
  <c r="DM230" i="8" s="1"/>
  <c r="CI230" i="8"/>
  <c r="DH230" i="8" s="1"/>
  <c r="CW230" i="8"/>
  <c r="DV230" i="8" s="1"/>
  <c r="CE230" i="8"/>
  <c r="DD230" i="8" s="1"/>
  <c r="CS230" i="8"/>
  <c r="DR230" i="8" s="1"/>
  <c r="CK230" i="8"/>
  <c r="DJ230" i="8" s="1"/>
  <c r="CQ230" i="8"/>
  <c r="DP230" i="8" s="1"/>
  <c r="CL230" i="8"/>
  <c r="DK230" i="8" s="1"/>
  <c r="CR230" i="8"/>
  <c r="DQ230" i="8" s="1"/>
  <c r="CO230" i="8"/>
  <c r="DN230" i="8" s="1"/>
  <c r="CP230" i="8"/>
  <c r="DO230" i="8" s="1"/>
  <c r="CH230" i="8"/>
  <c r="DG230" i="8" s="1"/>
  <c r="CJ230" i="8"/>
  <c r="DI230" i="8" s="1"/>
  <c r="CU230" i="8"/>
  <c r="DT230" i="8" s="1"/>
  <c r="CV230" i="8"/>
  <c r="DU230" i="8" s="1"/>
  <c r="CT230" i="8"/>
  <c r="DS230" i="8" s="1"/>
  <c r="CF230" i="8"/>
  <c r="DE230" i="8" s="1"/>
  <c r="CG230" i="8"/>
  <c r="DF230" i="8" s="1"/>
  <c r="CX230" i="8"/>
  <c r="DW230" i="8" s="1"/>
  <c r="CL76" i="8"/>
  <c r="CX76" i="8"/>
  <c r="CM76" i="8"/>
  <c r="CN76" i="8"/>
  <c r="CO76" i="8"/>
  <c r="CE76" i="8"/>
  <c r="CU76" i="8"/>
  <c r="CF76" i="8"/>
  <c r="CV76" i="8"/>
  <c r="CG76" i="8"/>
  <c r="CW76" i="8"/>
  <c r="CH76" i="8"/>
  <c r="CI76" i="8"/>
  <c r="CP76" i="8"/>
  <c r="CQ76" i="8"/>
  <c r="CR76" i="8"/>
  <c r="CS76" i="8"/>
  <c r="CJ76" i="8"/>
  <c r="CK76" i="8"/>
  <c r="CD76" i="8"/>
  <c r="CT76" i="8"/>
  <c r="CE107" i="8"/>
  <c r="CQ107" i="8"/>
  <c r="CF107" i="8"/>
  <c r="CR107" i="8"/>
  <c r="CG107" i="8"/>
  <c r="CS107" i="8"/>
  <c r="CL107" i="8"/>
  <c r="CM107" i="8"/>
  <c r="CN107" i="8"/>
  <c r="CO107" i="8"/>
  <c r="CV107" i="8"/>
  <c r="CW107" i="8"/>
  <c r="CX107" i="8"/>
  <c r="CI107" i="8"/>
  <c r="CK107" i="8"/>
  <c r="CP107" i="8"/>
  <c r="CT107" i="8"/>
  <c r="CU107" i="8"/>
  <c r="CH107" i="8"/>
  <c r="CJ107" i="8"/>
  <c r="CD107" i="8"/>
  <c r="CP15" i="8"/>
  <c r="DO15" i="8" s="1"/>
  <c r="CE15" i="8"/>
  <c r="DD15" i="8" s="1"/>
  <c r="CQ15" i="8"/>
  <c r="DP15" i="8" s="1"/>
  <c r="CR15" i="8"/>
  <c r="DQ15" i="8" s="1"/>
  <c r="CF15" i="8"/>
  <c r="DE15" i="8" s="1"/>
  <c r="CT15" i="8"/>
  <c r="DS15" i="8" s="1"/>
  <c r="CG15" i="8"/>
  <c r="DF15" i="8" s="1"/>
  <c r="CU15" i="8"/>
  <c r="DT15" i="8" s="1"/>
  <c r="CH15" i="8"/>
  <c r="DG15" i="8" s="1"/>
  <c r="CV15" i="8"/>
  <c r="DU15" i="8" s="1"/>
  <c r="CJ15" i="8"/>
  <c r="DI15" i="8" s="1"/>
  <c r="CX15" i="8"/>
  <c r="DW15" i="8" s="1"/>
  <c r="CI15" i="8"/>
  <c r="DH15" i="8" s="1"/>
  <c r="CK15" i="8"/>
  <c r="DJ15" i="8" s="1"/>
  <c r="CW15" i="8"/>
  <c r="DV15" i="8" s="1"/>
  <c r="CD15" i="8"/>
  <c r="CL15" i="8"/>
  <c r="DK15" i="8" s="1"/>
  <c r="CM15" i="8"/>
  <c r="DL15" i="8" s="1"/>
  <c r="CN15" i="8"/>
  <c r="DM15" i="8" s="1"/>
  <c r="CO15" i="8"/>
  <c r="DN15" i="8" s="1"/>
  <c r="CS15" i="8"/>
  <c r="DR15" i="8" s="1"/>
  <c r="CM23" i="8"/>
  <c r="DL23" i="8" s="1"/>
  <c r="CO23" i="8"/>
  <c r="DN23" i="8" s="1"/>
  <c r="CQ23" i="8"/>
  <c r="DP23" i="8" s="1"/>
  <c r="CE23" i="8"/>
  <c r="DD23" i="8" s="1"/>
  <c r="CR23" i="8"/>
  <c r="DQ23" i="8" s="1"/>
  <c r="CF23" i="8"/>
  <c r="DE23" i="8" s="1"/>
  <c r="CS23" i="8"/>
  <c r="DR23" i="8" s="1"/>
  <c r="CH23" i="8"/>
  <c r="CU23" i="8"/>
  <c r="DT23" i="8" s="1"/>
  <c r="CV23" i="8"/>
  <c r="DU23" i="8" s="1"/>
  <c r="CW23" i="8"/>
  <c r="DV23" i="8" s="1"/>
  <c r="CX23" i="8"/>
  <c r="DW23" i="8" s="1"/>
  <c r="CI23" i="8"/>
  <c r="DH23" i="8" s="1"/>
  <c r="CJ23" i="8"/>
  <c r="DI23" i="8" s="1"/>
  <c r="CK23" i="8"/>
  <c r="DJ23" i="8" s="1"/>
  <c r="CL23" i="8"/>
  <c r="DK23" i="8" s="1"/>
  <c r="CN23" i="8"/>
  <c r="DM23" i="8" s="1"/>
  <c r="CP23" i="8"/>
  <c r="DO23" i="8" s="1"/>
  <c r="CT23" i="8"/>
  <c r="DS23" i="8" s="1"/>
  <c r="CG23" i="8"/>
  <c r="DF23" i="8" s="1"/>
  <c r="CD23" i="8"/>
  <c r="DC23" i="8" s="1"/>
  <c r="CP74" i="8"/>
  <c r="DO74" i="8" s="1"/>
  <c r="CE74" i="8"/>
  <c r="DD74" i="8" s="1"/>
  <c r="CQ74" i="8"/>
  <c r="DP74" i="8" s="1"/>
  <c r="CF74" i="8"/>
  <c r="DE74" i="8" s="1"/>
  <c r="CR74" i="8"/>
  <c r="DQ74" i="8" s="1"/>
  <c r="CG74" i="8"/>
  <c r="DF74" i="8" s="1"/>
  <c r="CS74" i="8"/>
  <c r="DR74" i="8" s="1"/>
  <c r="CI74" i="8"/>
  <c r="DH74" i="8" s="1"/>
  <c r="CJ74" i="8"/>
  <c r="DI74" i="8" s="1"/>
  <c r="CK74" i="8"/>
  <c r="DJ74" i="8" s="1"/>
  <c r="CL74" i="8"/>
  <c r="DK74" i="8" s="1"/>
  <c r="CM74" i="8"/>
  <c r="DL74" i="8" s="1"/>
  <c r="CV74" i="8"/>
  <c r="DU74" i="8" s="1"/>
  <c r="CW74" i="8"/>
  <c r="DV74" i="8" s="1"/>
  <c r="CD74" i="8"/>
  <c r="DC74" i="8" s="1"/>
  <c r="CX74" i="8"/>
  <c r="DW74" i="8" s="1"/>
  <c r="CT74" i="8"/>
  <c r="DS74" i="8" s="1"/>
  <c r="CU74" i="8"/>
  <c r="DT74" i="8" s="1"/>
  <c r="CN74" i="8"/>
  <c r="DM74" i="8" s="1"/>
  <c r="CO74" i="8"/>
  <c r="DN74" i="8" s="1"/>
  <c r="CH74" i="8"/>
  <c r="DG74" i="8" s="1"/>
  <c r="CE195" i="8"/>
  <c r="DD195" i="8" s="1"/>
  <c r="CQ195" i="8"/>
  <c r="DP195" i="8" s="1"/>
  <c r="CF195" i="8"/>
  <c r="DE195" i="8" s="1"/>
  <c r="CR195" i="8"/>
  <c r="DQ195" i="8" s="1"/>
  <c r="CD195" i="8"/>
  <c r="DC195" i="8" s="1"/>
  <c r="CS195" i="8"/>
  <c r="DR195" i="8" s="1"/>
  <c r="CM195" i="8"/>
  <c r="DL195" i="8" s="1"/>
  <c r="CU195" i="8"/>
  <c r="DT195" i="8" s="1"/>
  <c r="CI195" i="8"/>
  <c r="DH195" i="8" s="1"/>
  <c r="CJ195" i="8"/>
  <c r="DI195" i="8" s="1"/>
  <c r="CV195" i="8"/>
  <c r="DU195" i="8" s="1"/>
  <c r="CG195" i="8"/>
  <c r="DF195" i="8" s="1"/>
  <c r="CW195" i="8"/>
  <c r="DV195" i="8" s="1"/>
  <c r="CH195" i="8"/>
  <c r="DG195" i="8" s="1"/>
  <c r="CX195" i="8"/>
  <c r="DW195" i="8" s="1"/>
  <c r="CP195" i="8"/>
  <c r="DO195" i="8" s="1"/>
  <c r="CT195" i="8"/>
  <c r="DS195" i="8" s="1"/>
  <c r="CO195" i="8"/>
  <c r="DN195" i="8" s="1"/>
  <c r="CK195" i="8"/>
  <c r="DJ195" i="8" s="1"/>
  <c r="CL195" i="8"/>
  <c r="DK195" i="8" s="1"/>
  <c r="CN195" i="8"/>
  <c r="DM195" i="8" s="1"/>
  <c r="CI55" i="8"/>
  <c r="DH55" i="8" s="1"/>
  <c r="CU55" i="8"/>
  <c r="DT55" i="8" s="1"/>
  <c r="CP55" i="8"/>
  <c r="DO55" i="8" s="1"/>
  <c r="CE55" i="8"/>
  <c r="DD55" i="8" s="1"/>
  <c r="CR55" i="8"/>
  <c r="DQ55" i="8" s="1"/>
  <c r="CF55" i="8"/>
  <c r="DE55" i="8" s="1"/>
  <c r="CS55" i="8"/>
  <c r="DR55" i="8" s="1"/>
  <c r="CW55" i="8"/>
  <c r="DV55" i="8" s="1"/>
  <c r="CG55" i="8"/>
  <c r="DF55" i="8" s="1"/>
  <c r="CX55" i="8"/>
  <c r="DW55" i="8" s="1"/>
  <c r="CH55" i="8"/>
  <c r="DG55" i="8" s="1"/>
  <c r="CJ55" i="8"/>
  <c r="DI55" i="8" s="1"/>
  <c r="CQ55" i="8"/>
  <c r="DP55" i="8" s="1"/>
  <c r="CT55" i="8"/>
  <c r="DS55" i="8" s="1"/>
  <c r="CV55" i="8"/>
  <c r="DU55" i="8" s="1"/>
  <c r="CL55" i="8"/>
  <c r="DK55" i="8" s="1"/>
  <c r="CM55" i="8"/>
  <c r="DL55" i="8" s="1"/>
  <c r="CN55" i="8"/>
  <c r="DM55" i="8" s="1"/>
  <c r="CO55" i="8"/>
  <c r="DN55" i="8" s="1"/>
  <c r="CK55" i="8"/>
  <c r="DJ55" i="8" s="1"/>
  <c r="CD55" i="8"/>
  <c r="DC55" i="8" s="1"/>
  <c r="CE95" i="8"/>
  <c r="DD95" i="8" s="1"/>
  <c r="CQ95" i="8"/>
  <c r="DP95" i="8" s="1"/>
  <c r="CF95" i="8"/>
  <c r="DE95" i="8" s="1"/>
  <c r="CR95" i="8"/>
  <c r="DQ95" i="8" s="1"/>
  <c r="CG95" i="8"/>
  <c r="DF95" i="8" s="1"/>
  <c r="CS95" i="8"/>
  <c r="DR95" i="8" s="1"/>
  <c r="CL95" i="8"/>
  <c r="DK95" i="8" s="1"/>
  <c r="CM95" i="8"/>
  <c r="DL95" i="8" s="1"/>
  <c r="CN95" i="8"/>
  <c r="DM95" i="8" s="1"/>
  <c r="CO95" i="8"/>
  <c r="DN95" i="8" s="1"/>
  <c r="CP95" i="8"/>
  <c r="DO95" i="8" s="1"/>
  <c r="CI95" i="8"/>
  <c r="DH95" i="8" s="1"/>
  <c r="CJ95" i="8"/>
  <c r="DI95" i="8" s="1"/>
  <c r="CK95" i="8"/>
  <c r="DJ95" i="8" s="1"/>
  <c r="CT95" i="8"/>
  <c r="DS95" i="8" s="1"/>
  <c r="CW95" i="8"/>
  <c r="DV95" i="8" s="1"/>
  <c r="CV95" i="8"/>
  <c r="DU95" i="8" s="1"/>
  <c r="CX95" i="8"/>
  <c r="DW95" i="8" s="1"/>
  <c r="CH95" i="8"/>
  <c r="DG95" i="8" s="1"/>
  <c r="CD95" i="8"/>
  <c r="DC95" i="8" s="1"/>
  <c r="CU95" i="8"/>
  <c r="DT95" i="8" s="1"/>
  <c r="CI93" i="8"/>
  <c r="DH93" i="8" s="1"/>
  <c r="CU93" i="8"/>
  <c r="DT93" i="8" s="1"/>
  <c r="CJ93" i="8"/>
  <c r="DI93" i="8" s="1"/>
  <c r="CV93" i="8"/>
  <c r="DU93" i="8" s="1"/>
  <c r="CK93" i="8"/>
  <c r="DJ93" i="8" s="1"/>
  <c r="CW93" i="8"/>
  <c r="DV93" i="8" s="1"/>
  <c r="CS93" i="8"/>
  <c r="DR93" i="8" s="1"/>
  <c r="CE93" i="8"/>
  <c r="DD93" i="8" s="1"/>
  <c r="CT93" i="8"/>
  <c r="DS93" i="8" s="1"/>
  <c r="CF93" i="8"/>
  <c r="DE93" i="8" s="1"/>
  <c r="CX93" i="8"/>
  <c r="DW93" i="8" s="1"/>
  <c r="CG93" i="8"/>
  <c r="DF93" i="8" s="1"/>
  <c r="CH93" i="8"/>
  <c r="DG93" i="8" s="1"/>
  <c r="CR93" i="8"/>
  <c r="DQ93" i="8" s="1"/>
  <c r="CP93" i="8"/>
  <c r="DO93" i="8" s="1"/>
  <c r="CQ93" i="8"/>
  <c r="DP93" i="8" s="1"/>
  <c r="CN93" i="8"/>
  <c r="DM93" i="8" s="1"/>
  <c r="CD93" i="8"/>
  <c r="CL93" i="8"/>
  <c r="DK93" i="8" s="1"/>
  <c r="CM93" i="8"/>
  <c r="DL93" i="8" s="1"/>
  <c r="CO93" i="8"/>
  <c r="DN93" i="8" s="1"/>
  <c r="CI199" i="8"/>
  <c r="DH199" i="8" s="1"/>
  <c r="CU199" i="8"/>
  <c r="DT199" i="8" s="1"/>
  <c r="CJ199" i="8"/>
  <c r="DI199" i="8" s="1"/>
  <c r="CV199" i="8"/>
  <c r="DU199" i="8" s="1"/>
  <c r="CK199" i="8"/>
  <c r="DJ199" i="8" s="1"/>
  <c r="CE199" i="8"/>
  <c r="DD199" i="8" s="1"/>
  <c r="CS199" i="8"/>
  <c r="DR199" i="8" s="1"/>
  <c r="CH199" i="8"/>
  <c r="DG199" i="8" s="1"/>
  <c r="CP199" i="8"/>
  <c r="DO199" i="8" s="1"/>
  <c r="CL199" i="8"/>
  <c r="DK199" i="8" s="1"/>
  <c r="CM199" i="8"/>
  <c r="DL199" i="8" s="1"/>
  <c r="CN199" i="8"/>
  <c r="DM199" i="8" s="1"/>
  <c r="CO199" i="8"/>
  <c r="DN199" i="8" s="1"/>
  <c r="CF199" i="8"/>
  <c r="DE199" i="8" s="1"/>
  <c r="CX199" i="8"/>
  <c r="DW199" i="8" s="1"/>
  <c r="CG199" i="8"/>
  <c r="DF199" i="8" s="1"/>
  <c r="CD199" i="8"/>
  <c r="CR199" i="8"/>
  <c r="DQ199" i="8" s="1"/>
  <c r="CT199" i="8"/>
  <c r="DS199" i="8" s="1"/>
  <c r="CW199" i="8"/>
  <c r="DV199" i="8" s="1"/>
  <c r="CQ199" i="8"/>
  <c r="DP199" i="8" s="1"/>
  <c r="CE86" i="8"/>
  <c r="DD86" i="8" s="1"/>
  <c r="CQ86" i="8"/>
  <c r="DP86" i="8" s="1"/>
  <c r="CF86" i="8"/>
  <c r="DE86" i="8" s="1"/>
  <c r="CR86" i="8"/>
  <c r="DQ86" i="8" s="1"/>
  <c r="CG86" i="8"/>
  <c r="DF86" i="8" s="1"/>
  <c r="CS86" i="8"/>
  <c r="DR86" i="8" s="1"/>
  <c r="CO86" i="8"/>
  <c r="DN86" i="8" s="1"/>
  <c r="CP86" i="8"/>
  <c r="DO86" i="8" s="1"/>
  <c r="CT86" i="8"/>
  <c r="DS86" i="8" s="1"/>
  <c r="CU86" i="8"/>
  <c r="DT86" i="8" s="1"/>
  <c r="CV86" i="8"/>
  <c r="DU86" i="8" s="1"/>
  <c r="CD86" i="8"/>
  <c r="DC86" i="8" s="1"/>
  <c r="CH86" i="8"/>
  <c r="DG86" i="8" s="1"/>
  <c r="CX86" i="8"/>
  <c r="DW86" i="8" s="1"/>
  <c r="CN86" i="8"/>
  <c r="DM86" i="8" s="1"/>
  <c r="CJ86" i="8"/>
  <c r="DI86" i="8" s="1"/>
  <c r="CI86" i="8"/>
  <c r="DH86" i="8" s="1"/>
  <c r="CK86" i="8"/>
  <c r="DJ86" i="8" s="1"/>
  <c r="CL86" i="8"/>
  <c r="DK86" i="8" s="1"/>
  <c r="CM86" i="8"/>
  <c r="DL86" i="8" s="1"/>
  <c r="CW86" i="8"/>
  <c r="DV86" i="8" s="1"/>
  <c r="CM209" i="8"/>
  <c r="DL209" i="8" s="1"/>
  <c r="CN209" i="8"/>
  <c r="DM209" i="8" s="1"/>
  <c r="CK209" i="8"/>
  <c r="DJ209" i="8" s="1"/>
  <c r="CG209" i="8"/>
  <c r="DF209" i="8" s="1"/>
  <c r="CU209" i="8"/>
  <c r="DT209" i="8" s="1"/>
  <c r="CQ209" i="8"/>
  <c r="DP209" i="8" s="1"/>
  <c r="CV209" i="8"/>
  <c r="DU209" i="8" s="1"/>
  <c r="CF209" i="8"/>
  <c r="DE209" i="8" s="1"/>
  <c r="CW209" i="8"/>
  <c r="DV209" i="8" s="1"/>
  <c r="CR209" i="8"/>
  <c r="DQ209" i="8" s="1"/>
  <c r="CE209" i="8"/>
  <c r="DD209" i="8" s="1"/>
  <c r="CS209" i="8"/>
  <c r="DR209" i="8" s="1"/>
  <c r="CT209" i="8"/>
  <c r="DS209" i="8" s="1"/>
  <c r="CO209" i="8"/>
  <c r="DN209" i="8" s="1"/>
  <c r="CP209" i="8"/>
  <c r="DO209" i="8" s="1"/>
  <c r="CL209" i="8"/>
  <c r="DK209" i="8" s="1"/>
  <c r="CX209" i="8"/>
  <c r="DW209" i="8" s="1"/>
  <c r="CH209" i="8"/>
  <c r="DG209" i="8" s="1"/>
  <c r="CI209" i="8"/>
  <c r="DH209" i="8" s="1"/>
  <c r="CJ209" i="8"/>
  <c r="DI209" i="8" s="1"/>
  <c r="CD209" i="8"/>
  <c r="DC209" i="8" s="1"/>
  <c r="CM128" i="8"/>
  <c r="DL128" i="8" s="1"/>
  <c r="CN128" i="8"/>
  <c r="DM128" i="8" s="1"/>
  <c r="CO128" i="8"/>
  <c r="DN128" i="8" s="1"/>
  <c r="CL128" i="8"/>
  <c r="DK128" i="8" s="1"/>
  <c r="CP128" i="8"/>
  <c r="DO128" i="8" s="1"/>
  <c r="CQ128" i="8"/>
  <c r="DP128" i="8" s="1"/>
  <c r="CR128" i="8"/>
  <c r="DQ128" i="8" s="1"/>
  <c r="CU128" i="8"/>
  <c r="DT128" i="8" s="1"/>
  <c r="CT128" i="8"/>
  <c r="DS128" i="8" s="1"/>
  <c r="CV128" i="8"/>
  <c r="DU128" i="8" s="1"/>
  <c r="CW128" i="8"/>
  <c r="DV128" i="8" s="1"/>
  <c r="CK128" i="8"/>
  <c r="DJ128" i="8" s="1"/>
  <c r="CG128" i="8"/>
  <c r="DF128" i="8" s="1"/>
  <c r="CH128" i="8"/>
  <c r="DG128" i="8" s="1"/>
  <c r="CE128" i="8"/>
  <c r="DD128" i="8" s="1"/>
  <c r="CD128" i="8"/>
  <c r="CF128" i="8"/>
  <c r="DE128" i="8" s="1"/>
  <c r="CI128" i="8"/>
  <c r="DH128" i="8" s="1"/>
  <c r="CJ128" i="8"/>
  <c r="DI128" i="8" s="1"/>
  <c r="CS128" i="8"/>
  <c r="DR128" i="8" s="1"/>
  <c r="CX128" i="8"/>
  <c r="DW128" i="8" s="1"/>
  <c r="CI148" i="8"/>
  <c r="DH148" i="8" s="1"/>
  <c r="CU148" i="8"/>
  <c r="DT148" i="8" s="1"/>
  <c r="CJ148" i="8"/>
  <c r="DI148" i="8" s="1"/>
  <c r="CV148" i="8"/>
  <c r="DU148" i="8" s="1"/>
  <c r="CK148" i="8"/>
  <c r="DJ148" i="8" s="1"/>
  <c r="CW148" i="8"/>
  <c r="DV148" i="8" s="1"/>
  <c r="CN148" i="8"/>
  <c r="DM148" i="8" s="1"/>
  <c r="CO148" i="8"/>
  <c r="DN148" i="8" s="1"/>
  <c r="CP148" i="8"/>
  <c r="DO148" i="8" s="1"/>
  <c r="CQ148" i="8"/>
  <c r="DP148" i="8" s="1"/>
  <c r="CE148" i="8"/>
  <c r="DD148" i="8" s="1"/>
  <c r="CL148" i="8"/>
  <c r="DK148" i="8" s="1"/>
  <c r="CR148" i="8"/>
  <c r="DQ148" i="8" s="1"/>
  <c r="CG148" i="8"/>
  <c r="DF148" i="8" s="1"/>
  <c r="CT148" i="8"/>
  <c r="DS148" i="8" s="1"/>
  <c r="CX148" i="8"/>
  <c r="DW148" i="8" s="1"/>
  <c r="CD148" i="8"/>
  <c r="CM148" i="8"/>
  <c r="DL148" i="8" s="1"/>
  <c r="CS148" i="8"/>
  <c r="DR148" i="8" s="1"/>
  <c r="CH148" i="8"/>
  <c r="DG148" i="8" s="1"/>
  <c r="CF148" i="8"/>
  <c r="DE148" i="8" s="1"/>
  <c r="CI229" i="8"/>
  <c r="DH229" i="8" s="1"/>
  <c r="CU229" i="8"/>
  <c r="DT229" i="8" s="1"/>
  <c r="CJ229" i="8"/>
  <c r="DI229" i="8" s="1"/>
  <c r="CV229" i="8"/>
  <c r="DU229" i="8" s="1"/>
  <c r="CO229" i="8"/>
  <c r="DN229" i="8" s="1"/>
  <c r="CK229" i="8"/>
  <c r="DJ229" i="8" s="1"/>
  <c r="CN229" i="8"/>
  <c r="DM229" i="8" s="1"/>
  <c r="CP229" i="8"/>
  <c r="DO229" i="8" s="1"/>
  <c r="CS229" i="8"/>
  <c r="DR229" i="8" s="1"/>
  <c r="CQ229" i="8"/>
  <c r="DP229" i="8" s="1"/>
  <c r="CT229" i="8"/>
  <c r="DS229" i="8" s="1"/>
  <c r="CR229" i="8"/>
  <c r="DQ229" i="8" s="1"/>
  <c r="CD229" i="8"/>
  <c r="DC229" i="8" s="1"/>
  <c r="CL229" i="8"/>
  <c r="DK229" i="8" s="1"/>
  <c r="CM229" i="8"/>
  <c r="DL229" i="8" s="1"/>
  <c r="CH229" i="8"/>
  <c r="DG229" i="8" s="1"/>
  <c r="CW229" i="8"/>
  <c r="DV229" i="8" s="1"/>
  <c r="CX229" i="8"/>
  <c r="DW229" i="8" s="1"/>
  <c r="CF229" i="8"/>
  <c r="DE229" i="8" s="1"/>
  <c r="CG229" i="8"/>
  <c r="DF229" i="8" s="1"/>
  <c r="CE229" i="8"/>
  <c r="DD229" i="8" s="1"/>
  <c r="CE153" i="8"/>
  <c r="DD153" i="8" s="1"/>
  <c r="CQ153" i="8"/>
  <c r="DP153" i="8" s="1"/>
  <c r="CF153" i="8"/>
  <c r="DE153" i="8" s="1"/>
  <c r="CR153" i="8"/>
  <c r="DQ153" i="8" s="1"/>
  <c r="CG153" i="8"/>
  <c r="DF153" i="8" s="1"/>
  <c r="CS153" i="8"/>
  <c r="DR153" i="8" s="1"/>
  <c r="CJ153" i="8"/>
  <c r="DI153" i="8" s="1"/>
  <c r="CK153" i="8"/>
  <c r="DJ153" i="8" s="1"/>
  <c r="CL153" i="8"/>
  <c r="DK153" i="8" s="1"/>
  <c r="CN153" i="8"/>
  <c r="DM153" i="8" s="1"/>
  <c r="CI153" i="8"/>
  <c r="DH153" i="8" s="1"/>
  <c r="CX153" i="8"/>
  <c r="DW153" i="8" s="1"/>
  <c r="CO153" i="8"/>
  <c r="DN153" i="8" s="1"/>
  <c r="CW153" i="8"/>
  <c r="DV153" i="8" s="1"/>
  <c r="CP153" i="8"/>
  <c r="DO153" i="8" s="1"/>
  <c r="CT153" i="8"/>
  <c r="DS153" i="8" s="1"/>
  <c r="CV153" i="8"/>
  <c r="DU153" i="8" s="1"/>
  <c r="CU153" i="8"/>
  <c r="DT153" i="8" s="1"/>
  <c r="CH153" i="8"/>
  <c r="DG153" i="8" s="1"/>
  <c r="CD153" i="8"/>
  <c r="DC153" i="8" s="1"/>
  <c r="CM153" i="8"/>
  <c r="DL153" i="8" s="1"/>
  <c r="CP123" i="8"/>
  <c r="DO123" i="8" s="1"/>
  <c r="CE123" i="8"/>
  <c r="DD123" i="8" s="1"/>
  <c r="CQ123" i="8"/>
  <c r="DP123" i="8" s="1"/>
  <c r="CF123" i="8"/>
  <c r="DE123" i="8" s="1"/>
  <c r="CR123" i="8"/>
  <c r="DQ123" i="8" s="1"/>
  <c r="CG123" i="8"/>
  <c r="DF123" i="8" s="1"/>
  <c r="CS123" i="8"/>
  <c r="DR123" i="8" s="1"/>
  <c r="CO123" i="8"/>
  <c r="DN123" i="8" s="1"/>
  <c r="CT123" i="8"/>
  <c r="DS123" i="8" s="1"/>
  <c r="CU123" i="8"/>
  <c r="DT123" i="8" s="1"/>
  <c r="CD123" i="8"/>
  <c r="DC123" i="8" s="1"/>
  <c r="CV123" i="8"/>
  <c r="DU123" i="8" s="1"/>
  <c r="CL123" i="8"/>
  <c r="DK123" i="8" s="1"/>
  <c r="CM123" i="8"/>
  <c r="DL123" i="8" s="1"/>
  <c r="CN123" i="8"/>
  <c r="DM123" i="8" s="1"/>
  <c r="CJ123" i="8"/>
  <c r="DI123" i="8" s="1"/>
  <c r="CK123" i="8"/>
  <c r="DJ123" i="8" s="1"/>
  <c r="CW123" i="8"/>
  <c r="DV123" i="8" s="1"/>
  <c r="CX123" i="8"/>
  <c r="DW123" i="8" s="1"/>
  <c r="CH123" i="8"/>
  <c r="DG123" i="8" s="1"/>
  <c r="CI123" i="8"/>
  <c r="DH123" i="8" s="1"/>
  <c r="CE129" i="8"/>
  <c r="DD129" i="8" s="1"/>
  <c r="CQ129" i="8"/>
  <c r="DP129" i="8" s="1"/>
  <c r="CF129" i="8"/>
  <c r="DE129" i="8" s="1"/>
  <c r="CR129" i="8"/>
  <c r="DQ129" i="8" s="1"/>
  <c r="CG129" i="8"/>
  <c r="DF129" i="8" s="1"/>
  <c r="CS129" i="8"/>
  <c r="DR129" i="8" s="1"/>
  <c r="CJ129" i="8"/>
  <c r="DI129" i="8" s="1"/>
  <c r="CK129" i="8"/>
  <c r="DJ129" i="8" s="1"/>
  <c r="CL129" i="8"/>
  <c r="DK129" i="8" s="1"/>
  <c r="CM129" i="8"/>
  <c r="DL129" i="8" s="1"/>
  <c r="CW129" i="8"/>
  <c r="DV129" i="8" s="1"/>
  <c r="CX129" i="8"/>
  <c r="DW129" i="8" s="1"/>
  <c r="CU129" i="8"/>
  <c r="DT129" i="8" s="1"/>
  <c r="CN129" i="8"/>
  <c r="DM129" i="8" s="1"/>
  <c r="CV129" i="8"/>
  <c r="DU129" i="8" s="1"/>
  <c r="CO129" i="8"/>
  <c r="DN129" i="8" s="1"/>
  <c r="CP129" i="8"/>
  <c r="DO129" i="8" s="1"/>
  <c r="CT129" i="8"/>
  <c r="DS129" i="8" s="1"/>
  <c r="CD129" i="8"/>
  <c r="DC129" i="8" s="1"/>
  <c r="CH129" i="8"/>
  <c r="DG129" i="8" s="1"/>
  <c r="CI129" i="8"/>
  <c r="DH129" i="8" s="1"/>
  <c r="CE138" i="8"/>
  <c r="DD138" i="8" s="1"/>
  <c r="CQ138" i="8"/>
  <c r="DP138" i="8" s="1"/>
  <c r="CF138" i="8"/>
  <c r="DE138" i="8" s="1"/>
  <c r="CR138" i="8"/>
  <c r="DQ138" i="8" s="1"/>
  <c r="CG138" i="8"/>
  <c r="CS138" i="8"/>
  <c r="DR138" i="8" s="1"/>
  <c r="CV138" i="8"/>
  <c r="DU138" i="8" s="1"/>
  <c r="CH138" i="8"/>
  <c r="DG138" i="8" s="1"/>
  <c r="CW138" i="8"/>
  <c r="DV138" i="8" s="1"/>
  <c r="CI138" i="8"/>
  <c r="DH138" i="8" s="1"/>
  <c r="CX138" i="8"/>
  <c r="DW138" i="8" s="1"/>
  <c r="CJ138" i="8"/>
  <c r="DI138" i="8" s="1"/>
  <c r="CM138" i="8"/>
  <c r="DL138" i="8" s="1"/>
  <c r="CL138" i="8"/>
  <c r="DK138" i="8" s="1"/>
  <c r="CT138" i="8"/>
  <c r="DS138" i="8" s="1"/>
  <c r="CN138" i="8"/>
  <c r="DM138" i="8" s="1"/>
  <c r="CO138" i="8"/>
  <c r="DN138" i="8" s="1"/>
  <c r="CU138" i="8"/>
  <c r="DT138" i="8" s="1"/>
  <c r="CP138" i="8"/>
  <c r="DO138" i="8" s="1"/>
  <c r="CD138" i="8"/>
  <c r="DC138" i="8" s="1"/>
  <c r="CK138" i="8"/>
  <c r="DJ138" i="8" s="1"/>
  <c r="CE225" i="8"/>
  <c r="DD225" i="8" s="1"/>
  <c r="CQ225" i="8"/>
  <c r="DP225" i="8" s="1"/>
  <c r="CF225" i="8"/>
  <c r="DE225" i="8" s="1"/>
  <c r="CR225" i="8"/>
  <c r="DQ225" i="8" s="1"/>
  <c r="CI225" i="8"/>
  <c r="DH225" i="8" s="1"/>
  <c r="CW225" i="8"/>
  <c r="DV225" i="8" s="1"/>
  <c r="CS225" i="8"/>
  <c r="DR225" i="8" s="1"/>
  <c r="CH225" i="8"/>
  <c r="DG225" i="8" s="1"/>
  <c r="CJ225" i="8"/>
  <c r="DI225" i="8" s="1"/>
  <c r="CK225" i="8"/>
  <c r="DJ225" i="8" s="1"/>
  <c r="CN225" i="8"/>
  <c r="DM225" i="8" s="1"/>
  <c r="CL225" i="8"/>
  <c r="DK225" i="8" s="1"/>
  <c r="CM225" i="8"/>
  <c r="DL225" i="8" s="1"/>
  <c r="CV225" i="8"/>
  <c r="DU225" i="8" s="1"/>
  <c r="CG225" i="8"/>
  <c r="DF225" i="8" s="1"/>
  <c r="CX225" i="8"/>
  <c r="DW225" i="8" s="1"/>
  <c r="CD225" i="8"/>
  <c r="DC225" i="8" s="1"/>
  <c r="CU225" i="8"/>
  <c r="DT225" i="8" s="1"/>
  <c r="CO225" i="8"/>
  <c r="DN225" i="8" s="1"/>
  <c r="CP225" i="8"/>
  <c r="DO225" i="8" s="1"/>
  <c r="CT225" i="8"/>
  <c r="DS225" i="8" s="1"/>
  <c r="CM221" i="8"/>
  <c r="DL221" i="8" s="1"/>
  <c r="CN221" i="8"/>
  <c r="DM221" i="8" s="1"/>
  <c r="CQ221" i="8"/>
  <c r="DP221" i="8" s="1"/>
  <c r="CK221" i="8"/>
  <c r="DJ221" i="8" s="1"/>
  <c r="CS221" i="8"/>
  <c r="DR221" i="8" s="1"/>
  <c r="CX221" i="8"/>
  <c r="DW221" i="8" s="1"/>
  <c r="CT221" i="8"/>
  <c r="DS221" i="8" s="1"/>
  <c r="CH221" i="8"/>
  <c r="DG221" i="8" s="1"/>
  <c r="CE221" i="8"/>
  <c r="DD221" i="8" s="1"/>
  <c r="CU221" i="8"/>
  <c r="DT221" i="8" s="1"/>
  <c r="CG221" i="8"/>
  <c r="DF221" i="8" s="1"/>
  <c r="CF221" i="8"/>
  <c r="DE221" i="8" s="1"/>
  <c r="CV221" i="8"/>
  <c r="DU221" i="8" s="1"/>
  <c r="CW221" i="8"/>
  <c r="DV221" i="8" s="1"/>
  <c r="CP221" i="8"/>
  <c r="DO221" i="8" s="1"/>
  <c r="CR221" i="8"/>
  <c r="DQ221" i="8" s="1"/>
  <c r="CO221" i="8"/>
  <c r="DN221" i="8" s="1"/>
  <c r="CI221" i="8"/>
  <c r="DH221" i="8" s="1"/>
  <c r="CD221" i="8"/>
  <c r="DC221" i="8" s="1"/>
  <c r="CJ221" i="8"/>
  <c r="DI221" i="8" s="1"/>
  <c r="CL221" i="8"/>
  <c r="DK221" i="8" s="1"/>
  <c r="DE94" i="8"/>
  <c r="DO94" i="8"/>
  <c r="CE18" i="8"/>
  <c r="CQ18" i="8"/>
  <c r="CJ18" i="8"/>
  <c r="CW18" i="8"/>
  <c r="CL18" i="8"/>
  <c r="CM18" i="8"/>
  <c r="CN18" i="8"/>
  <c r="CP18" i="8"/>
  <c r="CH18" i="8"/>
  <c r="CI18" i="8"/>
  <c r="CK18" i="8"/>
  <c r="CO18" i="8"/>
  <c r="CF18" i="8"/>
  <c r="CG18" i="8"/>
  <c r="CR18" i="8"/>
  <c r="CS18" i="8"/>
  <c r="CX18" i="8"/>
  <c r="CU18" i="8"/>
  <c r="CV18" i="8"/>
  <c r="CT18" i="8"/>
  <c r="CD18" i="8"/>
  <c r="CE42" i="8"/>
  <c r="DD42" i="8" s="1"/>
  <c r="CQ42" i="8"/>
  <c r="DP42" i="8" s="1"/>
  <c r="CN42" i="8"/>
  <c r="DM42" i="8" s="1"/>
  <c r="CP42" i="8"/>
  <c r="DO42" i="8" s="1"/>
  <c r="CR42" i="8"/>
  <c r="DQ42" i="8" s="1"/>
  <c r="CF42" i="8"/>
  <c r="DE42" i="8" s="1"/>
  <c r="CS42" i="8"/>
  <c r="DR42" i="8" s="1"/>
  <c r="CH42" i="8"/>
  <c r="DG42" i="8" s="1"/>
  <c r="CU42" i="8"/>
  <c r="DT42" i="8" s="1"/>
  <c r="CW42" i="8"/>
  <c r="DV42" i="8" s="1"/>
  <c r="CX42" i="8"/>
  <c r="DW42" i="8" s="1"/>
  <c r="CG42" i="8"/>
  <c r="DF42" i="8" s="1"/>
  <c r="CI42" i="8"/>
  <c r="DH42" i="8" s="1"/>
  <c r="CJ42" i="8"/>
  <c r="DI42" i="8" s="1"/>
  <c r="CL42" i="8"/>
  <c r="DK42" i="8" s="1"/>
  <c r="CM42" i="8"/>
  <c r="DL42" i="8" s="1"/>
  <c r="CO42" i="8"/>
  <c r="DN42" i="8" s="1"/>
  <c r="CT42" i="8"/>
  <c r="DS42" i="8" s="1"/>
  <c r="CK42" i="8"/>
  <c r="DJ42" i="8" s="1"/>
  <c r="CV42" i="8"/>
  <c r="DU42" i="8" s="1"/>
  <c r="CD42" i="8"/>
  <c r="CP186" i="8"/>
  <c r="DO186" i="8" s="1"/>
  <c r="CE186" i="8"/>
  <c r="DD186" i="8" s="1"/>
  <c r="CQ186" i="8"/>
  <c r="DP186" i="8" s="1"/>
  <c r="CF186" i="8"/>
  <c r="DE186" i="8" s="1"/>
  <c r="CR186" i="8"/>
  <c r="DQ186" i="8" s="1"/>
  <c r="CJ186" i="8"/>
  <c r="DI186" i="8" s="1"/>
  <c r="CU186" i="8"/>
  <c r="DT186" i="8" s="1"/>
  <c r="CL186" i="8"/>
  <c r="DK186" i="8" s="1"/>
  <c r="CD186" i="8"/>
  <c r="DC186" i="8" s="1"/>
  <c r="CS186" i="8"/>
  <c r="DR186" i="8" s="1"/>
  <c r="CT186" i="8"/>
  <c r="DS186" i="8" s="1"/>
  <c r="CM186" i="8"/>
  <c r="DL186" i="8" s="1"/>
  <c r="CN186" i="8"/>
  <c r="DM186" i="8" s="1"/>
  <c r="CO186" i="8"/>
  <c r="DN186" i="8" s="1"/>
  <c r="CI186" i="8"/>
  <c r="DH186" i="8" s="1"/>
  <c r="CK186" i="8"/>
  <c r="DJ186" i="8" s="1"/>
  <c r="CG186" i="8"/>
  <c r="DF186" i="8" s="1"/>
  <c r="CW186" i="8"/>
  <c r="DV186" i="8" s="1"/>
  <c r="CX186" i="8"/>
  <c r="DW186" i="8" s="1"/>
  <c r="CH186" i="8"/>
  <c r="DG186" i="8" s="1"/>
  <c r="CV186" i="8"/>
  <c r="DU186" i="8" s="1"/>
  <c r="DW38" i="8"/>
  <c r="CI124" i="8"/>
  <c r="DH124" i="8" s="1"/>
  <c r="CU124" i="8"/>
  <c r="DT124" i="8" s="1"/>
  <c r="CJ124" i="8"/>
  <c r="DI124" i="8" s="1"/>
  <c r="CV124" i="8"/>
  <c r="DU124" i="8" s="1"/>
  <c r="CK124" i="8"/>
  <c r="DJ124" i="8" s="1"/>
  <c r="CW124" i="8"/>
  <c r="DV124" i="8" s="1"/>
  <c r="CN124" i="8"/>
  <c r="DM124" i="8" s="1"/>
  <c r="CO124" i="8"/>
  <c r="DN124" i="8" s="1"/>
  <c r="CP124" i="8"/>
  <c r="DO124" i="8" s="1"/>
  <c r="CQ124" i="8"/>
  <c r="DP124" i="8" s="1"/>
  <c r="CE124" i="8"/>
  <c r="CT124" i="8"/>
  <c r="DS124" i="8" s="1"/>
  <c r="CX124" i="8"/>
  <c r="DW124" i="8" s="1"/>
  <c r="CR124" i="8"/>
  <c r="DQ124" i="8" s="1"/>
  <c r="CH124" i="8"/>
  <c r="DG124" i="8" s="1"/>
  <c r="CF124" i="8"/>
  <c r="DE124" i="8" s="1"/>
  <c r="CG124" i="8"/>
  <c r="DF124" i="8" s="1"/>
  <c r="CD124" i="8"/>
  <c r="DC124" i="8" s="1"/>
  <c r="CL124" i="8"/>
  <c r="DK124" i="8" s="1"/>
  <c r="CM124" i="8"/>
  <c r="DL124" i="8" s="1"/>
  <c r="CS124" i="8"/>
  <c r="DR124" i="8" s="1"/>
  <c r="CI151" i="8"/>
  <c r="DH151" i="8" s="1"/>
  <c r="CU151" i="8"/>
  <c r="DT151" i="8" s="1"/>
  <c r="CJ151" i="8"/>
  <c r="DI151" i="8" s="1"/>
  <c r="CV151" i="8"/>
  <c r="DU151" i="8" s="1"/>
  <c r="CK151" i="8"/>
  <c r="DJ151" i="8" s="1"/>
  <c r="CW151" i="8"/>
  <c r="DV151" i="8" s="1"/>
  <c r="CQ151" i="8"/>
  <c r="DP151" i="8" s="1"/>
  <c r="CR151" i="8"/>
  <c r="DQ151" i="8" s="1"/>
  <c r="CS151" i="8"/>
  <c r="DR151" i="8" s="1"/>
  <c r="CL151" i="8"/>
  <c r="DK151" i="8" s="1"/>
  <c r="CE151" i="8"/>
  <c r="DD151" i="8" s="1"/>
  <c r="CT151" i="8"/>
  <c r="DS151" i="8" s="1"/>
  <c r="CX151" i="8"/>
  <c r="DW151" i="8" s="1"/>
  <c r="CF151" i="8"/>
  <c r="DE151" i="8" s="1"/>
  <c r="CO151" i="8"/>
  <c r="DN151" i="8" s="1"/>
  <c r="CP151" i="8"/>
  <c r="DO151" i="8" s="1"/>
  <c r="CG151" i="8"/>
  <c r="DF151" i="8" s="1"/>
  <c r="CM151" i="8"/>
  <c r="DL151" i="8" s="1"/>
  <c r="CN151" i="8"/>
  <c r="DM151" i="8" s="1"/>
  <c r="CD151" i="8"/>
  <c r="DC151" i="8" s="1"/>
  <c r="CH151" i="8"/>
  <c r="DG151" i="8" s="1"/>
  <c r="CE30" i="8"/>
  <c r="DD30" i="8" s="1"/>
  <c r="CQ30" i="8"/>
  <c r="DP30" i="8" s="1"/>
  <c r="CF30" i="8"/>
  <c r="DE30" i="8" s="1"/>
  <c r="CS30" i="8"/>
  <c r="DR30" i="8" s="1"/>
  <c r="CH30" i="8"/>
  <c r="DG30" i="8" s="1"/>
  <c r="CU30" i="8"/>
  <c r="DT30" i="8" s="1"/>
  <c r="CI30" i="8"/>
  <c r="DH30" i="8" s="1"/>
  <c r="CV30" i="8"/>
  <c r="DU30" i="8" s="1"/>
  <c r="CJ30" i="8"/>
  <c r="DI30" i="8" s="1"/>
  <c r="CW30" i="8"/>
  <c r="DV30" i="8" s="1"/>
  <c r="CL30" i="8"/>
  <c r="DK30" i="8" s="1"/>
  <c r="CO30" i="8"/>
  <c r="DN30" i="8" s="1"/>
  <c r="CP30" i="8"/>
  <c r="DO30" i="8" s="1"/>
  <c r="CR30" i="8"/>
  <c r="DQ30" i="8" s="1"/>
  <c r="CT30" i="8"/>
  <c r="DS30" i="8" s="1"/>
  <c r="CG30" i="8"/>
  <c r="DF30" i="8" s="1"/>
  <c r="CK30" i="8"/>
  <c r="DJ30" i="8" s="1"/>
  <c r="CX30" i="8"/>
  <c r="DW30" i="8" s="1"/>
  <c r="CM30" i="8"/>
  <c r="DL30" i="8" s="1"/>
  <c r="CN30" i="8"/>
  <c r="DM30" i="8" s="1"/>
  <c r="CD30" i="8"/>
  <c r="DC30" i="8" s="1"/>
  <c r="CP165" i="8"/>
  <c r="DO165" i="8" s="1"/>
  <c r="CE165" i="8"/>
  <c r="DD165" i="8" s="1"/>
  <c r="CQ165" i="8"/>
  <c r="DP165" i="8" s="1"/>
  <c r="CF165" i="8"/>
  <c r="DE165" i="8" s="1"/>
  <c r="CR165" i="8"/>
  <c r="DQ165" i="8" s="1"/>
  <c r="CK165" i="8"/>
  <c r="DJ165" i="8" s="1"/>
  <c r="CH165" i="8"/>
  <c r="DG165" i="8" s="1"/>
  <c r="CX165" i="8"/>
  <c r="DW165" i="8" s="1"/>
  <c r="CJ165" i="8"/>
  <c r="DI165" i="8" s="1"/>
  <c r="CV165" i="8"/>
  <c r="DU165" i="8" s="1"/>
  <c r="CM165" i="8"/>
  <c r="DL165" i="8" s="1"/>
  <c r="CU165" i="8"/>
  <c r="DT165" i="8" s="1"/>
  <c r="CN165" i="8"/>
  <c r="DM165" i="8" s="1"/>
  <c r="CO165" i="8"/>
  <c r="DN165" i="8" s="1"/>
  <c r="CT165" i="8"/>
  <c r="DS165" i="8" s="1"/>
  <c r="CS165" i="8"/>
  <c r="DR165" i="8" s="1"/>
  <c r="CI165" i="8"/>
  <c r="DH165" i="8" s="1"/>
  <c r="CL165" i="8"/>
  <c r="DK165" i="8" s="1"/>
  <c r="CG165" i="8"/>
  <c r="DF165" i="8" s="1"/>
  <c r="CW165" i="8"/>
  <c r="DV165" i="8" s="1"/>
  <c r="CD165" i="8"/>
  <c r="DC165" i="8" s="1"/>
  <c r="CM134" i="8"/>
  <c r="DL134" i="8" s="1"/>
  <c r="CN134" i="8"/>
  <c r="DM134" i="8" s="1"/>
  <c r="CO134" i="8"/>
  <c r="DN134" i="8" s="1"/>
  <c r="CF134" i="8"/>
  <c r="DE134" i="8" s="1"/>
  <c r="CU134" i="8"/>
  <c r="DT134" i="8" s="1"/>
  <c r="CG134" i="8"/>
  <c r="DF134" i="8" s="1"/>
  <c r="CV134" i="8"/>
  <c r="DU134" i="8" s="1"/>
  <c r="CD134" i="8"/>
  <c r="DC134" i="8" s="1"/>
  <c r="CH134" i="8"/>
  <c r="DG134" i="8" s="1"/>
  <c r="CW134" i="8"/>
  <c r="DV134" i="8" s="1"/>
  <c r="CI134" i="8"/>
  <c r="DH134" i="8" s="1"/>
  <c r="CX134" i="8"/>
  <c r="DW134" i="8" s="1"/>
  <c r="CS134" i="8"/>
  <c r="DR134" i="8" s="1"/>
  <c r="CJ134" i="8"/>
  <c r="DI134" i="8" s="1"/>
  <c r="CR134" i="8"/>
  <c r="DQ134" i="8" s="1"/>
  <c r="CT134" i="8"/>
  <c r="DS134" i="8" s="1"/>
  <c r="CP134" i="8"/>
  <c r="DO134" i="8" s="1"/>
  <c r="CQ134" i="8"/>
  <c r="DP134" i="8" s="1"/>
  <c r="CL134" i="8"/>
  <c r="DK134" i="8" s="1"/>
  <c r="CE134" i="8"/>
  <c r="DD134" i="8" s="1"/>
  <c r="CK134" i="8"/>
  <c r="DJ134" i="8" s="1"/>
  <c r="CE201" i="8"/>
  <c r="DD201" i="8" s="1"/>
  <c r="CQ201" i="8"/>
  <c r="DP201" i="8" s="1"/>
  <c r="CF201" i="8"/>
  <c r="DE201" i="8" s="1"/>
  <c r="CR201" i="8"/>
  <c r="DQ201" i="8" s="1"/>
  <c r="CM201" i="8"/>
  <c r="DL201" i="8" s="1"/>
  <c r="CI201" i="8"/>
  <c r="DH201" i="8" s="1"/>
  <c r="CW201" i="8"/>
  <c r="DV201" i="8" s="1"/>
  <c r="CU201" i="8"/>
  <c r="DT201" i="8" s="1"/>
  <c r="CJ201" i="8"/>
  <c r="DI201" i="8" s="1"/>
  <c r="CK201" i="8"/>
  <c r="DJ201" i="8" s="1"/>
  <c r="CV201" i="8"/>
  <c r="DU201" i="8" s="1"/>
  <c r="CD201" i="8"/>
  <c r="DC201" i="8" s="1"/>
  <c r="CG201" i="8"/>
  <c r="DF201" i="8" s="1"/>
  <c r="CX201" i="8"/>
  <c r="DW201" i="8" s="1"/>
  <c r="CH201" i="8"/>
  <c r="DG201" i="8" s="1"/>
  <c r="CS201" i="8"/>
  <c r="DR201" i="8" s="1"/>
  <c r="CT201" i="8"/>
  <c r="DS201" i="8" s="1"/>
  <c r="CP201" i="8"/>
  <c r="DO201" i="8" s="1"/>
  <c r="CL201" i="8"/>
  <c r="DK201" i="8" s="1"/>
  <c r="CN201" i="8"/>
  <c r="DM201" i="8" s="1"/>
  <c r="CO201" i="8"/>
  <c r="DN201" i="8" s="1"/>
  <c r="CP192" i="8"/>
  <c r="DO192" i="8" s="1"/>
  <c r="CE192" i="8"/>
  <c r="DD192" i="8" s="1"/>
  <c r="CQ192" i="8"/>
  <c r="DP192" i="8" s="1"/>
  <c r="CF192" i="8"/>
  <c r="DE192" i="8" s="1"/>
  <c r="CR192" i="8"/>
  <c r="DQ192" i="8" s="1"/>
  <c r="CS192" i="8"/>
  <c r="DR192" i="8" s="1"/>
  <c r="CL192" i="8"/>
  <c r="DK192" i="8" s="1"/>
  <c r="CH192" i="8"/>
  <c r="DG192" i="8" s="1"/>
  <c r="CN192" i="8"/>
  <c r="DM192" i="8" s="1"/>
  <c r="CI192" i="8"/>
  <c r="DH192" i="8" s="1"/>
  <c r="CJ192" i="8"/>
  <c r="DI192" i="8" s="1"/>
  <c r="CM192" i="8"/>
  <c r="DL192" i="8" s="1"/>
  <c r="CK192" i="8"/>
  <c r="DJ192" i="8" s="1"/>
  <c r="CW192" i="8"/>
  <c r="DV192" i="8" s="1"/>
  <c r="CG192" i="8"/>
  <c r="DF192" i="8" s="1"/>
  <c r="CX192" i="8"/>
  <c r="DW192" i="8" s="1"/>
  <c r="CV192" i="8"/>
  <c r="DU192" i="8" s="1"/>
  <c r="CO192" i="8"/>
  <c r="DN192" i="8" s="1"/>
  <c r="CD192" i="8"/>
  <c r="DC192" i="8" s="1"/>
  <c r="CT192" i="8"/>
  <c r="DS192" i="8" s="1"/>
  <c r="CU192" i="8"/>
  <c r="DT192" i="8" s="1"/>
  <c r="CP68" i="8"/>
  <c r="CE68" i="8"/>
  <c r="CQ68" i="8"/>
  <c r="CF68" i="8"/>
  <c r="CR68" i="8"/>
  <c r="CG68" i="8"/>
  <c r="CS68" i="8"/>
  <c r="CU68" i="8"/>
  <c r="CV68" i="8"/>
  <c r="CW68" i="8"/>
  <c r="CH68" i="8"/>
  <c r="CX68" i="8"/>
  <c r="CI68" i="8"/>
  <c r="CO68" i="8"/>
  <c r="CT68" i="8"/>
  <c r="CD68" i="8"/>
  <c r="CN68" i="8"/>
  <c r="CJ68" i="8"/>
  <c r="CM68" i="8"/>
  <c r="CK68" i="8"/>
  <c r="CL68" i="8"/>
  <c r="CI43" i="8"/>
  <c r="CU43" i="8"/>
  <c r="CG43" i="8"/>
  <c r="CT43" i="8"/>
  <c r="CJ43" i="8"/>
  <c r="CW43" i="8"/>
  <c r="CK43" i="8"/>
  <c r="CX43" i="8"/>
  <c r="CL43" i="8"/>
  <c r="CN43" i="8"/>
  <c r="CE43" i="8"/>
  <c r="CF43" i="8"/>
  <c r="CM43" i="8"/>
  <c r="CO43" i="8"/>
  <c r="CP43" i="8"/>
  <c r="CQ43" i="8"/>
  <c r="CR43" i="8"/>
  <c r="CS43" i="8"/>
  <c r="CV43" i="8"/>
  <c r="CH43" i="8"/>
  <c r="CD43" i="8"/>
  <c r="CE51" i="8"/>
  <c r="DD51" i="8" s="1"/>
  <c r="CQ51" i="8"/>
  <c r="DP51" i="8" s="1"/>
  <c r="CR51" i="8"/>
  <c r="DQ51" i="8" s="1"/>
  <c r="CG51" i="8"/>
  <c r="DF51" i="8" s="1"/>
  <c r="CT51" i="8"/>
  <c r="DS51" i="8" s="1"/>
  <c r="CH51" i="8"/>
  <c r="DG51" i="8" s="1"/>
  <c r="CU51" i="8"/>
  <c r="DT51" i="8" s="1"/>
  <c r="CN51" i="8"/>
  <c r="DM51" i="8" s="1"/>
  <c r="CO51" i="8"/>
  <c r="DN51" i="8" s="1"/>
  <c r="CP51" i="8"/>
  <c r="DO51" i="8" s="1"/>
  <c r="CS51" i="8"/>
  <c r="DR51" i="8" s="1"/>
  <c r="CW51" i="8"/>
  <c r="DV51" i="8" s="1"/>
  <c r="CX51" i="8"/>
  <c r="DW51" i="8" s="1"/>
  <c r="CD51" i="8"/>
  <c r="DC51" i="8" s="1"/>
  <c r="CI51" i="8"/>
  <c r="DH51" i="8" s="1"/>
  <c r="CK51" i="8"/>
  <c r="DJ51" i="8" s="1"/>
  <c r="CF51" i="8"/>
  <c r="DE51" i="8" s="1"/>
  <c r="CJ51" i="8"/>
  <c r="DI51" i="8" s="1"/>
  <c r="CL51" i="8"/>
  <c r="DK51" i="8" s="1"/>
  <c r="CM51" i="8"/>
  <c r="DL51" i="8" s="1"/>
  <c r="CV51" i="8"/>
  <c r="DU51" i="8" s="1"/>
  <c r="CL173" i="8"/>
  <c r="DK173" i="8" s="1"/>
  <c r="CX173" i="8"/>
  <c r="DW173" i="8" s="1"/>
  <c r="CM173" i="8"/>
  <c r="DL173" i="8" s="1"/>
  <c r="CN173" i="8"/>
  <c r="DM173" i="8" s="1"/>
  <c r="CJ173" i="8"/>
  <c r="DI173" i="8" s="1"/>
  <c r="CO173" i="8"/>
  <c r="DN173" i="8" s="1"/>
  <c r="CH173" i="8"/>
  <c r="DG173" i="8" s="1"/>
  <c r="CW173" i="8"/>
  <c r="DV173" i="8" s="1"/>
  <c r="CE173" i="8"/>
  <c r="DD173" i="8" s="1"/>
  <c r="CK173" i="8"/>
  <c r="DJ173" i="8" s="1"/>
  <c r="CP173" i="8"/>
  <c r="DO173" i="8" s="1"/>
  <c r="CF173" i="8"/>
  <c r="DE173" i="8" s="1"/>
  <c r="CD173" i="8"/>
  <c r="CG173" i="8"/>
  <c r="DF173" i="8" s="1"/>
  <c r="CI173" i="8"/>
  <c r="DH173" i="8" s="1"/>
  <c r="CU173" i="8"/>
  <c r="DT173" i="8" s="1"/>
  <c r="CV173" i="8"/>
  <c r="DU173" i="8" s="1"/>
  <c r="CR173" i="8"/>
  <c r="DQ173" i="8" s="1"/>
  <c r="CS173" i="8"/>
  <c r="DR173" i="8" s="1"/>
  <c r="CT173" i="8"/>
  <c r="DS173" i="8" s="1"/>
  <c r="CQ173" i="8"/>
  <c r="DP173" i="8" s="1"/>
  <c r="CP183" i="8"/>
  <c r="DO183" i="8" s="1"/>
  <c r="CE183" i="8"/>
  <c r="DD183" i="8" s="1"/>
  <c r="CQ183" i="8"/>
  <c r="DP183" i="8" s="1"/>
  <c r="CF183" i="8"/>
  <c r="DE183" i="8" s="1"/>
  <c r="CR183" i="8"/>
  <c r="DQ183" i="8" s="1"/>
  <c r="CD183" i="8"/>
  <c r="DC183" i="8" s="1"/>
  <c r="CG183" i="8"/>
  <c r="DF183" i="8" s="1"/>
  <c r="CV183" i="8"/>
  <c r="DU183" i="8" s="1"/>
  <c r="CO183" i="8"/>
  <c r="DN183" i="8" s="1"/>
  <c r="CM183" i="8"/>
  <c r="DL183" i="8" s="1"/>
  <c r="CN183" i="8"/>
  <c r="DM183" i="8" s="1"/>
  <c r="CU183" i="8"/>
  <c r="DT183" i="8" s="1"/>
  <c r="CS183" i="8"/>
  <c r="DR183" i="8" s="1"/>
  <c r="CW183" i="8"/>
  <c r="DV183" i="8" s="1"/>
  <c r="CT183" i="8"/>
  <c r="DS183" i="8" s="1"/>
  <c r="CK183" i="8"/>
  <c r="DJ183" i="8" s="1"/>
  <c r="CL183" i="8"/>
  <c r="DK183" i="8" s="1"/>
  <c r="CH183" i="8"/>
  <c r="DG183" i="8" s="1"/>
  <c r="CI183" i="8"/>
  <c r="DH183" i="8" s="1"/>
  <c r="CJ183" i="8"/>
  <c r="DI183" i="8" s="1"/>
  <c r="CX183" i="8"/>
  <c r="DW183" i="8" s="1"/>
  <c r="U38" i="2"/>
  <c r="V38" i="2" s="1"/>
  <c r="CE101" i="8"/>
  <c r="DD101" i="8" s="1"/>
  <c r="CQ101" i="8"/>
  <c r="DP101" i="8" s="1"/>
  <c r="CF101" i="8"/>
  <c r="DE101" i="8" s="1"/>
  <c r="CR101" i="8"/>
  <c r="DQ101" i="8" s="1"/>
  <c r="CG101" i="8"/>
  <c r="DF101" i="8" s="1"/>
  <c r="CS101" i="8"/>
  <c r="DR101" i="8" s="1"/>
  <c r="CU101" i="8"/>
  <c r="DT101" i="8" s="1"/>
  <c r="CV101" i="8"/>
  <c r="DU101" i="8" s="1"/>
  <c r="CH101" i="8"/>
  <c r="DG101" i="8" s="1"/>
  <c r="CW101" i="8"/>
  <c r="DV101" i="8" s="1"/>
  <c r="CI101" i="8"/>
  <c r="DH101" i="8" s="1"/>
  <c r="CX101" i="8"/>
  <c r="DW101" i="8" s="1"/>
  <c r="CT101" i="8"/>
  <c r="DS101" i="8" s="1"/>
  <c r="CO101" i="8"/>
  <c r="DN101" i="8" s="1"/>
  <c r="CM101" i="8"/>
  <c r="DL101" i="8" s="1"/>
  <c r="CN101" i="8"/>
  <c r="DM101" i="8" s="1"/>
  <c r="CD101" i="8"/>
  <c r="CP101" i="8"/>
  <c r="DO101" i="8" s="1"/>
  <c r="CK101" i="8"/>
  <c r="DJ101" i="8" s="1"/>
  <c r="CL101" i="8"/>
  <c r="DK101" i="8" s="1"/>
  <c r="CJ101" i="8"/>
  <c r="DI101" i="8" s="1"/>
  <c r="CM143" i="8"/>
  <c r="DL143" i="8" s="1"/>
  <c r="CN143" i="8"/>
  <c r="DM143" i="8" s="1"/>
  <c r="CO143" i="8"/>
  <c r="DN143" i="8" s="1"/>
  <c r="CR143" i="8"/>
  <c r="DQ143" i="8" s="1"/>
  <c r="CS143" i="8"/>
  <c r="DR143" i="8" s="1"/>
  <c r="CE143" i="8"/>
  <c r="DD143" i="8" s="1"/>
  <c r="CT143" i="8"/>
  <c r="DS143" i="8" s="1"/>
  <c r="CF143" i="8"/>
  <c r="DE143" i="8" s="1"/>
  <c r="CU143" i="8"/>
  <c r="DT143" i="8" s="1"/>
  <c r="CI143" i="8"/>
  <c r="DH143" i="8" s="1"/>
  <c r="CH143" i="8"/>
  <c r="DG143" i="8" s="1"/>
  <c r="CK143" i="8"/>
  <c r="DJ143" i="8" s="1"/>
  <c r="CP143" i="8"/>
  <c r="DO143" i="8" s="1"/>
  <c r="CQ143" i="8"/>
  <c r="DP143" i="8" s="1"/>
  <c r="CV143" i="8"/>
  <c r="DU143" i="8" s="1"/>
  <c r="CD143" i="8"/>
  <c r="DC143" i="8" s="1"/>
  <c r="CX143" i="8"/>
  <c r="DW143" i="8" s="1"/>
  <c r="CW143" i="8"/>
  <c r="DV143" i="8" s="1"/>
  <c r="CJ143" i="8"/>
  <c r="DI143" i="8" s="1"/>
  <c r="CL143" i="8"/>
  <c r="DK143" i="8" s="1"/>
  <c r="CG143" i="8"/>
  <c r="DF143" i="8" s="1"/>
  <c r="DK94" i="8"/>
  <c r="DF166" i="8"/>
  <c r="CH166" i="8"/>
  <c r="CT166" i="8"/>
  <c r="CI166" i="8"/>
  <c r="CU166" i="8"/>
  <c r="CJ166" i="8"/>
  <c r="CV166" i="8"/>
  <c r="CF166" i="8"/>
  <c r="CX166" i="8"/>
  <c r="CW166" i="8"/>
  <c r="CG166" i="8"/>
  <c r="CR166" i="8"/>
  <c r="CO166" i="8"/>
  <c r="CP166" i="8"/>
  <c r="CQ166" i="8"/>
  <c r="CS166" i="8"/>
  <c r="CM166" i="8"/>
  <c r="CN166" i="8"/>
  <c r="CE166" i="8"/>
  <c r="CK166" i="8"/>
  <c r="CL166" i="8"/>
  <c r="CD166" i="8"/>
  <c r="CE207" i="8"/>
  <c r="DD207" i="8" s="1"/>
  <c r="CQ207" i="8"/>
  <c r="DP207" i="8" s="1"/>
  <c r="CF207" i="8"/>
  <c r="DE207" i="8" s="1"/>
  <c r="CR207" i="8"/>
  <c r="DQ207" i="8" s="1"/>
  <c r="CI207" i="8"/>
  <c r="DH207" i="8" s="1"/>
  <c r="CW207" i="8"/>
  <c r="DV207" i="8" s="1"/>
  <c r="CS207" i="8"/>
  <c r="DR207" i="8" s="1"/>
  <c r="CV207" i="8"/>
  <c r="DU207" i="8" s="1"/>
  <c r="CG207" i="8"/>
  <c r="DF207" i="8" s="1"/>
  <c r="CX207" i="8"/>
  <c r="DW207" i="8" s="1"/>
  <c r="CH207" i="8"/>
  <c r="DG207" i="8" s="1"/>
  <c r="CJ207" i="8"/>
  <c r="DI207" i="8" s="1"/>
  <c r="CK207" i="8"/>
  <c r="DJ207" i="8" s="1"/>
  <c r="CL207" i="8"/>
  <c r="DK207" i="8" s="1"/>
  <c r="CT207" i="8"/>
  <c r="DS207" i="8" s="1"/>
  <c r="CU207" i="8"/>
  <c r="DT207" i="8" s="1"/>
  <c r="CO207" i="8"/>
  <c r="DN207" i="8" s="1"/>
  <c r="CP207" i="8"/>
  <c r="DO207" i="8" s="1"/>
  <c r="CD207" i="8"/>
  <c r="DC207" i="8" s="1"/>
  <c r="CM207" i="8"/>
  <c r="DL207" i="8" s="1"/>
  <c r="CN207" i="8"/>
  <c r="DM207" i="8" s="1"/>
  <c r="CM44" i="8"/>
  <c r="DL44" i="8" s="1"/>
  <c r="CN44" i="8"/>
  <c r="DM44" i="8" s="1"/>
  <c r="CP44" i="8"/>
  <c r="DO44" i="8" s="1"/>
  <c r="CQ44" i="8"/>
  <c r="DP44" i="8" s="1"/>
  <c r="CE44" i="8"/>
  <c r="DD44" i="8" s="1"/>
  <c r="CR44" i="8"/>
  <c r="DQ44" i="8" s="1"/>
  <c r="CG44" i="8"/>
  <c r="DF44" i="8" s="1"/>
  <c r="CT44" i="8"/>
  <c r="DS44" i="8" s="1"/>
  <c r="CF44" i="8"/>
  <c r="DE44" i="8" s="1"/>
  <c r="CH44" i="8"/>
  <c r="DG44" i="8" s="1"/>
  <c r="CI44" i="8"/>
  <c r="DH44" i="8" s="1"/>
  <c r="CJ44" i="8"/>
  <c r="DI44" i="8" s="1"/>
  <c r="CV44" i="8"/>
  <c r="DU44" i="8" s="1"/>
  <c r="CW44" i="8"/>
  <c r="DV44" i="8" s="1"/>
  <c r="CX44" i="8"/>
  <c r="DW44" i="8" s="1"/>
  <c r="CU44" i="8"/>
  <c r="DT44" i="8" s="1"/>
  <c r="CO44" i="8"/>
  <c r="DN44" i="8" s="1"/>
  <c r="CS44" i="8"/>
  <c r="DR44" i="8" s="1"/>
  <c r="CK44" i="8"/>
  <c r="DJ44" i="8" s="1"/>
  <c r="CD44" i="8"/>
  <c r="DC44" i="8" s="1"/>
  <c r="CL44" i="8"/>
  <c r="DK44" i="8" s="1"/>
  <c r="DF94" i="8"/>
  <c r="CI136" i="8"/>
  <c r="DH136" i="8" s="1"/>
  <c r="CU136" i="8"/>
  <c r="DT136" i="8" s="1"/>
  <c r="CJ136" i="8"/>
  <c r="DI136" i="8" s="1"/>
  <c r="CV136" i="8"/>
  <c r="DU136" i="8" s="1"/>
  <c r="CK136" i="8"/>
  <c r="DJ136" i="8" s="1"/>
  <c r="CW136" i="8"/>
  <c r="DV136" i="8" s="1"/>
  <c r="CN136" i="8"/>
  <c r="DM136" i="8" s="1"/>
  <c r="CO136" i="8"/>
  <c r="DN136" i="8" s="1"/>
  <c r="CP136" i="8"/>
  <c r="DO136" i="8" s="1"/>
  <c r="CQ136" i="8"/>
  <c r="DP136" i="8" s="1"/>
  <c r="CE136" i="8"/>
  <c r="DD136" i="8" s="1"/>
  <c r="CR136" i="8"/>
  <c r="DQ136" i="8" s="1"/>
  <c r="CT136" i="8"/>
  <c r="DS136" i="8" s="1"/>
  <c r="CL136" i="8"/>
  <c r="DK136" i="8" s="1"/>
  <c r="CM136" i="8"/>
  <c r="DL136" i="8" s="1"/>
  <c r="CS136" i="8"/>
  <c r="DR136" i="8" s="1"/>
  <c r="CX136" i="8"/>
  <c r="DW136" i="8" s="1"/>
  <c r="CG136" i="8"/>
  <c r="DF136" i="8" s="1"/>
  <c r="CH136" i="8"/>
  <c r="DG136" i="8" s="1"/>
  <c r="CF136" i="8"/>
  <c r="DE136" i="8" s="1"/>
  <c r="CD136" i="8"/>
  <c r="CH118" i="8"/>
  <c r="DG118" i="8" s="1"/>
  <c r="CT118" i="8"/>
  <c r="DS118" i="8" s="1"/>
  <c r="CI118" i="8"/>
  <c r="DH118" i="8" s="1"/>
  <c r="CU118" i="8"/>
  <c r="DT118" i="8" s="1"/>
  <c r="CJ118" i="8"/>
  <c r="DI118" i="8" s="1"/>
  <c r="CV118" i="8"/>
  <c r="DU118" i="8" s="1"/>
  <c r="CK118" i="8"/>
  <c r="DJ118" i="8" s="1"/>
  <c r="CW118" i="8"/>
  <c r="DV118" i="8" s="1"/>
  <c r="CG118" i="8"/>
  <c r="DF118" i="8" s="1"/>
  <c r="CL118" i="8"/>
  <c r="DK118" i="8" s="1"/>
  <c r="CM118" i="8"/>
  <c r="DL118" i="8" s="1"/>
  <c r="CN118" i="8"/>
  <c r="DM118" i="8" s="1"/>
  <c r="CQ118" i="8"/>
  <c r="DP118" i="8" s="1"/>
  <c r="CS118" i="8"/>
  <c r="DR118" i="8" s="1"/>
  <c r="CX118" i="8"/>
  <c r="DW118" i="8" s="1"/>
  <c r="CP118" i="8"/>
  <c r="DO118" i="8" s="1"/>
  <c r="CR118" i="8"/>
  <c r="DQ118" i="8" s="1"/>
  <c r="CO118" i="8"/>
  <c r="DN118" i="8" s="1"/>
  <c r="CE118" i="8"/>
  <c r="DD118" i="8" s="1"/>
  <c r="CD118" i="8"/>
  <c r="DC118" i="8" s="1"/>
  <c r="CF118" i="8"/>
  <c r="DE118" i="8" s="1"/>
  <c r="CH112" i="8"/>
  <c r="DG112" i="8" s="1"/>
  <c r="CT112" i="8"/>
  <c r="DS112" i="8" s="1"/>
  <c r="CI112" i="8"/>
  <c r="DH112" i="8" s="1"/>
  <c r="CU112" i="8"/>
  <c r="DT112" i="8" s="1"/>
  <c r="CJ112" i="8"/>
  <c r="DI112" i="8" s="1"/>
  <c r="CV112" i="8"/>
  <c r="DU112" i="8" s="1"/>
  <c r="CK112" i="8"/>
  <c r="DJ112" i="8" s="1"/>
  <c r="CW112" i="8"/>
  <c r="DV112" i="8" s="1"/>
  <c r="CS112" i="8"/>
  <c r="DR112" i="8" s="1"/>
  <c r="CX112" i="8"/>
  <c r="DW112" i="8" s="1"/>
  <c r="CE112" i="8"/>
  <c r="DD112" i="8" s="1"/>
  <c r="CF112" i="8"/>
  <c r="DE112" i="8" s="1"/>
  <c r="CD112" i="8"/>
  <c r="DC112" i="8" s="1"/>
  <c r="CR112" i="8"/>
  <c r="DQ112" i="8" s="1"/>
  <c r="CN112" i="8"/>
  <c r="DM112" i="8" s="1"/>
  <c r="CO112" i="8"/>
  <c r="DN112" i="8" s="1"/>
  <c r="CP112" i="8"/>
  <c r="DO112" i="8" s="1"/>
  <c r="CQ112" i="8"/>
  <c r="DP112" i="8" s="1"/>
  <c r="CL112" i="8"/>
  <c r="DK112" i="8" s="1"/>
  <c r="CM112" i="8"/>
  <c r="DL112" i="8" s="1"/>
  <c r="CG112" i="8"/>
  <c r="DF112" i="8" s="1"/>
  <c r="CL82" i="8"/>
  <c r="DK82" i="8" s="1"/>
  <c r="CX82" i="8"/>
  <c r="DW82" i="8" s="1"/>
  <c r="CM82" i="8"/>
  <c r="DL82" i="8" s="1"/>
  <c r="CN82" i="8"/>
  <c r="DM82" i="8" s="1"/>
  <c r="CO82" i="8"/>
  <c r="DN82" i="8" s="1"/>
  <c r="CI82" i="8"/>
  <c r="DH82" i="8" s="1"/>
  <c r="CJ82" i="8"/>
  <c r="DI82" i="8" s="1"/>
  <c r="CK82" i="8"/>
  <c r="DJ82" i="8" s="1"/>
  <c r="CP82" i="8"/>
  <c r="DO82" i="8" s="1"/>
  <c r="CQ82" i="8"/>
  <c r="DP82" i="8" s="1"/>
  <c r="CS82" i="8"/>
  <c r="DR82" i="8" s="1"/>
  <c r="CT82" i="8"/>
  <c r="DS82" i="8" s="1"/>
  <c r="CU82" i="8"/>
  <c r="DT82" i="8" s="1"/>
  <c r="CV82" i="8"/>
  <c r="DU82" i="8" s="1"/>
  <c r="CG82" i="8"/>
  <c r="DF82" i="8" s="1"/>
  <c r="CH82" i="8"/>
  <c r="DG82" i="8" s="1"/>
  <c r="CR82" i="8"/>
  <c r="DQ82" i="8" s="1"/>
  <c r="CD82" i="8"/>
  <c r="DC82" i="8" s="1"/>
  <c r="CE82" i="8"/>
  <c r="DD82" i="8" s="1"/>
  <c r="CW82" i="8"/>
  <c r="DV82" i="8" s="1"/>
  <c r="CF82" i="8"/>
  <c r="DE82" i="8" s="1"/>
  <c r="CI205" i="8"/>
  <c r="DH205" i="8" s="1"/>
  <c r="CU205" i="8"/>
  <c r="DT205" i="8" s="1"/>
  <c r="CJ205" i="8"/>
  <c r="DI205" i="8" s="1"/>
  <c r="CV205" i="8"/>
  <c r="DU205" i="8" s="1"/>
  <c r="CE205" i="8"/>
  <c r="DD205" i="8" s="1"/>
  <c r="CS205" i="8"/>
  <c r="DR205" i="8" s="1"/>
  <c r="CO205" i="8"/>
  <c r="DN205" i="8" s="1"/>
  <c r="CK205" i="8"/>
  <c r="DJ205" i="8" s="1"/>
  <c r="CP205" i="8"/>
  <c r="DO205" i="8" s="1"/>
  <c r="CL205" i="8"/>
  <c r="DK205" i="8" s="1"/>
  <c r="CQ205" i="8"/>
  <c r="DP205" i="8" s="1"/>
  <c r="CM205" i="8"/>
  <c r="DL205" i="8" s="1"/>
  <c r="CN205" i="8"/>
  <c r="DM205" i="8" s="1"/>
  <c r="CD205" i="8"/>
  <c r="DC205" i="8" s="1"/>
  <c r="CG205" i="8"/>
  <c r="DF205" i="8" s="1"/>
  <c r="CH205" i="8"/>
  <c r="DG205" i="8" s="1"/>
  <c r="CX205" i="8"/>
  <c r="DW205" i="8" s="1"/>
  <c r="CF205" i="8"/>
  <c r="DE205" i="8" s="1"/>
  <c r="CR205" i="8"/>
  <c r="DQ205" i="8" s="1"/>
  <c r="CT205" i="8"/>
  <c r="DS205" i="8" s="1"/>
  <c r="CW205" i="8"/>
  <c r="DV205" i="8" s="1"/>
  <c r="CI34" i="8"/>
  <c r="DH34" i="8" s="1"/>
  <c r="CU34" i="8"/>
  <c r="DT34" i="8" s="1"/>
  <c r="CQ34" i="8"/>
  <c r="DP34" i="8" s="1"/>
  <c r="CF34" i="8"/>
  <c r="DE34" i="8" s="1"/>
  <c r="CS34" i="8"/>
  <c r="DR34" i="8" s="1"/>
  <c r="CG34" i="8"/>
  <c r="DF34" i="8" s="1"/>
  <c r="CT34" i="8"/>
  <c r="DS34" i="8" s="1"/>
  <c r="CH34" i="8"/>
  <c r="DG34" i="8" s="1"/>
  <c r="CV34" i="8"/>
  <c r="DU34" i="8" s="1"/>
  <c r="CK34" i="8"/>
  <c r="DJ34" i="8" s="1"/>
  <c r="CX34" i="8"/>
  <c r="DW34" i="8" s="1"/>
  <c r="CE34" i="8"/>
  <c r="DD34" i="8" s="1"/>
  <c r="CJ34" i="8"/>
  <c r="DI34" i="8" s="1"/>
  <c r="CR34" i="8"/>
  <c r="DQ34" i="8" s="1"/>
  <c r="CW34" i="8"/>
  <c r="DV34" i="8" s="1"/>
  <c r="CL34" i="8"/>
  <c r="DK34" i="8" s="1"/>
  <c r="CM34" i="8"/>
  <c r="DL34" i="8" s="1"/>
  <c r="CP34" i="8"/>
  <c r="DO34" i="8" s="1"/>
  <c r="CO34" i="8"/>
  <c r="DN34" i="8" s="1"/>
  <c r="CD34" i="8"/>
  <c r="DC34" i="8" s="1"/>
  <c r="CN34" i="8"/>
  <c r="DM34" i="8" s="1"/>
  <c r="CP168" i="8"/>
  <c r="DO168" i="8" s="1"/>
  <c r="CE168" i="8"/>
  <c r="DD168" i="8" s="1"/>
  <c r="CQ168" i="8"/>
  <c r="DP168" i="8" s="1"/>
  <c r="CF168" i="8"/>
  <c r="DE168" i="8" s="1"/>
  <c r="CR168" i="8"/>
  <c r="DQ168" i="8" s="1"/>
  <c r="CN168" i="8"/>
  <c r="DM168" i="8" s="1"/>
  <c r="CS168" i="8"/>
  <c r="DR168" i="8" s="1"/>
  <c r="CL168" i="8"/>
  <c r="DK168" i="8" s="1"/>
  <c r="CU168" i="8"/>
  <c r="DT168" i="8" s="1"/>
  <c r="CG168" i="8"/>
  <c r="DF168" i="8" s="1"/>
  <c r="CH168" i="8"/>
  <c r="DG168" i="8" s="1"/>
  <c r="CV168" i="8"/>
  <c r="DU168" i="8" s="1"/>
  <c r="CW168" i="8"/>
  <c r="DV168" i="8" s="1"/>
  <c r="CX168" i="8"/>
  <c r="DW168" i="8" s="1"/>
  <c r="CO168" i="8"/>
  <c r="DN168" i="8" s="1"/>
  <c r="CD168" i="8"/>
  <c r="CT168" i="8"/>
  <c r="DS168" i="8" s="1"/>
  <c r="CM168" i="8"/>
  <c r="DL168" i="8" s="1"/>
  <c r="CI168" i="8"/>
  <c r="DH168" i="8" s="1"/>
  <c r="CJ168" i="8"/>
  <c r="DI168" i="8" s="1"/>
  <c r="CK168" i="8"/>
  <c r="DJ168" i="8" s="1"/>
  <c r="CI202" i="8"/>
  <c r="DH202" i="8" s="1"/>
  <c r="CU202" i="8"/>
  <c r="DT202" i="8" s="1"/>
  <c r="CJ202" i="8"/>
  <c r="DI202" i="8" s="1"/>
  <c r="CV202" i="8"/>
  <c r="DU202" i="8" s="1"/>
  <c r="CG202" i="8"/>
  <c r="DF202" i="8" s="1"/>
  <c r="CW202" i="8"/>
  <c r="DV202" i="8" s="1"/>
  <c r="CQ202" i="8"/>
  <c r="DP202" i="8" s="1"/>
  <c r="CR202" i="8"/>
  <c r="DQ202" i="8" s="1"/>
  <c r="CS202" i="8"/>
  <c r="DR202" i="8" s="1"/>
  <c r="CT202" i="8"/>
  <c r="DS202" i="8" s="1"/>
  <c r="CD202" i="8"/>
  <c r="CF202" i="8"/>
  <c r="DE202" i="8" s="1"/>
  <c r="CE202" i="8"/>
  <c r="DD202" i="8" s="1"/>
  <c r="CX202" i="8"/>
  <c r="DW202" i="8" s="1"/>
  <c r="CH202" i="8"/>
  <c r="DG202" i="8" s="1"/>
  <c r="CO202" i="8"/>
  <c r="DN202" i="8" s="1"/>
  <c r="CP202" i="8"/>
  <c r="DO202" i="8" s="1"/>
  <c r="CK202" i="8"/>
  <c r="DJ202" i="8" s="1"/>
  <c r="CL202" i="8"/>
  <c r="DK202" i="8" s="1"/>
  <c r="CM202" i="8"/>
  <c r="DL202" i="8" s="1"/>
  <c r="CN202" i="8"/>
  <c r="DM202" i="8" s="1"/>
  <c r="CM233" i="8"/>
  <c r="DL233" i="8" s="1"/>
  <c r="CN233" i="8"/>
  <c r="DM233" i="8" s="1"/>
  <c r="CG233" i="8"/>
  <c r="DF233" i="8" s="1"/>
  <c r="CU233" i="8"/>
  <c r="DT233" i="8" s="1"/>
  <c r="CQ233" i="8"/>
  <c r="DP233" i="8" s="1"/>
  <c r="CT233" i="8"/>
  <c r="DS233" i="8" s="1"/>
  <c r="CJ233" i="8"/>
  <c r="DI233" i="8" s="1"/>
  <c r="CE233" i="8"/>
  <c r="DD233" i="8" s="1"/>
  <c r="CV233" i="8"/>
  <c r="DU233" i="8" s="1"/>
  <c r="CF233" i="8"/>
  <c r="DE233" i="8" s="1"/>
  <c r="CW233" i="8"/>
  <c r="DV233" i="8" s="1"/>
  <c r="CH233" i="8"/>
  <c r="DG233" i="8" s="1"/>
  <c r="CX233" i="8"/>
  <c r="DW233" i="8" s="1"/>
  <c r="CI233" i="8"/>
  <c r="DH233" i="8" s="1"/>
  <c r="CR233" i="8"/>
  <c r="DQ233" i="8" s="1"/>
  <c r="CS233" i="8"/>
  <c r="DR233" i="8" s="1"/>
  <c r="CK233" i="8"/>
  <c r="DJ233" i="8" s="1"/>
  <c r="CL233" i="8"/>
  <c r="DK233" i="8" s="1"/>
  <c r="CP233" i="8"/>
  <c r="DO233" i="8" s="1"/>
  <c r="CO233" i="8"/>
  <c r="DN233" i="8" s="1"/>
  <c r="CD233" i="8"/>
  <c r="CE33" i="8"/>
  <c r="DD33" i="8" s="1"/>
  <c r="CQ33" i="8"/>
  <c r="DP33" i="8" s="1"/>
  <c r="CK33" i="8"/>
  <c r="DJ33" i="8" s="1"/>
  <c r="CX33" i="8"/>
  <c r="DW33" i="8" s="1"/>
  <c r="CM33" i="8"/>
  <c r="DL33" i="8" s="1"/>
  <c r="CN33" i="8"/>
  <c r="DM33" i="8" s="1"/>
  <c r="CO33" i="8"/>
  <c r="DN33" i="8" s="1"/>
  <c r="CR33" i="8"/>
  <c r="DQ33" i="8" s="1"/>
  <c r="CV33" i="8"/>
  <c r="DU33" i="8" s="1"/>
  <c r="CW33" i="8"/>
  <c r="DV33" i="8" s="1"/>
  <c r="CF33" i="8"/>
  <c r="DE33" i="8" s="1"/>
  <c r="CG33" i="8"/>
  <c r="DF33" i="8" s="1"/>
  <c r="CI33" i="8"/>
  <c r="DH33" i="8" s="1"/>
  <c r="CJ33" i="8"/>
  <c r="DI33" i="8" s="1"/>
  <c r="CL33" i="8"/>
  <c r="DK33" i="8" s="1"/>
  <c r="CP33" i="8"/>
  <c r="DO33" i="8" s="1"/>
  <c r="CS33" i="8"/>
  <c r="DR33" i="8" s="1"/>
  <c r="CT33" i="8"/>
  <c r="DS33" i="8" s="1"/>
  <c r="CU33" i="8"/>
  <c r="DT33" i="8" s="1"/>
  <c r="CH33" i="8"/>
  <c r="DG33" i="8" s="1"/>
  <c r="CD33" i="8"/>
  <c r="DC33" i="8" s="1"/>
  <c r="CM62" i="8"/>
  <c r="DL62" i="8" s="1"/>
  <c r="CG62" i="8"/>
  <c r="DF62" i="8" s="1"/>
  <c r="CT62" i="8"/>
  <c r="DS62" i="8" s="1"/>
  <c r="CI62" i="8"/>
  <c r="DH62" i="8" s="1"/>
  <c r="CV62" i="8"/>
  <c r="DU62" i="8" s="1"/>
  <c r="CJ62" i="8"/>
  <c r="DI62" i="8" s="1"/>
  <c r="CW62" i="8"/>
  <c r="DV62" i="8" s="1"/>
  <c r="CU62" i="8"/>
  <c r="DT62" i="8" s="1"/>
  <c r="CE62" i="8"/>
  <c r="DD62" i="8" s="1"/>
  <c r="CX62" i="8"/>
  <c r="DW62" i="8" s="1"/>
  <c r="CF62" i="8"/>
  <c r="DE62" i="8" s="1"/>
  <c r="CH62" i="8"/>
  <c r="DG62" i="8" s="1"/>
  <c r="CL62" i="8"/>
  <c r="DK62" i="8" s="1"/>
  <c r="CN62" i="8"/>
  <c r="DM62" i="8" s="1"/>
  <c r="CO62" i="8"/>
  <c r="DN62" i="8" s="1"/>
  <c r="CP62" i="8"/>
  <c r="DO62" i="8" s="1"/>
  <c r="CQ62" i="8"/>
  <c r="DP62" i="8" s="1"/>
  <c r="CD62" i="8"/>
  <c r="DC62" i="8" s="1"/>
  <c r="CK62" i="8"/>
  <c r="DJ62" i="8" s="1"/>
  <c r="CR62" i="8"/>
  <c r="DQ62" i="8" s="1"/>
  <c r="CS62" i="8"/>
  <c r="DR62" i="8" s="1"/>
  <c r="DC94" i="8"/>
  <c r="CH121" i="8"/>
  <c r="DG121" i="8" s="1"/>
  <c r="CT121" i="8"/>
  <c r="DS121" i="8" s="1"/>
  <c r="CI121" i="8"/>
  <c r="DH121" i="8" s="1"/>
  <c r="CU121" i="8"/>
  <c r="DT121" i="8" s="1"/>
  <c r="CJ121" i="8"/>
  <c r="DI121" i="8" s="1"/>
  <c r="CV121" i="8"/>
  <c r="DU121" i="8" s="1"/>
  <c r="CK121" i="8"/>
  <c r="DJ121" i="8" s="1"/>
  <c r="CW121" i="8"/>
  <c r="DV121" i="8" s="1"/>
  <c r="CS121" i="8"/>
  <c r="DR121" i="8" s="1"/>
  <c r="CX121" i="8"/>
  <c r="DW121" i="8" s="1"/>
  <c r="CE121" i="8"/>
  <c r="DD121" i="8" s="1"/>
  <c r="CF121" i="8"/>
  <c r="DE121" i="8" s="1"/>
  <c r="CM121" i="8"/>
  <c r="DL121" i="8" s="1"/>
  <c r="CQ121" i="8"/>
  <c r="DP121" i="8" s="1"/>
  <c r="CL121" i="8"/>
  <c r="DK121" i="8" s="1"/>
  <c r="CN121" i="8"/>
  <c r="DM121" i="8" s="1"/>
  <c r="CO121" i="8"/>
  <c r="DN121" i="8" s="1"/>
  <c r="CR121" i="8"/>
  <c r="DQ121" i="8" s="1"/>
  <c r="CP121" i="8"/>
  <c r="DO121" i="8" s="1"/>
  <c r="CD121" i="8"/>
  <c r="DC121" i="8" s="1"/>
  <c r="CG121" i="8"/>
  <c r="DF121" i="8" s="1"/>
  <c r="CH160" i="8"/>
  <c r="DG160" i="8" s="1"/>
  <c r="CT160" i="8"/>
  <c r="DS160" i="8" s="1"/>
  <c r="CI160" i="8"/>
  <c r="DH160" i="8" s="1"/>
  <c r="CU160" i="8"/>
  <c r="DT160" i="8" s="1"/>
  <c r="CJ160" i="8"/>
  <c r="DI160" i="8" s="1"/>
  <c r="CV160" i="8"/>
  <c r="DU160" i="8" s="1"/>
  <c r="CO160" i="8"/>
  <c r="DN160" i="8" s="1"/>
  <c r="CS160" i="8"/>
  <c r="DR160" i="8" s="1"/>
  <c r="CE160" i="8"/>
  <c r="DD160" i="8" s="1"/>
  <c r="CX160" i="8"/>
  <c r="DW160" i="8" s="1"/>
  <c r="CQ160" i="8"/>
  <c r="DP160" i="8" s="1"/>
  <c r="CR160" i="8"/>
  <c r="DQ160" i="8" s="1"/>
  <c r="CF160" i="8"/>
  <c r="DE160" i="8" s="1"/>
  <c r="CW160" i="8"/>
  <c r="DV160" i="8" s="1"/>
  <c r="CD160" i="8"/>
  <c r="DC160" i="8" s="1"/>
  <c r="CN160" i="8"/>
  <c r="DM160" i="8" s="1"/>
  <c r="CP160" i="8"/>
  <c r="DO160" i="8" s="1"/>
  <c r="CG160" i="8"/>
  <c r="DF160" i="8" s="1"/>
  <c r="CM160" i="8"/>
  <c r="DL160" i="8" s="1"/>
  <c r="CK160" i="8"/>
  <c r="DJ160" i="8" s="1"/>
  <c r="CL160" i="8"/>
  <c r="DK160" i="8" s="1"/>
  <c r="CE89" i="8"/>
  <c r="DD89" i="8" s="1"/>
  <c r="CQ89" i="8"/>
  <c r="DP89" i="8" s="1"/>
  <c r="CF89" i="8"/>
  <c r="DE89" i="8" s="1"/>
  <c r="CR89" i="8"/>
  <c r="DQ89" i="8" s="1"/>
  <c r="CG89" i="8"/>
  <c r="DF89" i="8" s="1"/>
  <c r="CS89" i="8"/>
  <c r="DR89" i="8" s="1"/>
  <c r="CU89" i="8"/>
  <c r="DT89" i="8" s="1"/>
  <c r="CV89" i="8"/>
  <c r="DU89" i="8" s="1"/>
  <c r="CH89" i="8"/>
  <c r="DG89" i="8" s="1"/>
  <c r="CW89" i="8"/>
  <c r="DV89" i="8" s="1"/>
  <c r="CI89" i="8"/>
  <c r="DH89" i="8" s="1"/>
  <c r="CX89" i="8"/>
  <c r="DW89" i="8" s="1"/>
  <c r="CJ89" i="8"/>
  <c r="DI89" i="8" s="1"/>
  <c r="CP89" i="8"/>
  <c r="DO89" i="8" s="1"/>
  <c r="CT89" i="8"/>
  <c r="DS89" i="8" s="1"/>
  <c r="CN89" i="8"/>
  <c r="DM89" i="8" s="1"/>
  <c r="CL89" i="8"/>
  <c r="DK89" i="8" s="1"/>
  <c r="CM89" i="8"/>
  <c r="DL89" i="8" s="1"/>
  <c r="CO89" i="8"/>
  <c r="DN89" i="8" s="1"/>
  <c r="CK89" i="8"/>
  <c r="DJ89" i="8" s="1"/>
  <c r="CD89" i="8"/>
  <c r="DC89" i="8" s="1"/>
  <c r="CI22" i="8"/>
  <c r="DH22" i="8" s="1"/>
  <c r="CU22" i="8"/>
  <c r="DT22" i="8" s="1"/>
  <c r="CH22" i="8"/>
  <c r="DG22" i="8" s="1"/>
  <c r="CV22" i="8"/>
  <c r="DU22" i="8" s="1"/>
  <c r="CK22" i="8"/>
  <c r="DJ22" i="8" s="1"/>
  <c r="CX22" i="8"/>
  <c r="DW22" i="8" s="1"/>
  <c r="CL22" i="8"/>
  <c r="DK22" i="8" s="1"/>
  <c r="CM22" i="8"/>
  <c r="DL22" i="8" s="1"/>
  <c r="CO22" i="8"/>
  <c r="DN22" i="8" s="1"/>
  <c r="CR22" i="8"/>
  <c r="DQ22" i="8" s="1"/>
  <c r="CS22" i="8"/>
  <c r="DR22" i="8" s="1"/>
  <c r="CT22" i="8"/>
  <c r="DS22" i="8" s="1"/>
  <c r="CW22" i="8"/>
  <c r="DV22" i="8" s="1"/>
  <c r="CE22" i="8"/>
  <c r="DD22" i="8" s="1"/>
  <c r="CG22" i="8"/>
  <c r="DF22" i="8" s="1"/>
  <c r="CJ22" i="8"/>
  <c r="DI22" i="8" s="1"/>
  <c r="CN22" i="8"/>
  <c r="DM22" i="8" s="1"/>
  <c r="CP22" i="8"/>
  <c r="DO22" i="8" s="1"/>
  <c r="CF22" i="8"/>
  <c r="DE22" i="8" s="1"/>
  <c r="CQ22" i="8"/>
  <c r="DP22" i="8" s="1"/>
  <c r="CD22" i="8"/>
  <c r="CM59" i="8"/>
  <c r="DL59" i="8" s="1"/>
  <c r="CO59" i="8"/>
  <c r="DN59" i="8" s="1"/>
  <c r="CQ59" i="8"/>
  <c r="DP59" i="8" s="1"/>
  <c r="CE59" i="8"/>
  <c r="DD59" i="8" s="1"/>
  <c r="CR59" i="8"/>
  <c r="DQ59" i="8" s="1"/>
  <c r="CK59" i="8"/>
  <c r="DJ59" i="8" s="1"/>
  <c r="CL59" i="8"/>
  <c r="DK59" i="8" s="1"/>
  <c r="CN59" i="8"/>
  <c r="DM59" i="8" s="1"/>
  <c r="CP59" i="8"/>
  <c r="DO59" i="8" s="1"/>
  <c r="CT59" i="8"/>
  <c r="DS59" i="8" s="1"/>
  <c r="CU59" i="8"/>
  <c r="DT59" i="8" s="1"/>
  <c r="CV59" i="8"/>
  <c r="DU59" i="8" s="1"/>
  <c r="CW59" i="8"/>
  <c r="DV59" i="8" s="1"/>
  <c r="CX59" i="8"/>
  <c r="DW59" i="8" s="1"/>
  <c r="CF59" i="8"/>
  <c r="DE59" i="8" s="1"/>
  <c r="CG59" i="8"/>
  <c r="DF59" i="8" s="1"/>
  <c r="CH59" i="8"/>
  <c r="DG59" i="8" s="1"/>
  <c r="CI59" i="8"/>
  <c r="DH59" i="8" s="1"/>
  <c r="CJ59" i="8"/>
  <c r="DI59" i="8" s="1"/>
  <c r="CS59" i="8"/>
  <c r="DR59" i="8" s="1"/>
  <c r="CD59" i="8"/>
  <c r="DC59" i="8" s="1"/>
  <c r="CE204" i="8"/>
  <c r="DD204" i="8" s="1"/>
  <c r="CQ204" i="8"/>
  <c r="DP204" i="8" s="1"/>
  <c r="CF204" i="8"/>
  <c r="DE204" i="8" s="1"/>
  <c r="CR204" i="8"/>
  <c r="DQ204" i="8" s="1"/>
  <c r="CK204" i="8"/>
  <c r="DJ204" i="8" s="1"/>
  <c r="CG204" i="8"/>
  <c r="DF204" i="8" s="1"/>
  <c r="CU204" i="8"/>
  <c r="DT204" i="8" s="1"/>
  <c r="CM204" i="8"/>
  <c r="DL204" i="8" s="1"/>
  <c r="CN204" i="8"/>
  <c r="DM204" i="8" s="1"/>
  <c r="CS204" i="8"/>
  <c r="DR204" i="8" s="1"/>
  <c r="CO204" i="8"/>
  <c r="DN204" i="8" s="1"/>
  <c r="CP204" i="8"/>
  <c r="DO204" i="8" s="1"/>
  <c r="CD204" i="8"/>
  <c r="DC204" i="8" s="1"/>
  <c r="CJ204" i="8"/>
  <c r="DI204" i="8" s="1"/>
  <c r="CL204" i="8"/>
  <c r="DK204" i="8" s="1"/>
  <c r="CT204" i="8"/>
  <c r="DS204" i="8" s="1"/>
  <c r="CW204" i="8"/>
  <c r="DV204" i="8" s="1"/>
  <c r="CH204" i="8"/>
  <c r="DG204" i="8" s="1"/>
  <c r="CI204" i="8"/>
  <c r="DH204" i="8" s="1"/>
  <c r="CV204" i="8"/>
  <c r="DU204" i="8" s="1"/>
  <c r="CX204" i="8"/>
  <c r="DW204" i="8" s="1"/>
  <c r="CP189" i="8"/>
  <c r="DO189" i="8" s="1"/>
  <c r="CE189" i="8"/>
  <c r="DD189" i="8" s="1"/>
  <c r="CQ189" i="8"/>
  <c r="DP189" i="8" s="1"/>
  <c r="CF189" i="8"/>
  <c r="DE189" i="8" s="1"/>
  <c r="CR189" i="8"/>
  <c r="DQ189" i="8" s="1"/>
  <c r="CM189" i="8"/>
  <c r="DL189" i="8" s="1"/>
  <c r="CI189" i="8"/>
  <c r="DH189" i="8" s="1"/>
  <c r="CX189" i="8"/>
  <c r="DW189" i="8" s="1"/>
  <c r="CJ189" i="8"/>
  <c r="DI189" i="8" s="1"/>
  <c r="CO189" i="8"/>
  <c r="DN189" i="8" s="1"/>
  <c r="CS189" i="8"/>
  <c r="DR189" i="8" s="1"/>
  <c r="CK189" i="8"/>
  <c r="DJ189" i="8" s="1"/>
  <c r="CL189" i="8"/>
  <c r="DK189" i="8" s="1"/>
  <c r="CN189" i="8"/>
  <c r="DM189" i="8" s="1"/>
  <c r="CD189" i="8"/>
  <c r="DC189" i="8" s="1"/>
  <c r="CG189" i="8"/>
  <c r="DF189" i="8" s="1"/>
  <c r="CH189" i="8"/>
  <c r="DG189" i="8" s="1"/>
  <c r="CW189" i="8"/>
  <c r="DV189" i="8" s="1"/>
  <c r="CT189" i="8"/>
  <c r="DS189" i="8" s="1"/>
  <c r="CU189" i="8"/>
  <c r="DT189" i="8" s="1"/>
  <c r="CV189" i="8"/>
  <c r="DU189" i="8" s="1"/>
  <c r="CP162" i="8"/>
  <c r="DO162" i="8" s="1"/>
  <c r="CE162" i="8"/>
  <c r="DD162" i="8" s="1"/>
  <c r="CQ162" i="8"/>
  <c r="DP162" i="8" s="1"/>
  <c r="CF162" i="8"/>
  <c r="DE162" i="8" s="1"/>
  <c r="CR162" i="8"/>
  <c r="DQ162" i="8" s="1"/>
  <c r="CH162" i="8"/>
  <c r="DG162" i="8" s="1"/>
  <c r="CW162" i="8"/>
  <c r="DV162" i="8" s="1"/>
  <c r="CN162" i="8"/>
  <c r="DM162" i="8" s="1"/>
  <c r="CS162" i="8"/>
  <c r="DR162" i="8" s="1"/>
  <c r="CL162" i="8"/>
  <c r="DK162" i="8" s="1"/>
  <c r="CJ162" i="8"/>
  <c r="DI162" i="8" s="1"/>
  <c r="CD162" i="8"/>
  <c r="DC162" i="8" s="1"/>
  <c r="CG162" i="8"/>
  <c r="DF162" i="8" s="1"/>
  <c r="CI162" i="8"/>
  <c r="DH162" i="8" s="1"/>
  <c r="CV162" i="8"/>
  <c r="DU162" i="8" s="1"/>
  <c r="CX162" i="8"/>
  <c r="DW162" i="8" s="1"/>
  <c r="CK162" i="8"/>
  <c r="DJ162" i="8" s="1"/>
  <c r="CM162" i="8"/>
  <c r="DL162" i="8" s="1"/>
  <c r="CU162" i="8"/>
  <c r="DT162" i="8" s="1"/>
  <c r="CO162" i="8"/>
  <c r="DN162" i="8" s="1"/>
  <c r="CT162" i="8"/>
  <c r="DS162" i="8" s="1"/>
  <c r="CI49" i="8"/>
  <c r="DH49" i="8" s="1"/>
  <c r="CU49" i="8"/>
  <c r="DT49" i="8" s="1"/>
  <c r="CE49" i="8"/>
  <c r="DD49" i="8" s="1"/>
  <c r="CR49" i="8"/>
  <c r="DQ49" i="8" s="1"/>
  <c r="CG49" i="8"/>
  <c r="DF49" i="8" s="1"/>
  <c r="CT49" i="8"/>
  <c r="DS49" i="8" s="1"/>
  <c r="CH49" i="8"/>
  <c r="DG49" i="8" s="1"/>
  <c r="CV49" i="8"/>
  <c r="DU49" i="8" s="1"/>
  <c r="CS49" i="8"/>
  <c r="DR49" i="8" s="1"/>
  <c r="CW49" i="8"/>
  <c r="DV49" i="8" s="1"/>
  <c r="CX49" i="8"/>
  <c r="DW49" i="8" s="1"/>
  <c r="CF49" i="8"/>
  <c r="DE49" i="8" s="1"/>
  <c r="CK49" i="8"/>
  <c r="DJ49" i="8" s="1"/>
  <c r="CL49" i="8"/>
  <c r="DK49" i="8" s="1"/>
  <c r="CM49" i="8"/>
  <c r="DL49" i="8" s="1"/>
  <c r="CN49" i="8"/>
  <c r="DM49" i="8" s="1"/>
  <c r="CO49" i="8"/>
  <c r="DN49" i="8" s="1"/>
  <c r="CJ49" i="8"/>
  <c r="DI49" i="8" s="1"/>
  <c r="CP49" i="8"/>
  <c r="DO49" i="8" s="1"/>
  <c r="CQ49" i="8"/>
  <c r="DP49" i="8" s="1"/>
  <c r="CD49" i="8"/>
  <c r="CI142" i="8"/>
  <c r="DH142" i="8" s="1"/>
  <c r="CU142" i="8"/>
  <c r="DT142" i="8" s="1"/>
  <c r="CJ142" i="8"/>
  <c r="DI142" i="8" s="1"/>
  <c r="CV142" i="8"/>
  <c r="DU142" i="8" s="1"/>
  <c r="CK142" i="8"/>
  <c r="DJ142" i="8" s="1"/>
  <c r="CW142" i="8"/>
  <c r="DV142" i="8" s="1"/>
  <c r="CE142" i="8"/>
  <c r="DD142" i="8" s="1"/>
  <c r="CT142" i="8"/>
  <c r="DS142" i="8" s="1"/>
  <c r="CF142" i="8"/>
  <c r="DE142" i="8" s="1"/>
  <c r="CX142" i="8"/>
  <c r="DW142" i="8" s="1"/>
  <c r="CG142" i="8"/>
  <c r="DF142" i="8" s="1"/>
  <c r="CH142" i="8"/>
  <c r="DG142" i="8" s="1"/>
  <c r="CS142" i="8"/>
  <c r="DR142" i="8" s="1"/>
  <c r="CN142" i="8"/>
  <c r="DM142" i="8" s="1"/>
  <c r="CO142" i="8"/>
  <c r="DN142" i="8" s="1"/>
  <c r="CD142" i="8"/>
  <c r="DC142" i="8" s="1"/>
  <c r="CL142" i="8"/>
  <c r="DK142" i="8" s="1"/>
  <c r="CM142" i="8"/>
  <c r="DL142" i="8" s="1"/>
  <c r="CP142" i="8"/>
  <c r="DO142" i="8" s="1"/>
  <c r="CQ142" i="8"/>
  <c r="DP142" i="8" s="1"/>
  <c r="CR142" i="8"/>
  <c r="DQ142" i="8" s="1"/>
  <c r="CM212" i="8"/>
  <c r="DL212" i="8" s="1"/>
  <c r="CN212" i="8"/>
  <c r="DM212" i="8" s="1"/>
  <c r="CI212" i="8"/>
  <c r="DH212" i="8" s="1"/>
  <c r="CW212" i="8"/>
  <c r="DV212" i="8" s="1"/>
  <c r="CE212" i="8"/>
  <c r="DD212" i="8" s="1"/>
  <c r="CS212" i="8"/>
  <c r="DR212" i="8" s="1"/>
  <c r="CH212" i="8"/>
  <c r="DG212" i="8" s="1"/>
  <c r="CO212" i="8"/>
  <c r="DN212" i="8" s="1"/>
  <c r="CJ212" i="8"/>
  <c r="DI212" i="8" s="1"/>
  <c r="CK212" i="8"/>
  <c r="DJ212" i="8" s="1"/>
  <c r="CL212" i="8"/>
  <c r="DK212" i="8" s="1"/>
  <c r="CP212" i="8"/>
  <c r="DO212" i="8" s="1"/>
  <c r="CF212" i="8"/>
  <c r="DE212" i="8" s="1"/>
  <c r="CV212" i="8"/>
  <c r="DU212" i="8" s="1"/>
  <c r="CG212" i="8"/>
  <c r="DF212" i="8" s="1"/>
  <c r="CX212" i="8"/>
  <c r="DW212" i="8" s="1"/>
  <c r="CD212" i="8"/>
  <c r="DC212" i="8" s="1"/>
  <c r="CR212" i="8"/>
  <c r="DQ212" i="8" s="1"/>
  <c r="CT212" i="8"/>
  <c r="DS212" i="8" s="1"/>
  <c r="CQ212" i="8"/>
  <c r="DP212" i="8" s="1"/>
  <c r="CU212" i="8"/>
  <c r="DT212" i="8" s="1"/>
  <c r="CM85" i="8"/>
  <c r="DL85" i="8" s="1"/>
  <c r="CN85" i="8"/>
  <c r="DM85" i="8" s="1"/>
  <c r="CO85" i="8"/>
  <c r="DN85" i="8" s="1"/>
  <c r="CE85" i="8"/>
  <c r="DD85" i="8" s="1"/>
  <c r="CT85" i="8"/>
  <c r="DS85" i="8" s="1"/>
  <c r="CF85" i="8"/>
  <c r="DE85" i="8" s="1"/>
  <c r="CU85" i="8"/>
  <c r="DT85" i="8" s="1"/>
  <c r="CG85" i="8"/>
  <c r="DF85" i="8" s="1"/>
  <c r="CV85" i="8"/>
  <c r="DU85" i="8" s="1"/>
  <c r="CH85" i="8"/>
  <c r="DG85" i="8" s="1"/>
  <c r="CW85" i="8"/>
  <c r="DV85" i="8" s="1"/>
  <c r="CI85" i="8"/>
  <c r="DH85" i="8" s="1"/>
  <c r="CX85" i="8"/>
  <c r="DW85" i="8" s="1"/>
  <c r="CQ85" i="8"/>
  <c r="DP85" i="8" s="1"/>
  <c r="CR85" i="8"/>
  <c r="DQ85" i="8" s="1"/>
  <c r="CS85" i="8"/>
  <c r="DR85" i="8" s="1"/>
  <c r="CL85" i="8"/>
  <c r="DK85" i="8" s="1"/>
  <c r="CJ85" i="8"/>
  <c r="DI85" i="8" s="1"/>
  <c r="CK85" i="8"/>
  <c r="DJ85" i="8" s="1"/>
  <c r="CP85" i="8"/>
  <c r="DO85" i="8" s="1"/>
  <c r="CD85" i="8"/>
  <c r="DC85" i="8" s="1"/>
  <c r="CI133" i="8"/>
  <c r="DH133" i="8" s="1"/>
  <c r="CU133" i="8"/>
  <c r="DT133" i="8" s="1"/>
  <c r="CJ133" i="8"/>
  <c r="DI133" i="8" s="1"/>
  <c r="CV133" i="8"/>
  <c r="DU133" i="8" s="1"/>
  <c r="CK133" i="8"/>
  <c r="CW133" i="8"/>
  <c r="DV133" i="8" s="1"/>
  <c r="CH133" i="8"/>
  <c r="DG133" i="8" s="1"/>
  <c r="CL133" i="8"/>
  <c r="DK133" i="8" s="1"/>
  <c r="CM133" i="8"/>
  <c r="DL133" i="8" s="1"/>
  <c r="CN133" i="8"/>
  <c r="DM133" i="8" s="1"/>
  <c r="CQ133" i="8"/>
  <c r="DP133" i="8" s="1"/>
  <c r="CX133" i="8"/>
  <c r="DW133" i="8" s="1"/>
  <c r="CS133" i="8"/>
  <c r="DR133" i="8" s="1"/>
  <c r="CE133" i="8"/>
  <c r="DD133" i="8" s="1"/>
  <c r="CF133" i="8"/>
  <c r="DE133" i="8" s="1"/>
  <c r="CP133" i="8"/>
  <c r="DO133" i="8" s="1"/>
  <c r="CG133" i="8"/>
  <c r="DF133" i="8" s="1"/>
  <c r="CO133" i="8"/>
  <c r="DN133" i="8" s="1"/>
  <c r="CR133" i="8"/>
  <c r="DQ133" i="8" s="1"/>
  <c r="CT133" i="8"/>
  <c r="DS133" i="8" s="1"/>
  <c r="CD133" i="8"/>
  <c r="DC133" i="8" s="1"/>
  <c r="DD94" i="8"/>
  <c r="CM137" i="8"/>
  <c r="DL137" i="8" s="1"/>
  <c r="CN137" i="8"/>
  <c r="DM137" i="8" s="1"/>
  <c r="CO137" i="8"/>
  <c r="DN137" i="8" s="1"/>
  <c r="CI137" i="8"/>
  <c r="DH137" i="8" s="1"/>
  <c r="CX137" i="8"/>
  <c r="DW137" i="8" s="1"/>
  <c r="CJ137" i="8"/>
  <c r="DI137" i="8" s="1"/>
  <c r="CK137" i="8"/>
  <c r="DJ137" i="8" s="1"/>
  <c r="CL137" i="8"/>
  <c r="DK137" i="8" s="1"/>
  <c r="CG137" i="8"/>
  <c r="DF137" i="8" s="1"/>
  <c r="CU137" i="8"/>
  <c r="DT137" i="8" s="1"/>
  <c r="CW137" i="8"/>
  <c r="DV137" i="8" s="1"/>
  <c r="CS137" i="8"/>
  <c r="DR137" i="8" s="1"/>
  <c r="CH137" i="8"/>
  <c r="DG137" i="8" s="1"/>
  <c r="CE137" i="8"/>
  <c r="DD137" i="8" s="1"/>
  <c r="CF137" i="8"/>
  <c r="DE137" i="8" s="1"/>
  <c r="CV137" i="8"/>
  <c r="DU137" i="8" s="1"/>
  <c r="CP137" i="8"/>
  <c r="DO137" i="8" s="1"/>
  <c r="CR137" i="8"/>
  <c r="DQ137" i="8" s="1"/>
  <c r="CT137" i="8"/>
  <c r="DS137" i="8" s="1"/>
  <c r="CD137" i="8"/>
  <c r="DC137" i="8" s="1"/>
  <c r="CQ137" i="8"/>
  <c r="DP137" i="8" s="1"/>
  <c r="CL122" i="8"/>
  <c r="DK122" i="8" s="1"/>
  <c r="CX122" i="8"/>
  <c r="DW122" i="8" s="1"/>
  <c r="CM122" i="8"/>
  <c r="DL122" i="8" s="1"/>
  <c r="CN122" i="8"/>
  <c r="DM122" i="8" s="1"/>
  <c r="CO122" i="8"/>
  <c r="DN122" i="8" s="1"/>
  <c r="CS122" i="8"/>
  <c r="DR122" i="8" s="1"/>
  <c r="CT122" i="8"/>
  <c r="DS122" i="8" s="1"/>
  <c r="CD122" i="8"/>
  <c r="DC122" i="8" s="1"/>
  <c r="CE122" i="8"/>
  <c r="DD122" i="8" s="1"/>
  <c r="CU122" i="8"/>
  <c r="DT122" i="8" s="1"/>
  <c r="CF122" i="8"/>
  <c r="DE122" i="8" s="1"/>
  <c r="CV122" i="8"/>
  <c r="DU122" i="8" s="1"/>
  <c r="CQ122" i="8"/>
  <c r="DP122" i="8" s="1"/>
  <c r="CG122" i="8"/>
  <c r="DF122" i="8" s="1"/>
  <c r="CH122" i="8"/>
  <c r="CI122" i="8"/>
  <c r="DH122" i="8" s="1"/>
  <c r="CJ122" i="8"/>
  <c r="DI122" i="8" s="1"/>
  <c r="CK122" i="8"/>
  <c r="DJ122" i="8" s="1"/>
  <c r="CR122" i="8"/>
  <c r="DQ122" i="8" s="1"/>
  <c r="CW122" i="8"/>
  <c r="DV122" i="8" s="1"/>
  <c r="CP122" i="8"/>
  <c r="DO122" i="8" s="1"/>
  <c r="CM206" i="8"/>
  <c r="DL206" i="8" s="1"/>
  <c r="CD206" i="8"/>
  <c r="DC206" i="8" s="1"/>
  <c r="CN206" i="8"/>
  <c r="DM206" i="8" s="1"/>
  <c r="CO206" i="8"/>
  <c r="DN206" i="8" s="1"/>
  <c r="CI206" i="8"/>
  <c r="DH206" i="8" s="1"/>
  <c r="CW206" i="8"/>
  <c r="DV206" i="8" s="1"/>
  <c r="CG206" i="8"/>
  <c r="DF206" i="8" s="1"/>
  <c r="CX206" i="8"/>
  <c r="DW206" i="8" s="1"/>
  <c r="CP206" i="8"/>
  <c r="DO206" i="8" s="1"/>
  <c r="CH206" i="8"/>
  <c r="DG206" i="8" s="1"/>
  <c r="CJ206" i="8"/>
  <c r="DI206" i="8" s="1"/>
  <c r="CL206" i="8"/>
  <c r="DK206" i="8" s="1"/>
  <c r="CK206" i="8"/>
  <c r="DJ206" i="8" s="1"/>
  <c r="CE206" i="8"/>
  <c r="DD206" i="8" s="1"/>
  <c r="CU206" i="8"/>
  <c r="DT206" i="8" s="1"/>
  <c r="CF206" i="8"/>
  <c r="DE206" i="8" s="1"/>
  <c r="CV206" i="8"/>
  <c r="DU206" i="8" s="1"/>
  <c r="CQ206" i="8"/>
  <c r="DP206" i="8" s="1"/>
  <c r="CR206" i="8"/>
  <c r="DQ206" i="8" s="1"/>
  <c r="CT206" i="8"/>
  <c r="DS206" i="8" s="1"/>
  <c r="CS206" i="8"/>
  <c r="DR206" i="8" s="1"/>
  <c r="CM224" i="8"/>
  <c r="DL224" i="8" s="1"/>
  <c r="CN224" i="8"/>
  <c r="DM224" i="8" s="1"/>
  <c r="CO224" i="8"/>
  <c r="DN224" i="8" s="1"/>
  <c r="CI224" i="8"/>
  <c r="DH224" i="8" s="1"/>
  <c r="CW224" i="8"/>
  <c r="DV224" i="8" s="1"/>
  <c r="CJ224" i="8"/>
  <c r="DI224" i="8" s="1"/>
  <c r="CR224" i="8"/>
  <c r="DQ224" i="8" s="1"/>
  <c r="CK224" i="8"/>
  <c r="DJ224" i="8" s="1"/>
  <c r="CL224" i="8"/>
  <c r="DK224" i="8" s="1"/>
  <c r="CQ224" i="8"/>
  <c r="DP224" i="8" s="1"/>
  <c r="CP224" i="8"/>
  <c r="DO224" i="8" s="1"/>
  <c r="CG224" i="8"/>
  <c r="DF224" i="8" s="1"/>
  <c r="CX224" i="8"/>
  <c r="DW224" i="8" s="1"/>
  <c r="CD224" i="8"/>
  <c r="DC224" i="8" s="1"/>
  <c r="CH224" i="8"/>
  <c r="DG224" i="8" s="1"/>
  <c r="CF224" i="8"/>
  <c r="DE224" i="8" s="1"/>
  <c r="CS224" i="8"/>
  <c r="DR224" i="8" s="1"/>
  <c r="CV224" i="8"/>
  <c r="DU224" i="8" s="1"/>
  <c r="CT224" i="8"/>
  <c r="DS224" i="8" s="1"/>
  <c r="CU224" i="8"/>
  <c r="DT224" i="8" s="1"/>
  <c r="CE224" i="8"/>
  <c r="DD224" i="8" s="1"/>
  <c r="CM88" i="8"/>
  <c r="DL88" i="8" s="1"/>
  <c r="CN88" i="8"/>
  <c r="DM88" i="8" s="1"/>
  <c r="CO88" i="8"/>
  <c r="DN88" i="8" s="1"/>
  <c r="CH88" i="8"/>
  <c r="DG88" i="8" s="1"/>
  <c r="CW88" i="8"/>
  <c r="DV88" i="8" s="1"/>
  <c r="CI88" i="8"/>
  <c r="DH88" i="8" s="1"/>
  <c r="CX88" i="8"/>
  <c r="DW88" i="8" s="1"/>
  <c r="CJ88" i="8"/>
  <c r="DI88" i="8" s="1"/>
  <c r="CK88" i="8"/>
  <c r="DJ88" i="8" s="1"/>
  <c r="CL88" i="8"/>
  <c r="DK88" i="8" s="1"/>
  <c r="CP88" i="8"/>
  <c r="DO88" i="8" s="1"/>
  <c r="CQ88" i="8"/>
  <c r="DP88" i="8" s="1"/>
  <c r="CR88" i="8"/>
  <c r="DQ88" i="8" s="1"/>
  <c r="CS88" i="8"/>
  <c r="DR88" i="8" s="1"/>
  <c r="CV88" i="8"/>
  <c r="DU88" i="8" s="1"/>
  <c r="CF88" i="8"/>
  <c r="DE88" i="8" s="1"/>
  <c r="CG88" i="8"/>
  <c r="DF88" i="8" s="1"/>
  <c r="CT88" i="8"/>
  <c r="DS88" i="8" s="1"/>
  <c r="CU88" i="8"/>
  <c r="DT88" i="8" s="1"/>
  <c r="CE88" i="8"/>
  <c r="DD88" i="8" s="1"/>
  <c r="CD88" i="8"/>
  <c r="DC88" i="8" s="1"/>
  <c r="CM53" i="8"/>
  <c r="DL53" i="8" s="1"/>
  <c r="CQ53" i="8"/>
  <c r="DP53" i="8" s="1"/>
  <c r="CF53" i="8"/>
  <c r="DE53" i="8" s="1"/>
  <c r="CS53" i="8"/>
  <c r="DR53" i="8" s="1"/>
  <c r="CG53" i="8"/>
  <c r="DF53" i="8" s="1"/>
  <c r="CT53" i="8"/>
  <c r="DS53" i="8" s="1"/>
  <c r="CJ53" i="8"/>
  <c r="DI53" i="8" s="1"/>
  <c r="CK53" i="8"/>
  <c r="DJ53" i="8" s="1"/>
  <c r="CL53" i="8"/>
  <c r="DK53" i="8" s="1"/>
  <c r="CN53" i="8"/>
  <c r="DM53" i="8" s="1"/>
  <c r="CE53" i="8"/>
  <c r="DD53" i="8" s="1"/>
  <c r="CH53" i="8"/>
  <c r="DG53" i="8" s="1"/>
  <c r="CI53" i="8"/>
  <c r="DH53" i="8" s="1"/>
  <c r="CO53" i="8"/>
  <c r="DN53" i="8" s="1"/>
  <c r="CP53" i="8"/>
  <c r="DO53" i="8" s="1"/>
  <c r="CW53" i="8"/>
  <c r="DV53" i="8" s="1"/>
  <c r="CR53" i="8"/>
  <c r="DQ53" i="8" s="1"/>
  <c r="CU53" i="8"/>
  <c r="DT53" i="8" s="1"/>
  <c r="CX53" i="8"/>
  <c r="DW53" i="8" s="1"/>
  <c r="CV53" i="8"/>
  <c r="DU53" i="8" s="1"/>
  <c r="CD53" i="8"/>
  <c r="DC53" i="8" s="1"/>
  <c r="CM47" i="8"/>
  <c r="DL47" i="8" s="1"/>
  <c r="CF47" i="8"/>
  <c r="DE47" i="8" s="1"/>
  <c r="CS47" i="8"/>
  <c r="DR47" i="8" s="1"/>
  <c r="CH47" i="8"/>
  <c r="DG47" i="8" s="1"/>
  <c r="CU47" i="8"/>
  <c r="DT47" i="8" s="1"/>
  <c r="CI47" i="8"/>
  <c r="CV47" i="8"/>
  <c r="DU47" i="8" s="1"/>
  <c r="CG47" i="8"/>
  <c r="DF47" i="8" s="1"/>
  <c r="CJ47" i="8"/>
  <c r="DI47" i="8" s="1"/>
  <c r="CK47" i="8"/>
  <c r="DJ47" i="8" s="1"/>
  <c r="CL47" i="8"/>
  <c r="DK47" i="8" s="1"/>
  <c r="CT47" i="8"/>
  <c r="DS47" i="8" s="1"/>
  <c r="CW47" i="8"/>
  <c r="DV47" i="8" s="1"/>
  <c r="CX47" i="8"/>
  <c r="DW47" i="8" s="1"/>
  <c r="CP47" i="8"/>
  <c r="DO47" i="8" s="1"/>
  <c r="CQ47" i="8"/>
  <c r="DP47" i="8" s="1"/>
  <c r="CR47" i="8"/>
  <c r="DQ47" i="8" s="1"/>
  <c r="CN47" i="8"/>
  <c r="DM47" i="8" s="1"/>
  <c r="CD47" i="8"/>
  <c r="DC47" i="8" s="1"/>
  <c r="CO47" i="8"/>
  <c r="DN47" i="8" s="1"/>
  <c r="CE47" i="8"/>
  <c r="DD47" i="8" s="1"/>
  <c r="CE60" i="8"/>
  <c r="DD60" i="8" s="1"/>
  <c r="CQ60" i="8"/>
  <c r="DP60" i="8" s="1"/>
  <c r="CH60" i="8"/>
  <c r="DG60" i="8" s="1"/>
  <c r="CU60" i="8"/>
  <c r="DT60" i="8" s="1"/>
  <c r="CJ60" i="8"/>
  <c r="DI60" i="8" s="1"/>
  <c r="CW60" i="8"/>
  <c r="DV60" i="8" s="1"/>
  <c r="CK60" i="8"/>
  <c r="DJ60" i="8" s="1"/>
  <c r="CX60" i="8"/>
  <c r="DW60" i="8" s="1"/>
  <c r="CI60" i="8"/>
  <c r="DH60" i="8" s="1"/>
  <c r="CL60" i="8"/>
  <c r="DK60" i="8" s="1"/>
  <c r="CM60" i="8"/>
  <c r="DL60" i="8" s="1"/>
  <c r="CN60" i="8"/>
  <c r="DM60" i="8" s="1"/>
  <c r="CV60" i="8"/>
  <c r="DU60" i="8" s="1"/>
  <c r="CT60" i="8"/>
  <c r="DS60" i="8" s="1"/>
  <c r="CR60" i="8"/>
  <c r="DQ60" i="8" s="1"/>
  <c r="CO60" i="8"/>
  <c r="DN60" i="8" s="1"/>
  <c r="CP60" i="8"/>
  <c r="DO60" i="8" s="1"/>
  <c r="CS60" i="8"/>
  <c r="DR60" i="8" s="1"/>
  <c r="CF60" i="8"/>
  <c r="DE60" i="8" s="1"/>
  <c r="CG60" i="8"/>
  <c r="DF60" i="8" s="1"/>
  <c r="CD60" i="8"/>
  <c r="CL116" i="8"/>
  <c r="CX116" i="8"/>
  <c r="CM116" i="8"/>
  <c r="CN116" i="8"/>
  <c r="CO116" i="8"/>
  <c r="CK116" i="8"/>
  <c r="CP116" i="8"/>
  <c r="CQ116" i="8"/>
  <c r="CR116" i="8"/>
  <c r="CE116" i="8"/>
  <c r="CG116" i="8"/>
  <c r="CH116" i="8"/>
  <c r="CI116" i="8"/>
  <c r="CU116" i="8"/>
  <c r="CV116" i="8"/>
  <c r="CW116" i="8"/>
  <c r="CD116" i="8"/>
  <c r="CS116" i="8"/>
  <c r="CT116" i="8"/>
  <c r="CF116" i="8"/>
  <c r="CJ116" i="8"/>
  <c r="CH169" i="8"/>
  <c r="DG169" i="8" s="1"/>
  <c r="CT169" i="8"/>
  <c r="DS169" i="8" s="1"/>
  <c r="CI169" i="8"/>
  <c r="DH169" i="8" s="1"/>
  <c r="CU169" i="8"/>
  <c r="DT169" i="8" s="1"/>
  <c r="CJ169" i="8"/>
  <c r="DI169" i="8" s="1"/>
  <c r="CV169" i="8"/>
  <c r="DU169" i="8" s="1"/>
  <c r="CL169" i="8"/>
  <c r="DK169" i="8" s="1"/>
  <c r="CN169" i="8"/>
  <c r="DM169" i="8" s="1"/>
  <c r="CG169" i="8"/>
  <c r="DF169" i="8" s="1"/>
  <c r="CS169" i="8"/>
  <c r="DR169" i="8" s="1"/>
  <c r="CE169" i="8"/>
  <c r="DD169" i="8" s="1"/>
  <c r="CW169" i="8"/>
  <c r="DV169" i="8" s="1"/>
  <c r="CX169" i="8"/>
  <c r="DW169" i="8" s="1"/>
  <c r="CF169" i="8"/>
  <c r="DE169" i="8" s="1"/>
  <c r="CQ169" i="8"/>
  <c r="DP169" i="8" s="1"/>
  <c r="CR169" i="8"/>
  <c r="DQ169" i="8" s="1"/>
  <c r="CD169" i="8"/>
  <c r="DC169" i="8" s="1"/>
  <c r="CK169" i="8"/>
  <c r="DJ169" i="8" s="1"/>
  <c r="CP169" i="8"/>
  <c r="DO169" i="8" s="1"/>
  <c r="CM169" i="8"/>
  <c r="DL169" i="8" s="1"/>
  <c r="CO169" i="8"/>
  <c r="DN169" i="8" s="1"/>
  <c r="CM146" i="8"/>
  <c r="DL146" i="8" s="1"/>
  <c r="CN146" i="8"/>
  <c r="DM146" i="8" s="1"/>
  <c r="CO146" i="8"/>
  <c r="DN146" i="8" s="1"/>
  <c r="CF146" i="8"/>
  <c r="DE146" i="8" s="1"/>
  <c r="CU146" i="8"/>
  <c r="DT146" i="8" s="1"/>
  <c r="CG146" i="8"/>
  <c r="DF146" i="8" s="1"/>
  <c r="CV146" i="8"/>
  <c r="DU146" i="8" s="1"/>
  <c r="CD146" i="8"/>
  <c r="DC146" i="8" s="1"/>
  <c r="CH146" i="8"/>
  <c r="DG146" i="8" s="1"/>
  <c r="CW146" i="8"/>
  <c r="DV146" i="8" s="1"/>
  <c r="CI146" i="8"/>
  <c r="DH146" i="8" s="1"/>
  <c r="CX146" i="8"/>
  <c r="DW146" i="8" s="1"/>
  <c r="CS146" i="8"/>
  <c r="DR146" i="8" s="1"/>
  <c r="CT146" i="8"/>
  <c r="DS146" i="8" s="1"/>
  <c r="CE146" i="8"/>
  <c r="DD146" i="8" s="1"/>
  <c r="CQ146" i="8"/>
  <c r="DP146" i="8" s="1"/>
  <c r="CR146" i="8"/>
  <c r="DQ146" i="8" s="1"/>
  <c r="CJ146" i="8"/>
  <c r="DI146" i="8" s="1"/>
  <c r="CK146" i="8"/>
  <c r="DJ146" i="8" s="1"/>
  <c r="CL146" i="8"/>
  <c r="DK146" i="8" s="1"/>
  <c r="CP146" i="8"/>
  <c r="DO146" i="8" s="1"/>
  <c r="CI145" i="8"/>
  <c r="DH145" i="8" s="1"/>
  <c r="CU145" i="8"/>
  <c r="DT145" i="8" s="1"/>
  <c r="CJ145" i="8"/>
  <c r="DI145" i="8" s="1"/>
  <c r="CV145" i="8"/>
  <c r="DU145" i="8" s="1"/>
  <c r="CK145" i="8"/>
  <c r="DJ145" i="8" s="1"/>
  <c r="CW145" i="8"/>
  <c r="DV145" i="8" s="1"/>
  <c r="CH145" i="8"/>
  <c r="DG145" i="8" s="1"/>
  <c r="CL145" i="8"/>
  <c r="DK145" i="8" s="1"/>
  <c r="CM145" i="8"/>
  <c r="DL145" i="8" s="1"/>
  <c r="CN145" i="8"/>
  <c r="DM145" i="8" s="1"/>
  <c r="CQ145" i="8"/>
  <c r="DP145" i="8" s="1"/>
  <c r="CS145" i="8"/>
  <c r="DR145" i="8" s="1"/>
  <c r="CX145" i="8"/>
  <c r="DW145" i="8" s="1"/>
  <c r="CP145" i="8"/>
  <c r="DO145" i="8" s="1"/>
  <c r="CF145" i="8"/>
  <c r="DE145" i="8" s="1"/>
  <c r="CT145" i="8"/>
  <c r="DS145" i="8" s="1"/>
  <c r="CD145" i="8"/>
  <c r="CG145" i="8"/>
  <c r="DF145" i="8" s="1"/>
  <c r="CO145" i="8"/>
  <c r="DN145" i="8" s="1"/>
  <c r="CR145" i="8"/>
  <c r="DQ145" i="8" s="1"/>
  <c r="CE145" i="8"/>
  <c r="DD145" i="8" s="1"/>
  <c r="CI196" i="8"/>
  <c r="DH196" i="8" s="1"/>
  <c r="CU196" i="8"/>
  <c r="DT196" i="8" s="1"/>
  <c r="CJ196" i="8"/>
  <c r="DI196" i="8" s="1"/>
  <c r="CV196" i="8"/>
  <c r="DU196" i="8" s="1"/>
  <c r="CM196" i="8"/>
  <c r="DL196" i="8" s="1"/>
  <c r="CG196" i="8"/>
  <c r="DF196" i="8" s="1"/>
  <c r="CW196" i="8"/>
  <c r="DV196" i="8" s="1"/>
  <c r="CQ196" i="8"/>
  <c r="DP196" i="8" s="1"/>
  <c r="CE196" i="8"/>
  <c r="DD196" i="8" s="1"/>
  <c r="CR196" i="8"/>
  <c r="DQ196" i="8" s="1"/>
  <c r="CS196" i="8"/>
  <c r="DR196" i="8" s="1"/>
  <c r="CX196" i="8"/>
  <c r="DW196" i="8" s="1"/>
  <c r="CT196" i="8"/>
  <c r="DS196" i="8" s="1"/>
  <c r="CO196" i="8"/>
  <c r="DN196" i="8" s="1"/>
  <c r="CP196" i="8"/>
  <c r="DO196" i="8" s="1"/>
  <c r="CF196" i="8"/>
  <c r="DE196" i="8" s="1"/>
  <c r="CD196" i="8"/>
  <c r="DC196" i="8" s="1"/>
  <c r="CH196" i="8"/>
  <c r="DG196" i="8" s="1"/>
  <c r="CN196" i="8"/>
  <c r="DM196" i="8" s="1"/>
  <c r="CK196" i="8"/>
  <c r="DJ196" i="8" s="1"/>
  <c r="CL196" i="8"/>
  <c r="DK196" i="8" s="1"/>
  <c r="CH178" i="8"/>
  <c r="DG178" i="8" s="1"/>
  <c r="CT178" i="8"/>
  <c r="DS178" i="8" s="1"/>
  <c r="CI178" i="8"/>
  <c r="DH178" i="8" s="1"/>
  <c r="CU178" i="8"/>
  <c r="DT178" i="8" s="1"/>
  <c r="CJ178" i="8"/>
  <c r="DI178" i="8" s="1"/>
  <c r="CV178" i="8"/>
  <c r="DU178" i="8" s="1"/>
  <c r="CF178" i="8"/>
  <c r="DE178" i="8" s="1"/>
  <c r="CX178" i="8"/>
  <c r="DW178" i="8" s="1"/>
  <c r="CK178" i="8"/>
  <c r="DJ178" i="8" s="1"/>
  <c r="CS178" i="8"/>
  <c r="DR178" i="8" s="1"/>
  <c r="CM178" i="8"/>
  <c r="DL178" i="8" s="1"/>
  <c r="CQ178" i="8"/>
  <c r="DP178" i="8" s="1"/>
  <c r="CN178" i="8"/>
  <c r="DM178" i="8" s="1"/>
  <c r="CO178" i="8"/>
  <c r="DN178" i="8" s="1"/>
  <c r="CP178" i="8"/>
  <c r="DO178" i="8" s="1"/>
  <c r="CG178" i="8"/>
  <c r="DF178" i="8" s="1"/>
  <c r="CL178" i="8"/>
  <c r="DK178" i="8" s="1"/>
  <c r="CR178" i="8"/>
  <c r="DQ178" i="8" s="1"/>
  <c r="CE178" i="8"/>
  <c r="DD178" i="8" s="1"/>
  <c r="CW178" i="8"/>
  <c r="DV178" i="8" s="1"/>
  <c r="CD178" i="8"/>
  <c r="DC178" i="8" s="1"/>
  <c r="CE159" i="8"/>
  <c r="DD159" i="8" s="1"/>
  <c r="CF159" i="8"/>
  <c r="DE159" i="8" s="1"/>
  <c r="CG159" i="8"/>
  <c r="DF159" i="8" s="1"/>
  <c r="CP159" i="8"/>
  <c r="DO159" i="8" s="1"/>
  <c r="CQ159" i="8"/>
  <c r="DP159" i="8" s="1"/>
  <c r="CR159" i="8"/>
  <c r="DQ159" i="8" s="1"/>
  <c r="CD159" i="8"/>
  <c r="DC159" i="8" s="1"/>
  <c r="CT159" i="8"/>
  <c r="DS159" i="8" s="1"/>
  <c r="CW159" i="8"/>
  <c r="DV159" i="8" s="1"/>
  <c r="CI159" i="8"/>
  <c r="DH159" i="8" s="1"/>
  <c r="CU159" i="8"/>
  <c r="DT159" i="8" s="1"/>
  <c r="CN159" i="8"/>
  <c r="DM159" i="8" s="1"/>
  <c r="CO159" i="8"/>
  <c r="DN159" i="8" s="1"/>
  <c r="CS159" i="8"/>
  <c r="DR159" i="8" s="1"/>
  <c r="CV159" i="8"/>
  <c r="DU159" i="8" s="1"/>
  <c r="CX159" i="8"/>
  <c r="DW159" i="8" s="1"/>
  <c r="CL159" i="8"/>
  <c r="DK159" i="8" s="1"/>
  <c r="CM159" i="8"/>
  <c r="DL159" i="8" s="1"/>
  <c r="CH159" i="8"/>
  <c r="DG159" i="8" s="1"/>
  <c r="CJ159" i="8"/>
  <c r="DI159" i="8" s="1"/>
  <c r="CK159" i="8"/>
  <c r="DJ159" i="8" s="1"/>
  <c r="CM158" i="8"/>
  <c r="DL158" i="8" s="1"/>
  <c r="CN158" i="8"/>
  <c r="DM158" i="8" s="1"/>
  <c r="CO158" i="8"/>
  <c r="DN158" i="8" s="1"/>
  <c r="CF158" i="8"/>
  <c r="DE158" i="8" s="1"/>
  <c r="CU158" i="8"/>
  <c r="DT158" i="8" s="1"/>
  <c r="CG158" i="8"/>
  <c r="DF158" i="8" s="1"/>
  <c r="CV158" i="8"/>
  <c r="DU158" i="8" s="1"/>
  <c r="CD158" i="8"/>
  <c r="DC158" i="8" s="1"/>
  <c r="CH158" i="8"/>
  <c r="DG158" i="8" s="1"/>
  <c r="CW158" i="8"/>
  <c r="DV158" i="8" s="1"/>
  <c r="CS158" i="8"/>
  <c r="DR158" i="8" s="1"/>
  <c r="CX158" i="8"/>
  <c r="DW158" i="8" s="1"/>
  <c r="CR158" i="8"/>
  <c r="DQ158" i="8" s="1"/>
  <c r="CI158" i="8"/>
  <c r="DH158" i="8" s="1"/>
  <c r="CP158" i="8"/>
  <c r="DO158" i="8" s="1"/>
  <c r="CJ158" i="8"/>
  <c r="DI158" i="8" s="1"/>
  <c r="CK158" i="8"/>
  <c r="DJ158" i="8" s="1"/>
  <c r="CL158" i="8"/>
  <c r="DK158" i="8" s="1"/>
  <c r="CQ158" i="8"/>
  <c r="DP158" i="8" s="1"/>
  <c r="CE158" i="8"/>
  <c r="DD158" i="8" s="1"/>
  <c r="CT158" i="8"/>
  <c r="DS158" i="8" s="1"/>
  <c r="CP174" i="8"/>
  <c r="DO174" i="8" s="1"/>
  <c r="CE174" i="8"/>
  <c r="DD174" i="8" s="1"/>
  <c r="CQ174" i="8"/>
  <c r="DP174" i="8" s="1"/>
  <c r="CF174" i="8"/>
  <c r="DE174" i="8" s="1"/>
  <c r="CR174" i="8"/>
  <c r="DQ174" i="8" s="1"/>
  <c r="CH174" i="8"/>
  <c r="DG174" i="8" s="1"/>
  <c r="CW174" i="8"/>
  <c r="DV174" i="8" s="1"/>
  <c r="CJ174" i="8"/>
  <c r="DI174" i="8" s="1"/>
  <c r="CU174" i="8"/>
  <c r="DT174" i="8" s="1"/>
  <c r="CG174" i="8"/>
  <c r="DF174" i="8" s="1"/>
  <c r="CM174" i="8"/>
  <c r="DL174" i="8" s="1"/>
  <c r="CN174" i="8"/>
  <c r="DM174" i="8" s="1"/>
  <c r="CI174" i="8"/>
  <c r="DH174" i="8" s="1"/>
  <c r="CK174" i="8"/>
  <c r="DJ174" i="8" s="1"/>
  <c r="CD174" i="8"/>
  <c r="DC174" i="8" s="1"/>
  <c r="CL174" i="8"/>
  <c r="DK174" i="8" s="1"/>
  <c r="CX174" i="8"/>
  <c r="DW174" i="8" s="1"/>
  <c r="CV174" i="8"/>
  <c r="DU174" i="8" s="1"/>
  <c r="CO174" i="8"/>
  <c r="DN174" i="8" s="1"/>
  <c r="CS174" i="8"/>
  <c r="DR174" i="8" s="1"/>
  <c r="CT174" i="8"/>
  <c r="DS174" i="8" s="1"/>
  <c r="CL113" i="8"/>
  <c r="CX113" i="8"/>
  <c r="CM113" i="8"/>
  <c r="CN113" i="8"/>
  <c r="CO113" i="8"/>
  <c r="CS113" i="8"/>
  <c r="CT113" i="8"/>
  <c r="CE113" i="8"/>
  <c r="CU113" i="8"/>
  <c r="CF113" i="8"/>
  <c r="CV113" i="8"/>
  <c r="CI113" i="8"/>
  <c r="CH113" i="8"/>
  <c r="CJ113" i="8"/>
  <c r="CK113" i="8"/>
  <c r="CG113" i="8"/>
  <c r="CP113" i="8"/>
  <c r="CD113" i="8"/>
  <c r="CQ113" i="8"/>
  <c r="CW113" i="8"/>
  <c r="CR113" i="8"/>
  <c r="DO38" i="8"/>
  <c r="CI90" i="8"/>
  <c r="DH90" i="8" s="1"/>
  <c r="CU90" i="8"/>
  <c r="DT90" i="8" s="1"/>
  <c r="CJ90" i="8"/>
  <c r="DI90" i="8" s="1"/>
  <c r="CV90" i="8"/>
  <c r="DU90" i="8" s="1"/>
  <c r="CK90" i="8"/>
  <c r="DJ90" i="8" s="1"/>
  <c r="CW90" i="8"/>
  <c r="DV90" i="8" s="1"/>
  <c r="CP90" i="8"/>
  <c r="DO90" i="8" s="1"/>
  <c r="CQ90" i="8"/>
  <c r="DP90" i="8" s="1"/>
  <c r="CR90" i="8"/>
  <c r="DQ90" i="8" s="1"/>
  <c r="CS90" i="8"/>
  <c r="DR90" i="8" s="1"/>
  <c r="CE90" i="8"/>
  <c r="DD90" i="8" s="1"/>
  <c r="CT90" i="8"/>
  <c r="DS90" i="8" s="1"/>
  <c r="CF90" i="8"/>
  <c r="DE90" i="8" s="1"/>
  <c r="CG90" i="8"/>
  <c r="DF90" i="8" s="1"/>
  <c r="CH90" i="8"/>
  <c r="DG90" i="8" s="1"/>
  <c r="CX90" i="8"/>
  <c r="DW90" i="8" s="1"/>
  <c r="CL90" i="8"/>
  <c r="DK90" i="8" s="1"/>
  <c r="CM90" i="8"/>
  <c r="DL90" i="8" s="1"/>
  <c r="CD90" i="8"/>
  <c r="CO90" i="8"/>
  <c r="DN90" i="8" s="1"/>
  <c r="CN90" i="8"/>
  <c r="DM90" i="8" s="1"/>
  <c r="CM17" i="8"/>
  <c r="DL17" i="8" s="1"/>
  <c r="CQ17" i="8"/>
  <c r="DP17" i="8" s="1"/>
  <c r="CF17" i="8"/>
  <c r="DE17" i="8" s="1"/>
  <c r="CS17" i="8"/>
  <c r="DR17" i="8" s="1"/>
  <c r="CG17" i="8"/>
  <c r="DF17" i="8" s="1"/>
  <c r="CT17" i="8"/>
  <c r="DS17" i="8" s="1"/>
  <c r="CH17" i="8"/>
  <c r="DG17" i="8" s="1"/>
  <c r="CU17" i="8"/>
  <c r="DT17" i="8" s="1"/>
  <c r="CJ17" i="8"/>
  <c r="DI17" i="8" s="1"/>
  <c r="CW17" i="8"/>
  <c r="DV17" i="8" s="1"/>
  <c r="CE17" i="8"/>
  <c r="CI17" i="8"/>
  <c r="DH17" i="8" s="1"/>
  <c r="CK17" i="8"/>
  <c r="DJ17" i="8" s="1"/>
  <c r="CL17" i="8"/>
  <c r="DK17" i="8" s="1"/>
  <c r="CX17" i="8"/>
  <c r="DW17" i="8" s="1"/>
  <c r="CP17" i="8"/>
  <c r="DO17" i="8" s="1"/>
  <c r="CV17" i="8"/>
  <c r="DU17" i="8" s="1"/>
  <c r="CR17" i="8"/>
  <c r="DQ17" i="8" s="1"/>
  <c r="CD17" i="8"/>
  <c r="DC17" i="8" s="1"/>
  <c r="CN17" i="8"/>
  <c r="DM17" i="8" s="1"/>
  <c r="CO17" i="8"/>
  <c r="DN17" i="8" s="1"/>
  <c r="CM100" i="8"/>
  <c r="DL100" i="8" s="1"/>
  <c r="CN100" i="8"/>
  <c r="DM100" i="8" s="1"/>
  <c r="CO100" i="8"/>
  <c r="DN100" i="8" s="1"/>
  <c r="CH100" i="8"/>
  <c r="DG100" i="8" s="1"/>
  <c r="CW100" i="8"/>
  <c r="DV100" i="8" s="1"/>
  <c r="CI100" i="8"/>
  <c r="DH100" i="8" s="1"/>
  <c r="CX100" i="8"/>
  <c r="DW100" i="8" s="1"/>
  <c r="CJ100" i="8"/>
  <c r="DI100" i="8" s="1"/>
  <c r="CK100" i="8"/>
  <c r="DJ100" i="8" s="1"/>
  <c r="CR100" i="8"/>
  <c r="DQ100" i="8" s="1"/>
  <c r="CS100" i="8"/>
  <c r="DR100" i="8" s="1"/>
  <c r="CT100" i="8"/>
  <c r="DS100" i="8" s="1"/>
  <c r="CU100" i="8"/>
  <c r="DT100" i="8" s="1"/>
  <c r="CE100" i="8"/>
  <c r="DD100" i="8" s="1"/>
  <c r="CP100" i="8"/>
  <c r="DO100" i="8" s="1"/>
  <c r="CQ100" i="8"/>
  <c r="DP100" i="8" s="1"/>
  <c r="CV100" i="8"/>
  <c r="DU100" i="8" s="1"/>
  <c r="CG100" i="8"/>
  <c r="DF100" i="8" s="1"/>
  <c r="CD100" i="8"/>
  <c r="DC100" i="8" s="1"/>
  <c r="CF100" i="8"/>
  <c r="DE100" i="8" s="1"/>
  <c r="CL100" i="8"/>
  <c r="DK100" i="8" s="1"/>
  <c r="CP180" i="8"/>
  <c r="DO180" i="8" s="1"/>
  <c r="CE180" i="8"/>
  <c r="DD180" i="8" s="1"/>
  <c r="CQ180" i="8"/>
  <c r="DP180" i="8" s="1"/>
  <c r="CF180" i="8"/>
  <c r="DE180" i="8" s="1"/>
  <c r="CR180" i="8"/>
  <c r="DQ180" i="8" s="1"/>
  <c r="CN180" i="8"/>
  <c r="DM180" i="8" s="1"/>
  <c r="CS180" i="8"/>
  <c r="DR180" i="8" s="1"/>
  <c r="CL180" i="8"/>
  <c r="DK180" i="8" s="1"/>
  <c r="CM180" i="8"/>
  <c r="DL180" i="8" s="1"/>
  <c r="CW180" i="8"/>
  <c r="DV180" i="8" s="1"/>
  <c r="CO180" i="8"/>
  <c r="DN180" i="8" s="1"/>
  <c r="CT180" i="8"/>
  <c r="DS180" i="8" s="1"/>
  <c r="CU180" i="8"/>
  <c r="DT180" i="8" s="1"/>
  <c r="CV180" i="8"/>
  <c r="DU180" i="8" s="1"/>
  <c r="CJ180" i="8"/>
  <c r="DI180" i="8" s="1"/>
  <c r="CK180" i="8"/>
  <c r="DJ180" i="8" s="1"/>
  <c r="CG180" i="8"/>
  <c r="DF180" i="8" s="1"/>
  <c r="CI180" i="8"/>
  <c r="DH180" i="8" s="1"/>
  <c r="CX180" i="8"/>
  <c r="DW180" i="8" s="1"/>
  <c r="CD180" i="8"/>
  <c r="CH180" i="8"/>
  <c r="DG180" i="8" s="1"/>
  <c r="CE216" i="8"/>
  <c r="CQ216" i="8"/>
  <c r="CF216" i="8"/>
  <c r="CR216" i="8"/>
  <c r="CO216" i="8"/>
  <c r="CK216" i="8"/>
  <c r="CN216" i="8"/>
  <c r="CV216" i="8"/>
  <c r="CP216" i="8"/>
  <c r="CU216" i="8"/>
  <c r="CS216" i="8"/>
  <c r="CT216" i="8"/>
  <c r="CD216" i="8"/>
  <c r="CL216" i="8"/>
  <c r="CM216" i="8"/>
  <c r="CJ216" i="8"/>
  <c r="CG216" i="8"/>
  <c r="CW216" i="8"/>
  <c r="CX216" i="8"/>
  <c r="CH216" i="8"/>
  <c r="CI216" i="8"/>
  <c r="CE219" i="8"/>
  <c r="DD219" i="8" s="1"/>
  <c r="CQ219" i="8"/>
  <c r="DP219" i="8" s="1"/>
  <c r="CF219" i="8"/>
  <c r="DE219" i="8" s="1"/>
  <c r="CR219" i="8"/>
  <c r="DQ219" i="8" s="1"/>
  <c r="CM219" i="8"/>
  <c r="DL219" i="8" s="1"/>
  <c r="CI219" i="8"/>
  <c r="DH219" i="8" s="1"/>
  <c r="CW219" i="8"/>
  <c r="DV219" i="8" s="1"/>
  <c r="CG219" i="8"/>
  <c r="DF219" i="8" s="1"/>
  <c r="CX219" i="8"/>
  <c r="DW219" i="8" s="1"/>
  <c r="CL219" i="8"/>
  <c r="DK219" i="8" s="1"/>
  <c r="CH219" i="8"/>
  <c r="DG219" i="8" s="1"/>
  <c r="CJ219" i="8"/>
  <c r="DI219" i="8" s="1"/>
  <c r="CN219" i="8"/>
  <c r="DM219" i="8" s="1"/>
  <c r="CK219" i="8"/>
  <c r="DJ219" i="8" s="1"/>
  <c r="CU219" i="8"/>
  <c r="DT219" i="8" s="1"/>
  <c r="CV219" i="8"/>
  <c r="DU219" i="8" s="1"/>
  <c r="CD219" i="8"/>
  <c r="DC219" i="8" s="1"/>
  <c r="CO219" i="8"/>
  <c r="DN219" i="8" s="1"/>
  <c r="CP219" i="8"/>
  <c r="DO219" i="8" s="1"/>
  <c r="CS219" i="8"/>
  <c r="DR219" i="8" s="1"/>
  <c r="CT219" i="8"/>
  <c r="DS219" i="8" s="1"/>
  <c r="CE27" i="8"/>
  <c r="DD27" i="8" s="1"/>
  <c r="CQ27" i="8"/>
  <c r="DP27" i="8" s="1"/>
  <c r="CM27" i="8"/>
  <c r="DL27" i="8" s="1"/>
  <c r="CO27" i="8"/>
  <c r="DN27" i="8" s="1"/>
  <c r="CP27" i="8"/>
  <c r="DO27" i="8" s="1"/>
  <c r="CR27" i="8"/>
  <c r="DQ27" i="8" s="1"/>
  <c r="CG27" i="8"/>
  <c r="DF27" i="8" s="1"/>
  <c r="CT27" i="8"/>
  <c r="DS27" i="8" s="1"/>
  <c r="CI27" i="8"/>
  <c r="DH27" i="8" s="1"/>
  <c r="CJ27" i="8"/>
  <c r="DI27" i="8" s="1"/>
  <c r="CK27" i="8"/>
  <c r="DJ27" i="8" s="1"/>
  <c r="CL27" i="8"/>
  <c r="DK27" i="8" s="1"/>
  <c r="CX27" i="8"/>
  <c r="DW27" i="8" s="1"/>
  <c r="CU27" i="8"/>
  <c r="DT27" i="8" s="1"/>
  <c r="CV27" i="8"/>
  <c r="DU27" i="8" s="1"/>
  <c r="CW27" i="8"/>
  <c r="DV27" i="8" s="1"/>
  <c r="CD27" i="8"/>
  <c r="DC27" i="8" s="1"/>
  <c r="CN27" i="8"/>
  <c r="DM27" i="8" s="1"/>
  <c r="CF27" i="8"/>
  <c r="DE27" i="8" s="1"/>
  <c r="CH27" i="8"/>
  <c r="DG27" i="8" s="1"/>
  <c r="CS27" i="8"/>
  <c r="DR27" i="8" s="1"/>
  <c r="CM215" i="8"/>
  <c r="DL215" i="8" s="1"/>
  <c r="CN215" i="8"/>
  <c r="DM215" i="8" s="1"/>
  <c r="CG215" i="8"/>
  <c r="DF215" i="8" s="1"/>
  <c r="CU215" i="8"/>
  <c r="DT215" i="8" s="1"/>
  <c r="CQ215" i="8"/>
  <c r="DP215" i="8" s="1"/>
  <c r="CR215" i="8"/>
  <c r="DQ215" i="8" s="1"/>
  <c r="CW215" i="8"/>
  <c r="DV215" i="8" s="1"/>
  <c r="CH215" i="8"/>
  <c r="DG215" i="8" s="1"/>
  <c r="CS215" i="8"/>
  <c r="DR215" i="8" s="1"/>
  <c r="CX215" i="8"/>
  <c r="DW215" i="8" s="1"/>
  <c r="CT215" i="8"/>
  <c r="DS215" i="8" s="1"/>
  <c r="CD215" i="8"/>
  <c r="CE215" i="8"/>
  <c r="DD215" i="8" s="1"/>
  <c r="CV215" i="8"/>
  <c r="DU215" i="8" s="1"/>
  <c r="CF215" i="8"/>
  <c r="DE215" i="8" s="1"/>
  <c r="CO215" i="8"/>
  <c r="DN215" i="8" s="1"/>
  <c r="CP215" i="8"/>
  <c r="DO215" i="8" s="1"/>
  <c r="CJ215" i="8"/>
  <c r="DI215" i="8" s="1"/>
  <c r="CK215" i="8"/>
  <c r="DJ215" i="8" s="1"/>
  <c r="CL215" i="8"/>
  <c r="DK215" i="8" s="1"/>
  <c r="CI215" i="8"/>
  <c r="DH215" i="8" s="1"/>
  <c r="CM56" i="8"/>
  <c r="DL56" i="8" s="1"/>
  <c r="CI56" i="8"/>
  <c r="DH56" i="8" s="1"/>
  <c r="CV56" i="8"/>
  <c r="DU56" i="8" s="1"/>
  <c r="CK56" i="8"/>
  <c r="DJ56" i="8" s="1"/>
  <c r="CX56" i="8"/>
  <c r="DW56" i="8" s="1"/>
  <c r="CL56" i="8"/>
  <c r="DK56" i="8" s="1"/>
  <c r="CS56" i="8"/>
  <c r="DR56" i="8" s="1"/>
  <c r="CT56" i="8"/>
  <c r="DS56" i="8" s="1"/>
  <c r="CE56" i="8"/>
  <c r="DD56" i="8" s="1"/>
  <c r="CU56" i="8"/>
  <c r="DT56" i="8" s="1"/>
  <c r="CF56" i="8"/>
  <c r="DE56" i="8" s="1"/>
  <c r="CW56" i="8"/>
  <c r="DV56" i="8" s="1"/>
  <c r="CG56" i="8"/>
  <c r="DF56" i="8" s="1"/>
  <c r="CH56" i="8"/>
  <c r="DG56" i="8" s="1"/>
  <c r="CP56" i="8"/>
  <c r="DO56" i="8" s="1"/>
  <c r="CQ56" i="8"/>
  <c r="DP56" i="8" s="1"/>
  <c r="CR56" i="8"/>
  <c r="DQ56" i="8" s="1"/>
  <c r="CO56" i="8"/>
  <c r="DN56" i="8" s="1"/>
  <c r="CJ56" i="8"/>
  <c r="DI56" i="8" s="1"/>
  <c r="CN56" i="8"/>
  <c r="DM56" i="8" s="1"/>
  <c r="CD56" i="8"/>
  <c r="DC56" i="8" s="1"/>
  <c r="CE141" i="8"/>
  <c r="DD141" i="8" s="1"/>
  <c r="CQ141" i="8"/>
  <c r="DP141" i="8" s="1"/>
  <c r="CF141" i="8"/>
  <c r="DE141" i="8" s="1"/>
  <c r="CR141" i="8"/>
  <c r="DQ141" i="8" s="1"/>
  <c r="CG141" i="8"/>
  <c r="DF141" i="8" s="1"/>
  <c r="CS141" i="8"/>
  <c r="DR141" i="8" s="1"/>
  <c r="CJ141" i="8"/>
  <c r="DI141" i="8" s="1"/>
  <c r="CK141" i="8"/>
  <c r="DJ141" i="8" s="1"/>
  <c r="CL141" i="8"/>
  <c r="DK141" i="8" s="1"/>
  <c r="CM141" i="8"/>
  <c r="DL141" i="8" s="1"/>
  <c r="CW141" i="8"/>
  <c r="DV141" i="8" s="1"/>
  <c r="CU141" i="8"/>
  <c r="DT141" i="8" s="1"/>
  <c r="CX141" i="8"/>
  <c r="DW141" i="8" s="1"/>
  <c r="CP141" i="8"/>
  <c r="DO141" i="8" s="1"/>
  <c r="CT141" i="8"/>
  <c r="DS141" i="8" s="1"/>
  <c r="CD141" i="8"/>
  <c r="DC141" i="8" s="1"/>
  <c r="CV141" i="8"/>
  <c r="DU141" i="8" s="1"/>
  <c r="CN141" i="8"/>
  <c r="DM141" i="8" s="1"/>
  <c r="CO141" i="8"/>
  <c r="DN141" i="8" s="1"/>
  <c r="CI141" i="8"/>
  <c r="DH141" i="8" s="1"/>
  <c r="CH141" i="8"/>
  <c r="DG141" i="8" s="1"/>
  <c r="CI61" i="8"/>
  <c r="DH61" i="8" s="1"/>
  <c r="CU61" i="8"/>
  <c r="DT61" i="8" s="1"/>
  <c r="CN61" i="8"/>
  <c r="DM61" i="8" s="1"/>
  <c r="CP61" i="8"/>
  <c r="DO61" i="8" s="1"/>
  <c r="CQ61" i="8"/>
  <c r="DP61" i="8" s="1"/>
  <c r="CG61" i="8"/>
  <c r="DF61" i="8" s="1"/>
  <c r="CX61" i="8"/>
  <c r="DW61" i="8" s="1"/>
  <c r="CH61" i="8"/>
  <c r="DG61" i="8" s="1"/>
  <c r="CJ61" i="8"/>
  <c r="DI61" i="8" s="1"/>
  <c r="CK61" i="8"/>
  <c r="DJ61" i="8" s="1"/>
  <c r="CE61" i="8"/>
  <c r="DD61" i="8" s="1"/>
  <c r="CF61" i="8"/>
  <c r="DE61" i="8" s="1"/>
  <c r="CL61" i="8"/>
  <c r="DK61" i="8" s="1"/>
  <c r="CM61" i="8"/>
  <c r="DL61" i="8" s="1"/>
  <c r="CO61" i="8"/>
  <c r="DN61" i="8" s="1"/>
  <c r="CR61" i="8"/>
  <c r="DQ61" i="8" s="1"/>
  <c r="CS61" i="8"/>
  <c r="DR61" i="8" s="1"/>
  <c r="CT61" i="8"/>
  <c r="DS61" i="8" s="1"/>
  <c r="CD61" i="8"/>
  <c r="CV61" i="8"/>
  <c r="DU61" i="8" s="1"/>
  <c r="CW61" i="8"/>
  <c r="DV61" i="8" s="1"/>
  <c r="CP77" i="8"/>
  <c r="DO77" i="8" s="1"/>
  <c r="CE77" i="8"/>
  <c r="DD77" i="8" s="1"/>
  <c r="CQ77" i="8"/>
  <c r="DP77" i="8" s="1"/>
  <c r="CF77" i="8"/>
  <c r="DE77" i="8" s="1"/>
  <c r="CR77" i="8"/>
  <c r="DQ77" i="8" s="1"/>
  <c r="CG77" i="8"/>
  <c r="DF77" i="8" s="1"/>
  <c r="CS77" i="8"/>
  <c r="DR77" i="8" s="1"/>
  <c r="CU77" i="8"/>
  <c r="DT77" i="8" s="1"/>
  <c r="CV77" i="8"/>
  <c r="DU77" i="8" s="1"/>
  <c r="CW77" i="8"/>
  <c r="DV77" i="8" s="1"/>
  <c r="CH77" i="8"/>
  <c r="DG77" i="8" s="1"/>
  <c r="CX77" i="8"/>
  <c r="DW77" i="8" s="1"/>
  <c r="CI77" i="8"/>
  <c r="DH77" i="8" s="1"/>
  <c r="CL77" i="8"/>
  <c r="DK77" i="8" s="1"/>
  <c r="CM77" i="8"/>
  <c r="DL77" i="8" s="1"/>
  <c r="CN77" i="8"/>
  <c r="DM77" i="8" s="1"/>
  <c r="CJ77" i="8"/>
  <c r="DI77" i="8" s="1"/>
  <c r="CK77" i="8"/>
  <c r="DJ77" i="8" s="1"/>
  <c r="CO77" i="8"/>
  <c r="DN77" i="8" s="1"/>
  <c r="CT77" i="8"/>
  <c r="DS77" i="8" s="1"/>
  <c r="CD77" i="8"/>
  <c r="DC77" i="8" s="1"/>
  <c r="DS94" i="8"/>
  <c r="CI130" i="8"/>
  <c r="DH130" i="8" s="1"/>
  <c r="CU130" i="8"/>
  <c r="DT130" i="8" s="1"/>
  <c r="CJ130" i="8"/>
  <c r="DI130" i="8" s="1"/>
  <c r="CV130" i="8"/>
  <c r="DU130" i="8" s="1"/>
  <c r="CK130" i="8"/>
  <c r="DJ130" i="8" s="1"/>
  <c r="CW130" i="8"/>
  <c r="DV130" i="8" s="1"/>
  <c r="CE130" i="8"/>
  <c r="DD130" i="8" s="1"/>
  <c r="CT130" i="8"/>
  <c r="DS130" i="8" s="1"/>
  <c r="CF130" i="8"/>
  <c r="DE130" i="8" s="1"/>
  <c r="CX130" i="8"/>
  <c r="DW130" i="8" s="1"/>
  <c r="CG130" i="8"/>
  <c r="DF130" i="8" s="1"/>
  <c r="CH130" i="8"/>
  <c r="DG130" i="8" s="1"/>
  <c r="CL130" i="8"/>
  <c r="DK130" i="8" s="1"/>
  <c r="CM130" i="8"/>
  <c r="DL130" i="8" s="1"/>
  <c r="CN130" i="8"/>
  <c r="DM130" i="8" s="1"/>
  <c r="CD130" i="8"/>
  <c r="DC130" i="8" s="1"/>
  <c r="CS130" i="8"/>
  <c r="DR130" i="8" s="1"/>
  <c r="CO130" i="8"/>
  <c r="DN130" i="8" s="1"/>
  <c r="CQ130" i="8"/>
  <c r="DP130" i="8" s="1"/>
  <c r="CR130" i="8"/>
  <c r="DQ130" i="8" s="1"/>
  <c r="CP130" i="8"/>
  <c r="DO130" i="8" s="1"/>
  <c r="CH184" i="8"/>
  <c r="DG184" i="8" s="1"/>
  <c r="CT184" i="8"/>
  <c r="DS184" i="8" s="1"/>
  <c r="CI184" i="8"/>
  <c r="DH184" i="8" s="1"/>
  <c r="CU184" i="8"/>
  <c r="DT184" i="8" s="1"/>
  <c r="CJ184" i="8"/>
  <c r="DI184" i="8" s="1"/>
  <c r="CV184" i="8"/>
  <c r="DU184" i="8" s="1"/>
  <c r="CQ184" i="8"/>
  <c r="DP184" i="8" s="1"/>
  <c r="CM184" i="8"/>
  <c r="DL184" i="8" s="1"/>
  <c r="CN184" i="8"/>
  <c r="DM184" i="8" s="1"/>
  <c r="CS184" i="8"/>
  <c r="DR184" i="8" s="1"/>
  <c r="CW184" i="8"/>
  <c r="DV184" i="8" s="1"/>
  <c r="CO184" i="8"/>
  <c r="DN184" i="8" s="1"/>
  <c r="CP184" i="8"/>
  <c r="DO184" i="8" s="1"/>
  <c r="CR184" i="8"/>
  <c r="DQ184" i="8" s="1"/>
  <c r="CK184" i="8"/>
  <c r="DJ184" i="8" s="1"/>
  <c r="CD184" i="8"/>
  <c r="CL184" i="8"/>
  <c r="DK184" i="8" s="1"/>
  <c r="CG184" i="8"/>
  <c r="DF184" i="8" s="1"/>
  <c r="CX184" i="8"/>
  <c r="DW184" i="8" s="1"/>
  <c r="CE184" i="8"/>
  <c r="DD184" i="8" s="1"/>
  <c r="CF184" i="8"/>
  <c r="DE184" i="8" s="1"/>
  <c r="CE98" i="8"/>
  <c r="DD98" i="8" s="1"/>
  <c r="CQ98" i="8"/>
  <c r="DP98" i="8" s="1"/>
  <c r="CF98" i="8"/>
  <c r="DE98" i="8" s="1"/>
  <c r="CR98" i="8"/>
  <c r="DQ98" i="8" s="1"/>
  <c r="CG98" i="8"/>
  <c r="DF98" i="8" s="1"/>
  <c r="CS98" i="8"/>
  <c r="DR98" i="8" s="1"/>
  <c r="CO98" i="8"/>
  <c r="DN98" i="8" s="1"/>
  <c r="CP98" i="8"/>
  <c r="DO98" i="8" s="1"/>
  <c r="CT98" i="8"/>
  <c r="DS98" i="8" s="1"/>
  <c r="CU98" i="8"/>
  <c r="DT98" i="8" s="1"/>
  <c r="CV98" i="8"/>
  <c r="DU98" i="8" s="1"/>
  <c r="CH98" i="8"/>
  <c r="DG98" i="8" s="1"/>
  <c r="CI98" i="8"/>
  <c r="DH98" i="8" s="1"/>
  <c r="CD98" i="8"/>
  <c r="DC98" i="8" s="1"/>
  <c r="CJ98" i="8"/>
  <c r="DI98" i="8" s="1"/>
  <c r="CK98" i="8"/>
  <c r="DJ98" i="8" s="1"/>
  <c r="CM98" i="8"/>
  <c r="DL98" i="8" s="1"/>
  <c r="CN98" i="8"/>
  <c r="DM98" i="8" s="1"/>
  <c r="CW98" i="8"/>
  <c r="DV98" i="8" s="1"/>
  <c r="CL98" i="8"/>
  <c r="DK98" i="8" s="1"/>
  <c r="CX98" i="8"/>
  <c r="DW98" i="8" s="1"/>
  <c r="CL176" i="8"/>
  <c r="DK176" i="8" s="1"/>
  <c r="CX176" i="8"/>
  <c r="DW176" i="8" s="1"/>
  <c r="CM176" i="8"/>
  <c r="DL176" i="8" s="1"/>
  <c r="CN176" i="8"/>
  <c r="DM176" i="8" s="1"/>
  <c r="CP176" i="8"/>
  <c r="DO176" i="8" s="1"/>
  <c r="CR176" i="8"/>
  <c r="DQ176" i="8" s="1"/>
  <c r="CK176" i="8"/>
  <c r="DJ176" i="8" s="1"/>
  <c r="CH176" i="8"/>
  <c r="DG176" i="8" s="1"/>
  <c r="CQ176" i="8"/>
  <c r="DP176" i="8" s="1"/>
  <c r="CI176" i="8"/>
  <c r="DH176" i="8" s="1"/>
  <c r="CJ176" i="8"/>
  <c r="DI176" i="8" s="1"/>
  <c r="CD176" i="8"/>
  <c r="DC176" i="8" s="1"/>
  <c r="CS176" i="8"/>
  <c r="DR176" i="8" s="1"/>
  <c r="CO176" i="8"/>
  <c r="DN176" i="8" s="1"/>
  <c r="CF176" i="8"/>
  <c r="DE176" i="8" s="1"/>
  <c r="CG176" i="8"/>
  <c r="DF176" i="8" s="1"/>
  <c r="CE176" i="8"/>
  <c r="DD176" i="8" s="1"/>
  <c r="CT176" i="8"/>
  <c r="DS176" i="8" s="1"/>
  <c r="CU176" i="8"/>
  <c r="DT176" i="8" s="1"/>
  <c r="CV176" i="8"/>
  <c r="DU176" i="8" s="1"/>
  <c r="CW176" i="8"/>
  <c r="DV176" i="8" s="1"/>
  <c r="CI217" i="8"/>
  <c r="DH217" i="8" s="1"/>
  <c r="CU217" i="8"/>
  <c r="DT217" i="8" s="1"/>
  <c r="CJ217" i="8"/>
  <c r="DI217" i="8" s="1"/>
  <c r="CV217" i="8"/>
  <c r="DU217" i="8" s="1"/>
  <c r="CK217" i="8"/>
  <c r="DJ217" i="8" s="1"/>
  <c r="CE217" i="8"/>
  <c r="DD217" i="8" s="1"/>
  <c r="CS217" i="8"/>
  <c r="DR217" i="8" s="1"/>
  <c r="CM217" i="8"/>
  <c r="DL217" i="8" s="1"/>
  <c r="CN217" i="8"/>
  <c r="DM217" i="8" s="1"/>
  <c r="CD217" i="8"/>
  <c r="CO217" i="8"/>
  <c r="DN217" i="8" s="1"/>
  <c r="CQ217" i="8"/>
  <c r="DP217" i="8" s="1"/>
  <c r="CP217" i="8"/>
  <c r="DO217" i="8" s="1"/>
  <c r="CR217" i="8"/>
  <c r="DQ217" i="8" s="1"/>
  <c r="CH217" i="8"/>
  <c r="DG217" i="8" s="1"/>
  <c r="CL217" i="8"/>
  <c r="DK217" i="8" s="1"/>
  <c r="CG217" i="8"/>
  <c r="DF217" i="8" s="1"/>
  <c r="CT217" i="8"/>
  <c r="DS217" i="8" s="1"/>
  <c r="CX217" i="8"/>
  <c r="DW217" i="8" s="1"/>
  <c r="CW217" i="8"/>
  <c r="DV217" i="8" s="1"/>
  <c r="CF217" i="8"/>
  <c r="DE217" i="8" s="1"/>
  <c r="CI105" i="8"/>
  <c r="DH105" i="8" s="1"/>
  <c r="CU105" i="8"/>
  <c r="DT105" i="8" s="1"/>
  <c r="CJ105" i="8"/>
  <c r="DI105" i="8" s="1"/>
  <c r="CV105" i="8"/>
  <c r="DU105" i="8" s="1"/>
  <c r="CK105" i="8"/>
  <c r="DJ105" i="8" s="1"/>
  <c r="CW105" i="8"/>
  <c r="DV105" i="8" s="1"/>
  <c r="CS105" i="8"/>
  <c r="DR105" i="8" s="1"/>
  <c r="CE105" i="8"/>
  <c r="DD105" i="8" s="1"/>
  <c r="CT105" i="8"/>
  <c r="DS105" i="8" s="1"/>
  <c r="CF105" i="8"/>
  <c r="DE105" i="8" s="1"/>
  <c r="CX105" i="8"/>
  <c r="DW105" i="8" s="1"/>
  <c r="CG105" i="8"/>
  <c r="DF105" i="8" s="1"/>
  <c r="CN105" i="8"/>
  <c r="DM105" i="8" s="1"/>
  <c r="CO105" i="8"/>
  <c r="DN105" i="8" s="1"/>
  <c r="CP105" i="8"/>
  <c r="DO105" i="8" s="1"/>
  <c r="CQ105" i="8"/>
  <c r="DP105" i="8" s="1"/>
  <c r="CL105" i="8"/>
  <c r="DK105" i="8" s="1"/>
  <c r="CM105" i="8"/>
  <c r="DL105" i="8" s="1"/>
  <c r="CR105" i="8"/>
  <c r="DQ105" i="8" s="1"/>
  <c r="CH105" i="8"/>
  <c r="DG105" i="8" s="1"/>
  <c r="CD105" i="8"/>
  <c r="DC105" i="8" s="1"/>
  <c r="CP64" i="8"/>
  <c r="DO64" i="8" s="1"/>
  <c r="CF64" i="8"/>
  <c r="DE64" i="8" s="1"/>
  <c r="CR64" i="8"/>
  <c r="DQ64" i="8" s="1"/>
  <c r="CG64" i="8"/>
  <c r="DF64" i="8" s="1"/>
  <c r="CS64" i="8"/>
  <c r="DR64" i="8" s="1"/>
  <c r="CM64" i="8"/>
  <c r="DL64" i="8" s="1"/>
  <c r="CN64" i="8"/>
  <c r="DM64" i="8" s="1"/>
  <c r="CO64" i="8"/>
  <c r="DN64" i="8" s="1"/>
  <c r="CQ64" i="8"/>
  <c r="DP64" i="8" s="1"/>
  <c r="CU64" i="8"/>
  <c r="DT64" i="8" s="1"/>
  <c r="CV64" i="8"/>
  <c r="DU64" i="8" s="1"/>
  <c r="CW64" i="8"/>
  <c r="DV64" i="8" s="1"/>
  <c r="CX64" i="8"/>
  <c r="DW64" i="8" s="1"/>
  <c r="CE64" i="8"/>
  <c r="DD64" i="8" s="1"/>
  <c r="CJ64" i="8"/>
  <c r="DI64" i="8" s="1"/>
  <c r="CI64" i="8"/>
  <c r="DH64" i="8" s="1"/>
  <c r="CK64" i="8"/>
  <c r="DJ64" i="8" s="1"/>
  <c r="CL64" i="8"/>
  <c r="DK64" i="8" s="1"/>
  <c r="CD64" i="8"/>
  <c r="DC64" i="8" s="1"/>
  <c r="CH64" i="8"/>
  <c r="DG64" i="8" s="1"/>
  <c r="CT64" i="8"/>
  <c r="DS64" i="8" s="1"/>
  <c r="DI38" i="8"/>
  <c r="DN38" i="8"/>
  <c r="CE144" i="8"/>
  <c r="DD144" i="8" s="1"/>
  <c r="CQ144" i="8"/>
  <c r="DP144" i="8" s="1"/>
  <c r="CF144" i="8"/>
  <c r="DE144" i="8" s="1"/>
  <c r="CR144" i="8"/>
  <c r="DQ144" i="8" s="1"/>
  <c r="CG144" i="8"/>
  <c r="DF144" i="8" s="1"/>
  <c r="CS144" i="8"/>
  <c r="DR144" i="8" s="1"/>
  <c r="CM144" i="8"/>
  <c r="DL144" i="8" s="1"/>
  <c r="CN144" i="8"/>
  <c r="DM144" i="8" s="1"/>
  <c r="CO144" i="8"/>
  <c r="DN144" i="8" s="1"/>
  <c r="CP144" i="8"/>
  <c r="DO144" i="8" s="1"/>
  <c r="CK144" i="8"/>
  <c r="DJ144" i="8" s="1"/>
  <c r="CL144" i="8"/>
  <c r="DK144" i="8" s="1"/>
  <c r="CU144" i="8"/>
  <c r="DT144" i="8" s="1"/>
  <c r="CI144" i="8"/>
  <c r="DH144" i="8" s="1"/>
  <c r="CH144" i="8"/>
  <c r="DG144" i="8" s="1"/>
  <c r="CD144" i="8"/>
  <c r="DC144" i="8" s="1"/>
  <c r="CX144" i="8"/>
  <c r="DW144" i="8" s="1"/>
  <c r="CJ144" i="8"/>
  <c r="DI144" i="8" s="1"/>
  <c r="CW144" i="8"/>
  <c r="DV144" i="8" s="1"/>
  <c r="CT144" i="8"/>
  <c r="DS144" i="8" s="1"/>
  <c r="CV144" i="8"/>
  <c r="DU144" i="8" s="1"/>
  <c r="CH69" i="8"/>
  <c r="DG69" i="8" s="1"/>
  <c r="CT69" i="8"/>
  <c r="DS69" i="8" s="1"/>
  <c r="CI69" i="8"/>
  <c r="DH69" i="8" s="1"/>
  <c r="CU69" i="8"/>
  <c r="DT69" i="8" s="1"/>
  <c r="CJ69" i="8"/>
  <c r="DI69" i="8" s="1"/>
  <c r="CV69" i="8"/>
  <c r="DU69" i="8" s="1"/>
  <c r="CK69" i="8"/>
  <c r="DJ69" i="8" s="1"/>
  <c r="CW69" i="8"/>
  <c r="DV69" i="8" s="1"/>
  <c r="CQ69" i="8"/>
  <c r="DP69" i="8" s="1"/>
  <c r="CR69" i="8"/>
  <c r="DQ69" i="8" s="1"/>
  <c r="CS69" i="8"/>
  <c r="DR69" i="8" s="1"/>
  <c r="CX69" i="8"/>
  <c r="DW69" i="8" s="1"/>
  <c r="CE69" i="8"/>
  <c r="DD69" i="8" s="1"/>
  <c r="CF69" i="8"/>
  <c r="DE69" i="8" s="1"/>
  <c r="CG69" i="8"/>
  <c r="DF69" i="8" s="1"/>
  <c r="CN69" i="8"/>
  <c r="DM69" i="8" s="1"/>
  <c r="CP69" i="8"/>
  <c r="DO69" i="8" s="1"/>
  <c r="CM69" i="8"/>
  <c r="DL69" i="8" s="1"/>
  <c r="CO69" i="8"/>
  <c r="DN69" i="8" s="1"/>
  <c r="CD69" i="8"/>
  <c r="CL69" i="8"/>
  <c r="DK69" i="8" s="1"/>
  <c r="CM227" i="8"/>
  <c r="DL227" i="8" s="1"/>
  <c r="CN227" i="8"/>
  <c r="DM227" i="8" s="1"/>
  <c r="CK227" i="8"/>
  <c r="DJ227" i="8" s="1"/>
  <c r="CG227" i="8"/>
  <c r="DF227" i="8" s="1"/>
  <c r="CU227" i="8"/>
  <c r="DT227" i="8" s="1"/>
  <c r="CS227" i="8"/>
  <c r="DR227" i="8" s="1"/>
  <c r="CI227" i="8"/>
  <c r="DH227" i="8" s="1"/>
  <c r="CT227" i="8"/>
  <c r="DS227" i="8" s="1"/>
  <c r="CD227" i="8"/>
  <c r="DC227" i="8" s="1"/>
  <c r="CH227" i="8"/>
  <c r="DG227" i="8" s="1"/>
  <c r="CE227" i="8"/>
  <c r="DD227" i="8" s="1"/>
  <c r="CV227" i="8"/>
  <c r="DU227" i="8" s="1"/>
  <c r="CX227" i="8"/>
  <c r="DW227" i="8" s="1"/>
  <c r="CF227" i="8"/>
  <c r="DE227" i="8" s="1"/>
  <c r="CW227" i="8"/>
  <c r="DV227" i="8" s="1"/>
  <c r="CQ227" i="8"/>
  <c r="DP227" i="8" s="1"/>
  <c r="CR227" i="8"/>
  <c r="DQ227" i="8" s="1"/>
  <c r="CP227" i="8"/>
  <c r="DO227" i="8" s="1"/>
  <c r="CJ227" i="8"/>
  <c r="DI227" i="8" s="1"/>
  <c r="CL227" i="8"/>
  <c r="DK227" i="8" s="1"/>
  <c r="CO227" i="8"/>
  <c r="DN227" i="8" s="1"/>
  <c r="DD38" i="8"/>
  <c r="CL119" i="8"/>
  <c r="DK119" i="8" s="1"/>
  <c r="CX119" i="8"/>
  <c r="DW119" i="8" s="1"/>
  <c r="CM119" i="8"/>
  <c r="DL119" i="8" s="1"/>
  <c r="CN119" i="8"/>
  <c r="DM119" i="8" s="1"/>
  <c r="CO119" i="8"/>
  <c r="DN119" i="8" s="1"/>
  <c r="CG119" i="8"/>
  <c r="DF119" i="8" s="1"/>
  <c r="CW119" i="8"/>
  <c r="DV119" i="8" s="1"/>
  <c r="CH119" i="8"/>
  <c r="DG119" i="8" s="1"/>
  <c r="CI119" i="8"/>
  <c r="DH119" i="8" s="1"/>
  <c r="CJ119" i="8"/>
  <c r="DI119" i="8" s="1"/>
  <c r="CU119" i="8"/>
  <c r="DT119" i="8" s="1"/>
  <c r="CE119" i="8"/>
  <c r="DD119" i="8" s="1"/>
  <c r="CF119" i="8"/>
  <c r="DE119" i="8" s="1"/>
  <c r="CK119" i="8"/>
  <c r="DJ119" i="8" s="1"/>
  <c r="CS119" i="8"/>
  <c r="DR119" i="8" s="1"/>
  <c r="CP119" i="8"/>
  <c r="DO119" i="8" s="1"/>
  <c r="CQ119" i="8"/>
  <c r="DP119" i="8" s="1"/>
  <c r="CR119" i="8"/>
  <c r="DQ119" i="8" s="1"/>
  <c r="CT119" i="8"/>
  <c r="DS119" i="8" s="1"/>
  <c r="CV119" i="8"/>
  <c r="DU119" i="8" s="1"/>
  <c r="CD119" i="8"/>
  <c r="DC119" i="8" s="1"/>
  <c r="CH190" i="8"/>
  <c r="DG190" i="8" s="1"/>
  <c r="CT190" i="8"/>
  <c r="DS190" i="8" s="1"/>
  <c r="CI190" i="8"/>
  <c r="DH190" i="8" s="1"/>
  <c r="CU190" i="8"/>
  <c r="DT190" i="8" s="1"/>
  <c r="CJ190" i="8"/>
  <c r="DI190" i="8" s="1"/>
  <c r="CV190" i="8"/>
  <c r="DU190" i="8" s="1"/>
  <c r="CK190" i="8"/>
  <c r="DJ190" i="8" s="1"/>
  <c r="CS190" i="8"/>
  <c r="DR190" i="8" s="1"/>
  <c r="CG190" i="8"/>
  <c r="DF190" i="8" s="1"/>
  <c r="CO190" i="8"/>
  <c r="DN190" i="8" s="1"/>
  <c r="CD190" i="8"/>
  <c r="DC190" i="8" s="1"/>
  <c r="CL190" i="8"/>
  <c r="DK190" i="8" s="1"/>
  <c r="CM190" i="8"/>
  <c r="DL190" i="8" s="1"/>
  <c r="CN190" i="8"/>
  <c r="DM190" i="8" s="1"/>
  <c r="CP190" i="8"/>
  <c r="DO190" i="8" s="1"/>
  <c r="CE190" i="8"/>
  <c r="DD190" i="8" s="1"/>
  <c r="CF190" i="8"/>
  <c r="DE190" i="8" s="1"/>
  <c r="CQ190" i="8"/>
  <c r="DP190" i="8" s="1"/>
  <c r="CR190" i="8"/>
  <c r="DQ190" i="8" s="1"/>
  <c r="CW190" i="8"/>
  <c r="DV190" i="8" s="1"/>
  <c r="CX190" i="8"/>
  <c r="DW190" i="8" s="1"/>
  <c r="CL110" i="8"/>
  <c r="DK110" i="8" s="1"/>
  <c r="CX110" i="8"/>
  <c r="DW110" i="8" s="1"/>
  <c r="CM110" i="8"/>
  <c r="DL110" i="8" s="1"/>
  <c r="CN110" i="8"/>
  <c r="DM110" i="8" s="1"/>
  <c r="CO110" i="8"/>
  <c r="DN110" i="8" s="1"/>
  <c r="CG110" i="8"/>
  <c r="DF110" i="8" s="1"/>
  <c r="CW110" i="8"/>
  <c r="DV110" i="8" s="1"/>
  <c r="CH110" i="8"/>
  <c r="DG110" i="8" s="1"/>
  <c r="CD110" i="8"/>
  <c r="CI110" i="8"/>
  <c r="DH110" i="8" s="1"/>
  <c r="CJ110" i="8"/>
  <c r="DI110" i="8" s="1"/>
  <c r="CQ110" i="8"/>
  <c r="DP110" i="8" s="1"/>
  <c r="CF110" i="8"/>
  <c r="DE110" i="8" s="1"/>
  <c r="CK110" i="8"/>
  <c r="DJ110" i="8" s="1"/>
  <c r="CP110" i="8"/>
  <c r="DO110" i="8" s="1"/>
  <c r="CE110" i="8"/>
  <c r="DD110" i="8" s="1"/>
  <c r="CR110" i="8"/>
  <c r="DQ110" i="8" s="1"/>
  <c r="CS110" i="8"/>
  <c r="DR110" i="8" s="1"/>
  <c r="CU110" i="8"/>
  <c r="DT110" i="8" s="1"/>
  <c r="CT110" i="8"/>
  <c r="DS110" i="8" s="1"/>
  <c r="CV110" i="8"/>
  <c r="DU110" i="8" s="1"/>
  <c r="CI46" i="8"/>
  <c r="DH46" i="8" s="1"/>
  <c r="CU46" i="8"/>
  <c r="DT46" i="8" s="1"/>
  <c r="CM46" i="8"/>
  <c r="DL46" i="8" s="1"/>
  <c r="CO46" i="8"/>
  <c r="DN46" i="8" s="1"/>
  <c r="CP46" i="8"/>
  <c r="DO46" i="8" s="1"/>
  <c r="CF46" i="8"/>
  <c r="DE46" i="8" s="1"/>
  <c r="CJ46" i="8"/>
  <c r="DI46" i="8" s="1"/>
  <c r="CK46" i="8"/>
  <c r="DJ46" i="8" s="1"/>
  <c r="CL46" i="8"/>
  <c r="DK46" i="8" s="1"/>
  <c r="CN46" i="8"/>
  <c r="DM46" i="8" s="1"/>
  <c r="CR46" i="8"/>
  <c r="DQ46" i="8" s="1"/>
  <c r="CS46" i="8"/>
  <c r="DR46" i="8" s="1"/>
  <c r="CT46" i="8"/>
  <c r="DS46" i="8" s="1"/>
  <c r="CV46" i="8"/>
  <c r="DU46" i="8" s="1"/>
  <c r="CW46" i="8"/>
  <c r="DV46" i="8" s="1"/>
  <c r="CE46" i="8"/>
  <c r="DD46" i="8" s="1"/>
  <c r="CG46" i="8"/>
  <c r="DF46" i="8" s="1"/>
  <c r="CH46" i="8"/>
  <c r="DG46" i="8" s="1"/>
  <c r="CD46" i="8"/>
  <c r="DC46" i="8" s="1"/>
  <c r="CQ46" i="8"/>
  <c r="DP46" i="8" s="1"/>
  <c r="CX46" i="8"/>
  <c r="DW46" i="8" s="1"/>
  <c r="CI25" i="8"/>
  <c r="DH25" i="8" s="1"/>
  <c r="CU25" i="8"/>
  <c r="DT25" i="8" s="1"/>
  <c r="CN25" i="8"/>
  <c r="DM25" i="8" s="1"/>
  <c r="CP25" i="8"/>
  <c r="DO25" i="8" s="1"/>
  <c r="CQ25" i="8"/>
  <c r="DP25" i="8" s="1"/>
  <c r="CE25" i="8"/>
  <c r="DD25" i="8" s="1"/>
  <c r="CR25" i="8"/>
  <c r="DQ25" i="8" s="1"/>
  <c r="CG25" i="8"/>
  <c r="DF25" i="8" s="1"/>
  <c r="CT25" i="8"/>
  <c r="DS25" i="8" s="1"/>
  <c r="CF25" i="8"/>
  <c r="DE25" i="8" s="1"/>
  <c r="CH25" i="8"/>
  <c r="DG25" i="8" s="1"/>
  <c r="CJ25" i="8"/>
  <c r="DI25" i="8" s="1"/>
  <c r="CK25" i="8"/>
  <c r="DJ25" i="8" s="1"/>
  <c r="CL25" i="8"/>
  <c r="DK25" i="8" s="1"/>
  <c r="CM25" i="8"/>
  <c r="DL25" i="8" s="1"/>
  <c r="CO25" i="8"/>
  <c r="DN25" i="8" s="1"/>
  <c r="CS25" i="8"/>
  <c r="DR25" i="8" s="1"/>
  <c r="CX25" i="8"/>
  <c r="DW25" i="8" s="1"/>
  <c r="CV25" i="8"/>
  <c r="DU25" i="8" s="1"/>
  <c r="CW25" i="8"/>
  <c r="DV25" i="8" s="1"/>
  <c r="CD25" i="8"/>
  <c r="DC25" i="8" s="1"/>
  <c r="CL73" i="8"/>
  <c r="DK73" i="8" s="1"/>
  <c r="CX73" i="8"/>
  <c r="DW73" i="8" s="1"/>
  <c r="CM73" i="8"/>
  <c r="DL73" i="8" s="1"/>
  <c r="CN73" i="8"/>
  <c r="DM73" i="8" s="1"/>
  <c r="CO73" i="8"/>
  <c r="DN73" i="8" s="1"/>
  <c r="CI73" i="8"/>
  <c r="DH73" i="8" s="1"/>
  <c r="CJ73" i="8"/>
  <c r="DI73" i="8" s="1"/>
  <c r="CK73" i="8"/>
  <c r="DJ73" i="8" s="1"/>
  <c r="CP73" i="8"/>
  <c r="DO73" i="8" s="1"/>
  <c r="CQ73" i="8"/>
  <c r="DP73" i="8" s="1"/>
  <c r="CH73" i="8"/>
  <c r="DG73" i="8" s="1"/>
  <c r="CR73" i="8"/>
  <c r="DQ73" i="8" s="1"/>
  <c r="CS73" i="8"/>
  <c r="DR73" i="8" s="1"/>
  <c r="CT73" i="8"/>
  <c r="DS73" i="8" s="1"/>
  <c r="CW73" i="8"/>
  <c r="DV73" i="8" s="1"/>
  <c r="CG73" i="8"/>
  <c r="DF73" i="8" s="1"/>
  <c r="CU73" i="8"/>
  <c r="DT73" i="8" s="1"/>
  <c r="CV73" i="8"/>
  <c r="DU73" i="8" s="1"/>
  <c r="CE73" i="8"/>
  <c r="DD73" i="8" s="1"/>
  <c r="CF73" i="8"/>
  <c r="DE73" i="8" s="1"/>
  <c r="CD73" i="8"/>
  <c r="CE213" i="8"/>
  <c r="DD213" i="8" s="1"/>
  <c r="CQ213" i="8"/>
  <c r="DP213" i="8" s="1"/>
  <c r="CF213" i="8"/>
  <c r="DE213" i="8" s="1"/>
  <c r="CR213" i="8"/>
  <c r="DQ213" i="8" s="1"/>
  <c r="CS213" i="8"/>
  <c r="DR213" i="8" s="1"/>
  <c r="CM213" i="8"/>
  <c r="DL213" i="8" s="1"/>
  <c r="CG213" i="8"/>
  <c r="DF213" i="8" s="1"/>
  <c r="CW213" i="8"/>
  <c r="DV213" i="8" s="1"/>
  <c r="CD213" i="8"/>
  <c r="DC213" i="8" s="1"/>
  <c r="CH213" i="8"/>
  <c r="DG213" i="8" s="1"/>
  <c r="CX213" i="8"/>
  <c r="DW213" i="8" s="1"/>
  <c r="CK213" i="8"/>
  <c r="DJ213" i="8" s="1"/>
  <c r="CI213" i="8"/>
  <c r="DH213" i="8" s="1"/>
  <c r="CL213" i="8"/>
  <c r="DK213" i="8" s="1"/>
  <c r="CJ213" i="8"/>
  <c r="DI213" i="8" s="1"/>
  <c r="CU213" i="8"/>
  <c r="DT213" i="8" s="1"/>
  <c r="CV213" i="8"/>
  <c r="DU213" i="8" s="1"/>
  <c r="CT213" i="8"/>
  <c r="DS213" i="8" s="1"/>
  <c r="CO213" i="8"/>
  <c r="DN213" i="8" s="1"/>
  <c r="CP213" i="8"/>
  <c r="DO213" i="8" s="1"/>
  <c r="CN213" i="8"/>
  <c r="DM213" i="8" s="1"/>
  <c r="CL188" i="8"/>
  <c r="DK188" i="8" s="1"/>
  <c r="CX188" i="8"/>
  <c r="DW188" i="8" s="1"/>
  <c r="CM188" i="8"/>
  <c r="DL188" i="8" s="1"/>
  <c r="CN188" i="8"/>
  <c r="DM188" i="8" s="1"/>
  <c r="CR188" i="8"/>
  <c r="DQ188" i="8" s="1"/>
  <c r="CK188" i="8"/>
  <c r="DJ188" i="8" s="1"/>
  <c r="CI188" i="8"/>
  <c r="CJ188" i="8"/>
  <c r="DI188" i="8" s="1"/>
  <c r="CO188" i="8"/>
  <c r="DN188" i="8" s="1"/>
  <c r="CD188" i="8"/>
  <c r="DC188" i="8" s="1"/>
  <c r="CP188" i="8"/>
  <c r="DO188" i="8" s="1"/>
  <c r="CQ188" i="8"/>
  <c r="DP188" i="8" s="1"/>
  <c r="CG188" i="8"/>
  <c r="DF188" i="8" s="1"/>
  <c r="CH188" i="8"/>
  <c r="DG188" i="8" s="1"/>
  <c r="CS188" i="8"/>
  <c r="DR188" i="8" s="1"/>
  <c r="CV188" i="8"/>
  <c r="DU188" i="8" s="1"/>
  <c r="CW188" i="8"/>
  <c r="DV188" i="8" s="1"/>
  <c r="CF188" i="8"/>
  <c r="DE188" i="8" s="1"/>
  <c r="CE188" i="8"/>
  <c r="DD188" i="8" s="1"/>
  <c r="CT188" i="8"/>
  <c r="DS188" i="8" s="1"/>
  <c r="CU188" i="8"/>
  <c r="DT188" i="8" s="1"/>
  <c r="DQ94" i="8"/>
  <c r="CE150" i="8"/>
  <c r="DD150" i="8" s="1"/>
  <c r="CQ150" i="8"/>
  <c r="DP150" i="8" s="1"/>
  <c r="CF150" i="8"/>
  <c r="DE150" i="8" s="1"/>
  <c r="CR150" i="8"/>
  <c r="DQ150" i="8" s="1"/>
  <c r="CG150" i="8"/>
  <c r="DF150" i="8" s="1"/>
  <c r="CS150" i="8"/>
  <c r="DR150" i="8" s="1"/>
  <c r="CV150" i="8"/>
  <c r="DU150" i="8" s="1"/>
  <c r="CH150" i="8"/>
  <c r="DG150" i="8" s="1"/>
  <c r="CW150" i="8"/>
  <c r="DV150" i="8" s="1"/>
  <c r="CI150" i="8"/>
  <c r="DH150" i="8" s="1"/>
  <c r="CX150" i="8"/>
  <c r="DW150" i="8" s="1"/>
  <c r="CK150" i="8"/>
  <c r="DJ150" i="8" s="1"/>
  <c r="CT150" i="8"/>
  <c r="DS150" i="8" s="1"/>
  <c r="CO150" i="8"/>
  <c r="DN150" i="8" s="1"/>
  <c r="CL150" i="8"/>
  <c r="DK150" i="8" s="1"/>
  <c r="CM150" i="8"/>
  <c r="DL150" i="8" s="1"/>
  <c r="CU150" i="8"/>
  <c r="DT150" i="8" s="1"/>
  <c r="CN150" i="8"/>
  <c r="DM150" i="8" s="1"/>
  <c r="CP150" i="8"/>
  <c r="DO150" i="8" s="1"/>
  <c r="CJ150" i="8"/>
  <c r="DI150" i="8" s="1"/>
  <c r="CD150" i="8"/>
  <c r="DC150" i="8" s="1"/>
  <c r="CM197" i="8"/>
  <c r="DL197" i="8" s="1"/>
  <c r="CN197" i="8"/>
  <c r="DM197" i="8" s="1"/>
  <c r="CG197" i="8"/>
  <c r="DF197" i="8" s="1"/>
  <c r="CU197" i="8"/>
  <c r="DT197" i="8" s="1"/>
  <c r="CQ197" i="8"/>
  <c r="DP197" i="8" s="1"/>
  <c r="CO197" i="8"/>
  <c r="DN197" i="8" s="1"/>
  <c r="CV197" i="8"/>
  <c r="DU197" i="8" s="1"/>
  <c r="CP197" i="8"/>
  <c r="DO197" i="8" s="1"/>
  <c r="CT197" i="8"/>
  <c r="DS197" i="8" s="1"/>
  <c r="CR197" i="8"/>
  <c r="DQ197" i="8" s="1"/>
  <c r="CS197" i="8"/>
  <c r="DR197" i="8" s="1"/>
  <c r="CE197" i="8"/>
  <c r="DD197" i="8" s="1"/>
  <c r="CK197" i="8"/>
  <c r="DJ197" i="8" s="1"/>
  <c r="CL197" i="8"/>
  <c r="DK197" i="8" s="1"/>
  <c r="CH197" i="8"/>
  <c r="DG197" i="8" s="1"/>
  <c r="CI197" i="8"/>
  <c r="DH197" i="8" s="1"/>
  <c r="CJ197" i="8"/>
  <c r="DI197" i="8" s="1"/>
  <c r="CW197" i="8"/>
  <c r="DV197" i="8" s="1"/>
  <c r="CD197" i="8"/>
  <c r="DC197" i="8" s="1"/>
  <c r="CX197" i="8"/>
  <c r="DW197" i="8" s="1"/>
  <c r="CF197" i="8"/>
  <c r="DE197" i="8" s="1"/>
  <c r="CE92" i="8"/>
  <c r="DD92" i="8" s="1"/>
  <c r="CQ92" i="8"/>
  <c r="DP92" i="8" s="1"/>
  <c r="CF92" i="8"/>
  <c r="DE92" i="8" s="1"/>
  <c r="CR92" i="8"/>
  <c r="DQ92" i="8" s="1"/>
  <c r="CG92" i="8"/>
  <c r="DF92" i="8" s="1"/>
  <c r="CS92" i="8"/>
  <c r="DR92" i="8" s="1"/>
  <c r="CI92" i="8"/>
  <c r="DH92" i="8" s="1"/>
  <c r="CX92" i="8"/>
  <c r="DW92" i="8" s="1"/>
  <c r="CJ92" i="8"/>
  <c r="DI92" i="8" s="1"/>
  <c r="CK92" i="8"/>
  <c r="DJ92" i="8" s="1"/>
  <c r="CL92" i="8"/>
  <c r="DK92" i="8" s="1"/>
  <c r="CM92" i="8"/>
  <c r="DL92" i="8" s="1"/>
  <c r="CO92" i="8"/>
  <c r="DN92" i="8" s="1"/>
  <c r="CP92" i="8"/>
  <c r="DO92" i="8" s="1"/>
  <c r="CT92" i="8"/>
  <c r="DS92" i="8" s="1"/>
  <c r="CU92" i="8"/>
  <c r="DT92" i="8" s="1"/>
  <c r="CV92" i="8"/>
  <c r="DU92" i="8" s="1"/>
  <c r="CW92" i="8"/>
  <c r="DV92" i="8" s="1"/>
  <c r="CH92" i="8"/>
  <c r="DG92" i="8" s="1"/>
  <c r="CN92" i="8"/>
  <c r="DM92" i="8" s="1"/>
  <c r="CD92" i="8"/>
  <c r="DC92" i="8" s="1"/>
  <c r="CI102" i="8"/>
  <c r="DH102" i="8" s="1"/>
  <c r="CU102" i="8"/>
  <c r="DT102" i="8" s="1"/>
  <c r="CJ102" i="8"/>
  <c r="DI102" i="8" s="1"/>
  <c r="CV102" i="8"/>
  <c r="DU102" i="8" s="1"/>
  <c r="CK102" i="8"/>
  <c r="DJ102" i="8" s="1"/>
  <c r="CW102" i="8"/>
  <c r="DV102" i="8" s="1"/>
  <c r="CP102" i="8"/>
  <c r="DO102" i="8" s="1"/>
  <c r="CQ102" i="8"/>
  <c r="DP102" i="8" s="1"/>
  <c r="CR102" i="8"/>
  <c r="DQ102" i="8" s="1"/>
  <c r="CS102" i="8"/>
  <c r="DR102" i="8" s="1"/>
  <c r="CE102" i="8"/>
  <c r="DD102" i="8" s="1"/>
  <c r="CF102" i="8"/>
  <c r="DE102" i="8" s="1"/>
  <c r="CG102" i="8"/>
  <c r="DF102" i="8" s="1"/>
  <c r="CN102" i="8"/>
  <c r="DM102" i="8" s="1"/>
  <c r="CO102" i="8"/>
  <c r="DN102" i="8" s="1"/>
  <c r="CT102" i="8"/>
  <c r="DS102" i="8" s="1"/>
  <c r="CL102" i="8"/>
  <c r="DK102" i="8" s="1"/>
  <c r="CM102" i="8"/>
  <c r="DL102" i="8" s="1"/>
  <c r="CH102" i="8"/>
  <c r="DG102" i="8" s="1"/>
  <c r="CX102" i="8"/>
  <c r="DW102" i="8" s="1"/>
  <c r="CD102" i="8"/>
  <c r="DC102" i="8" s="1"/>
  <c r="CH181" i="8"/>
  <c r="DG181" i="8" s="1"/>
  <c r="CT181" i="8"/>
  <c r="DS181" i="8" s="1"/>
  <c r="CI181" i="8"/>
  <c r="DH181" i="8" s="1"/>
  <c r="CU181" i="8"/>
  <c r="DT181" i="8" s="1"/>
  <c r="CJ181" i="8"/>
  <c r="DI181" i="8" s="1"/>
  <c r="CV181" i="8"/>
  <c r="DU181" i="8" s="1"/>
  <c r="CL181" i="8"/>
  <c r="DK181" i="8" s="1"/>
  <c r="CN181" i="8"/>
  <c r="DM181" i="8" s="1"/>
  <c r="CG181" i="8"/>
  <c r="DF181" i="8" s="1"/>
  <c r="CP181" i="8"/>
  <c r="DO181" i="8" s="1"/>
  <c r="CW181" i="8"/>
  <c r="DV181" i="8" s="1"/>
  <c r="CX181" i="8"/>
  <c r="DW181" i="8" s="1"/>
  <c r="CQ181" i="8"/>
  <c r="DP181" i="8" s="1"/>
  <c r="CR181" i="8"/>
  <c r="DQ181" i="8" s="1"/>
  <c r="CS181" i="8"/>
  <c r="DR181" i="8" s="1"/>
  <c r="CM181" i="8"/>
  <c r="DL181" i="8" s="1"/>
  <c r="CO181" i="8"/>
  <c r="DN181" i="8" s="1"/>
  <c r="CK181" i="8"/>
  <c r="DJ181" i="8" s="1"/>
  <c r="CD181" i="8"/>
  <c r="DC181" i="8" s="1"/>
  <c r="CE181" i="8"/>
  <c r="DD181" i="8" s="1"/>
  <c r="CF181" i="8"/>
  <c r="DE181" i="8" s="1"/>
  <c r="CI223" i="8"/>
  <c r="DH223" i="8" s="1"/>
  <c r="CU223" i="8"/>
  <c r="DT223" i="8" s="1"/>
  <c r="CJ223" i="8"/>
  <c r="DI223" i="8" s="1"/>
  <c r="CV223" i="8"/>
  <c r="DU223" i="8" s="1"/>
  <c r="CE223" i="8"/>
  <c r="DD223" i="8" s="1"/>
  <c r="CS223" i="8"/>
  <c r="DR223" i="8" s="1"/>
  <c r="CO223" i="8"/>
  <c r="DN223" i="8" s="1"/>
  <c r="CM223" i="8"/>
  <c r="DL223" i="8" s="1"/>
  <c r="CN223" i="8"/>
  <c r="DM223" i="8" s="1"/>
  <c r="CR223" i="8"/>
  <c r="DQ223" i="8" s="1"/>
  <c r="CP223" i="8"/>
  <c r="DO223" i="8" s="1"/>
  <c r="CQ223" i="8"/>
  <c r="DP223" i="8" s="1"/>
  <c r="CT223" i="8"/>
  <c r="DS223" i="8" s="1"/>
  <c r="CK223" i="8"/>
  <c r="DJ223" i="8" s="1"/>
  <c r="CL223" i="8"/>
  <c r="DK223" i="8" s="1"/>
  <c r="CH223" i="8"/>
  <c r="DG223" i="8" s="1"/>
  <c r="CW223" i="8"/>
  <c r="DV223" i="8" s="1"/>
  <c r="CF223" i="8"/>
  <c r="DE223" i="8" s="1"/>
  <c r="CG223" i="8"/>
  <c r="DF223" i="8" s="1"/>
  <c r="CX223" i="8"/>
  <c r="DW223" i="8" s="1"/>
  <c r="CD223" i="8"/>
  <c r="DC223" i="8" s="1"/>
  <c r="CE156" i="8"/>
  <c r="DD156" i="8" s="1"/>
  <c r="CQ156" i="8"/>
  <c r="DP156" i="8" s="1"/>
  <c r="CF156" i="8"/>
  <c r="DE156" i="8" s="1"/>
  <c r="CR156" i="8"/>
  <c r="DQ156" i="8" s="1"/>
  <c r="CG156" i="8"/>
  <c r="DF156" i="8" s="1"/>
  <c r="CS156" i="8"/>
  <c r="DR156" i="8" s="1"/>
  <c r="CM156" i="8"/>
  <c r="DL156" i="8" s="1"/>
  <c r="CN156" i="8"/>
  <c r="DM156" i="8" s="1"/>
  <c r="CO156" i="8"/>
  <c r="DN156" i="8" s="1"/>
  <c r="CT156" i="8"/>
  <c r="DS156" i="8" s="1"/>
  <c r="CP156" i="8"/>
  <c r="DO156" i="8" s="1"/>
  <c r="CV156" i="8"/>
  <c r="DU156" i="8" s="1"/>
  <c r="CK156" i="8"/>
  <c r="DJ156" i="8" s="1"/>
  <c r="CL156" i="8"/>
  <c r="DK156" i="8" s="1"/>
  <c r="CD156" i="8"/>
  <c r="DC156" i="8" s="1"/>
  <c r="CU156" i="8"/>
  <c r="DT156" i="8" s="1"/>
  <c r="CW156" i="8"/>
  <c r="DV156" i="8" s="1"/>
  <c r="CX156" i="8"/>
  <c r="DW156" i="8" s="1"/>
  <c r="CI156" i="8"/>
  <c r="DH156" i="8" s="1"/>
  <c r="CJ156" i="8"/>
  <c r="DI156" i="8" s="1"/>
  <c r="CH156" i="8"/>
  <c r="DG156" i="8" s="1"/>
  <c r="CM109" i="8"/>
  <c r="DL109" i="8" s="1"/>
  <c r="CN109" i="8"/>
  <c r="DM109" i="8" s="1"/>
  <c r="CO109" i="8"/>
  <c r="DN109" i="8" s="1"/>
  <c r="CE109" i="8"/>
  <c r="DD109" i="8" s="1"/>
  <c r="CT109" i="8"/>
  <c r="DS109" i="8" s="1"/>
  <c r="CF109" i="8"/>
  <c r="DE109" i="8" s="1"/>
  <c r="CU109" i="8"/>
  <c r="DT109" i="8" s="1"/>
  <c r="CG109" i="8"/>
  <c r="DF109" i="8" s="1"/>
  <c r="CV109" i="8"/>
  <c r="DU109" i="8" s="1"/>
  <c r="CH109" i="8"/>
  <c r="DG109" i="8" s="1"/>
  <c r="CW109" i="8"/>
  <c r="DV109" i="8" s="1"/>
  <c r="CI109" i="8"/>
  <c r="DH109" i="8" s="1"/>
  <c r="CJ109" i="8"/>
  <c r="DI109" i="8" s="1"/>
  <c r="CK109" i="8"/>
  <c r="DJ109" i="8" s="1"/>
  <c r="CX109" i="8"/>
  <c r="DW109" i="8" s="1"/>
  <c r="CD109" i="8"/>
  <c r="DC109" i="8" s="1"/>
  <c r="CR109" i="8"/>
  <c r="DQ109" i="8" s="1"/>
  <c r="CS109" i="8"/>
  <c r="DR109" i="8" s="1"/>
  <c r="CQ109" i="8"/>
  <c r="DP109" i="8" s="1"/>
  <c r="CL109" i="8"/>
  <c r="DK109" i="8" s="1"/>
  <c r="CP109" i="8"/>
  <c r="DO109" i="8" s="1"/>
  <c r="CM97" i="8"/>
  <c r="DL97" i="8" s="1"/>
  <c r="CN97" i="8"/>
  <c r="DM97" i="8" s="1"/>
  <c r="CO97" i="8"/>
  <c r="DN97" i="8" s="1"/>
  <c r="CE97" i="8"/>
  <c r="DD97" i="8" s="1"/>
  <c r="CT97" i="8"/>
  <c r="DS97" i="8" s="1"/>
  <c r="CF97" i="8"/>
  <c r="DE97" i="8" s="1"/>
  <c r="CU97" i="8"/>
  <c r="DT97" i="8" s="1"/>
  <c r="CG97" i="8"/>
  <c r="DF97" i="8" s="1"/>
  <c r="CV97" i="8"/>
  <c r="DU97" i="8" s="1"/>
  <c r="CH97" i="8"/>
  <c r="DG97" i="8" s="1"/>
  <c r="CW97" i="8"/>
  <c r="DV97" i="8" s="1"/>
  <c r="CI97" i="8"/>
  <c r="DH97" i="8" s="1"/>
  <c r="CX97" i="8"/>
  <c r="DW97" i="8" s="1"/>
  <c r="CR97" i="8"/>
  <c r="DQ97" i="8" s="1"/>
  <c r="CS97" i="8"/>
  <c r="DR97" i="8" s="1"/>
  <c r="CD97" i="8"/>
  <c r="DC97" i="8" s="1"/>
  <c r="CP97" i="8"/>
  <c r="DO97" i="8" s="1"/>
  <c r="CQ97" i="8"/>
  <c r="DP97" i="8" s="1"/>
  <c r="CL97" i="8"/>
  <c r="DK97" i="8" s="1"/>
  <c r="CJ97" i="8"/>
  <c r="DI97" i="8" s="1"/>
  <c r="CK97" i="8"/>
  <c r="DJ97" i="8" s="1"/>
  <c r="CH81" i="8"/>
  <c r="CT81" i="8"/>
  <c r="CI81" i="8"/>
  <c r="CU81" i="8"/>
  <c r="CJ81" i="8"/>
  <c r="CV81" i="8"/>
  <c r="CK81" i="8"/>
  <c r="CW81" i="8"/>
  <c r="CM81" i="8"/>
  <c r="CN81" i="8"/>
  <c r="CO81" i="8"/>
  <c r="CP81" i="8"/>
  <c r="CQ81" i="8"/>
  <c r="CE81" i="8"/>
  <c r="CF81" i="8"/>
  <c r="CG81" i="8"/>
  <c r="CL81" i="8"/>
  <c r="CR81" i="8"/>
  <c r="CS81" i="8"/>
  <c r="CX81" i="8"/>
  <c r="CD81" i="8"/>
  <c r="CL164" i="8"/>
  <c r="DK164" i="8" s="1"/>
  <c r="CX164" i="8"/>
  <c r="DW164" i="8" s="1"/>
  <c r="CM164" i="8"/>
  <c r="DL164" i="8" s="1"/>
  <c r="CN164" i="8"/>
  <c r="DM164" i="8" s="1"/>
  <c r="CP164" i="8"/>
  <c r="DO164" i="8" s="1"/>
  <c r="CI164" i="8"/>
  <c r="DH164" i="8" s="1"/>
  <c r="CK164" i="8"/>
  <c r="DJ164" i="8" s="1"/>
  <c r="CG164" i="8"/>
  <c r="DF164" i="8" s="1"/>
  <c r="CW164" i="8"/>
  <c r="DV164" i="8" s="1"/>
  <c r="CH164" i="8"/>
  <c r="DG164" i="8" s="1"/>
  <c r="CR164" i="8"/>
  <c r="DQ164" i="8" s="1"/>
  <c r="CS164" i="8"/>
  <c r="DR164" i="8" s="1"/>
  <c r="CJ164" i="8"/>
  <c r="DI164" i="8" s="1"/>
  <c r="CO164" i="8"/>
  <c r="DN164" i="8" s="1"/>
  <c r="CQ164" i="8"/>
  <c r="DP164" i="8" s="1"/>
  <c r="CE164" i="8"/>
  <c r="DD164" i="8" s="1"/>
  <c r="CF164" i="8"/>
  <c r="DE164" i="8" s="1"/>
  <c r="CT164" i="8"/>
  <c r="DS164" i="8" s="1"/>
  <c r="CD164" i="8"/>
  <c r="DC164" i="8" s="1"/>
  <c r="CU164" i="8"/>
  <c r="DT164" i="8" s="1"/>
  <c r="CV164" i="8"/>
  <c r="DU164" i="8" s="1"/>
  <c r="CE21" i="8"/>
  <c r="DD21" i="8" s="1"/>
  <c r="CQ21" i="8"/>
  <c r="DP21" i="8" s="1"/>
  <c r="CO21" i="8"/>
  <c r="DN21" i="8" s="1"/>
  <c r="CR21" i="8"/>
  <c r="DQ21" i="8" s="1"/>
  <c r="CF21" i="8"/>
  <c r="DE21" i="8" s="1"/>
  <c r="CS21" i="8"/>
  <c r="DR21" i="8" s="1"/>
  <c r="CG21" i="8"/>
  <c r="DF21" i="8" s="1"/>
  <c r="CT21" i="8"/>
  <c r="DS21" i="8" s="1"/>
  <c r="CI21" i="8"/>
  <c r="DH21" i="8" s="1"/>
  <c r="CV21" i="8"/>
  <c r="DU21" i="8" s="1"/>
  <c r="CN21" i="8"/>
  <c r="DM21" i="8" s="1"/>
  <c r="CP21" i="8"/>
  <c r="DO21" i="8" s="1"/>
  <c r="CU21" i="8"/>
  <c r="DT21" i="8" s="1"/>
  <c r="CW21" i="8"/>
  <c r="DV21" i="8" s="1"/>
  <c r="CK21" i="8"/>
  <c r="DJ21" i="8" s="1"/>
  <c r="CL21" i="8"/>
  <c r="DK21" i="8" s="1"/>
  <c r="CM21" i="8"/>
  <c r="DL21" i="8" s="1"/>
  <c r="CX21" i="8"/>
  <c r="DW21" i="8" s="1"/>
  <c r="CJ21" i="8"/>
  <c r="DI21" i="8" s="1"/>
  <c r="CH21" i="8"/>
  <c r="DG21" i="8" s="1"/>
  <c r="CD21" i="8"/>
  <c r="DC21" i="8" s="1"/>
  <c r="DU94" i="8"/>
  <c r="DV38" i="8"/>
  <c r="CH72" i="8"/>
  <c r="DG72" i="8" s="1"/>
  <c r="CT72" i="8"/>
  <c r="DS72" i="8" s="1"/>
  <c r="CI72" i="8"/>
  <c r="DH72" i="8" s="1"/>
  <c r="CU72" i="8"/>
  <c r="DT72" i="8" s="1"/>
  <c r="CJ72" i="8"/>
  <c r="DI72" i="8" s="1"/>
  <c r="CV72" i="8"/>
  <c r="DU72" i="8" s="1"/>
  <c r="CK72" i="8"/>
  <c r="DJ72" i="8" s="1"/>
  <c r="CW72" i="8"/>
  <c r="DV72" i="8" s="1"/>
  <c r="CM72" i="8"/>
  <c r="DL72" i="8" s="1"/>
  <c r="CN72" i="8"/>
  <c r="DM72" i="8" s="1"/>
  <c r="CO72" i="8"/>
  <c r="DN72" i="8" s="1"/>
  <c r="CP72" i="8"/>
  <c r="DO72" i="8" s="1"/>
  <c r="CQ72" i="8"/>
  <c r="DP72" i="8" s="1"/>
  <c r="CE72" i="8"/>
  <c r="DD72" i="8" s="1"/>
  <c r="CF72" i="8"/>
  <c r="DE72" i="8" s="1"/>
  <c r="CL72" i="8"/>
  <c r="DK72" i="8" s="1"/>
  <c r="CR72" i="8"/>
  <c r="DQ72" i="8" s="1"/>
  <c r="CS72" i="8"/>
  <c r="DR72" i="8" s="1"/>
  <c r="CG72" i="8"/>
  <c r="DF72" i="8" s="1"/>
  <c r="CX72" i="8"/>
  <c r="DW72" i="8" s="1"/>
  <c r="CD72" i="8"/>
  <c r="DC72" i="8" s="1"/>
  <c r="CI16" i="8"/>
  <c r="DH16" i="8" s="1"/>
  <c r="CU16" i="8"/>
  <c r="DT16" i="8" s="1"/>
  <c r="CK16" i="8"/>
  <c r="DJ16" i="8" s="1"/>
  <c r="CX16" i="8"/>
  <c r="DW16" i="8" s="1"/>
  <c r="CM16" i="8"/>
  <c r="DL16" i="8" s="1"/>
  <c r="CN16" i="8"/>
  <c r="DM16" i="8" s="1"/>
  <c r="CO16" i="8"/>
  <c r="DN16" i="8" s="1"/>
  <c r="CQ16" i="8"/>
  <c r="DP16" i="8" s="1"/>
  <c r="CE16" i="8"/>
  <c r="CF16" i="8"/>
  <c r="DE16" i="8" s="1"/>
  <c r="CG16" i="8"/>
  <c r="DF16" i="8" s="1"/>
  <c r="CH16" i="8"/>
  <c r="DG16" i="8" s="1"/>
  <c r="CL16" i="8"/>
  <c r="DK16" i="8" s="1"/>
  <c r="CP16" i="8"/>
  <c r="DO16" i="8" s="1"/>
  <c r="CR16" i="8"/>
  <c r="DQ16" i="8" s="1"/>
  <c r="CS16" i="8"/>
  <c r="DR16" i="8" s="1"/>
  <c r="CT16" i="8"/>
  <c r="DS16" i="8" s="1"/>
  <c r="CJ16" i="8"/>
  <c r="DI16" i="8" s="1"/>
  <c r="CV16" i="8"/>
  <c r="DU16" i="8" s="1"/>
  <c r="CW16" i="8"/>
  <c r="DV16" i="8" s="1"/>
  <c r="CD16" i="8"/>
  <c r="DC16" i="8" s="1"/>
  <c r="CH172" i="8"/>
  <c r="DG172" i="8" s="1"/>
  <c r="CT172" i="8"/>
  <c r="DS172" i="8" s="1"/>
  <c r="CI172" i="8"/>
  <c r="DH172" i="8" s="1"/>
  <c r="CU172" i="8"/>
  <c r="DT172" i="8" s="1"/>
  <c r="CJ172" i="8"/>
  <c r="DI172" i="8" s="1"/>
  <c r="CV172" i="8"/>
  <c r="DU172" i="8" s="1"/>
  <c r="CO172" i="8"/>
  <c r="DN172" i="8" s="1"/>
  <c r="CQ172" i="8"/>
  <c r="DP172" i="8" s="1"/>
  <c r="CM172" i="8"/>
  <c r="DL172" i="8" s="1"/>
  <c r="CD172" i="8"/>
  <c r="CL172" i="8"/>
  <c r="DK172" i="8" s="1"/>
  <c r="CE172" i="8"/>
  <c r="DD172" i="8" s="1"/>
  <c r="CK172" i="8"/>
  <c r="DJ172" i="8" s="1"/>
  <c r="CF172" i="8"/>
  <c r="DE172" i="8" s="1"/>
  <c r="CG172" i="8"/>
  <c r="DF172" i="8" s="1"/>
  <c r="CW172" i="8"/>
  <c r="DV172" i="8" s="1"/>
  <c r="CX172" i="8"/>
  <c r="DW172" i="8" s="1"/>
  <c r="CN172" i="8"/>
  <c r="DM172" i="8" s="1"/>
  <c r="CP172" i="8"/>
  <c r="DO172" i="8" s="1"/>
  <c r="CR172" i="8"/>
  <c r="DQ172" i="8" s="1"/>
  <c r="CS172" i="8"/>
  <c r="DR172" i="8" s="1"/>
  <c r="CM20" i="8"/>
  <c r="DL20" i="8" s="1"/>
  <c r="CI20" i="8"/>
  <c r="DH20" i="8" s="1"/>
  <c r="CV20" i="8"/>
  <c r="DU20" i="8" s="1"/>
  <c r="CK20" i="8"/>
  <c r="DJ20" i="8" s="1"/>
  <c r="CX20" i="8"/>
  <c r="DW20" i="8" s="1"/>
  <c r="CL20" i="8"/>
  <c r="DK20" i="8" s="1"/>
  <c r="CN20" i="8"/>
  <c r="DM20" i="8" s="1"/>
  <c r="CP20" i="8"/>
  <c r="DO20" i="8" s="1"/>
  <c r="CO20" i="8"/>
  <c r="DN20" i="8" s="1"/>
  <c r="CQ20" i="8"/>
  <c r="DP20" i="8" s="1"/>
  <c r="CR20" i="8"/>
  <c r="DQ20" i="8" s="1"/>
  <c r="CS20" i="8"/>
  <c r="DR20" i="8" s="1"/>
  <c r="CE20" i="8"/>
  <c r="DD20" i="8" s="1"/>
  <c r="CF20" i="8"/>
  <c r="DE20" i="8" s="1"/>
  <c r="CG20" i="8"/>
  <c r="DF20" i="8" s="1"/>
  <c r="CH20" i="8"/>
  <c r="DG20" i="8" s="1"/>
  <c r="CJ20" i="8"/>
  <c r="DI20" i="8" s="1"/>
  <c r="CT20" i="8"/>
  <c r="DS20" i="8" s="1"/>
  <c r="CD20" i="8"/>
  <c r="DC20" i="8" s="1"/>
  <c r="CU20" i="8"/>
  <c r="DT20" i="8" s="1"/>
  <c r="CW20" i="8"/>
  <c r="DV20" i="8" s="1"/>
  <c r="CI211" i="8"/>
  <c r="DH211" i="8" s="1"/>
  <c r="CU211" i="8"/>
  <c r="DT211" i="8" s="1"/>
  <c r="CJ211" i="8"/>
  <c r="DI211" i="8" s="1"/>
  <c r="CV211" i="8"/>
  <c r="DU211" i="8" s="1"/>
  <c r="CO211" i="8"/>
  <c r="DN211" i="8" s="1"/>
  <c r="CK211" i="8"/>
  <c r="DJ211" i="8" s="1"/>
  <c r="CL211" i="8"/>
  <c r="DK211" i="8" s="1"/>
  <c r="CR211" i="8"/>
  <c r="DQ211" i="8" s="1"/>
  <c r="CM211" i="8"/>
  <c r="DL211" i="8" s="1"/>
  <c r="CN211" i="8"/>
  <c r="DM211" i="8" s="1"/>
  <c r="CP211" i="8"/>
  <c r="DO211" i="8" s="1"/>
  <c r="CQ211" i="8"/>
  <c r="DP211" i="8" s="1"/>
  <c r="CG211" i="8"/>
  <c r="DF211" i="8" s="1"/>
  <c r="CD211" i="8"/>
  <c r="DC211" i="8" s="1"/>
  <c r="CH211" i="8"/>
  <c r="DG211" i="8" s="1"/>
  <c r="CF211" i="8"/>
  <c r="DE211" i="8" s="1"/>
  <c r="CS211" i="8"/>
  <c r="DR211" i="8" s="1"/>
  <c r="CX211" i="8"/>
  <c r="DW211" i="8" s="1"/>
  <c r="CT211" i="8"/>
  <c r="DS211" i="8" s="1"/>
  <c r="CW211" i="8"/>
  <c r="DV211" i="8" s="1"/>
  <c r="CE211" i="8"/>
  <c r="DD211" i="8" s="1"/>
  <c r="CP177" i="8"/>
  <c r="DO177" i="8" s="1"/>
  <c r="CE177" i="8"/>
  <c r="DD177" i="8" s="1"/>
  <c r="CQ177" i="8"/>
  <c r="DP177" i="8" s="1"/>
  <c r="CF177" i="8"/>
  <c r="DE177" i="8" s="1"/>
  <c r="CR177" i="8"/>
  <c r="DQ177" i="8" s="1"/>
  <c r="CK177" i="8"/>
  <c r="DJ177" i="8" s="1"/>
  <c r="CM177" i="8"/>
  <c r="DL177" i="8" s="1"/>
  <c r="CI177" i="8"/>
  <c r="DH177" i="8" s="1"/>
  <c r="CX177" i="8"/>
  <c r="DW177" i="8" s="1"/>
  <c r="CJ177" i="8"/>
  <c r="DI177" i="8" s="1"/>
  <c r="CS177" i="8"/>
  <c r="DR177" i="8" s="1"/>
  <c r="CT177" i="8"/>
  <c r="DS177" i="8" s="1"/>
  <c r="CL177" i="8"/>
  <c r="DK177" i="8" s="1"/>
  <c r="CN177" i="8"/>
  <c r="DM177" i="8" s="1"/>
  <c r="CD177" i="8"/>
  <c r="DC177" i="8" s="1"/>
  <c r="CO177" i="8"/>
  <c r="DN177" i="8" s="1"/>
  <c r="CG177" i="8"/>
  <c r="DF177" i="8" s="1"/>
  <c r="CH177" i="8"/>
  <c r="DG177" i="8" s="1"/>
  <c r="CU177" i="8"/>
  <c r="DT177" i="8" s="1"/>
  <c r="CV177" i="8"/>
  <c r="DU177" i="8" s="1"/>
  <c r="CW177" i="8"/>
  <c r="DV177" i="8" s="1"/>
  <c r="CE36" i="8"/>
  <c r="DD36" i="8" s="1"/>
  <c r="CQ36" i="8"/>
  <c r="DP36" i="8" s="1"/>
  <c r="CP36" i="8"/>
  <c r="DO36" i="8" s="1"/>
  <c r="CF36" i="8"/>
  <c r="DE36" i="8" s="1"/>
  <c r="CS36" i="8"/>
  <c r="DR36" i="8" s="1"/>
  <c r="CG36" i="8"/>
  <c r="DF36" i="8" s="1"/>
  <c r="CT36" i="8"/>
  <c r="DS36" i="8" s="1"/>
  <c r="CH36" i="8"/>
  <c r="DG36" i="8" s="1"/>
  <c r="CU36" i="8"/>
  <c r="DT36" i="8" s="1"/>
  <c r="CJ36" i="8"/>
  <c r="DI36" i="8" s="1"/>
  <c r="CW36" i="8"/>
  <c r="DV36" i="8" s="1"/>
  <c r="CI36" i="8"/>
  <c r="DH36" i="8" s="1"/>
  <c r="CK36" i="8"/>
  <c r="DJ36" i="8" s="1"/>
  <c r="CL36" i="8"/>
  <c r="DK36" i="8" s="1"/>
  <c r="CM36" i="8"/>
  <c r="DL36" i="8" s="1"/>
  <c r="CO36" i="8"/>
  <c r="DN36" i="8" s="1"/>
  <c r="CR36" i="8"/>
  <c r="DQ36" i="8" s="1"/>
  <c r="CV36" i="8"/>
  <c r="DU36" i="8" s="1"/>
  <c r="CX36" i="8"/>
  <c r="DW36" i="8" s="1"/>
  <c r="CN36" i="8"/>
  <c r="DM36" i="8" s="1"/>
  <c r="CD36" i="8"/>
  <c r="CP117" i="8"/>
  <c r="CE117" i="8"/>
  <c r="CQ117" i="8"/>
  <c r="CF117" i="8"/>
  <c r="CR117" i="8"/>
  <c r="CG117" i="8"/>
  <c r="CS117" i="8"/>
  <c r="CK117" i="8"/>
  <c r="CL117" i="8"/>
  <c r="CM117" i="8"/>
  <c r="CN117" i="8"/>
  <c r="CI117" i="8"/>
  <c r="CT117" i="8"/>
  <c r="CU117" i="8"/>
  <c r="CV117" i="8"/>
  <c r="CJ117" i="8"/>
  <c r="CO117" i="8"/>
  <c r="CW117" i="8"/>
  <c r="CH117" i="8"/>
  <c r="CX117" i="8"/>
  <c r="CD117" i="8"/>
  <c r="CL170" i="8"/>
  <c r="DK170" i="8" s="1"/>
  <c r="CX170" i="8"/>
  <c r="DW170" i="8" s="1"/>
  <c r="CM170" i="8"/>
  <c r="DL170" i="8" s="1"/>
  <c r="CD170" i="8"/>
  <c r="DC170" i="8" s="1"/>
  <c r="CN170" i="8"/>
  <c r="DM170" i="8" s="1"/>
  <c r="CG170" i="8"/>
  <c r="DF170" i="8" s="1"/>
  <c r="CV170" i="8"/>
  <c r="DU170" i="8" s="1"/>
  <c r="CI170" i="8"/>
  <c r="DH170" i="8" s="1"/>
  <c r="CE170" i="8"/>
  <c r="DD170" i="8" s="1"/>
  <c r="CT170" i="8"/>
  <c r="DS170" i="8" s="1"/>
  <c r="CU170" i="8"/>
  <c r="DT170" i="8" s="1"/>
  <c r="CJ170" i="8"/>
  <c r="DI170" i="8" s="1"/>
  <c r="CW170" i="8"/>
  <c r="DV170" i="8" s="1"/>
  <c r="CF170" i="8"/>
  <c r="CH170" i="8"/>
  <c r="DG170" i="8" s="1"/>
  <c r="CR170" i="8"/>
  <c r="DQ170" i="8" s="1"/>
  <c r="CS170" i="8"/>
  <c r="DR170" i="8" s="1"/>
  <c r="CK170" i="8"/>
  <c r="DJ170" i="8" s="1"/>
  <c r="CP170" i="8"/>
  <c r="DO170" i="8" s="1"/>
  <c r="CQ170" i="8"/>
  <c r="DP170" i="8" s="1"/>
  <c r="CO170" i="8"/>
  <c r="DN170" i="8" s="1"/>
  <c r="CP80" i="8"/>
  <c r="CE80" i="8"/>
  <c r="CQ80" i="8"/>
  <c r="CF80" i="8"/>
  <c r="CR80" i="8"/>
  <c r="CG80" i="8"/>
  <c r="CS80" i="8"/>
  <c r="CM80" i="8"/>
  <c r="CN80" i="8"/>
  <c r="CO80" i="8"/>
  <c r="CT80" i="8"/>
  <c r="CU80" i="8"/>
  <c r="CW80" i="8"/>
  <c r="CH80" i="8"/>
  <c r="CI80" i="8"/>
  <c r="CJ80" i="8"/>
  <c r="CX80" i="8"/>
  <c r="CD80" i="8"/>
  <c r="CL80" i="8"/>
  <c r="CV80" i="8"/>
  <c r="CK80" i="8"/>
  <c r="CM155" i="8"/>
  <c r="DL155" i="8" s="1"/>
  <c r="CN155" i="8"/>
  <c r="DM155" i="8" s="1"/>
  <c r="CO155" i="8"/>
  <c r="DN155" i="8" s="1"/>
  <c r="CR155" i="8"/>
  <c r="DQ155" i="8" s="1"/>
  <c r="CS155" i="8"/>
  <c r="DR155" i="8" s="1"/>
  <c r="CE155" i="8"/>
  <c r="DD155" i="8" s="1"/>
  <c r="CT155" i="8"/>
  <c r="DS155" i="8" s="1"/>
  <c r="CP155" i="8"/>
  <c r="DO155" i="8" s="1"/>
  <c r="CK155" i="8"/>
  <c r="DJ155" i="8" s="1"/>
  <c r="CQ155" i="8"/>
  <c r="DP155" i="8" s="1"/>
  <c r="CI155" i="8"/>
  <c r="DH155" i="8" s="1"/>
  <c r="CF155" i="8"/>
  <c r="DE155" i="8" s="1"/>
  <c r="CL155" i="8"/>
  <c r="DK155" i="8" s="1"/>
  <c r="CU155" i="8"/>
  <c r="DT155" i="8" s="1"/>
  <c r="CG155" i="8"/>
  <c r="DF155" i="8" s="1"/>
  <c r="CH155" i="8"/>
  <c r="DG155" i="8" s="1"/>
  <c r="CJ155" i="8"/>
  <c r="DI155" i="8" s="1"/>
  <c r="CD155" i="8"/>
  <c r="CV155" i="8"/>
  <c r="DU155" i="8" s="1"/>
  <c r="CW155" i="8"/>
  <c r="DV155" i="8" s="1"/>
  <c r="CX155" i="8"/>
  <c r="DW155" i="8" s="1"/>
  <c r="CE228" i="8"/>
  <c r="DD228" i="8" s="1"/>
  <c r="CQ228" i="8"/>
  <c r="DP228" i="8" s="1"/>
  <c r="CF228" i="8"/>
  <c r="DE228" i="8" s="1"/>
  <c r="CR228" i="8"/>
  <c r="DQ228" i="8" s="1"/>
  <c r="CG228" i="8"/>
  <c r="DF228" i="8" s="1"/>
  <c r="CU228" i="8"/>
  <c r="DT228" i="8" s="1"/>
  <c r="CO228" i="8"/>
  <c r="DN228" i="8" s="1"/>
  <c r="CP228" i="8"/>
  <c r="DO228" i="8" s="1"/>
  <c r="CX228" i="8"/>
  <c r="DW228" i="8" s="1"/>
  <c r="CS228" i="8"/>
  <c r="DR228" i="8" s="1"/>
  <c r="CT228" i="8"/>
  <c r="DS228" i="8" s="1"/>
  <c r="CD228" i="8"/>
  <c r="CV228" i="8"/>
  <c r="DU228" i="8" s="1"/>
  <c r="CW228" i="8"/>
  <c r="DV228" i="8" s="1"/>
  <c r="CH228" i="8"/>
  <c r="DG228" i="8" s="1"/>
  <c r="CM228" i="8"/>
  <c r="DL228" i="8" s="1"/>
  <c r="CN228" i="8"/>
  <c r="DM228" i="8" s="1"/>
  <c r="CI228" i="8"/>
  <c r="DH228" i="8" s="1"/>
  <c r="CJ228" i="8"/>
  <c r="DI228" i="8" s="1"/>
  <c r="CK228" i="8"/>
  <c r="DJ228" i="8" s="1"/>
  <c r="CL228" i="8"/>
  <c r="DK228" i="8" s="1"/>
  <c r="CH187" i="8"/>
  <c r="DG187" i="8" s="1"/>
  <c r="CT187" i="8"/>
  <c r="DS187" i="8" s="1"/>
  <c r="CI187" i="8"/>
  <c r="DH187" i="8" s="1"/>
  <c r="CU187" i="8"/>
  <c r="DT187" i="8" s="1"/>
  <c r="CJ187" i="8"/>
  <c r="DI187" i="8" s="1"/>
  <c r="CV187" i="8"/>
  <c r="DU187" i="8" s="1"/>
  <c r="CE187" i="8"/>
  <c r="DD187" i="8" s="1"/>
  <c r="CW187" i="8"/>
  <c r="DV187" i="8" s="1"/>
  <c r="CP187" i="8"/>
  <c r="DO187" i="8" s="1"/>
  <c r="CL187" i="8"/>
  <c r="DK187" i="8" s="1"/>
  <c r="CQ187" i="8"/>
  <c r="DP187" i="8" s="1"/>
  <c r="CM187" i="8"/>
  <c r="DL187" i="8" s="1"/>
  <c r="CD187" i="8"/>
  <c r="DC187" i="8" s="1"/>
  <c r="CR187" i="8"/>
  <c r="DQ187" i="8" s="1"/>
  <c r="CN187" i="8"/>
  <c r="DM187" i="8" s="1"/>
  <c r="CO187" i="8"/>
  <c r="DN187" i="8" s="1"/>
  <c r="CG187" i="8"/>
  <c r="DF187" i="8" s="1"/>
  <c r="CK187" i="8"/>
  <c r="DJ187" i="8" s="1"/>
  <c r="CF187" i="8"/>
  <c r="DE187" i="8" s="1"/>
  <c r="CS187" i="8"/>
  <c r="DR187" i="8" s="1"/>
  <c r="CX187" i="8"/>
  <c r="DW187" i="8" s="1"/>
  <c r="DT94" i="8"/>
  <c r="CI214" i="8"/>
  <c r="DH214" i="8" s="1"/>
  <c r="CU214" i="8"/>
  <c r="DT214" i="8" s="1"/>
  <c r="CJ214" i="8"/>
  <c r="DI214" i="8" s="1"/>
  <c r="CV214" i="8"/>
  <c r="DU214" i="8" s="1"/>
  <c r="CM214" i="8"/>
  <c r="DL214" i="8" s="1"/>
  <c r="CG214" i="8"/>
  <c r="DF214" i="8" s="1"/>
  <c r="CW214" i="8"/>
  <c r="DV214" i="8" s="1"/>
  <c r="CS214" i="8"/>
  <c r="DR214" i="8" s="1"/>
  <c r="CK214" i="8"/>
  <c r="DJ214" i="8" s="1"/>
  <c r="CT214" i="8"/>
  <c r="DS214" i="8" s="1"/>
  <c r="CD214" i="8"/>
  <c r="DC214" i="8" s="1"/>
  <c r="CE214" i="8"/>
  <c r="DD214" i="8" s="1"/>
  <c r="CX214" i="8"/>
  <c r="DW214" i="8" s="1"/>
  <c r="CH214" i="8"/>
  <c r="DG214" i="8" s="1"/>
  <c r="CF214" i="8"/>
  <c r="DE214" i="8" s="1"/>
  <c r="CQ214" i="8"/>
  <c r="DP214" i="8" s="1"/>
  <c r="CR214" i="8"/>
  <c r="DQ214" i="8" s="1"/>
  <c r="CL214" i="8"/>
  <c r="DK214" i="8" s="1"/>
  <c r="CN214" i="8"/>
  <c r="DM214" i="8" s="1"/>
  <c r="CO214" i="8"/>
  <c r="DN214" i="8" s="1"/>
  <c r="CP214" i="8"/>
  <c r="DO214" i="8" s="1"/>
  <c r="CI31" i="8"/>
  <c r="CU31" i="8"/>
  <c r="CL31" i="8"/>
  <c r="CN31" i="8"/>
  <c r="CO31" i="8"/>
  <c r="CP31" i="8"/>
  <c r="CE31" i="8"/>
  <c r="CR31" i="8"/>
  <c r="CS31" i="8"/>
  <c r="CT31" i="8"/>
  <c r="CV31" i="8"/>
  <c r="CW31" i="8"/>
  <c r="CK31" i="8"/>
  <c r="CM31" i="8"/>
  <c r="CQ31" i="8"/>
  <c r="CX31" i="8"/>
  <c r="CF31" i="8"/>
  <c r="CG31" i="8"/>
  <c r="CH31" i="8"/>
  <c r="CD31" i="8"/>
  <c r="CJ31" i="8"/>
  <c r="CE135" i="8"/>
  <c r="DD135" i="8" s="1"/>
  <c r="CQ135" i="8"/>
  <c r="DP135" i="8" s="1"/>
  <c r="CF135" i="8"/>
  <c r="DE135" i="8" s="1"/>
  <c r="CR135" i="8"/>
  <c r="DQ135" i="8" s="1"/>
  <c r="CG135" i="8"/>
  <c r="DF135" i="8" s="1"/>
  <c r="CS135" i="8"/>
  <c r="DR135" i="8" s="1"/>
  <c r="CP135" i="8"/>
  <c r="DO135" i="8" s="1"/>
  <c r="CT135" i="8"/>
  <c r="DS135" i="8" s="1"/>
  <c r="CU135" i="8"/>
  <c r="DT135" i="8" s="1"/>
  <c r="CD135" i="8"/>
  <c r="DC135" i="8" s="1"/>
  <c r="CV135" i="8"/>
  <c r="DU135" i="8" s="1"/>
  <c r="CK135" i="8"/>
  <c r="DJ135" i="8" s="1"/>
  <c r="CM135" i="8"/>
  <c r="DL135" i="8" s="1"/>
  <c r="CI135" i="8"/>
  <c r="DH135" i="8" s="1"/>
  <c r="CL135" i="8"/>
  <c r="DK135" i="8" s="1"/>
  <c r="CN135" i="8"/>
  <c r="DM135" i="8" s="1"/>
  <c r="CH135" i="8"/>
  <c r="DG135" i="8" s="1"/>
  <c r="CJ135" i="8"/>
  <c r="DI135" i="8" s="1"/>
  <c r="CO135" i="8"/>
  <c r="DN135" i="8" s="1"/>
  <c r="CW135" i="8"/>
  <c r="DV135" i="8" s="1"/>
  <c r="CX135" i="8"/>
  <c r="DW135" i="8" s="1"/>
  <c r="CP71" i="8"/>
  <c r="DO71" i="8" s="1"/>
  <c r="CE71" i="8"/>
  <c r="DD71" i="8" s="1"/>
  <c r="CQ71" i="8"/>
  <c r="DP71" i="8" s="1"/>
  <c r="CF71" i="8"/>
  <c r="DE71" i="8" s="1"/>
  <c r="CR71" i="8"/>
  <c r="DQ71" i="8" s="1"/>
  <c r="CG71" i="8"/>
  <c r="DF71" i="8" s="1"/>
  <c r="CS71" i="8"/>
  <c r="DR71" i="8" s="1"/>
  <c r="CM71" i="8"/>
  <c r="DL71" i="8" s="1"/>
  <c r="CN71" i="8"/>
  <c r="DM71" i="8" s="1"/>
  <c r="CO71" i="8"/>
  <c r="DN71" i="8" s="1"/>
  <c r="CT71" i="8"/>
  <c r="DS71" i="8" s="1"/>
  <c r="CU71" i="8"/>
  <c r="DT71" i="8" s="1"/>
  <c r="CW71" i="8"/>
  <c r="DV71" i="8" s="1"/>
  <c r="CX71" i="8"/>
  <c r="DW71" i="8" s="1"/>
  <c r="CL71" i="8"/>
  <c r="DK71" i="8" s="1"/>
  <c r="CV71" i="8"/>
  <c r="DU71" i="8" s="1"/>
  <c r="CH71" i="8"/>
  <c r="DG71" i="8" s="1"/>
  <c r="CI71" i="8"/>
  <c r="DH71" i="8" s="1"/>
  <c r="CJ71" i="8"/>
  <c r="DI71" i="8" s="1"/>
  <c r="CK71" i="8"/>
  <c r="DJ71" i="8" s="1"/>
  <c r="CD71" i="8"/>
  <c r="DC71" i="8" s="1"/>
  <c r="CP83" i="8"/>
  <c r="DO83" i="8" s="1"/>
  <c r="CE83" i="8"/>
  <c r="DD83" i="8" s="1"/>
  <c r="CQ83" i="8"/>
  <c r="DP83" i="8" s="1"/>
  <c r="CF83" i="8"/>
  <c r="DE83" i="8" s="1"/>
  <c r="CR83" i="8"/>
  <c r="DQ83" i="8" s="1"/>
  <c r="CG83" i="8"/>
  <c r="DF83" i="8" s="1"/>
  <c r="CS83" i="8"/>
  <c r="DR83" i="8" s="1"/>
  <c r="CI83" i="8"/>
  <c r="DH83" i="8" s="1"/>
  <c r="CJ83" i="8"/>
  <c r="DI83" i="8" s="1"/>
  <c r="CK83" i="8"/>
  <c r="DJ83" i="8" s="1"/>
  <c r="CL83" i="8"/>
  <c r="DK83" i="8" s="1"/>
  <c r="CM83" i="8"/>
  <c r="DL83" i="8" s="1"/>
  <c r="CX83" i="8"/>
  <c r="DW83" i="8" s="1"/>
  <c r="CN83" i="8"/>
  <c r="DM83" i="8" s="1"/>
  <c r="CD83" i="8"/>
  <c r="DC83" i="8" s="1"/>
  <c r="CV83" i="8"/>
  <c r="DU83" i="8" s="1"/>
  <c r="CW83" i="8"/>
  <c r="DV83" i="8" s="1"/>
  <c r="CH83" i="8"/>
  <c r="DG83" i="8" s="1"/>
  <c r="CU83" i="8"/>
  <c r="DT83" i="8" s="1"/>
  <c r="CO83" i="8"/>
  <c r="DN83" i="8" s="1"/>
  <c r="CT83" i="8"/>
  <c r="DS83" i="8" s="1"/>
  <c r="CE147" i="8"/>
  <c r="DD147" i="8" s="1"/>
  <c r="CQ147" i="8"/>
  <c r="DP147" i="8" s="1"/>
  <c r="CF147" i="8"/>
  <c r="DE147" i="8" s="1"/>
  <c r="CR147" i="8"/>
  <c r="DQ147" i="8" s="1"/>
  <c r="CG147" i="8"/>
  <c r="DF147" i="8" s="1"/>
  <c r="CS147" i="8"/>
  <c r="DR147" i="8" s="1"/>
  <c r="CP147" i="8"/>
  <c r="DO147" i="8" s="1"/>
  <c r="CT147" i="8"/>
  <c r="DS147" i="8" s="1"/>
  <c r="CU147" i="8"/>
  <c r="DT147" i="8" s="1"/>
  <c r="CD147" i="8"/>
  <c r="DC147" i="8" s="1"/>
  <c r="CV147" i="8"/>
  <c r="DU147" i="8" s="1"/>
  <c r="CI147" i="8"/>
  <c r="DH147" i="8" s="1"/>
  <c r="CK147" i="8"/>
  <c r="DJ147" i="8" s="1"/>
  <c r="CH147" i="8"/>
  <c r="DG147" i="8" s="1"/>
  <c r="CJ147" i="8"/>
  <c r="DI147" i="8" s="1"/>
  <c r="CO147" i="8"/>
  <c r="DN147" i="8" s="1"/>
  <c r="CL147" i="8"/>
  <c r="DK147" i="8" s="1"/>
  <c r="CM147" i="8"/>
  <c r="DL147" i="8" s="1"/>
  <c r="CN147" i="8"/>
  <c r="DM147" i="8" s="1"/>
  <c r="CW147" i="8"/>
  <c r="DV147" i="8" s="1"/>
  <c r="CX147" i="8"/>
  <c r="DW147" i="8" s="1"/>
  <c r="CI157" i="8"/>
  <c r="DH157" i="8" s="1"/>
  <c r="CU157" i="8"/>
  <c r="DT157" i="8" s="1"/>
  <c r="CJ157" i="8"/>
  <c r="DI157" i="8" s="1"/>
  <c r="CV157" i="8"/>
  <c r="DU157" i="8" s="1"/>
  <c r="CK157" i="8"/>
  <c r="DJ157" i="8" s="1"/>
  <c r="CW157" i="8"/>
  <c r="DV157" i="8" s="1"/>
  <c r="CH157" i="8"/>
  <c r="DG157" i="8" s="1"/>
  <c r="CL157" i="8"/>
  <c r="DK157" i="8" s="1"/>
  <c r="CM157" i="8"/>
  <c r="DL157" i="8" s="1"/>
  <c r="CR157" i="8"/>
  <c r="DQ157" i="8" s="1"/>
  <c r="CS157" i="8"/>
  <c r="DR157" i="8" s="1"/>
  <c r="CX157" i="8"/>
  <c r="DW157" i="8" s="1"/>
  <c r="CP157" i="8"/>
  <c r="DO157" i="8" s="1"/>
  <c r="CE157" i="8"/>
  <c r="DD157" i="8" s="1"/>
  <c r="CD157" i="8"/>
  <c r="DC157" i="8" s="1"/>
  <c r="CF157" i="8"/>
  <c r="DE157" i="8" s="1"/>
  <c r="CT157" i="8"/>
  <c r="DS157" i="8" s="1"/>
  <c r="CG157" i="8"/>
  <c r="DF157" i="8" s="1"/>
  <c r="CN157" i="8"/>
  <c r="DM157" i="8" s="1"/>
  <c r="CO157" i="8"/>
  <c r="DN157" i="8" s="1"/>
  <c r="CQ157" i="8"/>
  <c r="DP157" i="8" s="1"/>
  <c r="CP120" i="8"/>
  <c r="DO120" i="8" s="1"/>
  <c r="CE120" i="8"/>
  <c r="DD120" i="8" s="1"/>
  <c r="CQ120" i="8"/>
  <c r="DP120" i="8" s="1"/>
  <c r="CF120" i="8"/>
  <c r="DE120" i="8" s="1"/>
  <c r="CR120" i="8"/>
  <c r="DQ120" i="8" s="1"/>
  <c r="CG120" i="8"/>
  <c r="DF120" i="8" s="1"/>
  <c r="CS120" i="8"/>
  <c r="DR120" i="8" s="1"/>
  <c r="CW120" i="8"/>
  <c r="DV120" i="8" s="1"/>
  <c r="CH120" i="8"/>
  <c r="DG120" i="8" s="1"/>
  <c r="CX120" i="8"/>
  <c r="DW120" i="8" s="1"/>
  <c r="CI120" i="8"/>
  <c r="DH120" i="8" s="1"/>
  <c r="CJ120" i="8"/>
  <c r="DI120" i="8" s="1"/>
  <c r="CN120" i="8"/>
  <c r="DM120" i="8" s="1"/>
  <c r="CO120" i="8"/>
  <c r="DN120" i="8" s="1"/>
  <c r="CT120" i="8"/>
  <c r="DS120" i="8" s="1"/>
  <c r="CL120" i="8"/>
  <c r="DK120" i="8" s="1"/>
  <c r="CV120" i="8"/>
  <c r="DU120" i="8" s="1"/>
  <c r="CD120" i="8"/>
  <c r="DC120" i="8" s="1"/>
  <c r="CK120" i="8"/>
  <c r="DJ120" i="8" s="1"/>
  <c r="CM120" i="8"/>
  <c r="DL120" i="8" s="1"/>
  <c r="CU120" i="8"/>
  <c r="DT120" i="8" s="1"/>
  <c r="CE54" i="8"/>
  <c r="DD54" i="8" s="1"/>
  <c r="CQ54" i="8"/>
  <c r="DP54" i="8" s="1"/>
  <c r="CJ54" i="8"/>
  <c r="DI54" i="8" s="1"/>
  <c r="CW54" i="8"/>
  <c r="DV54" i="8" s="1"/>
  <c r="CL54" i="8"/>
  <c r="DK54" i="8" s="1"/>
  <c r="CM54" i="8"/>
  <c r="DL54" i="8" s="1"/>
  <c r="CG54" i="8"/>
  <c r="DF54" i="8" s="1"/>
  <c r="CX54" i="8"/>
  <c r="DW54" i="8" s="1"/>
  <c r="CH54" i="8"/>
  <c r="DG54" i="8" s="1"/>
  <c r="CI54" i="8"/>
  <c r="DH54" i="8" s="1"/>
  <c r="CK54" i="8"/>
  <c r="DJ54" i="8" s="1"/>
  <c r="CO54" i="8"/>
  <c r="DN54" i="8" s="1"/>
  <c r="CP54" i="8"/>
  <c r="DO54" i="8" s="1"/>
  <c r="CR54" i="8"/>
  <c r="DQ54" i="8" s="1"/>
  <c r="CS54" i="8"/>
  <c r="DR54" i="8" s="1"/>
  <c r="CT54" i="8"/>
  <c r="DS54" i="8" s="1"/>
  <c r="CF54" i="8"/>
  <c r="DE54" i="8" s="1"/>
  <c r="CN54" i="8"/>
  <c r="DM54" i="8" s="1"/>
  <c r="CU54" i="8"/>
  <c r="DT54" i="8" s="1"/>
  <c r="CV54" i="8"/>
  <c r="DU54" i="8" s="1"/>
  <c r="CD54" i="8"/>
  <c r="DC54" i="8" s="1"/>
  <c r="CH193" i="8"/>
  <c r="DG193" i="8" s="1"/>
  <c r="CT193" i="8"/>
  <c r="DS193" i="8" s="1"/>
  <c r="CI193" i="8"/>
  <c r="DH193" i="8" s="1"/>
  <c r="CU193" i="8"/>
  <c r="DT193" i="8" s="1"/>
  <c r="CJ193" i="8"/>
  <c r="DI193" i="8" s="1"/>
  <c r="CV193" i="8"/>
  <c r="DU193" i="8" s="1"/>
  <c r="CN193" i="8"/>
  <c r="DM193" i="8" s="1"/>
  <c r="CG193" i="8"/>
  <c r="DF193" i="8" s="1"/>
  <c r="CE193" i="8"/>
  <c r="DD193" i="8" s="1"/>
  <c r="CM193" i="8"/>
  <c r="DL193" i="8" s="1"/>
  <c r="CO193" i="8"/>
  <c r="DN193" i="8" s="1"/>
  <c r="CF193" i="8"/>
  <c r="DE193" i="8" s="1"/>
  <c r="CK193" i="8"/>
  <c r="DJ193" i="8" s="1"/>
  <c r="CL193" i="8"/>
  <c r="DK193" i="8" s="1"/>
  <c r="CW193" i="8"/>
  <c r="DV193" i="8" s="1"/>
  <c r="CX193" i="8"/>
  <c r="DW193" i="8" s="1"/>
  <c r="CS193" i="8"/>
  <c r="DR193" i="8" s="1"/>
  <c r="CD193" i="8"/>
  <c r="DC193" i="8" s="1"/>
  <c r="CP193" i="8"/>
  <c r="DO193" i="8" s="1"/>
  <c r="CQ193" i="8"/>
  <c r="DP193" i="8" s="1"/>
  <c r="CR193" i="8"/>
  <c r="DQ193" i="8" s="1"/>
  <c r="CL185" i="8"/>
  <c r="DK185" i="8" s="1"/>
  <c r="CX185" i="8"/>
  <c r="DW185" i="8" s="1"/>
  <c r="CM185" i="8"/>
  <c r="DL185" i="8" s="1"/>
  <c r="CN185" i="8"/>
  <c r="DM185" i="8" s="1"/>
  <c r="CO185" i="8"/>
  <c r="DN185" i="8" s="1"/>
  <c r="CH185" i="8"/>
  <c r="DG185" i="8" s="1"/>
  <c r="CW185" i="8"/>
  <c r="DV185" i="8" s="1"/>
  <c r="CK185" i="8"/>
  <c r="DJ185" i="8" s="1"/>
  <c r="CT185" i="8"/>
  <c r="DS185" i="8" s="1"/>
  <c r="CP185" i="8"/>
  <c r="DO185" i="8" s="1"/>
  <c r="CQ185" i="8"/>
  <c r="DP185" i="8" s="1"/>
  <c r="CS185" i="8"/>
  <c r="DR185" i="8" s="1"/>
  <c r="CR185" i="8"/>
  <c r="DQ185" i="8" s="1"/>
  <c r="CI185" i="8"/>
  <c r="DH185" i="8" s="1"/>
  <c r="CJ185" i="8"/>
  <c r="DI185" i="8" s="1"/>
  <c r="CD185" i="8"/>
  <c r="DC185" i="8" s="1"/>
  <c r="CU185" i="8"/>
  <c r="DT185" i="8" s="1"/>
  <c r="CV185" i="8"/>
  <c r="DU185" i="8" s="1"/>
  <c r="CG185" i="8"/>
  <c r="DF185" i="8" s="1"/>
  <c r="CE185" i="8"/>
  <c r="DD185" i="8" s="1"/>
  <c r="CF185" i="8"/>
  <c r="DE185" i="8" s="1"/>
  <c r="CI127" i="8"/>
  <c r="DH127" i="8" s="1"/>
  <c r="CU127" i="8"/>
  <c r="DT127" i="8" s="1"/>
  <c r="CJ127" i="8"/>
  <c r="DI127" i="8" s="1"/>
  <c r="CV127" i="8"/>
  <c r="DU127" i="8" s="1"/>
  <c r="CK127" i="8"/>
  <c r="DJ127" i="8" s="1"/>
  <c r="CW127" i="8"/>
  <c r="DV127" i="8" s="1"/>
  <c r="CQ127" i="8"/>
  <c r="DP127" i="8" s="1"/>
  <c r="CR127" i="8"/>
  <c r="DQ127" i="8" s="1"/>
  <c r="CS127" i="8"/>
  <c r="DR127" i="8" s="1"/>
  <c r="CE127" i="8"/>
  <c r="DD127" i="8" s="1"/>
  <c r="CT127" i="8"/>
  <c r="DS127" i="8" s="1"/>
  <c r="CO127" i="8"/>
  <c r="DN127" i="8" s="1"/>
  <c r="CM127" i="8"/>
  <c r="DL127" i="8" s="1"/>
  <c r="CN127" i="8"/>
  <c r="DM127" i="8" s="1"/>
  <c r="CP127" i="8"/>
  <c r="DO127" i="8" s="1"/>
  <c r="CH127" i="8"/>
  <c r="DG127" i="8" s="1"/>
  <c r="CL127" i="8"/>
  <c r="DK127" i="8" s="1"/>
  <c r="CX127" i="8"/>
  <c r="DW127" i="8" s="1"/>
  <c r="CD127" i="8"/>
  <c r="DC127" i="8" s="1"/>
  <c r="CF127" i="8"/>
  <c r="DE127" i="8" s="1"/>
  <c r="CG127" i="8"/>
  <c r="DF127" i="8" s="1"/>
  <c r="CM125" i="8"/>
  <c r="DL125" i="8" s="1"/>
  <c r="CN125" i="8"/>
  <c r="DM125" i="8" s="1"/>
  <c r="CO125" i="8"/>
  <c r="DN125" i="8" s="1"/>
  <c r="CI125" i="8"/>
  <c r="DH125" i="8" s="1"/>
  <c r="CX125" i="8"/>
  <c r="DW125" i="8" s="1"/>
  <c r="CJ125" i="8"/>
  <c r="DI125" i="8" s="1"/>
  <c r="CK125" i="8"/>
  <c r="DJ125" i="8" s="1"/>
  <c r="CL125" i="8"/>
  <c r="DK125" i="8" s="1"/>
  <c r="CG125" i="8"/>
  <c r="DF125" i="8" s="1"/>
  <c r="CW125" i="8"/>
  <c r="DV125" i="8" s="1"/>
  <c r="CE125" i="8"/>
  <c r="DD125" i="8" s="1"/>
  <c r="CU125" i="8"/>
  <c r="DT125" i="8" s="1"/>
  <c r="CQ125" i="8"/>
  <c r="DP125" i="8" s="1"/>
  <c r="CD125" i="8"/>
  <c r="DC125" i="8" s="1"/>
  <c r="CR125" i="8"/>
  <c r="DQ125" i="8" s="1"/>
  <c r="CV125" i="8"/>
  <c r="DU125" i="8" s="1"/>
  <c r="CS125" i="8"/>
  <c r="DR125" i="8" s="1"/>
  <c r="CT125" i="8"/>
  <c r="DS125" i="8" s="1"/>
  <c r="CH125" i="8"/>
  <c r="DG125" i="8" s="1"/>
  <c r="CP125" i="8"/>
  <c r="DO125" i="8" s="1"/>
  <c r="CF125" i="8"/>
  <c r="DE125" i="8" s="1"/>
  <c r="CM152" i="8"/>
  <c r="DL152" i="8" s="1"/>
  <c r="CN152" i="8"/>
  <c r="DM152" i="8" s="1"/>
  <c r="CO152" i="8"/>
  <c r="DN152" i="8" s="1"/>
  <c r="CL152" i="8"/>
  <c r="DK152" i="8" s="1"/>
  <c r="CP152" i="8"/>
  <c r="DO152" i="8" s="1"/>
  <c r="CQ152" i="8"/>
  <c r="DP152" i="8" s="1"/>
  <c r="CJ152" i="8"/>
  <c r="DI152" i="8" s="1"/>
  <c r="CE152" i="8"/>
  <c r="DD152" i="8" s="1"/>
  <c r="CX152" i="8"/>
  <c r="DW152" i="8" s="1"/>
  <c r="CG152" i="8"/>
  <c r="DF152" i="8" s="1"/>
  <c r="CV152" i="8"/>
  <c r="DU152" i="8" s="1"/>
  <c r="CK152" i="8"/>
  <c r="DJ152" i="8" s="1"/>
  <c r="CR152" i="8"/>
  <c r="DQ152" i="8" s="1"/>
  <c r="CF152" i="8"/>
  <c r="DE152" i="8" s="1"/>
  <c r="CH152" i="8"/>
  <c r="DG152" i="8" s="1"/>
  <c r="CI152" i="8"/>
  <c r="DH152" i="8" s="1"/>
  <c r="CS152" i="8"/>
  <c r="DR152" i="8" s="1"/>
  <c r="CT152" i="8"/>
  <c r="DS152" i="8" s="1"/>
  <c r="CU152" i="8"/>
  <c r="DT152" i="8" s="1"/>
  <c r="CD152" i="8"/>
  <c r="CW152" i="8"/>
  <c r="DV152" i="8" s="1"/>
  <c r="CE104" i="8"/>
  <c r="DD104" i="8" s="1"/>
  <c r="CQ104" i="8"/>
  <c r="DP104" i="8" s="1"/>
  <c r="CF104" i="8"/>
  <c r="DE104" i="8" s="1"/>
  <c r="CR104" i="8"/>
  <c r="DQ104" i="8" s="1"/>
  <c r="CG104" i="8"/>
  <c r="DF104" i="8" s="1"/>
  <c r="CS104" i="8"/>
  <c r="DR104" i="8" s="1"/>
  <c r="CI104" i="8"/>
  <c r="DH104" i="8" s="1"/>
  <c r="CX104" i="8"/>
  <c r="DW104" i="8" s="1"/>
  <c r="CJ104" i="8"/>
  <c r="DI104" i="8" s="1"/>
  <c r="CK104" i="8"/>
  <c r="DJ104" i="8" s="1"/>
  <c r="CL104" i="8"/>
  <c r="DK104" i="8" s="1"/>
  <c r="CH104" i="8"/>
  <c r="DG104" i="8" s="1"/>
  <c r="CM104" i="8"/>
  <c r="DL104" i="8" s="1"/>
  <c r="CN104" i="8"/>
  <c r="DM104" i="8" s="1"/>
  <c r="CO104" i="8"/>
  <c r="DN104" i="8" s="1"/>
  <c r="CP104" i="8"/>
  <c r="DO104" i="8" s="1"/>
  <c r="CT104" i="8"/>
  <c r="DS104" i="8" s="1"/>
  <c r="CU104" i="8"/>
  <c r="DT104" i="8" s="1"/>
  <c r="CV104" i="8"/>
  <c r="DU104" i="8" s="1"/>
  <c r="CW104" i="8"/>
  <c r="DV104" i="8" s="1"/>
  <c r="CD104" i="8"/>
  <c r="DC104" i="8" s="1"/>
  <c r="CI58" i="8"/>
  <c r="DH58" i="8" s="1"/>
  <c r="CU58" i="8"/>
  <c r="DT58" i="8" s="1"/>
  <c r="CH58" i="8"/>
  <c r="DG58" i="8" s="1"/>
  <c r="CV58" i="8"/>
  <c r="DU58" i="8" s="1"/>
  <c r="CK58" i="8"/>
  <c r="DJ58" i="8" s="1"/>
  <c r="CX58" i="8"/>
  <c r="DW58" i="8" s="1"/>
  <c r="CL58" i="8"/>
  <c r="DK58" i="8" s="1"/>
  <c r="CO58" i="8"/>
  <c r="DN58" i="8" s="1"/>
  <c r="CP58" i="8"/>
  <c r="DO58" i="8" s="1"/>
  <c r="CQ58" i="8"/>
  <c r="DP58" i="8" s="1"/>
  <c r="CR58" i="8"/>
  <c r="DQ58" i="8" s="1"/>
  <c r="CJ58" i="8"/>
  <c r="DI58" i="8" s="1"/>
  <c r="CM58" i="8"/>
  <c r="DL58" i="8" s="1"/>
  <c r="CN58" i="8"/>
  <c r="DM58" i="8" s="1"/>
  <c r="CS58" i="8"/>
  <c r="DR58" i="8" s="1"/>
  <c r="CT58" i="8"/>
  <c r="DS58" i="8" s="1"/>
  <c r="CD58" i="8"/>
  <c r="DC58" i="8" s="1"/>
  <c r="CE58" i="8"/>
  <c r="DD58" i="8" s="1"/>
  <c r="CF58" i="8"/>
  <c r="DE58" i="8" s="1"/>
  <c r="CG58" i="8"/>
  <c r="DF58" i="8" s="1"/>
  <c r="CW58" i="8"/>
  <c r="DV58" i="8" s="1"/>
  <c r="CP114" i="8"/>
  <c r="CE114" i="8"/>
  <c r="CQ114" i="8"/>
  <c r="CF114" i="8"/>
  <c r="CR114" i="8"/>
  <c r="CG114" i="8"/>
  <c r="CS114" i="8"/>
  <c r="CO114" i="8"/>
  <c r="CT114" i="8"/>
  <c r="CU114" i="8"/>
  <c r="CV114" i="8"/>
  <c r="CM114" i="8"/>
  <c r="CN114" i="8"/>
  <c r="CW114" i="8"/>
  <c r="CX114" i="8"/>
  <c r="CK114" i="8"/>
  <c r="CL114" i="8"/>
  <c r="CD114" i="8"/>
  <c r="CI114" i="8"/>
  <c r="CJ114" i="8"/>
  <c r="CH114" i="8"/>
  <c r="CI87" i="8"/>
  <c r="DH87" i="8" s="1"/>
  <c r="CU87" i="8"/>
  <c r="DT87" i="8" s="1"/>
  <c r="CJ87" i="8"/>
  <c r="DI87" i="8" s="1"/>
  <c r="CV87" i="8"/>
  <c r="DU87" i="8" s="1"/>
  <c r="CK87" i="8"/>
  <c r="DJ87" i="8" s="1"/>
  <c r="CW87" i="8"/>
  <c r="DV87" i="8" s="1"/>
  <c r="CM87" i="8"/>
  <c r="DL87" i="8" s="1"/>
  <c r="CN87" i="8"/>
  <c r="DM87" i="8" s="1"/>
  <c r="CO87" i="8"/>
  <c r="DN87" i="8" s="1"/>
  <c r="CP87" i="8"/>
  <c r="DO87" i="8" s="1"/>
  <c r="CQ87" i="8"/>
  <c r="DP87" i="8" s="1"/>
  <c r="CE87" i="8"/>
  <c r="DD87" i="8" s="1"/>
  <c r="CF87" i="8"/>
  <c r="DE87" i="8" s="1"/>
  <c r="CG87" i="8"/>
  <c r="DF87" i="8" s="1"/>
  <c r="CD87" i="8"/>
  <c r="DC87" i="8" s="1"/>
  <c r="CH87" i="8"/>
  <c r="DG87" i="8" s="1"/>
  <c r="CS87" i="8"/>
  <c r="DR87" i="8" s="1"/>
  <c r="CL87" i="8"/>
  <c r="DK87" i="8" s="1"/>
  <c r="CR87" i="8"/>
  <c r="DQ87" i="8" s="1"/>
  <c r="CX87" i="8"/>
  <c r="DW87" i="8" s="1"/>
  <c r="CT87" i="8"/>
  <c r="DS87" i="8" s="1"/>
  <c r="CL191" i="8"/>
  <c r="DK191" i="8" s="1"/>
  <c r="CX191" i="8"/>
  <c r="DW191" i="8" s="1"/>
  <c r="CM191" i="8"/>
  <c r="DL191" i="8" s="1"/>
  <c r="CN191" i="8"/>
  <c r="DM191" i="8" s="1"/>
  <c r="CF191" i="8"/>
  <c r="DE191" i="8" s="1"/>
  <c r="CU191" i="8"/>
  <c r="DT191" i="8" s="1"/>
  <c r="CQ191" i="8"/>
  <c r="DP191" i="8" s="1"/>
  <c r="CH191" i="8"/>
  <c r="DG191" i="8" s="1"/>
  <c r="CD191" i="8"/>
  <c r="DC191" i="8" s="1"/>
  <c r="CI191" i="8"/>
  <c r="DH191" i="8" s="1"/>
  <c r="CO191" i="8"/>
  <c r="DN191" i="8" s="1"/>
  <c r="CJ191" i="8"/>
  <c r="DI191" i="8" s="1"/>
  <c r="CP191" i="8"/>
  <c r="DO191" i="8" s="1"/>
  <c r="CK191" i="8"/>
  <c r="DJ191" i="8" s="1"/>
  <c r="CE191" i="8"/>
  <c r="DD191" i="8" s="1"/>
  <c r="CW191" i="8"/>
  <c r="DV191" i="8" s="1"/>
  <c r="CG191" i="8"/>
  <c r="DF191" i="8" s="1"/>
  <c r="CS191" i="8"/>
  <c r="DR191" i="8" s="1"/>
  <c r="CT191" i="8"/>
  <c r="DS191" i="8" s="1"/>
  <c r="CV191" i="8"/>
  <c r="DU191" i="8" s="1"/>
  <c r="CR191" i="8"/>
  <c r="DQ191" i="8" s="1"/>
  <c r="CM194" i="8"/>
  <c r="DL194" i="8" s="1"/>
  <c r="CD194" i="8"/>
  <c r="DC194" i="8" s="1"/>
  <c r="CN194" i="8"/>
  <c r="DM194" i="8" s="1"/>
  <c r="CI194" i="8"/>
  <c r="DH194" i="8" s="1"/>
  <c r="CW194" i="8"/>
  <c r="DV194" i="8" s="1"/>
  <c r="CE194" i="8"/>
  <c r="DD194" i="8" s="1"/>
  <c r="CS194" i="8"/>
  <c r="DR194" i="8" s="1"/>
  <c r="CF194" i="8"/>
  <c r="DE194" i="8" s="1"/>
  <c r="CV194" i="8"/>
  <c r="DU194" i="8" s="1"/>
  <c r="CG194" i="8"/>
  <c r="DF194" i="8" s="1"/>
  <c r="CX194" i="8"/>
  <c r="DW194" i="8" s="1"/>
  <c r="CL194" i="8"/>
  <c r="DK194" i="8" s="1"/>
  <c r="CH194" i="8"/>
  <c r="DG194" i="8" s="1"/>
  <c r="CJ194" i="8"/>
  <c r="DI194" i="8" s="1"/>
  <c r="CK194" i="8"/>
  <c r="DJ194" i="8" s="1"/>
  <c r="CT194" i="8"/>
  <c r="DS194" i="8" s="1"/>
  <c r="CU194" i="8"/>
  <c r="DT194" i="8" s="1"/>
  <c r="CO194" i="8"/>
  <c r="DN194" i="8" s="1"/>
  <c r="CP194" i="8"/>
  <c r="DO194" i="8" s="1"/>
  <c r="CQ194" i="8"/>
  <c r="DP194" i="8" s="1"/>
  <c r="CR194" i="8"/>
  <c r="DQ194" i="8" s="1"/>
  <c r="CI154" i="8"/>
  <c r="DH154" i="8" s="1"/>
  <c r="CU154" i="8"/>
  <c r="DT154" i="8" s="1"/>
  <c r="CJ154" i="8"/>
  <c r="DI154" i="8" s="1"/>
  <c r="CV154" i="8"/>
  <c r="DU154" i="8" s="1"/>
  <c r="CK154" i="8"/>
  <c r="DJ154" i="8" s="1"/>
  <c r="CW154" i="8"/>
  <c r="DV154" i="8" s="1"/>
  <c r="CE154" i="8"/>
  <c r="DD154" i="8" s="1"/>
  <c r="CT154" i="8"/>
  <c r="DS154" i="8" s="1"/>
  <c r="CF154" i="8"/>
  <c r="DE154" i="8" s="1"/>
  <c r="CX154" i="8"/>
  <c r="DW154" i="8" s="1"/>
  <c r="CG154" i="8"/>
  <c r="CO154" i="8"/>
  <c r="DN154" i="8" s="1"/>
  <c r="CL154" i="8"/>
  <c r="DK154" i="8" s="1"/>
  <c r="CN154" i="8"/>
  <c r="DM154" i="8" s="1"/>
  <c r="CD154" i="8"/>
  <c r="DC154" i="8" s="1"/>
  <c r="CR154" i="8"/>
  <c r="DQ154" i="8" s="1"/>
  <c r="CS154" i="8"/>
  <c r="DR154" i="8" s="1"/>
  <c r="CH154" i="8"/>
  <c r="DG154" i="8" s="1"/>
  <c r="CQ154" i="8"/>
  <c r="DP154" i="8" s="1"/>
  <c r="CM154" i="8"/>
  <c r="DL154" i="8" s="1"/>
  <c r="CP154" i="8"/>
  <c r="DO154" i="8" s="1"/>
  <c r="CI19" i="8"/>
  <c r="DH19" i="8" s="1"/>
  <c r="CU19" i="8"/>
  <c r="DT19" i="8" s="1"/>
  <c r="CP19" i="8"/>
  <c r="DO19" i="8" s="1"/>
  <c r="CE19" i="8"/>
  <c r="DD19" i="8" s="1"/>
  <c r="CR19" i="8"/>
  <c r="DQ19" i="8" s="1"/>
  <c r="CF19" i="8"/>
  <c r="DE19" i="8" s="1"/>
  <c r="CS19" i="8"/>
  <c r="DR19" i="8" s="1"/>
  <c r="CG19" i="8"/>
  <c r="DF19" i="8" s="1"/>
  <c r="CT19" i="8"/>
  <c r="DS19" i="8" s="1"/>
  <c r="CJ19" i="8"/>
  <c r="CW19" i="8"/>
  <c r="DV19" i="8" s="1"/>
  <c r="CL19" i="8"/>
  <c r="DK19" i="8" s="1"/>
  <c r="CM19" i="8"/>
  <c r="DL19" i="8" s="1"/>
  <c r="CN19" i="8"/>
  <c r="DM19" i="8" s="1"/>
  <c r="CO19" i="8"/>
  <c r="DN19" i="8" s="1"/>
  <c r="CV19" i="8"/>
  <c r="DU19" i="8" s="1"/>
  <c r="CX19" i="8"/>
  <c r="DW19" i="8" s="1"/>
  <c r="CH19" i="8"/>
  <c r="DG19" i="8" s="1"/>
  <c r="CK19" i="8"/>
  <c r="DJ19" i="8" s="1"/>
  <c r="CQ19" i="8"/>
  <c r="DP19" i="8" s="1"/>
  <c r="CD19" i="8"/>
  <c r="DC19" i="8" s="1"/>
  <c r="CM106" i="8"/>
  <c r="CN106" i="8"/>
  <c r="CO106" i="8"/>
  <c r="CQ106" i="8"/>
  <c r="CR106" i="8"/>
  <c r="CS106" i="8"/>
  <c r="CE106" i="8"/>
  <c r="CT106" i="8"/>
  <c r="CP106" i="8"/>
  <c r="CU106" i="8"/>
  <c r="CV106" i="8"/>
  <c r="CW106" i="8"/>
  <c r="CJ106" i="8"/>
  <c r="CK106" i="8"/>
  <c r="CL106" i="8"/>
  <c r="CH106" i="8"/>
  <c r="CD106" i="8"/>
  <c r="CF106" i="8"/>
  <c r="CG106" i="8"/>
  <c r="CI106" i="8"/>
  <c r="CX106" i="8"/>
  <c r="DL38" i="8"/>
  <c r="CM35" i="8"/>
  <c r="DL35" i="8" s="1"/>
  <c r="CJ35" i="8"/>
  <c r="DI35" i="8" s="1"/>
  <c r="CW35" i="8"/>
  <c r="DV35" i="8" s="1"/>
  <c r="CL35" i="8"/>
  <c r="DK35" i="8" s="1"/>
  <c r="CN35" i="8"/>
  <c r="DM35" i="8" s="1"/>
  <c r="CO35" i="8"/>
  <c r="DN35" i="8" s="1"/>
  <c r="CQ35" i="8"/>
  <c r="DP35" i="8" s="1"/>
  <c r="CF35" i="8"/>
  <c r="DE35" i="8" s="1"/>
  <c r="CG35" i="8"/>
  <c r="DF35" i="8" s="1"/>
  <c r="CH35" i="8"/>
  <c r="DG35" i="8" s="1"/>
  <c r="CI35" i="8"/>
  <c r="DH35" i="8" s="1"/>
  <c r="CE35" i="8"/>
  <c r="DD35" i="8" s="1"/>
  <c r="CK35" i="8"/>
  <c r="DJ35" i="8" s="1"/>
  <c r="CP35" i="8"/>
  <c r="DO35" i="8" s="1"/>
  <c r="CX35" i="8"/>
  <c r="DW35" i="8" s="1"/>
  <c r="CU35" i="8"/>
  <c r="DT35" i="8" s="1"/>
  <c r="CR35" i="8"/>
  <c r="DQ35" i="8" s="1"/>
  <c r="CS35" i="8"/>
  <c r="DR35" i="8" s="1"/>
  <c r="CT35" i="8"/>
  <c r="DS35" i="8" s="1"/>
  <c r="CV35" i="8"/>
  <c r="DU35" i="8" s="1"/>
  <c r="CD35" i="8"/>
  <c r="DC35" i="8" s="1"/>
  <c r="CE126" i="8"/>
  <c r="DD126" i="8" s="1"/>
  <c r="CQ126" i="8"/>
  <c r="DP126" i="8" s="1"/>
  <c r="CF126" i="8"/>
  <c r="DE126" i="8" s="1"/>
  <c r="CR126" i="8"/>
  <c r="DQ126" i="8" s="1"/>
  <c r="CG126" i="8"/>
  <c r="DF126" i="8" s="1"/>
  <c r="CS126" i="8"/>
  <c r="DR126" i="8" s="1"/>
  <c r="CV126" i="8"/>
  <c r="DU126" i="8" s="1"/>
  <c r="CH126" i="8"/>
  <c r="DG126" i="8" s="1"/>
  <c r="CW126" i="8"/>
  <c r="DV126" i="8" s="1"/>
  <c r="CI126" i="8"/>
  <c r="DH126" i="8" s="1"/>
  <c r="CX126" i="8"/>
  <c r="DW126" i="8" s="1"/>
  <c r="CJ126" i="8"/>
  <c r="DI126" i="8" s="1"/>
  <c r="CM126" i="8"/>
  <c r="DL126" i="8" s="1"/>
  <c r="CK126" i="8"/>
  <c r="DJ126" i="8" s="1"/>
  <c r="CL126" i="8"/>
  <c r="DK126" i="8" s="1"/>
  <c r="CD126" i="8"/>
  <c r="DC126" i="8" s="1"/>
  <c r="CN126" i="8"/>
  <c r="DM126" i="8" s="1"/>
  <c r="CO126" i="8"/>
  <c r="DN126" i="8" s="1"/>
  <c r="CU126" i="8"/>
  <c r="DT126" i="8" s="1"/>
  <c r="CP126" i="8"/>
  <c r="DO126" i="8" s="1"/>
  <c r="CT126" i="8"/>
  <c r="DS126" i="8" s="1"/>
  <c r="CI220" i="8"/>
  <c r="DH220" i="8" s="1"/>
  <c r="CU220" i="8"/>
  <c r="DT220" i="8" s="1"/>
  <c r="CJ220" i="8"/>
  <c r="DI220" i="8" s="1"/>
  <c r="CV220" i="8"/>
  <c r="DU220" i="8" s="1"/>
  <c r="CG220" i="8"/>
  <c r="DF220" i="8" s="1"/>
  <c r="CW220" i="8"/>
  <c r="DV220" i="8" s="1"/>
  <c r="CQ220" i="8"/>
  <c r="DP220" i="8" s="1"/>
  <c r="CT220" i="8"/>
  <c r="DS220" i="8" s="1"/>
  <c r="CL220" i="8"/>
  <c r="DK220" i="8" s="1"/>
  <c r="CE220" i="8"/>
  <c r="DD220" i="8" s="1"/>
  <c r="CX220" i="8"/>
  <c r="DW220" i="8" s="1"/>
  <c r="CK220" i="8"/>
  <c r="DJ220" i="8" s="1"/>
  <c r="CF220" i="8"/>
  <c r="DE220" i="8" s="1"/>
  <c r="CH220" i="8"/>
  <c r="DG220" i="8" s="1"/>
  <c r="CR220" i="8"/>
  <c r="DQ220" i="8" s="1"/>
  <c r="CS220" i="8"/>
  <c r="DR220" i="8" s="1"/>
  <c r="CN220" i="8"/>
  <c r="DM220" i="8" s="1"/>
  <c r="CO220" i="8"/>
  <c r="DN220" i="8" s="1"/>
  <c r="CP220" i="8"/>
  <c r="DO220" i="8" s="1"/>
  <c r="CD220" i="8"/>
  <c r="CM220" i="8"/>
  <c r="DL220" i="8" s="1"/>
  <c r="CI108" i="8"/>
  <c r="CU108" i="8"/>
  <c r="CJ108" i="8"/>
  <c r="CV108" i="8"/>
  <c r="CK108" i="8"/>
  <c r="CW108" i="8"/>
  <c r="CG108" i="8"/>
  <c r="CH108" i="8"/>
  <c r="CL108" i="8"/>
  <c r="CM108" i="8"/>
  <c r="CX108" i="8"/>
  <c r="CE108" i="8"/>
  <c r="CS108" i="8"/>
  <c r="CO108" i="8"/>
  <c r="CP108" i="8"/>
  <c r="CQ108" i="8"/>
  <c r="CF108" i="8"/>
  <c r="CD108" i="8"/>
  <c r="CR108" i="8"/>
  <c r="CN108" i="8"/>
  <c r="CT108" i="8"/>
  <c r="CM103" i="8"/>
  <c r="DL103" i="8" s="1"/>
  <c r="CN103" i="8"/>
  <c r="DM103" i="8" s="1"/>
  <c r="CO103" i="8"/>
  <c r="DN103" i="8" s="1"/>
  <c r="CK103" i="8"/>
  <c r="DJ103" i="8" s="1"/>
  <c r="CL103" i="8"/>
  <c r="DK103" i="8" s="1"/>
  <c r="CP103" i="8"/>
  <c r="DO103" i="8" s="1"/>
  <c r="CQ103" i="8"/>
  <c r="DP103" i="8" s="1"/>
  <c r="CF103" i="8"/>
  <c r="DE103" i="8" s="1"/>
  <c r="CG103" i="8"/>
  <c r="DF103" i="8" s="1"/>
  <c r="CH103" i="8"/>
  <c r="DG103" i="8" s="1"/>
  <c r="CI103" i="8"/>
  <c r="DH103" i="8" s="1"/>
  <c r="CS103" i="8"/>
  <c r="DR103" i="8" s="1"/>
  <c r="CW103" i="8"/>
  <c r="DV103" i="8" s="1"/>
  <c r="CX103" i="8"/>
  <c r="DW103" i="8" s="1"/>
  <c r="CU103" i="8"/>
  <c r="DT103" i="8" s="1"/>
  <c r="CV103" i="8"/>
  <c r="DU103" i="8" s="1"/>
  <c r="CE103" i="8"/>
  <c r="DD103" i="8" s="1"/>
  <c r="CR103" i="8"/>
  <c r="DQ103" i="8" s="1"/>
  <c r="CD103" i="8"/>
  <c r="DC103" i="8" s="1"/>
  <c r="CT103" i="8"/>
  <c r="DS103" i="8" s="1"/>
  <c r="CJ103" i="8"/>
  <c r="DI103" i="8" s="1"/>
  <c r="CM131" i="8"/>
  <c r="DL131" i="8" s="1"/>
  <c r="CN131" i="8"/>
  <c r="DM131" i="8" s="1"/>
  <c r="CO131" i="8"/>
  <c r="DN131" i="8" s="1"/>
  <c r="CR131" i="8"/>
  <c r="DQ131" i="8" s="1"/>
  <c r="CS131" i="8"/>
  <c r="DR131" i="8" s="1"/>
  <c r="CE131" i="8"/>
  <c r="DD131" i="8" s="1"/>
  <c r="CT131" i="8"/>
  <c r="DS131" i="8" s="1"/>
  <c r="CF131" i="8"/>
  <c r="DE131" i="8" s="1"/>
  <c r="CU131" i="8"/>
  <c r="DT131" i="8" s="1"/>
  <c r="CI131" i="8"/>
  <c r="DH131" i="8" s="1"/>
  <c r="CK131" i="8"/>
  <c r="DJ131" i="8" s="1"/>
  <c r="CP131" i="8"/>
  <c r="DO131" i="8" s="1"/>
  <c r="CH131" i="8"/>
  <c r="DG131" i="8" s="1"/>
  <c r="CJ131" i="8"/>
  <c r="DI131" i="8" s="1"/>
  <c r="CD131" i="8"/>
  <c r="DC131" i="8" s="1"/>
  <c r="CL131" i="8"/>
  <c r="DK131" i="8" s="1"/>
  <c r="CQ131" i="8"/>
  <c r="DP131" i="8" s="1"/>
  <c r="CW131" i="8"/>
  <c r="DV131" i="8" s="1"/>
  <c r="CX131" i="8"/>
  <c r="DW131" i="8" s="1"/>
  <c r="CV131" i="8"/>
  <c r="DU131" i="8" s="1"/>
  <c r="CG131" i="8"/>
  <c r="DF131" i="8" s="1"/>
  <c r="CJ65" i="8"/>
  <c r="DI65" i="8" s="1"/>
  <c r="CV65" i="8"/>
  <c r="DU65" i="8" s="1"/>
  <c r="CK65" i="8"/>
  <c r="DJ65" i="8" s="1"/>
  <c r="CW65" i="8"/>
  <c r="DV65" i="8" s="1"/>
  <c r="CH65" i="8"/>
  <c r="DG65" i="8" s="1"/>
  <c r="CX65" i="8"/>
  <c r="DW65" i="8" s="1"/>
  <c r="CI65" i="8"/>
  <c r="DH65" i="8" s="1"/>
  <c r="CL65" i="8"/>
  <c r="DK65" i="8" s="1"/>
  <c r="CM65" i="8"/>
  <c r="DL65" i="8" s="1"/>
  <c r="CS65" i="8"/>
  <c r="DR65" i="8" s="1"/>
  <c r="CT65" i="8"/>
  <c r="DS65" i="8" s="1"/>
  <c r="CU65" i="8"/>
  <c r="DT65" i="8" s="1"/>
  <c r="CE65" i="8"/>
  <c r="DD65" i="8" s="1"/>
  <c r="CN65" i="8"/>
  <c r="DM65" i="8" s="1"/>
  <c r="CO65" i="8"/>
  <c r="DN65" i="8" s="1"/>
  <c r="CP65" i="8"/>
  <c r="DO65" i="8" s="1"/>
  <c r="CQ65" i="8"/>
  <c r="DP65" i="8" s="1"/>
  <c r="CR65" i="8"/>
  <c r="DQ65" i="8" s="1"/>
  <c r="CD65" i="8"/>
  <c r="DC65" i="8" s="1"/>
  <c r="CF65" i="8"/>
  <c r="DE65" i="8" s="1"/>
  <c r="CG65" i="8"/>
  <c r="DF65" i="8" s="1"/>
  <c r="CP111" i="8"/>
  <c r="DO111" i="8" s="1"/>
  <c r="CE111" i="8"/>
  <c r="DD111" i="8" s="1"/>
  <c r="CQ111" i="8"/>
  <c r="DP111" i="8" s="1"/>
  <c r="CF111" i="8"/>
  <c r="DE111" i="8" s="1"/>
  <c r="CR111" i="8"/>
  <c r="DQ111" i="8" s="1"/>
  <c r="CG111" i="8"/>
  <c r="DF111" i="8" s="1"/>
  <c r="CS111" i="8"/>
  <c r="DR111" i="8" s="1"/>
  <c r="CW111" i="8"/>
  <c r="DV111" i="8" s="1"/>
  <c r="CH111" i="8"/>
  <c r="DG111" i="8" s="1"/>
  <c r="CX111" i="8"/>
  <c r="DW111" i="8" s="1"/>
  <c r="CI111" i="8"/>
  <c r="DH111" i="8" s="1"/>
  <c r="CD111" i="8"/>
  <c r="CJ111" i="8"/>
  <c r="DI111" i="8" s="1"/>
  <c r="CU111" i="8"/>
  <c r="DT111" i="8" s="1"/>
  <c r="CO111" i="8"/>
  <c r="DN111" i="8" s="1"/>
  <c r="CT111" i="8"/>
  <c r="DS111" i="8" s="1"/>
  <c r="CV111" i="8"/>
  <c r="DU111" i="8" s="1"/>
  <c r="CM111" i="8"/>
  <c r="DL111" i="8" s="1"/>
  <c r="CK111" i="8"/>
  <c r="DJ111" i="8" s="1"/>
  <c r="CL111" i="8"/>
  <c r="DK111" i="8" s="1"/>
  <c r="CN111" i="8"/>
  <c r="DM111" i="8" s="1"/>
  <c r="CI96" i="8"/>
  <c r="DH96" i="8" s="1"/>
  <c r="CU96" i="8"/>
  <c r="DT96" i="8" s="1"/>
  <c r="CJ96" i="8"/>
  <c r="DI96" i="8" s="1"/>
  <c r="CV96" i="8"/>
  <c r="DU96" i="8" s="1"/>
  <c r="CK96" i="8"/>
  <c r="DJ96" i="8" s="1"/>
  <c r="CW96" i="8"/>
  <c r="DV96" i="8" s="1"/>
  <c r="CG96" i="8"/>
  <c r="DF96" i="8" s="1"/>
  <c r="CH96" i="8"/>
  <c r="DG96" i="8" s="1"/>
  <c r="CL96" i="8"/>
  <c r="DK96" i="8" s="1"/>
  <c r="CM96" i="8"/>
  <c r="DL96" i="8" s="1"/>
  <c r="CN96" i="8"/>
  <c r="DM96" i="8" s="1"/>
  <c r="CQ96" i="8"/>
  <c r="DP96" i="8" s="1"/>
  <c r="CR96" i="8"/>
  <c r="DQ96" i="8" s="1"/>
  <c r="CS96" i="8"/>
  <c r="DR96" i="8" s="1"/>
  <c r="CT96" i="8"/>
  <c r="DS96" i="8" s="1"/>
  <c r="CE96" i="8"/>
  <c r="DD96" i="8" s="1"/>
  <c r="CF96" i="8"/>
  <c r="DE96" i="8" s="1"/>
  <c r="CO96" i="8"/>
  <c r="DN96" i="8" s="1"/>
  <c r="CD96" i="8"/>
  <c r="DC96" i="8" s="1"/>
  <c r="CP96" i="8"/>
  <c r="DO96" i="8" s="1"/>
  <c r="CX96" i="8"/>
  <c r="DW96" i="8" s="1"/>
  <c r="CH115" i="8"/>
  <c r="CT115" i="8"/>
  <c r="CI115" i="8"/>
  <c r="CU115" i="8"/>
  <c r="CJ115" i="8"/>
  <c r="CV115" i="8"/>
  <c r="CK115" i="8"/>
  <c r="CW115" i="8"/>
  <c r="CO115" i="8"/>
  <c r="CP115" i="8"/>
  <c r="CQ115" i="8"/>
  <c r="CR115" i="8"/>
  <c r="CX115" i="8"/>
  <c r="CM115" i="8"/>
  <c r="CE115" i="8"/>
  <c r="CL115" i="8"/>
  <c r="CF115" i="8"/>
  <c r="CD115" i="8"/>
  <c r="CG115" i="8"/>
  <c r="CN115" i="8"/>
  <c r="CS115" i="8"/>
  <c r="CL63" i="8"/>
  <c r="DK63" i="8" s="1"/>
  <c r="CX63" i="8"/>
  <c r="DW63" i="8" s="1"/>
  <c r="CN63" i="8"/>
  <c r="DM63" i="8" s="1"/>
  <c r="CO63" i="8"/>
  <c r="DN63" i="8" s="1"/>
  <c r="CR63" i="8"/>
  <c r="DQ63" i="8" s="1"/>
  <c r="CS63" i="8"/>
  <c r="DR63" i="8" s="1"/>
  <c r="CE63" i="8"/>
  <c r="DD63" i="8" s="1"/>
  <c r="CT63" i="8"/>
  <c r="DS63" i="8" s="1"/>
  <c r="CF63" i="8"/>
  <c r="DE63" i="8" s="1"/>
  <c r="CU63" i="8"/>
  <c r="DT63" i="8" s="1"/>
  <c r="CM63" i="8"/>
  <c r="DL63" i="8" s="1"/>
  <c r="CP63" i="8"/>
  <c r="DO63" i="8" s="1"/>
  <c r="CQ63" i="8"/>
  <c r="DP63" i="8" s="1"/>
  <c r="CV63" i="8"/>
  <c r="DU63" i="8" s="1"/>
  <c r="CW63" i="8"/>
  <c r="DV63" i="8" s="1"/>
  <c r="CI63" i="8"/>
  <c r="DH63" i="8" s="1"/>
  <c r="CJ63" i="8"/>
  <c r="DI63" i="8" s="1"/>
  <c r="CK63" i="8"/>
  <c r="DJ63" i="8" s="1"/>
  <c r="CD63" i="8"/>
  <c r="DC63" i="8" s="1"/>
  <c r="CH63" i="8"/>
  <c r="DG63" i="8" s="1"/>
  <c r="CG63" i="8"/>
  <c r="DF63" i="8" s="1"/>
  <c r="CE198" i="8"/>
  <c r="DD198" i="8" s="1"/>
  <c r="CQ198" i="8"/>
  <c r="DP198" i="8" s="1"/>
  <c r="CF198" i="8"/>
  <c r="DE198" i="8" s="1"/>
  <c r="CR198" i="8"/>
  <c r="DQ198" i="8" s="1"/>
  <c r="CO198" i="8"/>
  <c r="DN198" i="8" s="1"/>
  <c r="CK198" i="8"/>
  <c r="DJ198" i="8" s="1"/>
  <c r="CL198" i="8"/>
  <c r="DK198" i="8" s="1"/>
  <c r="CS198" i="8"/>
  <c r="DR198" i="8" s="1"/>
  <c r="CM198" i="8"/>
  <c r="DL198" i="8" s="1"/>
  <c r="CN198" i="8"/>
  <c r="DM198" i="8" s="1"/>
  <c r="CT198" i="8"/>
  <c r="DS198" i="8" s="1"/>
  <c r="CP198" i="8"/>
  <c r="DO198" i="8" s="1"/>
  <c r="CI198" i="8"/>
  <c r="DH198" i="8" s="1"/>
  <c r="CD198" i="8"/>
  <c r="CJ198" i="8"/>
  <c r="DI198" i="8" s="1"/>
  <c r="CH198" i="8"/>
  <c r="DG198" i="8" s="1"/>
  <c r="CW198" i="8"/>
  <c r="DV198" i="8" s="1"/>
  <c r="CU198" i="8"/>
  <c r="DT198" i="8" s="1"/>
  <c r="CV198" i="8"/>
  <c r="DU198" i="8" s="1"/>
  <c r="CG198" i="8"/>
  <c r="DF198" i="8" s="1"/>
  <c r="CX198" i="8"/>
  <c r="DW198" i="8" s="1"/>
  <c r="CP171" i="8"/>
  <c r="DO171" i="8" s="1"/>
  <c r="CE171" i="8"/>
  <c r="DD171" i="8" s="1"/>
  <c r="CQ171" i="8"/>
  <c r="DP171" i="8" s="1"/>
  <c r="CF171" i="8"/>
  <c r="DE171" i="8" s="1"/>
  <c r="CR171" i="8"/>
  <c r="DQ171" i="8" s="1"/>
  <c r="CD171" i="8"/>
  <c r="DC171" i="8" s="1"/>
  <c r="CT171" i="8"/>
  <c r="DS171" i="8" s="1"/>
  <c r="CG171" i="8"/>
  <c r="DF171" i="8" s="1"/>
  <c r="CV171" i="8"/>
  <c r="DU171" i="8" s="1"/>
  <c r="CO171" i="8"/>
  <c r="DN171" i="8" s="1"/>
  <c r="CX171" i="8"/>
  <c r="DW171" i="8" s="1"/>
  <c r="CJ171" i="8"/>
  <c r="DI171" i="8" s="1"/>
  <c r="CK171" i="8"/>
  <c r="DJ171" i="8" s="1"/>
  <c r="CH171" i="8"/>
  <c r="DG171" i="8" s="1"/>
  <c r="CI171" i="8"/>
  <c r="DH171" i="8" s="1"/>
  <c r="CU171" i="8"/>
  <c r="DT171" i="8" s="1"/>
  <c r="CW171" i="8"/>
  <c r="DV171" i="8" s="1"/>
  <c r="CS171" i="8"/>
  <c r="DR171" i="8" s="1"/>
  <c r="CL171" i="8"/>
  <c r="DK171" i="8" s="1"/>
  <c r="CM171" i="8"/>
  <c r="DL171" i="8" s="1"/>
  <c r="CN171" i="8"/>
  <c r="DM171" i="8" s="1"/>
  <c r="CL79" i="8"/>
  <c r="CX79" i="8"/>
  <c r="CM79" i="8"/>
  <c r="CN79" i="8"/>
  <c r="CO79" i="8"/>
  <c r="CQ79" i="8"/>
  <c r="CR79" i="8"/>
  <c r="CS79" i="8"/>
  <c r="CT79" i="8"/>
  <c r="CE79" i="8"/>
  <c r="CU79" i="8"/>
  <c r="CK79" i="8"/>
  <c r="CP79" i="8"/>
  <c r="CV79" i="8"/>
  <c r="CW79" i="8"/>
  <c r="CI79" i="8"/>
  <c r="CF79" i="8"/>
  <c r="CD79" i="8"/>
  <c r="CG79" i="8"/>
  <c r="CJ79" i="8"/>
  <c r="CH79" i="8"/>
  <c r="CN66" i="8"/>
  <c r="DM66" i="8" s="1"/>
  <c r="CO66" i="8"/>
  <c r="DN66" i="8" s="1"/>
  <c r="CR66" i="8"/>
  <c r="DQ66" i="8" s="1"/>
  <c r="CE66" i="8"/>
  <c r="DD66" i="8" s="1"/>
  <c r="CS66" i="8"/>
  <c r="DR66" i="8" s="1"/>
  <c r="CF66" i="8"/>
  <c r="DE66" i="8" s="1"/>
  <c r="CT66" i="8"/>
  <c r="DS66" i="8" s="1"/>
  <c r="CG66" i="8"/>
  <c r="DF66" i="8" s="1"/>
  <c r="CU66" i="8"/>
  <c r="DT66" i="8" s="1"/>
  <c r="CW66" i="8"/>
  <c r="DV66" i="8" s="1"/>
  <c r="CX66" i="8"/>
  <c r="DW66" i="8" s="1"/>
  <c r="CH66" i="8"/>
  <c r="DG66" i="8" s="1"/>
  <c r="CI66" i="8"/>
  <c r="DH66" i="8" s="1"/>
  <c r="CQ66" i="8"/>
  <c r="DP66" i="8" s="1"/>
  <c r="CV66" i="8"/>
  <c r="DU66" i="8" s="1"/>
  <c r="CM66" i="8"/>
  <c r="DL66" i="8" s="1"/>
  <c r="CP66" i="8"/>
  <c r="DO66" i="8" s="1"/>
  <c r="CJ66" i="8"/>
  <c r="DI66" i="8" s="1"/>
  <c r="CK66" i="8"/>
  <c r="DJ66" i="8" s="1"/>
  <c r="CL66" i="8"/>
  <c r="DK66" i="8" s="1"/>
  <c r="CD66" i="8"/>
  <c r="CI37" i="8"/>
  <c r="DH37" i="8" s="1"/>
  <c r="CU37" i="8"/>
  <c r="DT37" i="8" s="1"/>
  <c r="CJ37" i="8"/>
  <c r="DI37" i="8" s="1"/>
  <c r="CW37" i="8"/>
  <c r="DV37" i="8" s="1"/>
  <c r="CL37" i="8"/>
  <c r="DK37" i="8" s="1"/>
  <c r="CM37" i="8"/>
  <c r="DL37" i="8" s="1"/>
  <c r="CN37" i="8"/>
  <c r="DM37" i="8" s="1"/>
  <c r="CP37" i="8"/>
  <c r="DO37" i="8" s="1"/>
  <c r="CH37" i="8"/>
  <c r="DG37" i="8" s="1"/>
  <c r="CK37" i="8"/>
  <c r="DJ37" i="8" s="1"/>
  <c r="CO37" i="8"/>
  <c r="DN37" i="8" s="1"/>
  <c r="CQ37" i="8"/>
  <c r="DP37" i="8" s="1"/>
  <c r="CE37" i="8"/>
  <c r="DD37" i="8" s="1"/>
  <c r="CF37" i="8"/>
  <c r="DE37" i="8" s="1"/>
  <c r="CG37" i="8"/>
  <c r="CS37" i="8"/>
  <c r="DR37" i="8" s="1"/>
  <c r="CR37" i="8"/>
  <c r="DQ37" i="8" s="1"/>
  <c r="CV37" i="8"/>
  <c r="DU37" i="8" s="1"/>
  <c r="CX37" i="8"/>
  <c r="DW37" i="8" s="1"/>
  <c r="CD37" i="8"/>
  <c r="DC37" i="8" s="1"/>
  <c r="CT37" i="8"/>
  <c r="DS37" i="8" s="1"/>
  <c r="CI28" i="8"/>
  <c r="DH28" i="8" s="1"/>
  <c r="CU28" i="8"/>
  <c r="DT28" i="8" s="1"/>
  <c r="CF28" i="8"/>
  <c r="DE28" i="8" s="1"/>
  <c r="CS28" i="8"/>
  <c r="DR28" i="8" s="1"/>
  <c r="CH28" i="8"/>
  <c r="DG28" i="8" s="1"/>
  <c r="CV28" i="8"/>
  <c r="DU28" i="8" s="1"/>
  <c r="CJ28" i="8"/>
  <c r="DI28" i="8" s="1"/>
  <c r="CW28" i="8"/>
  <c r="DV28" i="8" s="1"/>
  <c r="CK28" i="8"/>
  <c r="DJ28" i="8" s="1"/>
  <c r="CX28" i="8"/>
  <c r="DW28" i="8" s="1"/>
  <c r="CM28" i="8"/>
  <c r="DL28" i="8" s="1"/>
  <c r="CL28" i="8"/>
  <c r="DK28" i="8" s="1"/>
  <c r="CN28" i="8"/>
  <c r="DM28" i="8" s="1"/>
  <c r="CO28" i="8"/>
  <c r="DN28" i="8" s="1"/>
  <c r="CP28" i="8"/>
  <c r="DO28" i="8" s="1"/>
  <c r="CE28" i="8"/>
  <c r="DD28" i="8" s="1"/>
  <c r="CG28" i="8"/>
  <c r="DF28" i="8" s="1"/>
  <c r="CQ28" i="8"/>
  <c r="DP28" i="8" s="1"/>
  <c r="CR28" i="8"/>
  <c r="DQ28" i="8" s="1"/>
  <c r="CT28" i="8"/>
  <c r="DS28" i="8" s="1"/>
  <c r="CD28" i="8"/>
  <c r="DC28" i="8" s="1"/>
  <c r="CE132" i="8"/>
  <c r="DD132" i="8" s="1"/>
  <c r="CQ132" i="8"/>
  <c r="DP132" i="8" s="1"/>
  <c r="CF132" i="8"/>
  <c r="DE132" i="8" s="1"/>
  <c r="CR132" i="8"/>
  <c r="DQ132" i="8" s="1"/>
  <c r="CG132" i="8"/>
  <c r="DF132" i="8" s="1"/>
  <c r="CS132" i="8"/>
  <c r="DR132" i="8" s="1"/>
  <c r="CM132" i="8"/>
  <c r="DL132" i="8" s="1"/>
  <c r="CN132" i="8"/>
  <c r="DM132" i="8" s="1"/>
  <c r="CO132" i="8"/>
  <c r="DN132" i="8" s="1"/>
  <c r="CP132" i="8"/>
  <c r="DO132" i="8" s="1"/>
  <c r="CK132" i="8"/>
  <c r="DJ132" i="8" s="1"/>
  <c r="CU132" i="8"/>
  <c r="DT132" i="8" s="1"/>
  <c r="CW132" i="8"/>
  <c r="DV132" i="8" s="1"/>
  <c r="CL132" i="8"/>
  <c r="DK132" i="8" s="1"/>
  <c r="CV132" i="8"/>
  <c r="DU132" i="8" s="1"/>
  <c r="CX132" i="8"/>
  <c r="DW132" i="8" s="1"/>
  <c r="CH132" i="8"/>
  <c r="DG132" i="8" s="1"/>
  <c r="CI132" i="8"/>
  <c r="DH132" i="8" s="1"/>
  <c r="CJ132" i="8"/>
  <c r="DI132" i="8" s="1"/>
  <c r="CT132" i="8"/>
  <c r="DS132" i="8" s="1"/>
  <c r="CD132" i="8"/>
  <c r="CH163" i="8"/>
  <c r="DG163" i="8" s="1"/>
  <c r="CT163" i="8"/>
  <c r="DS163" i="8" s="1"/>
  <c r="CI163" i="8"/>
  <c r="DH163" i="8" s="1"/>
  <c r="CU163" i="8"/>
  <c r="DT163" i="8" s="1"/>
  <c r="CJ163" i="8"/>
  <c r="DI163" i="8" s="1"/>
  <c r="CV163" i="8"/>
  <c r="DU163" i="8" s="1"/>
  <c r="CR163" i="8"/>
  <c r="DQ163" i="8" s="1"/>
  <c r="CM163" i="8"/>
  <c r="DL163" i="8" s="1"/>
  <c r="CO163" i="8"/>
  <c r="DN163" i="8" s="1"/>
  <c r="CK163" i="8"/>
  <c r="DJ163" i="8" s="1"/>
  <c r="CE163" i="8"/>
  <c r="DD163" i="8" s="1"/>
  <c r="CN163" i="8"/>
  <c r="DM163" i="8" s="1"/>
  <c r="CP163" i="8"/>
  <c r="DO163" i="8" s="1"/>
  <c r="CF163" i="8"/>
  <c r="CD163" i="8"/>
  <c r="DC163" i="8" s="1"/>
  <c r="CG163" i="8"/>
  <c r="DF163" i="8" s="1"/>
  <c r="CL163" i="8"/>
  <c r="DK163" i="8" s="1"/>
  <c r="CQ163" i="8"/>
  <c r="DP163" i="8" s="1"/>
  <c r="CS163" i="8"/>
  <c r="DR163" i="8" s="1"/>
  <c r="CW163" i="8"/>
  <c r="DV163" i="8" s="1"/>
  <c r="CX163" i="8"/>
  <c r="DW163" i="8" s="1"/>
  <c r="CE231" i="8"/>
  <c r="CQ231" i="8"/>
  <c r="DP231" i="8" s="1"/>
  <c r="CF231" i="8"/>
  <c r="DE231" i="8" s="1"/>
  <c r="CR231" i="8"/>
  <c r="DQ231" i="8" s="1"/>
  <c r="CS231" i="8"/>
  <c r="DR231" i="8" s="1"/>
  <c r="CM231" i="8"/>
  <c r="DL231" i="8" s="1"/>
  <c r="CI231" i="8"/>
  <c r="DH231" i="8" s="1"/>
  <c r="CD231" i="8"/>
  <c r="DC231" i="8" s="1"/>
  <c r="CO231" i="8"/>
  <c r="DN231" i="8" s="1"/>
  <c r="CJ231" i="8"/>
  <c r="DI231" i="8" s="1"/>
  <c r="CK231" i="8"/>
  <c r="DJ231" i="8" s="1"/>
  <c r="CN231" i="8"/>
  <c r="DM231" i="8" s="1"/>
  <c r="CL231" i="8"/>
  <c r="DK231" i="8" s="1"/>
  <c r="CG231" i="8"/>
  <c r="DF231" i="8" s="1"/>
  <c r="CW231" i="8"/>
  <c r="DV231" i="8" s="1"/>
  <c r="CH231" i="8"/>
  <c r="DG231" i="8" s="1"/>
  <c r="CX231" i="8"/>
  <c r="DW231" i="8" s="1"/>
  <c r="CV231" i="8"/>
  <c r="DU231" i="8" s="1"/>
  <c r="CP231" i="8"/>
  <c r="DO231" i="8" s="1"/>
  <c r="CT231" i="8"/>
  <c r="DS231" i="8" s="1"/>
  <c r="CU231" i="8"/>
  <c r="DT231" i="8" s="1"/>
  <c r="CF67" i="8"/>
  <c r="DE67" i="8" s="1"/>
  <c r="CG67" i="8"/>
  <c r="DF67" i="8" s="1"/>
  <c r="CL67" i="8"/>
  <c r="DK67" i="8" s="1"/>
  <c r="CX67" i="8"/>
  <c r="DW67" i="8" s="1"/>
  <c r="CM67" i="8"/>
  <c r="DL67" i="8" s="1"/>
  <c r="CN67" i="8"/>
  <c r="DM67" i="8" s="1"/>
  <c r="CO67" i="8"/>
  <c r="DN67" i="8" s="1"/>
  <c r="CU67" i="8"/>
  <c r="DT67" i="8" s="1"/>
  <c r="CV67" i="8"/>
  <c r="DU67" i="8" s="1"/>
  <c r="CE67" i="8"/>
  <c r="DD67" i="8" s="1"/>
  <c r="CW67" i="8"/>
  <c r="DV67" i="8" s="1"/>
  <c r="CH67" i="8"/>
  <c r="DG67" i="8" s="1"/>
  <c r="CI67" i="8"/>
  <c r="DH67" i="8" s="1"/>
  <c r="CJ67" i="8"/>
  <c r="DI67" i="8" s="1"/>
  <c r="CK67" i="8"/>
  <c r="DJ67" i="8" s="1"/>
  <c r="CP67" i="8"/>
  <c r="DO67" i="8" s="1"/>
  <c r="CQ67" i="8"/>
  <c r="DP67" i="8" s="1"/>
  <c r="CR67" i="8"/>
  <c r="DQ67" i="8" s="1"/>
  <c r="CS67" i="8"/>
  <c r="DR67" i="8" s="1"/>
  <c r="CD67" i="8"/>
  <c r="DC67" i="8" s="1"/>
  <c r="CT67" i="8"/>
  <c r="DS67" i="8" s="1"/>
  <c r="DI26" i="8"/>
  <c r="DU26" i="8"/>
  <c r="DW26" i="8"/>
  <c r="DM38" i="8"/>
  <c r="DF38" i="8"/>
  <c r="DC26" i="8"/>
  <c r="DS26" i="8"/>
  <c r="DU38" i="8"/>
  <c r="DC38" i="8"/>
  <c r="DE26" i="8"/>
  <c r="DG26" i="8"/>
  <c r="DL99" i="8"/>
  <c r="DS99" i="8"/>
  <c r="DJ26" i="8"/>
  <c r="DD41" i="8"/>
  <c r="DG41" i="8"/>
  <c r="DG38" i="8"/>
  <c r="DK38" i="8"/>
  <c r="DV26" i="8"/>
  <c r="DO26" i="8"/>
  <c r="DN41" i="8"/>
  <c r="DQ41" i="8"/>
  <c r="DK99" i="8"/>
  <c r="DW99" i="8"/>
  <c r="DN99" i="8"/>
  <c r="DF99" i="8"/>
  <c r="DD99" i="8"/>
  <c r="DH99" i="8"/>
  <c r="DR99" i="8"/>
  <c r="DS41" i="8"/>
  <c r="DJ41" i="8"/>
  <c r="DP99" i="8"/>
  <c r="DQ99" i="8"/>
  <c r="DE41" i="8"/>
  <c r="DR41" i="8"/>
  <c r="DI99" i="8"/>
  <c r="DV99" i="8"/>
  <c r="U99" i="2"/>
  <c r="V99" i="2" s="1"/>
  <c r="DE99" i="8"/>
  <c r="DG99" i="8"/>
  <c r="DT99" i="8"/>
  <c r="DM99" i="8"/>
  <c r="DJ99" i="8"/>
  <c r="DO99" i="8"/>
  <c r="DL175" i="8"/>
  <c r="DU175" i="8"/>
  <c r="DL45" i="8"/>
  <c r="DG45" i="8"/>
  <c r="DF45" i="8"/>
  <c r="DV161" i="8"/>
  <c r="DC32" i="8"/>
  <c r="DM45" i="8"/>
  <c r="DK45" i="8"/>
  <c r="DU161" i="8"/>
  <c r="DT45" i="8"/>
  <c r="DF179" i="8"/>
  <c r="DE179" i="8"/>
  <c r="DM232" i="8"/>
  <c r="DU232" i="8"/>
  <c r="L76" i="6"/>
  <c r="U45" i="2"/>
  <c r="V45" i="2" s="1"/>
  <c r="DO45" i="8"/>
  <c r="U29" i="2"/>
  <c r="V29" i="2" s="1"/>
  <c r="DO175" i="8"/>
  <c r="DK175" i="8"/>
  <c r="DV175" i="8"/>
  <c r="DH175" i="8"/>
  <c r="DG175" i="8"/>
  <c r="DI175" i="8"/>
  <c r="DI210" i="8"/>
  <c r="DV45" i="8"/>
  <c r="DF175" i="8"/>
  <c r="DW45" i="8"/>
  <c r="DM175" i="8"/>
  <c r="DW48" i="8"/>
  <c r="DR48" i="8"/>
  <c r="DS45" i="8"/>
  <c r="DP45" i="8"/>
  <c r="DR175" i="8"/>
  <c r="DT175" i="8"/>
  <c r="U175" i="2"/>
  <c r="V175" i="2" s="1"/>
  <c r="DD175" i="8"/>
  <c r="DV31" i="8"/>
  <c r="DW175" i="8"/>
  <c r="DD45" i="8"/>
  <c r="DU45" i="8"/>
  <c r="DC140" i="8"/>
  <c r="DL210" i="8"/>
  <c r="DF140" i="8"/>
  <c r="DH45" i="8"/>
  <c r="DI45" i="8"/>
  <c r="DM140" i="8"/>
  <c r="DC175" i="8"/>
  <c r="DE175" i="8"/>
  <c r="DK48" i="8"/>
  <c r="DQ45" i="8"/>
  <c r="DN45" i="8"/>
  <c r="DR45" i="8"/>
  <c r="DE45" i="8"/>
  <c r="DJ45" i="8"/>
  <c r="DW222" i="8"/>
  <c r="DG222" i="8"/>
  <c r="DU41" i="8"/>
  <c r="DP175" i="8"/>
  <c r="DL41" i="8"/>
  <c r="DK41" i="8"/>
  <c r="DO140" i="8"/>
  <c r="DH41" i="8"/>
  <c r="DS175" i="8"/>
  <c r="DV41" i="8"/>
  <c r="DO41" i="8"/>
  <c r="DT41" i="8"/>
  <c r="DP140" i="8"/>
  <c r="DJ140" i="8"/>
  <c r="DL140" i="8"/>
  <c r="DW41" i="8"/>
  <c r="DI41" i="8"/>
  <c r="DQ175" i="8"/>
  <c r="BZ135" i="8"/>
  <c r="U41" i="2"/>
  <c r="V41" i="2" s="1"/>
  <c r="DC41" i="8"/>
  <c r="DU140" i="8"/>
  <c r="DW140" i="8"/>
  <c r="DF41" i="8"/>
  <c r="DI140" i="8"/>
  <c r="DM41" i="8"/>
  <c r="DP41" i="8"/>
  <c r="DS222" i="8"/>
  <c r="DQ222" i="8"/>
  <c r="DJ175" i="8"/>
  <c r="DN175" i="8"/>
  <c r="DT161" i="8"/>
  <c r="DJ210" i="8"/>
  <c r="DR210" i="8"/>
  <c r="DR161" i="8"/>
  <c r="DH161" i="8"/>
  <c r="DG210" i="8"/>
  <c r="DM210" i="8"/>
  <c r="DJ32" i="8"/>
  <c r="DI32" i="8"/>
  <c r="DR200" i="8"/>
  <c r="DD161" i="8"/>
  <c r="DM161" i="8"/>
  <c r="DI48" i="8"/>
  <c r="DE210" i="8"/>
  <c r="DW210" i="8"/>
  <c r="DN32" i="8"/>
  <c r="DT32" i="8"/>
  <c r="DH32" i="8"/>
  <c r="DQ161" i="8"/>
  <c r="DK210" i="8"/>
  <c r="DT210" i="8"/>
  <c r="DD40" i="8"/>
  <c r="DI40" i="8"/>
  <c r="DM32" i="8"/>
  <c r="DF210" i="8"/>
  <c r="DL161" i="8"/>
  <c r="DC200" i="8"/>
  <c r="DE161" i="8"/>
  <c r="DI166" i="8"/>
  <c r="DN210" i="8"/>
  <c r="DQ210" i="8"/>
  <c r="DP32" i="8"/>
  <c r="DW32" i="8"/>
  <c r="DQ32" i="8"/>
  <c r="DK161" i="8"/>
  <c r="DJ161" i="8"/>
  <c r="DP161" i="8"/>
  <c r="DL166" i="8"/>
  <c r="DV210" i="8"/>
  <c r="DO210" i="8"/>
  <c r="DP182" i="8"/>
  <c r="DR32" i="8"/>
  <c r="DF32" i="8"/>
  <c r="DS161" i="8"/>
  <c r="DG161" i="8"/>
  <c r="DS210" i="8"/>
  <c r="DS32" i="8"/>
  <c r="DG32" i="8"/>
  <c r="DO161" i="8"/>
  <c r="DD32" i="8"/>
  <c r="DE32" i="8"/>
  <c r="DU210" i="8"/>
  <c r="DU32" i="8"/>
  <c r="DO32" i="8"/>
  <c r="DF161" i="8"/>
  <c r="DN161" i="8"/>
  <c r="DH210" i="8"/>
  <c r="DW161" i="8"/>
  <c r="DI161" i="8"/>
  <c r="DD210" i="8"/>
  <c r="DP210" i="8"/>
  <c r="DV32" i="8"/>
  <c r="DL32" i="8"/>
  <c r="BZ102" i="8"/>
  <c r="DG84" i="8"/>
  <c r="DE84" i="8"/>
  <c r="DU84" i="8"/>
  <c r="BZ186" i="8"/>
  <c r="DH140" i="8"/>
  <c r="DK140" i="8"/>
  <c r="DU166" i="8"/>
  <c r="DN179" i="8"/>
  <c r="DW232" i="8"/>
  <c r="DG232" i="8"/>
  <c r="DN140" i="8"/>
  <c r="DE140" i="8"/>
  <c r="DT166" i="8"/>
  <c r="BZ112" i="8"/>
  <c r="BZ226" i="8"/>
  <c r="DV222" i="8"/>
  <c r="DS140" i="8"/>
  <c r="DI208" i="8"/>
  <c r="DI52" i="8"/>
  <c r="DM52" i="8"/>
  <c r="DQ140" i="8"/>
  <c r="DT140" i="8"/>
  <c r="DN222" i="8"/>
  <c r="DC208" i="8"/>
  <c r="DR140" i="8"/>
  <c r="DD140" i="8"/>
  <c r="DO166" i="8"/>
  <c r="DF84" i="8"/>
  <c r="DV140" i="8"/>
  <c r="DG140" i="8"/>
  <c r="DQ166" i="8"/>
  <c r="DP166" i="8"/>
  <c r="DR166" i="8"/>
  <c r="DL203" i="8"/>
  <c r="DC166" i="8"/>
  <c r="DK166" i="8"/>
  <c r="DH179" i="8"/>
  <c r="DN166" i="8"/>
  <c r="DC179" i="8"/>
  <c r="DR232" i="8"/>
  <c r="DF232" i="8"/>
  <c r="DW203" i="8"/>
  <c r="DH78" i="8"/>
  <c r="DL179" i="8"/>
  <c r="DV232" i="8"/>
  <c r="DO179" i="8"/>
  <c r="DW179" i="8"/>
  <c r="DC232" i="8"/>
  <c r="DQ232" i="8"/>
  <c r="DT179" i="8"/>
  <c r="DN232" i="8"/>
  <c r="DT232" i="8"/>
  <c r="DE166" i="8"/>
  <c r="DD78" i="8"/>
  <c r="DR179" i="8"/>
  <c r="DS232" i="8"/>
  <c r="DQ78" i="8"/>
  <c r="DI232" i="8"/>
  <c r="DJ203" i="8"/>
  <c r="DD203" i="8"/>
  <c r="DG166" i="8"/>
  <c r="DD166" i="8"/>
  <c r="DR182" i="8"/>
  <c r="DF182" i="8"/>
  <c r="DQ179" i="8"/>
  <c r="DG179" i="8"/>
  <c r="DL232" i="8"/>
  <c r="DE232" i="8"/>
  <c r="DS166" i="8"/>
  <c r="DW166" i="8"/>
  <c r="DH166" i="8"/>
  <c r="DJ179" i="8"/>
  <c r="DJ232" i="8"/>
  <c r="DK232" i="8"/>
  <c r="DJ166" i="8"/>
  <c r="DP78" i="8"/>
  <c r="DV179" i="8"/>
  <c r="DM166" i="8"/>
  <c r="DS179" i="8"/>
  <c r="DI179" i="8"/>
  <c r="DO232" i="8"/>
  <c r="DV166" i="8"/>
  <c r="DK84" i="8"/>
  <c r="DK179" i="8"/>
  <c r="DU179" i="8"/>
  <c r="DD232" i="8"/>
  <c r="DP232" i="8"/>
  <c r="DU208" i="8"/>
  <c r="DL208" i="8"/>
  <c r="DS208" i="8"/>
  <c r="DN208" i="8"/>
  <c r="DR78" i="8"/>
  <c r="DL78" i="8"/>
  <c r="DI182" i="8"/>
  <c r="DJ182" i="8"/>
  <c r="DM78" i="8"/>
  <c r="DT78" i="8"/>
  <c r="DU78" i="8"/>
  <c r="DK78" i="8"/>
  <c r="DV52" i="8"/>
  <c r="DC52" i="8"/>
  <c r="DS78" i="8"/>
  <c r="DO78" i="8"/>
  <c r="DN78" i="8"/>
  <c r="DJ78" i="8"/>
  <c r="DI78" i="8"/>
  <c r="DW78" i="8"/>
  <c r="DG78" i="8"/>
  <c r="DF78" i="8"/>
  <c r="DV78" i="8"/>
  <c r="DE78" i="8"/>
  <c r="DM179" i="8"/>
  <c r="DP179" i="8"/>
  <c r="DH232" i="8"/>
  <c r="DU200" i="8"/>
  <c r="DH200" i="8"/>
  <c r="U78" i="2"/>
  <c r="V78" i="2" s="1"/>
  <c r="DL200" i="8"/>
  <c r="DK200" i="8"/>
  <c r="DJ200" i="8"/>
  <c r="DT200" i="8"/>
  <c r="DF200" i="8"/>
  <c r="DJ52" i="8"/>
  <c r="DR52" i="8"/>
  <c r="DJ57" i="8"/>
  <c r="DM57" i="8"/>
  <c r="DH222" i="8"/>
  <c r="DM222" i="8"/>
  <c r="DP208" i="8"/>
  <c r="DH208" i="8"/>
  <c r="DD48" i="8"/>
  <c r="DP48" i="8"/>
  <c r="DP222" i="8"/>
  <c r="DK222" i="8"/>
  <c r="DS50" i="8"/>
  <c r="DP50" i="8"/>
  <c r="DN40" i="8"/>
  <c r="DS40" i="8"/>
  <c r="DO208" i="8"/>
  <c r="DW208" i="8"/>
  <c r="DH52" i="8"/>
  <c r="DD52" i="8"/>
  <c r="DU222" i="8"/>
  <c r="DD208" i="8"/>
  <c r="DL52" i="8"/>
  <c r="DI222" i="8"/>
  <c r="DI31" i="8"/>
  <c r="DL50" i="8"/>
  <c r="DV50" i="8"/>
  <c r="DM40" i="8"/>
  <c r="DW40" i="8"/>
  <c r="DV208" i="8"/>
  <c r="DK208" i="8"/>
  <c r="DN48" i="8"/>
  <c r="DE222" i="8"/>
  <c r="DH50" i="8"/>
  <c r="DD50" i="8"/>
  <c r="DF40" i="8"/>
  <c r="DU40" i="8"/>
  <c r="DQ208" i="8"/>
  <c r="DG208" i="8"/>
  <c r="DG57" i="8"/>
  <c r="DE50" i="8"/>
  <c r="DM208" i="8"/>
  <c r="DG48" i="8"/>
  <c r="DS48" i="8"/>
  <c r="DO222" i="8"/>
  <c r="DF31" i="8"/>
  <c r="DS57" i="8"/>
  <c r="DD57" i="8"/>
  <c r="DW200" i="8"/>
  <c r="DV200" i="8"/>
  <c r="DF208" i="8"/>
  <c r="DE208" i="8"/>
  <c r="DH57" i="8"/>
  <c r="DO48" i="8"/>
  <c r="DJ48" i="8"/>
  <c r="U52" i="2"/>
  <c r="V52" i="2" s="1"/>
  <c r="DR222" i="8"/>
  <c r="DT222" i="8"/>
  <c r="DI50" i="8"/>
  <c r="DF50" i="8"/>
  <c r="DR40" i="8"/>
  <c r="DE40" i="8"/>
  <c r="DN57" i="8"/>
  <c r="DO200" i="8"/>
  <c r="DT208" i="8"/>
  <c r="DM50" i="8"/>
  <c r="DN50" i="8"/>
  <c r="DC40" i="8"/>
  <c r="DC57" i="8"/>
  <c r="DD200" i="8"/>
  <c r="DR208" i="8"/>
  <c r="BZ89" i="8"/>
  <c r="DL222" i="8"/>
  <c r="DQ50" i="8"/>
  <c r="DE48" i="8"/>
  <c r="DU48" i="8"/>
  <c r="DD222" i="8"/>
  <c r="DF222" i="8"/>
  <c r="DM48" i="8"/>
  <c r="DF48" i="8"/>
  <c r="DC222" i="8"/>
  <c r="DJ222" i="8"/>
  <c r="DO50" i="8"/>
  <c r="DU50" i="8"/>
  <c r="DG40" i="8"/>
  <c r="DE200" i="8"/>
  <c r="DI200" i="8"/>
  <c r="DJ208" i="8"/>
  <c r="BZ137" i="8"/>
  <c r="BZ160" i="8"/>
  <c r="U167" i="2"/>
  <c r="V167" i="2" s="1"/>
  <c r="BZ92" i="8"/>
  <c r="BZ207" i="8"/>
  <c r="DC167" i="8"/>
  <c r="DN167" i="8"/>
  <c r="DL167" i="8"/>
  <c r="DH167" i="8"/>
  <c r="DN52" i="8"/>
  <c r="BZ178" i="8"/>
  <c r="DF203" i="8"/>
  <c r="DI203" i="8"/>
  <c r="DH84" i="8"/>
  <c r="DS84" i="8"/>
  <c r="DW182" i="8"/>
  <c r="DC182" i="8"/>
  <c r="DG167" i="8"/>
  <c r="DN203" i="8"/>
  <c r="DS203" i="8"/>
  <c r="DC84" i="8"/>
  <c r="DM84" i="8"/>
  <c r="DE182" i="8"/>
  <c r="DL57" i="8"/>
  <c r="DJ167" i="8"/>
  <c r="DK203" i="8"/>
  <c r="DR203" i="8"/>
  <c r="DQ48" i="8"/>
  <c r="DL84" i="8"/>
  <c r="DW84" i="8"/>
  <c r="DV182" i="8"/>
  <c r="DG50" i="8"/>
  <c r="DT50" i="8"/>
  <c r="DK40" i="8"/>
  <c r="DT40" i="8"/>
  <c r="DI57" i="8"/>
  <c r="DU57" i="8"/>
  <c r="DQ167" i="8"/>
  <c r="DG200" i="8"/>
  <c r="DS200" i="8"/>
  <c r="DF52" i="8"/>
  <c r="BZ166" i="8"/>
  <c r="DD84" i="8"/>
  <c r="DK57" i="8"/>
  <c r="DR57" i="8"/>
  <c r="DW167" i="8"/>
  <c r="DE167" i="8"/>
  <c r="BZ39" i="8"/>
  <c r="DP203" i="8"/>
  <c r="DV84" i="8"/>
  <c r="DM182" i="8"/>
  <c r="DS167" i="8"/>
  <c r="DT203" i="8"/>
  <c r="DE203" i="8"/>
  <c r="DN84" i="8"/>
  <c r="DO203" i="8"/>
  <c r="DV203" i="8"/>
  <c r="DJ84" i="8"/>
  <c r="DO84" i="8"/>
  <c r="DL182" i="8"/>
  <c r="DO182" i="8"/>
  <c r="DJ50" i="8"/>
  <c r="DK50" i="8"/>
  <c r="DV40" i="8"/>
  <c r="DF57" i="8"/>
  <c r="DT57" i="8"/>
  <c r="DF167" i="8"/>
  <c r="DP167" i="8"/>
  <c r="DU167" i="8"/>
  <c r="DN182" i="8"/>
  <c r="DP84" i="8"/>
  <c r="DT84" i="8"/>
  <c r="DK182" i="8"/>
  <c r="DD182" i="8"/>
  <c r="DO31" i="8"/>
  <c r="DW50" i="8"/>
  <c r="DO40" i="8"/>
  <c r="DJ40" i="8"/>
  <c r="DQ57" i="8"/>
  <c r="DW57" i="8"/>
  <c r="DI167" i="8"/>
  <c r="DK167" i="8"/>
  <c r="U182" i="2"/>
  <c r="V182" i="2" s="1"/>
  <c r="DH48" i="8"/>
  <c r="DR84" i="8"/>
  <c r="DT182" i="8"/>
  <c r="DS182" i="8"/>
  <c r="DG31" i="8"/>
  <c r="DC50" i="8"/>
  <c r="DH40" i="8"/>
  <c r="DP40" i="8"/>
  <c r="DO57" i="8"/>
  <c r="DP57" i="8"/>
  <c r="DT167" i="8"/>
  <c r="DD167" i="8"/>
  <c r="DP200" i="8"/>
  <c r="DM200" i="8"/>
  <c r="DM167" i="8"/>
  <c r="DG203" i="8"/>
  <c r="DQ84" i="8"/>
  <c r="DQ182" i="8"/>
  <c r="DO167" i="8"/>
  <c r="DG182" i="8"/>
  <c r="DU203" i="8"/>
  <c r="DQ203" i="8"/>
  <c r="DM203" i="8"/>
  <c r="DV48" i="8"/>
  <c r="DH203" i="8"/>
  <c r="DT48" i="8"/>
  <c r="DL48" i="8"/>
  <c r="DI84" i="8"/>
  <c r="DH182" i="8"/>
  <c r="DU182" i="8"/>
  <c r="DM31" i="8"/>
  <c r="DR50" i="8"/>
  <c r="DL40" i="8"/>
  <c r="DQ40" i="8"/>
  <c r="DV57" i="8"/>
  <c r="DE57" i="8"/>
  <c r="DV167" i="8"/>
  <c r="DR167" i="8"/>
  <c r="DQ200" i="8"/>
  <c r="DN200" i="8"/>
  <c r="DO52" i="8"/>
  <c r="DQ52" i="8"/>
  <c r="DG52" i="8"/>
  <c r="DS52" i="8"/>
  <c r="DK52" i="8"/>
  <c r="DP52" i="8"/>
  <c r="DT52" i="8"/>
  <c r="DU52" i="8"/>
  <c r="U50" i="2"/>
  <c r="V50" i="2" s="1"/>
  <c r="U203" i="2"/>
  <c r="V203" i="2" s="1"/>
  <c r="BZ67" i="8"/>
  <c r="DW52" i="8"/>
  <c r="DQ24" i="8"/>
  <c r="DV70" i="8"/>
  <c r="DO70" i="8"/>
  <c r="DC24" i="8"/>
  <c r="DU24" i="8"/>
  <c r="L65" i="6"/>
  <c r="CZ200" i="8"/>
  <c r="L68" i="6"/>
  <c r="DK70" i="8"/>
  <c r="DC70" i="8"/>
  <c r="BZ118" i="8"/>
  <c r="DL70" i="8"/>
  <c r="DW70" i="8"/>
  <c r="DJ24" i="8"/>
  <c r="DW24" i="8"/>
  <c r="DE70" i="8"/>
  <c r="DD24" i="8"/>
  <c r="DP70" i="8"/>
  <c r="DM24" i="8"/>
  <c r="DF24" i="8"/>
  <c r="DQ70" i="8"/>
  <c r="DG24" i="8"/>
  <c r="DT24" i="8"/>
  <c r="DD70" i="8"/>
  <c r="DR70" i="8"/>
  <c r="DH24" i="8"/>
  <c r="DR24" i="8"/>
  <c r="DH70" i="8"/>
  <c r="DN70" i="8"/>
  <c r="DV24" i="8"/>
  <c r="DS24" i="8"/>
  <c r="DU70" i="8"/>
  <c r="DF70" i="8"/>
  <c r="DO24" i="8"/>
  <c r="DP24" i="8"/>
  <c r="DT70" i="8"/>
  <c r="DM70" i="8"/>
  <c r="DL24" i="8"/>
  <c r="DS70" i="8"/>
  <c r="DG70" i="8"/>
  <c r="DK24" i="8"/>
  <c r="DJ70" i="8"/>
  <c r="DI70" i="8"/>
  <c r="DI24" i="8"/>
  <c r="DN24" i="8"/>
  <c r="BZ31" i="8"/>
  <c r="CZ32" i="8"/>
  <c r="BZ214" i="8"/>
  <c r="DP31" i="8"/>
  <c r="DK32" i="8"/>
  <c r="DE31" i="8"/>
  <c r="DJ31" i="8"/>
  <c r="I41" i="6"/>
  <c r="DL31" i="8"/>
  <c r="CZ94" i="8"/>
  <c r="DT31" i="8"/>
  <c r="DR31" i="8"/>
  <c r="DS31" i="8"/>
  <c r="CZ208" i="8"/>
  <c r="DK31" i="8"/>
  <c r="DC31" i="8"/>
  <c r="DH31" i="8"/>
  <c r="DW31" i="8"/>
  <c r="BZ16" i="8"/>
  <c r="DQ31" i="8"/>
  <c r="DN31" i="8"/>
  <c r="CZ232" i="8"/>
  <c r="DD31" i="8"/>
  <c r="DU31" i="8"/>
  <c r="BZ157" i="8"/>
  <c r="BZ47" i="8"/>
  <c r="BZ233" i="8"/>
  <c r="BZ27" i="8"/>
  <c r="U122" i="2"/>
  <c r="V122" i="2" s="1"/>
  <c r="BZ97" i="8"/>
  <c r="BZ227" i="8"/>
  <c r="BZ95" i="8"/>
  <c r="BZ76" i="8"/>
  <c r="BZ192" i="8"/>
  <c r="U159" i="2"/>
  <c r="V159" i="2" s="1"/>
  <c r="BZ215" i="8"/>
  <c r="BZ217" i="8"/>
  <c r="BZ180" i="8"/>
  <c r="BZ146" i="8"/>
  <c r="BZ69" i="8"/>
  <c r="BZ55" i="8"/>
  <c r="BZ119" i="8"/>
  <c r="CZ78" i="8"/>
  <c r="BZ211" i="8"/>
  <c r="BZ206" i="8"/>
  <c r="BZ98" i="8"/>
  <c r="U64" i="2"/>
  <c r="V64" i="2" s="1"/>
  <c r="BZ116" i="8"/>
  <c r="U177" i="2"/>
  <c r="V177" i="2" s="1"/>
  <c r="BZ58" i="8"/>
  <c r="BZ183" i="8"/>
  <c r="BZ63" i="8"/>
  <c r="CZ99" i="8"/>
  <c r="U189" i="2"/>
  <c r="V189" i="2" s="1"/>
  <c r="BZ56" i="8"/>
  <c r="BZ145" i="8"/>
  <c r="BZ212" i="8"/>
  <c r="BZ85" i="8"/>
  <c r="BZ133" i="8"/>
  <c r="BZ150" i="8"/>
  <c r="CZ45" i="8"/>
  <c r="DC45" i="8"/>
  <c r="BZ144" i="8"/>
  <c r="BZ93" i="8"/>
  <c r="BZ88" i="8"/>
  <c r="CZ39" i="8"/>
  <c r="BZ194" i="8"/>
  <c r="BZ114" i="8"/>
  <c r="BZ80" i="8"/>
  <c r="BZ187" i="8"/>
  <c r="BZ197" i="8"/>
  <c r="BZ121" i="8"/>
  <c r="BZ220" i="8"/>
  <c r="CZ29" i="8"/>
  <c r="BZ87" i="8"/>
  <c r="BZ131" i="8"/>
  <c r="BZ184" i="8"/>
  <c r="BZ201" i="8"/>
  <c r="U76" i="2"/>
  <c r="V76" i="2" s="1"/>
  <c r="BZ117" i="8"/>
  <c r="BZ189" i="8"/>
  <c r="BZ109" i="8"/>
  <c r="BZ142" i="8"/>
  <c r="BZ163" i="8"/>
  <c r="BZ44" i="8"/>
  <c r="BZ204" i="8"/>
  <c r="BZ159" i="8"/>
  <c r="U16" i="2"/>
  <c r="V16" i="2" s="1"/>
  <c r="BZ86" i="8"/>
  <c r="U124" i="2"/>
  <c r="V124" i="2" s="1"/>
  <c r="U82" i="2"/>
  <c r="V82" i="2" s="1"/>
  <c r="BZ223" i="8"/>
  <c r="BZ49" i="8"/>
  <c r="BZ171" i="8"/>
  <c r="BZ37" i="8"/>
  <c r="BZ77" i="8"/>
  <c r="BZ191" i="8"/>
  <c r="BZ216" i="8"/>
  <c r="BZ177" i="8"/>
  <c r="BZ43" i="8"/>
  <c r="BZ229" i="8"/>
  <c r="BZ46" i="8"/>
  <c r="BZ81" i="8"/>
  <c r="BZ34" i="8"/>
  <c r="BZ66" i="8"/>
  <c r="BZ168" i="8"/>
  <c r="CZ203" i="8"/>
  <c r="BZ185" i="8"/>
  <c r="BZ83" i="8"/>
  <c r="BZ126" i="8"/>
  <c r="CZ26" i="8"/>
  <c r="CZ222" i="8"/>
  <c r="BZ169" i="8"/>
  <c r="BZ51" i="8"/>
  <c r="CZ179" i="8"/>
  <c r="BZ205" i="8"/>
  <c r="BZ123" i="8"/>
  <c r="BZ141" i="8"/>
  <c r="BZ225" i="8"/>
  <c r="BZ155" i="8"/>
  <c r="BZ196" i="8"/>
  <c r="BZ28" i="8"/>
  <c r="BZ21" i="8"/>
  <c r="BZ132" i="8"/>
  <c r="BZ42" i="8"/>
  <c r="BZ53" i="8"/>
  <c r="BZ224" i="8"/>
  <c r="CZ210" i="8"/>
  <c r="BZ35" i="8"/>
  <c r="BZ20" i="8"/>
  <c r="BZ103" i="8"/>
  <c r="BZ82" i="8"/>
  <c r="U121" i="2"/>
  <c r="V121" i="2" s="1"/>
  <c r="U204" i="2"/>
  <c r="V204" i="2" s="1"/>
  <c r="U35" i="2"/>
  <c r="V35" i="2" s="1"/>
  <c r="BZ104" i="8"/>
  <c r="BZ190" i="8"/>
  <c r="BZ110" i="8"/>
  <c r="BZ162" i="8"/>
  <c r="BZ213" i="8"/>
  <c r="BZ188" i="8"/>
  <c r="U36" i="2"/>
  <c r="V36" i="2" s="1"/>
  <c r="BZ193" i="8"/>
  <c r="BZ138" i="8"/>
  <c r="U223" i="2"/>
  <c r="V223" i="2" s="1"/>
  <c r="BZ62" i="8"/>
  <c r="BZ106" i="8"/>
  <c r="CZ41" i="8"/>
  <c r="DC203" i="8"/>
  <c r="BZ195" i="8"/>
  <c r="CZ48" i="8"/>
  <c r="DX29" i="8"/>
  <c r="BZ154" i="8"/>
  <c r="BZ127" i="8"/>
  <c r="U172" i="2"/>
  <c r="V172" i="2" s="1"/>
  <c r="BZ148" i="8"/>
  <c r="BZ107" i="8"/>
  <c r="DD179" i="8"/>
  <c r="BZ36" i="8"/>
  <c r="BZ158" i="8"/>
  <c r="BZ198" i="8"/>
  <c r="BZ61" i="8"/>
  <c r="BZ221" i="8"/>
  <c r="BZ23" i="8"/>
  <c r="BZ143" i="8"/>
  <c r="CZ161" i="8"/>
  <c r="BZ71" i="8"/>
  <c r="BZ59" i="8"/>
  <c r="BZ113" i="8"/>
  <c r="BZ19" i="8"/>
  <c r="BZ22" i="8"/>
  <c r="BZ72" i="8"/>
  <c r="BZ105" i="8"/>
  <c r="BZ230" i="8"/>
  <c r="BZ17" i="8"/>
  <c r="CZ149" i="8"/>
  <c r="U151" i="2"/>
  <c r="V151" i="2" s="1"/>
  <c r="BZ100" i="8"/>
  <c r="BZ65" i="8"/>
  <c r="BZ181" i="8"/>
  <c r="U72" i="2"/>
  <c r="V72" i="2" s="1"/>
  <c r="BZ60" i="8"/>
  <c r="BZ96" i="8"/>
  <c r="BZ173" i="8"/>
  <c r="BZ115" i="8"/>
  <c r="CZ24" i="8"/>
  <c r="BZ15" i="8"/>
  <c r="BZ129" i="8"/>
  <c r="BZ33" i="8"/>
  <c r="BZ176" i="8"/>
  <c r="BZ18" i="8"/>
  <c r="BZ136" i="8"/>
  <c r="BZ231" i="8"/>
  <c r="CZ140" i="8"/>
  <c r="BZ122" i="8"/>
  <c r="BZ130" i="8"/>
  <c r="BZ174" i="8"/>
  <c r="BZ151" i="8"/>
  <c r="BZ147" i="8"/>
  <c r="BZ125" i="8"/>
  <c r="BZ111" i="8"/>
  <c r="BZ54" i="8"/>
  <c r="BZ219" i="8"/>
  <c r="BZ170" i="8"/>
  <c r="BZ153" i="8"/>
  <c r="BZ101" i="8"/>
  <c r="BZ164" i="8"/>
  <c r="BZ74" i="8"/>
  <c r="CZ52" i="8"/>
  <c r="BZ199" i="8"/>
  <c r="BZ124" i="8"/>
  <c r="BZ108" i="8"/>
  <c r="BZ90" i="8"/>
  <c r="BZ172" i="8"/>
  <c r="BZ30" i="8"/>
  <c r="BZ64" i="8"/>
  <c r="CZ182" i="8"/>
  <c r="DC78" i="8"/>
  <c r="U127" i="2"/>
  <c r="V127" i="2" s="1"/>
  <c r="BZ134" i="8"/>
  <c r="BZ209" i="8"/>
  <c r="BZ120" i="8"/>
  <c r="CZ50" i="8"/>
  <c r="BZ73" i="8"/>
  <c r="BZ79" i="8"/>
  <c r="BZ228" i="8"/>
  <c r="BZ165" i="8"/>
  <c r="BZ152" i="8"/>
  <c r="U103" i="2"/>
  <c r="V103" i="2" s="1"/>
  <c r="BZ128" i="8"/>
  <c r="BZ68" i="8"/>
  <c r="CZ75" i="8"/>
  <c r="BZ156" i="8"/>
  <c r="BZ25" i="8"/>
  <c r="BZ202" i="8"/>
  <c r="DX226" i="8"/>
  <c r="DX149" i="8"/>
  <c r="DC161" i="8"/>
  <c r="DK106" i="8"/>
  <c r="DR106" i="8"/>
  <c r="DH106" i="8"/>
  <c r="DJ106" i="8"/>
  <c r="DW106" i="8"/>
  <c r="DS106" i="8"/>
  <c r="DO106" i="8"/>
  <c r="DQ106" i="8"/>
  <c r="DM106" i="8"/>
  <c r="DI106" i="8"/>
  <c r="DC106" i="8"/>
  <c r="DG106" i="8"/>
  <c r="DL106" i="8"/>
  <c r="DD106" i="8"/>
  <c r="DN106" i="8"/>
  <c r="DP106" i="8"/>
  <c r="DT106" i="8"/>
  <c r="DV106" i="8"/>
  <c r="DF106" i="8"/>
  <c r="DE106" i="8"/>
  <c r="DU106" i="8"/>
  <c r="DW113" i="8"/>
  <c r="DH113" i="8"/>
  <c r="DD113" i="8"/>
  <c r="DI113" i="8"/>
  <c r="DQ113" i="8"/>
  <c r="DJ113" i="8"/>
  <c r="DP113" i="8"/>
  <c r="DO113" i="8"/>
  <c r="DL113" i="8"/>
  <c r="DT113" i="8"/>
  <c r="DN113" i="8"/>
  <c r="DV113" i="8"/>
  <c r="DF113" i="8"/>
  <c r="DS113" i="8"/>
  <c r="DR113" i="8"/>
  <c r="DU113" i="8"/>
  <c r="DE113" i="8"/>
  <c r="DM113" i="8"/>
  <c r="DK113" i="8"/>
  <c r="DG113" i="8"/>
  <c r="DC113" i="8"/>
  <c r="U111" i="2"/>
  <c r="V111" i="2" s="1"/>
  <c r="DG81" i="8"/>
  <c r="DQ81" i="8"/>
  <c r="DT81" i="8"/>
  <c r="DN81" i="8"/>
  <c r="DR81" i="8"/>
  <c r="DK81" i="8"/>
  <c r="DV81" i="8"/>
  <c r="DH81" i="8"/>
  <c r="DJ81" i="8"/>
  <c r="DW81" i="8"/>
  <c r="DO81" i="8"/>
  <c r="DL81" i="8"/>
  <c r="DP81" i="8"/>
  <c r="DC81" i="8"/>
  <c r="DD81" i="8"/>
  <c r="DS81" i="8"/>
  <c r="DM81" i="8"/>
  <c r="DF81" i="8"/>
  <c r="DU81" i="8"/>
  <c r="DI81" i="8"/>
  <c r="DE81" i="8"/>
  <c r="AN118" i="8"/>
  <c r="T118" i="44" s="1"/>
  <c r="AG118" i="8"/>
  <c r="M118" i="44" s="1"/>
  <c r="AV118" i="8"/>
  <c r="AB118" i="44" s="1"/>
  <c r="AX118" i="8"/>
  <c r="AD118" i="44" s="1"/>
  <c r="AY118" i="8"/>
  <c r="AE118" i="44" s="1"/>
  <c r="AI118" i="8"/>
  <c r="O118" i="44" s="1"/>
  <c r="BA118" i="8"/>
  <c r="AG118" i="44" s="1"/>
  <c r="AT118" i="8"/>
  <c r="Z118" i="44" s="1"/>
  <c r="AL118" i="8"/>
  <c r="R118" i="44" s="1"/>
  <c r="AP118" i="8"/>
  <c r="V118" i="44" s="1"/>
  <c r="AO118" i="8"/>
  <c r="U118" i="44" s="1"/>
  <c r="AR118" i="8"/>
  <c r="X118" i="44" s="1"/>
  <c r="AQ118" i="8"/>
  <c r="W118" i="44" s="1"/>
  <c r="AK118" i="8"/>
  <c r="Q118" i="44" s="1"/>
  <c r="AS118" i="8"/>
  <c r="Y118" i="44" s="1"/>
  <c r="AU118" i="8"/>
  <c r="AA118" i="44" s="1"/>
  <c r="AJ118" i="8"/>
  <c r="P118" i="44" s="1"/>
  <c r="AW118" i="8"/>
  <c r="AC118" i="44" s="1"/>
  <c r="AZ118" i="8"/>
  <c r="AF118" i="44" s="1"/>
  <c r="AM118" i="8"/>
  <c r="S118" i="44" s="1"/>
  <c r="AH118" i="8"/>
  <c r="N118" i="44" s="1"/>
  <c r="DW108" i="8"/>
  <c r="DM108" i="8"/>
  <c r="DF108" i="8"/>
  <c r="DP108" i="8"/>
  <c r="DG108" i="8"/>
  <c r="DE108" i="8"/>
  <c r="DN108" i="8"/>
  <c r="DV108" i="8"/>
  <c r="DC108" i="8"/>
  <c r="DI108" i="8"/>
  <c r="DS108" i="8"/>
  <c r="DJ108" i="8"/>
  <c r="DQ108" i="8"/>
  <c r="DH108" i="8"/>
  <c r="DL108" i="8"/>
  <c r="DT108" i="8"/>
  <c r="DU108" i="8"/>
  <c r="DD108" i="8"/>
  <c r="DO108" i="8"/>
  <c r="DK108" i="8"/>
  <c r="DR108" i="8"/>
  <c r="U30" i="2"/>
  <c r="V30" i="2" s="1"/>
  <c r="CZ84" i="8"/>
  <c r="BD13" i="8"/>
  <c r="S13" i="2"/>
  <c r="U65" i="2"/>
  <c r="V65" i="2" s="1"/>
  <c r="AF68" i="8"/>
  <c r="I49" i="6"/>
  <c r="K50" i="6"/>
  <c r="L45" i="6" s="1"/>
  <c r="U225" i="2"/>
  <c r="V225" i="2" s="1"/>
  <c r="K75" i="6"/>
  <c r="K67" i="6"/>
  <c r="K68" i="6"/>
  <c r="K65" i="6"/>
  <c r="K73" i="6"/>
  <c r="DC99" i="8"/>
  <c r="U60" i="2"/>
  <c r="V60" i="2" s="1"/>
  <c r="BB214" i="8"/>
  <c r="U115" i="2"/>
  <c r="V115" i="2" s="1"/>
  <c r="DL18" i="8"/>
  <c r="DS18" i="8"/>
  <c r="DN18" i="8"/>
  <c r="DH18" i="8"/>
  <c r="DD18" i="8"/>
  <c r="DM18" i="8"/>
  <c r="DO18" i="8"/>
  <c r="DI18" i="8"/>
  <c r="DQ18" i="8"/>
  <c r="DK18" i="8"/>
  <c r="DR18" i="8"/>
  <c r="DT18" i="8"/>
  <c r="DJ18" i="8"/>
  <c r="DE18" i="8"/>
  <c r="DU18" i="8"/>
  <c r="DC18" i="8"/>
  <c r="DG18" i="8"/>
  <c r="DV18" i="8"/>
  <c r="DP18" i="8"/>
  <c r="DF18" i="8"/>
  <c r="DW18" i="8"/>
  <c r="L22" i="6"/>
  <c r="L23" i="6"/>
  <c r="U25" i="2"/>
  <c r="V25" i="2" s="1"/>
  <c r="K39" i="6"/>
  <c r="K42" i="6" s="1"/>
  <c r="L37" i="6" s="1"/>
  <c r="I38" i="6"/>
  <c r="I52" i="6" s="1"/>
  <c r="I53" i="6" s="1"/>
  <c r="U180" i="2"/>
  <c r="V180" i="2" s="1"/>
  <c r="DE216" i="8"/>
  <c r="DL216" i="8"/>
  <c r="DW216" i="8"/>
  <c r="DQ216" i="8"/>
  <c r="DJ216" i="8"/>
  <c r="DS216" i="8"/>
  <c r="DV216" i="8"/>
  <c r="DN216" i="8"/>
  <c r="DU216" i="8"/>
  <c r="DI216" i="8"/>
  <c r="DK216" i="8"/>
  <c r="DR216" i="8"/>
  <c r="DG216" i="8"/>
  <c r="DD216" i="8"/>
  <c r="DH216" i="8"/>
  <c r="DO216" i="8"/>
  <c r="DF216" i="8"/>
  <c r="DT216" i="8"/>
  <c r="DM216" i="8"/>
  <c r="DC216" i="8"/>
  <c r="DP216" i="8"/>
  <c r="U95" i="2"/>
  <c r="V95" i="2" s="1"/>
  <c r="U131" i="2"/>
  <c r="V131" i="2" s="1"/>
  <c r="AF96" i="8"/>
  <c r="U217" i="2"/>
  <c r="V217" i="2" s="1"/>
  <c r="CZ57" i="8"/>
  <c r="AF47" i="8"/>
  <c r="CZ40" i="8"/>
  <c r="U126" i="2"/>
  <c r="V126" i="2" s="1"/>
  <c r="U181" i="2"/>
  <c r="V181" i="2" s="1"/>
  <c r="DR43" i="8"/>
  <c r="DQ43" i="8"/>
  <c r="DF43" i="8"/>
  <c r="DU43" i="8"/>
  <c r="DD43" i="8"/>
  <c r="DP43" i="8"/>
  <c r="DG43" i="8"/>
  <c r="DL43" i="8"/>
  <c r="DI43" i="8"/>
  <c r="DE43" i="8"/>
  <c r="DV43" i="8"/>
  <c r="DT43" i="8"/>
  <c r="DO43" i="8"/>
  <c r="DC43" i="8"/>
  <c r="DS43" i="8"/>
  <c r="DM43" i="8"/>
  <c r="DN43" i="8"/>
  <c r="DH43" i="8"/>
  <c r="DK43" i="8"/>
  <c r="DJ43" i="8"/>
  <c r="DW43" i="8"/>
  <c r="U110" i="2"/>
  <c r="V110" i="2" s="1"/>
  <c r="U27" i="2"/>
  <c r="V27" i="2" s="1"/>
  <c r="U154" i="2"/>
  <c r="V154" i="2" s="1"/>
  <c r="DE24" i="8"/>
  <c r="AF79" i="8"/>
  <c r="U145" i="2"/>
  <c r="V145" i="2" s="1"/>
  <c r="CZ139" i="8"/>
  <c r="U195" i="2"/>
  <c r="V195" i="2" s="1"/>
  <c r="U199" i="2"/>
  <c r="V199" i="2" s="1"/>
  <c r="U90" i="2"/>
  <c r="V90" i="2" s="1"/>
  <c r="AF28" i="8"/>
  <c r="CZ218" i="8"/>
  <c r="U17" i="2"/>
  <c r="V17" i="2" s="1"/>
  <c r="DM107" i="8"/>
  <c r="DV107" i="8"/>
  <c r="DT107" i="8"/>
  <c r="DH107" i="8"/>
  <c r="DI107" i="8"/>
  <c r="DP107" i="8"/>
  <c r="DK107" i="8"/>
  <c r="DF107" i="8"/>
  <c r="DD107" i="8"/>
  <c r="DR107" i="8"/>
  <c r="DO107" i="8"/>
  <c r="DE107" i="8"/>
  <c r="DL107" i="8"/>
  <c r="DW107" i="8"/>
  <c r="DS107" i="8"/>
  <c r="DU107" i="8"/>
  <c r="DC107" i="8"/>
  <c r="DG107" i="8"/>
  <c r="DQ107" i="8"/>
  <c r="DJ107" i="8"/>
  <c r="DN107" i="8"/>
  <c r="U134" i="2"/>
  <c r="V134" i="2" s="1"/>
  <c r="CZ167" i="8"/>
  <c r="U58" i="2"/>
  <c r="V58" i="2" s="1"/>
  <c r="CZ38" i="8"/>
  <c r="U191" i="2"/>
  <c r="V191" i="2" s="1"/>
  <c r="U119" i="2"/>
  <c r="V119" i="2" s="1"/>
  <c r="AH214" i="44"/>
  <c r="AI214" i="44" s="1"/>
  <c r="U117" i="2"/>
  <c r="V117" i="2" s="1"/>
  <c r="U156" i="2"/>
  <c r="V156" i="2" s="1"/>
  <c r="DU80" i="8"/>
  <c r="DM80" i="8"/>
  <c r="DO80" i="8"/>
  <c r="DD80" i="8"/>
  <c r="DI80" i="8"/>
  <c r="DR80" i="8"/>
  <c r="DQ80" i="8"/>
  <c r="DG80" i="8"/>
  <c r="DV80" i="8"/>
  <c r="DC80" i="8"/>
  <c r="DE80" i="8"/>
  <c r="DP80" i="8"/>
  <c r="DN80" i="8"/>
  <c r="DK80" i="8"/>
  <c r="DT80" i="8"/>
  <c r="DH80" i="8"/>
  <c r="DJ80" i="8"/>
  <c r="DL80" i="8"/>
  <c r="DW80" i="8"/>
  <c r="DS80" i="8"/>
  <c r="DF80" i="8"/>
  <c r="U174" i="2"/>
  <c r="V174" i="2" s="1"/>
  <c r="U157" i="2"/>
  <c r="V157" i="2" s="1"/>
  <c r="CZ14" i="8"/>
  <c r="AF34" i="8"/>
  <c r="DE52" i="8"/>
  <c r="U88" i="2"/>
  <c r="V88" i="2" s="1"/>
  <c r="DC210" i="8"/>
  <c r="M30" i="6"/>
  <c r="M60" i="6" s="1"/>
  <c r="N29" i="6"/>
  <c r="U108" i="2"/>
  <c r="V108" i="2" s="1"/>
  <c r="U83" i="2"/>
  <c r="V83" i="2" s="1"/>
  <c r="DP68" i="8"/>
  <c r="DT68" i="8"/>
  <c r="DV68" i="8"/>
  <c r="DO68" i="8"/>
  <c r="DI68" i="8"/>
  <c r="DN68" i="8"/>
  <c r="DW68" i="8"/>
  <c r="DU68" i="8"/>
  <c r="DH68" i="8"/>
  <c r="DQ68" i="8"/>
  <c r="DE68" i="8"/>
  <c r="DS68" i="8"/>
  <c r="DJ68" i="8"/>
  <c r="DM68" i="8"/>
  <c r="DR68" i="8"/>
  <c r="DC68" i="8"/>
  <c r="DD68" i="8"/>
  <c r="DL68" i="8"/>
  <c r="DG68" i="8"/>
  <c r="DF68" i="8"/>
  <c r="DK68" i="8"/>
  <c r="U224" i="2"/>
  <c r="V224" i="2" s="1"/>
  <c r="DD115" i="8"/>
  <c r="DJ115" i="8"/>
  <c r="DR115" i="8"/>
  <c r="DP115" i="8"/>
  <c r="DL115" i="8"/>
  <c r="DK115" i="8"/>
  <c r="DM115" i="8"/>
  <c r="DO115" i="8"/>
  <c r="DH115" i="8"/>
  <c r="DS115" i="8"/>
  <c r="DW115" i="8"/>
  <c r="DT115" i="8"/>
  <c r="DN115" i="8"/>
  <c r="DF115" i="8"/>
  <c r="DU115" i="8"/>
  <c r="DI115" i="8"/>
  <c r="DG115" i="8"/>
  <c r="DV115" i="8"/>
  <c r="DE115" i="8"/>
  <c r="DC115" i="8"/>
  <c r="DQ115" i="8"/>
  <c r="DU117" i="8"/>
  <c r="DE117" i="8"/>
  <c r="DW117" i="8"/>
  <c r="DI117" i="8"/>
  <c r="DR117" i="8"/>
  <c r="DN117" i="8"/>
  <c r="DL117" i="8"/>
  <c r="DM117" i="8"/>
  <c r="DS117" i="8"/>
  <c r="DC117" i="8"/>
  <c r="DF117" i="8"/>
  <c r="DH117" i="8"/>
  <c r="DP117" i="8"/>
  <c r="DO117" i="8"/>
  <c r="DV117" i="8"/>
  <c r="DK117" i="8"/>
  <c r="DQ117" i="8"/>
  <c r="DD117" i="8"/>
  <c r="DT117" i="8"/>
  <c r="DJ117" i="8"/>
  <c r="DG117" i="8"/>
  <c r="U128" i="2"/>
  <c r="V128" i="2" s="1"/>
  <c r="AF109" i="8"/>
  <c r="U20" i="2"/>
  <c r="V20" i="2" s="1"/>
  <c r="CZ226" i="8"/>
  <c r="U209" i="2"/>
  <c r="V209" i="2" s="1"/>
  <c r="U132" i="2"/>
  <c r="V132" i="2" s="1"/>
  <c r="U146" i="2"/>
  <c r="V146" i="2" s="1"/>
  <c r="U170" i="2"/>
  <c r="V170" i="2" s="1"/>
  <c r="DI79" i="8"/>
  <c r="DT79" i="8"/>
  <c r="DE79" i="8"/>
  <c r="DP79" i="8"/>
  <c r="DQ79" i="8"/>
  <c r="DK79" i="8"/>
  <c r="DG79" i="8"/>
  <c r="DM79" i="8"/>
  <c r="DC79" i="8"/>
  <c r="DJ79" i="8"/>
  <c r="DF79" i="8"/>
  <c r="DL79" i="8"/>
  <c r="DW79" i="8"/>
  <c r="DV79" i="8"/>
  <c r="DH79" i="8"/>
  <c r="DN79" i="8"/>
  <c r="DR79" i="8"/>
  <c r="DS79" i="8"/>
  <c r="DD79" i="8"/>
  <c r="DU79" i="8"/>
  <c r="DO79" i="8"/>
  <c r="DC48" i="8"/>
  <c r="U227" i="2"/>
  <c r="V227" i="2" s="1"/>
  <c r="U105" i="2"/>
  <c r="V105" i="2" s="1"/>
  <c r="U125" i="2"/>
  <c r="V125" i="2" s="1"/>
  <c r="DP116" i="8"/>
  <c r="DC116" i="8"/>
  <c r="DJ116" i="8"/>
  <c r="DH116" i="8"/>
  <c r="DN116" i="8"/>
  <c r="DD116" i="8"/>
  <c r="DS116" i="8"/>
  <c r="DT116" i="8"/>
  <c r="DR116" i="8"/>
  <c r="DF116" i="8"/>
  <c r="DV116" i="8"/>
  <c r="DQ116" i="8"/>
  <c r="DG116" i="8"/>
  <c r="DE116" i="8"/>
  <c r="DM116" i="8"/>
  <c r="DK116" i="8"/>
  <c r="DL116" i="8"/>
  <c r="DU116" i="8"/>
  <c r="DW116" i="8"/>
  <c r="DO116" i="8"/>
  <c r="DI116" i="8"/>
  <c r="U104" i="2"/>
  <c r="V104" i="2" s="1"/>
  <c r="U184" i="2"/>
  <c r="V184" i="2" s="1"/>
  <c r="DX39" i="8"/>
  <c r="CZ70" i="8"/>
  <c r="U187" i="2"/>
  <c r="V187" i="2" s="1"/>
  <c r="U169" i="2"/>
  <c r="V169" i="2" s="1"/>
  <c r="U100" i="2"/>
  <c r="V100" i="2" s="1"/>
  <c r="U21" i="2"/>
  <c r="V21" i="2" s="1"/>
  <c r="U206" i="2"/>
  <c r="V206" i="2" s="1"/>
  <c r="DK114" i="8"/>
  <c r="DU114" i="8"/>
  <c r="DG114" i="8"/>
  <c r="DE114" i="8"/>
  <c r="DJ114" i="8"/>
  <c r="DW114" i="8"/>
  <c r="DQ114" i="8"/>
  <c r="DH114" i="8"/>
  <c r="DF114" i="8"/>
  <c r="DL114" i="8"/>
  <c r="DO114" i="8"/>
  <c r="DV114" i="8"/>
  <c r="DD114" i="8"/>
  <c r="DC114" i="8"/>
  <c r="DN114" i="8"/>
  <c r="DP114" i="8"/>
  <c r="DS114" i="8"/>
  <c r="DM114" i="8"/>
  <c r="DI114" i="8"/>
  <c r="DT114" i="8"/>
  <c r="DR114" i="8"/>
  <c r="U194" i="2"/>
  <c r="V194" i="2" s="1"/>
  <c r="U229" i="2"/>
  <c r="V229" i="2" s="1"/>
  <c r="U51" i="2"/>
  <c r="V51" i="2" s="1"/>
  <c r="U44" i="2"/>
  <c r="V44" i="2" s="1"/>
  <c r="CZ175" i="8"/>
  <c r="U165" i="2"/>
  <c r="V165" i="2" s="1"/>
  <c r="U211" i="2"/>
  <c r="V211" i="2" s="1"/>
  <c r="U33" i="2"/>
  <c r="V33" i="2" s="1"/>
  <c r="DP76" i="8"/>
  <c r="DT76" i="8"/>
  <c r="DM76" i="8"/>
  <c r="DQ76" i="8"/>
  <c r="DK76" i="8"/>
  <c r="DF76" i="8"/>
  <c r="DL76" i="8"/>
  <c r="DI76" i="8"/>
  <c r="DR76" i="8"/>
  <c r="DC76" i="8"/>
  <c r="DV76" i="8"/>
  <c r="DW76" i="8"/>
  <c r="DU76" i="8"/>
  <c r="DJ76" i="8"/>
  <c r="DS76" i="8"/>
  <c r="DH76" i="8"/>
  <c r="DN76" i="8"/>
  <c r="DO76" i="8"/>
  <c r="DG76" i="8"/>
  <c r="DE76" i="8"/>
  <c r="DD76" i="8"/>
  <c r="U147" i="2"/>
  <c r="V147" i="2" s="1"/>
  <c r="U230" i="2"/>
  <c r="V230" i="2" s="1"/>
  <c r="U22" i="2"/>
  <c r="V22" i="2" s="1"/>
  <c r="U49" i="2"/>
  <c r="V49" i="2" s="1"/>
  <c r="U15" i="2"/>
  <c r="V15" i="2" s="1"/>
  <c r="BA14" i="8" l="1"/>
  <c r="AG14" i="44" s="1"/>
  <c r="AX14" i="8"/>
  <c r="AD14" i="44" s="1"/>
  <c r="AN81" i="8"/>
  <c r="T81" i="44" s="1"/>
  <c r="AQ14" i="8"/>
  <c r="W14" i="44" s="1"/>
  <c r="AR101" i="8"/>
  <c r="X101" i="44" s="1"/>
  <c r="AS197" i="8"/>
  <c r="Y197" i="44" s="1"/>
  <c r="AX23" i="8"/>
  <c r="AD23" i="44" s="1"/>
  <c r="AX55" i="8"/>
  <c r="AD55" i="44" s="1"/>
  <c r="AY55" i="8"/>
  <c r="AE55" i="44" s="1"/>
  <c r="BA55" i="8"/>
  <c r="AG55" i="44" s="1"/>
  <c r="AP55" i="8"/>
  <c r="V55" i="44" s="1"/>
  <c r="AH136" i="8"/>
  <c r="N136" i="44" s="1"/>
  <c r="AR158" i="8"/>
  <c r="X158" i="44" s="1"/>
  <c r="AG158" i="8"/>
  <c r="M158" i="44" s="1"/>
  <c r="AJ14" i="8"/>
  <c r="P14" i="44" s="1"/>
  <c r="AU14" i="8"/>
  <c r="AA14" i="44" s="1"/>
  <c r="AL168" i="8"/>
  <c r="R168" i="44" s="1"/>
  <c r="AQ168" i="8"/>
  <c r="W168" i="44" s="1"/>
  <c r="AI14" i="8"/>
  <c r="O14" i="44" s="1"/>
  <c r="AR197" i="8"/>
  <c r="X197" i="44" s="1"/>
  <c r="AW55" i="8"/>
  <c r="AC55" i="44" s="1"/>
  <c r="AG106" i="8"/>
  <c r="M106" i="44" s="1"/>
  <c r="AH106" i="8"/>
  <c r="N106" i="44" s="1"/>
  <c r="AT106" i="8"/>
  <c r="Z106" i="44" s="1"/>
  <c r="AR74" i="8"/>
  <c r="X74" i="44" s="1"/>
  <c r="AV135" i="8"/>
  <c r="AB135" i="44" s="1"/>
  <c r="AM61" i="8"/>
  <c r="S61" i="44" s="1"/>
  <c r="AT61" i="8"/>
  <c r="Z61" i="44" s="1"/>
  <c r="AR155" i="8"/>
  <c r="X155" i="44" s="1"/>
  <c r="BA155" i="8"/>
  <c r="AG155" i="44" s="1"/>
  <c r="AX98" i="8"/>
  <c r="AD98" i="44" s="1"/>
  <c r="AH61" i="8"/>
  <c r="N61" i="44" s="1"/>
  <c r="AR149" i="8"/>
  <c r="X149" i="44" s="1"/>
  <c r="AT149" i="8"/>
  <c r="Z149" i="44" s="1"/>
  <c r="AP168" i="8"/>
  <c r="V168" i="44" s="1"/>
  <c r="AW107" i="8"/>
  <c r="AC107" i="44" s="1"/>
  <c r="AZ158" i="8"/>
  <c r="AF158" i="44" s="1"/>
  <c r="AR56" i="8"/>
  <c r="X56" i="44" s="1"/>
  <c r="AQ112" i="8"/>
  <c r="W112" i="44" s="1"/>
  <c r="AX135" i="8"/>
  <c r="AD135" i="44" s="1"/>
  <c r="AJ123" i="8"/>
  <c r="P123" i="44" s="1"/>
  <c r="AH123" i="8"/>
  <c r="N123" i="44" s="1"/>
  <c r="AQ93" i="8"/>
  <c r="W93" i="44" s="1"/>
  <c r="AN123" i="8"/>
  <c r="T123" i="44" s="1"/>
  <c r="AX218" i="8"/>
  <c r="AD218" i="44" s="1"/>
  <c r="AK218" i="8"/>
  <c r="Q218" i="44" s="1"/>
  <c r="AY123" i="8"/>
  <c r="AE123" i="44" s="1"/>
  <c r="AW123" i="8"/>
  <c r="AC123" i="44" s="1"/>
  <c r="AQ218" i="8"/>
  <c r="W218" i="44" s="1"/>
  <c r="AL23" i="8"/>
  <c r="R23" i="44" s="1"/>
  <c r="AT14" i="8"/>
  <c r="Z14" i="44" s="1"/>
  <c r="AW74" i="8"/>
  <c r="AC74" i="44" s="1"/>
  <c r="AH14" i="8"/>
  <c r="N14" i="44" s="1"/>
  <c r="AU74" i="8"/>
  <c r="AA74" i="44" s="1"/>
  <c r="AS138" i="8"/>
  <c r="Y138" i="44" s="1"/>
  <c r="AN74" i="8"/>
  <c r="T74" i="44" s="1"/>
  <c r="AM222" i="8"/>
  <c r="S222" i="44" s="1"/>
  <c r="AT26" i="8"/>
  <c r="Z26" i="44" s="1"/>
  <c r="AO89" i="8"/>
  <c r="U89" i="44" s="1"/>
  <c r="AG54" i="8"/>
  <c r="M54" i="44" s="1"/>
  <c r="AO81" i="8"/>
  <c r="U81" i="44" s="1"/>
  <c r="AP61" i="8"/>
  <c r="V61" i="44" s="1"/>
  <c r="AT67" i="8"/>
  <c r="Z67" i="44" s="1"/>
  <c r="AP85" i="8"/>
  <c r="V85" i="44" s="1"/>
  <c r="AI123" i="8"/>
  <c r="O123" i="44" s="1"/>
  <c r="AU89" i="8"/>
  <c r="AA89" i="44" s="1"/>
  <c r="AU123" i="8"/>
  <c r="AA123" i="44" s="1"/>
  <c r="AN67" i="8"/>
  <c r="T67" i="44" s="1"/>
  <c r="AT74" i="8"/>
  <c r="Z74" i="44" s="1"/>
  <c r="AW43" i="8"/>
  <c r="AC43" i="44" s="1"/>
  <c r="AR210" i="8"/>
  <c r="X210" i="44" s="1"/>
  <c r="AS129" i="8"/>
  <c r="Y129" i="44" s="1"/>
  <c r="AY138" i="8"/>
  <c r="AE138" i="44" s="1"/>
  <c r="AQ129" i="8"/>
  <c r="W129" i="44" s="1"/>
  <c r="AH144" i="8"/>
  <c r="N144" i="44" s="1"/>
  <c r="AY183" i="8"/>
  <c r="AE183" i="44" s="1"/>
  <c r="AV193" i="8"/>
  <c r="AB193" i="44" s="1"/>
  <c r="AK107" i="8"/>
  <c r="Q107" i="44" s="1"/>
  <c r="AH183" i="8"/>
  <c r="N183" i="44" s="1"/>
  <c r="AS183" i="8"/>
  <c r="Y183" i="44" s="1"/>
  <c r="AR107" i="8"/>
  <c r="X107" i="44" s="1"/>
  <c r="AU112" i="8"/>
  <c r="AA112" i="44" s="1"/>
  <c r="AI107" i="8"/>
  <c r="O107" i="44" s="1"/>
  <c r="AL144" i="8"/>
  <c r="R144" i="44" s="1"/>
  <c r="AZ163" i="8"/>
  <c r="AF163" i="44" s="1"/>
  <c r="AP163" i="8"/>
  <c r="V163" i="44" s="1"/>
  <c r="AX163" i="8"/>
  <c r="AD163" i="44" s="1"/>
  <c r="AO67" i="8"/>
  <c r="U67" i="44" s="1"/>
  <c r="AQ163" i="8"/>
  <c r="W163" i="44" s="1"/>
  <c r="AT98" i="8"/>
  <c r="Z98" i="44" s="1"/>
  <c r="AJ168" i="8"/>
  <c r="P168" i="44" s="1"/>
  <c r="AZ153" i="8"/>
  <c r="AF153" i="44" s="1"/>
  <c r="AW98" i="8"/>
  <c r="AC98" i="44" s="1"/>
  <c r="AW106" i="8"/>
  <c r="AC106" i="44" s="1"/>
  <c r="AQ183" i="8"/>
  <c r="W183" i="44" s="1"/>
  <c r="AN158" i="8"/>
  <c r="T158" i="44" s="1"/>
  <c r="AN163" i="8"/>
  <c r="T163" i="44" s="1"/>
  <c r="AL98" i="8"/>
  <c r="R98" i="44" s="1"/>
  <c r="AM168" i="8"/>
  <c r="S168" i="44" s="1"/>
  <c r="AL153" i="8"/>
  <c r="R153" i="44" s="1"/>
  <c r="AO190" i="8"/>
  <c r="U190" i="44" s="1"/>
  <c r="AU210" i="8"/>
  <c r="AA210" i="44" s="1"/>
  <c r="AH222" i="8"/>
  <c r="N222" i="44" s="1"/>
  <c r="AS98" i="8"/>
  <c r="Y98" i="44" s="1"/>
  <c r="AQ106" i="8"/>
  <c r="W106" i="44" s="1"/>
  <c r="AL183" i="8"/>
  <c r="R183" i="44" s="1"/>
  <c r="AW168" i="8"/>
  <c r="AC168" i="44" s="1"/>
  <c r="AK183" i="8"/>
  <c r="Q183" i="44" s="1"/>
  <c r="AS168" i="8"/>
  <c r="Y168" i="44" s="1"/>
  <c r="AM106" i="8"/>
  <c r="S106" i="44" s="1"/>
  <c r="AP183" i="8"/>
  <c r="V183" i="44" s="1"/>
  <c r="AQ86" i="8"/>
  <c r="W86" i="44" s="1"/>
  <c r="AU98" i="8"/>
  <c r="AA98" i="44" s="1"/>
  <c r="AU168" i="8"/>
  <c r="AA168" i="44" s="1"/>
  <c r="AT137" i="8"/>
  <c r="Z137" i="44" s="1"/>
  <c r="AH153" i="8"/>
  <c r="N153" i="44" s="1"/>
  <c r="AW210" i="8"/>
  <c r="AC210" i="44" s="1"/>
  <c r="AT163" i="8"/>
  <c r="Z163" i="44" s="1"/>
  <c r="AJ98" i="8"/>
  <c r="P98" i="44" s="1"/>
  <c r="AI153" i="8"/>
  <c r="O153" i="44" s="1"/>
  <c r="BA183" i="8"/>
  <c r="AG183" i="44" s="1"/>
  <c r="BA98" i="8"/>
  <c r="AG98" i="44" s="1"/>
  <c r="AS112" i="8"/>
  <c r="Y112" i="44" s="1"/>
  <c r="AN173" i="8"/>
  <c r="T173" i="44" s="1"/>
  <c r="AJ106" i="8"/>
  <c r="P106" i="44" s="1"/>
  <c r="AT183" i="8"/>
  <c r="Z183" i="44" s="1"/>
  <c r="AQ188" i="8"/>
  <c r="W188" i="44" s="1"/>
  <c r="AT86" i="8"/>
  <c r="Z86" i="44" s="1"/>
  <c r="AH102" i="44"/>
  <c r="AI102" i="44" s="1"/>
  <c r="AW226" i="8"/>
  <c r="AC226" i="44" s="1"/>
  <c r="AY106" i="8"/>
  <c r="AE106" i="44" s="1"/>
  <c r="AR168" i="8"/>
  <c r="X168" i="44" s="1"/>
  <c r="AI163" i="8"/>
  <c r="O163" i="44" s="1"/>
  <c r="AL197" i="8"/>
  <c r="R197" i="44" s="1"/>
  <c r="AT153" i="8"/>
  <c r="Z153" i="44" s="1"/>
  <c r="AS106" i="8"/>
  <c r="Y106" i="44" s="1"/>
  <c r="AK163" i="8"/>
  <c r="Q163" i="44" s="1"/>
  <c r="AP218" i="8"/>
  <c r="V218" i="44" s="1"/>
  <c r="AW218" i="8"/>
  <c r="AC218" i="44" s="1"/>
  <c r="AP106" i="8"/>
  <c r="V106" i="44" s="1"/>
  <c r="BA168" i="8"/>
  <c r="AG168" i="44" s="1"/>
  <c r="AM153" i="8"/>
  <c r="S153" i="44" s="1"/>
  <c r="BA106" i="8"/>
  <c r="AG106" i="44" s="1"/>
  <c r="AV183" i="8"/>
  <c r="AB183" i="44" s="1"/>
  <c r="AY163" i="8"/>
  <c r="AE163" i="44" s="1"/>
  <c r="AH86" i="8"/>
  <c r="N86" i="44" s="1"/>
  <c r="AP19" i="8"/>
  <c r="V19" i="44" s="1"/>
  <c r="AN98" i="8"/>
  <c r="T98" i="44" s="1"/>
  <c r="AV168" i="8"/>
  <c r="AB168" i="44" s="1"/>
  <c r="AN153" i="8"/>
  <c r="T153" i="44" s="1"/>
  <c r="AY222" i="8"/>
  <c r="AE222" i="44" s="1"/>
  <c r="AO40" i="8"/>
  <c r="U40" i="44" s="1"/>
  <c r="AO106" i="8"/>
  <c r="U106" i="44" s="1"/>
  <c r="AU183" i="8"/>
  <c r="AA183" i="44" s="1"/>
  <c r="AH163" i="8"/>
  <c r="N163" i="44" s="1"/>
  <c r="AT168" i="8"/>
  <c r="Z168" i="44" s="1"/>
  <c r="BA149" i="8"/>
  <c r="AG149" i="44" s="1"/>
  <c r="AQ23" i="8"/>
  <c r="W23" i="44" s="1"/>
  <c r="AO149" i="8"/>
  <c r="U149" i="44" s="1"/>
  <c r="AK23" i="8"/>
  <c r="Q23" i="44" s="1"/>
  <c r="AH149" i="8"/>
  <c r="N149" i="44" s="1"/>
  <c r="AJ23" i="8"/>
  <c r="P23" i="44" s="1"/>
  <c r="AR226" i="8"/>
  <c r="X226" i="44" s="1"/>
  <c r="AI155" i="8"/>
  <c r="O155" i="44" s="1"/>
  <c r="AW155" i="8"/>
  <c r="AC155" i="44" s="1"/>
  <c r="AS149" i="8"/>
  <c r="Y149" i="44" s="1"/>
  <c r="AV155" i="8"/>
  <c r="AB155" i="44" s="1"/>
  <c r="AR106" i="8"/>
  <c r="X106" i="44" s="1"/>
  <c r="AX183" i="8"/>
  <c r="AD183" i="44" s="1"/>
  <c r="AZ183" i="8"/>
  <c r="AF183" i="44" s="1"/>
  <c r="BA163" i="8"/>
  <c r="AG163" i="44" s="1"/>
  <c r="AZ149" i="8"/>
  <c r="AF149" i="44" s="1"/>
  <c r="AV98" i="8"/>
  <c r="AB98" i="44" s="1"/>
  <c r="AM23" i="8"/>
  <c r="S23" i="44" s="1"/>
  <c r="AO153" i="8"/>
  <c r="U153" i="44" s="1"/>
  <c r="AS81" i="8"/>
  <c r="Y81" i="44" s="1"/>
  <c r="AH185" i="8"/>
  <c r="N185" i="44" s="1"/>
  <c r="AY210" i="8"/>
  <c r="AE210" i="44" s="1"/>
  <c r="AP210" i="8"/>
  <c r="V210" i="44" s="1"/>
  <c r="AP155" i="8"/>
  <c r="V155" i="44" s="1"/>
  <c r="AM183" i="8"/>
  <c r="S183" i="44" s="1"/>
  <c r="AR163" i="8"/>
  <c r="X163" i="44" s="1"/>
  <c r="AV149" i="8"/>
  <c r="AB149" i="44" s="1"/>
  <c r="AI149" i="8"/>
  <c r="O149" i="44" s="1"/>
  <c r="AP98" i="8"/>
  <c r="V98" i="44" s="1"/>
  <c r="AR153" i="8"/>
  <c r="X153" i="44" s="1"/>
  <c r="BA91" i="8"/>
  <c r="AG91" i="44" s="1"/>
  <c r="AQ155" i="8"/>
  <c r="W155" i="44" s="1"/>
  <c r="AL155" i="8"/>
  <c r="R155" i="44" s="1"/>
  <c r="AU106" i="8"/>
  <c r="AA106" i="44" s="1"/>
  <c r="AV106" i="8"/>
  <c r="AB106" i="44" s="1"/>
  <c r="AW183" i="8"/>
  <c r="AC183" i="44" s="1"/>
  <c r="AG183" i="8"/>
  <c r="M183" i="44" s="1"/>
  <c r="AW163" i="8"/>
  <c r="AC163" i="44" s="1"/>
  <c r="AG163" i="8"/>
  <c r="M163" i="44" s="1"/>
  <c r="AN149" i="8"/>
  <c r="T149" i="44" s="1"/>
  <c r="AY149" i="8"/>
  <c r="AE149" i="44" s="1"/>
  <c r="AX66" i="8"/>
  <c r="AD66" i="44" s="1"/>
  <c r="AK98" i="8"/>
  <c r="Q98" i="44" s="1"/>
  <c r="AO98" i="8"/>
  <c r="U98" i="44" s="1"/>
  <c r="AU23" i="8"/>
  <c r="AA23" i="44" s="1"/>
  <c r="AT23" i="8"/>
  <c r="Z23" i="44" s="1"/>
  <c r="AN168" i="8"/>
  <c r="T168" i="44" s="1"/>
  <c r="AG168" i="8"/>
  <c r="M168" i="44" s="1"/>
  <c r="AK153" i="8"/>
  <c r="Q153" i="44" s="1"/>
  <c r="BA153" i="8"/>
  <c r="AG153" i="44" s="1"/>
  <c r="AP81" i="8"/>
  <c r="V81" i="44" s="1"/>
  <c r="AO56" i="8"/>
  <c r="U56" i="44" s="1"/>
  <c r="AS71" i="8"/>
  <c r="Y71" i="44" s="1"/>
  <c r="AM210" i="8"/>
  <c r="S210" i="44" s="1"/>
  <c r="AY155" i="8"/>
  <c r="AE155" i="44" s="1"/>
  <c r="AN155" i="8"/>
  <c r="T155" i="44" s="1"/>
  <c r="BB102" i="8"/>
  <c r="AX155" i="8"/>
  <c r="AD155" i="44" s="1"/>
  <c r="AJ59" i="8"/>
  <c r="P59" i="44" s="1"/>
  <c r="BA81" i="8"/>
  <c r="AG81" i="44" s="1"/>
  <c r="AG23" i="8"/>
  <c r="M23" i="44" s="1"/>
  <c r="AU155" i="8"/>
  <c r="AA155" i="44" s="1"/>
  <c r="AJ40" i="8"/>
  <c r="P40" i="44" s="1"/>
  <c r="AJ155" i="8"/>
  <c r="P155" i="44" s="1"/>
  <c r="AL106" i="8"/>
  <c r="R106" i="44" s="1"/>
  <c r="AX153" i="8"/>
  <c r="AD153" i="44" s="1"/>
  <c r="AS155" i="8"/>
  <c r="Y155" i="44" s="1"/>
  <c r="AG155" i="8"/>
  <c r="M155" i="44" s="1"/>
  <c r="AV163" i="8"/>
  <c r="AB163" i="44" s="1"/>
  <c r="AG81" i="8"/>
  <c r="M81" i="44" s="1"/>
  <c r="AL210" i="8"/>
  <c r="R210" i="44" s="1"/>
  <c r="AV210" i="8"/>
  <c r="AB210" i="44" s="1"/>
  <c r="AY185" i="8"/>
  <c r="AE185" i="44" s="1"/>
  <c r="AI106" i="8"/>
  <c r="O106" i="44" s="1"/>
  <c r="AH168" i="8"/>
  <c r="N168" i="44" s="1"/>
  <c r="AZ106" i="8"/>
  <c r="AF106" i="44" s="1"/>
  <c r="AR183" i="8"/>
  <c r="X183" i="44" s="1"/>
  <c r="AO23" i="8"/>
  <c r="U23" i="44" s="1"/>
  <c r="AK106" i="8"/>
  <c r="Q106" i="44" s="1"/>
  <c r="AI183" i="8"/>
  <c r="O183" i="44" s="1"/>
  <c r="AK168" i="8"/>
  <c r="Q168" i="44" s="1"/>
  <c r="AH155" i="8"/>
  <c r="N155" i="44" s="1"/>
  <c r="AN106" i="8"/>
  <c r="T106" i="44" s="1"/>
  <c r="AJ183" i="8"/>
  <c r="P183" i="44" s="1"/>
  <c r="AX149" i="8"/>
  <c r="AD149" i="44" s="1"/>
  <c r="AX81" i="8"/>
  <c r="AD81" i="44" s="1"/>
  <c r="AM43" i="8"/>
  <c r="S43" i="44" s="1"/>
  <c r="AT218" i="8"/>
  <c r="Z218" i="44" s="1"/>
  <c r="AR85" i="8"/>
  <c r="X85" i="44" s="1"/>
  <c r="AJ85" i="8"/>
  <c r="P85" i="44" s="1"/>
  <c r="AY81" i="8"/>
  <c r="AE81" i="44" s="1"/>
  <c r="AL81" i="8"/>
  <c r="R81" i="44" s="1"/>
  <c r="AS59" i="8"/>
  <c r="Y59" i="44" s="1"/>
  <c r="AK81" i="8"/>
  <c r="Q81" i="44" s="1"/>
  <c r="AH98" i="8"/>
  <c r="AZ23" i="8"/>
  <c r="AF23" i="44" s="1"/>
  <c r="AY168" i="8"/>
  <c r="AE168" i="44" s="1"/>
  <c r="AY153" i="8"/>
  <c r="AE153" i="44" s="1"/>
  <c r="AS210" i="8"/>
  <c r="Y210" i="44" s="1"/>
  <c r="AJ163" i="8"/>
  <c r="P163" i="44" s="1"/>
  <c r="AR98" i="8"/>
  <c r="X98" i="44" s="1"/>
  <c r="AP23" i="8"/>
  <c r="V23" i="44" s="1"/>
  <c r="AZ168" i="8"/>
  <c r="AF168" i="44" s="1"/>
  <c r="AX168" i="8"/>
  <c r="AD168" i="44" s="1"/>
  <c r="AV81" i="8"/>
  <c r="AB81" i="44" s="1"/>
  <c r="AM162" i="8"/>
  <c r="S162" i="44" s="1"/>
  <c r="AO185" i="8"/>
  <c r="U185" i="44" s="1"/>
  <c r="AN183" i="8"/>
  <c r="T183" i="44" s="1"/>
  <c r="AS163" i="8"/>
  <c r="Y163" i="44" s="1"/>
  <c r="AM149" i="8"/>
  <c r="S149" i="44" s="1"/>
  <c r="AG149" i="8"/>
  <c r="M149" i="44" s="1"/>
  <c r="AZ98" i="8"/>
  <c r="AF98" i="44" s="1"/>
  <c r="AM98" i="8"/>
  <c r="S98" i="44" s="1"/>
  <c r="AH23" i="8"/>
  <c r="N23" i="44" s="1"/>
  <c r="AJ231" i="8"/>
  <c r="P231" i="44" s="1"/>
  <c r="AU153" i="8"/>
  <c r="AA153" i="44" s="1"/>
  <c r="AP153" i="8"/>
  <c r="V153" i="44" s="1"/>
  <c r="AZ81" i="8"/>
  <c r="AF81" i="44" s="1"/>
  <c r="AO155" i="8"/>
  <c r="U155" i="44" s="1"/>
  <c r="AL163" i="8"/>
  <c r="R163" i="44" s="1"/>
  <c r="AO163" i="8"/>
  <c r="U163" i="44" s="1"/>
  <c r="AY98" i="8"/>
  <c r="AE98" i="44" s="1"/>
  <c r="AG98" i="8"/>
  <c r="M98" i="44" s="1"/>
  <c r="AI23" i="8"/>
  <c r="O23" i="44" s="1"/>
  <c r="AO168" i="8"/>
  <c r="U168" i="44" s="1"/>
  <c r="AJ153" i="8"/>
  <c r="P153" i="44" s="1"/>
  <c r="AQ153" i="8"/>
  <c r="W153" i="44" s="1"/>
  <c r="AQ81" i="8"/>
  <c r="W81" i="44" s="1"/>
  <c r="AX93" i="8"/>
  <c r="AD93" i="44" s="1"/>
  <c r="AR166" i="8"/>
  <c r="X166" i="44" s="1"/>
  <c r="AH210" i="8"/>
  <c r="N210" i="44" s="1"/>
  <c r="AZ85" i="8"/>
  <c r="AF85" i="44" s="1"/>
  <c r="AZ155" i="8"/>
  <c r="AF155" i="44" s="1"/>
  <c r="AK155" i="8"/>
  <c r="Q155" i="44" s="1"/>
  <c r="AM163" i="8"/>
  <c r="S163" i="44" s="1"/>
  <c r="AU149" i="8"/>
  <c r="AA149" i="44" s="1"/>
  <c r="AQ98" i="8"/>
  <c r="W98" i="44" s="1"/>
  <c r="AV23" i="8"/>
  <c r="AB23" i="44" s="1"/>
  <c r="AW153" i="8"/>
  <c r="AC153" i="44" s="1"/>
  <c r="AG153" i="8"/>
  <c r="M153" i="44" s="1"/>
  <c r="AJ81" i="8"/>
  <c r="P81" i="44" s="1"/>
  <c r="AI81" i="8"/>
  <c r="O81" i="44" s="1"/>
  <c r="AP43" i="8"/>
  <c r="V43" i="44" s="1"/>
  <c r="AY93" i="8"/>
  <c r="AE93" i="44" s="1"/>
  <c r="AX112" i="8"/>
  <c r="AD112" i="44" s="1"/>
  <c r="AX210" i="8"/>
  <c r="AD210" i="44" s="1"/>
  <c r="AK123" i="8"/>
  <c r="Q123" i="44" s="1"/>
  <c r="AQ74" i="8"/>
  <c r="W74" i="44" s="1"/>
  <c r="AQ144" i="8"/>
  <c r="W144" i="44" s="1"/>
  <c r="AP135" i="8"/>
  <c r="V135" i="44" s="1"/>
  <c r="AR67" i="8"/>
  <c r="X67" i="44" s="1"/>
  <c r="AW14" i="8"/>
  <c r="AC14" i="44" s="1"/>
  <c r="AN107" i="8"/>
  <c r="T107" i="44" s="1"/>
  <c r="AS144" i="8"/>
  <c r="Y144" i="44" s="1"/>
  <c r="AQ67" i="8"/>
  <c r="W67" i="44" s="1"/>
  <c r="AS67" i="8"/>
  <c r="Y67" i="44" s="1"/>
  <c r="AG123" i="8"/>
  <c r="M123" i="44" s="1"/>
  <c r="AM74" i="8"/>
  <c r="S74" i="44" s="1"/>
  <c r="AZ74" i="8"/>
  <c r="AF74" i="44" s="1"/>
  <c r="AI55" i="8"/>
  <c r="O55" i="44" s="1"/>
  <c r="AH228" i="8"/>
  <c r="N228" i="44" s="1"/>
  <c r="AZ107" i="8"/>
  <c r="AF107" i="44" s="1"/>
  <c r="AX107" i="8"/>
  <c r="AD107" i="44" s="1"/>
  <c r="BA144" i="8"/>
  <c r="AG144" i="44" s="1"/>
  <c r="AR144" i="8"/>
  <c r="X144" i="44" s="1"/>
  <c r="AY196" i="8"/>
  <c r="AE196" i="44" s="1"/>
  <c r="AL161" i="8"/>
  <c r="R161" i="44" s="1"/>
  <c r="AY166" i="8"/>
  <c r="AE166" i="44" s="1"/>
  <c r="AG67" i="8"/>
  <c r="M67" i="44" s="1"/>
  <c r="AL186" i="8"/>
  <c r="R186" i="44" s="1"/>
  <c r="AZ202" i="8"/>
  <c r="AF202" i="44" s="1"/>
  <c r="BA123" i="8"/>
  <c r="AG123" i="44" s="1"/>
  <c r="AO74" i="8"/>
  <c r="U74" i="44" s="1"/>
  <c r="AU55" i="8"/>
  <c r="AA55" i="44" s="1"/>
  <c r="BA67" i="8"/>
  <c r="AG67" i="44" s="1"/>
  <c r="AX123" i="8"/>
  <c r="AD123" i="44" s="1"/>
  <c r="AZ14" i="8"/>
  <c r="AF14" i="44" s="1"/>
  <c r="AT123" i="8"/>
  <c r="Z123" i="44" s="1"/>
  <c r="AQ123" i="8"/>
  <c r="W123" i="44" s="1"/>
  <c r="AR14" i="8"/>
  <c r="X14" i="44" s="1"/>
  <c r="AP74" i="8"/>
  <c r="V74" i="44" s="1"/>
  <c r="AK74" i="8"/>
  <c r="Q74" i="44" s="1"/>
  <c r="AO55" i="8"/>
  <c r="U55" i="44" s="1"/>
  <c r="AK55" i="8"/>
  <c r="Q55" i="44" s="1"/>
  <c r="AM107" i="8"/>
  <c r="S107" i="44" s="1"/>
  <c r="AO107" i="8"/>
  <c r="U107" i="44" s="1"/>
  <c r="AI144" i="8"/>
  <c r="O144" i="44" s="1"/>
  <c r="AT144" i="8"/>
  <c r="Z144" i="44" s="1"/>
  <c r="AS54" i="8"/>
  <c r="Y54" i="44" s="1"/>
  <c r="AO53" i="8"/>
  <c r="U53" i="44" s="1"/>
  <c r="AT135" i="8"/>
  <c r="Z135" i="44" s="1"/>
  <c r="AQ135" i="8"/>
  <c r="W135" i="44" s="1"/>
  <c r="AL67" i="8"/>
  <c r="R67" i="44" s="1"/>
  <c r="AU144" i="8"/>
  <c r="AA144" i="44" s="1"/>
  <c r="AJ144" i="8"/>
  <c r="P144" i="44" s="1"/>
  <c r="AN135" i="8"/>
  <c r="T135" i="44" s="1"/>
  <c r="AR135" i="8"/>
  <c r="X135" i="44" s="1"/>
  <c r="AX67" i="8"/>
  <c r="AD67" i="44" s="1"/>
  <c r="AT55" i="8"/>
  <c r="Z55" i="44" s="1"/>
  <c r="AH107" i="8"/>
  <c r="N107" i="44" s="1"/>
  <c r="AO123" i="8"/>
  <c r="U123" i="44" s="1"/>
  <c r="AK14" i="8"/>
  <c r="Q14" i="44" s="1"/>
  <c r="AG74" i="8"/>
  <c r="M74" i="44" s="1"/>
  <c r="AZ55" i="8"/>
  <c r="AF55" i="44" s="1"/>
  <c r="AZ179" i="8"/>
  <c r="AF179" i="44" s="1"/>
  <c r="AZ67" i="8"/>
  <c r="AF67" i="44" s="1"/>
  <c r="AY135" i="8"/>
  <c r="AE135" i="44" s="1"/>
  <c r="AQ107" i="8"/>
  <c r="W107" i="44" s="1"/>
  <c r="AW67" i="8"/>
  <c r="AC67" i="44" s="1"/>
  <c r="AZ123" i="8"/>
  <c r="AF123" i="44" s="1"/>
  <c r="AL74" i="8"/>
  <c r="R74" i="44" s="1"/>
  <c r="AP144" i="8"/>
  <c r="V144" i="44" s="1"/>
  <c r="AY67" i="8"/>
  <c r="AE67" i="44" s="1"/>
  <c r="BA74" i="8"/>
  <c r="AG74" i="44" s="1"/>
  <c r="AS107" i="8"/>
  <c r="Y107" i="44" s="1"/>
  <c r="AV144" i="8"/>
  <c r="AB144" i="44" s="1"/>
  <c r="AN91" i="8"/>
  <c r="T91" i="44" s="1"/>
  <c r="AR123" i="8"/>
  <c r="X123" i="44" s="1"/>
  <c r="AL221" i="8"/>
  <c r="R221" i="44" s="1"/>
  <c r="AT213" i="8"/>
  <c r="Z213" i="44" s="1"/>
  <c r="AY74" i="8"/>
  <c r="AE74" i="44" s="1"/>
  <c r="AN55" i="8"/>
  <c r="T55" i="44" s="1"/>
  <c r="AO144" i="8"/>
  <c r="U144" i="44" s="1"/>
  <c r="AK152" i="8"/>
  <c r="Q152" i="44" s="1"/>
  <c r="AH67" i="8"/>
  <c r="N67" i="44" s="1"/>
  <c r="AU67" i="8"/>
  <c r="AA67" i="44" s="1"/>
  <c r="AJ135" i="8"/>
  <c r="P135" i="44" s="1"/>
  <c r="AH74" i="8"/>
  <c r="N74" i="44" s="1"/>
  <c r="AM55" i="8"/>
  <c r="S55" i="44" s="1"/>
  <c r="AH55" i="8"/>
  <c r="N55" i="44" s="1"/>
  <c r="AT107" i="8"/>
  <c r="Z107" i="44" s="1"/>
  <c r="AP14" i="8"/>
  <c r="V14" i="44" s="1"/>
  <c r="AX74" i="8"/>
  <c r="AD74" i="44" s="1"/>
  <c r="AQ55" i="8"/>
  <c r="W55" i="44" s="1"/>
  <c r="AU107" i="8"/>
  <c r="AA107" i="44" s="1"/>
  <c r="AS135" i="8"/>
  <c r="Y135" i="44" s="1"/>
  <c r="AI67" i="8"/>
  <c r="O67" i="44" s="1"/>
  <c r="AK67" i="8"/>
  <c r="Q67" i="44" s="1"/>
  <c r="AZ91" i="8"/>
  <c r="AF91" i="44" s="1"/>
  <c r="AO14" i="8"/>
  <c r="U14" i="44" s="1"/>
  <c r="AR55" i="8"/>
  <c r="X55" i="44" s="1"/>
  <c r="BA107" i="8"/>
  <c r="AG107" i="44" s="1"/>
  <c r="AN144" i="8"/>
  <c r="T144" i="44" s="1"/>
  <c r="AV123" i="8"/>
  <c r="AB123" i="44" s="1"/>
  <c r="AN14" i="8"/>
  <c r="T14" i="44" s="1"/>
  <c r="AV14" i="8"/>
  <c r="AB14" i="44" s="1"/>
  <c r="AN129" i="8"/>
  <c r="T129" i="44" s="1"/>
  <c r="AI74" i="8"/>
  <c r="O74" i="44" s="1"/>
  <c r="AS55" i="8"/>
  <c r="Y55" i="44" s="1"/>
  <c r="AY107" i="8"/>
  <c r="AE107" i="44" s="1"/>
  <c r="AP107" i="8"/>
  <c r="V107" i="44" s="1"/>
  <c r="AW144" i="8"/>
  <c r="AC144" i="44" s="1"/>
  <c r="AW205" i="8"/>
  <c r="AC205" i="44" s="1"/>
  <c r="AS123" i="8"/>
  <c r="Y123" i="44" s="1"/>
  <c r="AP123" i="8"/>
  <c r="V123" i="44" s="1"/>
  <c r="AL14" i="8"/>
  <c r="R14" i="44" s="1"/>
  <c r="AM14" i="8"/>
  <c r="S14" i="44" s="1"/>
  <c r="AV213" i="8"/>
  <c r="AB213" i="44" s="1"/>
  <c r="AS74" i="8"/>
  <c r="Y74" i="44" s="1"/>
  <c r="AV74" i="8"/>
  <c r="AB74" i="44" s="1"/>
  <c r="AH46" i="8"/>
  <c r="N46" i="44" s="1"/>
  <c r="AV55" i="8"/>
  <c r="AB55" i="44" s="1"/>
  <c r="AG55" i="8"/>
  <c r="M55" i="44" s="1"/>
  <c r="AV107" i="8"/>
  <c r="AB107" i="44" s="1"/>
  <c r="AL107" i="8"/>
  <c r="R107" i="44" s="1"/>
  <c r="AZ144" i="8"/>
  <c r="AF144" i="44" s="1"/>
  <c r="AK144" i="8"/>
  <c r="Q144" i="44" s="1"/>
  <c r="AG135" i="8"/>
  <c r="M135" i="44" s="1"/>
  <c r="AM67" i="8"/>
  <c r="S67" i="44" s="1"/>
  <c r="AH135" i="8"/>
  <c r="N135" i="44" s="1"/>
  <c r="AJ67" i="8"/>
  <c r="P67" i="44" s="1"/>
  <c r="BA135" i="8"/>
  <c r="AG135" i="44" s="1"/>
  <c r="AS14" i="8"/>
  <c r="Y14" i="44" s="1"/>
  <c r="AX144" i="8"/>
  <c r="AD144" i="44" s="1"/>
  <c r="AL123" i="8"/>
  <c r="R123" i="44" s="1"/>
  <c r="AY14" i="8"/>
  <c r="AE14" i="44" s="1"/>
  <c r="AK87" i="8"/>
  <c r="Q87" i="44" s="1"/>
  <c r="AN213" i="8"/>
  <c r="T213" i="44" s="1"/>
  <c r="AJ55" i="8"/>
  <c r="P55" i="44" s="1"/>
  <c r="AJ107" i="8"/>
  <c r="P107" i="44" s="1"/>
  <c r="AY144" i="8"/>
  <c r="AE144" i="44" s="1"/>
  <c r="AG144" i="8"/>
  <c r="M144" i="44" s="1"/>
  <c r="AM135" i="8"/>
  <c r="S135" i="44" s="1"/>
  <c r="AI135" i="8"/>
  <c r="O135" i="44" s="1"/>
  <c r="AZ135" i="8"/>
  <c r="AF135" i="44" s="1"/>
  <c r="AO135" i="8"/>
  <c r="U135" i="44" s="1"/>
  <c r="AK135" i="8"/>
  <c r="Q135" i="44" s="1"/>
  <c r="AW135" i="8"/>
  <c r="AC135" i="44" s="1"/>
  <c r="AU135" i="8"/>
  <c r="AA135" i="44" s="1"/>
  <c r="AV67" i="8"/>
  <c r="AB67" i="44" s="1"/>
  <c r="AY23" i="8"/>
  <c r="AE23" i="44" s="1"/>
  <c r="AR23" i="8"/>
  <c r="X23" i="44" s="1"/>
  <c r="AU81" i="8"/>
  <c r="AA81" i="44" s="1"/>
  <c r="AR81" i="8"/>
  <c r="X81" i="44" s="1"/>
  <c r="AM81" i="8"/>
  <c r="S81" i="44" s="1"/>
  <c r="AH81" i="8"/>
  <c r="N81" i="44" s="1"/>
  <c r="AM155" i="8"/>
  <c r="S155" i="44" s="1"/>
  <c r="AW149" i="8"/>
  <c r="AC149" i="44" s="1"/>
  <c r="AN23" i="8"/>
  <c r="T23" i="44" s="1"/>
  <c r="AP149" i="8"/>
  <c r="V149" i="44" s="1"/>
  <c r="AL149" i="8"/>
  <c r="R149" i="44" s="1"/>
  <c r="AS23" i="8"/>
  <c r="Y23" i="44" s="1"/>
  <c r="AJ149" i="8"/>
  <c r="P149" i="44" s="1"/>
  <c r="AT81" i="8"/>
  <c r="Z81" i="44" s="1"/>
  <c r="AQ149" i="8"/>
  <c r="W149" i="44" s="1"/>
  <c r="AW23" i="8"/>
  <c r="AC23" i="44" s="1"/>
  <c r="AQ210" i="8"/>
  <c r="W210" i="44" s="1"/>
  <c r="AO210" i="8"/>
  <c r="U210" i="44" s="1"/>
  <c r="AT210" i="8"/>
  <c r="Z210" i="44" s="1"/>
  <c r="AZ210" i="8"/>
  <c r="AF210" i="44" s="1"/>
  <c r="AN210" i="8"/>
  <c r="T210" i="44" s="1"/>
  <c r="BA210" i="8"/>
  <c r="AG210" i="44" s="1"/>
  <c r="AT178" i="8"/>
  <c r="Z178" i="44" s="1"/>
  <c r="AS153" i="8"/>
  <c r="Y153" i="44" s="1"/>
  <c r="AJ210" i="8"/>
  <c r="P210" i="44" s="1"/>
  <c r="BA178" i="8"/>
  <c r="AG178" i="44" s="1"/>
  <c r="AI210" i="8"/>
  <c r="O210" i="44" s="1"/>
  <c r="AY178" i="8"/>
  <c r="AE178" i="44" s="1"/>
  <c r="AG210" i="8"/>
  <c r="M210" i="44" s="1"/>
  <c r="AY232" i="8"/>
  <c r="AE232" i="44" s="1"/>
  <c r="BA232" i="8"/>
  <c r="AG232" i="44" s="1"/>
  <c r="AU232" i="8"/>
  <c r="AA232" i="44" s="1"/>
  <c r="AS232" i="8"/>
  <c r="Y232" i="44" s="1"/>
  <c r="AG232" i="8"/>
  <c r="M232" i="44" s="1"/>
  <c r="AV232" i="8"/>
  <c r="AB232" i="44" s="1"/>
  <c r="AM232" i="8"/>
  <c r="S232" i="44" s="1"/>
  <c r="AL232" i="8"/>
  <c r="R232" i="44" s="1"/>
  <c r="AX232" i="8"/>
  <c r="AD232" i="44" s="1"/>
  <c r="AW232" i="8"/>
  <c r="AC232" i="44" s="1"/>
  <c r="AT232" i="8"/>
  <c r="Z232" i="44" s="1"/>
  <c r="AN232" i="8"/>
  <c r="T232" i="44" s="1"/>
  <c r="AK232" i="8"/>
  <c r="Q232" i="44" s="1"/>
  <c r="AP232" i="8"/>
  <c r="V232" i="44" s="1"/>
  <c r="AJ232" i="8"/>
  <c r="P232" i="44" s="1"/>
  <c r="AY202" i="8"/>
  <c r="AE202" i="44" s="1"/>
  <c r="AP202" i="8"/>
  <c r="V202" i="44" s="1"/>
  <c r="AV202" i="8"/>
  <c r="AB202" i="44" s="1"/>
  <c r="AH202" i="8"/>
  <c r="N202" i="44" s="1"/>
  <c r="AW202" i="8"/>
  <c r="AC202" i="44" s="1"/>
  <c r="BA202" i="8"/>
  <c r="AG202" i="44" s="1"/>
  <c r="AR202" i="8"/>
  <c r="X202" i="44" s="1"/>
  <c r="AO202" i="8"/>
  <c r="U202" i="44" s="1"/>
  <c r="AX202" i="8"/>
  <c r="AD202" i="44" s="1"/>
  <c r="AT188" i="8"/>
  <c r="Z188" i="44" s="1"/>
  <c r="AQ231" i="8"/>
  <c r="W231" i="44" s="1"/>
  <c r="AM231" i="8"/>
  <c r="S231" i="44" s="1"/>
  <c r="AR231" i="8"/>
  <c r="X231" i="44" s="1"/>
  <c r="AW231" i="8"/>
  <c r="AC231" i="44" s="1"/>
  <c r="AO231" i="8"/>
  <c r="U231" i="44" s="1"/>
  <c r="AG231" i="8"/>
  <c r="M231" i="44" s="1"/>
  <c r="AV231" i="8"/>
  <c r="AB231" i="44" s="1"/>
  <c r="AP231" i="8"/>
  <c r="V231" i="44" s="1"/>
  <c r="AX231" i="8"/>
  <c r="AD231" i="44" s="1"/>
  <c r="AL231" i="8"/>
  <c r="R231" i="44" s="1"/>
  <c r="AZ231" i="8"/>
  <c r="AF231" i="44" s="1"/>
  <c r="BA231" i="8"/>
  <c r="AG231" i="44" s="1"/>
  <c r="AS231" i="8"/>
  <c r="Y231" i="44" s="1"/>
  <c r="AH162" i="8"/>
  <c r="N162" i="44" s="1"/>
  <c r="AJ162" i="8"/>
  <c r="P162" i="44" s="1"/>
  <c r="AZ162" i="8"/>
  <c r="AF162" i="44" s="1"/>
  <c r="AT162" i="8"/>
  <c r="Z162" i="44" s="1"/>
  <c r="AN162" i="8"/>
  <c r="T162" i="44" s="1"/>
  <c r="AI162" i="8"/>
  <c r="O162" i="44" s="1"/>
  <c r="AL162" i="8"/>
  <c r="R162" i="44" s="1"/>
  <c r="AG162" i="8"/>
  <c r="M162" i="44" s="1"/>
  <c r="AX162" i="8"/>
  <c r="AD162" i="44" s="1"/>
  <c r="BA162" i="8"/>
  <c r="AG162" i="44" s="1"/>
  <c r="AO162" i="8"/>
  <c r="U162" i="44" s="1"/>
  <c r="AU162" i="8"/>
  <c r="AA162" i="44" s="1"/>
  <c r="AS162" i="8"/>
  <c r="Y162" i="44" s="1"/>
  <c r="AN196" i="8"/>
  <c r="T196" i="44" s="1"/>
  <c r="AU196" i="8"/>
  <c r="AA196" i="44" s="1"/>
  <c r="AJ196" i="8"/>
  <c r="P196" i="44" s="1"/>
  <c r="AH196" i="8"/>
  <c r="N196" i="44" s="1"/>
  <c r="AV196" i="8"/>
  <c r="AB196" i="44" s="1"/>
  <c r="AX196" i="8"/>
  <c r="AD196" i="44" s="1"/>
  <c r="AQ196" i="8"/>
  <c r="W196" i="44" s="1"/>
  <c r="AZ196" i="8"/>
  <c r="AF196" i="44" s="1"/>
  <c r="AL196" i="8"/>
  <c r="R196" i="44" s="1"/>
  <c r="AS196" i="8"/>
  <c r="Y196" i="44" s="1"/>
  <c r="AK196" i="8"/>
  <c r="Q196" i="44" s="1"/>
  <c r="AP196" i="8"/>
  <c r="V196" i="44" s="1"/>
  <c r="AT196" i="8"/>
  <c r="Z196" i="44" s="1"/>
  <c r="AO196" i="8"/>
  <c r="U196" i="44" s="1"/>
  <c r="AM196" i="8"/>
  <c r="S196" i="44" s="1"/>
  <c r="AV71" i="8"/>
  <c r="AB71" i="44" s="1"/>
  <c r="AL71" i="8"/>
  <c r="R71" i="44" s="1"/>
  <c r="AQ71" i="8"/>
  <c r="W71" i="44" s="1"/>
  <c r="AN71" i="8"/>
  <c r="T71" i="44" s="1"/>
  <c r="AK71" i="8"/>
  <c r="Q71" i="44" s="1"/>
  <c r="AX71" i="8"/>
  <c r="AD71" i="44" s="1"/>
  <c r="AR71" i="8"/>
  <c r="X71" i="44" s="1"/>
  <c r="AG71" i="8"/>
  <c r="M71" i="44" s="1"/>
  <c r="AT71" i="8"/>
  <c r="Z71" i="44" s="1"/>
  <c r="AU71" i="8"/>
  <c r="AA71" i="44" s="1"/>
  <c r="AJ71" i="8"/>
  <c r="P71" i="44" s="1"/>
  <c r="AH71" i="8"/>
  <c r="N71" i="44" s="1"/>
  <c r="AY71" i="8"/>
  <c r="AE71" i="44" s="1"/>
  <c r="AP71" i="8"/>
  <c r="V71" i="44" s="1"/>
  <c r="AW179" i="8"/>
  <c r="AC179" i="44" s="1"/>
  <c r="AG179" i="8"/>
  <c r="M179" i="44" s="1"/>
  <c r="AN179" i="8"/>
  <c r="T179" i="44" s="1"/>
  <c r="AM179" i="8"/>
  <c r="S179" i="44" s="1"/>
  <c r="AH179" i="8"/>
  <c r="N179" i="44" s="1"/>
  <c r="AX179" i="8"/>
  <c r="AD179" i="44" s="1"/>
  <c r="AJ179" i="8"/>
  <c r="P179" i="44" s="1"/>
  <c r="BA179" i="8"/>
  <c r="AG179" i="44" s="1"/>
  <c r="AQ179" i="8"/>
  <c r="W179" i="44" s="1"/>
  <c r="AT179" i="8"/>
  <c r="Z179" i="44" s="1"/>
  <c r="AY179" i="8"/>
  <c r="AE179" i="44" s="1"/>
  <c r="AS179" i="8"/>
  <c r="Y179" i="44" s="1"/>
  <c r="AL179" i="8"/>
  <c r="R179" i="44" s="1"/>
  <c r="AG137" i="8"/>
  <c r="M137" i="44" s="1"/>
  <c r="AX137" i="8"/>
  <c r="AD137" i="44" s="1"/>
  <c r="AW137" i="8"/>
  <c r="AC137" i="44" s="1"/>
  <c r="AU137" i="8"/>
  <c r="AA137" i="44" s="1"/>
  <c r="AN137" i="8"/>
  <c r="T137" i="44" s="1"/>
  <c r="AM137" i="8"/>
  <c r="S137" i="44" s="1"/>
  <c r="AJ137" i="8"/>
  <c r="P137" i="44" s="1"/>
  <c r="AO137" i="8"/>
  <c r="U137" i="44" s="1"/>
  <c r="AR137" i="8"/>
  <c r="X137" i="44" s="1"/>
  <c r="AP137" i="8"/>
  <c r="V137" i="44" s="1"/>
  <c r="AZ137" i="8"/>
  <c r="AF137" i="44" s="1"/>
  <c r="AL137" i="8"/>
  <c r="R137" i="44" s="1"/>
  <c r="AS137" i="8"/>
  <c r="Y137" i="44" s="1"/>
  <c r="AG228" i="8"/>
  <c r="M228" i="44" s="1"/>
  <c r="BA228" i="8"/>
  <c r="AG228" i="44" s="1"/>
  <c r="AS228" i="8"/>
  <c r="Y228" i="44" s="1"/>
  <c r="AY228" i="8"/>
  <c r="AE228" i="44" s="1"/>
  <c r="AW228" i="8"/>
  <c r="AC228" i="44" s="1"/>
  <c r="AP228" i="8"/>
  <c r="V228" i="44" s="1"/>
  <c r="AK228" i="8"/>
  <c r="Q228" i="44" s="1"/>
  <c r="AJ228" i="8"/>
  <c r="P228" i="44" s="1"/>
  <c r="AI228" i="8"/>
  <c r="O228" i="44" s="1"/>
  <c r="AN228" i="8"/>
  <c r="T228" i="44" s="1"/>
  <c r="AV228" i="8"/>
  <c r="AB228" i="44" s="1"/>
  <c r="AX190" i="8"/>
  <c r="AD190" i="44" s="1"/>
  <c r="AP190" i="8"/>
  <c r="V190" i="44" s="1"/>
  <c r="AI190" i="8"/>
  <c r="O190" i="44" s="1"/>
  <c r="AQ190" i="8"/>
  <c r="W190" i="44" s="1"/>
  <c r="AT190" i="8"/>
  <c r="Z190" i="44" s="1"/>
  <c r="AK190" i="8"/>
  <c r="Q190" i="44" s="1"/>
  <c r="AS190" i="8"/>
  <c r="Y190" i="44" s="1"/>
  <c r="AH190" i="8"/>
  <c r="N190" i="44" s="1"/>
  <c r="AY190" i="8"/>
  <c r="AE190" i="44" s="1"/>
  <c r="AG190" i="8"/>
  <c r="M190" i="44" s="1"/>
  <c r="AZ190" i="8"/>
  <c r="AF190" i="44" s="1"/>
  <c r="BA190" i="8"/>
  <c r="AG190" i="44" s="1"/>
  <c r="AM190" i="8"/>
  <c r="S190" i="44" s="1"/>
  <c r="AN190" i="8"/>
  <c r="T190" i="44" s="1"/>
  <c r="AW190" i="8"/>
  <c r="AC190" i="44" s="1"/>
  <c r="AR129" i="8"/>
  <c r="X129" i="44" s="1"/>
  <c r="AZ129" i="8"/>
  <c r="AF129" i="44" s="1"/>
  <c r="AP129" i="8"/>
  <c r="V129" i="44" s="1"/>
  <c r="AU129" i="8"/>
  <c r="AA129" i="44" s="1"/>
  <c r="AO129" i="8"/>
  <c r="U129" i="44" s="1"/>
  <c r="AW129" i="8"/>
  <c r="AC129" i="44" s="1"/>
  <c r="AY129" i="8"/>
  <c r="AE129" i="44" s="1"/>
  <c r="AX129" i="8"/>
  <c r="AD129" i="44" s="1"/>
  <c r="AL129" i="8"/>
  <c r="R129" i="44" s="1"/>
  <c r="AG19" i="8"/>
  <c r="M19" i="44" s="1"/>
  <c r="AV19" i="8"/>
  <c r="AB19" i="44" s="1"/>
  <c r="AL19" i="8"/>
  <c r="R19" i="44" s="1"/>
  <c r="AR19" i="8"/>
  <c r="X19" i="44" s="1"/>
  <c r="AH19" i="8"/>
  <c r="N19" i="44" s="1"/>
  <c r="AO19" i="8"/>
  <c r="U19" i="44" s="1"/>
  <c r="BA19" i="8"/>
  <c r="AG19" i="44" s="1"/>
  <c r="AT19" i="8"/>
  <c r="Z19" i="44" s="1"/>
  <c r="AN19" i="8"/>
  <c r="T19" i="44" s="1"/>
  <c r="AI19" i="8"/>
  <c r="O19" i="44" s="1"/>
  <c r="AM19" i="8"/>
  <c r="S19" i="44" s="1"/>
  <c r="AP66" i="8"/>
  <c r="V66" i="44" s="1"/>
  <c r="AQ66" i="8"/>
  <c r="W66" i="44" s="1"/>
  <c r="AT66" i="8"/>
  <c r="Z66" i="44" s="1"/>
  <c r="AL66" i="8"/>
  <c r="R66" i="44" s="1"/>
  <c r="AN66" i="8"/>
  <c r="T66" i="44" s="1"/>
  <c r="AY66" i="8"/>
  <c r="AE66" i="44" s="1"/>
  <c r="AI66" i="8"/>
  <c r="O66" i="44" s="1"/>
  <c r="AS66" i="8"/>
  <c r="Y66" i="44" s="1"/>
  <c r="AW66" i="8"/>
  <c r="AC66" i="44" s="1"/>
  <c r="AM66" i="8"/>
  <c r="S66" i="44" s="1"/>
  <c r="AR66" i="8"/>
  <c r="X66" i="44" s="1"/>
  <c r="AU66" i="8"/>
  <c r="AA66" i="44" s="1"/>
  <c r="AO66" i="8"/>
  <c r="U66" i="44" s="1"/>
  <c r="AU152" i="8"/>
  <c r="AA152" i="44" s="1"/>
  <c r="AR152" i="8"/>
  <c r="X152" i="44" s="1"/>
  <c r="AI152" i="8"/>
  <c r="O152" i="44" s="1"/>
  <c r="AZ152" i="8"/>
  <c r="AF152" i="44" s="1"/>
  <c r="AL152" i="8"/>
  <c r="R152" i="44" s="1"/>
  <c r="AW152" i="8"/>
  <c r="AC152" i="44" s="1"/>
  <c r="AM152" i="8"/>
  <c r="S152" i="44" s="1"/>
  <c r="AG152" i="8"/>
  <c r="M152" i="44" s="1"/>
  <c r="AN152" i="8"/>
  <c r="T152" i="44" s="1"/>
  <c r="AY152" i="8"/>
  <c r="AE152" i="44" s="1"/>
  <c r="AO152" i="8"/>
  <c r="U152" i="44" s="1"/>
  <c r="AH152" i="8"/>
  <c r="N152" i="44" s="1"/>
  <c r="AJ152" i="8"/>
  <c r="P152" i="44" s="1"/>
  <c r="AP152" i="8"/>
  <c r="V152" i="44" s="1"/>
  <c r="AT152" i="8"/>
  <c r="Z152" i="44" s="1"/>
  <c r="AN202" i="8"/>
  <c r="T202" i="44" s="1"/>
  <c r="AI129" i="8"/>
  <c r="O129" i="44" s="1"/>
  <c r="AR196" i="8"/>
  <c r="X196" i="44" s="1"/>
  <c r="AZ87" i="8"/>
  <c r="AF87" i="44" s="1"/>
  <c r="AM87" i="8"/>
  <c r="S87" i="44" s="1"/>
  <c r="AS87" i="8"/>
  <c r="Y87" i="44" s="1"/>
  <c r="AI87" i="8"/>
  <c r="O87" i="44" s="1"/>
  <c r="AT87" i="8"/>
  <c r="Z87" i="44" s="1"/>
  <c r="AV87" i="8"/>
  <c r="AB87" i="44" s="1"/>
  <c r="BA87" i="8"/>
  <c r="AG87" i="44" s="1"/>
  <c r="AH87" i="8"/>
  <c r="N87" i="44" s="1"/>
  <c r="AO87" i="8"/>
  <c r="U87" i="44" s="1"/>
  <c r="AQ87" i="8"/>
  <c r="W87" i="44" s="1"/>
  <c r="AQ186" i="8"/>
  <c r="W186" i="44" s="1"/>
  <c r="AX186" i="8"/>
  <c r="AD186" i="44" s="1"/>
  <c r="AP186" i="8"/>
  <c r="V186" i="44" s="1"/>
  <c r="AK186" i="8"/>
  <c r="Q186" i="44" s="1"/>
  <c r="AH186" i="8"/>
  <c r="N186" i="44" s="1"/>
  <c r="AI186" i="8"/>
  <c r="O186" i="44" s="1"/>
  <c r="AJ186" i="8"/>
  <c r="P186" i="44" s="1"/>
  <c r="AY186" i="8"/>
  <c r="AE186" i="44" s="1"/>
  <c r="BA186" i="8"/>
  <c r="AG186" i="44" s="1"/>
  <c r="AU186" i="8"/>
  <c r="AA186" i="44" s="1"/>
  <c r="AG186" i="8"/>
  <c r="M186" i="44" s="1"/>
  <c r="AM186" i="8"/>
  <c r="S186" i="44" s="1"/>
  <c r="AS186" i="8"/>
  <c r="Y186" i="44" s="1"/>
  <c r="AN186" i="8"/>
  <c r="T186" i="44" s="1"/>
  <c r="AV186" i="8"/>
  <c r="AB186" i="44" s="1"/>
  <c r="AU53" i="8"/>
  <c r="AA53" i="44" s="1"/>
  <c r="AK53" i="8"/>
  <c r="Q53" i="44" s="1"/>
  <c r="AM53" i="8"/>
  <c r="S53" i="44" s="1"/>
  <c r="AJ53" i="8"/>
  <c r="P53" i="44" s="1"/>
  <c r="AL53" i="8"/>
  <c r="R53" i="44" s="1"/>
  <c r="AG53" i="8"/>
  <c r="M53" i="44" s="1"/>
  <c r="BA53" i="8"/>
  <c r="AG53" i="44" s="1"/>
  <c r="AW53" i="8"/>
  <c r="AC53" i="44" s="1"/>
  <c r="AS53" i="8"/>
  <c r="Y53" i="44" s="1"/>
  <c r="AI53" i="8"/>
  <c r="O53" i="44" s="1"/>
  <c r="AV53" i="8"/>
  <c r="AB53" i="44" s="1"/>
  <c r="AH53" i="8"/>
  <c r="N53" i="44" s="1"/>
  <c r="AP53" i="8"/>
  <c r="V53" i="44" s="1"/>
  <c r="AN53" i="8"/>
  <c r="T53" i="44" s="1"/>
  <c r="AZ18" i="8"/>
  <c r="AF18" i="44" s="1"/>
  <c r="AS18" i="8"/>
  <c r="Y18" i="44" s="1"/>
  <c r="AH18" i="8"/>
  <c r="N18" i="44" s="1"/>
  <c r="AQ18" i="8"/>
  <c r="W18" i="44" s="1"/>
  <c r="AO18" i="8"/>
  <c r="U18" i="44" s="1"/>
  <c r="AX18" i="8"/>
  <c r="AD18" i="44" s="1"/>
  <c r="AK18" i="8"/>
  <c r="Q18" i="44" s="1"/>
  <c r="AM18" i="8"/>
  <c r="S18" i="44" s="1"/>
  <c r="AN18" i="8"/>
  <c r="T18" i="44" s="1"/>
  <c r="AJ18" i="8"/>
  <c r="P18" i="44" s="1"/>
  <c r="AT18" i="8"/>
  <c r="Z18" i="44" s="1"/>
  <c r="AG18" i="8"/>
  <c r="M18" i="44" s="1"/>
  <c r="AL18" i="8"/>
  <c r="R18" i="44" s="1"/>
  <c r="AZ176" i="8"/>
  <c r="AF176" i="44" s="1"/>
  <c r="AK176" i="8"/>
  <c r="Q176" i="44" s="1"/>
  <c r="AY176" i="8"/>
  <c r="AE176" i="44" s="1"/>
  <c r="AT176" i="8"/>
  <c r="Z176" i="44" s="1"/>
  <c r="AG176" i="8"/>
  <c r="M176" i="44" s="1"/>
  <c r="AM176" i="8"/>
  <c r="S176" i="44" s="1"/>
  <c r="AR176" i="8"/>
  <c r="X176" i="44" s="1"/>
  <c r="AI176" i="8"/>
  <c r="O176" i="44" s="1"/>
  <c r="AJ176" i="8"/>
  <c r="P176" i="44" s="1"/>
  <c r="AU176" i="8"/>
  <c r="AA176" i="44" s="1"/>
  <c r="AS176" i="8"/>
  <c r="Y176" i="44" s="1"/>
  <c r="AW42" i="8"/>
  <c r="AC42" i="44" s="1"/>
  <c r="AM42" i="8"/>
  <c r="S42" i="44" s="1"/>
  <c r="AL42" i="8"/>
  <c r="R42" i="44" s="1"/>
  <c r="AK42" i="8"/>
  <c r="Q42" i="44" s="1"/>
  <c r="AU42" i="8"/>
  <c r="AA42" i="44" s="1"/>
  <c r="AI42" i="8"/>
  <c r="O42" i="44" s="1"/>
  <c r="AR42" i="8"/>
  <c r="X42" i="44" s="1"/>
  <c r="AX42" i="8"/>
  <c r="AD42" i="44" s="1"/>
  <c r="AJ42" i="8"/>
  <c r="P42" i="44" s="1"/>
  <c r="AN42" i="8"/>
  <c r="T42" i="44" s="1"/>
  <c r="AZ42" i="8"/>
  <c r="AF42" i="44" s="1"/>
  <c r="AG42" i="8"/>
  <c r="M42" i="44" s="1"/>
  <c r="AH42" i="8"/>
  <c r="N42" i="44" s="1"/>
  <c r="AS205" i="8"/>
  <c r="Y205" i="44" s="1"/>
  <c r="AK205" i="8"/>
  <c r="Q205" i="44" s="1"/>
  <c r="AH205" i="8"/>
  <c r="N205" i="44" s="1"/>
  <c r="AJ205" i="8"/>
  <c r="P205" i="44" s="1"/>
  <c r="AL205" i="8"/>
  <c r="R205" i="44" s="1"/>
  <c r="AM205" i="8"/>
  <c r="S205" i="44" s="1"/>
  <c r="AX205" i="8"/>
  <c r="AD205" i="44" s="1"/>
  <c r="AU205" i="8"/>
  <c r="AA205" i="44" s="1"/>
  <c r="AG188" i="8"/>
  <c r="M188" i="44" s="1"/>
  <c r="AW188" i="8"/>
  <c r="AC188" i="44" s="1"/>
  <c r="AK188" i="8"/>
  <c r="Q188" i="44" s="1"/>
  <c r="AR188" i="8"/>
  <c r="X188" i="44" s="1"/>
  <c r="AU188" i="8"/>
  <c r="AA188" i="44" s="1"/>
  <c r="AY188" i="8"/>
  <c r="AE188" i="44" s="1"/>
  <c r="BA188" i="8"/>
  <c r="AG188" i="44" s="1"/>
  <c r="AZ188" i="8"/>
  <c r="AF188" i="44" s="1"/>
  <c r="AS188" i="8"/>
  <c r="Y188" i="44" s="1"/>
  <c r="AW221" i="8"/>
  <c r="AC221" i="44" s="1"/>
  <c r="AK221" i="8"/>
  <c r="Q221" i="44" s="1"/>
  <c r="AS221" i="8"/>
  <c r="Y221" i="44" s="1"/>
  <c r="AJ221" i="8"/>
  <c r="P221" i="44" s="1"/>
  <c r="AG221" i="8"/>
  <c r="M221" i="44" s="1"/>
  <c r="AN221" i="8"/>
  <c r="T221" i="44" s="1"/>
  <c r="AQ221" i="8"/>
  <c r="W221" i="44" s="1"/>
  <c r="AT221" i="8"/>
  <c r="Z221" i="44" s="1"/>
  <c r="AR221" i="8"/>
  <c r="X221" i="44" s="1"/>
  <c r="AY221" i="8"/>
  <c r="AE221" i="44" s="1"/>
  <c r="BA140" i="8"/>
  <c r="AG140" i="44" s="1"/>
  <c r="AM140" i="8"/>
  <c r="S140" i="44" s="1"/>
  <c r="AJ140" i="8"/>
  <c r="P140" i="44" s="1"/>
  <c r="AW140" i="8"/>
  <c r="AC140" i="44" s="1"/>
  <c r="AP140" i="8"/>
  <c r="V140" i="44" s="1"/>
  <c r="AU140" i="8"/>
  <c r="AA140" i="44" s="1"/>
  <c r="AS140" i="8"/>
  <c r="Y140" i="44" s="1"/>
  <c r="AK140" i="8"/>
  <c r="Q140" i="44" s="1"/>
  <c r="AX140" i="8"/>
  <c r="AD140" i="44" s="1"/>
  <c r="AR140" i="8"/>
  <c r="X140" i="44" s="1"/>
  <c r="AN140" i="8"/>
  <c r="T140" i="44" s="1"/>
  <c r="AI140" i="8"/>
  <c r="O140" i="44" s="1"/>
  <c r="AH140" i="8"/>
  <c r="N140" i="44" s="1"/>
  <c r="AQ140" i="8"/>
  <c r="W140" i="44" s="1"/>
  <c r="AL140" i="8"/>
  <c r="R140" i="44" s="1"/>
  <c r="AO193" i="8"/>
  <c r="U193" i="44" s="1"/>
  <c r="AS193" i="8"/>
  <c r="Y193" i="44" s="1"/>
  <c r="AN193" i="8"/>
  <c r="T193" i="44" s="1"/>
  <c r="AU193" i="8"/>
  <c r="AA193" i="44" s="1"/>
  <c r="AR193" i="8"/>
  <c r="X193" i="44" s="1"/>
  <c r="AI193" i="8"/>
  <c r="O193" i="44" s="1"/>
  <c r="AP193" i="8"/>
  <c r="V193" i="44" s="1"/>
  <c r="AT193" i="8"/>
  <c r="Z193" i="44" s="1"/>
  <c r="AG193" i="8"/>
  <c r="M193" i="44" s="1"/>
  <c r="BA193" i="8"/>
  <c r="AG193" i="44" s="1"/>
  <c r="AY89" i="8"/>
  <c r="AE89" i="44" s="1"/>
  <c r="AH89" i="8"/>
  <c r="N89" i="44" s="1"/>
  <c r="AG89" i="8"/>
  <c r="M89" i="44" s="1"/>
  <c r="AW89" i="8"/>
  <c r="AC89" i="44" s="1"/>
  <c r="AZ89" i="8"/>
  <c r="AF89" i="44" s="1"/>
  <c r="AI89" i="8"/>
  <c r="O89" i="44" s="1"/>
  <c r="AP89" i="8"/>
  <c r="V89" i="44" s="1"/>
  <c r="AR89" i="8"/>
  <c r="X89" i="44" s="1"/>
  <c r="AJ89" i="8"/>
  <c r="P89" i="44" s="1"/>
  <c r="AX89" i="8"/>
  <c r="AD89" i="44" s="1"/>
  <c r="AV89" i="8"/>
  <c r="AB89" i="44" s="1"/>
  <c r="AN89" i="8"/>
  <c r="T89" i="44" s="1"/>
  <c r="AQ89" i="8"/>
  <c r="W89" i="44" s="1"/>
  <c r="AM89" i="8"/>
  <c r="S89" i="44" s="1"/>
  <c r="BA89" i="8"/>
  <c r="AG89" i="44" s="1"/>
  <c r="AT89" i="8"/>
  <c r="Z89" i="44" s="1"/>
  <c r="AO101" i="8"/>
  <c r="U101" i="44" s="1"/>
  <c r="AT101" i="8"/>
  <c r="Z101" i="44" s="1"/>
  <c r="AU101" i="8"/>
  <c r="AA101" i="44" s="1"/>
  <c r="AK101" i="8"/>
  <c r="Q101" i="44" s="1"/>
  <c r="AN101" i="8"/>
  <c r="T101" i="44" s="1"/>
  <c r="AW101" i="8"/>
  <c r="AC101" i="44" s="1"/>
  <c r="AY101" i="8"/>
  <c r="AE101" i="44" s="1"/>
  <c r="AX101" i="8"/>
  <c r="AD101" i="44" s="1"/>
  <c r="AG101" i="8"/>
  <c r="AP101" i="8"/>
  <c r="V101" i="44" s="1"/>
  <c r="AL101" i="8"/>
  <c r="R101" i="44" s="1"/>
  <c r="AH101" i="8"/>
  <c r="N101" i="44" s="1"/>
  <c r="BA101" i="8"/>
  <c r="AG101" i="44" s="1"/>
  <c r="AP205" i="8"/>
  <c r="V205" i="44" s="1"/>
  <c r="AG202" i="8"/>
  <c r="M202" i="44" s="1"/>
  <c r="AT129" i="8"/>
  <c r="Z129" i="44" s="1"/>
  <c r="AX221" i="8"/>
  <c r="AD221" i="44" s="1"/>
  <c r="AL176" i="8"/>
  <c r="R176" i="44" s="1"/>
  <c r="AQ176" i="8"/>
  <c r="W176" i="44" s="1"/>
  <c r="AO228" i="8"/>
  <c r="U228" i="44" s="1"/>
  <c r="AK231" i="8"/>
  <c r="Q231" i="44" s="1"/>
  <c r="AS56" i="8"/>
  <c r="Y56" i="44" s="1"/>
  <c r="AM71" i="8"/>
  <c r="S71" i="44" s="1"/>
  <c r="AH193" i="8"/>
  <c r="N193" i="44" s="1"/>
  <c r="AU19" i="8"/>
  <c r="AA19" i="44" s="1"/>
  <c r="AV176" i="8"/>
  <c r="AB176" i="44" s="1"/>
  <c r="AT228" i="8"/>
  <c r="Z228" i="44" s="1"/>
  <c r="AL228" i="8"/>
  <c r="R228" i="44" s="1"/>
  <c r="BA137" i="8"/>
  <c r="AG137" i="44" s="1"/>
  <c r="AI101" i="8"/>
  <c r="O101" i="44" s="1"/>
  <c r="AK56" i="8"/>
  <c r="Q56" i="44" s="1"/>
  <c r="BA152" i="8"/>
  <c r="AG152" i="44" s="1"/>
  <c r="AW196" i="8"/>
  <c r="AC196" i="44" s="1"/>
  <c r="AW162" i="8"/>
  <c r="AC162" i="44" s="1"/>
  <c r="AG140" i="8"/>
  <c r="M140" i="44" s="1"/>
  <c r="AU179" i="8"/>
  <c r="AA179" i="44" s="1"/>
  <c r="AK113" i="8"/>
  <c r="Q113" i="44" s="1"/>
  <c r="AM113" i="8"/>
  <c r="S113" i="44" s="1"/>
  <c r="AU114" i="8"/>
  <c r="AA114" i="44" s="1"/>
  <c r="AY114" i="8"/>
  <c r="AE114" i="44" s="1"/>
  <c r="AM188" i="8"/>
  <c r="S188" i="44" s="1"/>
  <c r="AO186" i="8"/>
  <c r="U186" i="44" s="1"/>
  <c r="AZ205" i="8"/>
  <c r="AF205" i="44" s="1"/>
  <c r="AI202" i="8"/>
  <c r="O202" i="44" s="1"/>
  <c r="AH221" i="8"/>
  <c r="N221" i="44" s="1"/>
  <c r="AN87" i="8"/>
  <c r="T87" i="44" s="1"/>
  <c r="AN176" i="8"/>
  <c r="T176" i="44" s="1"/>
  <c r="AY137" i="8"/>
  <c r="AE137" i="44" s="1"/>
  <c r="AS101" i="8"/>
  <c r="Y101" i="44" s="1"/>
  <c r="AV152" i="8"/>
  <c r="AB152" i="44" s="1"/>
  <c r="AO205" i="8"/>
  <c r="U205" i="44" s="1"/>
  <c r="AU202" i="8"/>
  <c r="AA202" i="44" s="1"/>
  <c r="AR87" i="8"/>
  <c r="X87" i="44" s="1"/>
  <c r="AM193" i="8"/>
  <c r="S193" i="44" s="1"/>
  <c r="AT231" i="8"/>
  <c r="Z231" i="44" s="1"/>
  <c r="AZ71" i="8"/>
  <c r="AF71" i="44" s="1"/>
  <c r="AP42" i="8"/>
  <c r="V42" i="44" s="1"/>
  <c r="AT186" i="8"/>
  <c r="Z186" i="44" s="1"/>
  <c r="AO140" i="8"/>
  <c r="U140" i="44" s="1"/>
  <c r="AL202" i="8"/>
  <c r="R202" i="44" s="1"/>
  <c r="AH188" i="8"/>
  <c r="N188" i="44" s="1"/>
  <c r="AI221" i="8"/>
  <c r="O221" i="44" s="1"/>
  <c r="AZ193" i="8"/>
  <c r="AF193" i="44" s="1"/>
  <c r="AQ19" i="8"/>
  <c r="W19" i="44" s="1"/>
  <c r="AS19" i="8"/>
  <c r="Y19" i="44" s="1"/>
  <c r="AW176" i="8"/>
  <c r="AC176" i="44" s="1"/>
  <c r="AU228" i="8"/>
  <c r="AA228" i="44" s="1"/>
  <c r="AI137" i="8"/>
  <c r="O137" i="44" s="1"/>
  <c r="AJ190" i="8"/>
  <c r="P190" i="44" s="1"/>
  <c r="AG196" i="8"/>
  <c r="M196" i="44" s="1"/>
  <c r="AR162" i="8"/>
  <c r="X162" i="44" s="1"/>
  <c r="AI54" i="8"/>
  <c r="O54" i="44" s="1"/>
  <c r="AQ53" i="8"/>
  <c r="W53" i="44" s="1"/>
  <c r="AT42" i="8"/>
  <c r="Z42" i="44" s="1"/>
  <c r="AP18" i="8"/>
  <c r="V18" i="44" s="1"/>
  <c r="AZ232" i="8"/>
  <c r="AF232" i="44" s="1"/>
  <c r="AR186" i="8"/>
  <c r="X186" i="44" s="1"/>
  <c r="AR232" i="8"/>
  <c r="X232" i="44" s="1"/>
  <c r="BA205" i="8"/>
  <c r="AG205" i="44" s="1"/>
  <c r="AL87" i="8"/>
  <c r="R87" i="44" s="1"/>
  <c r="AQ193" i="8"/>
  <c r="W193" i="44" s="1"/>
  <c r="AJ193" i="8"/>
  <c r="P193" i="44" s="1"/>
  <c r="AY205" i="8"/>
  <c r="AE205" i="44" s="1"/>
  <c r="AR205" i="8"/>
  <c r="X205" i="44" s="1"/>
  <c r="AJ202" i="8"/>
  <c r="P202" i="44" s="1"/>
  <c r="BA129" i="8"/>
  <c r="AG129" i="44" s="1"/>
  <c r="AO188" i="8"/>
  <c r="U188" i="44" s="1"/>
  <c r="AL188" i="8"/>
  <c r="R188" i="44" s="1"/>
  <c r="AM221" i="8"/>
  <c r="S221" i="44" s="1"/>
  <c r="AU221" i="8"/>
  <c r="AA221" i="44" s="1"/>
  <c r="AW87" i="8"/>
  <c r="AC87" i="44" s="1"/>
  <c r="AW193" i="8"/>
  <c r="AC193" i="44" s="1"/>
  <c r="AK19" i="8"/>
  <c r="Q19" i="44" s="1"/>
  <c r="AG66" i="8"/>
  <c r="M66" i="44" s="1"/>
  <c r="AH176" i="8"/>
  <c r="N176" i="44" s="1"/>
  <c r="AQ228" i="8"/>
  <c r="W228" i="44" s="1"/>
  <c r="AU231" i="8"/>
  <c r="AA231" i="44" s="1"/>
  <c r="AQ137" i="8"/>
  <c r="W137" i="44" s="1"/>
  <c r="AQ101" i="8"/>
  <c r="W101" i="44" s="1"/>
  <c r="AX152" i="8"/>
  <c r="AD152" i="44" s="1"/>
  <c r="AR190" i="8"/>
  <c r="X190" i="44" s="1"/>
  <c r="AQ162" i="8"/>
  <c r="W162" i="44" s="1"/>
  <c r="AR53" i="8"/>
  <c r="X53" i="44" s="1"/>
  <c r="AY42" i="8"/>
  <c r="AE42" i="44" s="1"/>
  <c r="AL89" i="8"/>
  <c r="R89" i="44" s="1"/>
  <c r="AU18" i="8"/>
  <c r="AA18" i="44" s="1"/>
  <c r="AI179" i="8"/>
  <c r="O179" i="44" s="1"/>
  <c r="AK179" i="8"/>
  <c r="Q179" i="44" s="1"/>
  <c r="AH232" i="8"/>
  <c r="N232" i="44" s="1"/>
  <c r="AZ186" i="8"/>
  <c r="AF186" i="44" s="1"/>
  <c r="AQ232" i="8"/>
  <c r="W232" i="44" s="1"/>
  <c r="AI205" i="8"/>
  <c r="O205" i="44" s="1"/>
  <c r="AQ202" i="8"/>
  <c r="W202" i="44" s="1"/>
  <c r="AX87" i="8"/>
  <c r="AD87" i="44" s="1"/>
  <c r="BA176" i="8"/>
  <c r="AG176" i="44" s="1"/>
  <c r="AZ53" i="8"/>
  <c r="AF53" i="44" s="1"/>
  <c r="BA42" i="8"/>
  <c r="AG42" i="44" s="1"/>
  <c r="AY18" i="8"/>
  <c r="AE18" i="44" s="1"/>
  <c r="AI232" i="8"/>
  <c r="O232" i="44" s="1"/>
  <c r="AX54" i="8"/>
  <c r="AD54" i="44" s="1"/>
  <c r="AY54" i="8"/>
  <c r="AE54" i="44" s="1"/>
  <c r="BA54" i="8"/>
  <c r="AG54" i="44" s="1"/>
  <c r="AO54" i="8"/>
  <c r="U54" i="44" s="1"/>
  <c r="AT54" i="8"/>
  <c r="Z54" i="44" s="1"/>
  <c r="AV54" i="8"/>
  <c r="AB54" i="44" s="1"/>
  <c r="AP54" i="8"/>
  <c r="V54" i="44" s="1"/>
  <c r="AM54" i="8"/>
  <c r="S54" i="44" s="1"/>
  <c r="AK54" i="8"/>
  <c r="Q54" i="44" s="1"/>
  <c r="AW54" i="8"/>
  <c r="AC54" i="44" s="1"/>
  <c r="AL54" i="8"/>
  <c r="R54" i="44" s="1"/>
  <c r="AZ54" i="8"/>
  <c r="AF54" i="44" s="1"/>
  <c r="AJ54" i="8"/>
  <c r="P54" i="44" s="1"/>
  <c r="AH54" i="8"/>
  <c r="N54" i="44" s="1"/>
  <c r="AH56" i="8"/>
  <c r="N56" i="44" s="1"/>
  <c r="BA56" i="8"/>
  <c r="AG56" i="44" s="1"/>
  <c r="AM56" i="8"/>
  <c r="S56" i="44" s="1"/>
  <c r="AN56" i="8"/>
  <c r="T56" i="44" s="1"/>
  <c r="AJ56" i="8"/>
  <c r="P56" i="44" s="1"/>
  <c r="AU56" i="8"/>
  <c r="AA56" i="44" s="1"/>
  <c r="AQ56" i="8"/>
  <c r="W56" i="44" s="1"/>
  <c r="AY56" i="8"/>
  <c r="AE56" i="44" s="1"/>
  <c r="AL56" i="8"/>
  <c r="R56" i="44" s="1"/>
  <c r="AV56" i="8"/>
  <c r="AB56" i="44" s="1"/>
  <c r="AI56" i="8"/>
  <c r="O56" i="44" s="1"/>
  <c r="AG56" i="8"/>
  <c r="M56" i="44" s="1"/>
  <c r="AP56" i="8"/>
  <c r="V56" i="44" s="1"/>
  <c r="AT56" i="8"/>
  <c r="Z56" i="44" s="1"/>
  <c r="AP87" i="8"/>
  <c r="V87" i="44" s="1"/>
  <c r="AK193" i="8"/>
  <c r="Q193" i="44" s="1"/>
  <c r="AY19" i="8"/>
  <c r="AE19" i="44" s="1"/>
  <c r="AV66" i="8"/>
  <c r="AB66" i="44" s="1"/>
  <c r="AX228" i="8"/>
  <c r="AD228" i="44" s="1"/>
  <c r="AK162" i="8"/>
  <c r="Q162" i="44" s="1"/>
  <c r="AO42" i="8"/>
  <c r="U42" i="44" s="1"/>
  <c r="AV18" i="8"/>
  <c r="AB18" i="44" s="1"/>
  <c r="AP179" i="8"/>
  <c r="V179" i="44" s="1"/>
  <c r="AJ57" i="8"/>
  <c r="P57" i="44" s="1"/>
  <c r="AP57" i="8"/>
  <c r="V57" i="44" s="1"/>
  <c r="AV129" i="8"/>
  <c r="AB129" i="44" s="1"/>
  <c r="AX188" i="8"/>
  <c r="AD188" i="44" s="1"/>
  <c r="AP221" i="8"/>
  <c r="V221" i="44" s="1"/>
  <c r="AG87" i="8"/>
  <c r="M87" i="44" s="1"/>
  <c r="AW19" i="8"/>
  <c r="AC19" i="44" s="1"/>
  <c r="AJ66" i="8"/>
  <c r="P66" i="44" s="1"/>
  <c r="AQ54" i="8"/>
  <c r="W54" i="44" s="1"/>
  <c r="AY53" i="8"/>
  <c r="AE53" i="44" s="1"/>
  <c r="AR18" i="8"/>
  <c r="X18" i="44" s="1"/>
  <c r="AZ140" i="8"/>
  <c r="AF140" i="44" s="1"/>
  <c r="AQ205" i="8"/>
  <c r="W205" i="44" s="1"/>
  <c r="AJ129" i="8"/>
  <c r="P129" i="44" s="1"/>
  <c r="AU87" i="8"/>
  <c r="AA87" i="44" s="1"/>
  <c r="AY193" i="8"/>
  <c r="AE193" i="44" s="1"/>
  <c r="BA66" i="8"/>
  <c r="AG66" i="44" s="1"/>
  <c r="AN231" i="8"/>
  <c r="T231" i="44" s="1"/>
  <c r="AV101" i="8"/>
  <c r="AB101" i="44" s="1"/>
  <c r="AX56" i="8"/>
  <c r="AD56" i="44" s="1"/>
  <c r="AW71" i="8"/>
  <c r="AC71" i="44" s="1"/>
  <c r="AV179" i="8"/>
  <c r="AB179" i="44" s="1"/>
  <c r="AN205" i="8"/>
  <c r="T205" i="44" s="1"/>
  <c r="AM202" i="8"/>
  <c r="S202" i="44" s="1"/>
  <c r="AH129" i="8"/>
  <c r="N129" i="44" s="1"/>
  <c r="AV188" i="8"/>
  <c r="AB188" i="44" s="1"/>
  <c r="AI188" i="8"/>
  <c r="O188" i="44" s="1"/>
  <c r="AZ221" i="8"/>
  <c r="AF221" i="44" s="1"/>
  <c r="AX19" i="8"/>
  <c r="AD19" i="44" s="1"/>
  <c r="AH66" i="8"/>
  <c r="N66" i="44" s="1"/>
  <c r="AX176" i="8"/>
  <c r="AD176" i="44" s="1"/>
  <c r="AZ228" i="8"/>
  <c r="AF228" i="44" s="1"/>
  <c r="AI231" i="8"/>
  <c r="O231" i="44" s="1"/>
  <c r="AK137" i="8"/>
  <c r="Q137" i="44" s="1"/>
  <c r="AJ101" i="8"/>
  <c r="P101" i="44" s="1"/>
  <c r="AZ56" i="8"/>
  <c r="AF56" i="44" s="1"/>
  <c r="AL190" i="8"/>
  <c r="R190" i="44" s="1"/>
  <c r="BA71" i="8"/>
  <c r="AG71" i="44" s="1"/>
  <c r="AV162" i="8"/>
  <c r="AB162" i="44" s="1"/>
  <c r="AU54" i="8"/>
  <c r="AA54" i="44" s="1"/>
  <c r="AT53" i="8"/>
  <c r="Z53" i="44" s="1"/>
  <c r="AS42" i="8"/>
  <c r="Y42" i="44" s="1"/>
  <c r="AI18" i="8"/>
  <c r="O18" i="44" s="1"/>
  <c r="AV140" i="8"/>
  <c r="AB140" i="44" s="1"/>
  <c r="AO179" i="8"/>
  <c r="U179" i="44" s="1"/>
  <c r="AO232" i="8"/>
  <c r="U232" i="44" s="1"/>
  <c r="AV205" i="8"/>
  <c r="AB205" i="44" s="1"/>
  <c r="AT205" i="8"/>
  <c r="Z205" i="44" s="1"/>
  <c r="AK202" i="8"/>
  <c r="Q202" i="44" s="1"/>
  <c r="AS202" i="8"/>
  <c r="Y202" i="44" s="1"/>
  <c r="AK129" i="8"/>
  <c r="Q129" i="44" s="1"/>
  <c r="AG129" i="8"/>
  <c r="M129" i="44" s="1"/>
  <c r="AP188" i="8"/>
  <c r="V188" i="44" s="1"/>
  <c r="AJ188" i="8"/>
  <c r="P188" i="44" s="1"/>
  <c r="AO221" i="8"/>
  <c r="U221" i="44" s="1"/>
  <c r="BA221" i="8"/>
  <c r="AG221" i="44" s="1"/>
  <c r="AJ87" i="8"/>
  <c r="P87" i="44" s="1"/>
  <c r="AL193" i="8"/>
  <c r="R193" i="44" s="1"/>
  <c r="AZ19" i="8"/>
  <c r="AF19" i="44" s="1"/>
  <c r="AK66" i="8"/>
  <c r="Q66" i="44" s="1"/>
  <c r="AO176" i="8"/>
  <c r="U176" i="44" s="1"/>
  <c r="AR228" i="8"/>
  <c r="X228" i="44" s="1"/>
  <c r="AY231" i="8"/>
  <c r="AE231" i="44" s="1"/>
  <c r="AV137" i="8"/>
  <c r="AB137" i="44" s="1"/>
  <c r="AZ101" i="8"/>
  <c r="AF101" i="44" s="1"/>
  <c r="AQ152" i="8"/>
  <c r="W152" i="44" s="1"/>
  <c r="AU190" i="8"/>
  <c r="AA190" i="44" s="1"/>
  <c r="AO71" i="8"/>
  <c r="U71" i="44" s="1"/>
  <c r="AI196" i="8"/>
  <c r="O196" i="44" s="1"/>
  <c r="AP162" i="8"/>
  <c r="V162" i="44" s="1"/>
  <c r="AR54" i="8"/>
  <c r="X54" i="44" s="1"/>
  <c r="AV42" i="8"/>
  <c r="AB42" i="44" s="1"/>
  <c r="AK89" i="8"/>
  <c r="Q89" i="44" s="1"/>
  <c r="BA18" i="8"/>
  <c r="AG18" i="44" s="1"/>
  <c r="AT140" i="8"/>
  <c r="Z140" i="44" s="1"/>
  <c r="AY216" i="8"/>
  <c r="AE216" i="44" s="1"/>
  <c r="AQ148" i="8"/>
  <c r="W148" i="44" s="1"/>
  <c r="BA201" i="8"/>
  <c r="AG201" i="44" s="1"/>
  <c r="AL201" i="8"/>
  <c r="R201" i="44" s="1"/>
  <c r="AP48" i="8"/>
  <c r="V48" i="44" s="1"/>
  <c r="AQ48" i="8"/>
  <c r="W48" i="44" s="1"/>
  <c r="AT143" i="8"/>
  <c r="Z143" i="44" s="1"/>
  <c r="AU143" i="8"/>
  <c r="AA143" i="44" s="1"/>
  <c r="AT216" i="8"/>
  <c r="Z216" i="44" s="1"/>
  <c r="AN171" i="8"/>
  <c r="T171" i="44" s="1"/>
  <c r="AL148" i="8"/>
  <c r="R148" i="44" s="1"/>
  <c r="AH39" i="44"/>
  <c r="AI39" i="44" s="1"/>
  <c r="BA48" i="8"/>
  <c r="AG48" i="44" s="1"/>
  <c r="AQ216" i="8"/>
  <c r="W216" i="44" s="1"/>
  <c r="AQ233" i="8"/>
  <c r="W233" i="44" s="1"/>
  <c r="AI201" i="8"/>
  <c r="O201" i="44" s="1"/>
  <c r="AR164" i="8"/>
  <c r="X164" i="44" s="1"/>
  <c r="AV141" i="8"/>
  <c r="AB141" i="44" s="1"/>
  <c r="AN150" i="8"/>
  <c r="T150" i="44" s="1"/>
  <c r="AO166" i="8"/>
  <c r="U166" i="44" s="1"/>
  <c r="BA158" i="8"/>
  <c r="AG158" i="44" s="1"/>
  <c r="AV59" i="8"/>
  <c r="AB59" i="44" s="1"/>
  <c r="AX138" i="8"/>
  <c r="AD138" i="44" s="1"/>
  <c r="AR46" i="8"/>
  <c r="X46" i="44" s="1"/>
  <c r="AQ143" i="8"/>
  <c r="W143" i="44" s="1"/>
  <c r="AP178" i="8"/>
  <c r="V178" i="44" s="1"/>
  <c r="AT141" i="8"/>
  <c r="Z141" i="44" s="1"/>
  <c r="AQ226" i="8"/>
  <c r="W226" i="44" s="1"/>
  <c r="AP150" i="8"/>
  <c r="V150" i="44" s="1"/>
  <c r="AV215" i="8"/>
  <c r="AB215" i="44" s="1"/>
  <c r="AH43" i="8"/>
  <c r="N43" i="44" s="1"/>
  <c r="AY142" i="8"/>
  <c r="AE142" i="44" s="1"/>
  <c r="AM212" i="8"/>
  <c r="S212" i="44" s="1"/>
  <c r="AI185" i="8"/>
  <c r="O185" i="44" s="1"/>
  <c r="AG208" i="8"/>
  <c r="M208" i="44" s="1"/>
  <c r="AT201" i="8"/>
  <c r="Z201" i="44" s="1"/>
  <c r="AY164" i="8"/>
  <c r="AE164" i="44" s="1"/>
  <c r="BB39" i="8"/>
  <c r="AO138" i="8"/>
  <c r="U138" i="44" s="1"/>
  <c r="AU46" i="8"/>
  <c r="AA46" i="44" s="1"/>
  <c r="AJ226" i="8"/>
  <c r="P226" i="44" s="1"/>
  <c r="AK61" i="8"/>
  <c r="Q61" i="44" s="1"/>
  <c r="AX61" i="8"/>
  <c r="AD61" i="44" s="1"/>
  <c r="AW61" i="8"/>
  <c r="AC61" i="44" s="1"/>
  <c r="AY158" i="8"/>
  <c r="AE158" i="44" s="1"/>
  <c r="AO59" i="8"/>
  <c r="U59" i="44" s="1"/>
  <c r="AR86" i="8"/>
  <c r="X86" i="44" s="1"/>
  <c r="AJ138" i="8"/>
  <c r="P138" i="44" s="1"/>
  <c r="AI46" i="8"/>
  <c r="O46" i="44" s="1"/>
  <c r="AP143" i="8"/>
  <c r="V143" i="44" s="1"/>
  <c r="AR133" i="8"/>
  <c r="X133" i="44" s="1"/>
  <c r="AO178" i="8"/>
  <c r="U178" i="44" s="1"/>
  <c r="AH173" i="8"/>
  <c r="N173" i="44" s="1"/>
  <c r="AL141" i="8"/>
  <c r="R141" i="44" s="1"/>
  <c r="AX226" i="8"/>
  <c r="AD226" i="44" s="1"/>
  <c r="AS43" i="8"/>
  <c r="Y43" i="44" s="1"/>
  <c r="AQ142" i="8"/>
  <c r="W142" i="44" s="1"/>
  <c r="AS212" i="8"/>
  <c r="Y212" i="44" s="1"/>
  <c r="AR161" i="8"/>
  <c r="X161" i="44" s="1"/>
  <c r="AG40" i="8"/>
  <c r="M40" i="44" s="1"/>
  <c r="AU208" i="8"/>
  <c r="AA208" i="44" s="1"/>
  <c r="AL143" i="8"/>
  <c r="R143" i="44" s="1"/>
  <c r="AW150" i="8"/>
  <c r="AC150" i="44" s="1"/>
  <c r="AG48" i="8"/>
  <c r="M48" i="44" s="1"/>
  <c r="AW86" i="8"/>
  <c r="AC86" i="44" s="1"/>
  <c r="AY213" i="8"/>
  <c r="AE213" i="44" s="1"/>
  <c r="AW216" i="8"/>
  <c r="AC216" i="44" s="1"/>
  <c r="AI91" i="8"/>
  <c r="O91" i="44" s="1"/>
  <c r="AR70" i="8"/>
  <c r="X70" i="44" s="1"/>
  <c r="AO85" i="8"/>
  <c r="U85" i="44" s="1"/>
  <c r="AP164" i="8"/>
  <c r="V164" i="44" s="1"/>
  <c r="AO219" i="8"/>
  <c r="U219" i="44" s="1"/>
  <c r="AV48" i="8"/>
  <c r="AB48" i="44" s="1"/>
  <c r="AI86" i="8"/>
  <c r="O86" i="44" s="1"/>
  <c r="AO91" i="8"/>
  <c r="U91" i="44" s="1"/>
  <c r="AY70" i="8"/>
  <c r="AE70" i="44" s="1"/>
  <c r="AL85" i="8"/>
  <c r="R85" i="44" s="1"/>
  <c r="AG85" i="8"/>
  <c r="M85" i="44" s="1"/>
  <c r="AN164" i="8"/>
  <c r="T164" i="44" s="1"/>
  <c r="AK91" i="8"/>
  <c r="Q91" i="44" s="1"/>
  <c r="AX201" i="8"/>
  <c r="AD201" i="44" s="1"/>
  <c r="AM85" i="8"/>
  <c r="S85" i="44" s="1"/>
  <c r="AH85" i="8"/>
  <c r="N85" i="44" s="1"/>
  <c r="AO164" i="8"/>
  <c r="U164" i="44" s="1"/>
  <c r="AJ61" i="8"/>
  <c r="P61" i="44" s="1"/>
  <c r="AQ61" i="8"/>
  <c r="W61" i="44" s="1"/>
  <c r="AW158" i="8"/>
  <c r="AC158" i="44" s="1"/>
  <c r="AZ59" i="8"/>
  <c r="AF59" i="44" s="1"/>
  <c r="BA46" i="8"/>
  <c r="AG46" i="44" s="1"/>
  <c r="AG133" i="8"/>
  <c r="M133" i="44" s="1"/>
  <c r="AU178" i="8"/>
  <c r="AA178" i="44" s="1"/>
  <c r="AV173" i="8"/>
  <c r="AB173" i="44" s="1"/>
  <c r="AO171" i="8"/>
  <c r="U171" i="44" s="1"/>
  <c r="AT43" i="8"/>
  <c r="Z43" i="44" s="1"/>
  <c r="AT142" i="8"/>
  <c r="Z142" i="44" s="1"/>
  <c r="AT212" i="8"/>
  <c r="Z212" i="44" s="1"/>
  <c r="AT93" i="8"/>
  <c r="Z93" i="44" s="1"/>
  <c r="AQ161" i="8"/>
  <c r="W161" i="44" s="1"/>
  <c r="AY31" i="8"/>
  <c r="AE31" i="44" s="1"/>
  <c r="AQ31" i="8"/>
  <c r="W31" i="44" s="1"/>
  <c r="AG97" i="8"/>
  <c r="M97" i="44" s="1"/>
  <c r="AK233" i="8"/>
  <c r="Q233" i="44" s="1"/>
  <c r="AS91" i="8"/>
  <c r="Y91" i="44" s="1"/>
  <c r="AV219" i="8"/>
  <c r="AB219" i="44" s="1"/>
  <c r="AJ26" i="8"/>
  <c r="P26" i="44" s="1"/>
  <c r="AR213" i="8"/>
  <c r="X213" i="44" s="1"/>
  <c r="AO197" i="8"/>
  <c r="U197" i="44" s="1"/>
  <c r="AW113" i="8"/>
  <c r="AC113" i="44" s="1"/>
  <c r="AK173" i="8"/>
  <c r="Q173" i="44" s="1"/>
  <c r="AW171" i="8"/>
  <c r="AC171" i="44" s="1"/>
  <c r="AV148" i="8"/>
  <c r="AB148" i="44" s="1"/>
  <c r="AZ161" i="8"/>
  <c r="AF161" i="44" s="1"/>
  <c r="AZ112" i="8"/>
  <c r="AF112" i="44" s="1"/>
  <c r="AW26" i="8"/>
  <c r="AC26" i="44" s="1"/>
  <c r="AF139" i="8"/>
  <c r="AG32" i="8"/>
  <c r="M32" i="44" s="1"/>
  <c r="AZ32" i="8"/>
  <c r="AF32" i="44" s="1"/>
  <c r="AS32" i="8"/>
  <c r="Y32" i="44" s="1"/>
  <c r="AL32" i="8"/>
  <c r="R32" i="44" s="1"/>
  <c r="AX32" i="8"/>
  <c r="AD32" i="44" s="1"/>
  <c r="AR32" i="8"/>
  <c r="X32" i="44" s="1"/>
  <c r="AT32" i="8"/>
  <c r="Z32" i="44" s="1"/>
  <c r="AU32" i="8"/>
  <c r="AA32" i="44" s="1"/>
  <c r="AV32" i="8"/>
  <c r="AB32" i="44" s="1"/>
  <c r="AO32" i="8"/>
  <c r="U32" i="44" s="1"/>
  <c r="AH32" i="8"/>
  <c r="N32" i="44" s="1"/>
  <c r="AY32" i="8"/>
  <c r="AE32" i="44" s="1"/>
  <c r="AI32" i="8"/>
  <c r="O32" i="44" s="1"/>
  <c r="AM32" i="8"/>
  <c r="S32" i="44" s="1"/>
  <c r="AW32" i="8"/>
  <c r="AC32" i="44" s="1"/>
  <c r="AK32" i="8"/>
  <c r="Q32" i="44" s="1"/>
  <c r="AJ32" i="8"/>
  <c r="P32" i="44" s="1"/>
  <c r="AN32" i="8"/>
  <c r="T32" i="44" s="1"/>
  <c r="AP32" i="8"/>
  <c r="V32" i="44" s="1"/>
  <c r="AL77" i="8"/>
  <c r="R77" i="44" s="1"/>
  <c r="AT77" i="8"/>
  <c r="Z77" i="44" s="1"/>
  <c r="AY77" i="8"/>
  <c r="AE77" i="44" s="1"/>
  <c r="AR77" i="8"/>
  <c r="X77" i="44" s="1"/>
  <c r="AO77" i="8"/>
  <c r="U77" i="44" s="1"/>
  <c r="AZ77" i="8"/>
  <c r="AF77" i="44" s="1"/>
  <c r="BA77" i="8"/>
  <c r="AG77" i="44" s="1"/>
  <c r="AG77" i="8"/>
  <c r="M77" i="44" s="1"/>
  <c r="AJ77" i="8"/>
  <c r="P77" i="44" s="1"/>
  <c r="AM77" i="8"/>
  <c r="S77" i="44" s="1"/>
  <c r="AU77" i="8"/>
  <c r="AA77" i="44" s="1"/>
  <c r="AP77" i="8"/>
  <c r="V77" i="44" s="1"/>
  <c r="AS77" i="8"/>
  <c r="Y77" i="44" s="1"/>
  <c r="AI77" i="8"/>
  <c r="O77" i="44" s="1"/>
  <c r="AN77" i="8"/>
  <c r="T77" i="44" s="1"/>
  <c r="AX77" i="8"/>
  <c r="AD77" i="44" s="1"/>
  <c r="AM220" i="8"/>
  <c r="S220" i="44" s="1"/>
  <c r="AV220" i="8"/>
  <c r="AB220" i="44" s="1"/>
  <c r="AY220" i="8"/>
  <c r="AE220" i="44" s="1"/>
  <c r="AJ220" i="8"/>
  <c r="P220" i="44" s="1"/>
  <c r="AR220" i="8"/>
  <c r="X220" i="44" s="1"/>
  <c r="AH220" i="8"/>
  <c r="N220" i="44" s="1"/>
  <c r="BA220" i="8"/>
  <c r="AG220" i="44" s="1"/>
  <c r="AI220" i="8"/>
  <c r="O220" i="44" s="1"/>
  <c r="AQ220" i="8"/>
  <c r="W220" i="44" s="1"/>
  <c r="AK220" i="8"/>
  <c r="Q220" i="44" s="1"/>
  <c r="AT220" i="8"/>
  <c r="Z220" i="44" s="1"/>
  <c r="AG220" i="8"/>
  <c r="M220" i="44" s="1"/>
  <c r="AS220" i="8"/>
  <c r="Y220" i="44" s="1"/>
  <c r="AW220" i="8"/>
  <c r="AC220" i="44" s="1"/>
  <c r="AL220" i="8"/>
  <c r="R220" i="44" s="1"/>
  <c r="AN220" i="8"/>
  <c r="T220" i="44" s="1"/>
  <c r="AX220" i="8"/>
  <c r="AD220" i="44" s="1"/>
  <c r="AZ220" i="8"/>
  <c r="AF220" i="44" s="1"/>
  <c r="AO220" i="8"/>
  <c r="U220" i="44" s="1"/>
  <c r="AU116" i="8"/>
  <c r="AA116" i="44" s="1"/>
  <c r="AX116" i="8"/>
  <c r="AD116" i="44" s="1"/>
  <c r="AK116" i="8"/>
  <c r="Q116" i="44" s="1"/>
  <c r="AY116" i="8"/>
  <c r="AE116" i="44" s="1"/>
  <c r="AQ116" i="8"/>
  <c r="W116" i="44" s="1"/>
  <c r="AJ116" i="8"/>
  <c r="P116" i="44" s="1"/>
  <c r="AO116" i="8"/>
  <c r="U116" i="44" s="1"/>
  <c r="AW116" i="8"/>
  <c r="AC116" i="44" s="1"/>
  <c r="AP116" i="8"/>
  <c r="V116" i="44" s="1"/>
  <c r="AM116" i="8"/>
  <c r="S116" i="44" s="1"/>
  <c r="AR116" i="8"/>
  <c r="X116" i="44" s="1"/>
  <c r="AT116" i="8"/>
  <c r="Z116" i="44" s="1"/>
  <c r="AG116" i="8"/>
  <c r="M116" i="44" s="1"/>
  <c r="BA116" i="8"/>
  <c r="AG116" i="44" s="1"/>
  <c r="AH116" i="8"/>
  <c r="N116" i="44" s="1"/>
  <c r="AN116" i="8"/>
  <c r="T116" i="44" s="1"/>
  <c r="AI116" i="8"/>
  <c r="O116" i="44" s="1"/>
  <c r="AL116" i="8"/>
  <c r="R116" i="44" s="1"/>
  <c r="AZ116" i="8"/>
  <c r="AF116" i="44" s="1"/>
  <c r="AY75" i="8"/>
  <c r="AE75" i="44" s="1"/>
  <c r="AV75" i="8"/>
  <c r="AB75" i="44" s="1"/>
  <c r="AP75" i="8"/>
  <c r="V75" i="44" s="1"/>
  <c r="AX75" i="8"/>
  <c r="AD75" i="44" s="1"/>
  <c r="AG75" i="8"/>
  <c r="M75" i="44" s="1"/>
  <c r="AJ75" i="8"/>
  <c r="P75" i="44" s="1"/>
  <c r="AZ75" i="8"/>
  <c r="AF75" i="44" s="1"/>
  <c r="AT75" i="8"/>
  <c r="Z75" i="44" s="1"/>
  <c r="AN75" i="8"/>
  <c r="T75" i="44" s="1"/>
  <c r="AO75" i="8"/>
  <c r="U75" i="44" s="1"/>
  <c r="AU75" i="8"/>
  <c r="AA75" i="44" s="1"/>
  <c r="AS75" i="8"/>
  <c r="Y75" i="44" s="1"/>
  <c r="AM75" i="8"/>
  <c r="S75" i="44" s="1"/>
  <c r="AL75" i="8"/>
  <c r="R75" i="44" s="1"/>
  <c r="AH75" i="8"/>
  <c r="N75" i="44" s="1"/>
  <c r="AQ75" i="8"/>
  <c r="W75" i="44" s="1"/>
  <c r="BA75" i="8"/>
  <c r="AG75" i="44" s="1"/>
  <c r="AW75" i="8"/>
  <c r="AC75" i="44" s="1"/>
  <c r="AI75" i="8"/>
  <c r="O75" i="44" s="1"/>
  <c r="AF51" i="8"/>
  <c r="AN51" i="8" s="1"/>
  <c r="T51" i="44" s="1"/>
  <c r="AH57" i="8"/>
  <c r="N57" i="44" s="1"/>
  <c r="AF58" i="8"/>
  <c r="AS80" i="8"/>
  <c r="Y80" i="44" s="1"/>
  <c r="AZ80" i="8"/>
  <c r="AF80" i="44" s="1"/>
  <c r="AL80" i="8"/>
  <c r="R80" i="44" s="1"/>
  <c r="AH80" i="8"/>
  <c r="AJ80" i="8"/>
  <c r="P80" i="44" s="1"/>
  <c r="AR80" i="8"/>
  <c r="X80" i="44" s="1"/>
  <c r="AY80" i="8"/>
  <c r="AE80" i="44" s="1"/>
  <c r="AM80" i="8"/>
  <c r="S80" i="44" s="1"/>
  <c r="AT80" i="8"/>
  <c r="Z80" i="44" s="1"/>
  <c r="AX80" i="8"/>
  <c r="AD80" i="44" s="1"/>
  <c r="AU80" i="8"/>
  <c r="AA80" i="44" s="1"/>
  <c r="AO80" i="8"/>
  <c r="U80" i="44" s="1"/>
  <c r="AK80" i="8"/>
  <c r="Q80" i="44" s="1"/>
  <c r="AN80" i="8"/>
  <c r="T80" i="44" s="1"/>
  <c r="AQ80" i="8"/>
  <c r="W80" i="44" s="1"/>
  <c r="BA80" i="8"/>
  <c r="AG80" i="44" s="1"/>
  <c r="BA192" i="8"/>
  <c r="AG192" i="44" s="1"/>
  <c r="AZ192" i="8"/>
  <c r="AF192" i="44" s="1"/>
  <c r="AQ192" i="8"/>
  <c r="W192" i="44" s="1"/>
  <c r="AG192" i="8"/>
  <c r="AM192" i="8"/>
  <c r="S192" i="44" s="1"/>
  <c r="AT192" i="8"/>
  <c r="Z192" i="44" s="1"/>
  <c r="AP192" i="8"/>
  <c r="V192" i="44" s="1"/>
  <c r="AH192" i="8"/>
  <c r="N192" i="44" s="1"/>
  <c r="AO192" i="8"/>
  <c r="U192" i="44" s="1"/>
  <c r="AX192" i="8"/>
  <c r="AD192" i="44" s="1"/>
  <c r="AS192" i="8"/>
  <c r="Y192" i="44" s="1"/>
  <c r="AN192" i="8"/>
  <c r="T192" i="44" s="1"/>
  <c r="AK192" i="8"/>
  <c r="Q192" i="44" s="1"/>
  <c r="AU192" i="8"/>
  <c r="AA192" i="44" s="1"/>
  <c r="AW192" i="8"/>
  <c r="AC192" i="44" s="1"/>
  <c r="AL192" i="8"/>
  <c r="R192" i="44" s="1"/>
  <c r="AO160" i="8"/>
  <c r="U160" i="44" s="1"/>
  <c r="AI160" i="8"/>
  <c r="O160" i="44" s="1"/>
  <c r="AV160" i="8"/>
  <c r="AB160" i="44" s="1"/>
  <c r="AT160" i="8"/>
  <c r="Z160" i="44" s="1"/>
  <c r="AH160" i="8"/>
  <c r="N160" i="44" s="1"/>
  <c r="AM160" i="8"/>
  <c r="S160" i="44" s="1"/>
  <c r="AK160" i="8"/>
  <c r="Q160" i="44" s="1"/>
  <c r="AJ160" i="8"/>
  <c r="P160" i="44" s="1"/>
  <c r="AS160" i="8"/>
  <c r="Y160" i="44" s="1"/>
  <c r="AY160" i="8"/>
  <c r="AE160" i="44" s="1"/>
  <c r="AZ160" i="8"/>
  <c r="AF160" i="44" s="1"/>
  <c r="BA160" i="8"/>
  <c r="AG160" i="44" s="1"/>
  <c r="AP160" i="8"/>
  <c r="V160" i="44" s="1"/>
  <c r="AL160" i="8"/>
  <c r="R160" i="44" s="1"/>
  <c r="AX160" i="8"/>
  <c r="AD160" i="44" s="1"/>
  <c r="AN160" i="8"/>
  <c r="T160" i="44" s="1"/>
  <c r="AQ160" i="8"/>
  <c r="W160" i="44" s="1"/>
  <c r="AU160" i="8"/>
  <c r="AA160" i="44" s="1"/>
  <c r="AG160" i="8"/>
  <c r="AW160" i="8"/>
  <c r="AC160" i="44" s="1"/>
  <c r="AP62" i="8"/>
  <c r="V62" i="44" s="1"/>
  <c r="AM62" i="8"/>
  <c r="S62" i="44" s="1"/>
  <c r="AR62" i="8"/>
  <c r="X62" i="44" s="1"/>
  <c r="AG62" i="8"/>
  <c r="M62" i="44" s="1"/>
  <c r="AX62" i="8"/>
  <c r="AD62" i="44" s="1"/>
  <c r="AZ62" i="8"/>
  <c r="AF62" i="44" s="1"/>
  <c r="AQ62" i="8"/>
  <c r="W62" i="44" s="1"/>
  <c r="AT62" i="8"/>
  <c r="Z62" i="44" s="1"/>
  <c r="AH62" i="8"/>
  <c r="N62" i="44" s="1"/>
  <c r="AI62" i="8"/>
  <c r="O62" i="44" s="1"/>
  <c r="AY62" i="8"/>
  <c r="AE62" i="44" s="1"/>
  <c r="BA62" i="8"/>
  <c r="AG62" i="44" s="1"/>
  <c r="AW62" i="8"/>
  <c r="AC62" i="44" s="1"/>
  <c r="AV62" i="8"/>
  <c r="AB62" i="44" s="1"/>
  <c r="AN62" i="8"/>
  <c r="T62" i="44" s="1"/>
  <c r="AS62" i="8"/>
  <c r="Y62" i="44" s="1"/>
  <c r="AJ62" i="8"/>
  <c r="P62" i="44" s="1"/>
  <c r="AU62" i="8"/>
  <c r="AA62" i="44" s="1"/>
  <c r="AL62" i="8"/>
  <c r="R62" i="44" s="1"/>
  <c r="AG24" i="8"/>
  <c r="M24" i="44" s="1"/>
  <c r="AQ24" i="8"/>
  <c r="W24" i="44" s="1"/>
  <c r="AX24" i="8"/>
  <c r="AD24" i="44" s="1"/>
  <c r="AN24" i="8"/>
  <c r="T24" i="44" s="1"/>
  <c r="AU24" i="8"/>
  <c r="AA24" i="44" s="1"/>
  <c r="AS24" i="8"/>
  <c r="Y24" i="44" s="1"/>
  <c r="AL24" i="8"/>
  <c r="R24" i="44" s="1"/>
  <c r="AV24" i="8"/>
  <c r="AB24" i="44" s="1"/>
  <c r="AY24" i="8"/>
  <c r="AE24" i="44" s="1"/>
  <c r="AP24" i="8"/>
  <c r="V24" i="44" s="1"/>
  <c r="AM24" i="8"/>
  <c r="S24" i="44" s="1"/>
  <c r="AK24" i="8"/>
  <c r="Q24" i="44" s="1"/>
  <c r="AT24" i="8"/>
  <c r="Z24" i="44" s="1"/>
  <c r="AJ24" i="8"/>
  <c r="P24" i="44" s="1"/>
  <c r="BA24" i="8"/>
  <c r="AG24" i="44" s="1"/>
  <c r="AM136" i="8"/>
  <c r="S136" i="44" s="1"/>
  <c r="AT136" i="8"/>
  <c r="Z136" i="44" s="1"/>
  <c r="AY136" i="8"/>
  <c r="AE136" i="44" s="1"/>
  <c r="AL136" i="8"/>
  <c r="R136" i="44" s="1"/>
  <c r="AZ136" i="8"/>
  <c r="AF136" i="44" s="1"/>
  <c r="AI136" i="8"/>
  <c r="O136" i="44" s="1"/>
  <c r="AS136" i="8"/>
  <c r="Y136" i="44" s="1"/>
  <c r="AW136" i="8"/>
  <c r="AC136" i="44" s="1"/>
  <c r="AP136" i="8"/>
  <c r="V136" i="44" s="1"/>
  <c r="AQ136" i="8"/>
  <c r="W136" i="44" s="1"/>
  <c r="AX136" i="8"/>
  <c r="AD136" i="44" s="1"/>
  <c r="AV136" i="8"/>
  <c r="AB136" i="44" s="1"/>
  <c r="AN136" i="8"/>
  <c r="T136" i="44" s="1"/>
  <c r="AU136" i="8"/>
  <c r="AA136" i="44" s="1"/>
  <c r="AG136" i="8"/>
  <c r="M136" i="44" s="1"/>
  <c r="AK136" i="8"/>
  <c r="Q136" i="44" s="1"/>
  <c r="AM219" i="8"/>
  <c r="S219" i="44" s="1"/>
  <c r="AF229" i="8"/>
  <c r="AV229" i="8" s="1"/>
  <c r="AB229" i="44" s="1"/>
  <c r="AO24" i="8"/>
  <c r="U24" i="44" s="1"/>
  <c r="AI120" i="8"/>
  <c r="O120" i="44" s="1"/>
  <c r="AM133" i="8"/>
  <c r="S133" i="44" s="1"/>
  <c r="AH24" i="8"/>
  <c r="N24" i="44" s="1"/>
  <c r="AF191" i="8"/>
  <c r="AV191" i="8" s="1"/>
  <c r="AB191" i="44" s="1"/>
  <c r="AO133" i="8"/>
  <c r="U133" i="44" s="1"/>
  <c r="AW77" i="8"/>
  <c r="AC77" i="44" s="1"/>
  <c r="AK62" i="8"/>
  <c r="Q62" i="44" s="1"/>
  <c r="AK75" i="8"/>
  <c r="Q75" i="44" s="1"/>
  <c r="AI24" i="8"/>
  <c r="O24" i="44" s="1"/>
  <c r="AF227" i="8"/>
  <c r="AF108" i="8"/>
  <c r="AQ77" i="8"/>
  <c r="W77" i="44" s="1"/>
  <c r="AV116" i="8"/>
  <c r="AB116" i="44" s="1"/>
  <c r="AR136" i="8"/>
  <c r="X136" i="44" s="1"/>
  <c r="AF165" i="8"/>
  <c r="AQ165" i="8" s="1"/>
  <c r="W165" i="44" s="1"/>
  <c r="AR24" i="8"/>
  <c r="X24" i="44" s="1"/>
  <c r="AK57" i="8"/>
  <c r="Q57" i="44" s="1"/>
  <c r="AH77" i="8"/>
  <c r="N77" i="44" s="1"/>
  <c r="AS116" i="8"/>
  <c r="Y116" i="44" s="1"/>
  <c r="AY94" i="8"/>
  <c r="AE94" i="44" s="1"/>
  <c r="AR63" i="8"/>
  <c r="X63" i="44" s="1"/>
  <c r="AK63" i="8"/>
  <c r="Q63" i="44" s="1"/>
  <c r="AL63" i="8"/>
  <c r="R63" i="44" s="1"/>
  <c r="AZ63" i="8"/>
  <c r="AF63" i="44" s="1"/>
  <c r="AU63" i="8"/>
  <c r="AA63" i="44" s="1"/>
  <c r="AT63" i="8"/>
  <c r="Z63" i="44" s="1"/>
  <c r="AO63" i="8"/>
  <c r="U63" i="44" s="1"/>
  <c r="AM63" i="8"/>
  <c r="S63" i="44" s="1"/>
  <c r="AQ63" i="8"/>
  <c r="W63" i="44" s="1"/>
  <c r="AN63" i="8"/>
  <c r="T63" i="44" s="1"/>
  <c r="AP63" i="8"/>
  <c r="V63" i="44" s="1"/>
  <c r="AH63" i="8"/>
  <c r="N63" i="44" s="1"/>
  <c r="AI63" i="8"/>
  <c r="O63" i="44" s="1"/>
  <c r="AW63" i="8"/>
  <c r="AC63" i="44" s="1"/>
  <c r="BA63" i="8"/>
  <c r="AG63" i="44" s="1"/>
  <c r="AV63" i="8"/>
  <c r="AB63" i="44" s="1"/>
  <c r="AS63" i="8"/>
  <c r="Y63" i="44" s="1"/>
  <c r="AJ63" i="8"/>
  <c r="P63" i="44" s="1"/>
  <c r="AG69" i="8"/>
  <c r="M69" i="44" s="1"/>
  <c r="AS69" i="8"/>
  <c r="Y69" i="44" s="1"/>
  <c r="AH69" i="8"/>
  <c r="N69" i="44" s="1"/>
  <c r="AP69" i="8"/>
  <c r="V69" i="44" s="1"/>
  <c r="AM69" i="8"/>
  <c r="S69" i="44" s="1"/>
  <c r="AY69" i="8"/>
  <c r="AE69" i="44" s="1"/>
  <c r="AZ69" i="8"/>
  <c r="AF69" i="44" s="1"/>
  <c r="AN69" i="8"/>
  <c r="T69" i="44" s="1"/>
  <c r="AL69" i="8"/>
  <c r="R69" i="44" s="1"/>
  <c r="AT69" i="8"/>
  <c r="Z69" i="44" s="1"/>
  <c r="AV69" i="8"/>
  <c r="AB69" i="44" s="1"/>
  <c r="AO69" i="8"/>
  <c r="U69" i="44" s="1"/>
  <c r="AQ69" i="8"/>
  <c r="W69" i="44" s="1"/>
  <c r="AI69" i="8"/>
  <c r="O69" i="44" s="1"/>
  <c r="AX69" i="8"/>
  <c r="AD69" i="44" s="1"/>
  <c r="AK69" i="8"/>
  <c r="Q69" i="44" s="1"/>
  <c r="AR69" i="8"/>
  <c r="X69" i="44" s="1"/>
  <c r="BA69" i="8"/>
  <c r="AG69" i="44" s="1"/>
  <c r="AU69" i="8"/>
  <c r="AA69" i="44" s="1"/>
  <c r="AH84" i="8"/>
  <c r="N84" i="44" s="1"/>
  <c r="AK84" i="8"/>
  <c r="Q84" i="44" s="1"/>
  <c r="AQ84" i="8"/>
  <c r="W84" i="44" s="1"/>
  <c r="BA84" i="8"/>
  <c r="AG84" i="44" s="1"/>
  <c r="AV84" i="8"/>
  <c r="AB84" i="44" s="1"/>
  <c r="AJ84" i="8"/>
  <c r="P84" i="44" s="1"/>
  <c r="AP84" i="8"/>
  <c r="V84" i="44" s="1"/>
  <c r="AZ84" i="8"/>
  <c r="AF84" i="44" s="1"/>
  <c r="AL84" i="8"/>
  <c r="R84" i="44" s="1"/>
  <c r="AG84" i="8"/>
  <c r="AT84" i="8"/>
  <c r="Z84" i="44" s="1"/>
  <c r="AU84" i="8"/>
  <c r="AA84" i="44" s="1"/>
  <c r="AO84" i="8"/>
  <c r="U84" i="44" s="1"/>
  <c r="AX84" i="8"/>
  <c r="AD84" i="44" s="1"/>
  <c r="AS84" i="8"/>
  <c r="Y84" i="44" s="1"/>
  <c r="AI84" i="8"/>
  <c r="O84" i="44" s="1"/>
  <c r="AR84" i="8"/>
  <c r="X84" i="44" s="1"/>
  <c r="AM84" i="8"/>
  <c r="S84" i="44" s="1"/>
  <c r="AN84" i="8"/>
  <c r="T84" i="44" s="1"/>
  <c r="AW84" i="8"/>
  <c r="AC84" i="44" s="1"/>
  <c r="AY84" i="8"/>
  <c r="AE84" i="44" s="1"/>
  <c r="AP120" i="8"/>
  <c r="V120" i="44" s="1"/>
  <c r="AS120" i="8"/>
  <c r="Y120" i="44" s="1"/>
  <c r="AU120" i="8"/>
  <c r="AA120" i="44" s="1"/>
  <c r="AJ120" i="8"/>
  <c r="P120" i="44" s="1"/>
  <c r="AO120" i="8"/>
  <c r="U120" i="44" s="1"/>
  <c r="AN120" i="8"/>
  <c r="T120" i="44" s="1"/>
  <c r="AQ120" i="8"/>
  <c r="W120" i="44" s="1"/>
  <c r="AG120" i="8"/>
  <c r="AL120" i="8"/>
  <c r="R120" i="44" s="1"/>
  <c r="BA120" i="8"/>
  <c r="AG120" i="44" s="1"/>
  <c r="AY120" i="8"/>
  <c r="AE120" i="44" s="1"/>
  <c r="AV120" i="8"/>
  <c r="AB120" i="44" s="1"/>
  <c r="AK120" i="8"/>
  <c r="Q120" i="44" s="1"/>
  <c r="AR120" i="8"/>
  <c r="X120" i="44" s="1"/>
  <c r="AW120" i="8"/>
  <c r="AC120" i="44" s="1"/>
  <c r="AH120" i="8"/>
  <c r="N120" i="44" s="1"/>
  <c r="AM120" i="8"/>
  <c r="S120" i="44" s="1"/>
  <c r="AX198" i="8"/>
  <c r="AD198" i="44" s="1"/>
  <c r="AJ198" i="8"/>
  <c r="P198" i="44" s="1"/>
  <c r="AG198" i="8"/>
  <c r="M198" i="44" s="1"/>
  <c r="AT198" i="8"/>
  <c r="Z198" i="44" s="1"/>
  <c r="AQ198" i="8"/>
  <c r="W198" i="44" s="1"/>
  <c r="AV198" i="8"/>
  <c r="AB198" i="44" s="1"/>
  <c r="AH198" i="8"/>
  <c r="N198" i="44" s="1"/>
  <c r="AZ198" i="8"/>
  <c r="AF198" i="44" s="1"/>
  <c r="AN198" i="8"/>
  <c r="T198" i="44" s="1"/>
  <c r="BA198" i="8"/>
  <c r="AG198" i="44" s="1"/>
  <c r="AW198" i="8"/>
  <c r="AC198" i="44" s="1"/>
  <c r="AO198" i="8"/>
  <c r="U198" i="44" s="1"/>
  <c r="AL198" i="8"/>
  <c r="R198" i="44" s="1"/>
  <c r="AM198" i="8"/>
  <c r="S198" i="44" s="1"/>
  <c r="AP198" i="8"/>
  <c r="V198" i="44" s="1"/>
  <c r="AS198" i="8"/>
  <c r="Y198" i="44" s="1"/>
  <c r="AU198" i="8"/>
  <c r="AA198" i="44" s="1"/>
  <c r="AK198" i="8"/>
  <c r="Q198" i="44" s="1"/>
  <c r="AI198" i="8"/>
  <c r="O198" i="44" s="1"/>
  <c r="AU73" i="8"/>
  <c r="AA73" i="44" s="1"/>
  <c r="AY73" i="8"/>
  <c r="AE73" i="44" s="1"/>
  <c r="AG73" i="8"/>
  <c r="AT73" i="8"/>
  <c r="Z73" i="44" s="1"/>
  <c r="AW73" i="8"/>
  <c r="AC73" i="44" s="1"/>
  <c r="AK73" i="8"/>
  <c r="Q73" i="44" s="1"/>
  <c r="AR73" i="8"/>
  <c r="X73" i="44" s="1"/>
  <c r="AO73" i="8"/>
  <c r="U73" i="44" s="1"/>
  <c r="AN73" i="8"/>
  <c r="T73" i="44" s="1"/>
  <c r="AJ73" i="8"/>
  <c r="P73" i="44" s="1"/>
  <c r="AH73" i="8"/>
  <c r="N73" i="44" s="1"/>
  <c r="AI73" i="8"/>
  <c r="O73" i="44" s="1"/>
  <c r="AV73" i="8"/>
  <c r="AB73" i="44" s="1"/>
  <c r="AM73" i="8"/>
  <c r="S73" i="44" s="1"/>
  <c r="AP73" i="8"/>
  <c r="V73" i="44" s="1"/>
  <c r="AL73" i="8"/>
  <c r="R73" i="44" s="1"/>
  <c r="AX73" i="8"/>
  <c r="AD73" i="44" s="1"/>
  <c r="AS73" i="8"/>
  <c r="Y73" i="44" s="1"/>
  <c r="BA73" i="8"/>
  <c r="AG73" i="44" s="1"/>
  <c r="AF169" i="8"/>
  <c r="AY169" i="8" s="1"/>
  <c r="AE169" i="44" s="1"/>
  <c r="AG63" i="8"/>
  <c r="M63" i="44" s="1"/>
  <c r="AI113" i="8"/>
  <c r="O113" i="44" s="1"/>
  <c r="AS113" i="8"/>
  <c r="Y113" i="44" s="1"/>
  <c r="AH113" i="8"/>
  <c r="N113" i="44" s="1"/>
  <c r="BA113" i="8"/>
  <c r="AG113" i="44" s="1"/>
  <c r="AT113" i="8"/>
  <c r="Z113" i="44" s="1"/>
  <c r="AX113" i="8"/>
  <c r="AD113" i="44" s="1"/>
  <c r="AN113" i="8"/>
  <c r="T113" i="44" s="1"/>
  <c r="AL113" i="8"/>
  <c r="R113" i="44" s="1"/>
  <c r="AZ113" i="8"/>
  <c r="AF113" i="44" s="1"/>
  <c r="AV113" i="8"/>
  <c r="AB113" i="44" s="1"/>
  <c r="AQ113" i="8"/>
  <c r="W113" i="44" s="1"/>
  <c r="AJ113" i="8"/>
  <c r="P113" i="44" s="1"/>
  <c r="AP113" i="8"/>
  <c r="V113" i="44" s="1"/>
  <c r="AU113" i="8"/>
  <c r="AA113" i="44" s="1"/>
  <c r="AG113" i="8"/>
  <c r="M113" i="44" s="1"/>
  <c r="BA219" i="8"/>
  <c r="AG219" i="44" s="1"/>
  <c r="AI219" i="8"/>
  <c r="O219" i="44" s="1"/>
  <c r="AQ219" i="8"/>
  <c r="W219" i="44" s="1"/>
  <c r="AN219" i="8"/>
  <c r="T219" i="44" s="1"/>
  <c r="AU219" i="8"/>
  <c r="AA219" i="44" s="1"/>
  <c r="AH219" i="8"/>
  <c r="N219" i="44" s="1"/>
  <c r="AG219" i="8"/>
  <c r="M219" i="44" s="1"/>
  <c r="AT219" i="8"/>
  <c r="Z219" i="44" s="1"/>
  <c r="AX219" i="8"/>
  <c r="AD219" i="44" s="1"/>
  <c r="AL219" i="8"/>
  <c r="R219" i="44" s="1"/>
  <c r="AY219" i="8"/>
  <c r="AE219" i="44" s="1"/>
  <c r="AZ219" i="8"/>
  <c r="AF219" i="44" s="1"/>
  <c r="AW219" i="8"/>
  <c r="AC219" i="44" s="1"/>
  <c r="AK219" i="8"/>
  <c r="Q219" i="44" s="1"/>
  <c r="AU97" i="8"/>
  <c r="AA97" i="44" s="1"/>
  <c r="AJ97" i="8"/>
  <c r="P97" i="44" s="1"/>
  <c r="AT97" i="8"/>
  <c r="Z97" i="44" s="1"/>
  <c r="AM97" i="8"/>
  <c r="S97" i="44" s="1"/>
  <c r="AY97" i="8"/>
  <c r="AE97" i="44" s="1"/>
  <c r="AK97" i="8"/>
  <c r="Q97" i="44" s="1"/>
  <c r="AQ97" i="8"/>
  <c r="W97" i="44" s="1"/>
  <c r="AL97" i="8"/>
  <c r="R97" i="44" s="1"/>
  <c r="AO97" i="8"/>
  <c r="U97" i="44" s="1"/>
  <c r="AW97" i="8"/>
  <c r="AC97" i="44" s="1"/>
  <c r="AX97" i="8"/>
  <c r="AD97" i="44" s="1"/>
  <c r="BA97" i="8"/>
  <c r="AG97" i="44" s="1"/>
  <c r="AN97" i="8"/>
  <c r="T97" i="44" s="1"/>
  <c r="AH97" i="8"/>
  <c r="N97" i="44" s="1"/>
  <c r="AZ97" i="8"/>
  <c r="AF97" i="44" s="1"/>
  <c r="AI97" i="8"/>
  <c r="O97" i="44" s="1"/>
  <c r="AP200" i="8"/>
  <c r="V200" i="44" s="1"/>
  <c r="AM200" i="8"/>
  <c r="S200" i="44" s="1"/>
  <c r="AY200" i="8"/>
  <c r="AE200" i="44" s="1"/>
  <c r="AK200" i="8"/>
  <c r="Q200" i="44" s="1"/>
  <c r="AV200" i="8"/>
  <c r="AB200" i="44" s="1"/>
  <c r="AZ200" i="8"/>
  <c r="AF200" i="44" s="1"/>
  <c r="AT200" i="8"/>
  <c r="Z200" i="44" s="1"/>
  <c r="AO200" i="8"/>
  <c r="U200" i="44" s="1"/>
  <c r="AH200" i="8"/>
  <c r="N200" i="44" s="1"/>
  <c r="AN200" i="8"/>
  <c r="T200" i="44" s="1"/>
  <c r="AQ200" i="8"/>
  <c r="W200" i="44" s="1"/>
  <c r="AI200" i="8"/>
  <c r="O200" i="44" s="1"/>
  <c r="AJ200" i="8"/>
  <c r="P200" i="44" s="1"/>
  <c r="AL200" i="8"/>
  <c r="R200" i="44" s="1"/>
  <c r="BA200" i="8"/>
  <c r="AG200" i="44" s="1"/>
  <c r="AX200" i="8"/>
  <c r="AD200" i="44" s="1"/>
  <c r="AS200" i="8"/>
  <c r="Y200" i="44" s="1"/>
  <c r="AR200" i="8"/>
  <c r="X200" i="44" s="1"/>
  <c r="AW200" i="8"/>
  <c r="AC200" i="44" s="1"/>
  <c r="AU200" i="8"/>
  <c r="AA200" i="44" s="1"/>
  <c r="AG200" i="8"/>
  <c r="M200" i="44" s="1"/>
  <c r="AM37" i="8"/>
  <c r="S37" i="44" s="1"/>
  <c r="AI37" i="8"/>
  <c r="O37" i="44" s="1"/>
  <c r="AU37" i="8"/>
  <c r="AA37" i="44" s="1"/>
  <c r="AL37" i="8"/>
  <c r="R37" i="44" s="1"/>
  <c r="BA37" i="8"/>
  <c r="AG37" i="44" s="1"/>
  <c r="AT37" i="8"/>
  <c r="Z37" i="44" s="1"/>
  <c r="AV37" i="8"/>
  <c r="AB37" i="44" s="1"/>
  <c r="AQ37" i="8"/>
  <c r="W37" i="44" s="1"/>
  <c r="AX37" i="8"/>
  <c r="AD37" i="44" s="1"/>
  <c r="AR37" i="8"/>
  <c r="X37" i="44" s="1"/>
  <c r="AH37" i="8"/>
  <c r="N37" i="44" s="1"/>
  <c r="AS37" i="8"/>
  <c r="Y37" i="44" s="1"/>
  <c r="AZ37" i="8"/>
  <c r="AF37" i="44" s="1"/>
  <c r="AO37" i="8"/>
  <c r="U37" i="44" s="1"/>
  <c r="AG37" i="8"/>
  <c r="M37" i="44" s="1"/>
  <c r="AY37" i="8"/>
  <c r="AE37" i="44" s="1"/>
  <c r="AP37" i="8"/>
  <c r="V37" i="44" s="1"/>
  <c r="AJ37" i="8"/>
  <c r="P37" i="44" s="1"/>
  <c r="AW37" i="8"/>
  <c r="AC37" i="44" s="1"/>
  <c r="P207" i="44"/>
  <c r="AH207" i="44" s="1"/>
  <c r="AI207" i="44" s="1"/>
  <c r="BB207" i="8"/>
  <c r="AZ31" i="8"/>
  <c r="AF31" i="44" s="1"/>
  <c r="AN31" i="8"/>
  <c r="T31" i="44" s="1"/>
  <c r="AV31" i="8"/>
  <c r="AB31" i="44" s="1"/>
  <c r="AU31" i="8"/>
  <c r="AA31" i="44" s="1"/>
  <c r="AT31" i="8"/>
  <c r="Z31" i="44" s="1"/>
  <c r="AO31" i="8"/>
  <c r="U31" i="44" s="1"/>
  <c r="AL31" i="8"/>
  <c r="R31" i="44" s="1"/>
  <c r="AP31" i="8"/>
  <c r="V31" i="44" s="1"/>
  <c r="AX31" i="8"/>
  <c r="AD31" i="44" s="1"/>
  <c r="AM31" i="8"/>
  <c r="S31" i="44" s="1"/>
  <c r="AI31" i="8"/>
  <c r="O31" i="44" s="1"/>
  <c r="AW31" i="8"/>
  <c r="AC31" i="44" s="1"/>
  <c r="AJ31" i="8"/>
  <c r="P31" i="44" s="1"/>
  <c r="AS31" i="8"/>
  <c r="Y31" i="44" s="1"/>
  <c r="AK31" i="8"/>
  <c r="Q31" i="44" s="1"/>
  <c r="AG31" i="8"/>
  <c r="AH31" i="8"/>
  <c r="N31" i="44" s="1"/>
  <c r="AR31" i="8"/>
  <c r="X31" i="44" s="1"/>
  <c r="AG70" i="8"/>
  <c r="M70" i="44" s="1"/>
  <c r="AZ70" i="8"/>
  <c r="AF70" i="44" s="1"/>
  <c r="AX70" i="8"/>
  <c r="AD70" i="44" s="1"/>
  <c r="AK70" i="8"/>
  <c r="Q70" i="44" s="1"/>
  <c r="AS70" i="8"/>
  <c r="Y70" i="44" s="1"/>
  <c r="AU70" i="8"/>
  <c r="AA70" i="44" s="1"/>
  <c r="AW70" i="8"/>
  <c r="AC70" i="44" s="1"/>
  <c r="AO70" i="8"/>
  <c r="U70" i="44" s="1"/>
  <c r="AM70" i="8"/>
  <c r="S70" i="44" s="1"/>
  <c r="AP70" i="8"/>
  <c r="V70" i="44" s="1"/>
  <c r="AL70" i="8"/>
  <c r="R70" i="44" s="1"/>
  <c r="AI70" i="8"/>
  <c r="O70" i="44" s="1"/>
  <c r="AV70" i="8"/>
  <c r="AB70" i="44" s="1"/>
  <c r="AN70" i="8"/>
  <c r="T70" i="44" s="1"/>
  <c r="AH70" i="8"/>
  <c r="AW130" i="8"/>
  <c r="AC130" i="44" s="1"/>
  <c r="AV130" i="8"/>
  <c r="AB130" i="44" s="1"/>
  <c r="AO130" i="8"/>
  <c r="U130" i="44" s="1"/>
  <c r="AX130" i="8"/>
  <c r="AD130" i="44" s="1"/>
  <c r="AL130" i="8"/>
  <c r="R130" i="44" s="1"/>
  <c r="AR130" i="8"/>
  <c r="X130" i="44" s="1"/>
  <c r="AU130" i="8"/>
  <c r="AA130" i="44" s="1"/>
  <c r="AP130" i="8"/>
  <c r="V130" i="44" s="1"/>
  <c r="AG130" i="8"/>
  <c r="M130" i="44" s="1"/>
  <c r="AH130" i="8"/>
  <c r="N130" i="44" s="1"/>
  <c r="AY130" i="8"/>
  <c r="AE130" i="44" s="1"/>
  <c r="AN130" i="8"/>
  <c r="T130" i="44" s="1"/>
  <c r="AZ130" i="8"/>
  <c r="AF130" i="44" s="1"/>
  <c r="AJ130" i="8"/>
  <c r="P130" i="44" s="1"/>
  <c r="AM130" i="8"/>
  <c r="S130" i="44" s="1"/>
  <c r="AQ130" i="8"/>
  <c r="W130" i="44" s="1"/>
  <c r="AS130" i="8"/>
  <c r="Y130" i="44" s="1"/>
  <c r="AT130" i="8"/>
  <c r="Z130" i="44" s="1"/>
  <c r="AK130" i="8"/>
  <c r="Q130" i="44" s="1"/>
  <c r="AS233" i="8"/>
  <c r="Y233" i="44" s="1"/>
  <c r="AN233" i="8"/>
  <c r="T233" i="44" s="1"/>
  <c r="AU233" i="8"/>
  <c r="AA233" i="44" s="1"/>
  <c r="AM233" i="8"/>
  <c r="S233" i="44" s="1"/>
  <c r="AR233" i="8"/>
  <c r="X233" i="44" s="1"/>
  <c r="AJ233" i="8"/>
  <c r="P233" i="44" s="1"/>
  <c r="AY233" i="8"/>
  <c r="AE233" i="44" s="1"/>
  <c r="AZ233" i="8"/>
  <c r="AF233" i="44" s="1"/>
  <c r="AX233" i="8"/>
  <c r="AD233" i="44" s="1"/>
  <c r="AP233" i="8"/>
  <c r="V233" i="44" s="1"/>
  <c r="AW233" i="8"/>
  <c r="AC233" i="44" s="1"/>
  <c r="BA233" i="8"/>
  <c r="AG233" i="44" s="1"/>
  <c r="AO233" i="8"/>
  <c r="U233" i="44" s="1"/>
  <c r="AI233" i="8"/>
  <c r="O233" i="44" s="1"/>
  <c r="AL233" i="8"/>
  <c r="R233" i="44" s="1"/>
  <c r="AT233" i="8"/>
  <c r="Z233" i="44" s="1"/>
  <c r="AV233" i="8"/>
  <c r="AB233" i="44" s="1"/>
  <c r="AG233" i="8"/>
  <c r="M233" i="44" s="1"/>
  <c r="AZ215" i="8"/>
  <c r="AF215" i="44" s="1"/>
  <c r="AN215" i="8"/>
  <c r="T215" i="44" s="1"/>
  <c r="AI215" i="8"/>
  <c r="O215" i="44" s="1"/>
  <c r="AT215" i="8"/>
  <c r="Z215" i="44" s="1"/>
  <c r="AM215" i="8"/>
  <c r="S215" i="44" s="1"/>
  <c r="AS215" i="8"/>
  <c r="Y215" i="44" s="1"/>
  <c r="AK215" i="8"/>
  <c r="Q215" i="44" s="1"/>
  <c r="AL215" i="8"/>
  <c r="R215" i="44" s="1"/>
  <c r="AW215" i="8"/>
  <c r="AC215" i="44" s="1"/>
  <c r="AX215" i="8"/>
  <c r="AD215" i="44" s="1"/>
  <c r="BA215" i="8"/>
  <c r="AG215" i="44" s="1"/>
  <c r="AY215" i="8"/>
  <c r="AE215" i="44" s="1"/>
  <c r="AJ215" i="8"/>
  <c r="P215" i="44" s="1"/>
  <c r="AH215" i="8"/>
  <c r="N215" i="44" s="1"/>
  <c r="AP215" i="8"/>
  <c r="V215" i="44" s="1"/>
  <c r="AU215" i="8"/>
  <c r="AA215" i="44" s="1"/>
  <c r="AO215" i="8"/>
  <c r="U215" i="44" s="1"/>
  <c r="AQ215" i="8"/>
  <c r="W215" i="44" s="1"/>
  <c r="AY133" i="8"/>
  <c r="AE133" i="44" s="1"/>
  <c r="AV133" i="8"/>
  <c r="AB133" i="44" s="1"/>
  <c r="AK133" i="8"/>
  <c r="Q133" i="44" s="1"/>
  <c r="AQ133" i="8"/>
  <c r="W133" i="44" s="1"/>
  <c r="AL133" i="8"/>
  <c r="R133" i="44" s="1"/>
  <c r="AZ133" i="8"/>
  <c r="AF133" i="44" s="1"/>
  <c r="BA133" i="8"/>
  <c r="AG133" i="44" s="1"/>
  <c r="AH133" i="8"/>
  <c r="AJ133" i="8"/>
  <c r="P133" i="44" s="1"/>
  <c r="AP133" i="8"/>
  <c r="V133" i="44" s="1"/>
  <c r="AU133" i="8"/>
  <c r="AA133" i="44" s="1"/>
  <c r="AS133" i="8"/>
  <c r="Y133" i="44" s="1"/>
  <c r="AW133" i="8"/>
  <c r="AC133" i="44" s="1"/>
  <c r="AX133" i="8"/>
  <c r="AD133" i="44" s="1"/>
  <c r="AT133" i="8"/>
  <c r="Z133" i="44" s="1"/>
  <c r="BA70" i="8"/>
  <c r="AG70" i="44" s="1"/>
  <c r="AS219" i="8"/>
  <c r="Y219" i="44" s="1"/>
  <c r="AF194" i="8"/>
  <c r="AM194" i="8" s="1"/>
  <c r="S194" i="44" s="1"/>
  <c r="AF50" i="8"/>
  <c r="AV50" i="8" s="1"/>
  <c r="AB50" i="44" s="1"/>
  <c r="AI192" i="8"/>
  <c r="O192" i="44" s="1"/>
  <c r="AI80" i="8"/>
  <c r="O80" i="44" s="1"/>
  <c r="AZ120" i="8"/>
  <c r="AF120" i="44" s="1"/>
  <c r="AF174" i="8"/>
  <c r="AG174" i="8" s="1"/>
  <c r="M174" i="44" s="1"/>
  <c r="AK37" i="8"/>
  <c r="Q37" i="44" s="1"/>
  <c r="AP80" i="8"/>
  <c r="V80" i="44" s="1"/>
  <c r="AF45" i="8"/>
  <c r="AS45" i="8" s="1"/>
  <c r="Y45" i="44" s="1"/>
  <c r="AQ70" i="8"/>
  <c r="W70" i="44" s="1"/>
  <c r="AJ136" i="8"/>
  <c r="P136" i="44" s="1"/>
  <c r="AJ219" i="8"/>
  <c r="P219" i="44" s="1"/>
  <c r="AY192" i="8"/>
  <c r="AE192" i="44" s="1"/>
  <c r="AZ24" i="8"/>
  <c r="AF24" i="44" s="1"/>
  <c r="AW80" i="8"/>
  <c r="AC80" i="44" s="1"/>
  <c r="AS97" i="8"/>
  <c r="Y97" i="44" s="1"/>
  <c r="AY113" i="8"/>
  <c r="AE113" i="44" s="1"/>
  <c r="AK77" i="8"/>
  <c r="Q77" i="44" s="1"/>
  <c r="AR198" i="8"/>
  <c r="X198" i="44" s="1"/>
  <c r="AZ73" i="8"/>
  <c r="AF73" i="44" s="1"/>
  <c r="AU220" i="8"/>
  <c r="AA220" i="44" s="1"/>
  <c r="AQ32" i="8"/>
  <c r="W32" i="44" s="1"/>
  <c r="AR160" i="8"/>
  <c r="X160" i="44" s="1"/>
  <c r="AI94" i="8"/>
  <c r="O94" i="44" s="1"/>
  <c r="AP94" i="8"/>
  <c r="V94" i="44" s="1"/>
  <c r="AG94" i="8"/>
  <c r="AM94" i="8"/>
  <c r="S94" i="44" s="1"/>
  <c r="AU94" i="8"/>
  <c r="AA94" i="44" s="1"/>
  <c r="AS94" i="8"/>
  <c r="Y94" i="44" s="1"/>
  <c r="AQ94" i="8"/>
  <c r="W94" i="44" s="1"/>
  <c r="BA94" i="8"/>
  <c r="AG94" i="44" s="1"/>
  <c r="AL94" i="8"/>
  <c r="R94" i="44" s="1"/>
  <c r="AX94" i="8"/>
  <c r="AD94" i="44" s="1"/>
  <c r="AK94" i="8"/>
  <c r="Q94" i="44" s="1"/>
  <c r="AZ94" i="8"/>
  <c r="AF94" i="44" s="1"/>
  <c r="AW94" i="8"/>
  <c r="AC94" i="44" s="1"/>
  <c r="AN94" i="8"/>
  <c r="T94" i="44" s="1"/>
  <c r="AH94" i="8"/>
  <c r="N94" i="44" s="1"/>
  <c r="AR94" i="8"/>
  <c r="X94" i="44" s="1"/>
  <c r="AV94" i="8"/>
  <c r="AB94" i="44" s="1"/>
  <c r="AJ94" i="8"/>
  <c r="P94" i="44" s="1"/>
  <c r="AO94" i="8"/>
  <c r="U94" i="44" s="1"/>
  <c r="AM57" i="8"/>
  <c r="S57" i="44" s="1"/>
  <c r="AN57" i="8"/>
  <c r="T57" i="44" s="1"/>
  <c r="AU57" i="8"/>
  <c r="AA57" i="44" s="1"/>
  <c r="AO57" i="8"/>
  <c r="U57" i="44" s="1"/>
  <c r="AY57" i="8"/>
  <c r="AE57" i="44" s="1"/>
  <c r="AG57" i="8"/>
  <c r="AS57" i="8"/>
  <c r="Y57" i="44" s="1"/>
  <c r="AT57" i="8"/>
  <c r="Z57" i="44" s="1"/>
  <c r="AR57" i="8"/>
  <c r="X57" i="44" s="1"/>
  <c r="BA57" i="8"/>
  <c r="AG57" i="44" s="1"/>
  <c r="AZ57" i="8"/>
  <c r="AF57" i="44" s="1"/>
  <c r="AW57" i="8"/>
  <c r="AC57" i="44" s="1"/>
  <c r="AQ57" i="8"/>
  <c r="W57" i="44" s="1"/>
  <c r="AI57" i="8"/>
  <c r="O57" i="44" s="1"/>
  <c r="AL57" i="8"/>
  <c r="R57" i="44" s="1"/>
  <c r="AV57" i="8"/>
  <c r="AB57" i="44" s="1"/>
  <c r="AX120" i="8"/>
  <c r="AD120" i="44" s="1"/>
  <c r="AW69" i="8"/>
  <c r="AC69" i="44" s="1"/>
  <c r="AW114" i="8"/>
  <c r="AC114" i="44" s="1"/>
  <c r="AM114" i="8"/>
  <c r="S114" i="44" s="1"/>
  <c r="AX114" i="8"/>
  <c r="AD114" i="44" s="1"/>
  <c r="AJ114" i="8"/>
  <c r="P114" i="44" s="1"/>
  <c r="AZ114" i="8"/>
  <c r="AF114" i="44" s="1"/>
  <c r="AL114" i="8"/>
  <c r="R114" i="44" s="1"/>
  <c r="AR114" i="8"/>
  <c r="X114" i="44" s="1"/>
  <c r="AK114" i="8"/>
  <c r="Q114" i="44" s="1"/>
  <c r="AN114" i="8"/>
  <c r="T114" i="44" s="1"/>
  <c r="AG114" i="8"/>
  <c r="M114" i="44" s="1"/>
  <c r="AH114" i="8"/>
  <c r="N114" i="44" s="1"/>
  <c r="BA114" i="8"/>
  <c r="AG114" i="44" s="1"/>
  <c r="AS114" i="8"/>
  <c r="Y114" i="44" s="1"/>
  <c r="AQ114" i="8"/>
  <c r="W114" i="44" s="1"/>
  <c r="AO114" i="8"/>
  <c r="U114" i="44" s="1"/>
  <c r="AI114" i="8"/>
  <c r="O114" i="44" s="1"/>
  <c r="AP114" i="8"/>
  <c r="V114" i="44" s="1"/>
  <c r="AV114" i="8"/>
  <c r="AB114" i="44" s="1"/>
  <c r="AO62" i="8"/>
  <c r="U62" i="44" s="1"/>
  <c r="AF203" i="8"/>
  <c r="AX203" i="8" s="1"/>
  <c r="AD203" i="44" s="1"/>
  <c r="AR75" i="8"/>
  <c r="X75" i="44" s="1"/>
  <c r="AV80" i="8"/>
  <c r="AB80" i="44" s="1"/>
  <c r="AR113" i="8"/>
  <c r="X113" i="44" s="1"/>
  <c r="AG215" i="8"/>
  <c r="M215" i="44" s="1"/>
  <c r="AF104" i="8"/>
  <c r="AK104" i="8" s="1"/>
  <c r="Q104" i="44" s="1"/>
  <c r="AR192" i="8"/>
  <c r="X192" i="44" s="1"/>
  <c r="AR97" i="8"/>
  <c r="X97" i="44" s="1"/>
  <c r="AI133" i="8"/>
  <c r="O133" i="44" s="1"/>
  <c r="AY198" i="8"/>
  <c r="AE198" i="44" s="1"/>
  <c r="AN37" i="8"/>
  <c r="T37" i="44" s="1"/>
  <c r="AP220" i="8"/>
  <c r="V220" i="44" s="1"/>
  <c r="BA32" i="8"/>
  <c r="AG32" i="44" s="1"/>
  <c r="AJ70" i="8"/>
  <c r="P70" i="44" s="1"/>
  <c r="BA136" i="8"/>
  <c r="AG136" i="44" s="1"/>
  <c r="AP219" i="8"/>
  <c r="V219" i="44" s="1"/>
  <c r="AJ192" i="8"/>
  <c r="P192" i="44" s="1"/>
  <c r="AF21" i="8"/>
  <c r="AW24" i="8"/>
  <c r="AC24" i="44" s="1"/>
  <c r="AG80" i="8"/>
  <c r="M80" i="44" s="1"/>
  <c r="AX57" i="8"/>
  <c r="AD57" i="44" s="1"/>
  <c r="AV97" i="8"/>
  <c r="AB97" i="44" s="1"/>
  <c r="AO113" i="8"/>
  <c r="U113" i="44" s="1"/>
  <c r="AV77" i="8"/>
  <c r="AB77" i="44" s="1"/>
  <c r="AT114" i="8"/>
  <c r="Z114" i="44" s="1"/>
  <c r="AI130" i="8"/>
  <c r="O130" i="44" s="1"/>
  <c r="AQ73" i="8"/>
  <c r="W73" i="44" s="1"/>
  <c r="AY63" i="8"/>
  <c r="AE63" i="44" s="1"/>
  <c r="AU164" i="8"/>
  <c r="AA164" i="44" s="1"/>
  <c r="AJ164" i="8"/>
  <c r="P164" i="44" s="1"/>
  <c r="BA164" i="8"/>
  <c r="AG164" i="44" s="1"/>
  <c r="AG164" i="8"/>
  <c r="AK141" i="8"/>
  <c r="Q141" i="44" s="1"/>
  <c r="AQ141" i="8"/>
  <c r="W141" i="44" s="1"/>
  <c r="AR141" i="8"/>
  <c r="X141" i="44" s="1"/>
  <c r="AO141" i="8"/>
  <c r="U141" i="44" s="1"/>
  <c r="AM141" i="8"/>
  <c r="S141" i="44" s="1"/>
  <c r="BA141" i="8"/>
  <c r="AG141" i="44" s="1"/>
  <c r="AX141" i="8"/>
  <c r="AD141" i="44" s="1"/>
  <c r="AH141" i="8"/>
  <c r="N141" i="44" s="1"/>
  <c r="AW141" i="8"/>
  <c r="AC141" i="44" s="1"/>
  <c r="AG141" i="8"/>
  <c r="M141" i="44" s="1"/>
  <c r="AS141" i="8"/>
  <c r="Y141" i="44" s="1"/>
  <c r="AZ201" i="8"/>
  <c r="AF201" i="44" s="1"/>
  <c r="AR201" i="8"/>
  <c r="X201" i="44" s="1"/>
  <c r="AV201" i="8"/>
  <c r="AB201" i="44" s="1"/>
  <c r="AJ201" i="8"/>
  <c r="P201" i="44" s="1"/>
  <c r="AP201" i="8"/>
  <c r="V201" i="44" s="1"/>
  <c r="AN143" i="8"/>
  <c r="T143" i="44" s="1"/>
  <c r="AI143" i="8"/>
  <c r="O143" i="44" s="1"/>
  <c r="AR143" i="8"/>
  <c r="X143" i="44" s="1"/>
  <c r="AV143" i="8"/>
  <c r="AB143" i="44" s="1"/>
  <c r="AY143" i="8"/>
  <c r="AE143" i="44" s="1"/>
  <c r="AM143" i="8"/>
  <c r="S143" i="44" s="1"/>
  <c r="AJ143" i="8"/>
  <c r="P143" i="44" s="1"/>
  <c r="BA143" i="8"/>
  <c r="AG143" i="44" s="1"/>
  <c r="AS143" i="8"/>
  <c r="Y143" i="44" s="1"/>
  <c r="AZ143" i="8"/>
  <c r="AF143" i="44" s="1"/>
  <c r="AH143" i="8"/>
  <c r="N143" i="44" s="1"/>
  <c r="AO201" i="8"/>
  <c r="U201" i="44" s="1"/>
  <c r="AG150" i="8"/>
  <c r="M150" i="44" s="1"/>
  <c r="AL212" i="8"/>
  <c r="R212" i="44" s="1"/>
  <c r="AI212" i="8"/>
  <c r="O212" i="44" s="1"/>
  <c r="BA212" i="8"/>
  <c r="AG212" i="44" s="1"/>
  <c r="AH212" i="8"/>
  <c r="N212" i="44" s="1"/>
  <c r="AJ212" i="8"/>
  <c r="P212" i="44" s="1"/>
  <c r="AW212" i="8"/>
  <c r="AC212" i="44" s="1"/>
  <c r="AR212" i="8"/>
  <c r="X212" i="44" s="1"/>
  <c r="AV212" i="8"/>
  <c r="AB212" i="44" s="1"/>
  <c r="AU212" i="8"/>
  <c r="AA212" i="44" s="1"/>
  <c r="AY212" i="8"/>
  <c r="AE212" i="44" s="1"/>
  <c r="AQ212" i="8"/>
  <c r="W212" i="44" s="1"/>
  <c r="AZ212" i="8"/>
  <c r="AF212" i="44" s="1"/>
  <c r="AU91" i="8"/>
  <c r="AA91" i="44" s="1"/>
  <c r="AV91" i="8"/>
  <c r="AB91" i="44" s="1"/>
  <c r="AT91" i="8"/>
  <c r="Z91" i="44" s="1"/>
  <c r="AW91" i="8"/>
  <c r="AC91" i="44" s="1"/>
  <c r="AR91" i="8"/>
  <c r="X91" i="44" s="1"/>
  <c r="BA86" i="8"/>
  <c r="AG86" i="44" s="1"/>
  <c r="AP86" i="8"/>
  <c r="V86" i="44" s="1"/>
  <c r="AO86" i="8"/>
  <c r="U86" i="44" s="1"/>
  <c r="AL86" i="8"/>
  <c r="R86" i="44" s="1"/>
  <c r="AS86" i="8"/>
  <c r="Y86" i="44" s="1"/>
  <c r="AJ86" i="8"/>
  <c r="P86" i="44" s="1"/>
  <c r="AX86" i="8"/>
  <c r="AD86" i="44" s="1"/>
  <c r="AN86" i="8"/>
  <c r="T86" i="44" s="1"/>
  <c r="AZ86" i="8"/>
  <c r="AF86" i="44" s="1"/>
  <c r="AH91" i="8"/>
  <c r="N91" i="44" s="1"/>
  <c r="AX91" i="8"/>
  <c r="AD91" i="44" s="1"/>
  <c r="AF15" i="8"/>
  <c r="AN15" i="8" s="1"/>
  <c r="T15" i="44" s="1"/>
  <c r="AQ201" i="8"/>
  <c r="W201" i="44" s="1"/>
  <c r="AH213" i="8"/>
  <c r="N213" i="44" s="1"/>
  <c r="AX197" i="8"/>
  <c r="AD197" i="44" s="1"/>
  <c r="AF90" i="8"/>
  <c r="AW90" i="8" s="1"/>
  <c r="AC90" i="44" s="1"/>
  <c r="AO216" i="8"/>
  <c r="U216" i="44" s="1"/>
  <c r="AI173" i="8"/>
  <c r="O173" i="44" s="1"/>
  <c r="AI141" i="8"/>
  <c r="O141" i="44" s="1"/>
  <c r="AT150" i="8"/>
  <c r="Z150" i="44" s="1"/>
  <c r="AN212" i="8"/>
  <c r="T212" i="44" s="1"/>
  <c r="AF36" i="8"/>
  <c r="AX36" i="8" s="1"/>
  <c r="AD36" i="44" s="1"/>
  <c r="AF189" i="8"/>
  <c r="AW189" i="8" s="1"/>
  <c r="AC189" i="44" s="1"/>
  <c r="AI166" i="8"/>
  <c r="O166" i="44" s="1"/>
  <c r="AT112" i="8"/>
  <c r="Z112" i="44" s="1"/>
  <c r="AK208" i="8"/>
  <c r="Q208" i="44" s="1"/>
  <c r="DX139" i="8"/>
  <c r="AZ222" i="8"/>
  <c r="AF222" i="44" s="1"/>
  <c r="AW222" i="8"/>
  <c r="AC222" i="44" s="1"/>
  <c r="AJ222" i="8"/>
  <c r="AT222" i="8"/>
  <c r="Z222" i="44" s="1"/>
  <c r="AO222" i="8"/>
  <c r="U222" i="44" s="1"/>
  <c r="AI222" i="8"/>
  <c r="O222" i="44" s="1"/>
  <c r="AG222" i="8"/>
  <c r="M222" i="44" s="1"/>
  <c r="AU222" i="8"/>
  <c r="AA222" i="44" s="1"/>
  <c r="AX222" i="8"/>
  <c r="AD222" i="44" s="1"/>
  <c r="AV222" i="8"/>
  <c r="AB222" i="44" s="1"/>
  <c r="AL222" i="8"/>
  <c r="R222" i="44" s="1"/>
  <c r="AS222" i="8"/>
  <c r="Y222" i="44" s="1"/>
  <c r="AK222" i="8"/>
  <c r="Q222" i="44" s="1"/>
  <c r="AN222" i="8"/>
  <c r="T222" i="44" s="1"/>
  <c r="AZ93" i="8"/>
  <c r="AF93" i="44" s="1"/>
  <c r="AP93" i="8"/>
  <c r="V93" i="44" s="1"/>
  <c r="AS93" i="8"/>
  <c r="Y93" i="44" s="1"/>
  <c r="AH93" i="8"/>
  <c r="N93" i="44" s="1"/>
  <c r="AR93" i="8"/>
  <c r="X93" i="44" s="1"/>
  <c r="AL93" i="8"/>
  <c r="R93" i="44" s="1"/>
  <c r="AN93" i="8"/>
  <c r="T93" i="44" s="1"/>
  <c r="AV93" i="8"/>
  <c r="AB93" i="44" s="1"/>
  <c r="AI93" i="8"/>
  <c r="O93" i="44" s="1"/>
  <c r="AM93" i="8"/>
  <c r="S93" i="44" s="1"/>
  <c r="AO93" i="8"/>
  <c r="U93" i="44" s="1"/>
  <c r="AG93" i="8"/>
  <c r="M93" i="44" s="1"/>
  <c r="AJ93" i="8"/>
  <c r="P93" i="44" s="1"/>
  <c r="AX43" i="8"/>
  <c r="AD43" i="44" s="1"/>
  <c r="AQ43" i="8"/>
  <c r="W43" i="44" s="1"/>
  <c r="AI43" i="8"/>
  <c r="O43" i="44" s="1"/>
  <c r="AG43" i="8"/>
  <c r="M43" i="44" s="1"/>
  <c r="AU43" i="8"/>
  <c r="AA43" i="44" s="1"/>
  <c r="AZ43" i="8"/>
  <c r="AF43" i="44" s="1"/>
  <c r="AV43" i="8"/>
  <c r="AB43" i="44" s="1"/>
  <c r="AR43" i="8"/>
  <c r="X43" i="44" s="1"/>
  <c r="AJ43" i="8"/>
  <c r="P43" i="44" s="1"/>
  <c r="AY43" i="8"/>
  <c r="AE43" i="44" s="1"/>
  <c r="AL43" i="8"/>
  <c r="R43" i="44" s="1"/>
  <c r="AV61" i="8"/>
  <c r="AB61" i="44" s="1"/>
  <c r="AO61" i="8"/>
  <c r="U61" i="44" s="1"/>
  <c r="AS61" i="8"/>
  <c r="Y61" i="44" s="1"/>
  <c r="AG61" i="8"/>
  <c r="M61" i="44" s="1"/>
  <c r="AI61" i="8"/>
  <c r="O61" i="44" s="1"/>
  <c r="AV178" i="8"/>
  <c r="AB178" i="44" s="1"/>
  <c r="AJ178" i="8"/>
  <c r="P178" i="44" s="1"/>
  <c r="AQ178" i="8"/>
  <c r="W178" i="44" s="1"/>
  <c r="AK178" i="8"/>
  <c r="Q178" i="44" s="1"/>
  <c r="AZ178" i="8"/>
  <c r="AF178" i="44" s="1"/>
  <c r="AX178" i="8"/>
  <c r="AD178" i="44" s="1"/>
  <c r="AR178" i="8"/>
  <c r="X178" i="44" s="1"/>
  <c r="AG178" i="8"/>
  <c r="AN178" i="8"/>
  <c r="T178" i="44" s="1"/>
  <c r="AH178" i="8"/>
  <c r="N178" i="44" s="1"/>
  <c r="AM178" i="8"/>
  <c r="S178" i="44" s="1"/>
  <c r="AI85" i="8"/>
  <c r="O85" i="44" s="1"/>
  <c r="AQ85" i="8"/>
  <c r="W85" i="44" s="1"/>
  <c r="AX85" i="8"/>
  <c r="AD85" i="44" s="1"/>
  <c r="BA85" i="8"/>
  <c r="AG85" i="44" s="1"/>
  <c r="AT85" i="8"/>
  <c r="Z85" i="44" s="1"/>
  <c r="AU85" i="8"/>
  <c r="AA85" i="44" s="1"/>
  <c r="AY59" i="8"/>
  <c r="AE59" i="44" s="1"/>
  <c r="AL59" i="8"/>
  <c r="R59" i="44" s="1"/>
  <c r="AW59" i="8"/>
  <c r="AC59" i="44" s="1"/>
  <c r="AG59" i="8"/>
  <c r="M59" i="44" s="1"/>
  <c r="AQ59" i="8"/>
  <c r="W59" i="44" s="1"/>
  <c r="AU59" i="8"/>
  <c r="AA59" i="44" s="1"/>
  <c r="AM59" i="8"/>
  <c r="S59" i="44" s="1"/>
  <c r="AH59" i="8"/>
  <c r="N59" i="44" s="1"/>
  <c r="BA59" i="8"/>
  <c r="AG59" i="44" s="1"/>
  <c r="AP158" i="8"/>
  <c r="V158" i="44" s="1"/>
  <c r="AK158" i="8"/>
  <c r="Q158" i="44" s="1"/>
  <c r="AT158" i="8"/>
  <c r="Z158" i="44" s="1"/>
  <c r="AL158" i="8"/>
  <c r="R158" i="44" s="1"/>
  <c r="AQ158" i="8"/>
  <c r="W158" i="44" s="1"/>
  <c r="AJ158" i="8"/>
  <c r="AS158" i="8"/>
  <c r="Y158" i="44" s="1"/>
  <c r="AH158" i="8"/>
  <c r="N158" i="44" s="1"/>
  <c r="AU158" i="8"/>
  <c r="AA158" i="44" s="1"/>
  <c r="AI158" i="8"/>
  <c r="O158" i="44" s="1"/>
  <c r="AN40" i="8"/>
  <c r="T40" i="44" s="1"/>
  <c r="AK40" i="8"/>
  <c r="Q40" i="44" s="1"/>
  <c r="AM40" i="8"/>
  <c r="S40" i="44" s="1"/>
  <c r="AI40" i="8"/>
  <c r="AR40" i="8"/>
  <c r="X40" i="44" s="1"/>
  <c r="AT40" i="8"/>
  <c r="Z40" i="44" s="1"/>
  <c r="AP40" i="8"/>
  <c r="V40" i="44" s="1"/>
  <c r="AX40" i="8"/>
  <c r="AD40" i="44" s="1"/>
  <c r="AU40" i="8"/>
  <c r="AA40" i="44" s="1"/>
  <c r="AL40" i="8"/>
  <c r="R40" i="44" s="1"/>
  <c r="AJ185" i="8"/>
  <c r="AS185" i="8"/>
  <c r="Y185" i="44" s="1"/>
  <c r="AM185" i="8"/>
  <c r="S185" i="44" s="1"/>
  <c r="AG185" i="8"/>
  <c r="M185" i="44" s="1"/>
  <c r="BA185" i="8"/>
  <c r="AG185" i="44" s="1"/>
  <c r="AQ185" i="8"/>
  <c r="W185" i="44" s="1"/>
  <c r="AX185" i="8"/>
  <c r="AD185" i="44" s="1"/>
  <c r="AL185" i="8"/>
  <c r="R185" i="44" s="1"/>
  <c r="AK185" i="8"/>
  <c r="Q185" i="44" s="1"/>
  <c r="AT185" i="8"/>
  <c r="Z185" i="44" s="1"/>
  <c r="AZ185" i="8"/>
  <c r="AF185" i="44" s="1"/>
  <c r="AU185" i="8"/>
  <c r="AA185" i="44" s="1"/>
  <c r="AV185" i="8"/>
  <c r="AB185" i="44" s="1"/>
  <c r="N92" i="44"/>
  <c r="AH92" i="44" s="1"/>
  <c r="AI92" i="44" s="1"/>
  <c r="BB92" i="8"/>
  <c r="AY91" i="8"/>
  <c r="AE91" i="44" s="1"/>
  <c r="AM91" i="8"/>
  <c r="S91" i="44" s="1"/>
  <c r="AH201" i="8"/>
  <c r="N201" i="44" s="1"/>
  <c r="AK201" i="8"/>
  <c r="Q201" i="44" s="1"/>
  <c r="AK85" i="8"/>
  <c r="Q85" i="44" s="1"/>
  <c r="AI164" i="8"/>
  <c r="O164" i="44" s="1"/>
  <c r="AM164" i="8"/>
  <c r="S164" i="44" s="1"/>
  <c r="AL61" i="8"/>
  <c r="R61" i="44" s="1"/>
  <c r="AZ61" i="8"/>
  <c r="AF61" i="44" s="1"/>
  <c r="AF170" i="8"/>
  <c r="AH170" i="8" s="1"/>
  <c r="N170" i="44" s="1"/>
  <c r="AF209" i="8"/>
  <c r="AO158" i="8"/>
  <c r="U158" i="44" s="1"/>
  <c r="AK59" i="8"/>
  <c r="Q59" i="44" s="1"/>
  <c r="AR59" i="8"/>
  <c r="X59" i="44" s="1"/>
  <c r="AU86" i="8"/>
  <c r="AA86" i="44" s="1"/>
  <c r="AX213" i="8"/>
  <c r="AD213" i="44" s="1"/>
  <c r="BA213" i="8"/>
  <c r="AG213" i="44" s="1"/>
  <c r="AW138" i="8"/>
  <c r="AC138" i="44" s="1"/>
  <c r="AW46" i="8"/>
  <c r="AC46" i="44" s="1"/>
  <c r="AF117" i="8"/>
  <c r="AW117" i="8" s="1"/>
  <c r="AC117" i="44" s="1"/>
  <c r="AG143" i="8"/>
  <c r="M143" i="44" s="1"/>
  <c r="BA197" i="8"/>
  <c r="AG197" i="44" s="1"/>
  <c r="AV216" i="8"/>
  <c r="AB216" i="44" s="1"/>
  <c r="AL178" i="8"/>
  <c r="R178" i="44" s="1"/>
  <c r="AY173" i="8"/>
  <c r="AE173" i="44" s="1"/>
  <c r="AZ173" i="8"/>
  <c r="AF173" i="44" s="1"/>
  <c r="AJ141" i="8"/>
  <c r="P141" i="44" s="1"/>
  <c r="AL226" i="8"/>
  <c r="R226" i="44" s="1"/>
  <c r="AY150" i="8"/>
  <c r="AE150" i="44" s="1"/>
  <c r="AR171" i="8"/>
  <c r="X171" i="44" s="1"/>
  <c r="AK43" i="8"/>
  <c r="Q43" i="44" s="1"/>
  <c r="AO212" i="8"/>
  <c r="U212" i="44" s="1"/>
  <c r="BA93" i="8"/>
  <c r="AG93" i="44" s="1"/>
  <c r="AN185" i="8"/>
  <c r="T185" i="44" s="1"/>
  <c r="AF103" i="8"/>
  <c r="AF72" i="8"/>
  <c r="AJ72" i="8" s="1"/>
  <c r="P72" i="44" s="1"/>
  <c r="AF121" i="8"/>
  <c r="AG121" i="8" s="1"/>
  <c r="M121" i="44" s="1"/>
  <c r="AF122" i="8"/>
  <c r="AL122" i="8" s="1"/>
  <c r="R122" i="44" s="1"/>
  <c r="AN112" i="8"/>
  <c r="T112" i="44" s="1"/>
  <c r="AY40" i="8"/>
  <c r="AE40" i="44" s="1"/>
  <c r="AQ40" i="8"/>
  <c r="W40" i="44" s="1"/>
  <c r="BA222" i="8"/>
  <c r="AG222" i="44" s="1"/>
  <c r="AV208" i="8"/>
  <c r="AB208" i="44" s="1"/>
  <c r="AR208" i="8"/>
  <c r="X208" i="44" s="1"/>
  <c r="AK142" i="8"/>
  <c r="Q142" i="44" s="1"/>
  <c r="AI142" i="8"/>
  <c r="O142" i="44" s="1"/>
  <c r="AW142" i="8"/>
  <c r="AC142" i="44" s="1"/>
  <c r="AS142" i="8"/>
  <c r="Y142" i="44" s="1"/>
  <c r="AZ142" i="8"/>
  <c r="AF142" i="44" s="1"/>
  <c r="AH142" i="8"/>
  <c r="N142" i="44" s="1"/>
  <c r="AG142" i="8"/>
  <c r="M142" i="44" s="1"/>
  <c r="AV142" i="8"/>
  <c r="AB142" i="44" s="1"/>
  <c r="AN142" i="8"/>
  <c r="T142" i="44" s="1"/>
  <c r="AO142" i="8"/>
  <c r="U142" i="44" s="1"/>
  <c r="AP142" i="8"/>
  <c r="V142" i="44" s="1"/>
  <c r="AU142" i="8"/>
  <c r="AA142" i="44" s="1"/>
  <c r="AP216" i="8"/>
  <c r="V216" i="44" s="1"/>
  <c r="AI216" i="8"/>
  <c r="O216" i="44" s="1"/>
  <c r="AX216" i="8"/>
  <c r="AD216" i="44" s="1"/>
  <c r="AZ216" i="8"/>
  <c r="AF216" i="44" s="1"/>
  <c r="AL216" i="8"/>
  <c r="R216" i="44" s="1"/>
  <c r="BA216" i="8"/>
  <c r="AG216" i="44" s="1"/>
  <c r="AS216" i="8"/>
  <c r="Y216" i="44" s="1"/>
  <c r="AM216" i="8"/>
  <c r="S216" i="44" s="1"/>
  <c r="AL48" i="8"/>
  <c r="R48" i="44" s="1"/>
  <c r="AW48" i="8"/>
  <c r="AC48" i="44" s="1"/>
  <c r="AS48" i="8"/>
  <c r="Y48" i="44" s="1"/>
  <c r="AH48" i="8"/>
  <c r="AI48" i="8"/>
  <c r="O48" i="44" s="1"/>
  <c r="AJ48" i="8"/>
  <c r="P48" i="44" s="1"/>
  <c r="AK48" i="8"/>
  <c r="Q48" i="44" s="1"/>
  <c r="AX48" i="8"/>
  <c r="AD48" i="44" s="1"/>
  <c r="AU48" i="8"/>
  <c r="AA48" i="44" s="1"/>
  <c r="AR48" i="8"/>
  <c r="X48" i="44" s="1"/>
  <c r="AN48" i="8"/>
  <c r="T48" i="44" s="1"/>
  <c r="AI148" i="8"/>
  <c r="O148" i="44" s="1"/>
  <c r="AT148" i="8"/>
  <c r="Z148" i="44" s="1"/>
  <c r="AZ148" i="8"/>
  <c r="AF148" i="44" s="1"/>
  <c r="BA148" i="8"/>
  <c r="AG148" i="44" s="1"/>
  <c r="AU148" i="8"/>
  <c r="AA148" i="44" s="1"/>
  <c r="AO148" i="8"/>
  <c r="U148" i="44" s="1"/>
  <c r="AK148" i="8"/>
  <c r="Q148" i="44" s="1"/>
  <c r="AJ148" i="8"/>
  <c r="P148" i="44" s="1"/>
  <c r="AX148" i="8"/>
  <c r="AD148" i="44" s="1"/>
  <c r="AM148" i="8"/>
  <c r="S148" i="44" s="1"/>
  <c r="AN148" i="8"/>
  <c r="T148" i="44" s="1"/>
  <c r="AW148" i="8"/>
  <c r="AC148" i="44" s="1"/>
  <c r="AS201" i="8"/>
  <c r="Y201" i="44" s="1"/>
  <c r="AW164" i="8"/>
  <c r="AC164" i="44" s="1"/>
  <c r="AF187" i="8"/>
  <c r="AO187" i="8" s="1"/>
  <c r="U187" i="44" s="1"/>
  <c r="AZ48" i="8"/>
  <c r="AF48" i="44" s="1"/>
  <c r="AO143" i="8"/>
  <c r="U143" i="44" s="1"/>
  <c r="AU141" i="8"/>
  <c r="AA141" i="44" s="1"/>
  <c r="AI171" i="8"/>
  <c r="O171" i="44" s="1"/>
  <c r="AS148" i="8"/>
  <c r="Y148" i="44" s="1"/>
  <c r="AN46" i="8"/>
  <c r="T46" i="44" s="1"/>
  <c r="AO46" i="8"/>
  <c r="U46" i="44" s="1"/>
  <c r="AM46" i="8"/>
  <c r="S46" i="44" s="1"/>
  <c r="AJ46" i="8"/>
  <c r="P46" i="44" s="1"/>
  <c r="AT46" i="8"/>
  <c r="Z46" i="44" s="1"/>
  <c r="AX46" i="8"/>
  <c r="AD46" i="44" s="1"/>
  <c r="AG46" i="8"/>
  <c r="M46" i="44" s="1"/>
  <c r="AP46" i="8"/>
  <c r="V46" i="44" s="1"/>
  <c r="AK46" i="8"/>
  <c r="Q46" i="44" s="1"/>
  <c r="AP166" i="8"/>
  <c r="V166" i="44" s="1"/>
  <c r="AN166" i="8"/>
  <c r="T166" i="44" s="1"/>
  <c r="AV166" i="8"/>
  <c r="AB166" i="44" s="1"/>
  <c r="AJ166" i="8"/>
  <c r="P166" i="44" s="1"/>
  <c r="BA166" i="8"/>
  <c r="AG166" i="44" s="1"/>
  <c r="AK166" i="8"/>
  <c r="Q166" i="44" s="1"/>
  <c r="AU166" i="8"/>
  <c r="AA166" i="44" s="1"/>
  <c r="AH166" i="8"/>
  <c r="N166" i="44" s="1"/>
  <c r="AS166" i="8"/>
  <c r="Y166" i="44" s="1"/>
  <c r="AM166" i="8"/>
  <c r="S166" i="44" s="1"/>
  <c r="AG166" i="8"/>
  <c r="M166" i="44" s="1"/>
  <c r="AW166" i="8"/>
  <c r="AC166" i="44" s="1"/>
  <c r="AX166" i="8"/>
  <c r="AD166" i="44" s="1"/>
  <c r="AT166" i="8"/>
  <c r="Z166" i="44" s="1"/>
  <c r="AK112" i="8"/>
  <c r="Q112" i="44" s="1"/>
  <c r="AL112" i="8"/>
  <c r="R112" i="44" s="1"/>
  <c r="AW112" i="8"/>
  <c r="AC112" i="44" s="1"/>
  <c r="AV112" i="8"/>
  <c r="AB112" i="44" s="1"/>
  <c r="AR112" i="8"/>
  <c r="X112" i="44" s="1"/>
  <c r="AP112" i="8"/>
  <c r="V112" i="44" s="1"/>
  <c r="AM112" i="8"/>
  <c r="S112" i="44" s="1"/>
  <c r="AJ112" i="8"/>
  <c r="AH112" i="8"/>
  <c r="N112" i="44" s="1"/>
  <c r="AI112" i="8"/>
  <c r="O112" i="44" s="1"/>
  <c r="BA112" i="8"/>
  <c r="AG112" i="44" s="1"/>
  <c r="AZ197" i="8"/>
  <c r="AF197" i="44" s="1"/>
  <c r="AG197" i="8"/>
  <c r="M197" i="44" s="1"/>
  <c r="AQ197" i="8"/>
  <c r="W197" i="44" s="1"/>
  <c r="AH197" i="8"/>
  <c r="N197" i="44" s="1"/>
  <c r="AK197" i="8"/>
  <c r="Q197" i="44" s="1"/>
  <c r="AJ197" i="8"/>
  <c r="P197" i="44" s="1"/>
  <c r="AW197" i="8"/>
  <c r="AC197" i="44" s="1"/>
  <c r="AY197" i="8"/>
  <c r="AE197" i="44" s="1"/>
  <c r="AU197" i="8"/>
  <c r="AA197" i="44" s="1"/>
  <c r="AI138" i="8"/>
  <c r="O138" i="44" s="1"/>
  <c r="AT138" i="8"/>
  <c r="Z138" i="44" s="1"/>
  <c r="AR138" i="8"/>
  <c r="X138" i="44" s="1"/>
  <c r="AN138" i="8"/>
  <c r="T138" i="44" s="1"/>
  <c r="AH138" i="8"/>
  <c r="N138" i="44" s="1"/>
  <c r="AQ138" i="8"/>
  <c r="W138" i="44" s="1"/>
  <c r="AV138" i="8"/>
  <c r="AB138" i="44" s="1"/>
  <c r="AM138" i="8"/>
  <c r="S138" i="44" s="1"/>
  <c r="BA138" i="8"/>
  <c r="AG138" i="44" s="1"/>
  <c r="AI161" i="8"/>
  <c r="O161" i="44" s="1"/>
  <c r="AX161" i="8"/>
  <c r="AD161" i="44" s="1"/>
  <c r="AS161" i="8"/>
  <c r="Y161" i="44" s="1"/>
  <c r="AV161" i="8"/>
  <c r="AB161" i="44" s="1"/>
  <c r="AY161" i="8"/>
  <c r="AE161" i="44" s="1"/>
  <c r="AK161" i="8"/>
  <c r="Q161" i="44" s="1"/>
  <c r="AW161" i="8"/>
  <c r="AC161" i="44" s="1"/>
  <c r="AM161" i="8"/>
  <c r="S161" i="44" s="1"/>
  <c r="AP161" i="8"/>
  <c r="V161" i="44" s="1"/>
  <c r="AJ161" i="8"/>
  <c r="P161" i="44" s="1"/>
  <c r="AH161" i="8"/>
  <c r="N161" i="44" s="1"/>
  <c r="AG161" i="8"/>
  <c r="M161" i="44" s="1"/>
  <c r="BA161" i="8"/>
  <c r="AG161" i="44" s="1"/>
  <c r="AG201" i="8"/>
  <c r="AS164" i="8"/>
  <c r="Y164" i="44" s="1"/>
  <c r="AO48" i="8"/>
  <c r="U48" i="44" s="1"/>
  <c r="AF20" i="8"/>
  <c r="AN20" i="8" s="1"/>
  <c r="T20" i="44" s="1"/>
  <c r="AK86" i="8"/>
  <c r="Q86" i="44" s="1"/>
  <c r="AM213" i="8"/>
  <c r="S213" i="44" s="1"/>
  <c r="AG138" i="8"/>
  <c r="AV46" i="8"/>
  <c r="AB46" i="44" s="1"/>
  <c r="AW143" i="8"/>
  <c r="AC143" i="44" s="1"/>
  <c r="AS226" i="8"/>
  <c r="Y226" i="44" s="1"/>
  <c r="AV171" i="8"/>
  <c r="AB171" i="44" s="1"/>
  <c r="AR148" i="8"/>
  <c r="X148" i="44" s="1"/>
  <c r="AJ142" i="8"/>
  <c r="P142" i="44" s="1"/>
  <c r="AG212" i="8"/>
  <c r="M212" i="44" s="1"/>
  <c r="AO161" i="8"/>
  <c r="U161" i="44" s="1"/>
  <c r="AF204" i="8"/>
  <c r="AV204" i="8" s="1"/>
  <c r="AB204" i="44" s="1"/>
  <c r="AY112" i="8"/>
  <c r="AE112" i="44" s="1"/>
  <c r="AV26" i="8"/>
  <c r="AB26" i="44" s="1"/>
  <c r="AF182" i="8"/>
  <c r="AG182" i="8" s="1"/>
  <c r="M182" i="44" s="1"/>
  <c r="AJ91" i="8"/>
  <c r="P91" i="44" s="1"/>
  <c r="AG91" i="8"/>
  <c r="AY201" i="8"/>
  <c r="AE201" i="44" s="1"/>
  <c r="AW201" i="8"/>
  <c r="AC201" i="44" s="1"/>
  <c r="AS85" i="8"/>
  <c r="Y85" i="44" s="1"/>
  <c r="AN85" i="8"/>
  <c r="T85" i="44" s="1"/>
  <c r="AQ164" i="8"/>
  <c r="W164" i="44" s="1"/>
  <c r="AV164" i="8"/>
  <c r="AB164" i="44" s="1"/>
  <c r="AT164" i="8"/>
  <c r="Z164" i="44" s="1"/>
  <c r="AN61" i="8"/>
  <c r="T61" i="44" s="1"/>
  <c r="AU61" i="8"/>
  <c r="AA61" i="44" s="1"/>
  <c r="AY48" i="8"/>
  <c r="AE48" i="44" s="1"/>
  <c r="AF146" i="8"/>
  <c r="AT146" i="8" s="1"/>
  <c r="Z146" i="44" s="1"/>
  <c r="AV158" i="8"/>
  <c r="AB158" i="44" s="1"/>
  <c r="AI59" i="8"/>
  <c r="O59" i="44" s="1"/>
  <c r="AP59" i="8"/>
  <c r="V59" i="44" s="1"/>
  <c r="AY86" i="8"/>
  <c r="AE86" i="44" s="1"/>
  <c r="AZ138" i="8"/>
  <c r="AF138" i="44" s="1"/>
  <c r="AK138" i="8"/>
  <c r="Q138" i="44" s="1"/>
  <c r="AQ46" i="8"/>
  <c r="W46" i="44" s="1"/>
  <c r="AS46" i="8"/>
  <c r="Y46" i="44" s="1"/>
  <c r="AK143" i="8"/>
  <c r="Q143" i="44" s="1"/>
  <c r="AT197" i="8"/>
  <c r="Z197" i="44" s="1"/>
  <c r="AV197" i="8"/>
  <c r="AB197" i="44" s="1"/>
  <c r="AH216" i="8"/>
  <c r="N216" i="44" s="1"/>
  <c r="AR216" i="8"/>
  <c r="X216" i="44" s="1"/>
  <c r="AS178" i="8"/>
  <c r="Y178" i="44" s="1"/>
  <c r="AP141" i="8"/>
  <c r="V141" i="44" s="1"/>
  <c r="AH148" i="8"/>
  <c r="AY148" i="8"/>
  <c r="AE148" i="44" s="1"/>
  <c r="AN43" i="8"/>
  <c r="T43" i="44" s="1"/>
  <c r="BA142" i="8"/>
  <c r="AG142" i="44" s="1"/>
  <c r="AX142" i="8"/>
  <c r="AD142" i="44" s="1"/>
  <c r="AK212" i="8"/>
  <c r="Q212" i="44" s="1"/>
  <c r="AK93" i="8"/>
  <c r="Q93" i="44" s="1"/>
  <c r="AN161" i="8"/>
  <c r="T161" i="44" s="1"/>
  <c r="AR185" i="8"/>
  <c r="X185" i="44" s="1"/>
  <c r="AO112" i="8"/>
  <c r="U112" i="44" s="1"/>
  <c r="AH40" i="8"/>
  <c r="N40" i="44" s="1"/>
  <c r="AZ40" i="8"/>
  <c r="AF40" i="44" s="1"/>
  <c r="AQ222" i="8"/>
  <c r="W222" i="44" s="1"/>
  <c r="AV40" i="8"/>
  <c r="AB40" i="44" s="1"/>
  <c r="BA40" i="8"/>
  <c r="AG40" i="44" s="1"/>
  <c r="AQ208" i="8"/>
  <c r="W208" i="44" s="1"/>
  <c r="AF65" i="8"/>
  <c r="AM65" i="8" s="1"/>
  <c r="S65" i="44" s="1"/>
  <c r="AI150" i="8"/>
  <c r="O150" i="44" s="1"/>
  <c r="AV150" i="8"/>
  <c r="AB150" i="44" s="1"/>
  <c r="AK150" i="8"/>
  <c r="Q150" i="44" s="1"/>
  <c r="AZ150" i="8"/>
  <c r="AF150" i="44" s="1"/>
  <c r="AR150" i="8"/>
  <c r="X150" i="44" s="1"/>
  <c r="AX150" i="8"/>
  <c r="AD150" i="44" s="1"/>
  <c r="AH150" i="8"/>
  <c r="N150" i="44" s="1"/>
  <c r="AL150" i="8"/>
  <c r="R150" i="44" s="1"/>
  <c r="AU150" i="8"/>
  <c r="AA150" i="44" s="1"/>
  <c r="AM150" i="8"/>
  <c r="S150" i="44" s="1"/>
  <c r="AS150" i="8"/>
  <c r="Y150" i="44" s="1"/>
  <c r="AJ150" i="8"/>
  <c r="P150" i="44" s="1"/>
  <c r="AO150" i="8"/>
  <c r="U150" i="44" s="1"/>
  <c r="AY171" i="8"/>
  <c r="AE171" i="44" s="1"/>
  <c r="AH171" i="8"/>
  <c r="N171" i="44" s="1"/>
  <c r="AX171" i="8"/>
  <c r="AD171" i="44" s="1"/>
  <c r="AL171" i="8"/>
  <c r="R171" i="44" s="1"/>
  <c r="AJ171" i="8"/>
  <c r="P171" i="44" s="1"/>
  <c r="AQ171" i="8"/>
  <c r="W171" i="44" s="1"/>
  <c r="AP171" i="8"/>
  <c r="V171" i="44" s="1"/>
  <c r="AM171" i="8"/>
  <c r="S171" i="44" s="1"/>
  <c r="AZ171" i="8"/>
  <c r="AF171" i="44" s="1"/>
  <c r="AS171" i="8"/>
  <c r="Y171" i="44" s="1"/>
  <c r="AK171" i="8"/>
  <c r="Q171" i="44" s="1"/>
  <c r="AT171" i="8"/>
  <c r="Z171" i="44" s="1"/>
  <c r="AZ164" i="8"/>
  <c r="AF164" i="44" s="1"/>
  <c r="AU216" i="8"/>
  <c r="AA216" i="44" s="1"/>
  <c r="AN141" i="8"/>
  <c r="T141" i="44" s="1"/>
  <c r="AL142" i="8"/>
  <c r="R142" i="44" s="1"/>
  <c r="AG213" i="8"/>
  <c r="M213" i="44" s="1"/>
  <c r="AI213" i="8"/>
  <c r="O213" i="44" s="1"/>
  <c r="AK213" i="8"/>
  <c r="Q213" i="44" s="1"/>
  <c r="AS213" i="8"/>
  <c r="Y213" i="44" s="1"/>
  <c r="AP213" i="8"/>
  <c r="V213" i="44" s="1"/>
  <c r="AZ213" i="8"/>
  <c r="AF213" i="44" s="1"/>
  <c r="AL213" i="8"/>
  <c r="R213" i="44" s="1"/>
  <c r="AO213" i="8"/>
  <c r="U213" i="44" s="1"/>
  <c r="AW213" i="8"/>
  <c r="AC213" i="44" s="1"/>
  <c r="AQ213" i="8"/>
  <c r="W213" i="44" s="1"/>
  <c r="AM226" i="8"/>
  <c r="S226" i="44" s="1"/>
  <c r="AV226" i="8"/>
  <c r="AB226" i="44" s="1"/>
  <c r="AY226" i="8"/>
  <c r="AE226" i="44" s="1"/>
  <c r="AO226" i="8"/>
  <c r="U226" i="44" s="1"/>
  <c r="BA226" i="8"/>
  <c r="AG226" i="44" s="1"/>
  <c r="AZ226" i="8"/>
  <c r="AF226" i="44" s="1"/>
  <c r="AG226" i="8"/>
  <c r="AK226" i="8"/>
  <c r="Q226" i="44" s="1"/>
  <c r="AN226" i="8"/>
  <c r="T226" i="44" s="1"/>
  <c r="AT226" i="8"/>
  <c r="Z226" i="44" s="1"/>
  <c r="AU226" i="8"/>
  <c r="AA226" i="44" s="1"/>
  <c r="AP226" i="8"/>
  <c r="V226" i="44" s="1"/>
  <c r="AN208" i="8"/>
  <c r="T208" i="44" s="1"/>
  <c r="AT208" i="8"/>
  <c r="Z208" i="44" s="1"/>
  <c r="AY208" i="8"/>
  <c r="AE208" i="44" s="1"/>
  <c r="AW208" i="8"/>
  <c r="AC208" i="44" s="1"/>
  <c r="AJ208" i="8"/>
  <c r="P208" i="44" s="1"/>
  <c r="AZ208" i="8"/>
  <c r="AF208" i="44" s="1"/>
  <c r="AH208" i="8"/>
  <c r="N208" i="44" s="1"/>
  <c r="AS208" i="8"/>
  <c r="Y208" i="44" s="1"/>
  <c r="AX208" i="8"/>
  <c r="AD208" i="44" s="1"/>
  <c r="BA208" i="8"/>
  <c r="AG208" i="44" s="1"/>
  <c r="AP208" i="8"/>
  <c r="V208" i="44" s="1"/>
  <c r="AM208" i="8"/>
  <c r="S208" i="44" s="1"/>
  <c r="AO173" i="8"/>
  <c r="U173" i="44" s="1"/>
  <c r="AM173" i="8"/>
  <c r="S173" i="44" s="1"/>
  <c r="AR173" i="8"/>
  <c r="X173" i="44" s="1"/>
  <c r="AP173" i="8"/>
  <c r="V173" i="44" s="1"/>
  <c r="AQ173" i="8"/>
  <c r="W173" i="44" s="1"/>
  <c r="AU173" i="8"/>
  <c r="AA173" i="44" s="1"/>
  <c r="AG173" i="8"/>
  <c r="AL173" i="8"/>
  <c r="R173" i="44" s="1"/>
  <c r="AJ173" i="8"/>
  <c r="P173" i="44" s="1"/>
  <c r="AS173" i="8"/>
  <c r="Y173" i="44" s="1"/>
  <c r="AT173" i="8"/>
  <c r="Z173" i="44" s="1"/>
  <c r="AW173" i="8"/>
  <c r="AC173" i="44" s="1"/>
  <c r="AG26" i="8"/>
  <c r="AR26" i="8"/>
  <c r="X26" i="44" s="1"/>
  <c r="AH26" i="8"/>
  <c r="N26" i="44" s="1"/>
  <c r="AX26" i="8"/>
  <c r="AD26" i="44" s="1"/>
  <c r="AN26" i="8"/>
  <c r="T26" i="44" s="1"/>
  <c r="AO26" i="8"/>
  <c r="U26" i="44" s="1"/>
  <c r="BA26" i="8"/>
  <c r="AG26" i="44" s="1"/>
  <c r="AY26" i="8"/>
  <c r="AE26" i="44" s="1"/>
  <c r="AM26" i="8"/>
  <c r="S26" i="44" s="1"/>
  <c r="AS26" i="8"/>
  <c r="Y26" i="44" s="1"/>
  <c r="AZ26" i="8"/>
  <c r="AF26" i="44" s="1"/>
  <c r="AK26" i="8"/>
  <c r="Q26" i="44" s="1"/>
  <c r="AL26" i="8"/>
  <c r="R26" i="44" s="1"/>
  <c r="AI26" i="8"/>
  <c r="O26" i="44" s="1"/>
  <c r="AP26" i="8"/>
  <c r="V26" i="44" s="1"/>
  <c r="AQ26" i="8"/>
  <c r="W26" i="44" s="1"/>
  <c r="AZ218" i="8"/>
  <c r="AF218" i="44" s="1"/>
  <c r="AI218" i="8"/>
  <c r="O218" i="44" s="1"/>
  <c r="AJ218" i="8"/>
  <c r="P218" i="44" s="1"/>
  <c r="AV218" i="8"/>
  <c r="AB218" i="44" s="1"/>
  <c r="AU218" i="8"/>
  <c r="AA218" i="44" s="1"/>
  <c r="AR218" i="8"/>
  <c r="X218" i="44" s="1"/>
  <c r="AO218" i="8"/>
  <c r="U218" i="44" s="1"/>
  <c r="BA218" i="8"/>
  <c r="AG218" i="44" s="1"/>
  <c r="AL218" i="8"/>
  <c r="R218" i="44" s="1"/>
  <c r="AY218" i="8"/>
  <c r="AE218" i="44" s="1"/>
  <c r="AM218" i="8"/>
  <c r="S218" i="44" s="1"/>
  <c r="AH218" i="8"/>
  <c r="N218" i="44" s="1"/>
  <c r="AS218" i="8"/>
  <c r="Y218" i="44" s="1"/>
  <c r="AN218" i="8"/>
  <c r="T218" i="44" s="1"/>
  <c r="AK164" i="8"/>
  <c r="Q164" i="44" s="1"/>
  <c r="AF44" i="8"/>
  <c r="AO44" i="8" s="1"/>
  <c r="U44" i="44" s="1"/>
  <c r="AU138" i="8"/>
  <c r="AA138" i="44" s="1"/>
  <c r="AL46" i="8"/>
  <c r="R46" i="44" s="1"/>
  <c r="AF156" i="8"/>
  <c r="AM197" i="8"/>
  <c r="S197" i="44" s="1"/>
  <c r="AF17" i="8"/>
  <c r="AH17" i="8" s="1"/>
  <c r="N17" i="44" s="1"/>
  <c r="AN216" i="8"/>
  <c r="T216" i="44" s="1"/>
  <c r="AL91" i="8"/>
  <c r="R91" i="44" s="1"/>
  <c r="AP91" i="8"/>
  <c r="V91" i="44" s="1"/>
  <c r="AU201" i="8"/>
  <c r="AA201" i="44" s="1"/>
  <c r="AM201" i="8"/>
  <c r="S201" i="44" s="1"/>
  <c r="AF230" i="8"/>
  <c r="AY85" i="8"/>
  <c r="AE85" i="44" s="1"/>
  <c r="AV85" i="8"/>
  <c r="AB85" i="44" s="1"/>
  <c r="AH164" i="8"/>
  <c r="N164" i="44" s="1"/>
  <c r="AL164" i="8"/>
  <c r="R164" i="44" s="1"/>
  <c r="BA61" i="8"/>
  <c r="AG61" i="44" s="1"/>
  <c r="AR61" i="8"/>
  <c r="X61" i="44" s="1"/>
  <c r="AT48" i="8"/>
  <c r="Z48" i="44" s="1"/>
  <c r="AX158" i="8"/>
  <c r="AD158" i="44" s="1"/>
  <c r="AN59" i="8"/>
  <c r="T59" i="44" s="1"/>
  <c r="AT59" i="8"/>
  <c r="Z59" i="44" s="1"/>
  <c r="AV86" i="8"/>
  <c r="AB86" i="44" s="1"/>
  <c r="AM86" i="8"/>
  <c r="AU213" i="8"/>
  <c r="AA213" i="44" s="1"/>
  <c r="AL138" i="8"/>
  <c r="R138" i="44" s="1"/>
  <c r="AY46" i="8"/>
  <c r="AE46" i="44" s="1"/>
  <c r="AX143" i="8"/>
  <c r="AD143" i="44" s="1"/>
  <c r="AI197" i="8"/>
  <c r="O197" i="44" s="1"/>
  <c r="AP197" i="8"/>
  <c r="V197" i="44" s="1"/>
  <c r="AJ216" i="8"/>
  <c r="P216" i="44" s="1"/>
  <c r="AG216" i="8"/>
  <c r="AI178" i="8"/>
  <c r="O178" i="44" s="1"/>
  <c r="AX173" i="8"/>
  <c r="AD173" i="44" s="1"/>
  <c r="AZ141" i="8"/>
  <c r="AF141" i="44" s="1"/>
  <c r="AI226" i="8"/>
  <c r="O226" i="44" s="1"/>
  <c r="AQ150" i="8"/>
  <c r="W150" i="44" s="1"/>
  <c r="BA171" i="8"/>
  <c r="AG171" i="44" s="1"/>
  <c r="AU171" i="8"/>
  <c r="AA171" i="44" s="1"/>
  <c r="AP148" i="8"/>
  <c r="V148" i="44" s="1"/>
  <c r="BA43" i="8"/>
  <c r="AG43" i="44" s="1"/>
  <c r="AR142" i="8"/>
  <c r="X142" i="44" s="1"/>
  <c r="AP212" i="8"/>
  <c r="V212" i="44" s="1"/>
  <c r="AU93" i="8"/>
  <c r="AA93" i="44" s="1"/>
  <c r="AT161" i="8"/>
  <c r="Z161" i="44" s="1"/>
  <c r="AW185" i="8"/>
  <c r="AC185" i="44" s="1"/>
  <c r="AZ166" i="8"/>
  <c r="AF166" i="44" s="1"/>
  <c r="AL166" i="8"/>
  <c r="R166" i="44" s="1"/>
  <c r="AW40" i="8"/>
  <c r="AC40" i="44" s="1"/>
  <c r="AP222" i="8"/>
  <c r="V222" i="44" s="1"/>
  <c r="AL208" i="8"/>
  <c r="R208" i="44" s="1"/>
  <c r="AI208" i="8"/>
  <c r="O208" i="44" s="1"/>
  <c r="AF22" i="8"/>
  <c r="BA22" i="8" s="1"/>
  <c r="AG22" i="44" s="1"/>
  <c r="AF132" i="8"/>
  <c r="AX132" i="8" s="1"/>
  <c r="AD132" i="44" s="1"/>
  <c r="AF217" i="8"/>
  <c r="AF95" i="8"/>
  <c r="AO95" i="8" s="1"/>
  <c r="U95" i="44" s="1"/>
  <c r="AF195" i="8"/>
  <c r="AR195" i="8" s="1"/>
  <c r="X195" i="44" s="1"/>
  <c r="AF145" i="8"/>
  <c r="AS145" i="8" s="1"/>
  <c r="Y145" i="44" s="1"/>
  <c r="AF60" i="8"/>
  <c r="AF30" i="8"/>
  <c r="AF172" i="8"/>
  <c r="AU172" i="8" s="1"/>
  <c r="AA172" i="44" s="1"/>
  <c r="AF159" i="8"/>
  <c r="AO159" i="8" s="1"/>
  <c r="U159" i="44" s="1"/>
  <c r="AF52" i="8"/>
  <c r="AF78" i="8"/>
  <c r="AV78" i="8" s="1"/>
  <c r="AB78" i="44" s="1"/>
  <c r="AF29" i="8"/>
  <c r="AJ29" i="8" s="1"/>
  <c r="P29" i="44" s="1"/>
  <c r="AF128" i="8"/>
  <c r="AH128" i="8" s="1"/>
  <c r="N128" i="44" s="1"/>
  <c r="AF134" i="8"/>
  <c r="AV134" i="8" s="1"/>
  <c r="AB134" i="44" s="1"/>
  <c r="AF25" i="8"/>
  <c r="BA25" i="8" s="1"/>
  <c r="AG25" i="44" s="1"/>
  <c r="AF115" i="8"/>
  <c r="AZ115" i="8" s="1"/>
  <c r="AF115" i="44" s="1"/>
  <c r="AF127" i="8"/>
  <c r="AO127" i="8" s="1"/>
  <c r="U127" i="44" s="1"/>
  <c r="AF82" i="8"/>
  <c r="AF147" i="8"/>
  <c r="AF211" i="8"/>
  <c r="AW211" i="8" s="1"/>
  <c r="AC211" i="44" s="1"/>
  <c r="AF206" i="8"/>
  <c r="AG206" i="8" s="1"/>
  <c r="M206" i="44" s="1"/>
  <c r="AF184" i="8"/>
  <c r="AO184" i="8" s="1"/>
  <c r="U184" i="44" s="1"/>
  <c r="AF157" i="8"/>
  <c r="AK157" i="8" s="1"/>
  <c r="Q157" i="44" s="1"/>
  <c r="AF154" i="8"/>
  <c r="AX154" i="8" s="1"/>
  <c r="AD154" i="44" s="1"/>
  <c r="AF225" i="8"/>
  <c r="AK225" i="8" s="1"/>
  <c r="Q225" i="44" s="1"/>
  <c r="AF124" i="8"/>
  <c r="AF99" i="8"/>
  <c r="AF110" i="8"/>
  <c r="AW110" i="8" s="1"/>
  <c r="AC110" i="44" s="1"/>
  <c r="AF181" i="8"/>
  <c r="AK181" i="8" s="1"/>
  <c r="Q181" i="44" s="1"/>
  <c r="AF151" i="8"/>
  <c r="AW151" i="8" s="1"/>
  <c r="AC151" i="44" s="1"/>
  <c r="AF223" i="8"/>
  <c r="AF177" i="8"/>
  <c r="AR177" i="8" s="1"/>
  <c r="X177" i="44" s="1"/>
  <c r="AF167" i="8"/>
  <c r="AX167" i="8" s="1"/>
  <c r="AD167" i="44" s="1"/>
  <c r="AF126" i="8"/>
  <c r="AF180" i="8"/>
  <c r="AQ180" i="8" s="1"/>
  <c r="W180" i="44" s="1"/>
  <c r="AF111" i="8"/>
  <c r="AN111" i="8" s="1"/>
  <c r="T111" i="44" s="1"/>
  <c r="AF16" i="8"/>
  <c r="AF41" i="8"/>
  <c r="AP41" i="8" s="1"/>
  <c r="V41" i="44" s="1"/>
  <c r="AF175" i="8"/>
  <c r="AF38" i="8"/>
  <c r="AW38" i="8" s="1"/>
  <c r="AC38" i="44" s="1"/>
  <c r="AF224" i="8"/>
  <c r="AI224" i="8" s="1"/>
  <c r="O224" i="44" s="1"/>
  <c r="AF199" i="8"/>
  <c r="AM199" i="8" s="1"/>
  <c r="S199" i="44" s="1"/>
  <c r="AF35" i="8"/>
  <c r="AY35" i="8" s="1"/>
  <c r="AE35" i="44" s="1"/>
  <c r="AF76" i="8"/>
  <c r="AZ76" i="8" s="1"/>
  <c r="AF76" i="44" s="1"/>
  <c r="AF64" i="8"/>
  <c r="AG64" i="8" s="1"/>
  <c r="M64" i="44" s="1"/>
  <c r="DX91" i="8"/>
  <c r="CZ91" i="8"/>
  <c r="P235" i="2"/>
  <c r="DX14" i="8"/>
  <c r="DX75" i="8"/>
  <c r="DX218" i="8"/>
  <c r="DX94" i="8"/>
  <c r="DX26" i="8"/>
  <c r="DX38" i="8"/>
  <c r="DX99" i="8"/>
  <c r="DX175" i="8"/>
  <c r="DX210" i="8"/>
  <c r="DX45" i="8"/>
  <c r="DX161" i="8"/>
  <c r="DX67" i="8"/>
  <c r="DX41" i="8"/>
  <c r="DX135" i="8"/>
  <c r="CZ135" i="8"/>
  <c r="CZ67" i="8"/>
  <c r="CZ112" i="8"/>
  <c r="DX32" i="8"/>
  <c r="DX112" i="8"/>
  <c r="DX48" i="8"/>
  <c r="CZ59" i="8"/>
  <c r="DX232" i="8"/>
  <c r="DX140" i="8"/>
  <c r="DX137" i="8"/>
  <c r="DX78" i="8"/>
  <c r="DX102" i="8"/>
  <c r="CZ166" i="8"/>
  <c r="CZ102" i="8"/>
  <c r="DX222" i="8"/>
  <c r="DX166" i="8"/>
  <c r="DX186" i="8"/>
  <c r="DX207" i="8"/>
  <c r="CZ207" i="8"/>
  <c r="DX179" i="8"/>
  <c r="CZ186" i="8"/>
  <c r="DX208" i="8"/>
  <c r="DX200" i="8"/>
  <c r="DX160" i="8"/>
  <c r="CZ178" i="8"/>
  <c r="CZ206" i="8"/>
  <c r="DX84" i="8"/>
  <c r="DX57" i="8"/>
  <c r="DX182" i="8"/>
  <c r="DX40" i="8"/>
  <c r="DX178" i="8"/>
  <c r="DX50" i="8"/>
  <c r="DX167" i="8"/>
  <c r="CZ88" i="8"/>
  <c r="CZ189" i="8"/>
  <c r="CZ92" i="8"/>
  <c r="DX92" i="8"/>
  <c r="CZ89" i="8"/>
  <c r="DX89" i="8"/>
  <c r="DX52" i="8"/>
  <c r="DX118" i="8"/>
  <c r="CZ137" i="8"/>
  <c r="CZ118" i="8"/>
  <c r="CZ160" i="8"/>
  <c r="I54" i="6"/>
  <c r="I55" i="6" s="1"/>
  <c r="A55" i="6" s="1"/>
  <c r="DX203" i="8"/>
  <c r="CZ113" i="8"/>
  <c r="CZ106" i="8"/>
  <c r="CZ177" i="8"/>
  <c r="CZ227" i="8"/>
  <c r="CZ46" i="8"/>
  <c r="CZ230" i="8"/>
  <c r="DX24" i="8"/>
  <c r="CZ165" i="8"/>
  <c r="CZ195" i="8"/>
  <c r="CZ127" i="8"/>
  <c r="CZ120" i="8"/>
  <c r="CZ194" i="8"/>
  <c r="CZ151" i="8"/>
  <c r="CZ103" i="8"/>
  <c r="CZ86" i="8"/>
  <c r="DX70" i="8"/>
  <c r="CZ216" i="8"/>
  <c r="CZ109" i="8"/>
  <c r="DX108" i="8"/>
  <c r="DX31" i="8"/>
  <c r="DX214" i="8"/>
  <c r="DX206" i="8"/>
  <c r="DX177" i="8"/>
  <c r="CZ31" i="8"/>
  <c r="CZ108" i="8"/>
  <c r="CZ81" i="8"/>
  <c r="CZ224" i="8"/>
  <c r="CZ159" i="8"/>
  <c r="CZ153" i="8"/>
  <c r="CZ146" i="8"/>
  <c r="CZ204" i="8"/>
  <c r="CZ125" i="8"/>
  <c r="DX223" i="8"/>
  <c r="CZ82" i="8"/>
  <c r="CZ225" i="8"/>
  <c r="CZ119" i="8"/>
  <c r="CZ74" i="8"/>
  <c r="CZ156" i="8"/>
  <c r="CZ87" i="8"/>
  <c r="CZ72" i="8"/>
  <c r="CZ30" i="8"/>
  <c r="DX147" i="8"/>
  <c r="CZ44" i="8"/>
  <c r="CZ54" i="8"/>
  <c r="CZ223" i="8"/>
  <c r="CZ192" i="8"/>
  <c r="CZ100" i="8"/>
  <c r="CZ185" i="8"/>
  <c r="CZ80" i="8"/>
  <c r="CZ211" i="8"/>
  <c r="CZ130" i="8"/>
  <c r="CZ214" i="8"/>
  <c r="CZ187" i="8"/>
  <c r="DX127" i="8"/>
  <c r="CZ65" i="8"/>
  <c r="CZ209" i="8"/>
  <c r="L24" i="6"/>
  <c r="M20" i="6" s="1"/>
  <c r="M23" i="6" s="1"/>
  <c r="DX72" i="8"/>
  <c r="DX103" i="8"/>
  <c r="DX27" i="8"/>
  <c r="DX230" i="8"/>
  <c r="DX76" i="8"/>
  <c r="CZ158" i="8"/>
  <c r="CZ51" i="8"/>
  <c r="CZ123" i="8"/>
  <c r="CZ23" i="8"/>
  <c r="CZ121" i="8"/>
  <c r="DX35" i="8"/>
  <c r="DX126" i="8"/>
  <c r="CZ76" i="8"/>
  <c r="CZ71" i="8"/>
  <c r="DX64" i="8"/>
  <c r="CZ188" i="8"/>
  <c r="CZ183" i="8"/>
  <c r="CZ93" i="8"/>
  <c r="CZ122" i="8"/>
  <c r="DH188" i="8"/>
  <c r="DX188" i="8" s="1"/>
  <c r="CZ105" i="8"/>
  <c r="DC93" i="8"/>
  <c r="DX93" i="8" s="1"/>
  <c r="DX224" i="8"/>
  <c r="DX174" i="8"/>
  <c r="DX117" i="8"/>
  <c r="CZ170" i="8"/>
  <c r="DD16" i="8"/>
  <c r="DX16" i="8" s="1"/>
  <c r="CZ16" i="8"/>
  <c r="CZ79" i="8"/>
  <c r="CZ138" i="8"/>
  <c r="CZ213" i="8"/>
  <c r="CZ172" i="8"/>
  <c r="CZ198" i="8"/>
  <c r="DX121" i="8"/>
  <c r="CZ184" i="8"/>
  <c r="DX227" i="8"/>
  <c r="DG23" i="8"/>
  <c r="DX23" i="8" s="1"/>
  <c r="DX100" i="8"/>
  <c r="DX82" i="8"/>
  <c r="DX146" i="8"/>
  <c r="DX88" i="8"/>
  <c r="DX144" i="8"/>
  <c r="Q11" i="2"/>
  <c r="CZ201" i="8"/>
  <c r="DX129" i="8"/>
  <c r="DX169" i="8"/>
  <c r="DX176" i="8"/>
  <c r="DX79" i="8"/>
  <c r="DX95" i="8"/>
  <c r="CZ220" i="8"/>
  <c r="CZ101" i="8"/>
  <c r="CZ152" i="8"/>
  <c r="DC152" i="8"/>
  <c r="DX152" i="8" s="1"/>
  <c r="DG122" i="8"/>
  <c r="DX122" i="8" s="1"/>
  <c r="CZ157" i="8"/>
  <c r="DC132" i="8"/>
  <c r="DX132" i="8" s="1"/>
  <c r="CZ132" i="8"/>
  <c r="DX131" i="8"/>
  <c r="CZ219" i="8"/>
  <c r="AF105" i="8"/>
  <c r="DX193" i="8"/>
  <c r="CZ155" i="8"/>
  <c r="DC155" i="8"/>
  <c r="DX155" i="8" s="1"/>
  <c r="DE163" i="8"/>
  <c r="DX163" i="8" s="1"/>
  <c r="CZ163" i="8"/>
  <c r="CZ128" i="8"/>
  <c r="DX150" i="8"/>
  <c r="DX56" i="8"/>
  <c r="CZ114" i="8"/>
  <c r="CZ193" i="8"/>
  <c r="DC184" i="8"/>
  <c r="DX184" i="8" s="1"/>
  <c r="DX105" i="8"/>
  <c r="CZ15" i="8"/>
  <c r="DC15" i="8"/>
  <c r="DX15" i="8" s="1"/>
  <c r="DX196" i="8"/>
  <c r="CZ68" i="8"/>
  <c r="CZ107" i="8"/>
  <c r="CZ181" i="8"/>
  <c r="CZ129" i="8"/>
  <c r="DX25" i="8"/>
  <c r="DC101" i="8"/>
  <c r="DX101" i="8" s="1"/>
  <c r="DX63" i="8"/>
  <c r="DX211" i="8"/>
  <c r="DX21" i="8"/>
  <c r="CZ180" i="8"/>
  <c r="DC180" i="8"/>
  <c r="DX180" i="8" s="1"/>
  <c r="DX229" i="8"/>
  <c r="AF33" i="8"/>
  <c r="AF100" i="8"/>
  <c r="CZ176" i="8"/>
  <c r="CZ197" i="8"/>
  <c r="DX83" i="8"/>
  <c r="CZ25" i="8"/>
  <c r="DX116" i="8"/>
  <c r="CZ66" i="8"/>
  <c r="DX34" i="8"/>
  <c r="CZ63" i="8"/>
  <c r="DX20" i="8"/>
  <c r="CZ20" i="8"/>
  <c r="DX85" i="8"/>
  <c r="DX187" i="8"/>
  <c r="DX33" i="8"/>
  <c r="DX28" i="8"/>
  <c r="DC66" i="8"/>
  <c r="DX66" i="8" s="1"/>
  <c r="DE170" i="8"/>
  <c r="DX170" i="8" s="1"/>
  <c r="CZ117" i="8"/>
  <c r="CZ145" i="8"/>
  <c r="DC145" i="8"/>
  <c r="DX145" i="8" s="1"/>
  <c r="CZ196" i="8"/>
  <c r="DF138" i="8"/>
  <c r="DX138" i="8" s="1"/>
  <c r="AS34" i="8"/>
  <c r="Y34" i="44" s="1"/>
  <c r="BA34" i="8"/>
  <c r="AG34" i="44" s="1"/>
  <c r="AW34" i="8"/>
  <c r="AC34" i="44" s="1"/>
  <c r="AY34" i="8"/>
  <c r="AE34" i="44" s="1"/>
  <c r="AM34" i="8"/>
  <c r="S34" i="44" s="1"/>
  <c r="AI34" i="8"/>
  <c r="O34" i="44" s="1"/>
  <c r="AJ34" i="8"/>
  <c r="P34" i="44" s="1"/>
  <c r="AK34" i="8"/>
  <c r="Q34" i="44" s="1"/>
  <c r="AT34" i="8"/>
  <c r="Z34" i="44" s="1"/>
  <c r="AL34" i="8"/>
  <c r="R34" i="44" s="1"/>
  <c r="AZ34" i="8"/>
  <c r="AF34" i="44" s="1"/>
  <c r="AH34" i="8"/>
  <c r="N34" i="44" s="1"/>
  <c r="AQ34" i="8"/>
  <c r="W34" i="44" s="1"/>
  <c r="AG34" i="8"/>
  <c r="M34" i="44" s="1"/>
  <c r="AR34" i="8"/>
  <c r="X34" i="44" s="1"/>
  <c r="AO34" i="8"/>
  <c r="U34" i="44" s="1"/>
  <c r="AP34" i="8"/>
  <c r="V34" i="44" s="1"/>
  <c r="AX34" i="8"/>
  <c r="AD34" i="44" s="1"/>
  <c r="AU34" i="8"/>
  <c r="AA34" i="44" s="1"/>
  <c r="AV34" i="8"/>
  <c r="AB34" i="44" s="1"/>
  <c r="AN34" i="8"/>
  <c r="T34" i="44" s="1"/>
  <c r="DD231" i="8"/>
  <c r="DX231" i="8" s="1"/>
  <c r="CZ231" i="8"/>
  <c r="DX197" i="8"/>
  <c r="CZ169" i="8"/>
  <c r="CZ116" i="8"/>
  <c r="CZ49" i="8"/>
  <c r="AW109" i="8"/>
  <c r="AC109" i="44" s="1"/>
  <c r="AN109" i="8"/>
  <c r="T109" i="44" s="1"/>
  <c r="AS109" i="8"/>
  <c r="Y109" i="44" s="1"/>
  <c r="AO109" i="8"/>
  <c r="U109" i="44" s="1"/>
  <c r="AK109" i="8"/>
  <c r="Q109" i="44" s="1"/>
  <c r="BA109" i="8"/>
  <c r="AG109" i="44" s="1"/>
  <c r="AH109" i="8"/>
  <c r="N109" i="44" s="1"/>
  <c r="AV109" i="8"/>
  <c r="AB109" i="44" s="1"/>
  <c r="AP109" i="8"/>
  <c r="V109" i="44" s="1"/>
  <c r="AQ109" i="8"/>
  <c r="W109" i="44" s="1"/>
  <c r="AL109" i="8"/>
  <c r="R109" i="44" s="1"/>
  <c r="AR109" i="8"/>
  <c r="X109" i="44" s="1"/>
  <c r="AJ109" i="8"/>
  <c r="P109" i="44" s="1"/>
  <c r="AY109" i="8"/>
  <c r="AE109" i="44" s="1"/>
  <c r="AZ109" i="8"/>
  <c r="AF109" i="44" s="1"/>
  <c r="AG109" i="8"/>
  <c r="M109" i="44" s="1"/>
  <c r="AX109" i="8"/>
  <c r="AD109" i="44" s="1"/>
  <c r="AU109" i="8"/>
  <c r="AA109" i="44" s="1"/>
  <c r="AT109" i="8"/>
  <c r="Z109" i="44" s="1"/>
  <c r="AI109" i="8"/>
  <c r="O109" i="44" s="1"/>
  <c r="AM109" i="8"/>
  <c r="S109" i="44" s="1"/>
  <c r="DX171" i="8"/>
  <c r="CZ104" i="8"/>
  <c r="AF49" i="8"/>
  <c r="CZ21" i="8"/>
  <c r="CZ95" i="8"/>
  <c r="DC220" i="8"/>
  <c r="DX220" i="8" s="1"/>
  <c r="CZ142" i="8"/>
  <c r="DX71" i="8"/>
  <c r="DX221" i="8"/>
  <c r="DX123" i="8"/>
  <c r="CZ212" i="8"/>
  <c r="CZ131" i="8"/>
  <c r="DX209" i="8"/>
  <c r="DX142" i="8"/>
  <c r="DX213" i="8"/>
  <c r="DX183" i="8"/>
  <c r="CZ60" i="8"/>
  <c r="CZ217" i="8"/>
  <c r="DX181" i="8"/>
  <c r="DX157" i="8"/>
  <c r="CZ150" i="8"/>
  <c r="DX114" i="8"/>
  <c r="CZ83" i="8"/>
  <c r="CZ229" i="8"/>
  <c r="DC60" i="8"/>
  <c r="DX60" i="8" s="1"/>
  <c r="DC217" i="8"/>
  <c r="DX217" i="8" s="1"/>
  <c r="DC128" i="8"/>
  <c r="DX128" i="8" s="1"/>
  <c r="AF125" i="8"/>
  <c r="DC49" i="8"/>
  <c r="DX49" i="8" s="1"/>
  <c r="CZ34" i="8"/>
  <c r="CZ136" i="8"/>
  <c r="DC136" i="8"/>
  <c r="DX136" i="8" s="1"/>
  <c r="CZ28" i="8"/>
  <c r="CZ64" i="8"/>
  <c r="DX115" i="8"/>
  <c r="AF83" i="8"/>
  <c r="CZ58" i="8"/>
  <c r="DX219" i="8"/>
  <c r="CZ35" i="8"/>
  <c r="DX205" i="8"/>
  <c r="CZ77" i="8"/>
  <c r="DX53" i="8"/>
  <c r="CZ133" i="8"/>
  <c r="DJ133" i="8"/>
  <c r="DX133" i="8" s="1"/>
  <c r="DX58" i="8"/>
  <c r="CZ61" i="8"/>
  <c r="DC61" i="8"/>
  <c r="DX61" i="8" s="1"/>
  <c r="DX125" i="8"/>
  <c r="DX151" i="8"/>
  <c r="CZ22" i="8"/>
  <c r="CZ37" i="8"/>
  <c r="DF37" i="8"/>
  <c r="DX37" i="8" s="1"/>
  <c r="CZ191" i="8"/>
  <c r="CZ69" i="8"/>
  <c r="DC69" i="8"/>
  <c r="DX69" i="8" s="1"/>
  <c r="AL79" i="8"/>
  <c r="R79" i="44" s="1"/>
  <c r="AG79" i="8"/>
  <c r="M79" i="44" s="1"/>
  <c r="AN79" i="8"/>
  <c r="T79" i="44" s="1"/>
  <c r="AQ79" i="8"/>
  <c r="W79" i="44" s="1"/>
  <c r="AX79" i="8"/>
  <c r="AD79" i="44" s="1"/>
  <c r="AT79" i="8"/>
  <c r="Z79" i="44" s="1"/>
  <c r="BA79" i="8"/>
  <c r="AG79" i="44" s="1"/>
  <c r="AI79" i="8"/>
  <c r="O79" i="44" s="1"/>
  <c r="AR79" i="8"/>
  <c r="X79" i="44" s="1"/>
  <c r="AK79" i="8"/>
  <c r="Q79" i="44" s="1"/>
  <c r="AM79" i="8"/>
  <c r="S79" i="44" s="1"/>
  <c r="AJ79" i="8"/>
  <c r="P79" i="44" s="1"/>
  <c r="AP79" i="8"/>
  <c r="V79" i="44" s="1"/>
  <c r="AY79" i="8"/>
  <c r="AE79" i="44" s="1"/>
  <c r="AU79" i="8"/>
  <c r="AA79" i="44" s="1"/>
  <c r="AH79" i="8"/>
  <c r="N79" i="44" s="1"/>
  <c r="AO79" i="8"/>
  <c r="U79" i="44" s="1"/>
  <c r="AZ79" i="8"/>
  <c r="AF79" i="44" s="1"/>
  <c r="AW79" i="8"/>
  <c r="AC79" i="44" s="1"/>
  <c r="AS79" i="8"/>
  <c r="Y79" i="44" s="1"/>
  <c r="AV79" i="8"/>
  <c r="AB79" i="44" s="1"/>
  <c r="CZ36" i="8"/>
  <c r="DX109" i="8"/>
  <c r="CZ148" i="8"/>
  <c r="DX204" i="8"/>
  <c r="CZ53" i="8"/>
  <c r="DX96" i="8"/>
  <c r="CZ96" i="8"/>
  <c r="DX68" i="8"/>
  <c r="CZ228" i="8"/>
  <c r="CZ141" i="8"/>
  <c r="DX55" i="8"/>
  <c r="AX47" i="8"/>
  <c r="AD47" i="44" s="1"/>
  <c r="AL47" i="8"/>
  <c r="R47" i="44" s="1"/>
  <c r="AP47" i="8"/>
  <c r="V47" i="44" s="1"/>
  <c r="AH47" i="8"/>
  <c r="N47" i="44" s="1"/>
  <c r="AV47" i="8"/>
  <c r="AB47" i="44" s="1"/>
  <c r="AZ47" i="8"/>
  <c r="AF47" i="44" s="1"/>
  <c r="BA47" i="8"/>
  <c r="AG47" i="44" s="1"/>
  <c r="AQ47" i="8"/>
  <c r="W47" i="44" s="1"/>
  <c r="AJ47" i="8"/>
  <c r="P47" i="44" s="1"/>
  <c r="AK47" i="8"/>
  <c r="Q47" i="44" s="1"/>
  <c r="AS47" i="8"/>
  <c r="Y47" i="44" s="1"/>
  <c r="AO47" i="8"/>
  <c r="U47" i="44" s="1"/>
  <c r="AI47" i="8"/>
  <c r="O47" i="44" s="1"/>
  <c r="AM47" i="8"/>
  <c r="S47" i="44" s="1"/>
  <c r="AG47" i="8"/>
  <c r="M47" i="44" s="1"/>
  <c r="AY47" i="8"/>
  <c r="AE47" i="44" s="1"/>
  <c r="AW47" i="8"/>
  <c r="AC47" i="44" s="1"/>
  <c r="AT47" i="8"/>
  <c r="Z47" i="44" s="1"/>
  <c r="AR47" i="8"/>
  <c r="X47" i="44" s="1"/>
  <c r="AN47" i="8"/>
  <c r="T47" i="44" s="1"/>
  <c r="AU47" i="8"/>
  <c r="AA47" i="44" s="1"/>
  <c r="M171" i="44"/>
  <c r="DX46" i="8"/>
  <c r="DX189" i="8"/>
  <c r="CZ56" i="8"/>
  <c r="DC198" i="8"/>
  <c r="DX198" i="8" s="1"/>
  <c r="CZ111" i="8"/>
  <c r="DC111" i="8"/>
  <c r="DX111" i="8" s="1"/>
  <c r="DX98" i="8"/>
  <c r="DD124" i="8"/>
  <c r="DX124" i="8" s="1"/>
  <c r="CZ124" i="8"/>
  <c r="DX130" i="8"/>
  <c r="CZ171" i="8"/>
  <c r="CZ73" i="8"/>
  <c r="DX192" i="8"/>
  <c r="DI19" i="8"/>
  <c r="DX19" i="8" s="1"/>
  <c r="CZ19" i="8"/>
  <c r="CZ42" i="8"/>
  <c r="DC42" i="8"/>
  <c r="DX42" i="8" s="1"/>
  <c r="DX86" i="8"/>
  <c r="DX225" i="8"/>
  <c r="DX65" i="8"/>
  <c r="CZ173" i="8"/>
  <c r="DX104" i="8"/>
  <c r="M68" i="6"/>
  <c r="M65" i="6"/>
  <c r="M73" i="6"/>
  <c r="M76" i="6"/>
  <c r="DX212" i="8"/>
  <c r="AF27" i="8"/>
  <c r="CZ215" i="8"/>
  <c r="DC215" i="8"/>
  <c r="DX215" i="8" s="1"/>
  <c r="DX120" i="8"/>
  <c r="DX165" i="8"/>
  <c r="CZ110" i="8"/>
  <c r="DC110" i="8"/>
  <c r="DX110" i="8" s="1"/>
  <c r="CZ17" i="8"/>
  <c r="DD17" i="8"/>
  <c r="DX17" i="8" s="1"/>
  <c r="DX191" i="8"/>
  <c r="CZ202" i="8"/>
  <c r="DX97" i="8"/>
  <c r="DX44" i="8"/>
  <c r="DX62" i="8"/>
  <c r="DX59" i="8"/>
  <c r="CZ85" i="8"/>
  <c r="DC233" i="8"/>
  <c r="DX233" i="8" s="1"/>
  <c r="CZ233" i="8"/>
  <c r="DC73" i="8"/>
  <c r="DX73" i="8" s="1"/>
  <c r="DC228" i="8"/>
  <c r="DX228" i="8" s="1"/>
  <c r="DX134" i="8"/>
  <c r="CZ90" i="8"/>
  <c r="DC90" i="8"/>
  <c r="DX90" i="8" s="1"/>
  <c r="CZ164" i="8"/>
  <c r="CZ47" i="8"/>
  <c r="DH47" i="8"/>
  <c r="DX47" i="8" s="1"/>
  <c r="CZ43" i="8"/>
  <c r="DX119" i="8"/>
  <c r="CZ162" i="8"/>
  <c r="DX194" i="8"/>
  <c r="AF88" i="8"/>
  <c r="CZ134" i="8"/>
  <c r="DX30" i="8"/>
  <c r="DX162" i="8"/>
  <c r="CZ55" i="8"/>
  <c r="CZ18" i="8"/>
  <c r="DX153" i="8"/>
  <c r="DC173" i="8"/>
  <c r="DX173" i="8" s="1"/>
  <c r="CZ126" i="8"/>
  <c r="DC172" i="8"/>
  <c r="DX172" i="8" s="1"/>
  <c r="CZ97" i="8"/>
  <c r="DX51" i="8"/>
  <c r="CZ98" i="8"/>
  <c r="DX77" i="8"/>
  <c r="DX156" i="8"/>
  <c r="CZ199" i="8"/>
  <c r="DC199" i="8"/>
  <c r="DX199" i="8" s="1"/>
  <c r="CZ190" i="8"/>
  <c r="CZ143" i="8"/>
  <c r="CZ168" i="8"/>
  <c r="DC168" i="8"/>
  <c r="DX168" i="8" s="1"/>
  <c r="CZ154" i="8"/>
  <c r="DF154" i="8"/>
  <c r="DX154" i="8" s="1"/>
  <c r="DX195" i="8"/>
  <c r="CZ221" i="8"/>
  <c r="CZ115" i="8"/>
  <c r="AF119" i="8"/>
  <c r="CZ174" i="8"/>
  <c r="DX141" i="8"/>
  <c r="DX159" i="8"/>
  <c r="M148" i="44"/>
  <c r="CZ147" i="8"/>
  <c r="DX185" i="8"/>
  <c r="CZ205" i="8"/>
  <c r="CZ144" i="8"/>
  <c r="DX143" i="8"/>
  <c r="DC148" i="8"/>
  <c r="DX148" i="8" s="1"/>
  <c r="DX87" i="8"/>
  <c r="DX158" i="8"/>
  <c r="AX28" i="8"/>
  <c r="AD28" i="44" s="1"/>
  <c r="AG28" i="8"/>
  <c r="M28" i="44" s="1"/>
  <c r="AU28" i="8"/>
  <c r="AA28" i="44" s="1"/>
  <c r="AJ28" i="8"/>
  <c r="P28" i="44" s="1"/>
  <c r="BA28" i="8"/>
  <c r="AG28" i="44" s="1"/>
  <c r="AS28" i="8"/>
  <c r="Y28" i="44" s="1"/>
  <c r="AY28" i="8"/>
  <c r="AE28" i="44" s="1"/>
  <c r="AT28" i="8"/>
  <c r="Z28" i="44" s="1"/>
  <c r="AL28" i="8"/>
  <c r="R28" i="44" s="1"/>
  <c r="AM28" i="8"/>
  <c r="S28" i="44" s="1"/>
  <c r="AI28" i="8"/>
  <c r="O28" i="44" s="1"/>
  <c r="AO28" i="8"/>
  <c r="U28" i="44" s="1"/>
  <c r="AN28" i="8"/>
  <c r="T28" i="44" s="1"/>
  <c r="AQ28" i="8"/>
  <c r="W28" i="44" s="1"/>
  <c r="AK28" i="8"/>
  <c r="Q28" i="44" s="1"/>
  <c r="AW28" i="8"/>
  <c r="AC28" i="44" s="1"/>
  <c r="AR28" i="8"/>
  <c r="X28" i="44" s="1"/>
  <c r="AH28" i="8"/>
  <c r="N28" i="44" s="1"/>
  <c r="AV28" i="8"/>
  <c r="AB28" i="44" s="1"/>
  <c r="AP28" i="8"/>
  <c r="V28" i="44" s="1"/>
  <c r="AZ28" i="8"/>
  <c r="AF28" i="44" s="1"/>
  <c r="DC202" i="8"/>
  <c r="DX202" i="8" s="1"/>
  <c r="CZ27" i="8"/>
  <c r="DC22" i="8"/>
  <c r="DX22" i="8" s="1"/>
  <c r="CZ33" i="8"/>
  <c r="DX113" i="8"/>
  <c r="N30" i="6"/>
  <c r="N60" i="6" s="1"/>
  <c r="O29" i="6"/>
  <c r="DC36" i="8"/>
  <c r="DX36" i="8" s="1"/>
  <c r="DX201" i="8"/>
  <c r="CY13" i="8"/>
  <c r="S11" i="2"/>
  <c r="S235" i="2" s="1"/>
  <c r="DX74" i="8"/>
  <c r="DX106" i="8"/>
  <c r="DX54" i="8"/>
  <c r="AH118" i="44"/>
  <c r="AI118" i="44" s="1"/>
  <c r="DX43" i="8"/>
  <c r="CZ62" i="8"/>
  <c r="DX18" i="8"/>
  <c r="L48" i="6"/>
  <c r="L47" i="6"/>
  <c r="AY68" i="8"/>
  <c r="AE68" i="44" s="1"/>
  <c r="AZ68" i="8"/>
  <c r="AF68" i="44" s="1"/>
  <c r="AR68" i="8"/>
  <c r="X68" i="44" s="1"/>
  <c r="AU68" i="8"/>
  <c r="AA68" i="44" s="1"/>
  <c r="AL68" i="8"/>
  <c r="R68" i="44" s="1"/>
  <c r="AM68" i="8"/>
  <c r="S68" i="44" s="1"/>
  <c r="AK68" i="8"/>
  <c r="Q68" i="44" s="1"/>
  <c r="AS68" i="8"/>
  <c r="Y68" i="44" s="1"/>
  <c r="AI68" i="8"/>
  <c r="O68" i="44" s="1"/>
  <c r="AQ68" i="8"/>
  <c r="W68" i="44" s="1"/>
  <c r="AH68" i="8"/>
  <c r="N68" i="44" s="1"/>
  <c r="AW68" i="8"/>
  <c r="AC68" i="44" s="1"/>
  <c r="AJ68" i="8"/>
  <c r="P68" i="44" s="1"/>
  <c r="AP68" i="8"/>
  <c r="V68" i="44" s="1"/>
  <c r="BA68" i="8"/>
  <c r="AG68" i="44" s="1"/>
  <c r="AG68" i="8"/>
  <c r="M68" i="44" s="1"/>
  <c r="AX68" i="8"/>
  <c r="AD68" i="44" s="1"/>
  <c r="AO68" i="8"/>
  <c r="U68" i="44" s="1"/>
  <c r="AN68" i="8"/>
  <c r="T68" i="44" s="1"/>
  <c r="AT68" i="8"/>
  <c r="Z68" i="44" s="1"/>
  <c r="AV68" i="8"/>
  <c r="AB68" i="44" s="1"/>
  <c r="BP13" i="8"/>
  <c r="BP11" i="8" s="1"/>
  <c r="BW13" i="8"/>
  <c r="BW11" i="8" s="1"/>
  <c r="BX13" i="8"/>
  <c r="BX11" i="8" s="1"/>
  <c r="BK13" i="8"/>
  <c r="BK11" i="8" s="1"/>
  <c r="BE13" i="8"/>
  <c r="BE11" i="8" s="1"/>
  <c r="BU13" i="8"/>
  <c r="BU11" i="8" s="1"/>
  <c r="BY13" i="8"/>
  <c r="BY11" i="8" s="1"/>
  <c r="BL13" i="8"/>
  <c r="BL11" i="8" s="1"/>
  <c r="BO13" i="8"/>
  <c r="BO11" i="8" s="1"/>
  <c r="BR13" i="8"/>
  <c r="BR11" i="8" s="1"/>
  <c r="BH13" i="8"/>
  <c r="BH11" i="8" s="1"/>
  <c r="BM13" i="8"/>
  <c r="BM11" i="8" s="1"/>
  <c r="BT13" i="8"/>
  <c r="BT11" i="8" s="1"/>
  <c r="BQ13" i="8"/>
  <c r="BQ11" i="8" s="1"/>
  <c r="BG13" i="8"/>
  <c r="BG11" i="8" s="1"/>
  <c r="BI13" i="8"/>
  <c r="BI11" i="8" s="1"/>
  <c r="BV13" i="8"/>
  <c r="BV11" i="8" s="1"/>
  <c r="BJ13" i="8"/>
  <c r="BJ11" i="8" s="1"/>
  <c r="BF13" i="8"/>
  <c r="BF11" i="8" s="1"/>
  <c r="BN13" i="8"/>
  <c r="BN11" i="8" s="1"/>
  <c r="BD11" i="8"/>
  <c r="BS13" i="8"/>
  <c r="BS11" i="8" s="1"/>
  <c r="CC13" i="8"/>
  <c r="DX81" i="8"/>
  <c r="DX164" i="8"/>
  <c r="AG96" i="8"/>
  <c r="M96" i="44" s="1"/>
  <c r="AV96" i="8"/>
  <c r="AB96" i="44" s="1"/>
  <c r="AN96" i="8"/>
  <c r="T96" i="44" s="1"/>
  <c r="AL96" i="8"/>
  <c r="R96" i="44" s="1"/>
  <c r="AX96" i="8"/>
  <c r="AD96" i="44" s="1"/>
  <c r="AR96" i="8"/>
  <c r="X96" i="44" s="1"/>
  <c r="AS96" i="8"/>
  <c r="Y96" i="44" s="1"/>
  <c r="AZ96" i="8"/>
  <c r="AF96" i="44" s="1"/>
  <c r="AT96" i="8"/>
  <c r="Z96" i="44" s="1"/>
  <c r="AI96" i="8"/>
  <c r="O96" i="44" s="1"/>
  <c r="BA96" i="8"/>
  <c r="AG96" i="44" s="1"/>
  <c r="AJ96" i="8"/>
  <c r="P96" i="44" s="1"/>
  <c r="AP96" i="8"/>
  <c r="V96" i="44" s="1"/>
  <c r="AU96" i="8"/>
  <c r="AA96" i="44" s="1"/>
  <c r="AW96" i="8"/>
  <c r="AC96" i="44" s="1"/>
  <c r="AQ96" i="8"/>
  <c r="W96" i="44" s="1"/>
  <c r="AH96" i="8"/>
  <c r="N96" i="44" s="1"/>
  <c r="AY96" i="8"/>
  <c r="AE96" i="44" s="1"/>
  <c r="AK96" i="8"/>
  <c r="Q96" i="44" s="1"/>
  <c r="AM96" i="8"/>
  <c r="S96" i="44" s="1"/>
  <c r="AO96" i="8"/>
  <c r="U96" i="44" s="1"/>
  <c r="A53" i="6"/>
  <c r="K74" i="6"/>
  <c r="K77" i="6" s="1"/>
  <c r="L72" i="6" s="1"/>
  <c r="T13" i="2"/>
  <c r="U13" i="2" s="1"/>
  <c r="L40" i="6"/>
  <c r="L39" i="6"/>
  <c r="K66" i="6"/>
  <c r="K69" i="6" s="1"/>
  <c r="L64" i="6" s="1"/>
  <c r="DX80" i="8"/>
  <c r="DX107" i="8"/>
  <c r="AF131" i="8"/>
  <c r="BB118" i="8"/>
  <c r="DX216" i="8"/>
  <c r="DX190" i="8"/>
  <c r="AG229" i="8" l="1"/>
  <c r="M229" i="44" s="1"/>
  <c r="AL229" i="8"/>
  <c r="R229" i="44" s="1"/>
  <c r="AN229" i="8"/>
  <c r="T229" i="44" s="1"/>
  <c r="AH67" i="44"/>
  <c r="AI67" i="44" s="1"/>
  <c r="AJ90" i="8"/>
  <c r="P90" i="44" s="1"/>
  <c r="AM229" i="8"/>
  <c r="S229" i="44" s="1"/>
  <c r="AV90" i="8"/>
  <c r="AB90" i="44" s="1"/>
  <c r="AZ90" i="8"/>
  <c r="AF90" i="44" s="1"/>
  <c r="AZ229" i="8"/>
  <c r="AF229" i="44" s="1"/>
  <c r="AW229" i="8"/>
  <c r="AC229" i="44" s="1"/>
  <c r="AK229" i="8"/>
  <c r="Q229" i="44" s="1"/>
  <c r="AS229" i="8"/>
  <c r="Y229" i="44" s="1"/>
  <c r="BA229" i="8"/>
  <c r="AG229" i="44" s="1"/>
  <c r="AT229" i="8"/>
  <c r="Z229" i="44" s="1"/>
  <c r="AP229" i="8"/>
  <c r="V229" i="44" s="1"/>
  <c r="AN45" i="8"/>
  <c r="T45" i="44" s="1"/>
  <c r="AV72" i="8"/>
  <c r="AB72" i="44" s="1"/>
  <c r="AJ50" i="8"/>
  <c r="P50" i="44" s="1"/>
  <c r="AO50" i="8"/>
  <c r="U50" i="44" s="1"/>
  <c r="AR72" i="8"/>
  <c r="X72" i="44" s="1"/>
  <c r="AS50" i="8"/>
  <c r="Y50" i="44" s="1"/>
  <c r="AR115" i="8"/>
  <c r="X115" i="44" s="1"/>
  <c r="AG72" i="8"/>
  <c r="M72" i="44" s="1"/>
  <c r="AL50" i="8"/>
  <c r="R50" i="44" s="1"/>
  <c r="AQ17" i="8"/>
  <c r="W17" i="44" s="1"/>
  <c r="AI17" i="8"/>
  <c r="O17" i="44" s="1"/>
  <c r="AS17" i="8"/>
  <c r="Y17" i="44" s="1"/>
  <c r="AY229" i="8"/>
  <c r="AE229" i="44" s="1"/>
  <c r="AO181" i="8"/>
  <c r="U181" i="44" s="1"/>
  <c r="AI229" i="8"/>
  <c r="O229" i="44" s="1"/>
  <c r="AQ229" i="8"/>
  <c r="W229" i="44" s="1"/>
  <c r="AH144" i="44"/>
  <c r="AI144" i="44" s="1"/>
  <c r="AR22" i="8"/>
  <c r="X22" i="44" s="1"/>
  <c r="AR110" i="8"/>
  <c r="X110" i="44" s="1"/>
  <c r="AK110" i="8"/>
  <c r="Q110" i="44" s="1"/>
  <c r="AW115" i="8"/>
  <c r="AC115" i="44" s="1"/>
  <c r="AZ154" i="8"/>
  <c r="AF154" i="44" s="1"/>
  <c r="AH87" i="44"/>
  <c r="AI87" i="44" s="1"/>
  <c r="AR145" i="8"/>
  <c r="X145" i="44" s="1"/>
  <c r="AN44" i="8"/>
  <c r="T44" i="44" s="1"/>
  <c r="AM145" i="8"/>
  <c r="S145" i="44" s="1"/>
  <c r="AY44" i="8"/>
  <c r="AE44" i="44" s="1"/>
  <c r="AJ211" i="8"/>
  <c r="P211" i="44" s="1"/>
  <c r="AV146" i="8"/>
  <c r="AB146" i="44" s="1"/>
  <c r="BB67" i="8"/>
  <c r="AZ187" i="8"/>
  <c r="AF187" i="44" s="1"/>
  <c r="BB163" i="8"/>
  <c r="AH163" i="44"/>
  <c r="AI163" i="44" s="1"/>
  <c r="BB168" i="8"/>
  <c r="AH188" i="44"/>
  <c r="AI188" i="44" s="1"/>
  <c r="AH23" i="44"/>
  <c r="AI23" i="44" s="1"/>
  <c r="AH55" i="44"/>
  <c r="AI55" i="44" s="1"/>
  <c r="AH74" i="44"/>
  <c r="AI74" i="44" s="1"/>
  <c r="AH135" i="44"/>
  <c r="AI135" i="44" s="1"/>
  <c r="AH155" i="44"/>
  <c r="AI155" i="44" s="1"/>
  <c r="BB98" i="8"/>
  <c r="AH168" i="44"/>
  <c r="AI168" i="44" s="1"/>
  <c r="BB14" i="8"/>
  <c r="AG38" i="8"/>
  <c r="M38" i="44" s="1"/>
  <c r="AO38" i="8"/>
  <c r="U38" i="44" s="1"/>
  <c r="AH14" i="44"/>
  <c r="AI14" i="44" s="1"/>
  <c r="AH81" i="44"/>
  <c r="AI81" i="44" s="1"/>
  <c r="AH71" i="44"/>
  <c r="AI71" i="44" s="1"/>
  <c r="AH107" i="44"/>
  <c r="AI107" i="44" s="1"/>
  <c r="AH153" i="44"/>
  <c r="AI153" i="44" s="1"/>
  <c r="AH183" i="44"/>
  <c r="AI183" i="44" s="1"/>
  <c r="AP115" i="8"/>
  <c r="V115" i="44" s="1"/>
  <c r="AU110" i="8"/>
  <c r="AA110" i="44" s="1"/>
  <c r="AK45" i="8"/>
  <c r="Q45" i="44" s="1"/>
  <c r="AH42" i="44"/>
  <c r="AI42" i="44" s="1"/>
  <c r="AH210" i="44"/>
  <c r="AI210" i="44" s="1"/>
  <c r="AH106" i="44"/>
  <c r="AI106" i="44" s="1"/>
  <c r="AG115" i="8"/>
  <c r="M115" i="44" s="1"/>
  <c r="AO110" i="8"/>
  <c r="U110" i="44" s="1"/>
  <c r="AZ195" i="8"/>
  <c r="AF195" i="44" s="1"/>
  <c r="AJ45" i="8"/>
  <c r="P45" i="44" s="1"/>
  <c r="AZ110" i="8"/>
  <c r="AF110" i="44" s="1"/>
  <c r="AL195" i="8"/>
  <c r="R195" i="44" s="1"/>
  <c r="BB107" i="8"/>
  <c r="AQ44" i="8"/>
  <c r="W44" i="44" s="1"/>
  <c r="AZ44" i="8"/>
  <c r="AF44" i="44" s="1"/>
  <c r="BB137" i="8"/>
  <c r="AW172" i="8"/>
  <c r="AC172" i="44" s="1"/>
  <c r="AU76" i="8"/>
  <c r="AA76" i="44" s="1"/>
  <c r="AQ115" i="8"/>
  <c r="W115" i="44" s="1"/>
  <c r="AO174" i="8"/>
  <c r="U174" i="44" s="1"/>
  <c r="AY145" i="8"/>
  <c r="AE145" i="44" s="1"/>
  <c r="AL110" i="8"/>
  <c r="R110" i="44" s="1"/>
  <c r="N98" i="44"/>
  <c r="AH98" i="44" s="1"/>
  <c r="AI98" i="44" s="1"/>
  <c r="AU15" i="8"/>
  <c r="AA15" i="44" s="1"/>
  <c r="AP50" i="8"/>
  <c r="V50" i="44" s="1"/>
  <c r="AI182" i="8"/>
  <c r="O182" i="44" s="1"/>
  <c r="BB210" i="8"/>
  <c r="AH72" i="8"/>
  <c r="N72" i="44" s="1"/>
  <c r="AV44" i="8"/>
  <c r="AB44" i="44" s="1"/>
  <c r="BB144" i="8"/>
  <c r="BB74" i="8"/>
  <c r="AI50" i="8"/>
  <c r="O50" i="44" s="1"/>
  <c r="AX182" i="8"/>
  <c r="AD182" i="44" s="1"/>
  <c r="AM111" i="8"/>
  <c r="S111" i="44" s="1"/>
  <c r="AK191" i="8"/>
  <c r="Q191" i="44" s="1"/>
  <c r="AV115" i="8"/>
  <c r="AB115" i="44" s="1"/>
  <c r="AH123" i="44"/>
  <c r="AI123" i="44" s="1"/>
  <c r="AI127" i="8"/>
  <c r="O127" i="44" s="1"/>
  <c r="AU177" i="8"/>
  <c r="AA177" i="44" s="1"/>
  <c r="AO72" i="8"/>
  <c r="U72" i="44" s="1"/>
  <c r="BB23" i="8"/>
  <c r="BB55" i="8"/>
  <c r="AK15" i="8"/>
  <c r="Q15" i="44" s="1"/>
  <c r="AW104" i="8"/>
  <c r="AC104" i="44" s="1"/>
  <c r="BB81" i="8"/>
  <c r="AL104" i="8"/>
  <c r="R104" i="44" s="1"/>
  <c r="AY211" i="8"/>
  <c r="AE211" i="44" s="1"/>
  <c r="BB183" i="8"/>
  <c r="BB149" i="8"/>
  <c r="AK76" i="8"/>
  <c r="Q76" i="44" s="1"/>
  <c r="AG36" i="8"/>
  <c r="M36" i="44" s="1"/>
  <c r="BB42" i="8"/>
  <c r="BB155" i="8"/>
  <c r="AR174" i="8"/>
  <c r="X174" i="44" s="1"/>
  <c r="BB123" i="8"/>
  <c r="AL111" i="8"/>
  <c r="R111" i="44" s="1"/>
  <c r="BB153" i="8"/>
  <c r="AZ181" i="8"/>
  <c r="AF181" i="44" s="1"/>
  <c r="AJ195" i="8"/>
  <c r="P195" i="44" s="1"/>
  <c r="AR157" i="8"/>
  <c r="X157" i="44" s="1"/>
  <c r="AZ224" i="8"/>
  <c r="AF224" i="44" s="1"/>
  <c r="AT211" i="8"/>
  <c r="Z211" i="44" s="1"/>
  <c r="BB106" i="8"/>
  <c r="AH149" i="44"/>
  <c r="AI149" i="44" s="1"/>
  <c r="AY36" i="8"/>
  <c r="AE36" i="44" s="1"/>
  <c r="BB135" i="8"/>
  <c r="AY111" i="8"/>
  <c r="AE111" i="44" s="1"/>
  <c r="AI154" i="8"/>
  <c r="O154" i="44" s="1"/>
  <c r="AV22" i="8"/>
  <c r="AB22" i="44" s="1"/>
  <c r="AX111" i="8"/>
  <c r="AD111" i="44" s="1"/>
  <c r="AQ154" i="8"/>
  <c r="W154" i="44" s="1"/>
  <c r="AT127" i="8"/>
  <c r="Z127" i="44" s="1"/>
  <c r="AP111" i="8"/>
  <c r="V111" i="44" s="1"/>
  <c r="AM154" i="8"/>
  <c r="S154" i="44" s="1"/>
  <c r="AQ111" i="8"/>
  <c r="W111" i="44" s="1"/>
  <c r="AU154" i="8"/>
  <c r="AA154" i="44" s="1"/>
  <c r="AW22" i="8"/>
  <c r="AC22" i="44" s="1"/>
  <c r="AZ111" i="8"/>
  <c r="AF111" i="44" s="1"/>
  <c r="AV154" i="8"/>
  <c r="AB154" i="44" s="1"/>
  <c r="AG111" i="8"/>
  <c r="M111" i="44" s="1"/>
  <c r="AP44" i="8"/>
  <c r="V44" i="44" s="1"/>
  <c r="AQ224" i="8"/>
  <c r="W224" i="44" s="1"/>
  <c r="AK211" i="8"/>
  <c r="Q211" i="44" s="1"/>
  <c r="AU111" i="8"/>
  <c r="AA111" i="44" s="1"/>
  <c r="AJ64" i="8"/>
  <c r="P64" i="44" s="1"/>
  <c r="AO111" i="8"/>
  <c r="U111" i="44" s="1"/>
  <c r="AV111" i="8"/>
  <c r="AB111" i="44" s="1"/>
  <c r="AY154" i="8"/>
  <c r="AE154" i="44" s="1"/>
  <c r="AZ17" i="8"/>
  <c r="AF17" i="44" s="1"/>
  <c r="AT22" i="8"/>
  <c r="Z22" i="44" s="1"/>
  <c r="AZ127" i="8"/>
  <c r="AF127" i="44" s="1"/>
  <c r="AW17" i="8"/>
  <c r="AC17" i="44" s="1"/>
  <c r="AG76" i="8"/>
  <c r="M76" i="44" s="1"/>
  <c r="AM17" i="8"/>
  <c r="S17" i="44" s="1"/>
  <c r="AR17" i="8"/>
  <c r="X17" i="44" s="1"/>
  <c r="AV172" i="8"/>
  <c r="AB172" i="44" s="1"/>
  <c r="AG177" i="8"/>
  <c r="M177" i="44" s="1"/>
  <c r="AS177" i="8"/>
  <c r="Y177" i="44" s="1"/>
  <c r="BA111" i="8"/>
  <c r="AG111" i="44" s="1"/>
  <c r="AX17" i="8"/>
  <c r="AD17" i="44" s="1"/>
  <c r="AL17" i="8"/>
  <c r="R17" i="44" s="1"/>
  <c r="AQ187" i="8"/>
  <c r="W187" i="44" s="1"/>
  <c r="AI22" i="8"/>
  <c r="O22" i="44" s="1"/>
  <c r="AO229" i="8"/>
  <c r="U229" i="44" s="1"/>
  <c r="AJ229" i="8"/>
  <c r="P229" i="44" s="1"/>
  <c r="AK177" i="8"/>
  <c r="Q177" i="44" s="1"/>
  <c r="BA17" i="8"/>
  <c r="AG17" i="44" s="1"/>
  <c r="AK17" i="8"/>
  <c r="Q17" i="44" s="1"/>
  <c r="AJ17" i="8"/>
  <c r="P17" i="44" s="1"/>
  <c r="AO17" i="8"/>
  <c r="U17" i="44" s="1"/>
  <c r="AK187" i="8"/>
  <c r="Q187" i="44" s="1"/>
  <c r="AY177" i="8"/>
  <c r="AE177" i="44" s="1"/>
  <c r="AN17" i="8"/>
  <c r="T17" i="44" s="1"/>
  <c r="AY17" i="8"/>
  <c r="AE17" i="44" s="1"/>
  <c r="AP17" i="8"/>
  <c r="V17" i="44" s="1"/>
  <c r="AG211" i="8"/>
  <c r="M211" i="44" s="1"/>
  <c r="AP187" i="8"/>
  <c r="V187" i="44" s="1"/>
  <c r="AX229" i="8"/>
  <c r="AD229" i="44" s="1"/>
  <c r="AR229" i="8"/>
  <c r="X229" i="44" s="1"/>
  <c r="AI177" i="8"/>
  <c r="O177" i="44" s="1"/>
  <c r="AT17" i="8"/>
  <c r="Z17" i="44" s="1"/>
  <c r="AU17" i="8"/>
  <c r="AA17" i="44" s="1"/>
  <c r="AJ177" i="8"/>
  <c r="P177" i="44" s="1"/>
  <c r="AO154" i="8"/>
  <c r="U154" i="44" s="1"/>
  <c r="AV17" i="8"/>
  <c r="AB17" i="44" s="1"/>
  <c r="AG17" i="8"/>
  <c r="M17" i="44" s="1"/>
  <c r="AZ211" i="8"/>
  <c r="AF211" i="44" s="1"/>
  <c r="AH229" i="8"/>
  <c r="N229" i="44" s="1"/>
  <c r="AU229" i="8"/>
  <c r="AA229" i="44" s="1"/>
  <c r="AP172" i="8"/>
  <c r="V172" i="44" s="1"/>
  <c r="AY72" i="8"/>
  <c r="AE72" i="44" s="1"/>
  <c r="AN203" i="8"/>
  <c r="T203" i="44" s="1"/>
  <c r="AH18" i="44"/>
  <c r="AI18" i="44" s="1"/>
  <c r="AG172" i="8"/>
  <c r="M172" i="44" s="1"/>
  <c r="AY104" i="8"/>
  <c r="AE104" i="44" s="1"/>
  <c r="AO104" i="8"/>
  <c r="U104" i="44" s="1"/>
  <c r="AH193" i="44"/>
  <c r="AI193" i="44" s="1"/>
  <c r="AH205" i="44"/>
  <c r="AI205" i="44" s="1"/>
  <c r="AH19" i="44"/>
  <c r="AI19" i="44" s="1"/>
  <c r="AH162" i="44"/>
  <c r="AI162" i="44" s="1"/>
  <c r="AU104" i="8"/>
  <c r="AA104" i="44" s="1"/>
  <c r="AJ104" i="8"/>
  <c r="P104" i="44" s="1"/>
  <c r="AI104" i="8"/>
  <c r="O104" i="44" s="1"/>
  <c r="AH104" i="8"/>
  <c r="N104" i="44" s="1"/>
  <c r="AN104" i="8"/>
  <c r="T104" i="44" s="1"/>
  <c r="AN22" i="8"/>
  <c r="T22" i="44" s="1"/>
  <c r="AJ121" i="8"/>
  <c r="P121" i="44" s="1"/>
  <c r="AH89" i="44"/>
  <c r="AI89" i="44" s="1"/>
  <c r="AH186" i="44"/>
  <c r="AI186" i="44" s="1"/>
  <c r="AP104" i="8"/>
  <c r="V104" i="44" s="1"/>
  <c r="AX104" i="8"/>
  <c r="AD104" i="44" s="1"/>
  <c r="AX225" i="8"/>
  <c r="AD225" i="44" s="1"/>
  <c r="AS104" i="8"/>
  <c r="Y104" i="44" s="1"/>
  <c r="AH190" i="44"/>
  <c r="AI190" i="44" s="1"/>
  <c r="AH231" i="44"/>
  <c r="AI231" i="44" s="1"/>
  <c r="AW225" i="8"/>
  <c r="AC225" i="44" s="1"/>
  <c r="AH202" i="44"/>
  <c r="AI202" i="44" s="1"/>
  <c r="AH140" i="44"/>
  <c r="AI140" i="44" s="1"/>
  <c r="AR104" i="8"/>
  <c r="X104" i="44" s="1"/>
  <c r="AM104" i="8"/>
  <c r="S104" i="44" s="1"/>
  <c r="AM115" i="8"/>
  <c r="S115" i="44" s="1"/>
  <c r="AG104" i="8"/>
  <c r="M104" i="44" s="1"/>
  <c r="AK195" i="8"/>
  <c r="Q195" i="44" s="1"/>
  <c r="AT128" i="8"/>
  <c r="Z128" i="44" s="1"/>
  <c r="BA38" i="8"/>
  <c r="AG38" i="44" s="1"/>
  <c r="AH152" i="44"/>
  <c r="AI152" i="44" s="1"/>
  <c r="AH232" i="44"/>
  <c r="AI232" i="44" s="1"/>
  <c r="AU132" i="8"/>
  <c r="AA132" i="44" s="1"/>
  <c r="BA104" i="8"/>
  <c r="AG104" i="44" s="1"/>
  <c r="AT104" i="8"/>
  <c r="Z104" i="44" s="1"/>
  <c r="AQ104" i="8"/>
  <c r="W104" i="44" s="1"/>
  <c r="BA195" i="8"/>
  <c r="AG195" i="44" s="1"/>
  <c r="AQ72" i="8"/>
  <c r="W72" i="44" s="1"/>
  <c r="AO29" i="8"/>
  <c r="U29" i="44" s="1"/>
  <c r="AV38" i="8"/>
  <c r="AB38" i="44" s="1"/>
  <c r="AH56" i="44"/>
  <c r="AI56" i="44" s="1"/>
  <c r="AH53" i="44"/>
  <c r="AI53" i="44" s="1"/>
  <c r="AH129" i="44"/>
  <c r="AI129" i="44" s="1"/>
  <c r="AH66" i="44"/>
  <c r="AI66" i="44" s="1"/>
  <c r="AH196" i="44"/>
  <c r="AI196" i="44" s="1"/>
  <c r="AH179" i="44"/>
  <c r="AI179" i="44" s="1"/>
  <c r="AV104" i="8"/>
  <c r="AB104" i="44" s="1"/>
  <c r="AZ104" i="8"/>
  <c r="AF104" i="44" s="1"/>
  <c r="AW64" i="8"/>
  <c r="AC64" i="44" s="1"/>
  <c r="AH54" i="44"/>
  <c r="AI54" i="44" s="1"/>
  <c r="BB101" i="8"/>
  <c r="AH176" i="44"/>
  <c r="AI176" i="44" s="1"/>
  <c r="BB228" i="8"/>
  <c r="AH221" i="44"/>
  <c r="AI221" i="44" s="1"/>
  <c r="BB176" i="8"/>
  <c r="BB89" i="8"/>
  <c r="AR225" i="8"/>
  <c r="X225" i="44" s="1"/>
  <c r="BB18" i="8"/>
  <c r="BB162" i="8"/>
  <c r="AV181" i="8"/>
  <c r="AB181" i="44" s="1"/>
  <c r="AT90" i="8"/>
  <c r="Z90" i="44" s="1"/>
  <c r="AH145" i="8"/>
  <c r="N145" i="44" s="1"/>
  <c r="BB56" i="8"/>
  <c r="AM128" i="8"/>
  <c r="S128" i="44" s="1"/>
  <c r="AT187" i="8"/>
  <c r="Z187" i="44" s="1"/>
  <c r="AY51" i="8"/>
  <c r="AE51" i="44" s="1"/>
  <c r="AX204" i="8"/>
  <c r="AD204" i="44" s="1"/>
  <c r="AL127" i="8"/>
  <c r="R127" i="44" s="1"/>
  <c r="AN36" i="8"/>
  <c r="T36" i="44" s="1"/>
  <c r="AT36" i="8"/>
  <c r="Z36" i="44" s="1"/>
  <c r="AR159" i="8"/>
  <c r="X159" i="44" s="1"/>
  <c r="AL45" i="8"/>
  <c r="R45" i="44" s="1"/>
  <c r="AG132" i="8"/>
  <c r="M132" i="44" s="1"/>
  <c r="AR127" i="8"/>
  <c r="X127" i="44" s="1"/>
  <c r="BB179" i="8"/>
  <c r="AY225" i="8"/>
  <c r="AE225" i="44" s="1"/>
  <c r="AU90" i="8"/>
  <c r="AA90" i="44" s="1"/>
  <c r="M101" i="44"/>
  <c r="AH101" i="44" s="1"/>
  <c r="AI101" i="44" s="1"/>
  <c r="BA132" i="8"/>
  <c r="AG132" i="44" s="1"/>
  <c r="AK165" i="8"/>
  <c r="Q165" i="44" s="1"/>
  <c r="AV128" i="8"/>
  <c r="AB128" i="44" s="1"/>
  <c r="BB202" i="8"/>
  <c r="AU211" i="8"/>
  <c r="AA211" i="44" s="1"/>
  <c r="AM170" i="8"/>
  <c r="S170" i="44" s="1"/>
  <c r="AJ187" i="8"/>
  <c r="P187" i="44" s="1"/>
  <c r="AL22" i="8"/>
  <c r="R22" i="44" s="1"/>
  <c r="AU206" i="8"/>
  <c r="AA206" i="44" s="1"/>
  <c r="BB152" i="8"/>
  <c r="BA64" i="8"/>
  <c r="AG64" i="44" s="1"/>
  <c r="AZ36" i="8"/>
  <c r="AF36" i="44" s="1"/>
  <c r="AH204" i="8"/>
  <c r="N204" i="44" s="1"/>
  <c r="AL204" i="8"/>
  <c r="R204" i="44" s="1"/>
  <c r="AH167" i="8"/>
  <c r="N167" i="44" s="1"/>
  <c r="AL177" i="8"/>
  <c r="R177" i="44" s="1"/>
  <c r="AS167" i="8"/>
  <c r="Y167" i="44" s="1"/>
  <c r="AZ29" i="8"/>
  <c r="AF29" i="44" s="1"/>
  <c r="AN29" i="8"/>
  <c r="T29" i="44" s="1"/>
  <c r="AM38" i="8"/>
  <c r="S38" i="44" s="1"/>
  <c r="BB71" i="8"/>
  <c r="AH137" i="44"/>
  <c r="AI137" i="44" s="1"/>
  <c r="BB231" i="8"/>
  <c r="AZ65" i="8"/>
  <c r="AF65" i="44" s="1"/>
  <c r="BB221" i="8"/>
  <c r="BB205" i="8"/>
  <c r="BB196" i="8"/>
  <c r="AW224" i="8"/>
  <c r="AC224" i="44" s="1"/>
  <c r="AH228" i="44"/>
  <c r="AI228" i="44" s="1"/>
  <c r="AZ165" i="8"/>
  <c r="AF165" i="44" s="1"/>
  <c r="AO51" i="8"/>
  <c r="U51" i="44" s="1"/>
  <c r="BB186" i="8"/>
  <c r="AL159" i="8"/>
  <c r="R159" i="44" s="1"/>
  <c r="AT181" i="8"/>
  <c r="Z181" i="44" s="1"/>
  <c r="AS224" i="8"/>
  <c r="Y224" i="44" s="1"/>
  <c r="AX127" i="8"/>
  <c r="AD127" i="44" s="1"/>
  <c r="AX90" i="8"/>
  <c r="AD90" i="44" s="1"/>
  <c r="BB54" i="8"/>
  <c r="AG225" i="8"/>
  <c r="M225" i="44" s="1"/>
  <c r="AQ181" i="8"/>
  <c r="W181" i="44" s="1"/>
  <c r="AM90" i="8"/>
  <c r="S90" i="44" s="1"/>
  <c r="AI115" i="8"/>
  <c r="O115" i="44" s="1"/>
  <c r="AH154" i="8"/>
  <c r="N154" i="44" s="1"/>
  <c r="AQ110" i="8"/>
  <c r="W110" i="44" s="1"/>
  <c r="BB66" i="8"/>
  <c r="AK44" i="8"/>
  <c r="Q44" i="44" s="1"/>
  <c r="AL44" i="8"/>
  <c r="R44" i="44" s="1"/>
  <c r="AX195" i="8"/>
  <c r="AD195" i="44" s="1"/>
  <c r="BB19" i="8"/>
  <c r="AP128" i="8"/>
  <c r="V128" i="44" s="1"/>
  <c r="BA211" i="8"/>
  <c r="AG211" i="44" s="1"/>
  <c r="AQ170" i="8"/>
  <c r="W170" i="44" s="1"/>
  <c r="BB129" i="8"/>
  <c r="AI187" i="8"/>
  <c r="O187" i="44" s="1"/>
  <c r="AZ22" i="8"/>
  <c r="AF22" i="44" s="1"/>
  <c r="BB193" i="8"/>
  <c r="AW206" i="8"/>
  <c r="AC206" i="44" s="1"/>
  <c r="BA204" i="8"/>
  <c r="AG204" i="44" s="1"/>
  <c r="AS203" i="8"/>
  <c r="Y203" i="44" s="1"/>
  <c r="AL72" i="8"/>
  <c r="R72" i="44" s="1"/>
  <c r="AI72" i="8"/>
  <c r="O72" i="44" s="1"/>
  <c r="AY29" i="8"/>
  <c r="AE29" i="44" s="1"/>
  <c r="AR45" i="8"/>
  <c r="X45" i="44" s="1"/>
  <c r="AM45" i="8"/>
  <c r="S45" i="44" s="1"/>
  <c r="AZ38" i="8"/>
  <c r="AF38" i="44" s="1"/>
  <c r="BB232" i="8"/>
  <c r="BB53" i="8"/>
  <c r="BB190" i="8"/>
  <c r="AK145" i="8"/>
  <c r="Q145" i="44" s="1"/>
  <c r="AX206" i="8"/>
  <c r="AD206" i="44" s="1"/>
  <c r="AG181" i="8"/>
  <c r="M181" i="44" s="1"/>
  <c r="AY90" i="8"/>
  <c r="AE90" i="44" s="1"/>
  <c r="AU115" i="8"/>
  <c r="AA115" i="44" s="1"/>
  <c r="AL115" i="8"/>
  <c r="R115" i="44" s="1"/>
  <c r="AT154" i="8"/>
  <c r="Z154" i="44" s="1"/>
  <c r="AV110" i="8"/>
  <c r="AB110" i="44" s="1"/>
  <c r="AM195" i="8"/>
  <c r="S195" i="44" s="1"/>
  <c r="AS128" i="8"/>
  <c r="Y128" i="44" s="1"/>
  <c r="BB87" i="8"/>
  <c r="AH211" i="8"/>
  <c r="N211" i="44" s="1"/>
  <c r="AS170" i="8"/>
  <c r="Y170" i="44" s="1"/>
  <c r="BA187" i="8"/>
  <c r="AG187" i="44" s="1"/>
  <c r="AO22" i="8"/>
  <c r="U22" i="44" s="1"/>
  <c r="BB188" i="8"/>
  <c r="BB140" i="8"/>
  <c r="AS76" i="8"/>
  <c r="Y76" i="44" s="1"/>
  <c r="AM204" i="8"/>
  <c r="S204" i="44" s="1"/>
  <c r="AR121" i="8"/>
  <c r="X121" i="44" s="1"/>
  <c r="AR50" i="8"/>
  <c r="X50" i="44" s="1"/>
  <c r="AG50" i="8"/>
  <c r="M50" i="44" s="1"/>
  <c r="AM172" i="8"/>
  <c r="S172" i="44" s="1"/>
  <c r="AX172" i="8"/>
  <c r="AD172" i="44" s="1"/>
  <c r="AZ203" i="8"/>
  <c r="AF203" i="44" s="1"/>
  <c r="AR41" i="8"/>
  <c r="X41" i="44" s="1"/>
  <c r="AG203" i="8"/>
  <c r="M203" i="44" s="1"/>
  <c r="AM29" i="8"/>
  <c r="S29" i="44" s="1"/>
  <c r="AP45" i="8"/>
  <c r="V45" i="44" s="1"/>
  <c r="AZ177" i="8"/>
  <c r="AF177" i="44" s="1"/>
  <c r="AI38" i="8"/>
  <c r="O38" i="44" s="1"/>
  <c r="AQ35" i="8"/>
  <c r="W35" i="44" s="1"/>
  <c r="AH35" i="8"/>
  <c r="N35" i="44" s="1"/>
  <c r="AN35" i="8"/>
  <c r="T35" i="44" s="1"/>
  <c r="AU35" i="8"/>
  <c r="AA35" i="44" s="1"/>
  <c r="AX35" i="8"/>
  <c r="AD35" i="44" s="1"/>
  <c r="AM35" i="8"/>
  <c r="S35" i="44" s="1"/>
  <c r="AP35" i="8"/>
  <c r="V35" i="44" s="1"/>
  <c r="AL35" i="8"/>
  <c r="R35" i="44" s="1"/>
  <c r="AS35" i="8"/>
  <c r="Y35" i="44" s="1"/>
  <c r="AO35" i="8"/>
  <c r="U35" i="44" s="1"/>
  <c r="AK35" i="8"/>
  <c r="Q35" i="44" s="1"/>
  <c r="AG35" i="8"/>
  <c r="M35" i="44" s="1"/>
  <c r="AR35" i="8"/>
  <c r="X35" i="44" s="1"/>
  <c r="AJ35" i="8"/>
  <c r="P35" i="44" s="1"/>
  <c r="BA35" i="8"/>
  <c r="AG35" i="44" s="1"/>
  <c r="AI35" i="8"/>
  <c r="O35" i="44" s="1"/>
  <c r="AW35" i="8"/>
  <c r="AC35" i="44" s="1"/>
  <c r="AP223" i="8"/>
  <c r="V223" i="44" s="1"/>
  <c r="AS223" i="8"/>
  <c r="Y223" i="44" s="1"/>
  <c r="AG223" i="8"/>
  <c r="M223" i="44" s="1"/>
  <c r="AH223" i="8"/>
  <c r="N223" i="44" s="1"/>
  <c r="AU223" i="8"/>
  <c r="AA223" i="44" s="1"/>
  <c r="AL223" i="8"/>
  <c r="R223" i="44" s="1"/>
  <c r="AO223" i="8"/>
  <c r="U223" i="44" s="1"/>
  <c r="AM223" i="8"/>
  <c r="S223" i="44" s="1"/>
  <c r="AY223" i="8"/>
  <c r="AE223" i="44" s="1"/>
  <c r="AT223" i="8"/>
  <c r="Z223" i="44" s="1"/>
  <c r="BA223" i="8"/>
  <c r="AG223" i="44" s="1"/>
  <c r="AR223" i="8"/>
  <c r="X223" i="44" s="1"/>
  <c r="AW223" i="8"/>
  <c r="AC223" i="44" s="1"/>
  <c r="AN223" i="8"/>
  <c r="T223" i="44" s="1"/>
  <c r="AQ223" i="8"/>
  <c r="W223" i="44" s="1"/>
  <c r="AX223" i="8"/>
  <c r="AD223" i="44" s="1"/>
  <c r="AZ223" i="8"/>
  <c r="AF223" i="44" s="1"/>
  <c r="AV223" i="8"/>
  <c r="AB223" i="44" s="1"/>
  <c r="AI223" i="8"/>
  <c r="O223" i="44" s="1"/>
  <c r="AG147" i="8"/>
  <c r="M147" i="44" s="1"/>
  <c r="BA147" i="8"/>
  <c r="AG147" i="44" s="1"/>
  <c r="AX147" i="8"/>
  <c r="AD147" i="44" s="1"/>
  <c r="AP147" i="8"/>
  <c r="V147" i="44" s="1"/>
  <c r="AO147" i="8"/>
  <c r="U147" i="44" s="1"/>
  <c r="AY147" i="8"/>
  <c r="AE147" i="44" s="1"/>
  <c r="AM147" i="8"/>
  <c r="S147" i="44" s="1"/>
  <c r="AK147" i="8"/>
  <c r="Q147" i="44" s="1"/>
  <c r="AL147" i="8"/>
  <c r="R147" i="44" s="1"/>
  <c r="AT147" i="8"/>
  <c r="Z147" i="44" s="1"/>
  <c r="AU147" i="8"/>
  <c r="AA147" i="44" s="1"/>
  <c r="AQ147" i="8"/>
  <c r="W147" i="44" s="1"/>
  <c r="AI147" i="8"/>
  <c r="O147" i="44" s="1"/>
  <c r="AJ147" i="8"/>
  <c r="P147" i="44" s="1"/>
  <c r="AN147" i="8"/>
  <c r="T147" i="44" s="1"/>
  <c r="AR147" i="8"/>
  <c r="X147" i="44" s="1"/>
  <c r="AS147" i="8"/>
  <c r="Y147" i="44" s="1"/>
  <c r="AZ147" i="8"/>
  <c r="AF147" i="44" s="1"/>
  <c r="AV147" i="8"/>
  <c r="AB147" i="44" s="1"/>
  <c r="AM30" i="8"/>
  <c r="S30" i="44" s="1"/>
  <c r="AZ30" i="8"/>
  <c r="AF30" i="44" s="1"/>
  <c r="AJ30" i="8"/>
  <c r="P30" i="44" s="1"/>
  <c r="AO30" i="8"/>
  <c r="U30" i="44" s="1"/>
  <c r="AY30" i="8"/>
  <c r="AE30" i="44" s="1"/>
  <c r="AT30" i="8"/>
  <c r="Z30" i="44" s="1"/>
  <c r="AW30" i="8"/>
  <c r="AC30" i="44" s="1"/>
  <c r="AP30" i="8"/>
  <c r="V30" i="44" s="1"/>
  <c r="BA30" i="8"/>
  <c r="AG30" i="44" s="1"/>
  <c r="AG30" i="8"/>
  <c r="M30" i="44" s="1"/>
  <c r="AQ30" i="8"/>
  <c r="W30" i="44" s="1"/>
  <c r="AH30" i="8"/>
  <c r="N30" i="44" s="1"/>
  <c r="AL30" i="8"/>
  <c r="R30" i="44" s="1"/>
  <c r="AV30" i="8"/>
  <c r="AB30" i="44" s="1"/>
  <c r="AI30" i="8"/>
  <c r="O30" i="44" s="1"/>
  <c r="AR30" i="8"/>
  <c r="X30" i="44" s="1"/>
  <c r="AX30" i="8"/>
  <c r="AD30" i="44" s="1"/>
  <c r="AN30" i="8"/>
  <c r="T30" i="44" s="1"/>
  <c r="AK30" i="8"/>
  <c r="Q30" i="44" s="1"/>
  <c r="AN230" i="8"/>
  <c r="T230" i="44" s="1"/>
  <c r="AI230" i="8"/>
  <c r="O230" i="44" s="1"/>
  <c r="AS230" i="8"/>
  <c r="Y230" i="44" s="1"/>
  <c r="AK230" i="8"/>
  <c r="Q230" i="44" s="1"/>
  <c r="AL230" i="8"/>
  <c r="R230" i="44" s="1"/>
  <c r="AP230" i="8"/>
  <c r="V230" i="44" s="1"/>
  <c r="AT230" i="8"/>
  <c r="Z230" i="44" s="1"/>
  <c r="AV230" i="8"/>
  <c r="AB230" i="44" s="1"/>
  <c r="AJ230" i="8"/>
  <c r="P230" i="44" s="1"/>
  <c r="AH230" i="8"/>
  <c r="N230" i="44" s="1"/>
  <c r="AU230" i="8"/>
  <c r="AA230" i="44" s="1"/>
  <c r="AM230" i="8"/>
  <c r="S230" i="44" s="1"/>
  <c r="AY230" i="8"/>
  <c r="AE230" i="44" s="1"/>
  <c r="AZ230" i="8"/>
  <c r="AF230" i="44" s="1"/>
  <c r="AX230" i="8"/>
  <c r="AD230" i="44" s="1"/>
  <c r="AQ230" i="8"/>
  <c r="W230" i="44" s="1"/>
  <c r="AR230" i="8"/>
  <c r="X230" i="44" s="1"/>
  <c r="AW230" i="8"/>
  <c r="AC230" i="44" s="1"/>
  <c r="AG230" i="8"/>
  <c r="M230" i="44" s="1"/>
  <c r="AN103" i="8"/>
  <c r="T103" i="44" s="1"/>
  <c r="AX103" i="8"/>
  <c r="AD103" i="44" s="1"/>
  <c r="AP103" i="8"/>
  <c r="V103" i="44" s="1"/>
  <c r="AW103" i="8"/>
  <c r="AC103" i="44" s="1"/>
  <c r="AZ103" i="8"/>
  <c r="AF103" i="44" s="1"/>
  <c r="AS103" i="8"/>
  <c r="Y103" i="44" s="1"/>
  <c r="AL103" i="8"/>
  <c r="R103" i="44" s="1"/>
  <c r="AR103" i="8"/>
  <c r="X103" i="44" s="1"/>
  <c r="AJ103" i="8"/>
  <c r="P103" i="44" s="1"/>
  <c r="AV103" i="8"/>
  <c r="AB103" i="44" s="1"/>
  <c r="AO103" i="8"/>
  <c r="U103" i="44" s="1"/>
  <c r="AH103" i="8"/>
  <c r="N103" i="44" s="1"/>
  <c r="AI103" i="8"/>
  <c r="O103" i="44" s="1"/>
  <c r="AT103" i="8"/>
  <c r="Z103" i="44" s="1"/>
  <c r="AG103" i="8"/>
  <c r="M103" i="44" s="1"/>
  <c r="AK103" i="8"/>
  <c r="Q103" i="44" s="1"/>
  <c r="AM103" i="8"/>
  <c r="S103" i="44" s="1"/>
  <c r="AY103" i="8"/>
  <c r="AE103" i="44" s="1"/>
  <c r="AQ103" i="8"/>
  <c r="W103" i="44" s="1"/>
  <c r="BA103" i="8"/>
  <c r="AG103" i="44" s="1"/>
  <c r="AT194" i="8"/>
  <c r="Z194" i="44" s="1"/>
  <c r="AX194" i="8"/>
  <c r="AD194" i="44" s="1"/>
  <c r="AJ194" i="8"/>
  <c r="P194" i="44" s="1"/>
  <c r="AN194" i="8"/>
  <c r="T194" i="44" s="1"/>
  <c r="AU194" i="8"/>
  <c r="AA194" i="44" s="1"/>
  <c r="AZ194" i="8"/>
  <c r="AF194" i="44" s="1"/>
  <c r="AW194" i="8"/>
  <c r="AC194" i="44" s="1"/>
  <c r="AR194" i="8"/>
  <c r="X194" i="44" s="1"/>
  <c r="AL194" i="8"/>
  <c r="R194" i="44" s="1"/>
  <c r="AK194" i="8"/>
  <c r="Q194" i="44" s="1"/>
  <c r="AH194" i="8"/>
  <c r="N194" i="44" s="1"/>
  <c r="AO194" i="8"/>
  <c r="U194" i="44" s="1"/>
  <c r="AY194" i="8"/>
  <c r="AE194" i="44" s="1"/>
  <c r="AV194" i="8"/>
  <c r="AB194" i="44" s="1"/>
  <c r="AS194" i="8"/>
  <c r="Y194" i="44" s="1"/>
  <c r="AI194" i="8"/>
  <c r="O194" i="44" s="1"/>
  <c r="AG194" i="8"/>
  <c r="M194" i="44" s="1"/>
  <c r="AQ194" i="8"/>
  <c r="W194" i="44" s="1"/>
  <c r="BA194" i="8"/>
  <c r="AG194" i="44" s="1"/>
  <c r="BA58" i="8"/>
  <c r="AG58" i="44" s="1"/>
  <c r="AZ58" i="8"/>
  <c r="AF58" i="44" s="1"/>
  <c r="AI58" i="8"/>
  <c r="O58" i="44" s="1"/>
  <c r="AR58" i="8"/>
  <c r="X58" i="44" s="1"/>
  <c r="AS58" i="8"/>
  <c r="Y58" i="44" s="1"/>
  <c r="AP58" i="8"/>
  <c r="V58" i="44" s="1"/>
  <c r="AH58" i="8"/>
  <c r="N58" i="44" s="1"/>
  <c r="AK58" i="8"/>
  <c r="Q58" i="44" s="1"/>
  <c r="AM58" i="8"/>
  <c r="S58" i="44" s="1"/>
  <c r="AL58" i="8"/>
  <c r="R58" i="44" s="1"/>
  <c r="AV58" i="8"/>
  <c r="AB58" i="44" s="1"/>
  <c r="AT58" i="8"/>
  <c r="Z58" i="44" s="1"/>
  <c r="AQ58" i="8"/>
  <c r="W58" i="44" s="1"/>
  <c r="AG58" i="8"/>
  <c r="M58" i="44" s="1"/>
  <c r="AY58" i="8"/>
  <c r="AE58" i="44" s="1"/>
  <c r="AO58" i="8"/>
  <c r="U58" i="44" s="1"/>
  <c r="AJ58" i="8"/>
  <c r="P58" i="44" s="1"/>
  <c r="AU58" i="8"/>
  <c r="AA58" i="44" s="1"/>
  <c r="AX58" i="8"/>
  <c r="AD58" i="44" s="1"/>
  <c r="AW157" i="8"/>
  <c r="AC157" i="44" s="1"/>
  <c r="AV25" i="8"/>
  <c r="AB25" i="44" s="1"/>
  <c r="AK223" i="8"/>
  <c r="Q223" i="44" s="1"/>
  <c r="AU30" i="8"/>
  <c r="AA30" i="44" s="1"/>
  <c r="AW147" i="8"/>
  <c r="AC147" i="44" s="1"/>
  <c r="AJ223" i="8"/>
  <c r="P223" i="44" s="1"/>
  <c r="AL175" i="8"/>
  <c r="R175" i="44" s="1"/>
  <c r="AS175" i="8"/>
  <c r="Y175" i="44" s="1"/>
  <c r="AG175" i="8"/>
  <c r="M175" i="44" s="1"/>
  <c r="AT175" i="8"/>
  <c r="Z175" i="44" s="1"/>
  <c r="AK175" i="8"/>
  <c r="Q175" i="44" s="1"/>
  <c r="AZ175" i="8"/>
  <c r="AF175" i="44" s="1"/>
  <c r="AJ175" i="8"/>
  <c r="P175" i="44" s="1"/>
  <c r="AH175" i="8"/>
  <c r="N175" i="44" s="1"/>
  <c r="AM175" i="8"/>
  <c r="S175" i="44" s="1"/>
  <c r="AU175" i="8"/>
  <c r="AA175" i="44" s="1"/>
  <c r="AY175" i="8"/>
  <c r="AE175" i="44" s="1"/>
  <c r="AR175" i="8"/>
  <c r="X175" i="44" s="1"/>
  <c r="AV175" i="8"/>
  <c r="AB175" i="44" s="1"/>
  <c r="AP175" i="8"/>
  <c r="V175" i="44" s="1"/>
  <c r="AX175" i="8"/>
  <c r="AD175" i="44" s="1"/>
  <c r="AO175" i="8"/>
  <c r="U175" i="44" s="1"/>
  <c r="AQ175" i="8"/>
  <c r="W175" i="44" s="1"/>
  <c r="BA175" i="8"/>
  <c r="AG175" i="44" s="1"/>
  <c r="AN175" i="8"/>
  <c r="T175" i="44" s="1"/>
  <c r="AI175" i="8"/>
  <c r="O175" i="44" s="1"/>
  <c r="AW175" i="8"/>
  <c r="AC175" i="44" s="1"/>
  <c r="AG180" i="8"/>
  <c r="M180" i="44" s="1"/>
  <c r="BA180" i="8"/>
  <c r="AG180" i="44" s="1"/>
  <c r="AH180" i="8"/>
  <c r="N180" i="44" s="1"/>
  <c r="AK180" i="8"/>
  <c r="Q180" i="44" s="1"/>
  <c r="AZ180" i="8"/>
  <c r="AF180" i="44" s="1"/>
  <c r="AU180" i="8"/>
  <c r="AA180" i="44" s="1"/>
  <c r="AY180" i="8"/>
  <c r="AE180" i="44" s="1"/>
  <c r="AP180" i="8"/>
  <c r="V180" i="44" s="1"/>
  <c r="AI180" i="8"/>
  <c r="O180" i="44" s="1"/>
  <c r="AS180" i="8"/>
  <c r="Y180" i="44" s="1"/>
  <c r="AO180" i="8"/>
  <c r="U180" i="44" s="1"/>
  <c r="AX180" i="8"/>
  <c r="AD180" i="44" s="1"/>
  <c r="AJ180" i="8"/>
  <c r="P180" i="44" s="1"/>
  <c r="AN180" i="8"/>
  <c r="T180" i="44" s="1"/>
  <c r="AT180" i="8"/>
  <c r="Z180" i="44" s="1"/>
  <c r="AV180" i="8"/>
  <c r="AB180" i="44" s="1"/>
  <c r="AL180" i="8"/>
  <c r="R180" i="44" s="1"/>
  <c r="AR180" i="8"/>
  <c r="X180" i="44" s="1"/>
  <c r="AM180" i="8"/>
  <c r="S180" i="44" s="1"/>
  <c r="BA99" i="8"/>
  <c r="AG99" i="44" s="1"/>
  <c r="AZ99" i="8"/>
  <c r="AF99" i="44" s="1"/>
  <c r="AQ99" i="8"/>
  <c r="W99" i="44" s="1"/>
  <c r="AT99" i="8"/>
  <c r="Z99" i="44" s="1"/>
  <c r="AM99" i="8"/>
  <c r="S99" i="44" s="1"/>
  <c r="AL99" i="8"/>
  <c r="R99" i="44" s="1"/>
  <c r="AJ99" i="8"/>
  <c r="P99" i="44" s="1"/>
  <c r="AI99" i="8"/>
  <c r="O99" i="44" s="1"/>
  <c r="AG99" i="8"/>
  <c r="M99" i="44" s="1"/>
  <c r="AY99" i="8"/>
  <c r="AE99" i="44" s="1"/>
  <c r="AW99" i="8"/>
  <c r="AC99" i="44" s="1"/>
  <c r="AS99" i="8"/>
  <c r="Y99" i="44" s="1"/>
  <c r="AP99" i="8"/>
  <c r="V99" i="44" s="1"/>
  <c r="AO99" i="8"/>
  <c r="U99" i="44" s="1"/>
  <c r="AR99" i="8"/>
  <c r="X99" i="44" s="1"/>
  <c r="AN99" i="8"/>
  <c r="T99" i="44" s="1"/>
  <c r="AH99" i="8"/>
  <c r="N99" i="44" s="1"/>
  <c r="AX99" i="8"/>
  <c r="AD99" i="44" s="1"/>
  <c r="AK99" i="8"/>
  <c r="Q99" i="44" s="1"/>
  <c r="AU99" i="8"/>
  <c r="AA99" i="44" s="1"/>
  <c r="AT157" i="8"/>
  <c r="Z157" i="44" s="1"/>
  <c r="AQ157" i="8"/>
  <c r="W157" i="44" s="1"/>
  <c r="AH157" i="8"/>
  <c r="N157" i="44" s="1"/>
  <c r="AO157" i="8"/>
  <c r="U157" i="44" s="1"/>
  <c r="AU157" i="8"/>
  <c r="AA157" i="44" s="1"/>
  <c r="AN157" i="8"/>
  <c r="T157" i="44" s="1"/>
  <c r="AJ157" i="8"/>
  <c r="P157" i="44" s="1"/>
  <c r="AZ157" i="8"/>
  <c r="AF157" i="44" s="1"/>
  <c r="AY157" i="8"/>
  <c r="AE157" i="44" s="1"/>
  <c r="AL157" i="8"/>
  <c r="R157" i="44" s="1"/>
  <c r="AI157" i="8"/>
  <c r="O157" i="44" s="1"/>
  <c r="AX157" i="8"/>
  <c r="AD157" i="44" s="1"/>
  <c r="AM157" i="8"/>
  <c r="S157" i="44" s="1"/>
  <c r="AV157" i="8"/>
  <c r="AB157" i="44" s="1"/>
  <c r="AP157" i="8"/>
  <c r="V157" i="44" s="1"/>
  <c r="AG157" i="8"/>
  <c r="M157" i="44" s="1"/>
  <c r="AS157" i="8"/>
  <c r="Y157" i="44" s="1"/>
  <c r="AJ25" i="8"/>
  <c r="P25" i="44" s="1"/>
  <c r="AK25" i="8"/>
  <c r="Q25" i="44" s="1"/>
  <c r="AT25" i="8"/>
  <c r="Z25" i="44" s="1"/>
  <c r="AX25" i="8"/>
  <c r="AD25" i="44" s="1"/>
  <c r="AS25" i="8"/>
  <c r="Y25" i="44" s="1"/>
  <c r="AY25" i="8"/>
  <c r="AE25" i="44" s="1"/>
  <c r="AQ25" i="8"/>
  <c r="W25" i="44" s="1"/>
  <c r="AL25" i="8"/>
  <c r="R25" i="44" s="1"/>
  <c r="AZ25" i="8"/>
  <c r="AF25" i="44" s="1"/>
  <c r="AN25" i="8"/>
  <c r="T25" i="44" s="1"/>
  <c r="AM25" i="8"/>
  <c r="S25" i="44" s="1"/>
  <c r="AH25" i="8"/>
  <c r="N25" i="44" s="1"/>
  <c r="AR25" i="8"/>
  <c r="X25" i="44" s="1"/>
  <c r="AU25" i="8"/>
  <c r="AA25" i="44" s="1"/>
  <c r="AW25" i="8"/>
  <c r="AC25" i="44" s="1"/>
  <c r="AG25" i="8"/>
  <c r="M25" i="44" s="1"/>
  <c r="AP25" i="8"/>
  <c r="V25" i="44" s="1"/>
  <c r="AM78" i="8"/>
  <c r="S78" i="44" s="1"/>
  <c r="AG78" i="8"/>
  <c r="M78" i="44" s="1"/>
  <c r="AH78" i="8"/>
  <c r="N78" i="44" s="1"/>
  <c r="AY78" i="8"/>
  <c r="AE78" i="44" s="1"/>
  <c r="AS78" i="8"/>
  <c r="Y78" i="44" s="1"/>
  <c r="AJ78" i="8"/>
  <c r="P78" i="44" s="1"/>
  <c r="AR78" i="8"/>
  <c r="X78" i="44" s="1"/>
  <c r="AW78" i="8"/>
  <c r="AC78" i="44" s="1"/>
  <c r="AL78" i="8"/>
  <c r="R78" i="44" s="1"/>
  <c r="AN78" i="8"/>
  <c r="T78" i="44" s="1"/>
  <c r="AQ78" i="8"/>
  <c r="W78" i="44" s="1"/>
  <c r="AO78" i="8"/>
  <c r="U78" i="44" s="1"/>
  <c r="AT78" i="8"/>
  <c r="Z78" i="44" s="1"/>
  <c r="AU78" i="8"/>
  <c r="AA78" i="44" s="1"/>
  <c r="AP78" i="8"/>
  <c r="V78" i="44" s="1"/>
  <c r="AZ78" i="8"/>
  <c r="AF78" i="44" s="1"/>
  <c r="AI78" i="8"/>
  <c r="O78" i="44" s="1"/>
  <c r="BA78" i="8"/>
  <c r="AG78" i="44" s="1"/>
  <c r="AK78" i="8"/>
  <c r="Q78" i="44" s="1"/>
  <c r="AG95" i="8"/>
  <c r="M95" i="44" s="1"/>
  <c r="AM95" i="8"/>
  <c r="S95" i="44" s="1"/>
  <c r="AR95" i="8"/>
  <c r="X95" i="44" s="1"/>
  <c r="AS95" i="8"/>
  <c r="Y95" i="44" s="1"/>
  <c r="AK95" i="8"/>
  <c r="Q95" i="44" s="1"/>
  <c r="AX95" i="8"/>
  <c r="AD95" i="44" s="1"/>
  <c r="AV95" i="8"/>
  <c r="AB95" i="44" s="1"/>
  <c r="AT95" i="8"/>
  <c r="Z95" i="44" s="1"/>
  <c r="BA95" i="8"/>
  <c r="AG95" i="44" s="1"/>
  <c r="AN95" i="8"/>
  <c r="T95" i="44" s="1"/>
  <c r="AH95" i="8"/>
  <c r="N95" i="44" s="1"/>
  <c r="AW95" i="8"/>
  <c r="AC95" i="44" s="1"/>
  <c r="AZ95" i="8"/>
  <c r="AF95" i="44" s="1"/>
  <c r="AY95" i="8"/>
  <c r="AE95" i="44" s="1"/>
  <c r="AJ95" i="8"/>
  <c r="P95" i="44" s="1"/>
  <c r="AL95" i="8"/>
  <c r="R95" i="44" s="1"/>
  <c r="AI95" i="8"/>
  <c r="O95" i="44" s="1"/>
  <c r="AQ95" i="8"/>
  <c r="W95" i="44" s="1"/>
  <c r="AP95" i="8"/>
  <c r="V95" i="44" s="1"/>
  <c r="P112" i="44"/>
  <c r="AH112" i="44" s="1"/>
  <c r="AI112" i="44" s="1"/>
  <c r="BB112" i="8"/>
  <c r="AN117" i="8"/>
  <c r="T117" i="44" s="1"/>
  <c r="AM117" i="8"/>
  <c r="S117" i="44" s="1"/>
  <c r="AU117" i="8"/>
  <c r="AA117" i="44" s="1"/>
  <c r="AX117" i="8"/>
  <c r="AD117" i="44" s="1"/>
  <c r="AI117" i="8"/>
  <c r="O117" i="44" s="1"/>
  <c r="AO117" i="8"/>
  <c r="U117" i="44" s="1"/>
  <c r="AS117" i="8"/>
  <c r="Y117" i="44" s="1"/>
  <c r="AH117" i="8"/>
  <c r="N117" i="44" s="1"/>
  <c r="AG117" i="8"/>
  <c r="M117" i="44" s="1"/>
  <c r="AR117" i="8"/>
  <c r="X117" i="44" s="1"/>
  <c r="AK117" i="8"/>
  <c r="Q117" i="44" s="1"/>
  <c r="AL117" i="8"/>
  <c r="R117" i="44" s="1"/>
  <c r="AT117" i="8"/>
  <c r="Z117" i="44" s="1"/>
  <c r="AQ117" i="8"/>
  <c r="W117" i="44" s="1"/>
  <c r="AV117" i="8"/>
  <c r="AB117" i="44" s="1"/>
  <c r="AJ117" i="8"/>
  <c r="P117" i="44" s="1"/>
  <c r="AP117" i="8"/>
  <c r="V117" i="44" s="1"/>
  <c r="AZ117" i="8"/>
  <c r="AF117" i="44" s="1"/>
  <c r="AH108" i="8"/>
  <c r="N108" i="44" s="1"/>
  <c r="AY108" i="8"/>
  <c r="AE108" i="44" s="1"/>
  <c r="AZ108" i="8"/>
  <c r="AF108" i="44" s="1"/>
  <c r="AP108" i="8"/>
  <c r="V108" i="44" s="1"/>
  <c r="AN108" i="8"/>
  <c r="T108" i="44" s="1"/>
  <c r="AV108" i="8"/>
  <c r="AB108" i="44" s="1"/>
  <c r="AJ108" i="8"/>
  <c r="P108" i="44" s="1"/>
  <c r="AT108" i="8"/>
  <c r="Z108" i="44" s="1"/>
  <c r="AS108" i="8"/>
  <c r="Y108" i="44" s="1"/>
  <c r="AW108" i="8"/>
  <c r="AC108" i="44" s="1"/>
  <c r="AG108" i="8"/>
  <c r="M108" i="44" s="1"/>
  <c r="AQ108" i="8"/>
  <c r="W108" i="44" s="1"/>
  <c r="AM108" i="8"/>
  <c r="S108" i="44" s="1"/>
  <c r="AI108" i="8"/>
  <c r="O108" i="44" s="1"/>
  <c r="AR108" i="8"/>
  <c r="X108" i="44" s="1"/>
  <c r="AU108" i="8"/>
  <c r="AA108" i="44" s="1"/>
  <c r="AX108" i="8"/>
  <c r="AD108" i="44" s="1"/>
  <c r="AK108" i="8"/>
  <c r="Q108" i="44" s="1"/>
  <c r="AU95" i="8"/>
  <c r="AA95" i="44" s="1"/>
  <c r="AL108" i="8"/>
  <c r="R108" i="44" s="1"/>
  <c r="AP194" i="8"/>
  <c r="V194" i="44" s="1"/>
  <c r="AT35" i="8"/>
  <c r="Z35" i="44" s="1"/>
  <c r="AZ35" i="8"/>
  <c r="AF35" i="44" s="1"/>
  <c r="AO108" i="8"/>
  <c r="U108" i="44" s="1"/>
  <c r="AU103" i="8"/>
  <c r="AA103" i="44" s="1"/>
  <c r="AW180" i="8"/>
  <c r="AC180" i="44" s="1"/>
  <c r="AW58" i="8"/>
  <c r="AC58" i="44" s="1"/>
  <c r="BA108" i="8"/>
  <c r="AG108" i="44" s="1"/>
  <c r="BA230" i="8"/>
  <c r="AG230" i="44" s="1"/>
  <c r="AV35" i="8"/>
  <c r="AB35" i="44" s="1"/>
  <c r="AH46" i="44"/>
  <c r="AI46" i="44" s="1"/>
  <c r="AN58" i="8"/>
  <c r="T58" i="44" s="1"/>
  <c r="AO230" i="8"/>
  <c r="U230" i="44" s="1"/>
  <c r="AX78" i="8"/>
  <c r="AD78" i="44" s="1"/>
  <c r="AH147" i="8"/>
  <c r="N147" i="44" s="1"/>
  <c r="AV99" i="8"/>
  <c r="AB99" i="44" s="1"/>
  <c r="AI25" i="8"/>
  <c r="O25" i="44" s="1"/>
  <c r="AY117" i="8"/>
  <c r="AE117" i="44" s="1"/>
  <c r="AS30" i="8"/>
  <c r="Y30" i="44" s="1"/>
  <c r="AO25" i="8"/>
  <c r="U25" i="44" s="1"/>
  <c r="BA117" i="8"/>
  <c r="AG117" i="44" s="1"/>
  <c r="BA157" i="8"/>
  <c r="AG157" i="44" s="1"/>
  <c r="AH219" i="44"/>
  <c r="AI219" i="44" s="1"/>
  <c r="AQ191" i="8"/>
  <c r="W191" i="44" s="1"/>
  <c r="AY191" i="8"/>
  <c r="AE191" i="44" s="1"/>
  <c r="AX191" i="8"/>
  <c r="AD191" i="44" s="1"/>
  <c r="AR191" i="8"/>
  <c r="X191" i="44" s="1"/>
  <c r="AU191" i="8"/>
  <c r="AA191" i="44" s="1"/>
  <c r="AO191" i="8"/>
  <c r="U191" i="44" s="1"/>
  <c r="AG191" i="8"/>
  <c r="M191" i="44" s="1"/>
  <c r="AL191" i="8"/>
  <c r="R191" i="44" s="1"/>
  <c r="AN191" i="8"/>
  <c r="T191" i="44" s="1"/>
  <c r="AJ191" i="8"/>
  <c r="P191" i="44" s="1"/>
  <c r="AZ174" i="8"/>
  <c r="AF174" i="44" s="1"/>
  <c r="AL15" i="8"/>
  <c r="R15" i="44" s="1"/>
  <c r="AM182" i="8"/>
  <c r="S182" i="44" s="1"/>
  <c r="AO151" i="8"/>
  <c r="U151" i="44" s="1"/>
  <c r="AZ151" i="8"/>
  <c r="AF151" i="44" s="1"/>
  <c r="AH218" i="44"/>
  <c r="AI218" i="44" s="1"/>
  <c r="AH85" i="44"/>
  <c r="AI85" i="44" s="1"/>
  <c r="AH142" i="44"/>
  <c r="AI142" i="44" s="1"/>
  <c r="AQ209" i="8"/>
  <c r="W209" i="44" s="1"/>
  <c r="AU209" i="8"/>
  <c r="AA209" i="44" s="1"/>
  <c r="AY209" i="8"/>
  <c r="AE209" i="44" s="1"/>
  <c r="AH43" i="44"/>
  <c r="AI43" i="44" s="1"/>
  <c r="AH113" i="44"/>
  <c r="AI113" i="44" s="1"/>
  <c r="AH69" i="44"/>
  <c r="AI69" i="44" s="1"/>
  <c r="AG227" i="8"/>
  <c r="M227" i="44" s="1"/>
  <c r="AZ227" i="8"/>
  <c r="AF227" i="44" s="1"/>
  <c r="AH62" i="44"/>
  <c r="AI62" i="44" s="1"/>
  <c r="AY15" i="8"/>
  <c r="AE15" i="44" s="1"/>
  <c r="AK189" i="8"/>
  <c r="Q189" i="44" s="1"/>
  <c r="AG189" i="8"/>
  <c r="M189" i="44" s="1"/>
  <c r="AM189" i="8"/>
  <c r="S189" i="44" s="1"/>
  <c r="AH130" i="44"/>
  <c r="AI130" i="44" s="1"/>
  <c r="AH191" i="8"/>
  <c r="N191" i="44" s="1"/>
  <c r="AH174" i="8"/>
  <c r="N174" i="44" s="1"/>
  <c r="AJ15" i="8"/>
  <c r="P15" i="44" s="1"/>
  <c r="AS191" i="8"/>
  <c r="Y191" i="44" s="1"/>
  <c r="BA174" i="8"/>
  <c r="AG174" i="44" s="1"/>
  <c r="BB61" i="8"/>
  <c r="AM15" i="8"/>
  <c r="S15" i="44" s="1"/>
  <c r="AG15" i="8"/>
  <c r="M15" i="44" s="1"/>
  <c r="AU51" i="8"/>
  <c r="AA51" i="44" s="1"/>
  <c r="AH182" i="8"/>
  <c r="N182" i="44" s="1"/>
  <c r="N70" i="44"/>
  <c r="AH70" i="44" s="1"/>
  <c r="AI70" i="44" s="1"/>
  <c r="BB70" i="8"/>
  <c r="AN126" i="8"/>
  <c r="T126" i="44" s="1"/>
  <c r="AK126" i="8"/>
  <c r="Q126" i="44" s="1"/>
  <c r="AJ82" i="8"/>
  <c r="P82" i="44" s="1"/>
  <c r="AZ82" i="8"/>
  <c r="AF82" i="44" s="1"/>
  <c r="AS156" i="8"/>
  <c r="Y156" i="44" s="1"/>
  <c r="AO156" i="8"/>
  <c r="U156" i="44" s="1"/>
  <c r="AH208" i="44"/>
  <c r="AI208" i="44" s="1"/>
  <c r="AH161" i="44"/>
  <c r="AI161" i="44" s="1"/>
  <c r="AW21" i="8"/>
  <c r="AC21" i="44" s="1"/>
  <c r="AH21" i="8"/>
  <c r="N21" i="44" s="1"/>
  <c r="AM21" i="8"/>
  <c r="S21" i="44" s="1"/>
  <c r="AH116" i="44"/>
  <c r="AI116" i="44" s="1"/>
  <c r="AN199" i="8"/>
  <c r="T199" i="44" s="1"/>
  <c r="AP191" i="8"/>
  <c r="V191" i="44" s="1"/>
  <c r="AG134" i="8"/>
  <c r="M134" i="44" s="1"/>
  <c r="BA182" i="8"/>
  <c r="AG182" i="44" s="1"/>
  <c r="AH166" i="44"/>
  <c r="AI166" i="44" s="1"/>
  <c r="BB46" i="8"/>
  <c r="AH141" i="44"/>
  <c r="AI141" i="44" s="1"/>
  <c r="AH198" i="44"/>
  <c r="AI198" i="44" s="1"/>
  <c r="AH63" i="44"/>
  <c r="AI63" i="44" s="1"/>
  <c r="N80" i="44"/>
  <c r="AH80" i="44" s="1"/>
  <c r="AI80" i="44" s="1"/>
  <c r="BB80" i="8"/>
  <c r="AV199" i="8"/>
  <c r="AB199" i="44" s="1"/>
  <c r="AM191" i="8"/>
  <c r="S191" i="44" s="1"/>
  <c r="AW191" i="8"/>
  <c r="AC191" i="44" s="1"/>
  <c r="AQ174" i="8"/>
  <c r="W174" i="44" s="1"/>
  <c r="AM20" i="8"/>
  <c r="S20" i="44" s="1"/>
  <c r="AL182" i="8"/>
  <c r="R182" i="44" s="1"/>
  <c r="AJ182" i="8"/>
  <c r="P182" i="44" s="1"/>
  <c r="AR182" i="8"/>
  <c r="X182" i="44" s="1"/>
  <c r="AQ182" i="8"/>
  <c r="W182" i="44" s="1"/>
  <c r="AT182" i="8"/>
  <c r="Z182" i="44" s="1"/>
  <c r="AS182" i="8"/>
  <c r="Y182" i="44" s="1"/>
  <c r="AW182" i="8"/>
  <c r="AC182" i="44" s="1"/>
  <c r="AO182" i="8"/>
  <c r="U182" i="44" s="1"/>
  <c r="AU182" i="8"/>
  <c r="AA182" i="44" s="1"/>
  <c r="AY182" i="8"/>
  <c r="AE182" i="44" s="1"/>
  <c r="AP182" i="8"/>
  <c r="V182" i="44" s="1"/>
  <c r="AN182" i="8"/>
  <c r="T182" i="44" s="1"/>
  <c r="AO15" i="8"/>
  <c r="U15" i="44" s="1"/>
  <c r="AS15" i="8"/>
  <c r="Y15" i="44" s="1"/>
  <c r="AW15" i="8"/>
  <c r="AC15" i="44" s="1"/>
  <c r="AI15" i="8"/>
  <c r="O15" i="44" s="1"/>
  <c r="AX15" i="8"/>
  <c r="AD15" i="44" s="1"/>
  <c r="AH15" i="8"/>
  <c r="N15" i="44" s="1"/>
  <c r="AT15" i="8"/>
  <c r="Z15" i="44" s="1"/>
  <c r="AR15" i="8"/>
  <c r="X15" i="44" s="1"/>
  <c r="AP15" i="8"/>
  <c r="V15" i="44" s="1"/>
  <c r="AP174" i="8"/>
  <c r="V174" i="44" s="1"/>
  <c r="AX174" i="8"/>
  <c r="AD174" i="44" s="1"/>
  <c r="AT174" i="8"/>
  <c r="Z174" i="44" s="1"/>
  <c r="AN174" i="8"/>
  <c r="T174" i="44" s="1"/>
  <c r="AW174" i="8"/>
  <c r="AC174" i="44" s="1"/>
  <c r="AM174" i="8"/>
  <c r="S174" i="44" s="1"/>
  <c r="AY174" i="8"/>
  <c r="AE174" i="44" s="1"/>
  <c r="AJ174" i="8"/>
  <c r="P174" i="44" s="1"/>
  <c r="AS174" i="8"/>
  <c r="Y174" i="44" s="1"/>
  <c r="AU174" i="8"/>
  <c r="AA174" i="44" s="1"/>
  <c r="AL174" i="8"/>
  <c r="R174" i="44" s="1"/>
  <c r="AI174" i="8"/>
  <c r="O174" i="44" s="1"/>
  <c r="AV15" i="8"/>
  <c r="AB15" i="44" s="1"/>
  <c r="AV182" i="8"/>
  <c r="AB182" i="44" s="1"/>
  <c r="AZ41" i="8"/>
  <c r="AF41" i="44" s="1"/>
  <c r="AI41" i="8"/>
  <c r="O41" i="44" s="1"/>
  <c r="AG60" i="8"/>
  <c r="M60" i="44" s="1"/>
  <c r="AI60" i="8"/>
  <c r="O60" i="44" s="1"/>
  <c r="AO217" i="8"/>
  <c r="U217" i="44" s="1"/>
  <c r="AK217" i="8"/>
  <c r="Q217" i="44" s="1"/>
  <c r="AH212" i="44"/>
  <c r="AI212" i="44" s="1"/>
  <c r="BB133" i="8"/>
  <c r="AH24" i="44"/>
  <c r="AI24" i="44" s="1"/>
  <c r="AH75" i="44"/>
  <c r="AI75" i="44" s="1"/>
  <c r="AH32" i="44"/>
  <c r="AI32" i="44" s="1"/>
  <c r="BA191" i="8"/>
  <c r="AG191" i="44" s="1"/>
  <c r="AK174" i="8"/>
  <c r="Q174" i="44" s="1"/>
  <c r="AZ15" i="8"/>
  <c r="AF15" i="44" s="1"/>
  <c r="AH213" i="44"/>
  <c r="AI213" i="44" s="1"/>
  <c r="AH200" i="44"/>
  <c r="AI200" i="44" s="1"/>
  <c r="BB219" i="8"/>
  <c r="AK169" i="8"/>
  <c r="Q169" i="44" s="1"/>
  <c r="AT169" i="8"/>
  <c r="Z169" i="44" s="1"/>
  <c r="AT191" i="8"/>
  <c r="Z191" i="44" s="1"/>
  <c r="AG165" i="8"/>
  <c r="M165" i="44" s="1"/>
  <c r="BA15" i="8"/>
  <c r="AG15" i="44" s="1"/>
  <c r="AQ51" i="8"/>
  <c r="W51" i="44" s="1"/>
  <c r="AK182" i="8"/>
  <c r="Q182" i="44" s="1"/>
  <c r="AY41" i="8"/>
  <c r="AE41" i="44" s="1"/>
  <c r="AI191" i="8"/>
  <c r="O191" i="44" s="1"/>
  <c r="AZ191" i="8"/>
  <c r="AF191" i="44" s="1"/>
  <c r="AV174" i="8"/>
  <c r="AB174" i="44" s="1"/>
  <c r="AG20" i="8"/>
  <c r="M20" i="44" s="1"/>
  <c r="AJ169" i="8"/>
  <c r="P169" i="44" s="1"/>
  <c r="AQ15" i="8"/>
  <c r="W15" i="44" s="1"/>
  <c r="BB93" i="8"/>
  <c r="AI82" i="8"/>
  <c r="O82" i="44" s="1"/>
  <c r="AZ182" i="8"/>
  <c r="AF182" i="44" s="1"/>
  <c r="AH189" i="8"/>
  <c r="N189" i="44" s="1"/>
  <c r="AH93" i="44"/>
  <c r="AI93" i="44" s="1"/>
  <c r="AH37" i="44"/>
  <c r="AI37" i="44" s="1"/>
  <c r="AG128" i="8"/>
  <c r="M128" i="44" s="1"/>
  <c r="AX121" i="8"/>
  <c r="AD121" i="44" s="1"/>
  <c r="BA172" i="8"/>
  <c r="AG172" i="44" s="1"/>
  <c r="AP29" i="8"/>
  <c r="V29" i="44" s="1"/>
  <c r="AY38" i="8"/>
  <c r="AE38" i="44" s="1"/>
  <c r="AH220" i="44"/>
  <c r="AI220" i="44" s="1"/>
  <c r="AH77" i="44"/>
  <c r="AI77" i="44" s="1"/>
  <c r="AH59" i="44"/>
  <c r="AI59" i="44" s="1"/>
  <c r="AH150" i="44"/>
  <c r="AI150" i="44" s="1"/>
  <c r="AP167" i="8"/>
  <c r="V167" i="44" s="1"/>
  <c r="AK38" i="8"/>
  <c r="Q38" i="44" s="1"/>
  <c r="AL124" i="8"/>
  <c r="R124" i="44" s="1"/>
  <c r="AV124" i="8"/>
  <c r="AB124" i="44" s="1"/>
  <c r="AR124" i="8"/>
  <c r="X124" i="44" s="1"/>
  <c r="AW124" i="8"/>
  <c r="AC124" i="44" s="1"/>
  <c r="AZ124" i="8"/>
  <c r="AF124" i="44" s="1"/>
  <c r="AU124" i="8"/>
  <c r="AA124" i="44" s="1"/>
  <c r="AY124" i="8"/>
  <c r="AE124" i="44" s="1"/>
  <c r="AH124" i="8"/>
  <c r="N124" i="44" s="1"/>
  <c r="BA124" i="8"/>
  <c r="AG124" i="44" s="1"/>
  <c r="AJ156" i="8"/>
  <c r="P156" i="44" s="1"/>
  <c r="AZ156" i="8"/>
  <c r="AF156" i="44" s="1"/>
  <c r="AN156" i="8"/>
  <c r="T156" i="44" s="1"/>
  <c r="BA156" i="8"/>
  <c r="AG156" i="44" s="1"/>
  <c r="AP156" i="8"/>
  <c r="V156" i="44" s="1"/>
  <c r="AL156" i="8"/>
  <c r="R156" i="44" s="1"/>
  <c r="AH156" i="8"/>
  <c r="N156" i="44" s="1"/>
  <c r="AK156" i="8"/>
  <c r="Q156" i="44" s="1"/>
  <c r="AR156" i="8"/>
  <c r="X156" i="44" s="1"/>
  <c r="AR227" i="8"/>
  <c r="X227" i="44" s="1"/>
  <c r="AH227" i="8"/>
  <c r="N227" i="44" s="1"/>
  <c r="AV227" i="8"/>
  <c r="AB227" i="44" s="1"/>
  <c r="AN227" i="8"/>
  <c r="T227" i="44" s="1"/>
  <c r="AY227" i="8"/>
  <c r="AE227" i="44" s="1"/>
  <c r="AS227" i="8"/>
  <c r="Y227" i="44" s="1"/>
  <c r="AM227" i="8"/>
  <c r="S227" i="44" s="1"/>
  <c r="BA227" i="8"/>
  <c r="AG227" i="44" s="1"/>
  <c r="BA151" i="8"/>
  <c r="AG151" i="44" s="1"/>
  <c r="N48" i="44"/>
  <c r="AH48" i="44" s="1"/>
  <c r="AI48" i="44" s="1"/>
  <c r="BB48" i="8"/>
  <c r="O40" i="44"/>
  <c r="AH40" i="44" s="1"/>
  <c r="AI40" i="44" s="1"/>
  <c r="BB40" i="8"/>
  <c r="M178" i="44"/>
  <c r="AH178" i="44" s="1"/>
  <c r="AI178" i="44" s="1"/>
  <c r="BB178" i="8"/>
  <c r="P222" i="44"/>
  <c r="AH222" i="44" s="1"/>
  <c r="AI222" i="44" s="1"/>
  <c r="BB222" i="8"/>
  <c r="AR199" i="8"/>
  <c r="X199" i="44" s="1"/>
  <c r="AZ199" i="8"/>
  <c r="AF199" i="44" s="1"/>
  <c r="AG126" i="8"/>
  <c r="M126" i="44" s="1"/>
  <c r="AW126" i="8"/>
  <c r="AC126" i="44" s="1"/>
  <c r="AI126" i="8"/>
  <c r="O126" i="44" s="1"/>
  <c r="AX151" i="8"/>
  <c r="AD151" i="44" s="1"/>
  <c r="AN151" i="8"/>
  <c r="T151" i="44" s="1"/>
  <c r="AI151" i="8"/>
  <c r="O151" i="44" s="1"/>
  <c r="AS151" i="8"/>
  <c r="Y151" i="44" s="1"/>
  <c r="AV151" i="8"/>
  <c r="AB151" i="44" s="1"/>
  <c r="AR151" i="8"/>
  <c r="X151" i="44" s="1"/>
  <c r="AZ184" i="8"/>
  <c r="AF184" i="44" s="1"/>
  <c r="AL184" i="8"/>
  <c r="R184" i="44" s="1"/>
  <c r="AR184" i="8"/>
  <c r="X184" i="44" s="1"/>
  <c r="AM184" i="8"/>
  <c r="S184" i="44" s="1"/>
  <c r="AS184" i="8"/>
  <c r="Y184" i="44" s="1"/>
  <c r="AG184" i="8"/>
  <c r="M184" i="44" s="1"/>
  <c r="AI184" i="8"/>
  <c r="O184" i="44" s="1"/>
  <c r="AU184" i="8"/>
  <c r="AA184" i="44" s="1"/>
  <c r="AL82" i="8"/>
  <c r="R82" i="44" s="1"/>
  <c r="AG82" i="8"/>
  <c r="M82" i="44" s="1"/>
  <c r="AO82" i="8"/>
  <c r="U82" i="44" s="1"/>
  <c r="AH82" i="8"/>
  <c r="N82" i="44" s="1"/>
  <c r="AP82" i="8"/>
  <c r="V82" i="44" s="1"/>
  <c r="AY82" i="8"/>
  <c r="AE82" i="44" s="1"/>
  <c r="AR82" i="8"/>
  <c r="X82" i="44" s="1"/>
  <c r="AU82" i="8"/>
  <c r="AA82" i="44" s="1"/>
  <c r="AK52" i="8"/>
  <c r="Q52" i="44" s="1"/>
  <c r="AW52" i="8"/>
  <c r="AC52" i="44" s="1"/>
  <c r="AV52" i="8"/>
  <c r="AB52" i="44" s="1"/>
  <c r="AQ52" i="8"/>
  <c r="W52" i="44" s="1"/>
  <c r="AJ52" i="8"/>
  <c r="P52" i="44" s="1"/>
  <c r="AN52" i="8"/>
  <c r="T52" i="44" s="1"/>
  <c r="AO52" i="8"/>
  <c r="U52" i="44" s="1"/>
  <c r="AL52" i="8"/>
  <c r="R52" i="44" s="1"/>
  <c r="AT60" i="8"/>
  <c r="Z60" i="44" s="1"/>
  <c r="AK60" i="8"/>
  <c r="Q60" i="44" s="1"/>
  <c r="AZ60" i="8"/>
  <c r="AF60" i="44" s="1"/>
  <c r="AJ60" i="8"/>
  <c r="P60" i="44" s="1"/>
  <c r="AU60" i="8"/>
  <c r="AA60" i="44" s="1"/>
  <c r="AY60" i="8"/>
  <c r="AE60" i="44" s="1"/>
  <c r="AH60" i="8"/>
  <c r="N60" i="44" s="1"/>
  <c r="AN60" i="8"/>
  <c r="T60" i="44" s="1"/>
  <c r="AN217" i="8"/>
  <c r="T217" i="44" s="1"/>
  <c r="AQ217" i="8"/>
  <c r="W217" i="44" s="1"/>
  <c r="AS217" i="8"/>
  <c r="Y217" i="44" s="1"/>
  <c r="AV217" i="8"/>
  <c r="AB217" i="44" s="1"/>
  <c r="AI217" i="8"/>
  <c r="O217" i="44" s="1"/>
  <c r="AJ217" i="8"/>
  <c r="P217" i="44" s="1"/>
  <c r="AK65" i="8"/>
  <c r="Q65" i="44" s="1"/>
  <c r="AN65" i="8"/>
  <c r="T65" i="44" s="1"/>
  <c r="AG65" i="8"/>
  <c r="M65" i="44" s="1"/>
  <c r="AW65" i="8"/>
  <c r="AC65" i="44" s="1"/>
  <c r="AL65" i="8"/>
  <c r="R65" i="44" s="1"/>
  <c r="AI65" i="8"/>
  <c r="O65" i="44" s="1"/>
  <c r="AJ65" i="8"/>
  <c r="P65" i="44" s="1"/>
  <c r="AY65" i="8"/>
  <c r="AE65" i="44" s="1"/>
  <c r="AP122" i="8"/>
  <c r="V122" i="44" s="1"/>
  <c r="AW122" i="8"/>
  <c r="AC122" i="44" s="1"/>
  <c r="AM122" i="8"/>
  <c r="S122" i="44" s="1"/>
  <c r="AN122" i="8"/>
  <c r="T122" i="44" s="1"/>
  <c r="AK122" i="8"/>
  <c r="Q122" i="44" s="1"/>
  <c r="AG122" i="8"/>
  <c r="M122" i="44" s="1"/>
  <c r="AU122" i="8"/>
  <c r="AA122" i="44" s="1"/>
  <c r="AH136" i="44"/>
  <c r="AI136" i="44" s="1"/>
  <c r="AX126" i="8"/>
  <c r="AD126" i="44" s="1"/>
  <c r="AY199" i="8"/>
  <c r="AE199" i="44" s="1"/>
  <c r="AW199" i="8"/>
  <c r="AC199" i="44" s="1"/>
  <c r="BA217" i="8"/>
  <c r="AG217" i="44" s="1"/>
  <c r="AY217" i="8"/>
  <c r="AE217" i="44" s="1"/>
  <c r="BB62" i="8"/>
  <c r="AT65" i="8"/>
  <c r="Z65" i="44" s="1"/>
  <c r="AQ122" i="8"/>
  <c r="W122" i="44" s="1"/>
  <c r="AK124" i="8"/>
  <c r="Q124" i="44" s="1"/>
  <c r="AJ41" i="8"/>
  <c r="P41" i="44" s="1"/>
  <c r="AU52" i="8"/>
  <c r="AA52" i="44" s="1"/>
  <c r="M216" i="44"/>
  <c r="AH216" i="44" s="1"/>
  <c r="AI216" i="44" s="1"/>
  <c r="BB216" i="8"/>
  <c r="M226" i="44"/>
  <c r="AH226" i="44" s="1"/>
  <c r="AI226" i="44" s="1"/>
  <c r="BB226" i="8"/>
  <c r="AN41" i="8"/>
  <c r="T41" i="44" s="1"/>
  <c r="AT41" i="8"/>
  <c r="Z41" i="44" s="1"/>
  <c r="AW41" i="8"/>
  <c r="AC41" i="44" s="1"/>
  <c r="AG41" i="8"/>
  <c r="M41" i="44" s="1"/>
  <c r="BA41" i="8"/>
  <c r="AG41" i="44" s="1"/>
  <c r="AU41" i="8"/>
  <c r="AA41" i="44" s="1"/>
  <c r="AX41" i="8"/>
  <c r="AD41" i="44" s="1"/>
  <c r="AY134" i="8"/>
  <c r="AE134" i="44" s="1"/>
  <c r="AK134" i="8"/>
  <c r="Q134" i="44" s="1"/>
  <c r="AX134" i="8"/>
  <c r="AD134" i="44" s="1"/>
  <c r="AO134" i="8"/>
  <c r="U134" i="44" s="1"/>
  <c r="AU134" i="8"/>
  <c r="AA134" i="44" s="1"/>
  <c r="AW134" i="8"/>
  <c r="AC134" i="44" s="1"/>
  <c r="AP134" i="8"/>
  <c r="V134" i="44" s="1"/>
  <c r="N148" i="44"/>
  <c r="AH148" i="44" s="1"/>
  <c r="AI148" i="44" s="1"/>
  <c r="BB148" i="8"/>
  <c r="AZ20" i="8"/>
  <c r="AF20" i="44" s="1"/>
  <c r="AP20" i="8"/>
  <c r="V20" i="44" s="1"/>
  <c r="AH20" i="8"/>
  <c r="N20" i="44" s="1"/>
  <c r="AS20" i="8"/>
  <c r="Y20" i="44" s="1"/>
  <c r="AQ20" i="8"/>
  <c r="W20" i="44" s="1"/>
  <c r="AK20" i="8"/>
  <c r="Q20" i="44" s="1"/>
  <c r="AV20" i="8"/>
  <c r="AB20" i="44" s="1"/>
  <c r="AI20" i="8"/>
  <c r="O20" i="44" s="1"/>
  <c r="AO20" i="8"/>
  <c r="U20" i="44" s="1"/>
  <c r="AN209" i="8"/>
  <c r="T209" i="44" s="1"/>
  <c r="AS209" i="8"/>
  <c r="Y209" i="44" s="1"/>
  <c r="AI209" i="8"/>
  <c r="O209" i="44" s="1"/>
  <c r="AW209" i="8"/>
  <c r="AC209" i="44" s="1"/>
  <c r="AV209" i="8"/>
  <c r="AB209" i="44" s="1"/>
  <c r="AL209" i="8"/>
  <c r="R209" i="44" s="1"/>
  <c r="AG209" i="8"/>
  <c r="M209" i="44" s="1"/>
  <c r="AX209" i="8"/>
  <c r="AD209" i="44" s="1"/>
  <c r="BA209" i="8"/>
  <c r="AG209" i="44" s="1"/>
  <c r="AG21" i="8"/>
  <c r="M21" i="44" s="1"/>
  <c r="BA21" i="8"/>
  <c r="AG21" i="44" s="1"/>
  <c r="AY21" i="8"/>
  <c r="AE21" i="44" s="1"/>
  <c r="AI21" i="8"/>
  <c r="O21" i="44" s="1"/>
  <c r="AV21" i="8"/>
  <c r="AB21" i="44" s="1"/>
  <c r="AL21" i="8"/>
  <c r="R21" i="44" s="1"/>
  <c r="AZ21" i="8"/>
  <c r="AF21" i="44" s="1"/>
  <c r="M31" i="44"/>
  <c r="AH31" i="44" s="1"/>
  <c r="AI31" i="44" s="1"/>
  <c r="BB31" i="8"/>
  <c r="AM126" i="8"/>
  <c r="S126" i="44" s="1"/>
  <c r="AT199" i="8"/>
  <c r="Z199" i="44" s="1"/>
  <c r="AV60" i="8"/>
  <c r="AB60" i="44" s="1"/>
  <c r="AV65" i="8"/>
  <c r="AB65" i="44" s="1"/>
  <c r="AJ209" i="8"/>
  <c r="P209" i="44" s="1"/>
  <c r="AR134" i="8"/>
  <c r="X134" i="44" s="1"/>
  <c r="AK227" i="8"/>
  <c r="Q227" i="44" s="1"/>
  <c r="AM156" i="8"/>
  <c r="S156" i="44" s="1"/>
  <c r="AV184" i="8"/>
  <c r="AB184" i="44" s="1"/>
  <c r="AT124" i="8"/>
  <c r="Z124" i="44" s="1"/>
  <c r="AI124" i="8"/>
  <c r="O124" i="44" s="1"/>
  <c r="BA82" i="8"/>
  <c r="AG82" i="44" s="1"/>
  <c r="BA122" i="8"/>
  <c r="AG122" i="44" s="1"/>
  <c r="AV122" i="8"/>
  <c r="AB122" i="44" s="1"/>
  <c r="BA52" i="8"/>
  <c r="AG52" i="44" s="1"/>
  <c r="AH52" i="8"/>
  <c r="N52" i="44" s="1"/>
  <c r="S86" i="44"/>
  <c r="AH86" i="44" s="1"/>
  <c r="AI86" i="44" s="1"/>
  <c r="BB86" i="8"/>
  <c r="M173" i="44"/>
  <c r="AH173" i="44" s="1"/>
  <c r="AI173" i="44" s="1"/>
  <c r="BB173" i="8"/>
  <c r="AL146" i="8"/>
  <c r="R146" i="44" s="1"/>
  <c r="AY146" i="8"/>
  <c r="AE146" i="44" s="1"/>
  <c r="AN146" i="8"/>
  <c r="T146" i="44" s="1"/>
  <c r="AR146" i="8"/>
  <c r="X146" i="44" s="1"/>
  <c r="BA146" i="8"/>
  <c r="AG146" i="44" s="1"/>
  <c r="AS146" i="8"/>
  <c r="Y146" i="44" s="1"/>
  <c r="AJ146" i="8"/>
  <c r="P146" i="44" s="1"/>
  <c r="AI146" i="8"/>
  <c r="O146" i="44" s="1"/>
  <c r="AZ146" i="8"/>
  <c r="AF146" i="44" s="1"/>
  <c r="P158" i="44"/>
  <c r="AH158" i="44" s="1"/>
  <c r="AI158" i="44" s="1"/>
  <c r="BB158" i="8"/>
  <c r="AJ189" i="8"/>
  <c r="P189" i="44" s="1"/>
  <c r="AS189" i="8"/>
  <c r="Y189" i="44" s="1"/>
  <c r="AV189" i="8"/>
  <c r="AB189" i="44" s="1"/>
  <c r="AR189" i="8"/>
  <c r="X189" i="44" s="1"/>
  <c r="AO189" i="8"/>
  <c r="U189" i="44" s="1"/>
  <c r="AI189" i="8"/>
  <c r="O189" i="44" s="1"/>
  <c r="AY189" i="8"/>
  <c r="AE189" i="44" s="1"/>
  <c r="AQ189" i="8"/>
  <c r="W189" i="44" s="1"/>
  <c r="M164" i="44"/>
  <c r="AH164" i="44" s="1"/>
  <c r="AI164" i="44" s="1"/>
  <c r="BB164" i="8"/>
  <c r="M94" i="44"/>
  <c r="AH94" i="44" s="1"/>
  <c r="AI94" i="44" s="1"/>
  <c r="BB94" i="8"/>
  <c r="M192" i="44"/>
  <c r="AH192" i="44" s="1"/>
  <c r="AI192" i="44" s="1"/>
  <c r="BB192" i="8"/>
  <c r="AL126" i="8"/>
  <c r="R126" i="44" s="1"/>
  <c r="AG217" i="8"/>
  <c r="M217" i="44" s="1"/>
  <c r="BB213" i="8"/>
  <c r="AW82" i="8"/>
  <c r="AC82" i="44" s="1"/>
  <c r="AL151" i="8"/>
  <c r="R151" i="44" s="1"/>
  <c r="AN124" i="8"/>
  <c r="T124" i="44" s="1"/>
  <c r="AJ124" i="8"/>
  <c r="P124" i="44" s="1"/>
  <c r="AN189" i="8"/>
  <c r="T189" i="44" s="1"/>
  <c r="AG52" i="8"/>
  <c r="M52" i="44" s="1"/>
  <c r="AU189" i="8"/>
  <c r="AA189" i="44" s="1"/>
  <c r="AY52" i="8"/>
  <c r="AE52" i="44" s="1"/>
  <c r="AX224" i="8"/>
  <c r="AD224" i="44" s="1"/>
  <c r="AV224" i="8"/>
  <c r="AB224" i="44" s="1"/>
  <c r="AL224" i="8"/>
  <c r="R224" i="44" s="1"/>
  <c r="AM224" i="8"/>
  <c r="S224" i="44" s="1"/>
  <c r="AU224" i="8"/>
  <c r="AA224" i="44" s="1"/>
  <c r="AR224" i="8"/>
  <c r="X224" i="44" s="1"/>
  <c r="AS16" i="8"/>
  <c r="Y16" i="44" s="1"/>
  <c r="AH16" i="8"/>
  <c r="N16" i="44" s="1"/>
  <c r="AZ16" i="8"/>
  <c r="AF16" i="44" s="1"/>
  <c r="AN16" i="8"/>
  <c r="T16" i="44" s="1"/>
  <c r="AO16" i="8"/>
  <c r="U16" i="44" s="1"/>
  <c r="AT16" i="8"/>
  <c r="Z16" i="44" s="1"/>
  <c r="AK16" i="8"/>
  <c r="Q16" i="44" s="1"/>
  <c r="AY16" i="8"/>
  <c r="AE16" i="44" s="1"/>
  <c r="AR16" i="8"/>
  <c r="X16" i="44" s="1"/>
  <c r="AV16" i="8"/>
  <c r="AB16" i="44" s="1"/>
  <c r="AL16" i="8"/>
  <c r="R16" i="44" s="1"/>
  <c r="AS225" i="8"/>
  <c r="Y225" i="44" s="1"/>
  <c r="BA225" i="8"/>
  <c r="AG225" i="44" s="1"/>
  <c r="AP206" i="8"/>
  <c r="V206" i="44" s="1"/>
  <c r="AR206" i="8"/>
  <c r="X206" i="44" s="1"/>
  <c r="AK206" i="8"/>
  <c r="Q206" i="44" s="1"/>
  <c r="AJ206" i="8"/>
  <c r="P206" i="44" s="1"/>
  <c r="AH206" i="8"/>
  <c r="N206" i="44" s="1"/>
  <c r="AZ206" i="8"/>
  <c r="AF206" i="44" s="1"/>
  <c r="AN206" i="8"/>
  <c r="T206" i="44" s="1"/>
  <c r="AN127" i="8"/>
  <c r="T127" i="44" s="1"/>
  <c r="AG127" i="8"/>
  <c r="M127" i="44" s="1"/>
  <c r="BA127" i="8"/>
  <c r="AG127" i="44" s="1"/>
  <c r="AQ127" i="8"/>
  <c r="W127" i="44" s="1"/>
  <c r="AU127" i="8"/>
  <c r="AA127" i="44" s="1"/>
  <c r="AH127" i="8"/>
  <c r="N127" i="44" s="1"/>
  <c r="AY127" i="8"/>
  <c r="AE127" i="44" s="1"/>
  <c r="AJ127" i="8"/>
  <c r="P127" i="44" s="1"/>
  <c r="AS127" i="8"/>
  <c r="Y127" i="44" s="1"/>
  <c r="AM127" i="8"/>
  <c r="S127" i="44" s="1"/>
  <c r="AW127" i="8"/>
  <c r="AC127" i="44" s="1"/>
  <c r="AV127" i="8"/>
  <c r="AB127" i="44" s="1"/>
  <c r="AW159" i="8"/>
  <c r="AC159" i="44" s="1"/>
  <c r="AU159" i="8"/>
  <c r="AA159" i="44" s="1"/>
  <c r="AN159" i="8"/>
  <c r="T159" i="44" s="1"/>
  <c r="BA159" i="8"/>
  <c r="AG159" i="44" s="1"/>
  <c r="AH159" i="8"/>
  <c r="N159" i="44" s="1"/>
  <c r="AS159" i="8"/>
  <c r="Y159" i="44" s="1"/>
  <c r="AQ159" i="8"/>
  <c r="W159" i="44" s="1"/>
  <c r="AP159" i="8"/>
  <c r="V159" i="44" s="1"/>
  <c r="AV145" i="8"/>
  <c r="AB145" i="44" s="1"/>
  <c r="AN145" i="8"/>
  <c r="T145" i="44" s="1"/>
  <c r="AX145" i="8"/>
  <c r="AD145" i="44" s="1"/>
  <c r="AQ145" i="8"/>
  <c r="W145" i="44" s="1"/>
  <c r="BA145" i="8"/>
  <c r="AG145" i="44" s="1"/>
  <c r="AJ145" i="8"/>
  <c r="P145" i="44" s="1"/>
  <c r="AK170" i="8"/>
  <c r="Q170" i="44" s="1"/>
  <c r="AX170" i="8"/>
  <c r="AD170" i="44" s="1"/>
  <c r="AZ170" i="8"/>
  <c r="AF170" i="44" s="1"/>
  <c r="AJ170" i="8"/>
  <c r="P170" i="44" s="1"/>
  <c r="AN170" i="8"/>
  <c r="T170" i="44" s="1"/>
  <c r="AW170" i="8"/>
  <c r="AC170" i="44" s="1"/>
  <c r="AT170" i="8"/>
  <c r="Z170" i="44" s="1"/>
  <c r="BA170" i="8"/>
  <c r="AG170" i="44" s="1"/>
  <c r="AV170" i="8"/>
  <c r="AB170" i="44" s="1"/>
  <c r="M73" i="44"/>
  <c r="AH73" i="44" s="1"/>
  <c r="AI73" i="44" s="1"/>
  <c r="BB73" i="8"/>
  <c r="AP225" i="8"/>
  <c r="V225" i="44" s="1"/>
  <c r="AH126" i="8"/>
  <c r="N126" i="44" s="1"/>
  <c r="AQ199" i="8"/>
  <c r="W199" i="44" s="1"/>
  <c r="AL90" i="8"/>
  <c r="R90" i="44" s="1"/>
  <c r="BB198" i="8"/>
  <c r="AO145" i="8"/>
  <c r="U145" i="44" s="1"/>
  <c r="AX60" i="8"/>
  <c r="AD60" i="44" s="1"/>
  <c r="AS21" i="8"/>
  <c r="Y21" i="44" s="1"/>
  <c r="BB171" i="8"/>
  <c r="AL134" i="8"/>
  <c r="R134" i="44" s="1"/>
  <c r="AI132" i="8"/>
  <c r="O132" i="44" s="1"/>
  <c r="AV132" i="8"/>
  <c r="AB132" i="44" s="1"/>
  <c r="AT165" i="8"/>
  <c r="Z165" i="44" s="1"/>
  <c r="AU170" i="8"/>
  <c r="AA170" i="44" s="1"/>
  <c r="AS169" i="8"/>
  <c r="Y169" i="44" s="1"/>
  <c r="AM151" i="8"/>
  <c r="S151" i="44" s="1"/>
  <c r="AQ121" i="8"/>
  <c r="W121" i="44" s="1"/>
  <c r="AP204" i="8"/>
  <c r="V204" i="44" s="1"/>
  <c r="AL121" i="8"/>
  <c r="R121" i="44" s="1"/>
  <c r="AI122" i="8"/>
  <c r="O122" i="44" s="1"/>
  <c r="AG16" i="8"/>
  <c r="M16" i="44" s="1"/>
  <c r="AJ122" i="8"/>
  <c r="P122" i="44" s="1"/>
  <c r="AR122" i="8"/>
  <c r="X122" i="44" s="1"/>
  <c r="AI167" i="8"/>
  <c r="O167" i="44" s="1"/>
  <c r="AW16" i="8"/>
  <c r="AC16" i="44" s="1"/>
  <c r="AQ16" i="8"/>
  <c r="W16" i="44" s="1"/>
  <c r="AX52" i="8"/>
  <c r="AD52" i="44" s="1"/>
  <c r="AV41" i="8"/>
  <c r="AB41" i="44" s="1"/>
  <c r="AX76" i="8"/>
  <c r="AD76" i="44" s="1"/>
  <c r="AW76" i="8"/>
  <c r="AC76" i="44" s="1"/>
  <c r="AO76" i="8"/>
  <c r="U76" i="44" s="1"/>
  <c r="AH76" i="8"/>
  <c r="N76" i="44" s="1"/>
  <c r="AY76" i="8"/>
  <c r="AE76" i="44" s="1"/>
  <c r="AP76" i="8"/>
  <c r="V76" i="44" s="1"/>
  <c r="AJ76" i="8"/>
  <c r="P76" i="44" s="1"/>
  <c r="AI76" i="8"/>
  <c r="O76" i="44" s="1"/>
  <c r="AN76" i="8"/>
  <c r="T76" i="44" s="1"/>
  <c r="AT76" i="8"/>
  <c r="Z76" i="44" s="1"/>
  <c r="BA76" i="8"/>
  <c r="AG76" i="44" s="1"/>
  <c r="BA44" i="8"/>
  <c r="AG44" i="44" s="1"/>
  <c r="AR44" i="8"/>
  <c r="X44" i="44" s="1"/>
  <c r="AJ44" i="8"/>
  <c r="P44" i="44" s="1"/>
  <c r="AU44" i="8"/>
  <c r="AA44" i="44" s="1"/>
  <c r="AI44" i="8"/>
  <c r="O44" i="44" s="1"/>
  <c r="AW44" i="8"/>
  <c r="AC44" i="44" s="1"/>
  <c r="M91" i="44"/>
  <c r="AH91" i="44" s="1"/>
  <c r="AI91" i="44" s="1"/>
  <c r="BB91" i="8"/>
  <c r="M138" i="44"/>
  <c r="AH138" i="44" s="1"/>
  <c r="AI138" i="44" s="1"/>
  <c r="BB138" i="8"/>
  <c r="M84" i="44"/>
  <c r="AH84" i="44" s="1"/>
  <c r="AI84" i="44" s="1"/>
  <c r="BB84" i="8"/>
  <c r="AL225" i="8"/>
  <c r="R225" i="44" s="1"/>
  <c r="AU126" i="8"/>
  <c r="AA126" i="44" s="1"/>
  <c r="AZ126" i="8"/>
  <c r="AF126" i="44" s="1"/>
  <c r="AT126" i="8"/>
  <c r="Z126" i="44" s="1"/>
  <c r="AO199" i="8"/>
  <c r="U199" i="44" s="1"/>
  <c r="AG199" i="8"/>
  <c r="M199" i="44" s="1"/>
  <c r="AX181" i="8"/>
  <c r="AD181" i="44" s="1"/>
  <c r="AR181" i="8"/>
  <c r="X181" i="44" s="1"/>
  <c r="AN181" i="8"/>
  <c r="T181" i="44" s="1"/>
  <c r="AH90" i="8"/>
  <c r="N90" i="44" s="1"/>
  <c r="AL217" i="8"/>
  <c r="R217" i="44" s="1"/>
  <c r="AX217" i="8"/>
  <c r="AD217" i="44" s="1"/>
  <c r="BB43" i="8"/>
  <c r="AN115" i="8"/>
  <c r="T115" i="44" s="1"/>
  <c r="BB142" i="8"/>
  <c r="AS154" i="8"/>
  <c r="Y154" i="44" s="1"/>
  <c r="AG154" i="8"/>
  <c r="M154" i="44" s="1"/>
  <c r="AI145" i="8"/>
  <c r="O145" i="44" s="1"/>
  <c r="AP145" i="8"/>
  <c r="V145" i="44" s="1"/>
  <c r="AM110" i="8"/>
  <c r="S110" i="44" s="1"/>
  <c r="AW60" i="8"/>
  <c r="AC60" i="44" s="1"/>
  <c r="AP60" i="8"/>
  <c r="V60" i="44" s="1"/>
  <c r="AH44" i="8"/>
  <c r="N44" i="44" s="1"/>
  <c r="AT44" i="8"/>
  <c r="Z44" i="44" s="1"/>
  <c r="AY195" i="8"/>
  <c r="AE195" i="44" s="1"/>
  <c r="AO224" i="8"/>
  <c r="U224" i="44" s="1"/>
  <c r="AH224" i="8"/>
  <c r="N224" i="44" s="1"/>
  <c r="AX65" i="8"/>
  <c r="AD65" i="44" s="1"/>
  <c r="BB114" i="8"/>
  <c r="AH209" i="8"/>
  <c r="N209" i="44" s="1"/>
  <c r="AN21" i="8"/>
  <c r="T21" i="44" s="1"/>
  <c r="AK21" i="8"/>
  <c r="Q21" i="44" s="1"/>
  <c r="AH171" i="44"/>
  <c r="AI171" i="44" s="1"/>
  <c r="AZ134" i="8"/>
  <c r="AF134" i="44" s="1"/>
  <c r="AN134" i="8"/>
  <c r="T134" i="44" s="1"/>
  <c r="AK128" i="8"/>
  <c r="Q128" i="44" s="1"/>
  <c r="AZ132" i="8"/>
  <c r="AF132" i="44" s="1"/>
  <c r="AV165" i="8"/>
  <c r="AB165" i="44" s="1"/>
  <c r="AX146" i="8"/>
  <c r="AD146" i="44" s="1"/>
  <c r="AH146" i="8"/>
  <c r="N146" i="44" s="1"/>
  <c r="BA20" i="8"/>
  <c r="AG20" i="44" s="1"/>
  <c r="AW20" i="8"/>
  <c r="AC20" i="44" s="1"/>
  <c r="AR170" i="8"/>
  <c r="X170" i="44" s="1"/>
  <c r="AG170" i="8"/>
  <c r="M170" i="44" s="1"/>
  <c r="AV187" i="8"/>
  <c r="AB187" i="44" s="1"/>
  <c r="AT227" i="8"/>
  <c r="Z227" i="44" s="1"/>
  <c r="AK22" i="8"/>
  <c r="Q22" i="44" s="1"/>
  <c r="AY206" i="8"/>
  <c r="AE206" i="44" s="1"/>
  <c r="AI206" i="8"/>
  <c r="O206" i="44" s="1"/>
  <c r="BB85" i="8"/>
  <c r="BA51" i="8"/>
  <c r="AG51" i="44" s="1"/>
  <c r="AI156" i="8"/>
  <c r="O156" i="44" s="1"/>
  <c r="AU156" i="8"/>
  <c r="AA156" i="44" s="1"/>
  <c r="AH184" i="8"/>
  <c r="N184" i="44" s="1"/>
  <c r="AW184" i="8"/>
  <c r="AC184" i="44" s="1"/>
  <c r="AM121" i="8"/>
  <c r="S121" i="44" s="1"/>
  <c r="AG151" i="8"/>
  <c r="M151" i="44" s="1"/>
  <c r="AP124" i="8"/>
  <c r="V124" i="44" s="1"/>
  <c r="AT121" i="8"/>
  <c r="Z121" i="44" s="1"/>
  <c r="AU64" i="8"/>
  <c r="AA64" i="44" s="1"/>
  <c r="AO64" i="8"/>
  <c r="U64" i="44" s="1"/>
  <c r="AV121" i="8"/>
  <c r="AB121" i="44" s="1"/>
  <c r="AP16" i="8"/>
  <c r="V16" i="44" s="1"/>
  <c r="AJ204" i="8"/>
  <c r="P204" i="44" s="1"/>
  <c r="AU151" i="8"/>
  <c r="AA151" i="44" s="1"/>
  <c r="AQ36" i="8"/>
  <c r="W36" i="44" s="1"/>
  <c r="AQ76" i="8"/>
  <c r="W76" i="44" s="1"/>
  <c r="AI64" i="8"/>
  <c r="O64" i="44" s="1"/>
  <c r="AY50" i="8"/>
  <c r="AE50" i="44" s="1"/>
  <c r="AU50" i="8"/>
  <c r="AA50" i="44" s="1"/>
  <c r="AU36" i="8"/>
  <c r="AA36" i="44" s="1"/>
  <c r="AR76" i="8"/>
  <c r="X76" i="44" s="1"/>
  <c r="AG159" i="8"/>
  <c r="M159" i="44" s="1"/>
  <c r="AM16" i="8"/>
  <c r="S16" i="44" s="1"/>
  <c r="AX50" i="8"/>
  <c r="AD50" i="44" s="1"/>
  <c r="BB200" i="8"/>
  <c r="AR203" i="8"/>
  <c r="X203" i="44" s="1"/>
  <c r="AS122" i="8"/>
  <c r="Y122" i="44" s="1"/>
  <c r="AV177" i="8"/>
  <c r="AB177" i="44" s="1"/>
  <c r="BA177" i="8"/>
  <c r="AG177" i="44" s="1"/>
  <c r="AQ177" i="8"/>
  <c r="W177" i="44" s="1"/>
  <c r="AJ16" i="8"/>
  <c r="P16" i="44" s="1"/>
  <c r="AM52" i="8"/>
  <c r="S52" i="44" s="1"/>
  <c r="AM82" i="8"/>
  <c r="S82" i="44" s="1"/>
  <c r="AV82" i="8"/>
  <c r="AB82" i="44" s="1"/>
  <c r="AM41" i="8"/>
  <c r="S41" i="44" s="1"/>
  <c r="AY45" i="8"/>
  <c r="AE45" i="44" s="1"/>
  <c r="AI45" i="8"/>
  <c r="O45" i="44" s="1"/>
  <c r="AG169" i="8"/>
  <c r="M169" i="44" s="1"/>
  <c r="AV169" i="8"/>
  <c r="AB169" i="44" s="1"/>
  <c r="AR169" i="8"/>
  <c r="X169" i="44" s="1"/>
  <c r="AZ169" i="8"/>
  <c r="AF169" i="44" s="1"/>
  <c r="AI169" i="8"/>
  <c r="O169" i="44" s="1"/>
  <c r="AU169" i="8"/>
  <c r="AA169" i="44" s="1"/>
  <c r="AM169" i="8"/>
  <c r="S169" i="44" s="1"/>
  <c r="AP169" i="8"/>
  <c r="V169" i="44" s="1"/>
  <c r="AH169" i="8"/>
  <c r="N169" i="44" s="1"/>
  <c r="M120" i="44"/>
  <c r="AH120" i="44" s="1"/>
  <c r="AI120" i="44" s="1"/>
  <c r="BB120" i="8"/>
  <c r="AP199" i="8"/>
  <c r="V199" i="44" s="1"/>
  <c r="AU217" i="8"/>
  <c r="AA217" i="44" s="1"/>
  <c r="BB63" i="8"/>
  <c r="AS60" i="8"/>
  <c r="Y60" i="44" s="1"/>
  <c r="AS65" i="8"/>
  <c r="Y65" i="44" s="1"/>
  <c r="AO209" i="8"/>
  <c r="U209" i="44" s="1"/>
  <c r="AR209" i="8"/>
  <c r="X209" i="44" s="1"/>
  <c r="AT134" i="8"/>
  <c r="Z134" i="44" s="1"/>
  <c r="AJ165" i="8"/>
  <c r="P165" i="44" s="1"/>
  <c r="AT20" i="8"/>
  <c r="Z20" i="44" s="1"/>
  <c r="AX169" i="8"/>
  <c r="AD169" i="44" s="1"/>
  <c r="AW227" i="8"/>
  <c r="AC227" i="44" s="1"/>
  <c r="AM51" i="8"/>
  <c r="S51" i="44" s="1"/>
  <c r="BB136" i="8"/>
  <c r="AW156" i="8"/>
  <c r="AC156" i="44" s="1"/>
  <c r="BA184" i="8"/>
  <c r="AG184" i="44" s="1"/>
  <c r="AQ184" i="8"/>
  <c r="W184" i="44" s="1"/>
  <c r="AK41" i="8"/>
  <c r="Q41" i="44" s="1"/>
  <c r="AO41" i="8"/>
  <c r="U41" i="44" s="1"/>
  <c r="AT167" i="8"/>
  <c r="Z167" i="44" s="1"/>
  <c r="AK167" i="8"/>
  <c r="Q167" i="44" s="1"/>
  <c r="AL167" i="8"/>
  <c r="R167" i="44" s="1"/>
  <c r="AM167" i="8"/>
  <c r="S167" i="44" s="1"/>
  <c r="AU167" i="8"/>
  <c r="AA167" i="44" s="1"/>
  <c r="AZ167" i="8"/>
  <c r="AF167" i="44" s="1"/>
  <c r="AJ167" i="8"/>
  <c r="P167" i="44" s="1"/>
  <c r="AQ167" i="8"/>
  <c r="W167" i="44" s="1"/>
  <c r="AY167" i="8"/>
  <c r="AE167" i="44" s="1"/>
  <c r="BA167" i="8"/>
  <c r="AG167" i="44" s="1"/>
  <c r="AO132" i="8"/>
  <c r="U132" i="44" s="1"/>
  <c r="AJ132" i="8"/>
  <c r="P132" i="44" s="1"/>
  <c r="AN132" i="8"/>
  <c r="T132" i="44" s="1"/>
  <c r="AW132" i="8"/>
  <c r="AC132" i="44" s="1"/>
  <c r="AY132" i="8"/>
  <c r="AE132" i="44" s="1"/>
  <c r="AR132" i="8"/>
  <c r="X132" i="44" s="1"/>
  <c r="AM132" i="8"/>
  <c r="S132" i="44" s="1"/>
  <c r="AT132" i="8"/>
  <c r="Z132" i="44" s="1"/>
  <c r="BA121" i="8"/>
  <c r="AG121" i="44" s="1"/>
  <c r="AY121" i="8"/>
  <c r="AE121" i="44" s="1"/>
  <c r="AI121" i="8"/>
  <c r="O121" i="44" s="1"/>
  <c r="AN121" i="8"/>
  <c r="T121" i="44" s="1"/>
  <c r="AP121" i="8"/>
  <c r="V121" i="44" s="1"/>
  <c r="AH121" i="8"/>
  <c r="N121" i="44" s="1"/>
  <c r="AH61" i="44"/>
  <c r="AI61" i="44" s="1"/>
  <c r="AS90" i="8"/>
  <c r="Y90" i="44" s="1"/>
  <c r="AK90" i="8"/>
  <c r="Q90" i="44" s="1"/>
  <c r="M160" i="44"/>
  <c r="AH160" i="44" s="1"/>
  <c r="AI160" i="44" s="1"/>
  <c r="BB160" i="8"/>
  <c r="AU225" i="8"/>
  <c r="AA225" i="44" s="1"/>
  <c r="AO225" i="8"/>
  <c r="U225" i="44" s="1"/>
  <c r="BA126" i="8"/>
  <c r="AG126" i="44" s="1"/>
  <c r="AR126" i="8"/>
  <c r="X126" i="44" s="1"/>
  <c r="BA199" i="8"/>
  <c r="AG199" i="44" s="1"/>
  <c r="AH199" i="8"/>
  <c r="N199" i="44" s="1"/>
  <c r="AM181" i="8"/>
  <c r="S181" i="44" s="1"/>
  <c r="AS181" i="8"/>
  <c r="Y181" i="44" s="1"/>
  <c r="AN90" i="8"/>
  <c r="T90" i="44" s="1"/>
  <c r="AQ90" i="8"/>
  <c r="W90" i="44" s="1"/>
  <c r="AG90" i="8"/>
  <c r="M90" i="44" s="1"/>
  <c r="BB116" i="8"/>
  <c r="AW217" i="8"/>
  <c r="AC217" i="44" s="1"/>
  <c r="AZ217" i="8"/>
  <c r="AF217" i="44" s="1"/>
  <c r="BB212" i="8"/>
  <c r="AZ145" i="8"/>
  <c r="AF145" i="44" s="1"/>
  <c r="AW145" i="8"/>
  <c r="AC145" i="44" s="1"/>
  <c r="AO60" i="8"/>
  <c r="U60" i="44" s="1"/>
  <c r="BA224" i="8"/>
  <c r="AG224" i="44" s="1"/>
  <c r="AT224" i="8"/>
  <c r="Z224" i="44" s="1"/>
  <c r="AU65" i="8"/>
  <c r="AA65" i="44" s="1"/>
  <c r="N133" i="44"/>
  <c r="AH133" i="44" s="1"/>
  <c r="AI133" i="44" s="1"/>
  <c r="AR21" i="8"/>
  <c r="X21" i="44" s="1"/>
  <c r="BA134" i="8"/>
  <c r="AG134" i="44" s="1"/>
  <c r="AL128" i="8"/>
  <c r="R128" i="44" s="1"/>
  <c r="AW128" i="8"/>
  <c r="AC128" i="44" s="1"/>
  <c r="AS132" i="8"/>
  <c r="Y132" i="44" s="1"/>
  <c r="AI170" i="8"/>
  <c r="O170" i="44" s="1"/>
  <c r="AL169" i="8"/>
  <c r="R169" i="44" s="1"/>
  <c r="AV206" i="8"/>
  <c r="AB206" i="44" s="1"/>
  <c r="AG156" i="8"/>
  <c r="M156" i="44" s="1"/>
  <c r="AY184" i="8"/>
  <c r="AE184" i="44" s="1"/>
  <c r="AP184" i="8"/>
  <c r="V184" i="44" s="1"/>
  <c r="AM124" i="8"/>
  <c r="S124" i="44" s="1"/>
  <c r="AX122" i="8"/>
  <c r="AD122" i="44" s="1"/>
  <c r="AI52" i="8"/>
  <c r="O52" i="44" s="1"/>
  <c r="AP52" i="8"/>
  <c r="V52" i="44" s="1"/>
  <c r="AG167" i="8"/>
  <c r="M167" i="44" s="1"/>
  <c r="AG124" i="8"/>
  <c r="M124" i="44" s="1"/>
  <c r="AM159" i="8"/>
  <c r="S159" i="44" s="1"/>
  <c r="AV167" i="8"/>
  <c r="AB167" i="44" s="1"/>
  <c r="M201" i="44"/>
  <c r="AH201" i="44" s="1"/>
  <c r="AI201" i="44" s="1"/>
  <c r="BB201" i="8"/>
  <c r="AY187" i="8"/>
  <c r="AE187" i="44" s="1"/>
  <c r="AG187" i="8"/>
  <c r="M187" i="44" s="1"/>
  <c r="AR187" i="8"/>
  <c r="X187" i="44" s="1"/>
  <c r="AM187" i="8"/>
  <c r="S187" i="44" s="1"/>
  <c r="AW187" i="8"/>
  <c r="AC187" i="44" s="1"/>
  <c r="AU187" i="8"/>
  <c r="AA187" i="44" s="1"/>
  <c r="AN225" i="8"/>
  <c r="T225" i="44" s="1"/>
  <c r="AI225" i="8"/>
  <c r="O225" i="44" s="1"/>
  <c r="AO126" i="8"/>
  <c r="U126" i="44" s="1"/>
  <c r="AW181" i="8"/>
  <c r="AC181" i="44" s="1"/>
  <c r="AY181" i="8"/>
  <c r="AE181" i="44" s="1"/>
  <c r="BB97" i="8"/>
  <c r="BB37" i="8"/>
  <c r="AL145" i="8"/>
  <c r="R145" i="44" s="1"/>
  <c r="BA60" i="8"/>
  <c r="AG60" i="44" s="1"/>
  <c r="AZ209" i="8"/>
  <c r="AF209" i="44" s="1"/>
  <c r="AI51" i="8"/>
  <c r="O51" i="44" s="1"/>
  <c r="AT156" i="8"/>
  <c r="Z156" i="44" s="1"/>
  <c r="AJ184" i="8"/>
  <c r="P184" i="44" s="1"/>
  <c r="AQ151" i="8"/>
  <c r="W151" i="44" s="1"/>
  <c r="AH151" i="8"/>
  <c r="N151" i="44" s="1"/>
  <c r="AY151" i="8"/>
  <c r="AE151" i="44" s="1"/>
  <c r="AX82" i="8"/>
  <c r="AD82" i="44" s="1"/>
  <c r="AK127" i="8"/>
  <c r="Q127" i="44" s="1"/>
  <c r="AS124" i="8"/>
  <c r="Y124" i="44" s="1"/>
  <c r="AL203" i="8"/>
  <c r="R203" i="44" s="1"/>
  <c r="AT52" i="8"/>
  <c r="Z52" i="44" s="1"/>
  <c r="AG45" i="8"/>
  <c r="M45" i="44" s="1"/>
  <c r="AQ41" i="8"/>
  <c r="W41" i="44" s="1"/>
  <c r="AL41" i="8"/>
  <c r="R41" i="44" s="1"/>
  <c r="BB75" i="8"/>
  <c r="AL38" i="8"/>
  <c r="R38" i="44" s="1"/>
  <c r="AS38" i="8"/>
  <c r="Y38" i="44" s="1"/>
  <c r="AJ38" i="8"/>
  <c r="P38" i="44" s="1"/>
  <c r="AX38" i="8"/>
  <c r="AD38" i="44" s="1"/>
  <c r="AT38" i="8"/>
  <c r="Z38" i="44" s="1"/>
  <c r="AQ38" i="8"/>
  <c r="W38" i="44" s="1"/>
  <c r="AP38" i="8"/>
  <c r="V38" i="44" s="1"/>
  <c r="AN38" i="8"/>
  <c r="T38" i="44" s="1"/>
  <c r="AU38" i="8"/>
  <c r="AA38" i="44" s="1"/>
  <c r="AO177" i="8"/>
  <c r="U177" i="44" s="1"/>
  <c r="AH177" i="8"/>
  <c r="N177" i="44" s="1"/>
  <c r="AT177" i="8"/>
  <c r="Z177" i="44" s="1"/>
  <c r="AW177" i="8"/>
  <c r="AC177" i="44" s="1"/>
  <c r="AM177" i="8"/>
  <c r="S177" i="44" s="1"/>
  <c r="AN177" i="8"/>
  <c r="T177" i="44" s="1"/>
  <c r="AP177" i="8"/>
  <c r="V177" i="44" s="1"/>
  <c r="AX110" i="8"/>
  <c r="AD110" i="44" s="1"/>
  <c r="AH110" i="8"/>
  <c r="N110" i="44" s="1"/>
  <c r="AP110" i="8"/>
  <c r="V110" i="44" s="1"/>
  <c r="AY110" i="8"/>
  <c r="AE110" i="44" s="1"/>
  <c r="AN110" i="8"/>
  <c r="T110" i="44" s="1"/>
  <c r="AS110" i="8"/>
  <c r="Y110" i="44" s="1"/>
  <c r="AG110" i="8"/>
  <c r="M110" i="44" s="1"/>
  <c r="AT110" i="8"/>
  <c r="Z110" i="44" s="1"/>
  <c r="AI110" i="8"/>
  <c r="O110" i="44" s="1"/>
  <c r="AN211" i="8"/>
  <c r="T211" i="44" s="1"/>
  <c r="AM211" i="8"/>
  <c r="S211" i="44" s="1"/>
  <c r="AS211" i="8"/>
  <c r="Y211" i="44" s="1"/>
  <c r="AI211" i="8"/>
  <c r="O211" i="44" s="1"/>
  <c r="AO211" i="8"/>
  <c r="U211" i="44" s="1"/>
  <c r="AV211" i="8"/>
  <c r="AB211" i="44" s="1"/>
  <c r="AP211" i="8"/>
  <c r="V211" i="44" s="1"/>
  <c r="AU29" i="8"/>
  <c r="AA29" i="44" s="1"/>
  <c r="BA29" i="8"/>
  <c r="AG29" i="44" s="1"/>
  <c r="AG29" i="8"/>
  <c r="M29" i="44" s="1"/>
  <c r="AK29" i="8"/>
  <c r="Q29" i="44" s="1"/>
  <c r="AH29" i="8"/>
  <c r="N29" i="44" s="1"/>
  <c r="AW29" i="8"/>
  <c r="AC29" i="44" s="1"/>
  <c r="AL29" i="8"/>
  <c r="R29" i="44" s="1"/>
  <c r="AX29" i="8"/>
  <c r="AD29" i="44" s="1"/>
  <c r="AI29" i="8"/>
  <c r="O29" i="44" s="1"/>
  <c r="AQ29" i="8"/>
  <c r="W29" i="44" s="1"/>
  <c r="AR29" i="8"/>
  <c r="X29" i="44" s="1"/>
  <c r="AS29" i="8"/>
  <c r="Y29" i="44" s="1"/>
  <c r="AL172" i="8"/>
  <c r="R172" i="44" s="1"/>
  <c r="AO172" i="8"/>
  <c r="U172" i="44" s="1"/>
  <c r="AT172" i="8"/>
  <c r="Z172" i="44" s="1"/>
  <c r="AR172" i="8"/>
  <c r="X172" i="44" s="1"/>
  <c r="AK172" i="8"/>
  <c r="Q172" i="44" s="1"/>
  <c r="AI172" i="8"/>
  <c r="O172" i="44" s="1"/>
  <c r="AS195" i="8"/>
  <c r="Y195" i="44" s="1"/>
  <c r="AV195" i="8"/>
  <c r="AB195" i="44" s="1"/>
  <c r="AP195" i="8"/>
  <c r="V195" i="44" s="1"/>
  <c r="AU195" i="8"/>
  <c r="AA195" i="44" s="1"/>
  <c r="AN195" i="8"/>
  <c r="T195" i="44" s="1"/>
  <c r="AH195" i="8"/>
  <c r="N195" i="44" s="1"/>
  <c r="AW195" i="8"/>
  <c r="AC195" i="44" s="1"/>
  <c r="AT195" i="8"/>
  <c r="Z195" i="44" s="1"/>
  <c r="AQ195" i="8"/>
  <c r="W195" i="44" s="1"/>
  <c r="AK72" i="8"/>
  <c r="Q72" i="44" s="1"/>
  <c r="AZ72" i="8"/>
  <c r="AF72" i="44" s="1"/>
  <c r="AM72" i="8"/>
  <c r="S72" i="44" s="1"/>
  <c r="AT72" i="8"/>
  <c r="Z72" i="44" s="1"/>
  <c r="AP72" i="8"/>
  <c r="V72" i="44" s="1"/>
  <c r="AX72" i="8"/>
  <c r="AD72" i="44" s="1"/>
  <c r="BA72" i="8"/>
  <c r="AG72" i="44" s="1"/>
  <c r="AW72" i="8"/>
  <c r="AC72" i="44" s="1"/>
  <c r="BB161" i="8"/>
  <c r="AS111" i="8"/>
  <c r="Y111" i="44" s="1"/>
  <c r="AW111" i="8"/>
  <c r="AC111" i="44" s="1"/>
  <c r="AQ225" i="8"/>
  <c r="W225" i="44" s="1"/>
  <c r="AJ225" i="8"/>
  <c r="P225" i="44" s="1"/>
  <c r="AR111" i="8"/>
  <c r="X111" i="44" s="1"/>
  <c r="AJ111" i="8"/>
  <c r="P111" i="44" s="1"/>
  <c r="AT111" i="8"/>
  <c r="Z111" i="44" s="1"/>
  <c r="AZ225" i="8"/>
  <c r="AF225" i="44" s="1"/>
  <c r="AV225" i="8"/>
  <c r="AB225" i="44" s="1"/>
  <c r="AH225" i="8"/>
  <c r="N225" i="44" s="1"/>
  <c r="AV126" i="8"/>
  <c r="AB126" i="44" s="1"/>
  <c r="AP126" i="8"/>
  <c r="V126" i="44" s="1"/>
  <c r="AK199" i="8"/>
  <c r="Q199" i="44" s="1"/>
  <c r="AL199" i="8"/>
  <c r="R199" i="44" s="1"/>
  <c r="BA181" i="8"/>
  <c r="AG181" i="44" s="1"/>
  <c r="AH181" i="8"/>
  <c r="N181" i="44" s="1"/>
  <c r="AP90" i="8"/>
  <c r="V90" i="44" s="1"/>
  <c r="AR90" i="8"/>
  <c r="X90" i="44" s="1"/>
  <c r="AP217" i="8"/>
  <c r="V217" i="44" s="1"/>
  <c r="AH217" i="8"/>
  <c r="N217" i="44" s="1"/>
  <c r="AT115" i="8"/>
  <c r="Z115" i="44" s="1"/>
  <c r="AU145" i="8"/>
  <c r="AA145" i="44" s="1"/>
  <c r="AG145" i="8"/>
  <c r="M145" i="44" s="1"/>
  <c r="AJ110" i="8"/>
  <c r="P110" i="44" s="1"/>
  <c r="AQ60" i="8"/>
  <c r="W60" i="44" s="1"/>
  <c r="AM60" i="8"/>
  <c r="S60" i="44" s="1"/>
  <c r="BB141" i="8"/>
  <c r="AM44" i="8"/>
  <c r="S44" i="44" s="1"/>
  <c r="AX44" i="8"/>
  <c r="AD44" i="44" s="1"/>
  <c r="AO195" i="8"/>
  <c r="U195" i="44" s="1"/>
  <c r="AG195" i="8"/>
  <c r="M195" i="44" s="1"/>
  <c r="BB150" i="8"/>
  <c r="AK224" i="8"/>
  <c r="Q224" i="44" s="1"/>
  <c r="AP224" i="8"/>
  <c r="V224" i="44" s="1"/>
  <c r="AP65" i="8"/>
  <c r="V65" i="44" s="1"/>
  <c r="AR65" i="8"/>
  <c r="X65" i="44" s="1"/>
  <c r="AH114" i="44"/>
  <c r="AI114" i="44" s="1"/>
  <c r="AK209" i="8"/>
  <c r="Q209" i="44" s="1"/>
  <c r="AX21" i="8"/>
  <c r="AD21" i="44" s="1"/>
  <c r="AO21" i="8"/>
  <c r="U21" i="44" s="1"/>
  <c r="BB197" i="8"/>
  <c r="AQ134" i="8"/>
  <c r="W134" i="44" s="1"/>
  <c r="AJ134" i="8"/>
  <c r="P134" i="44" s="1"/>
  <c r="AR211" i="8"/>
  <c r="X211" i="44" s="1"/>
  <c r="AQ211" i="8"/>
  <c r="W211" i="44" s="1"/>
  <c r="AL132" i="8"/>
  <c r="R132" i="44" s="1"/>
  <c r="AQ132" i="8"/>
  <c r="W132" i="44" s="1"/>
  <c r="AM146" i="8"/>
  <c r="S146" i="44" s="1"/>
  <c r="AW146" i="8"/>
  <c r="AC146" i="44" s="1"/>
  <c r="AL20" i="8"/>
  <c r="R20" i="44" s="1"/>
  <c r="AX20" i="8"/>
  <c r="AD20" i="44" s="1"/>
  <c r="AP170" i="8"/>
  <c r="V170" i="44" s="1"/>
  <c r="AL187" i="8"/>
  <c r="R187" i="44" s="1"/>
  <c r="AX187" i="8"/>
  <c r="AD187" i="44" s="1"/>
  <c r="AQ169" i="8"/>
  <c r="W169" i="44" s="1"/>
  <c r="AL227" i="8"/>
  <c r="R227" i="44" s="1"/>
  <c r="AX227" i="8"/>
  <c r="AD227" i="44" s="1"/>
  <c r="AL206" i="8"/>
  <c r="R206" i="44" s="1"/>
  <c r="BA206" i="8"/>
  <c r="AG206" i="44" s="1"/>
  <c r="AZ51" i="8"/>
  <c r="AF51" i="44" s="1"/>
  <c r="AQ156" i="8"/>
  <c r="W156" i="44" s="1"/>
  <c r="AY156" i="8"/>
  <c r="AE156" i="44" s="1"/>
  <c r="AT184" i="8"/>
  <c r="Z184" i="44" s="1"/>
  <c r="AN184" i="8"/>
  <c r="T184" i="44" s="1"/>
  <c r="AU121" i="8"/>
  <c r="AA121" i="44" s="1"/>
  <c r="AW121" i="8"/>
  <c r="AC121" i="44" s="1"/>
  <c r="AK82" i="8"/>
  <c r="Q82" i="44" s="1"/>
  <c r="AY204" i="8"/>
  <c r="AE204" i="44" s="1"/>
  <c r="AM64" i="8"/>
  <c r="S64" i="44" s="1"/>
  <c r="AW204" i="8"/>
  <c r="AC204" i="44" s="1"/>
  <c r="AJ151" i="8"/>
  <c r="P151" i="44" s="1"/>
  <c r="AO121" i="8"/>
  <c r="U121" i="44" s="1"/>
  <c r="AT159" i="8"/>
  <c r="Z159" i="44" s="1"/>
  <c r="AW50" i="8"/>
  <c r="AC50" i="44" s="1"/>
  <c r="AV159" i="8"/>
  <c r="AB159" i="44" s="1"/>
  <c r="AY159" i="8"/>
  <c r="AE159" i="44" s="1"/>
  <c r="AX159" i="8"/>
  <c r="AD159" i="44" s="1"/>
  <c r="AN172" i="8"/>
  <c r="T172" i="44" s="1"/>
  <c r="AH122" i="8"/>
  <c r="N122" i="44" s="1"/>
  <c r="AI203" i="8"/>
  <c r="O203" i="44" s="1"/>
  <c r="AS172" i="8"/>
  <c r="Y172" i="44" s="1"/>
  <c r="AZ172" i="8"/>
  <c r="AF172" i="44" s="1"/>
  <c r="AX124" i="8"/>
  <c r="AD124" i="44" s="1"/>
  <c r="BA189" i="8"/>
  <c r="AG189" i="44" s="1"/>
  <c r="AU72" i="8"/>
  <c r="AA72" i="44" s="1"/>
  <c r="AL76" i="8"/>
  <c r="R76" i="44" s="1"/>
  <c r="AJ159" i="8"/>
  <c r="P159" i="44" s="1"/>
  <c r="AT82" i="8"/>
  <c r="Z82" i="44" s="1"/>
  <c r="AZ159" i="8"/>
  <c r="AF159" i="44" s="1"/>
  <c r="AH45" i="8"/>
  <c r="N45" i="44" s="1"/>
  <c r="AV29" i="8"/>
  <c r="AB29" i="44" s="1"/>
  <c r="AT29" i="8"/>
  <c r="Z29" i="44" s="1"/>
  <c r="AU45" i="8"/>
  <c r="AA45" i="44" s="1"/>
  <c r="AZ45" i="8"/>
  <c r="AF45" i="44" s="1"/>
  <c r="AX177" i="8"/>
  <c r="AD177" i="44" s="1"/>
  <c r="AX189" i="8"/>
  <c r="AD189" i="44" s="1"/>
  <c r="AQ45" i="8"/>
  <c r="W45" i="44" s="1"/>
  <c r="AR167" i="8"/>
  <c r="X167" i="44" s="1"/>
  <c r="AR38" i="8"/>
  <c r="X38" i="44" s="1"/>
  <c r="AZ122" i="8"/>
  <c r="AF122" i="44" s="1"/>
  <c r="AI165" i="8"/>
  <c r="O165" i="44" s="1"/>
  <c r="AN165" i="8"/>
  <c r="T165" i="44" s="1"/>
  <c r="AP165" i="8"/>
  <c r="V165" i="44" s="1"/>
  <c r="AR165" i="8"/>
  <c r="X165" i="44" s="1"/>
  <c r="AX165" i="8"/>
  <c r="AD165" i="44" s="1"/>
  <c r="BA165" i="8"/>
  <c r="AG165" i="44" s="1"/>
  <c r="AH165" i="8"/>
  <c r="N165" i="44" s="1"/>
  <c r="AM165" i="8"/>
  <c r="S165" i="44" s="1"/>
  <c r="AU165" i="8"/>
  <c r="AA165" i="44" s="1"/>
  <c r="AP51" i="8"/>
  <c r="V51" i="44" s="1"/>
  <c r="AT51" i="8"/>
  <c r="Z51" i="44" s="1"/>
  <c r="AS51" i="8"/>
  <c r="Y51" i="44" s="1"/>
  <c r="AG51" i="8"/>
  <c r="M51" i="44" s="1"/>
  <c r="AH51" i="8"/>
  <c r="N51" i="44" s="1"/>
  <c r="AX51" i="8"/>
  <c r="AD51" i="44" s="1"/>
  <c r="AR51" i="8"/>
  <c r="X51" i="44" s="1"/>
  <c r="AK51" i="8"/>
  <c r="Q51" i="44" s="1"/>
  <c r="AV51" i="8"/>
  <c r="AB51" i="44" s="1"/>
  <c r="BB69" i="8"/>
  <c r="AS126" i="8"/>
  <c r="Y126" i="44" s="1"/>
  <c r="AU199" i="8"/>
  <c r="AA199" i="44" s="1"/>
  <c r="BB32" i="8"/>
  <c r="AO65" i="8"/>
  <c r="U65" i="44" s="1"/>
  <c r="AQ21" i="8"/>
  <c r="W21" i="44" s="1"/>
  <c r="AY165" i="8"/>
  <c r="AE165" i="44" s="1"/>
  <c r="AP146" i="8"/>
  <c r="V146" i="44" s="1"/>
  <c r="AW169" i="8"/>
  <c r="AC169" i="44" s="1"/>
  <c r="AU227" i="8"/>
  <c r="AA227" i="44" s="1"/>
  <c r="BB143" i="8"/>
  <c r="AL189" i="8"/>
  <c r="R189" i="44" s="1"/>
  <c r="AL64" i="8"/>
  <c r="R64" i="44" s="1"/>
  <c r="AV64" i="8"/>
  <c r="AB64" i="44" s="1"/>
  <c r="AX64" i="8"/>
  <c r="AD64" i="44" s="1"/>
  <c r="AY64" i="8"/>
  <c r="AE64" i="44" s="1"/>
  <c r="AQ64" i="8"/>
  <c r="W64" i="44" s="1"/>
  <c r="AZ64" i="8"/>
  <c r="AF64" i="44" s="1"/>
  <c r="AH64" i="8"/>
  <c r="N64" i="44" s="1"/>
  <c r="AT64" i="8"/>
  <c r="Z64" i="44" s="1"/>
  <c r="AN64" i="8"/>
  <c r="T64" i="44" s="1"/>
  <c r="AL181" i="8"/>
  <c r="R181" i="44" s="1"/>
  <c r="AI181" i="8"/>
  <c r="O181" i="44" s="1"/>
  <c r="AY128" i="8"/>
  <c r="AE128" i="44" s="1"/>
  <c r="AX128" i="8"/>
  <c r="AD128" i="44" s="1"/>
  <c r="AI128" i="8"/>
  <c r="O128" i="44" s="1"/>
  <c r="AQ128" i="8"/>
  <c r="W128" i="44" s="1"/>
  <c r="AJ128" i="8"/>
  <c r="P128" i="44" s="1"/>
  <c r="AO128" i="8"/>
  <c r="U128" i="44" s="1"/>
  <c r="AZ128" i="8"/>
  <c r="AF128" i="44" s="1"/>
  <c r="AN128" i="8"/>
  <c r="T128" i="44" s="1"/>
  <c r="AR128" i="8"/>
  <c r="X128" i="44" s="1"/>
  <c r="P185" i="44"/>
  <c r="AH185" i="44" s="1"/>
  <c r="AI185" i="44" s="1"/>
  <c r="BB185" i="8"/>
  <c r="AH233" i="44"/>
  <c r="AI233" i="44" s="1"/>
  <c r="AM209" i="8"/>
  <c r="S209" i="44" s="1"/>
  <c r="AJ21" i="8"/>
  <c r="P21" i="44" s="1"/>
  <c r="AH134" i="8"/>
  <c r="N134" i="44" s="1"/>
  <c r="AH132" i="8"/>
  <c r="N132" i="44" s="1"/>
  <c r="AW165" i="8"/>
  <c r="AC165" i="44" s="1"/>
  <c r="AO165" i="8"/>
  <c r="U165" i="44" s="1"/>
  <c r="AQ146" i="8"/>
  <c r="W146" i="44" s="1"/>
  <c r="AY20" i="8"/>
  <c r="AE20" i="44" s="1"/>
  <c r="AO170" i="8"/>
  <c r="U170" i="44" s="1"/>
  <c r="AO169" i="8"/>
  <c r="U169" i="44" s="1"/>
  <c r="AJ227" i="8"/>
  <c r="P227" i="44" s="1"/>
  <c r="AO227" i="8"/>
  <c r="U227" i="44" s="1"/>
  <c r="AO206" i="8"/>
  <c r="U206" i="44" s="1"/>
  <c r="AJ51" i="8"/>
  <c r="P51" i="44" s="1"/>
  <c r="AH143" i="44"/>
  <c r="AI143" i="44" s="1"/>
  <c r="AK151" i="8"/>
  <c r="Q151" i="44" s="1"/>
  <c r="AP64" i="8"/>
  <c r="V64" i="44" s="1"/>
  <c r="BA16" i="8"/>
  <c r="AG16" i="44" s="1"/>
  <c r="AZ121" i="8"/>
  <c r="AF121" i="44" s="1"/>
  <c r="AR64" i="8"/>
  <c r="X64" i="44" s="1"/>
  <c r="AP151" i="8"/>
  <c r="V151" i="44" s="1"/>
  <c r="AP127" i="8"/>
  <c r="V127" i="44" s="1"/>
  <c r="AQ124" i="8"/>
  <c r="W124" i="44" s="1"/>
  <c r="AI159" i="8"/>
  <c r="O159" i="44" s="1"/>
  <c r="AK64" i="8"/>
  <c r="Q64" i="44" s="1"/>
  <c r="AS64" i="8"/>
  <c r="Y64" i="44" s="1"/>
  <c r="BB166" i="8"/>
  <c r="AT122" i="8"/>
  <c r="Z122" i="44" s="1"/>
  <c r="AZ52" i="8"/>
  <c r="AF52" i="44" s="1"/>
  <c r="AQ82" i="8"/>
  <c r="W82" i="44" s="1"/>
  <c r="AS41" i="8"/>
  <c r="Y41" i="44" s="1"/>
  <c r="AW167" i="8"/>
  <c r="AC167" i="44" s="1"/>
  <c r="M26" i="44"/>
  <c r="AH26" i="44" s="1"/>
  <c r="AI26" i="44" s="1"/>
  <c r="BB26" i="8"/>
  <c r="AS204" i="8"/>
  <c r="Y204" i="44" s="1"/>
  <c r="AI204" i="8"/>
  <c r="O204" i="44" s="1"/>
  <c r="AO204" i="8"/>
  <c r="U204" i="44" s="1"/>
  <c r="AZ204" i="8"/>
  <c r="AF204" i="44" s="1"/>
  <c r="AR204" i="8"/>
  <c r="X204" i="44" s="1"/>
  <c r="AN204" i="8"/>
  <c r="T204" i="44" s="1"/>
  <c r="AG204" i="8"/>
  <c r="M204" i="44" s="1"/>
  <c r="AU204" i="8"/>
  <c r="AA204" i="44" s="1"/>
  <c r="AH36" i="8"/>
  <c r="N36" i="44" s="1"/>
  <c r="AO36" i="8"/>
  <c r="U36" i="44" s="1"/>
  <c r="AW36" i="8"/>
  <c r="AC36" i="44" s="1"/>
  <c r="AJ36" i="8"/>
  <c r="P36" i="44" s="1"/>
  <c r="AM36" i="8"/>
  <c r="S36" i="44" s="1"/>
  <c r="AS36" i="8"/>
  <c r="Y36" i="44" s="1"/>
  <c r="BA36" i="8"/>
  <c r="AG36" i="44" s="1"/>
  <c r="AV36" i="8"/>
  <c r="AB36" i="44" s="1"/>
  <c r="AL36" i="8"/>
  <c r="R36" i="44" s="1"/>
  <c r="AK203" i="8"/>
  <c r="Q203" i="44" s="1"/>
  <c r="AT203" i="8"/>
  <c r="Z203" i="44" s="1"/>
  <c r="AU203" i="8"/>
  <c r="AA203" i="44" s="1"/>
  <c r="AQ203" i="8"/>
  <c r="W203" i="44" s="1"/>
  <c r="AJ203" i="8"/>
  <c r="P203" i="44" s="1"/>
  <c r="AM203" i="8"/>
  <c r="S203" i="44" s="1"/>
  <c r="AO203" i="8"/>
  <c r="U203" i="44" s="1"/>
  <c r="AW203" i="8"/>
  <c r="AC203" i="44" s="1"/>
  <c r="BA203" i="8"/>
  <c r="AG203" i="44" s="1"/>
  <c r="M57" i="44"/>
  <c r="AH57" i="44" s="1"/>
  <c r="AI57" i="44" s="1"/>
  <c r="BB57" i="8"/>
  <c r="BA45" i="8"/>
  <c r="AG45" i="44" s="1"/>
  <c r="AO45" i="8"/>
  <c r="U45" i="44" s="1"/>
  <c r="AT45" i="8"/>
  <c r="Z45" i="44" s="1"/>
  <c r="AW45" i="8"/>
  <c r="AC45" i="44" s="1"/>
  <c r="AX45" i="8"/>
  <c r="AD45" i="44" s="1"/>
  <c r="AQ126" i="8"/>
  <c r="W126" i="44" s="1"/>
  <c r="AX199" i="8"/>
  <c r="AD199" i="44" s="1"/>
  <c r="BA90" i="8"/>
  <c r="AG90" i="44" s="1"/>
  <c r="AR217" i="8"/>
  <c r="X217" i="44" s="1"/>
  <c r="AN224" i="8"/>
  <c r="T224" i="44" s="1"/>
  <c r="AY224" i="8"/>
  <c r="AE224" i="44" s="1"/>
  <c r="AQ65" i="8"/>
  <c r="W65" i="44" s="1"/>
  <c r="AU21" i="8"/>
  <c r="AA21" i="44" s="1"/>
  <c r="AS134" i="8"/>
  <c r="Y134" i="44" s="1"/>
  <c r="AU128" i="8"/>
  <c r="AA128" i="44" s="1"/>
  <c r="AS165" i="8"/>
  <c r="Y165" i="44" s="1"/>
  <c r="AK146" i="8"/>
  <c r="Q146" i="44" s="1"/>
  <c r="AU146" i="8"/>
  <c r="AA146" i="44" s="1"/>
  <c r="AR20" i="8"/>
  <c r="X20" i="44" s="1"/>
  <c r="AL170" i="8"/>
  <c r="R170" i="44" s="1"/>
  <c r="AN187" i="8"/>
  <c r="T187" i="44" s="1"/>
  <c r="AN169" i="8"/>
  <c r="T169" i="44" s="1"/>
  <c r="AI227" i="8"/>
  <c r="O227" i="44" s="1"/>
  <c r="AQ206" i="8"/>
  <c r="W206" i="44" s="1"/>
  <c r="AS206" i="8"/>
  <c r="Y206" i="44" s="1"/>
  <c r="BB59" i="8"/>
  <c r="AK184" i="8"/>
  <c r="Q184" i="44" s="1"/>
  <c r="AI36" i="8"/>
  <c r="O36" i="44" s="1"/>
  <c r="AU16" i="8"/>
  <c r="AA16" i="44" s="1"/>
  <c r="AS121" i="8"/>
  <c r="Y121" i="44" s="1"/>
  <c r="AI16" i="8"/>
  <c r="O16" i="44" s="1"/>
  <c r="AX16" i="8"/>
  <c r="AD16" i="44" s="1"/>
  <c r="AR52" i="8"/>
  <c r="X52" i="44" s="1"/>
  <c r="AP189" i="8"/>
  <c r="V189" i="44" s="1"/>
  <c r="AH203" i="8"/>
  <c r="N203" i="44" s="1"/>
  <c r="AK154" i="8"/>
  <c r="Q154" i="44" s="1"/>
  <c r="AJ154" i="8"/>
  <c r="P154" i="44" s="1"/>
  <c r="AR154" i="8"/>
  <c r="X154" i="44" s="1"/>
  <c r="AP154" i="8"/>
  <c r="V154" i="44" s="1"/>
  <c r="AW154" i="8"/>
  <c r="AC154" i="44" s="1"/>
  <c r="AL154" i="8"/>
  <c r="R154" i="44" s="1"/>
  <c r="AK115" i="8"/>
  <c r="Q115" i="44" s="1"/>
  <c r="AO115" i="8"/>
  <c r="U115" i="44" s="1"/>
  <c r="AH115" i="8"/>
  <c r="N115" i="44" s="1"/>
  <c r="BA115" i="8"/>
  <c r="AG115" i="44" s="1"/>
  <c r="AS115" i="8"/>
  <c r="Y115" i="44" s="1"/>
  <c r="AX115" i="8"/>
  <c r="AD115" i="44" s="1"/>
  <c r="AS22" i="8"/>
  <c r="Y22" i="44" s="1"/>
  <c r="AP22" i="8"/>
  <c r="V22" i="44" s="1"/>
  <c r="AX22" i="8"/>
  <c r="AD22" i="44" s="1"/>
  <c r="AU22" i="8"/>
  <c r="AA22" i="44" s="1"/>
  <c r="AG22" i="8"/>
  <c r="M22" i="44" s="1"/>
  <c r="AM22" i="8"/>
  <c r="S22" i="44" s="1"/>
  <c r="AY22" i="8"/>
  <c r="AE22" i="44" s="1"/>
  <c r="AH22" i="8"/>
  <c r="N22" i="44" s="1"/>
  <c r="AQ22" i="8"/>
  <c r="W22" i="44" s="1"/>
  <c r="AT50" i="8"/>
  <c r="Z50" i="44" s="1"/>
  <c r="AH50" i="8"/>
  <c r="N50" i="44" s="1"/>
  <c r="AZ50" i="8"/>
  <c r="AF50" i="44" s="1"/>
  <c r="AM50" i="8"/>
  <c r="S50" i="44" s="1"/>
  <c r="AK50" i="8"/>
  <c r="Q50" i="44" s="1"/>
  <c r="AQ50" i="8"/>
  <c r="W50" i="44" s="1"/>
  <c r="AH97" i="44"/>
  <c r="AI97" i="44" s="1"/>
  <c r="AK111" i="8"/>
  <c r="Q111" i="44" s="1"/>
  <c r="AI111" i="8"/>
  <c r="O111" i="44" s="1"/>
  <c r="AH111" i="8"/>
  <c r="N111" i="44" s="1"/>
  <c r="AM225" i="8"/>
  <c r="S225" i="44" s="1"/>
  <c r="AT225" i="8"/>
  <c r="Z225" i="44" s="1"/>
  <c r="AJ126" i="8"/>
  <c r="P126" i="44" s="1"/>
  <c r="AY126" i="8"/>
  <c r="AE126" i="44" s="1"/>
  <c r="AS199" i="8"/>
  <c r="Y199" i="44" s="1"/>
  <c r="AJ199" i="8"/>
  <c r="P199" i="44" s="1"/>
  <c r="AI199" i="8"/>
  <c r="O199" i="44" s="1"/>
  <c r="BB220" i="8"/>
  <c r="AP181" i="8"/>
  <c r="V181" i="44" s="1"/>
  <c r="AU181" i="8"/>
  <c r="AA181" i="44" s="1"/>
  <c r="AJ181" i="8"/>
  <c r="P181" i="44" s="1"/>
  <c r="AI90" i="8"/>
  <c r="O90" i="44" s="1"/>
  <c r="AO90" i="8"/>
  <c r="U90" i="44" s="1"/>
  <c r="AT217" i="8"/>
  <c r="Z217" i="44" s="1"/>
  <c r="AM217" i="8"/>
  <c r="S217" i="44" s="1"/>
  <c r="AJ115" i="8"/>
  <c r="P115" i="44" s="1"/>
  <c r="AY115" i="8"/>
  <c r="AE115" i="44" s="1"/>
  <c r="BB130" i="8"/>
  <c r="BA154" i="8"/>
  <c r="AG154" i="44" s="1"/>
  <c r="AN154" i="8"/>
  <c r="T154" i="44" s="1"/>
  <c r="AT145" i="8"/>
  <c r="Z145" i="44" s="1"/>
  <c r="BB113" i="8"/>
  <c r="BA110" i="8"/>
  <c r="AG110" i="44" s="1"/>
  <c r="AL60" i="8"/>
  <c r="R60" i="44" s="1"/>
  <c r="AR60" i="8"/>
  <c r="X60" i="44" s="1"/>
  <c r="AS44" i="8"/>
  <c r="Y44" i="44" s="1"/>
  <c r="AG44" i="8"/>
  <c r="M44" i="44" s="1"/>
  <c r="BB77" i="8"/>
  <c r="AI195" i="8"/>
  <c r="O195" i="44" s="1"/>
  <c r="BB215" i="8"/>
  <c r="AG224" i="8"/>
  <c r="M224" i="44" s="1"/>
  <c r="AJ224" i="8"/>
  <c r="P224" i="44" s="1"/>
  <c r="BA65" i="8"/>
  <c r="AG65" i="44" s="1"/>
  <c r="AH65" i="8"/>
  <c r="N65" i="44" s="1"/>
  <c r="AP209" i="8"/>
  <c r="V209" i="44" s="1"/>
  <c r="AT209" i="8"/>
  <c r="Z209" i="44" s="1"/>
  <c r="AT21" i="8"/>
  <c r="Z21" i="44" s="1"/>
  <c r="AP21" i="8"/>
  <c r="V21" i="44" s="1"/>
  <c r="AM134" i="8"/>
  <c r="S134" i="44" s="1"/>
  <c r="AI134" i="8"/>
  <c r="O134" i="44" s="1"/>
  <c r="BA128" i="8"/>
  <c r="AG128" i="44" s="1"/>
  <c r="AL211" i="8"/>
  <c r="R211" i="44" s="1"/>
  <c r="AX211" i="8"/>
  <c r="AD211" i="44" s="1"/>
  <c r="AK132" i="8"/>
  <c r="Q132" i="44" s="1"/>
  <c r="AP132" i="8"/>
  <c r="V132" i="44" s="1"/>
  <c r="AL165" i="8"/>
  <c r="R165" i="44" s="1"/>
  <c r="AG146" i="8"/>
  <c r="M146" i="44" s="1"/>
  <c r="AO146" i="8"/>
  <c r="U146" i="44" s="1"/>
  <c r="AU20" i="8"/>
  <c r="AA20" i="44" s="1"/>
  <c r="AJ20" i="8"/>
  <c r="P20" i="44" s="1"/>
  <c r="AY170" i="8"/>
  <c r="AE170" i="44" s="1"/>
  <c r="AH187" i="8"/>
  <c r="N187" i="44" s="1"/>
  <c r="AS187" i="8"/>
  <c r="Y187" i="44" s="1"/>
  <c r="BB24" i="8"/>
  <c r="BA169" i="8"/>
  <c r="AG169" i="44" s="1"/>
  <c r="AP227" i="8"/>
  <c r="V227" i="44" s="1"/>
  <c r="AQ227" i="8"/>
  <c r="W227" i="44" s="1"/>
  <c r="AJ22" i="8"/>
  <c r="P22" i="44" s="1"/>
  <c r="AM206" i="8"/>
  <c r="S206" i="44" s="1"/>
  <c r="AT206" i="8"/>
  <c r="Z206" i="44" s="1"/>
  <c r="AL51" i="8"/>
  <c r="R51" i="44" s="1"/>
  <c r="AW51" i="8"/>
  <c r="AC51" i="44" s="1"/>
  <c r="AX156" i="8"/>
  <c r="AD156" i="44" s="1"/>
  <c r="AV156" i="8"/>
  <c r="AB156" i="44" s="1"/>
  <c r="AX184" i="8"/>
  <c r="AD184" i="44" s="1"/>
  <c r="BB233" i="8"/>
  <c r="AR36" i="8"/>
  <c r="X36" i="44" s="1"/>
  <c r="AK204" i="8"/>
  <c r="Q204" i="44" s="1"/>
  <c r="AS82" i="8"/>
  <c r="Y82" i="44" s="1"/>
  <c r="AK36" i="8"/>
  <c r="Q36" i="44" s="1"/>
  <c r="AO124" i="8"/>
  <c r="U124" i="44" s="1"/>
  <c r="AT204" i="8"/>
  <c r="Z204" i="44" s="1"/>
  <c r="AT151" i="8"/>
  <c r="Z151" i="44" s="1"/>
  <c r="AQ172" i="8"/>
  <c r="W172" i="44" s="1"/>
  <c r="AK121" i="8"/>
  <c r="Q121" i="44" s="1"/>
  <c r="AP36" i="8"/>
  <c r="V36" i="44" s="1"/>
  <c r="AY172" i="8"/>
  <c r="AE172" i="44" s="1"/>
  <c r="AO122" i="8"/>
  <c r="U122" i="44" s="1"/>
  <c r="AQ204" i="8"/>
  <c r="W204" i="44" s="1"/>
  <c r="AN50" i="8"/>
  <c r="T50" i="44" s="1"/>
  <c r="BA50" i="8"/>
  <c r="AG50" i="44" s="1"/>
  <c r="AV76" i="8"/>
  <c r="AB76" i="44" s="1"/>
  <c r="AM76" i="8"/>
  <c r="S76" i="44" s="1"/>
  <c r="AY122" i="8"/>
  <c r="AE122" i="44" s="1"/>
  <c r="AJ172" i="8"/>
  <c r="P172" i="44" s="1"/>
  <c r="AO167" i="8"/>
  <c r="U167" i="44" s="1"/>
  <c r="AH172" i="8"/>
  <c r="N172" i="44" s="1"/>
  <c r="AV203" i="8"/>
  <c r="AB203" i="44" s="1"/>
  <c r="AN82" i="8"/>
  <c r="T82" i="44" s="1"/>
  <c r="AP203" i="8"/>
  <c r="V203" i="44" s="1"/>
  <c r="AS72" i="8"/>
  <c r="Y72" i="44" s="1"/>
  <c r="AN72" i="8"/>
  <c r="T72" i="44" s="1"/>
  <c r="AY203" i="8"/>
  <c r="AE203" i="44" s="1"/>
  <c r="AK159" i="8"/>
  <c r="Q159" i="44" s="1"/>
  <c r="AS52" i="8"/>
  <c r="Y52" i="44" s="1"/>
  <c r="AV45" i="8"/>
  <c r="AB45" i="44" s="1"/>
  <c r="AT189" i="8"/>
  <c r="Z189" i="44" s="1"/>
  <c r="AZ189" i="8"/>
  <c r="AF189" i="44" s="1"/>
  <c r="AH41" i="8"/>
  <c r="N41" i="44" s="1"/>
  <c r="BB218" i="8"/>
  <c r="AN167" i="8"/>
  <c r="T167" i="44" s="1"/>
  <c r="AH38" i="8"/>
  <c r="N38" i="44" s="1"/>
  <c r="BB208" i="8"/>
  <c r="AH215" i="44"/>
  <c r="AI215" i="44" s="1"/>
  <c r="AH197" i="44"/>
  <c r="AI197" i="44" s="1"/>
  <c r="BA139" i="8"/>
  <c r="AG139" i="44" s="1"/>
  <c r="AM139" i="8"/>
  <c r="S139" i="44" s="1"/>
  <c r="AP139" i="8"/>
  <c r="V139" i="44" s="1"/>
  <c r="AZ139" i="8"/>
  <c r="AF139" i="44" s="1"/>
  <c r="AU139" i="8"/>
  <c r="AA139" i="44" s="1"/>
  <c r="AY139" i="8"/>
  <c r="AE139" i="44" s="1"/>
  <c r="AL139" i="8"/>
  <c r="R139" i="44" s="1"/>
  <c r="AS139" i="8"/>
  <c r="Y139" i="44" s="1"/>
  <c r="AK139" i="8"/>
  <c r="Q139" i="44" s="1"/>
  <c r="AN139" i="8"/>
  <c r="T139" i="44" s="1"/>
  <c r="AG139" i="8"/>
  <c r="AT139" i="8"/>
  <c r="Z139" i="44" s="1"/>
  <c r="AW139" i="8"/>
  <c r="AC139" i="44" s="1"/>
  <c r="AX139" i="8"/>
  <c r="AD139" i="44" s="1"/>
  <c r="AO139" i="8"/>
  <c r="U139" i="44" s="1"/>
  <c r="AI139" i="8"/>
  <c r="O139" i="44" s="1"/>
  <c r="AQ139" i="8"/>
  <c r="W139" i="44" s="1"/>
  <c r="AV139" i="8"/>
  <c r="AB139" i="44" s="1"/>
  <c r="AJ139" i="8"/>
  <c r="P139" i="44" s="1"/>
  <c r="AH139" i="8"/>
  <c r="N139" i="44" s="1"/>
  <c r="AR139" i="8"/>
  <c r="X139" i="44" s="1"/>
  <c r="CH13" i="8"/>
  <c r="CH11" i="8" s="1"/>
  <c r="CT13" i="8"/>
  <c r="CT11" i="8" s="1"/>
  <c r="CI13" i="8"/>
  <c r="CI11" i="8" s="1"/>
  <c r="CU13" i="8"/>
  <c r="CU11" i="8" s="1"/>
  <c r="CN13" i="8"/>
  <c r="CN11" i="8" s="1"/>
  <c r="CP13" i="8"/>
  <c r="CP11" i="8" s="1"/>
  <c r="CQ13" i="8"/>
  <c r="CQ11" i="8" s="1"/>
  <c r="CR13" i="8"/>
  <c r="CR11" i="8" s="1"/>
  <c r="CF13" i="8"/>
  <c r="CF11" i="8" s="1"/>
  <c r="CV13" i="8"/>
  <c r="CV11" i="8" s="1"/>
  <c r="CM13" i="8"/>
  <c r="CM11" i="8" s="1"/>
  <c r="CO13" i="8"/>
  <c r="CO11" i="8" s="1"/>
  <c r="CS13" i="8"/>
  <c r="CS11" i="8" s="1"/>
  <c r="CW13" i="8"/>
  <c r="CW11" i="8" s="1"/>
  <c r="CE13" i="8"/>
  <c r="CE11" i="8" s="1"/>
  <c r="CG13" i="8"/>
  <c r="CG11" i="8" s="1"/>
  <c r="CJ13" i="8"/>
  <c r="CJ11" i="8" s="1"/>
  <c r="CK13" i="8"/>
  <c r="CK11" i="8" s="1"/>
  <c r="CL13" i="8"/>
  <c r="CL11" i="8" s="1"/>
  <c r="CX13" i="8"/>
  <c r="CX11" i="8" s="1"/>
  <c r="CD13" i="8"/>
  <c r="CD11" i="8" s="1"/>
  <c r="M22" i="6"/>
  <c r="M24" i="6" s="1"/>
  <c r="N20" i="6" s="1"/>
  <c r="N23" i="6" s="1"/>
  <c r="L50" i="6"/>
  <c r="M45" i="6" s="1"/>
  <c r="M48" i="6" s="1"/>
  <c r="AR100" i="8"/>
  <c r="X100" i="44" s="1"/>
  <c r="AK100" i="8"/>
  <c r="Q100" i="44" s="1"/>
  <c r="AV100" i="8"/>
  <c r="AB100" i="44" s="1"/>
  <c r="AJ100" i="8"/>
  <c r="P100" i="44" s="1"/>
  <c r="AM100" i="8"/>
  <c r="S100" i="44" s="1"/>
  <c r="AX100" i="8"/>
  <c r="AD100" i="44" s="1"/>
  <c r="AG100" i="8"/>
  <c r="M100" i="44" s="1"/>
  <c r="AQ100" i="8"/>
  <c r="W100" i="44" s="1"/>
  <c r="AW100" i="8"/>
  <c r="AC100" i="44" s="1"/>
  <c r="AU100" i="8"/>
  <c r="AA100" i="44" s="1"/>
  <c r="AO100" i="8"/>
  <c r="U100" i="44" s="1"/>
  <c r="AZ100" i="8"/>
  <c r="AF100" i="44" s="1"/>
  <c r="AI100" i="8"/>
  <c r="O100" i="44" s="1"/>
  <c r="AT100" i="8"/>
  <c r="Z100" i="44" s="1"/>
  <c r="AS100" i="8"/>
  <c r="Y100" i="44" s="1"/>
  <c r="AP100" i="8"/>
  <c r="V100" i="44" s="1"/>
  <c r="AL100" i="8"/>
  <c r="R100" i="44" s="1"/>
  <c r="AN100" i="8"/>
  <c r="T100" i="44" s="1"/>
  <c r="AH100" i="8"/>
  <c r="N100" i="44" s="1"/>
  <c r="BA100" i="8"/>
  <c r="AG100" i="44" s="1"/>
  <c r="AY100" i="8"/>
  <c r="AE100" i="44" s="1"/>
  <c r="L42" i="6"/>
  <c r="M37" i="6" s="1"/>
  <c r="O30" i="6"/>
  <c r="O60" i="6" s="1"/>
  <c r="P29" i="6"/>
  <c r="BB28" i="8"/>
  <c r="AJ49" i="8"/>
  <c r="P49" i="44" s="1"/>
  <c r="AG49" i="8"/>
  <c r="M49" i="44" s="1"/>
  <c r="AS49" i="8"/>
  <c r="Y49" i="44" s="1"/>
  <c r="AY49" i="8"/>
  <c r="AE49" i="44" s="1"/>
  <c r="AN49" i="8"/>
  <c r="T49" i="44" s="1"/>
  <c r="AO49" i="8"/>
  <c r="U49" i="44" s="1"/>
  <c r="AM49" i="8"/>
  <c r="S49" i="44" s="1"/>
  <c r="AL49" i="8"/>
  <c r="R49" i="44" s="1"/>
  <c r="AT49" i="8"/>
  <c r="Z49" i="44" s="1"/>
  <c r="AR49" i="8"/>
  <c r="X49" i="44" s="1"/>
  <c r="AZ49" i="8"/>
  <c r="AF49" i="44" s="1"/>
  <c r="AH49" i="8"/>
  <c r="N49" i="44" s="1"/>
  <c r="AK49" i="8"/>
  <c r="Q49" i="44" s="1"/>
  <c r="AI49" i="8"/>
  <c r="O49" i="44" s="1"/>
  <c r="AU49" i="8"/>
  <c r="AA49" i="44" s="1"/>
  <c r="AX49" i="8"/>
  <c r="AD49" i="44" s="1"/>
  <c r="AV49" i="8"/>
  <c r="AB49" i="44" s="1"/>
  <c r="AP49" i="8"/>
  <c r="V49" i="44" s="1"/>
  <c r="AW49" i="8"/>
  <c r="AC49" i="44" s="1"/>
  <c r="AQ49" i="8"/>
  <c r="W49" i="44" s="1"/>
  <c r="BA49" i="8"/>
  <c r="AG49" i="44" s="1"/>
  <c r="N68" i="6"/>
  <c r="N65" i="6"/>
  <c r="N73" i="6"/>
  <c r="N76" i="6"/>
  <c r="AH109" i="44"/>
  <c r="AI109" i="44" s="1"/>
  <c r="BB34" i="8"/>
  <c r="AX33" i="8"/>
  <c r="AD33" i="44" s="1"/>
  <c r="AG33" i="8"/>
  <c r="M33" i="44" s="1"/>
  <c r="AT33" i="8"/>
  <c r="Z33" i="44" s="1"/>
  <c r="AJ33" i="8"/>
  <c r="P33" i="44" s="1"/>
  <c r="AU33" i="8"/>
  <c r="AA33" i="44" s="1"/>
  <c r="AS33" i="8"/>
  <c r="Y33" i="44" s="1"/>
  <c r="AN33" i="8"/>
  <c r="T33" i="44" s="1"/>
  <c r="AM33" i="8"/>
  <c r="S33" i="44" s="1"/>
  <c r="AZ33" i="8"/>
  <c r="AF33" i="44" s="1"/>
  <c r="BA33" i="8"/>
  <c r="AG33" i="44" s="1"/>
  <c r="AY33" i="8"/>
  <c r="AE33" i="44" s="1"/>
  <c r="AQ33" i="8"/>
  <c r="W33" i="44" s="1"/>
  <c r="AP33" i="8"/>
  <c r="V33" i="44" s="1"/>
  <c r="AR33" i="8"/>
  <c r="X33" i="44" s="1"/>
  <c r="AK33" i="8"/>
  <c r="Q33" i="44" s="1"/>
  <c r="AO33" i="8"/>
  <c r="U33" i="44" s="1"/>
  <c r="AL33" i="8"/>
  <c r="R33" i="44" s="1"/>
  <c r="AI33" i="8"/>
  <c r="O33" i="44" s="1"/>
  <c r="AH33" i="8"/>
  <c r="N33" i="44" s="1"/>
  <c r="AV33" i="8"/>
  <c r="AB33" i="44" s="1"/>
  <c r="AW33" i="8"/>
  <c r="AC33" i="44" s="1"/>
  <c r="L75" i="6"/>
  <c r="L74" i="6"/>
  <c r="AH96" i="44"/>
  <c r="AI96" i="44" s="1"/>
  <c r="AX27" i="8"/>
  <c r="AD27" i="44" s="1"/>
  <c r="AY27" i="8"/>
  <c r="AE27" i="44" s="1"/>
  <c r="AV27" i="8"/>
  <c r="AB27" i="44" s="1"/>
  <c r="AG27" i="8"/>
  <c r="M27" i="44" s="1"/>
  <c r="AL27" i="8"/>
  <c r="R27" i="44" s="1"/>
  <c r="AN27" i="8"/>
  <c r="T27" i="44" s="1"/>
  <c r="AH27" i="8"/>
  <c r="N27" i="44" s="1"/>
  <c r="AR27" i="8"/>
  <c r="X27" i="44" s="1"/>
  <c r="AW27" i="8"/>
  <c r="AC27" i="44" s="1"/>
  <c r="AO27" i="8"/>
  <c r="U27" i="44" s="1"/>
  <c r="AI27" i="8"/>
  <c r="O27" i="44" s="1"/>
  <c r="AP27" i="8"/>
  <c r="V27" i="44" s="1"/>
  <c r="AK27" i="8"/>
  <c r="Q27" i="44" s="1"/>
  <c r="AZ27" i="8"/>
  <c r="AF27" i="44" s="1"/>
  <c r="AQ27" i="8"/>
  <c r="W27" i="44" s="1"/>
  <c r="BA27" i="8"/>
  <c r="AG27" i="44" s="1"/>
  <c r="AS27" i="8"/>
  <c r="Y27" i="44" s="1"/>
  <c r="AU27" i="8"/>
  <c r="AA27" i="44" s="1"/>
  <c r="AM27" i="8"/>
  <c r="S27" i="44" s="1"/>
  <c r="AJ27" i="8"/>
  <c r="P27" i="44" s="1"/>
  <c r="AT27" i="8"/>
  <c r="Z27" i="44" s="1"/>
  <c r="L67" i="6"/>
  <c r="L66" i="6"/>
  <c r="BB47" i="8"/>
  <c r="AG83" i="8"/>
  <c r="M83" i="44" s="1"/>
  <c r="AJ83" i="8"/>
  <c r="P83" i="44" s="1"/>
  <c r="AH83" i="8"/>
  <c r="N83" i="44" s="1"/>
  <c r="BA83" i="8"/>
  <c r="AG83" i="44" s="1"/>
  <c r="AT83" i="8"/>
  <c r="Z83" i="44" s="1"/>
  <c r="AY83" i="8"/>
  <c r="AE83" i="44" s="1"/>
  <c r="AK83" i="8"/>
  <c r="Q83" i="44" s="1"/>
  <c r="AL83" i="8"/>
  <c r="R83" i="44" s="1"/>
  <c r="AM83" i="8"/>
  <c r="S83" i="44" s="1"/>
  <c r="AI83" i="8"/>
  <c r="O83" i="44" s="1"/>
  <c r="AV83" i="8"/>
  <c r="AB83" i="44" s="1"/>
  <c r="AP83" i="8"/>
  <c r="V83" i="44" s="1"/>
  <c r="AO83" i="8"/>
  <c r="U83" i="44" s="1"/>
  <c r="AW83" i="8"/>
  <c r="AC83" i="44" s="1"/>
  <c r="AZ83" i="8"/>
  <c r="AF83" i="44" s="1"/>
  <c r="AN83" i="8"/>
  <c r="T83" i="44" s="1"/>
  <c r="AS83" i="8"/>
  <c r="Y83" i="44" s="1"/>
  <c r="AU83" i="8"/>
  <c r="AA83" i="44" s="1"/>
  <c r="AR83" i="8"/>
  <c r="X83" i="44" s="1"/>
  <c r="AX83" i="8"/>
  <c r="AD83" i="44" s="1"/>
  <c r="AQ83" i="8"/>
  <c r="W83" i="44" s="1"/>
  <c r="AK105" i="8"/>
  <c r="Q105" i="44" s="1"/>
  <c r="AT105" i="8"/>
  <c r="Z105" i="44" s="1"/>
  <c r="AM105" i="8"/>
  <c r="S105" i="44" s="1"/>
  <c r="AO105" i="8"/>
  <c r="U105" i="44" s="1"/>
  <c r="AG105" i="8"/>
  <c r="M105" i="44" s="1"/>
  <c r="AJ105" i="8"/>
  <c r="P105" i="44" s="1"/>
  <c r="AX105" i="8"/>
  <c r="AD105" i="44" s="1"/>
  <c r="AU105" i="8"/>
  <c r="AA105" i="44" s="1"/>
  <c r="AH105" i="8"/>
  <c r="N105" i="44" s="1"/>
  <c r="AI105" i="8"/>
  <c r="O105" i="44" s="1"/>
  <c r="AN105" i="8"/>
  <c r="T105" i="44" s="1"/>
  <c r="AZ105" i="8"/>
  <c r="AF105" i="44" s="1"/>
  <c r="AV105" i="8"/>
  <c r="AB105" i="44" s="1"/>
  <c r="AQ105" i="8"/>
  <c r="W105" i="44" s="1"/>
  <c r="AW105" i="8"/>
  <c r="AC105" i="44" s="1"/>
  <c r="AL105" i="8"/>
  <c r="R105" i="44" s="1"/>
  <c r="AY105" i="8"/>
  <c r="AE105" i="44" s="1"/>
  <c r="AP105" i="8"/>
  <c r="V105" i="44" s="1"/>
  <c r="AS105" i="8"/>
  <c r="Y105" i="44" s="1"/>
  <c r="BA105" i="8"/>
  <c r="AG105" i="44" s="1"/>
  <c r="AR105" i="8"/>
  <c r="X105" i="44" s="1"/>
  <c r="BZ13" i="8"/>
  <c r="BZ1" i="8" s="1"/>
  <c r="AH68" i="44"/>
  <c r="AI68" i="44" s="1"/>
  <c r="U11" i="2"/>
  <c r="V13" i="2"/>
  <c r="AH79" i="44"/>
  <c r="AI79" i="44" s="1"/>
  <c r="BA125" i="8"/>
  <c r="AG125" i="44" s="1"/>
  <c r="AJ125" i="8"/>
  <c r="P125" i="44" s="1"/>
  <c r="AV125" i="8"/>
  <c r="AB125" i="44" s="1"/>
  <c r="AL125" i="8"/>
  <c r="R125" i="44" s="1"/>
  <c r="AZ125" i="8"/>
  <c r="AF125" i="44" s="1"/>
  <c r="AM125" i="8"/>
  <c r="S125" i="44" s="1"/>
  <c r="AS125" i="8"/>
  <c r="Y125" i="44" s="1"/>
  <c r="AT125" i="8"/>
  <c r="Z125" i="44" s="1"/>
  <c r="AG125" i="8"/>
  <c r="M125" i="44" s="1"/>
  <c r="AU125" i="8"/>
  <c r="AA125" i="44" s="1"/>
  <c r="AI125" i="8"/>
  <c r="O125" i="44" s="1"/>
  <c r="AK125" i="8"/>
  <c r="Q125" i="44" s="1"/>
  <c r="AR125" i="8"/>
  <c r="X125" i="44" s="1"/>
  <c r="AN125" i="8"/>
  <c r="T125" i="44" s="1"/>
  <c r="AH125" i="8"/>
  <c r="N125" i="44" s="1"/>
  <c r="AO125" i="8"/>
  <c r="U125" i="44" s="1"/>
  <c r="AP125" i="8"/>
  <c r="V125" i="44" s="1"/>
  <c r="AX125" i="8"/>
  <c r="AD125" i="44" s="1"/>
  <c r="AY125" i="8"/>
  <c r="AE125" i="44" s="1"/>
  <c r="AW125" i="8"/>
  <c r="AC125" i="44" s="1"/>
  <c r="AQ125" i="8"/>
  <c r="W125" i="44" s="1"/>
  <c r="BB96" i="8"/>
  <c r="CY11" i="8"/>
  <c r="AH28" i="44"/>
  <c r="AI28" i="44" s="1"/>
  <c r="BB109" i="8"/>
  <c r="BB79" i="8"/>
  <c r="AG119" i="8"/>
  <c r="M119" i="44" s="1"/>
  <c r="AJ119" i="8"/>
  <c r="P119" i="44" s="1"/>
  <c r="AI119" i="8"/>
  <c r="O119" i="44" s="1"/>
  <c r="AQ119" i="8"/>
  <c r="W119" i="44" s="1"/>
  <c r="AV119" i="8"/>
  <c r="AB119" i="44" s="1"/>
  <c r="AP119" i="8"/>
  <c r="V119" i="44" s="1"/>
  <c r="AN119" i="8"/>
  <c r="T119" i="44" s="1"/>
  <c r="AO119" i="8"/>
  <c r="U119" i="44" s="1"/>
  <c r="AK119" i="8"/>
  <c r="Q119" i="44" s="1"/>
  <c r="AY119" i="8"/>
  <c r="AE119" i="44" s="1"/>
  <c r="AM119" i="8"/>
  <c r="S119" i="44" s="1"/>
  <c r="AS119" i="8"/>
  <c r="Y119" i="44" s="1"/>
  <c r="BA119" i="8"/>
  <c r="AG119" i="44" s="1"/>
  <c r="AR119" i="8"/>
  <c r="X119" i="44" s="1"/>
  <c r="AU119" i="8"/>
  <c r="AA119" i="44" s="1"/>
  <c r="AH119" i="8"/>
  <c r="N119" i="44" s="1"/>
  <c r="AL119" i="8"/>
  <c r="R119" i="44" s="1"/>
  <c r="AW119" i="8"/>
  <c r="AC119" i="44" s="1"/>
  <c r="AT119" i="8"/>
  <c r="Z119" i="44" s="1"/>
  <c r="AZ119" i="8"/>
  <c r="AF119" i="44" s="1"/>
  <c r="AX119" i="8"/>
  <c r="AD119" i="44" s="1"/>
  <c r="AO88" i="8"/>
  <c r="U88" i="44" s="1"/>
  <c r="AH88" i="8"/>
  <c r="N88" i="44" s="1"/>
  <c r="AS88" i="8"/>
  <c r="Y88" i="44" s="1"/>
  <c r="AL88" i="8"/>
  <c r="R88" i="44" s="1"/>
  <c r="AG88" i="8"/>
  <c r="M88" i="44" s="1"/>
  <c r="AN88" i="8"/>
  <c r="T88" i="44" s="1"/>
  <c r="AX88" i="8"/>
  <c r="AD88" i="44" s="1"/>
  <c r="AP88" i="8"/>
  <c r="V88" i="44" s="1"/>
  <c r="AK88" i="8"/>
  <c r="Q88" i="44" s="1"/>
  <c r="AM88" i="8"/>
  <c r="S88" i="44" s="1"/>
  <c r="AV88" i="8"/>
  <c r="AB88" i="44" s="1"/>
  <c r="BA88" i="8"/>
  <c r="AG88" i="44" s="1"/>
  <c r="AQ88" i="8"/>
  <c r="W88" i="44" s="1"/>
  <c r="AY88" i="8"/>
  <c r="AE88" i="44" s="1"/>
  <c r="AR88" i="8"/>
  <c r="X88" i="44" s="1"/>
  <c r="AT88" i="8"/>
  <c r="Z88" i="44" s="1"/>
  <c r="AI88" i="8"/>
  <c r="O88" i="44" s="1"/>
  <c r="AZ88" i="8"/>
  <c r="AF88" i="44" s="1"/>
  <c r="AW88" i="8"/>
  <c r="AC88" i="44" s="1"/>
  <c r="AJ88" i="8"/>
  <c r="P88" i="44" s="1"/>
  <c r="AU88" i="8"/>
  <c r="AA88" i="44" s="1"/>
  <c r="AH47" i="44"/>
  <c r="AI47" i="44" s="1"/>
  <c r="AH34" i="44"/>
  <c r="AI34" i="44" s="1"/>
  <c r="AM131" i="8"/>
  <c r="S131" i="44" s="1"/>
  <c r="AY131" i="8"/>
  <c r="AE131" i="44" s="1"/>
  <c r="AL131" i="8"/>
  <c r="R131" i="44" s="1"/>
  <c r="AV131" i="8"/>
  <c r="AB131" i="44" s="1"/>
  <c r="AT131" i="8"/>
  <c r="Z131" i="44" s="1"/>
  <c r="AJ131" i="8"/>
  <c r="P131" i="44" s="1"/>
  <c r="AU131" i="8"/>
  <c r="AA131" i="44" s="1"/>
  <c r="BA131" i="8"/>
  <c r="AG131" i="44" s="1"/>
  <c r="AI131" i="8"/>
  <c r="O131" i="44" s="1"/>
  <c r="AQ131" i="8"/>
  <c r="W131" i="44" s="1"/>
  <c r="AW131" i="8"/>
  <c r="AC131" i="44" s="1"/>
  <c r="AK131" i="8"/>
  <c r="Q131" i="44" s="1"/>
  <c r="AH131" i="8"/>
  <c r="N131" i="44" s="1"/>
  <c r="AR131" i="8"/>
  <c r="X131" i="44" s="1"/>
  <c r="AN131" i="8"/>
  <c r="T131" i="44" s="1"/>
  <c r="AO131" i="8"/>
  <c r="U131" i="44" s="1"/>
  <c r="AG131" i="8"/>
  <c r="M131" i="44" s="1"/>
  <c r="AP131" i="8"/>
  <c r="V131" i="44" s="1"/>
  <c r="AX131" i="8"/>
  <c r="AD131" i="44" s="1"/>
  <c r="AZ131" i="8"/>
  <c r="AF131" i="44" s="1"/>
  <c r="AS131" i="8"/>
  <c r="Y131" i="44" s="1"/>
  <c r="T11" i="2"/>
  <c r="DB13" i="8"/>
  <c r="CC11" i="8"/>
  <c r="BB68" i="8"/>
  <c r="AH104" i="44" l="1"/>
  <c r="AI104" i="44" s="1"/>
  <c r="AH17" i="44"/>
  <c r="AI17" i="44" s="1"/>
  <c r="AH191" i="44"/>
  <c r="AI191" i="44" s="1"/>
  <c r="AH230" i="44"/>
  <c r="AI230" i="44" s="1"/>
  <c r="AH229" i="44"/>
  <c r="AI229" i="44" s="1"/>
  <c r="BB17" i="8"/>
  <c r="BB104" i="8"/>
  <c r="BB229" i="8"/>
  <c r="AH25" i="44"/>
  <c r="AI25" i="44" s="1"/>
  <c r="AH223" i="44"/>
  <c r="AI223" i="44" s="1"/>
  <c r="AH157" i="44"/>
  <c r="AI157" i="44" s="1"/>
  <c r="AH175" i="44"/>
  <c r="AI175" i="44" s="1"/>
  <c r="AH15" i="44"/>
  <c r="AI15" i="44" s="1"/>
  <c r="AH180" i="44"/>
  <c r="AI180" i="44" s="1"/>
  <c r="BB156" i="8"/>
  <c r="AH177" i="44"/>
  <c r="AI177" i="44" s="1"/>
  <c r="AH159" i="44"/>
  <c r="AI159" i="44" s="1"/>
  <c r="AH147" i="44"/>
  <c r="AI147" i="44" s="1"/>
  <c r="AH108" i="44"/>
  <c r="AI108" i="44" s="1"/>
  <c r="AH117" i="44"/>
  <c r="AI117" i="44" s="1"/>
  <c r="AH181" i="44"/>
  <c r="AI181" i="44" s="1"/>
  <c r="AH209" i="44"/>
  <c r="AI209" i="44" s="1"/>
  <c r="AH182" i="44"/>
  <c r="AI182" i="44" s="1"/>
  <c r="AH58" i="44"/>
  <c r="AI58" i="44" s="1"/>
  <c r="AH128" i="44"/>
  <c r="AI128" i="44" s="1"/>
  <c r="AH99" i="44"/>
  <c r="AI99" i="44" s="1"/>
  <c r="AH103" i="44"/>
  <c r="AI103" i="44" s="1"/>
  <c r="AH30" i="44"/>
  <c r="AI30" i="44" s="1"/>
  <c r="BB25" i="8"/>
  <c r="AH72" i="44"/>
  <c r="AI72" i="44" s="1"/>
  <c r="AH52" i="44"/>
  <c r="AI52" i="44" s="1"/>
  <c r="AH64" i="44"/>
  <c r="AI64" i="44" s="1"/>
  <c r="AH211" i="44"/>
  <c r="AI211" i="44" s="1"/>
  <c r="AH95" i="44"/>
  <c r="AI95" i="44" s="1"/>
  <c r="AH78" i="44"/>
  <c r="AI78" i="44" s="1"/>
  <c r="AH174" i="44"/>
  <c r="AI174" i="44" s="1"/>
  <c r="AH194" i="44"/>
  <c r="AI194" i="44" s="1"/>
  <c r="AH35" i="44"/>
  <c r="AI35" i="44" s="1"/>
  <c r="BB95" i="8"/>
  <c r="BB191" i="8"/>
  <c r="BB177" i="8"/>
  <c r="BB99" i="8"/>
  <c r="AH51" i="44"/>
  <c r="AI51" i="44" s="1"/>
  <c r="AH45" i="44"/>
  <c r="AI45" i="44" s="1"/>
  <c r="AH224" i="44"/>
  <c r="AI224" i="44" s="1"/>
  <c r="BB117" i="8"/>
  <c r="BB230" i="8"/>
  <c r="BB30" i="8"/>
  <c r="BB174" i="8"/>
  <c r="BB194" i="8"/>
  <c r="AH187" i="44"/>
  <c r="AI187" i="44" s="1"/>
  <c r="AH22" i="44"/>
  <c r="AI22" i="44" s="1"/>
  <c r="AH111" i="44"/>
  <c r="AI111" i="44" s="1"/>
  <c r="AH146" i="44"/>
  <c r="AI146" i="44" s="1"/>
  <c r="AH76" i="44"/>
  <c r="AI76" i="44" s="1"/>
  <c r="AH145" i="44"/>
  <c r="AI145" i="44" s="1"/>
  <c r="AH122" i="44"/>
  <c r="AI122" i="44" s="1"/>
  <c r="AH82" i="44"/>
  <c r="AI82" i="44" s="1"/>
  <c r="AH156" i="44"/>
  <c r="AI156" i="44" s="1"/>
  <c r="BB111" i="8"/>
  <c r="BB175" i="8"/>
  <c r="AH204" i="44"/>
  <c r="AI204" i="44" s="1"/>
  <c r="AH199" i="44"/>
  <c r="AI199" i="44" s="1"/>
  <c r="AH29" i="44"/>
  <c r="AI29" i="44" s="1"/>
  <c r="AH38" i="44"/>
  <c r="AI38" i="44" s="1"/>
  <c r="AH90" i="44"/>
  <c r="AI90" i="44" s="1"/>
  <c r="AH20" i="44"/>
  <c r="AI20" i="44" s="1"/>
  <c r="AH126" i="44"/>
  <c r="AI126" i="44" s="1"/>
  <c r="AH225" i="44"/>
  <c r="AI225" i="44" s="1"/>
  <c r="AH151" i="44"/>
  <c r="AI151" i="44" s="1"/>
  <c r="AH184" i="44"/>
  <c r="AI184" i="44" s="1"/>
  <c r="AH227" i="44"/>
  <c r="AI227" i="44" s="1"/>
  <c r="BB58" i="8"/>
  <c r="BB223" i="8"/>
  <c r="BB172" i="8"/>
  <c r="BB103" i="8"/>
  <c r="BB15" i="8"/>
  <c r="BB151" i="8"/>
  <c r="BB147" i="8"/>
  <c r="BB157" i="8"/>
  <c r="BB35" i="8"/>
  <c r="BB182" i="8"/>
  <c r="AH172" i="44"/>
  <c r="AI172" i="44" s="1"/>
  <c r="AH170" i="44"/>
  <c r="AI170" i="44" s="1"/>
  <c r="AH21" i="44"/>
  <c r="AI21" i="44" s="1"/>
  <c r="AH206" i="44"/>
  <c r="AI206" i="44" s="1"/>
  <c r="AH124" i="44"/>
  <c r="AI124" i="44" s="1"/>
  <c r="AH203" i="44"/>
  <c r="AI203" i="44" s="1"/>
  <c r="AH132" i="44"/>
  <c r="AI132" i="44" s="1"/>
  <c r="AH41" i="44"/>
  <c r="AI41" i="44" s="1"/>
  <c r="AH65" i="44"/>
  <c r="AI65" i="44" s="1"/>
  <c r="BB180" i="8"/>
  <c r="BB16" i="8"/>
  <c r="BB45" i="8"/>
  <c r="AH44" i="44"/>
  <c r="AI44" i="44" s="1"/>
  <c r="AH154" i="44"/>
  <c r="AI154" i="44" s="1"/>
  <c r="AH36" i="44"/>
  <c r="AI36" i="44" s="1"/>
  <c r="AH134" i="44"/>
  <c r="AI134" i="44" s="1"/>
  <c r="AH217" i="44"/>
  <c r="AI217" i="44" s="1"/>
  <c r="AH195" i="44"/>
  <c r="AI195" i="44" s="1"/>
  <c r="AH121" i="44"/>
  <c r="AI121" i="44" s="1"/>
  <c r="AH127" i="44"/>
  <c r="AI127" i="44" s="1"/>
  <c r="AH16" i="44"/>
  <c r="AI16" i="44" s="1"/>
  <c r="AH189" i="44"/>
  <c r="AI189" i="44" s="1"/>
  <c r="BB108" i="8"/>
  <c r="BB78" i="8"/>
  <c r="AH115" i="44"/>
  <c r="AI115" i="44" s="1"/>
  <c r="AH165" i="44"/>
  <c r="AI165" i="44" s="1"/>
  <c r="AH110" i="44"/>
  <c r="AI110" i="44" s="1"/>
  <c r="AH169" i="44"/>
  <c r="AI169" i="44" s="1"/>
  <c r="AH167" i="44"/>
  <c r="AI167" i="44" s="1"/>
  <c r="AH60" i="44"/>
  <c r="AI60" i="44" s="1"/>
  <c r="BB217" i="8"/>
  <c r="BB22" i="8"/>
  <c r="BB124" i="8"/>
  <c r="BB169" i="8"/>
  <c r="BB41" i="8"/>
  <c r="BB21" i="8"/>
  <c r="BB184" i="8"/>
  <c r="BB206" i="8"/>
  <c r="BB189" i="8"/>
  <c r="BB127" i="8"/>
  <c r="BB165" i="8"/>
  <c r="BB65" i="8"/>
  <c r="BB20" i="8"/>
  <c r="BB145" i="8"/>
  <c r="BB209" i="8"/>
  <c r="BB76" i="8"/>
  <c r="BB50" i="8"/>
  <c r="BB122" i="8"/>
  <c r="BB203" i="8"/>
  <c r="BB139" i="8"/>
  <c r="M139" i="44"/>
  <c r="AH139" i="44" s="1"/>
  <c r="AI139" i="44" s="1"/>
  <c r="BB195" i="8"/>
  <c r="BB126" i="8"/>
  <c r="BB115" i="8"/>
  <c r="BB159" i="8"/>
  <c r="BB167" i="8"/>
  <c r="BB38" i="8"/>
  <c r="BB211" i="8"/>
  <c r="BB44" i="8"/>
  <c r="BB82" i="8"/>
  <c r="BB64" i="8"/>
  <c r="BB187" i="8"/>
  <c r="BB51" i="8"/>
  <c r="BB199" i="8"/>
  <c r="BB170" i="8"/>
  <c r="BB134" i="8"/>
  <c r="BB227" i="8"/>
  <c r="BB121" i="8"/>
  <c r="BB52" i="8"/>
  <c r="BB29" i="8"/>
  <c r="BB146" i="8"/>
  <c r="BB225" i="8"/>
  <c r="BB110" i="8"/>
  <c r="BB128" i="8"/>
  <c r="BB90" i="8"/>
  <c r="BB181" i="8"/>
  <c r="BB132" i="8"/>
  <c r="BB154" i="8"/>
  <c r="BB224" i="8"/>
  <c r="BB60" i="8"/>
  <c r="BB36" i="8"/>
  <c r="BB204" i="8"/>
  <c r="AH50" i="44"/>
  <c r="AI50" i="44" s="1"/>
  <c r="BB72" i="8"/>
  <c r="E20" i="47"/>
  <c r="E21" i="47" s="1"/>
  <c r="H21" i="47" s="1"/>
  <c r="U235" i="2"/>
  <c r="T235" i="2"/>
  <c r="M47" i="6"/>
  <c r="M50" i="6" s="1"/>
  <c r="N45" i="6" s="1"/>
  <c r="N22" i="6"/>
  <c r="N24" i="6" s="1"/>
  <c r="O20" i="6" s="1"/>
  <c r="L69" i="6"/>
  <c r="M64" i="6" s="1"/>
  <c r="M66" i="6" s="1"/>
  <c r="DP13" i="8"/>
  <c r="DP11" i="8" s="1"/>
  <c r="DR13" i="8"/>
  <c r="DR11" i="8" s="1"/>
  <c r="DC13" i="8"/>
  <c r="DC11" i="8" s="1"/>
  <c r="DW13" i="8"/>
  <c r="DW11" i="8" s="1"/>
  <c r="DF13" i="8"/>
  <c r="DF11" i="8" s="1"/>
  <c r="L77" i="6"/>
  <c r="M72" i="6" s="1"/>
  <c r="M75" i="6" s="1"/>
  <c r="DN13" i="8"/>
  <c r="DN11" i="8" s="1"/>
  <c r="DE13" i="8"/>
  <c r="DE11" i="8" s="1"/>
  <c r="DH13" i="8"/>
  <c r="DH11" i="8" s="1"/>
  <c r="AH131" i="44"/>
  <c r="AI131" i="44" s="1"/>
  <c r="BB119" i="8"/>
  <c r="DO13" i="8"/>
  <c r="DO11" i="8" s="1"/>
  <c r="DG13" i="8"/>
  <c r="DG11" i="8" s="1"/>
  <c r="DQ13" i="8"/>
  <c r="DQ11" i="8" s="1"/>
  <c r="DM13" i="8"/>
  <c r="DM11" i="8" s="1"/>
  <c r="AH83" i="44"/>
  <c r="AI83" i="44" s="1"/>
  <c r="AH33" i="44"/>
  <c r="AI33" i="44" s="1"/>
  <c r="P30" i="6"/>
  <c r="P60" i="6" s="1"/>
  <c r="Q29" i="6"/>
  <c r="O65" i="6"/>
  <c r="O73" i="6"/>
  <c r="O68" i="6"/>
  <c r="O76" i="6"/>
  <c r="BB27" i="8"/>
  <c r="M40" i="6"/>
  <c r="M39" i="6"/>
  <c r="CZ13" i="8"/>
  <c r="CZ1" i="8" s="1"/>
  <c r="BB105" i="8"/>
  <c r="DT13" i="8"/>
  <c r="DT11" i="8" s="1"/>
  <c r="DV13" i="8"/>
  <c r="DV11" i="8" s="1"/>
  <c r="AH49" i="44"/>
  <c r="AI49" i="44" s="1"/>
  <c r="AH125" i="44"/>
  <c r="AI125" i="44" s="1"/>
  <c r="AH27" i="44"/>
  <c r="AI27" i="44" s="1"/>
  <c r="BB131" i="8"/>
  <c r="BB33" i="8"/>
  <c r="BB100" i="8"/>
  <c r="AH119" i="44"/>
  <c r="AI119" i="44" s="1"/>
  <c r="DB11" i="8"/>
  <c r="D5" i="8" s="1"/>
  <c r="BB125" i="8"/>
  <c r="DL13" i="8"/>
  <c r="DL11" i="8" s="1"/>
  <c r="AH100" i="44"/>
  <c r="AI100" i="44" s="1"/>
  <c r="BB83" i="8"/>
  <c r="BB88" i="8"/>
  <c r="AH105" i="44"/>
  <c r="AI105" i="44" s="1"/>
  <c r="AH88" i="44"/>
  <c r="AI88" i="44" s="1"/>
  <c r="DJ13" i="8"/>
  <c r="DJ11" i="8" s="1"/>
  <c r="DI13" i="8"/>
  <c r="DI11" i="8" s="1"/>
  <c r="DD13" i="8"/>
  <c r="DD11" i="8" s="1"/>
  <c r="V11" i="2"/>
  <c r="AF13" i="8"/>
  <c r="DK13" i="8"/>
  <c r="DK11" i="8" s="1"/>
  <c r="DS13" i="8"/>
  <c r="DS11" i="8" s="1"/>
  <c r="DU13" i="8"/>
  <c r="DU11" i="8" s="1"/>
  <c r="BB49" i="8"/>
  <c r="E60" i="47" a="1"/>
  <c r="H20" i="47" l="1"/>
  <c r="A21" i="47"/>
  <c r="E60" i="47"/>
  <c r="M67" i="6"/>
  <c r="M69" i="6" s="1"/>
  <c r="N64" i="6" s="1"/>
  <c r="N67" i="6" s="1"/>
  <c r="M74" i="6"/>
  <c r="M77" i="6" s="1"/>
  <c r="N72" i="6" s="1"/>
  <c r="M42" i="6"/>
  <c r="N37" i="6" s="1"/>
  <c r="N40" i="6" s="1"/>
  <c r="O23" i="6"/>
  <c r="O22" i="6"/>
  <c r="N48" i="6"/>
  <c r="N47" i="6"/>
  <c r="AL13" i="8"/>
  <c r="AW13" i="8"/>
  <c r="AU13" i="8"/>
  <c r="AZ13" i="8"/>
  <c r="AO13" i="8"/>
  <c r="AS13" i="8"/>
  <c r="AV13" i="8"/>
  <c r="AP13" i="8"/>
  <c r="AR13" i="8"/>
  <c r="AN13" i="8"/>
  <c r="BA13" i="8"/>
  <c r="AM13" i="8"/>
  <c r="AI13" i="8"/>
  <c r="AG13" i="8"/>
  <c r="AF11" i="8"/>
  <c r="AX13" i="8"/>
  <c r="AK13" i="8"/>
  <c r="AJ13" i="8"/>
  <c r="AQ13" i="8"/>
  <c r="AH13" i="8"/>
  <c r="AT13" i="8"/>
  <c r="AY13" i="8"/>
  <c r="Q30" i="6"/>
  <c r="Q60" i="6" s="1"/>
  <c r="R29" i="6"/>
  <c r="V235" i="2"/>
  <c r="AI12" i="44"/>
  <c r="P73" i="6"/>
  <c r="P68" i="6"/>
  <c r="P65" i="6"/>
  <c r="P76" i="6"/>
  <c r="DX13" i="8"/>
  <c r="DX1" i="8" s="1"/>
  <c r="N39" i="6" l="1"/>
  <c r="N42" i="6" s="1"/>
  <c r="O37" i="6" s="1"/>
  <c r="N66" i="6"/>
  <c r="N69" i="6" s="1"/>
  <c r="O64" i="6" s="1"/>
  <c r="O67" i="6" s="1"/>
  <c r="O24" i="6"/>
  <c r="P20" i="6" s="1"/>
  <c r="P23" i="6" s="1"/>
  <c r="N50" i="6"/>
  <c r="O45" i="6" s="1"/>
  <c r="O47" i="6" s="1"/>
  <c r="T13" i="44"/>
  <c r="T12" i="44" s="1"/>
  <c r="AN11" i="8"/>
  <c r="N13" i="44"/>
  <c r="N12" i="44" s="1"/>
  <c r="AH11" i="8"/>
  <c r="AG11" i="8"/>
  <c r="M13" i="44"/>
  <c r="AA13" i="44"/>
  <c r="AA12" i="44" s="1"/>
  <c r="AU11" i="8"/>
  <c r="O13" i="44"/>
  <c r="O12" i="44" s="1"/>
  <c r="AI11" i="8"/>
  <c r="AW11" i="8"/>
  <c r="AC13" i="44"/>
  <c r="AC12" i="44" s="1"/>
  <c r="R30" i="6"/>
  <c r="R60" i="6" s="1"/>
  <c r="S29" i="6"/>
  <c r="AG13" i="44"/>
  <c r="AG12" i="44" s="1"/>
  <c r="BA11" i="8"/>
  <c r="N75" i="6"/>
  <c r="N74" i="6"/>
  <c r="AB13" i="44"/>
  <c r="AB12" i="44" s="1"/>
  <c r="AV11" i="8"/>
  <c r="AS11" i="8"/>
  <c r="Y13" i="44"/>
  <c r="Y12" i="44" s="1"/>
  <c r="AL11" i="8"/>
  <c r="R13" i="44"/>
  <c r="R12" i="44" s="1"/>
  <c r="V13" i="44"/>
  <c r="V12" i="44" s="1"/>
  <c r="AP11" i="8"/>
  <c r="S13" i="44"/>
  <c r="S12" i="44" s="1"/>
  <c r="AM11" i="8"/>
  <c r="Q73" i="6"/>
  <c r="Q68" i="6"/>
  <c r="Q65" i="6"/>
  <c r="Q76" i="6"/>
  <c r="AE13" i="44"/>
  <c r="AE12" i="44" s="1"/>
  <c r="AY11" i="8"/>
  <c r="Z13" i="44"/>
  <c r="Z12" i="44" s="1"/>
  <c r="AT11" i="8"/>
  <c r="AR11" i="8"/>
  <c r="X13" i="44"/>
  <c r="X12" i="44" s="1"/>
  <c r="W13" i="44"/>
  <c r="W12" i="44" s="1"/>
  <c r="AQ11" i="8"/>
  <c r="P13" i="44"/>
  <c r="P12" i="44" s="1"/>
  <c r="AJ11" i="8"/>
  <c r="AK11" i="8"/>
  <c r="Q13" i="44"/>
  <c r="Q12" i="44" s="1"/>
  <c r="BB13" i="8"/>
  <c r="BB1" i="8" s="1"/>
  <c r="E1" i="8" s="1"/>
  <c r="AX11" i="8"/>
  <c r="AD13" i="44"/>
  <c r="AD12" i="44" s="1"/>
  <c r="U13" i="44"/>
  <c r="U12" i="44" s="1"/>
  <c r="AO11" i="8"/>
  <c r="AF13" i="44"/>
  <c r="AF12" i="44" s="1"/>
  <c r="AZ11" i="8"/>
  <c r="O48" i="6" l="1"/>
  <c r="O50" i="6" s="1"/>
  <c r="P45" i="6" s="1"/>
  <c r="P48" i="6" s="1"/>
  <c r="P22" i="6"/>
  <c r="P24" i="6" s="1"/>
  <c r="Q20" i="6" s="1"/>
  <c r="Q23" i="6" s="1"/>
  <c r="N77" i="6"/>
  <c r="O72" i="6" s="1"/>
  <c r="O74" i="6" s="1"/>
  <c r="O66" i="6"/>
  <c r="O69" i="6" s="1"/>
  <c r="P64" i="6" s="1"/>
  <c r="S30" i="6"/>
  <c r="S60" i="6" s="1"/>
  <c r="T29" i="6"/>
  <c r="O40" i="6"/>
  <c r="O39" i="6"/>
  <c r="R73" i="6"/>
  <c r="R68" i="6"/>
  <c r="R65" i="6"/>
  <c r="R76" i="6"/>
  <c r="AH13" i="44"/>
  <c r="M12" i="44"/>
  <c r="O42" i="6" l="1"/>
  <c r="P37" i="6" s="1"/>
  <c r="P40" i="6" s="1"/>
  <c r="O75" i="6"/>
  <c r="O77" i="6" s="1"/>
  <c r="P72" i="6" s="1"/>
  <c r="Q22" i="6"/>
  <c r="Q24" i="6" s="1"/>
  <c r="R20" i="6" s="1"/>
  <c r="R23" i="6" s="1"/>
  <c r="P47" i="6"/>
  <c r="P50" i="6" s="1"/>
  <c r="Q45" i="6" s="1"/>
  <c r="T30" i="6"/>
  <c r="T60" i="6" s="1"/>
  <c r="U29" i="6"/>
  <c r="U30" i="6" s="1"/>
  <c r="U60" i="6" s="1"/>
  <c r="AI13" i="44"/>
  <c r="AH12" i="44"/>
  <c r="AI1" i="44" s="1"/>
  <c r="P67" i="6"/>
  <c r="P66" i="6"/>
  <c r="S65" i="6"/>
  <c r="S68" i="6"/>
  <c r="S73" i="6"/>
  <c r="S76" i="6"/>
  <c r="P39" i="6" l="1"/>
  <c r="P42" i="6" s="1"/>
  <c r="Q37" i="6" s="1"/>
  <c r="R22" i="6"/>
  <c r="R24" i="6" s="1"/>
  <c r="S20" i="6" s="1"/>
  <c r="S23" i="6" s="1"/>
  <c r="P69" i="6"/>
  <c r="Q64" i="6" s="1"/>
  <c r="Q67" i="6" s="1"/>
  <c r="P75" i="6"/>
  <c r="P74" i="6"/>
  <c r="Q48" i="6"/>
  <c r="Q47" i="6"/>
  <c r="U73" i="6"/>
  <c r="U65" i="6"/>
  <c r="U68" i="6"/>
  <c r="U76" i="6"/>
  <c r="T65" i="6"/>
  <c r="T73" i="6"/>
  <c r="T68" i="6"/>
  <c r="T76" i="6"/>
  <c r="Q66" i="6" l="1"/>
  <c r="Q69" i="6" s="1"/>
  <c r="R64" i="6" s="1"/>
  <c r="R67" i="6" s="1"/>
  <c r="S22" i="6"/>
  <c r="S24" i="6" s="1"/>
  <c r="T20" i="6" s="1"/>
  <c r="T23" i="6" s="1"/>
  <c r="I73" i="6"/>
  <c r="I68" i="6"/>
  <c r="I65" i="6"/>
  <c r="Q50" i="6"/>
  <c r="R45" i="6" s="1"/>
  <c r="R47" i="6" s="1"/>
  <c r="I76" i="6"/>
  <c r="P77" i="6"/>
  <c r="Q72" i="6" s="1"/>
  <c r="Q40" i="6"/>
  <c r="Q39" i="6"/>
  <c r="T22" i="6" l="1"/>
  <c r="T24" i="6" s="1"/>
  <c r="U20" i="6" s="1"/>
  <c r="I79" i="6"/>
  <c r="I80" i="6" s="1"/>
  <c r="A80" i="6" s="1"/>
  <c r="Q42" i="6"/>
  <c r="R37" i="6" s="1"/>
  <c r="R40" i="6" s="1"/>
  <c r="R66" i="6"/>
  <c r="R69" i="6" s="1"/>
  <c r="S64" i="6" s="1"/>
  <c r="S66" i="6" s="1"/>
  <c r="I81" i="6"/>
  <c r="I82" i="6" s="1"/>
  <c r="A82" i="6" s="1"/>
  <c r="R48" i="6"/>
  <c r="R50" i="6" s="1"/>
  <c r="S45" i="6" s="1"/>
  <c r="Q75" i="6"/>
  <c r="Q74" i="6"/>
  <c r="A12" i="6" l="1"/>
  <c r="E1" i="6" s="1"/>
  <c r="Q77" i="6"/>
  <c r="R72" i="6" s="1"/>
  <c r="R75" i="6" s="1"/>
  <c r="R39" i="6"/>
  <c r="R42" i="6" s="1"/>
  <c r="S37" i="6" s="1"/>
  <c r="S40" i="6" s="1"/>
  <c r="S67" i="6"/>
  <c r="S69" i="6" s="1"/>
  <c r="T64" i="6" s="1"/>
  <c r="S48" i="6"/>
  <c r="S47" i="6"/>
  <c r="U22" i="6"/>
  <c r="U23" i="6"/>
  <c r="I23" i="6" s="1"/>
  <c r="T67" i="6" l="1"/>
  <c r="T66" i="6"/>
  <c r="R74" i="6"/>
  <c r="R77" i="6" s="1"/>
  <c r="S72" i="6" s="1"/>
  <c r="S74" i="6" s="1"/>
  <c r="S39" i="6"/>
  <c r="S42" i="6" s="1"/>
  <c r="T37" i="6" s="1"/>
  <c r="T39" i="6" s="1"/>
  <c r="S50" i="6"/>
  <c r="T45" i="6" s="1"/>
  <c r="T48" i="6" s="1"/>
  <c r="U24" i="6"/>
  <c r="T69" i="6" l="1"/>
  <c r="U64" i="6" s="1"/>
  <c r="U66" i="6" s="1"/>
  <c r="T47" i="6"/>
  <c r="T50" i="6" s="1"/>
  <c r="U45" i="6" s="1"/>
  <c r="U48" i="6" s="1"/>
  <c r="I48" i="6" s="1"/>
  <c r="T40" i="6"/>
  <c r="T42" i="6" s="1"/>
  <c r="U37" i="6" s="1"/>
  <c r="S75" i="6"/>
  <c r="S77" i="6" s="1"/>
  <c r="T72" i="6" s="1"/>
  <c r="U67" i="6" l="1"/>
  <c r="I67" i="6" s="1"/>
  <c r="U47" i="6"/>
  <c r="U50" i="6" s="1"/>
  <c r="T75" i="6"/>
  <c r="T74" i="6"/>
  <c r="U39" i="6"/>
  <c r="U40" i="6"/>
  <c r="I40" i="6" s="1"/>
  <c r="I56" i="6" s="1"/>
  <c r="D34" i="6" s="1"/>
  <c r="U69" i="6" l="1"/>
  <c r="T77" i="6"/>
  <c r="U72" i="6" s="1"/>
  <c r="U42" i="6"/>
  <c r="U75" i="6" l="1"/>
  <c r="I75" i="6" s="1"/>
  <c r="I83" i="6" s="1"/>
  <c r="D60" i="6" s="1"/>
  <c r="U74" i="6"/>
  <c r="U77" i="6" l="1"/>
  <c r="D13" i="44" l="1"/>
  <c r="K13" i="44" s="1"/>
  <c r="AK13" i="44" l="1" a="1"/>
  <c r="K14" i="44"/>
  <c r="K15" i="44" s="1"/>
  <c r="K16" i="44" s="1"/>
  <c r="K17" i="44" s="1"/>
  <c r="K18" i="44" s="1"/>
  <c r="K19" i="44" s="1"/>
  <c r="K20" i="44" s="1"/>
  <c r="K21" i="44" s="1"/>
  <c r="K22" i="44" s="1"/>
  <c r="K23" i="44" s="1"/>
  <c r="K24" i="44" s="1"/>
  <c r="K25" i="44" s="1"/>
  <c r="K26" i="44" s="1"/>
  <c r="AN12" i="44" l="1"/>
  <c r="AN1" i="44" s="1"/>
  <c r="E1" i="44" s="1"/>
  <c r="AO3234" i="44"/>
  <c r="AO2490" i="44"/>
  <c r="AO339" i="44"/>
  <c r="AO257" i="44"/>
  <c r="AO150" i="44"/>
  <c r="AO3718" i="44"/>
  <c r="AO3151" i="44"/>
  <c r="AO1766" i="44"/>
  <c r="AO428" i="44"/>
  <c r="AO4080" i="44"/>
  <c r="AO3956" i="44"/>
  <c r="AO3057" i="44"/>
  <c r="AO2341" i="44"/>
  <c r="AO2076" i="44"/>
  <c r="AO2496" i="44"/>
  <c r="AO1268" i="44"/>
  <c r="AO3572" i="44"/>
  <c r="AO1861" i="44"/>
  <c r="AO2560" i="44"/>
  <c r="AO325" i="44"/>
  <c r="AO4425" i="44"/>
  <c r="AO1361" i="44"/>
  <c r="AO3579" i="44"/>
  <c r="AO3140" i="44"/>
  <c r="AO988" i="44"/>
  <c r="AO2052" i="44"/>
  <c r="AO219" i="44"/>
  <c r="AO2218" i="44"/>
  <c r="AO3840" i="44"/>
  <c r="AO1665" i="44"/>
  <c r="AO1260" i="44"/>
  <c r="AO2083" i="44"/>
  <c r="AO3562" i="44"/>
  <c r="AO4351" i="44"/>
  <c r="AO2265" i="44"/>
  <c r="AO464" i="44"/>
  <c r="AO2287" i="44"/>
  <c r="AO411" i="44"/>
  <c r="AO4162" i="44"/>
  <c r="AO110" i="44"/>
  <c r="AO1284" i="44"/>
  <c r="AO561" i="44"/>
  <c r="AO1896" i="44"/>
  <c r="AO3764" i="44"/>
  <c r="AO594" i="44"/>
  <c r="AO2784" i="44"/>
  <c r="AO4298" i="44"/>
  <c r="AO3789" i="44"/>
  <c r="AO4233" i="44"/>
  <c r="AO1615" i="44"/>
  <c r="AO949" i="44"/>
  <c r="AO1924" i="44"/>
  <c r="AO3809" i="44"/>
  <c r="AO984" i="44"/>
  <c r="AO3344" i="44"/>
  <c r="AO438" i="44"/>
  <c r="AO3657" i="44"/>
  <c r="AO2835" i="44"/>
  <c r="AO588" i="44"/>
  <c r="AO1021" i="44"/>
  <c r="AO3129" i="44"/>
  <c r="AO4597" i="44"/>
  <c r="AO4000" i="44"/>
  <c r="AO711" i="44"/>
  <c r="AO113" i="44"/>
  <c r="AO2868" i="44"/>
  <c r="AO3998" i="44"/>
  <c r="AO3010" i="44"/>
  <c r="AO3438" i="44"/>
  <c r="AO4651" i="44"/>
  <c r="AO2691" i="44"/>
  <c r="AO4519" i="44"/>
  <c r="AO2027" i="44"/>
  <c r="AO3952" i="44"/>
  <c r="AO3021" i="44"/>
  <c r="AO405" i="44"/>
  <c r="AO3494" i="44"/>
  <c r="AO2188" i="44"/>
  <c r="AO2597" i="44"/>
  <c r="AO4467" i="44"/>
  <c r="AO2667" i="44"/>
  <c r="AO1860" i="44"/>
  <c r="AO1877" i="44"/>
  <c r="AO4461" i="44"/>
  <c r="AO114" i="44"/>
  <c r="AO1862" i="44"/>
  <c r="AO2604" i="44"/>
  <c r="AO3214" i="44"/>
  <c r="AO3565" i="44"/>
  <c r="AO2089" i="44"/>
  <c r="AO1413" i="44"/>
  <c r="AO894" i="44"/>
  <c r="AO1474" i="44"/>
  <c r="AO2223" i="44"/>
  <c r="AO4079" i="44"/>
  <c r="AO3478" i="44"/>
  <c r="AO348" i="44"/>
  <c r="AO2008" i="44"/>
  <c r="AO2432" i="44"/>
  <c r="AO4498" i="44"/>
  <c r="AO3235" i="44"/>
  <c r="AO2570" i="44"/>
  <c r="AO1270" i="44"/>
  <c r="AO2521" i="44"/>
  <c r="AO3241" i="44"/>
  <c r="AO3419" i="44"/>
  <c r="AO4030" i="44"/>
  <c r="AO1945" i="44"/>
  <c r="AO243" i="44"/>
  <c r="AO1979" i="44"/>
  <c r="AO1184" i="44"/>
  <c r="AO2160" i="44"/>
  <c r="AO3169" i="44"/>
  <c r="AO3949" i="44"/>
  <c r="AO4182" i="44"/>
  <c r="AO1192" i="44"/>
  <c r="AO3487" i="44"/>
  <c r="AO2942" i="44"/>
  <c r="AO963" i="44"/>
  <c r="AO1560" i="44"/>
  <c r="AO758" i="44"/>
  <c r="AO4227" i="44"/>
  <c r="AO540" i="44"/>
  <c r="AO2084" i="44"/>
  <c r="AO4399" i="44"/>
  <c r="AO1815" i="44"/>
  <c r="AO4523" i="44"/>
  <c r="AO669" i="44"/>
  <c r="AO2403" i="44"/>
  <c r="AO2363" i="44"/>
  <c r="AO3062" i="44"/>
  <c r="AO2620" i="44"/>
  <c r="AO4094" i="44"/>
  <c r="AO1141" i="44"/>
  <c r="AO966" i="44"/>
  <c r="AO1303" i="44"/>
  <c r="AO4218" i="44"/>
  <c r="AO2066" i="44"/>
  <c r="AO4356" i="44"/>
  <c r="AO4433" i="44"/>
  <c r="AO3679" i="44"/>
  <c r="AO3439" i="44"/>
  <c r="AO2321" i="44"/>
  <c r="AO4583" i="44"/>
  <c r="AO4175" i="44"/>
  <c r="AO1926" i="44"/>
  <c r="AO2905" i="44"/>
  <c r="AO947" i="44"/>
  <c r="AO1718" i="44"/>
  <c r="AO3612" i="44"/>
  <c r="AO1649" i="44"/>
  <c r="AO1307" i="44"/>
  <c r="AO4393" i="44"/>
  <c r="AO149" i="44"/>
  <c r="AO235" i="44"/>
  <c r="AO612" i="44"/>
  <c r="AO1122" i="44"/>
  <c r="AO1533" i="44"/>
  <c r="AO2245" i="44"/>
  <c r="AO173" i="44"/>
  <c r="AO3113" i="44"/>
  <c r="AO4470" i="44"/>
  <c r="AO4138" i="44"/>
  <c r="AO3134" i="44"/>
  <c r="AO977" i="44"/>
  <c r="AO643" i="44"/>
  <c r="AO2263" i="44"/>
  <c r="AO996" i="44"/>
  <c r="AO1149" i="44"/>
  <c r="AO1546" i="44"/>
  <c r="AO827" i="44"/>
  <c r="AO678" i="44"/>
  <c r="AO3673" i="44"/>
  <c r="AO4628" i="44"/>
  <c r="AO1655" i="44"/>
  <c r="AO3378" i="44"/>
  <c r="AO4529" i="44"/>
  <c r="AO3975" i="44"/>
  <c r="AO1414" i="44"/>
  <c r="AO3178" i="44"/>
  <c r="AO2913" i="44"/>
  <c r="AO291" i="44"/>
  <c r="AO1460" i="44"/>
  <c r="AO1456" i="44"/>
  <c r="AO3156" i="44"/>
  <c r="AO2424" i="44"/>
  <c r="AO1376" i="44"/>
  <c r="AO2191" i="44"/>
  <c r="AO2874" i="44"/>
  <c r="AO3304" i="44"/>
  <c r="AO2859" i="44"/>
  <c r="AO3578" i="44"/>
  <c r="AO105" i="44"/>
  <c r="AO1127" i="44"/>
  <c r="AO4055" i="44"/>
  <c r="AO3117" i="44"/>
  <c r="AO3997" i="44"/>
  <c r="AO573" i="44"/>
  <c r="AO1274" i="44"/>
  <c r="AO1932" i="44"/>
  <c r="AO326" i="44"/>
  <c r="AO3131" i="44"/>
  <c r="AO3165" i="44"/>
  <c r="AO2798" i="44"/>
  <c r="AO4633" i="44"/>
  <c r="AO3953" i="44"/>
  <c r="AO1238" i="44"/>
  <c r="AO4594" i="44"/>
  <c r="AO1344" i="44"/>
  <c r="AO2807" i="44"/>
  <c r="AO4185" i="44"/>
  <c r="AO434" i="44"/>
  <c r="AO2219" i="44"/>
  <c r="AO3053" i="44"/>
  <c r="AO3570" i="44"/>
  <c r="AO4614" i="44"/>
  <c r="AO2019" i="44"/>
  <c r="AO3765" i="44"/>
  <c r="AO3545" i="44"/>
  <c r="AO31" i="44"/>
  <c r="AO1448" i="44"/>
  <c r="AO2769" i="44"/>
  <c r="AO1507" i="44"/>
  <c r="AO344" i="44"/>
  <c r="AO571" i="44"/>
  <c r="AO1948" i="44"/>
  <c r="AO481" i="44"/>
  <c r="AO1824" i="44"/>
  <c r="AO2827" i="44"/>
  <c r="AO4630" i="44"/>
  <c r="AO1841" i="44"/>
  <c r="AO3209" i="44"/>
  <c r="AO3501" i="44"/>
  <c r="AO1354" i="44"/>
  <c r="AO3138" i="44"/>
  <c r="AO2848" i="44"/>
  <c r="AO3245" i="44"/>
  <c r="AO4302" i="44"/>
  <c r="AO4385" i="44"/>
  <c r="AO1300" i="44"/>
  <c r="AO3875" i="44"/>
  <c r="AO278" i="44"/>
  <c r="AO3381" i="44"/>
  <c r="AO1267" i="44"/>
  <c r="AO1933" i="44"/>
  <c r="AO2229" i="44"/>
  <c r="AO1343" i="44"/>
  <c r="AO85" i="44"/>
  <c r="AO1368" i="44"/>
  <c r="AO3602" i="44"/>
  <c r="AO3217" i="44"/>
  <c r="AO3456" i="44"/>
  <c r="AO2462" i="44"/>
  <c r="AO3009" i="44"/>
  <c r="AO2417" i="44"/>
  <c r="AO1135" i="44"/>
  <c r="AO4258" i="44"/>
  <c r="AO583" i="44"/>
  <c r="AO2943" i="44"/>
  <c r="AO289" i="44"/>
  <c r="AO1796" i="44"/>
  <c r="AO3748" i="44"/>
  <c r="AO2376" i="44"/>
  <c r="AO3275" i="44"/>
  <c r="AO1584" i="44"/>
  <c r="AO692" i="44"/>
  <c r="AO951" i="44"/>
  <c r="AO21" i="44"/>
  <c r="AO2092" i="44"/>
  <c r="AO4172" i="44"/>
  <c r="AO2455" i="44"/>
  <c r="AO3942" i="44"/>
  <c r="AO2172" i="44"/>
  <c r="AO3909" i="44"/>
  <c r="AO4407" i="44"/>
  <c r="AO129" i="44"/>
  <c r="AO2358" i="44"/>
  <c r="AO4154" i="44"/>
  <c r="AO1940" i="44"/>
  <c r="AO3886" i="44"/>
  <c r="AO1150" i="44"/>
  <c r="AO4545" i="44"/>
  <c r="AO134" i="44"/>
  <c r="AO2047" i="44"/>
  <c r="AO1333" i="44"/>
  <c r="AO93" i="44"/>
  <c r="AO3479" i="44"/>
  <c r="AO2554" i="44"/>
  <c r="AO3835" i="44"/>
  <c r="AO3039" i="44"/>
  <c r="AO442" i="44"/>
  <c r="AO3858" i="44"/>
  <c r="AO4078" i="44"/>
  <c r="AO404" i="44"/>
  <c r="AO634" i="44"/>
  <c r="AO1707" i="44"/>
  <c r="AO3904" i="44"/>
  <c r="AO1606" i="44"/>
  <c r="AO1716" i="44"/>
  <c r="AO1483" i="44"/>
  <c r="AO3868" i="44"/>
  <c r="AO370" i="44"/>
  <c r="AO3315" i="44"/>
  <c r="AO3513" i="44"/>
  <c r="AO2512" i="44"/>
  <c r="AO3584" i="44"/>
  <c r="AO280" i="44"/>
  <c r="AO3031" i="44"/>
  <c r="AO3778" i="44"/>
  <c r="AO4036" i="44"/>
  <c r="AO1691" i="44"/>
  <c r="AO685" i="44"/>
  <c r="AO1619" i="44"/>
  <c r="AO4248" i="44"/>
  <c r="AO3219" i="44"/>
  <c r="AO1518" i="44"/>
  <c r="AO3730" i="44"/>
  <c r="AO4363" i="44"/>
  <c r="AO1165" i="44"/>
  <c r="AO1140" i="44"/>
  <c r="AO2841" i="44"/>
  <c r="AO4195" i="44"/>
  <c r="AO1002" i="44"/>
  <c r="AO1894" i="44"/>
  <c r="AO3913" i="44"/>
  <c r="AO1987" i="44"/>
  <c r="AO1834" i="44"/>
  <c r="AO2723" i="44"/>
  <c r="AO3333" i="44"/>
  <c r="AO1147" i="44"/>
  <c r="AO330" i="44"/>
  <c r="AO702" i="44"/>
  <c r="AO1632" i="44"/>
  <c r="AO3692" i="44"/>
  <c r="AO3278" i="44"/>
  <c r="AO1440" i="44"/>
  <c r="AO3229" i="44"/>
  <c r="AO1901" i="44"/>
  <c r="AO4237" i="44"/>
  <c r="AO4041" i="44"/>
  <c r="AO4220" i="44"/>
  <c r="AO2486" i="44"/>
  <c r="AO1392" i="44"/>
  <c r="AO737" i="44"/>
  <c r="AO1903" i="44"/>
  <c r="AO100" i="44"/>
  <c r="AO3548" i="44"/>
  <c r="AO2624" i="44"/>
  <c r="AO2023" i="44"/>
  <c r="AO4241" i="44"/>
  <c r="AO4009" i="44"/>
  <c r="AO4141" i="44"/>
  <c r="AO3970" i="44"/>
  <c r="AO735" i="44"/>
  <c r="AO328" i="44"/>
  <c r="AO3281" i="44"/>
  <c r="AO139" i="44"/>
  <c r="AO1980" i="44"/>
  <c r="AO2064" i="44"/>
  <c r="AO3848" i="44"/>
  <c r="AO2300" i="44"/>
  <c r="AO1620" i="44"/>
  <c r="AO1243" i="44"/>
  <c r="AO211" i="44"/>
  <c r="AO519" i="44"/>
  <c r="AO393" i="44"/>
  <c r="AO364" i="44"/>
  <c r="AO2439" i="44"/>
  <c r="AO4238" i="44"/>
  <c r="AO4177" i="44"/>
  <c r="AO556" i="44"/>
  <c r="AO1370" i="44"/>
  <c r="AO3440" i="44"/>
  <c r="AO993" i="44"/>
  <c r="AO1534" i="44"/>
  <c r="AO1125" i="44"/>
  <c r="AO4339" i="44"/>
  <c r="AO4377" i="44"/>
  <c r="AO3667" i="44"/>
  <c r="AO4235" i="44"/>
  <c r="AO2039" i="44"/>
  <c r="AO359" i="44"/>
  <c r="AO2878" i="44"/>
  <c r="AO1895" i="44"/>
  <c r="AO3486" i="44"/>
  <c r="AO1009" i="44"/>
  <c r="AO611" i="44"/>
  <c r="AO1314" i="44"/>
  <c r="AO3619" i="44"/>
  <c r="AO835" i="44"/>
  <c r="AO2770" i="44"/>
  <c r="AO312" i="44"/>
  <c r="AO3670" i="44"/>
  <c r="AO968" i="44"/>
  <c r="AO2831" i="44"/>
  <c r="AO1999" i="44"/>
  <c r="AO260" i="44"/>
  <c r="AO2344" i="44"/>
  <c r="AO3747" i="44"/>
  <c r="AO566" i="44"/>
  <c r="AO2776" i="44"/>
  <c r="AO4239" i="44"/>
  <c r="AO3187" i="44"/>
  <c r="AO4635" i="44"/>
  <c r="AO4616" i="44"/>
  <c r="AO1053" i="44"/>
  <c r="AO262" i="44"/>
  <c r="AO3763" i="44"/>
  <c r="AO3929" i="44"/>
  <c r="AO1722" i="44"/>
  <c r="AO2717" i="44"/>
  <c r="AO2391" i="44"/>
  <c r="AO998" i="44"/>
  <c r="AO710" i="44"/>
  <c r="AO4194" i="44"/>
  <c r="AO3368" i="44"/>
  <c r="AO296" i="44"/>
  <c r="AO2907" i="44"/>
  <c r="AO356" i="44"/>
  <c r="AO1411" i="44"/>
  <c r="AO3505" i="44"/>
  <c r="AO1822" i="44"/>
  <c r="AO140" i="44"/>
  <c r="AO268" i="44"/>
  <c r="AO4605" i="44"/>
  <c r="AO2317" i="44"/>
  <c r="AO1247" i="44"/>
  <c r="AO3040" i="44"/>
  <c r="AO1102" i="44"/>
  <c r="AO2267" i="44"/>
  <c r="AO603" i="44"/>
  <c r="AO1869" i="44"/>
  <c r="AO1342" i="44"/>
  <c r="AO987" i="44"/>
  <c r="AO1163" i="44"/>
  <c r="AO1231" i="44"/>
  <c r="AO908" i="44"/>
  <c r="AO3269" i="44"/>
  <c r="AO1054" i="44"/>
  <c r="AO2662" i="44"/>
  <c r="AO2203" i="44"/>
  <c r="AO3279" i="44"/>
  <c r="AO2714" i="44"/>
  <c r="AO3109" i="44"/>
  <c r="AO3373" i="44"/>
  <c r="AO473" i="44"/>
  <c r="AO349" i="44"/>
  <c r="AO3825" i="44"/>
  <c r="AO833" i="44"/>
  <c r="AO4186" i="44"/>
  <c r="AO3143" i="44"/>
  <c r="AO832" i="44"/>
  <c r="AO1789" i="44"/>
  <c r="AO700" i="44"/>
  <c r="AO3147" i="44"/>
  <c r="AO1161" i="44"/>
  <c r="AO2680" i="44"/>
  <c r="AO1674" i="44"/>
  <c r="AO3032" i="44"/>
  <c r="AO1963" i="44"/>
  <c r="AO3805" i="44"/>
  <c r="AO4140" i="44"/>
  <c r="AO2761" i="44"/>
  <c r="AO3733" i="44"/>
  <c r="AO2020" i="44"/>
  <c r="AO2870" i="44"/>
  <c r="AO4273" i="44"/>
  <c r="AO4332" i="44"/>
  <c r="AO3167" i="44"/>
  <c r="AO2566" i="44"/>
  <c r="AO1249" i="44"/>
  <c r="AO463" i="44"/>
  <c r="AO4045" i="44"/>
  <c r="AO3013" i="44"/>
  <c r="AO2459" i="44"/>
  <c r="AO4157" i="44"/>
  <c r="AO4029" i="44"/>
  <c r="AO391" i="44"/>
  <c r="AO2276" i="44"/>
  <c r="AO609" i="44"/>
  <c r="AO443" i="44"/>
  <c r="AO1734" i="44"/>
  <c r="AO3188" i="44"/>
  <c r="AO4134" i="44"/>
  <c r="AO3709" i="44"/>
  <c r="AO3632" i="44"/>
  <c r="AO1450" i="44"/>
  <c r="AO20" i="44"/>
  <c r="AO2157" i="44"/>
  <c r="AO1711" i="44"/>
  <c r="AO3231" i="44"/>
  <c r="AO889" i="44"/>
  <c r="AO2307" i="44"/>
  <c r="AO2193" i="44"/>
  <c r="AO118" i="44"/>
  <c r="AO3290" i="44"/>
  <c r="AO4334" i="44"/>
  <c r="AO3060" i="44"/>
  <c r="AO2544" i="44"/>
  <c r="AO2575" i="44"/>
  <c r="AO3132" i="44"/>
  <c r="AO3849" i="44"/>
  <c r="AO2563" i="44"/>
  <c r="AO2205" i="44"/>
  <c r="AO3761" i="44"/>
  <c r="AO2356" i="44"/>
  <c r="AO2438" i="44"/>
  <c r="AO1710" i="44"/>
  <c r="AO1181" i="44"/>
  <c r="AO1248" i="44"/>
  <c r="AO4568" i="44"/>
  <c r="AO3860" i="44"/>
  <c r="AO4491" i="44"/>
  <c r="AO1503" i="44"/>
  <c r="AO106" i="44"/>
  <c r="AO1395" i="44"/>
  <c r="AO828" i="44"/>
  <c r="AO1973" i="44"/>
  <c r="AO2529" i="44"/>
  <c r="AO2446" i="44"/>
  <c r="AO1669" i="44"/>
  <c r="AO3449" i="44"/>
  <c r="AO4386" i="44"/>
  <c r="AO2114" i="44"/>
  <c r="AO62" i="44"/>
  <c r="AO2152" i="44"/>
  <c r="AO4225" i="44"/>
  <c r="AO3341" i="44"/>
  <c r="AO4487" i="44"/>
  <c r="AO995" i="44"/>
  <c r="AO3327" i="44"/>
  <c r="AO1154" i="44"/>
  <c r="AO1182" i="44"/>
  <c r="AO2187" i="44"/>
  <c r="AO4492" i="44"/>
  <c r="AO1993" i="44"/>
  <c r="AO2689" i="44"/>
  <c r="AO4181" i="44"/>
  <c r="AO1928" i="44"/>
  <c r="AO1209" i="44"/>
  <c r="AO4374" i="44"/>
  <c r="AO313" i="44"/>
  <c r="AO2148" i="44"/>
  <c r="AO4586" i="44"/>
  <c r="AO1441" i="44"/>
  <c r="AO3889" i="44"/>
  <c r="AO2118" i="44"/>
  <c r="AO3596" i="44"/>
  <c r="AO2536" i="44"/>
  <c r="AO4197" i="44"/>
  <c r="AO985" i="44"/>
  <c r="AO225" i="44"/>
  <c r="AO3331" i="44"/>
  <c r="AO3500" i="44"/>
  <c r="AO3197" i="44"/>
  <c r="AO2011" i="44"/>
  <c r="AO1055" i="44"/>
  <c r="AO4453" i="44"/>
  <c r="AO3852" i="44"/>
  <c r="AO4125" i="44"/>
  <c r="AO1462" i="44"/>
  <c r="AO3356" i="44"/>
  <c r="AO1829" i="44"/>
  <c r="AO1618" i="44"/>
  <c r="AO101" i="44"/>
  <c r="AO3391" i="44"/>
  <c r="AO2324" i="44"/>
  <c r="AO3546" i="44"/>
  <c r="AO4449" i="44"/>
  <c r="AO3683" i="44"/>
  <c r="AO2766" i="44"/>
  <c r="AO502" i="44"/>
  <c r="AO97" i="44"/>
  <c r="AO3097" i="44"/>
  <c r="AO4271" i="44"/>
  <c r="AO3958" i="44"/>
  <c r="AO1257" i="44"/>
  <c r="AO4070" i="44"/>
  <c r="AO1012" i="44"/>
  <c r="AO2107" i="44"/>
  <c r="AO2281" i="44"/>
  <c r="AO1229" i="44"/>
  <c r="AO1989" i="44"/>
  <c r="AO3030" i="44"/>
  <c r="AO3294" i="44"/>
  <c r="AO1256" i="44"/>
  <c r="AO3328" i="44"/>
  <c r="AO1591" i="44"/>
  <c r="AO541" i="44"/>
  <c r="AO390" i="44"/>
  <c r="AO2396" i="44"/>
  <c r="AO3806" i="44"/>
  <c r="AO99" i="44"/>
  <c r="AO3752" i="44"/>
  <c r="AO1961" i="44"/>
  <c r="AO1077" i="44"/>
  <c r="AO3510" i="44"/>
  <c r="AO343" i="44"/>
  <c r="AO4262" i="44"/>
  <c r="AO4468" i="44"/>
  <c r="AO2673" i="44"/>
  <c r="AO400" i="44"/>
  <c r="AO3408" i="44"/>
  <c r="AO3815" i="44"/>
  <c r="AO261" i="44"/>
  <c r="AO1694" i="44"/>
  <c r="AO1204" i="44"/>
  <c r="AO4362" i="44"/>
  <c r="AO1434" i="44"/>
  <c r="AO3787" i="44"/>
  <c r="AO2864" i="44"/>
  <c r="AO3490" i="44"/>
  <c r="AO2171" i="44"/>
  <c r="AO2872" i="44"/>
  <c r="AO1032" i="44"/>
  <c r="AO379" i="44"/>
  <c r="AO2340" i="44"/>
  <c r="AO2879" i="44"/>
  <c r="AO4463" i="44"/>
  <c r="AO4089" i="44"/>
  <c r="AO3628" i="44"/>
  <c r="AO1201" i="44"/>
  <c r="AO4144" i="44"/>
  <c r="AO921" i="44"/>
  <c r="AO1972" i="44"/>
  <c r="AO858" i="44"/>
  <c r="AO839" i="44"/>
  <c r="AO1833" i="44"/>
  <c r="AO2578" i="44"/>
  <c r="AO4653" i="44"/>
  <c r="AO4018" i="44"/>
  <c r="AO943" i="44"/>
  <c r="AO3895" i="44"/>
  <c r="AO1385" i="44"/>
  <c r="AO4149" i="44"/>
  <c r="AO3829" i="44"/>
  <c r="AO1406" i="44"/>
  <c r="AO1684" i="44"/>
  <c r="AO2990" i="44"/>
  <c r="AO2362" i="44"/>
  <c r="AO2606" i="44"/>
  <c r="AO3818" i="44"/>
  <c r="AO1242" i="44"/>
  <c r="AO557" i="44"/>
  <c r="AO2910" i="44"/>
  <c r="AO371" i="44"/>
  <c r="AO1542" i="44"/>
  <c r="AO352" i="44"/>
  <c r="AO298" i="44"/>
  <c r="AO3335" i="44"/>
  <c r="AO2234" i="44"/>
  <c r="AO1574" i="44"/>
  <c r="AO934" i="44"/>
  <c r="AO706" i="44"/>
  <c r="AO3533" i="44"/>
  <c r="AO3830" i="44"/>
  <c r="AO1651" i="44"/>
  <c r="AO1906" i="44"/>
  <c r="AO2774" i="44"/>
  <c r="AO2551" i="44"/>
  <c r="AO451" i="44"/>
  <c r="AO694" i="44"/>
  <c r="AO4216" i="44"/>
  <c r="AO2348" i="44"/>
  <c r="AO419" i="44"/>
  <c r="AO3755" i="44"/>
  <c r="AO4294" i="44"/>
  <c r="AO3247" i="44"/>
  <c r="AO593" i="44"/>
  <c r="AO960" i="44"/>
  <c r="AO1422" i="44"/>
  <c r="AO886" i="44"/>
  <c r="AO1130" i="44"/>
  <c r="AO3543" i="44"/>
  <c r="AO1003" i="44"/>
  <c r="AO3186" i="44"/>
  <c r="AO4458" i="44"/>
  <c r="AO2029" i="44"/>
  <c r="AO1756" i="44"/>
  <c r="AO3251" i="44"/>
  <c r="AO61" i="44"/>
  <c r="AO2140" i="44"/>
  <c r="AO2700" i="44"/>
  <c r="AO3884" i="44"/>
  <c r="AO2929" i="44"/>
  <c r="AO3431" i="44"/>
  <c r="AO1500" i="44"/>
  <c r="AO3642" i="44"/>
  <c r="AO4228" i="44"/>
  <c r="AO3287" i="44"/>
  <c r="AO1168" i="44"/>
  <c r="AO3485" i="44"/>
  <c r="AO607" i="44"/>
  <c r="AO599" i="44"/>
  <c r="AO1408" i="44"/>
  <c r="AO1812" i="44"/>
  <c r="AO2441" i="44"/>
  <c r="AO1597" i="44"/>
  <c r="AO2758" i="44"/>
  <c r="AO2420" i="44"/>
  <c r="AO4210" i="44"/>
  <c r="AO2175" i="44"/>
  <c r="AO1097" i="44"/>
  <c r="AO253" i="44"/>
  <c r="AO1667" i="44"/>
  <c r="AO4130" i="44"/>
  <c r="AO1794" i="44"/>
  <c r="AO2101" i="44"/>
  <c r="AO662" i="44"/>
  <c r="AO272" i="44"/>
  <c r="AO3346" i="44"/>
  <c r="AO2502" i="44"/>
  <c r="AO1605" i="44"/>
  <c r="AO656" i="44"/>
  <c r="AO1099" i="44"/>
  <c r="AO1839" i="44"/>
  <c r="AO1735" i="44"/>
  <c r="AO350" i="44"/>
  <c r="AO2375" i="44"/>
  <c r="AO2556" i="44"/>
  <c r="AO3168" i="44"/>
  <c r="AO2732" i="44"/>
  <c r="AO2760" i="44"/>
  <c r="AO2255" i="44"/>
  <c r="AO2900" i="44"/>
  <c r="AO1736" i="44"/>
  <c r="AO4612" i="44"/>
  <c r="AO1923" i="44"/>
  <c r="AO1096" i="44"/>
  <c r="AO440" i="44"/>
  <c r="AO2661" i="44"/>
  <c r="AO1278" i="44"/>
  <c r="AO73" i="44"/>
  <c r="AO2926" i="44"/>
  <c r="AO2511" i="44"/>
  <c r="AO1146" i="44"/>
  <c r="AO2211" i="44"/>
  <c r="AO3248" i="44"/>
  <c r="AO2812" i="44"/>
  <c r="AO1475" i="44"/>
  <c r="AO4084" i="44"/>
  <c r="AO809" i="44"/>
  <c r="AO4533" i="44"/>
  <c r="AO4361" i="44"/>
  <c r="AO865" i="44"/>
  <c r="AO3851" i="44"/>
  <c r="AO4423" i="44"/>
  <c r="AO2168" i="44"/>
  <c r="AO3897" i="44"/>
  <c r="AO4336" i="44"/>
  <c r="AO385" i="44"/>
  <c r="AO2737" i="44"/>
  <c r="AO4476" i="44"/>
  <c r="AO1681" i="44"/>
  <c r="AO3155" i="44"/>
  <c r="AO3859" i="44"/>
  <c r="AO1975" i="44"/>
  <c r="AO3743" i="44"/>
  <c r="AO2616" i="44"/>
  <c r="AO1846" i="44"/>
  <c r="AO2378" i="44"/>
  <c r="AO4042" i="44"/>
  <c r="AO1808" i="44"/>
  <c r="AO2138" i="44"/>
  <c r="AO1064" i="44"/>
  <c r="AO4098" i="44"/>
  <c r="AO2902" i="44"/>
  <c r="AO4369" i="44"/>
  <c r="AO2982" i="44"/>
  <c r="AO2802" i="44"/>
  <c r="AO1499" i="44"/>
  <c r="AO1421" i="44"/>
  <c r="AO2773" i="44"/>
  <c r="AO3002" i="44"/>
  <c r="AO4161" i="44"/>
  <c r="AO266" i="44"/>
  <c r="AO3899" i="44"/>
  <c r="AO2654" i="44"/>
  <c r="AO2337" i="44"/>
  <c r="AO707" i="44"/>
  <c r="AO4087" i="44"/>
  <c r="AO2108" i="44"/>
  <c r="AO1776" i="44"/>
  <c r="AO2313" i="44"/>
  <c r="AO1171" i="44"/>
  <c r="AO931" i="44"/>
  <c r="AO3649" i="44"/>
  <c r="AO938" i="44"/>
  <c r="AO3472" i="44"/>
  <c r="AO66" i="44"/>
  <c r="AO161" i="44"/>
  <c r="AO1188" i="44"/>
  <c r="AO3750" i="44"/>
  <c r="AO4234" i="44"/>
  <c r="AO2431" i="44"/>
  <c r="AO3226" i="44"/>
  <c r="AO3514" i="44"/>
  <c r="AO3712" i="44"/>
  <c r="AO1613" i="44"/>
  <c r="AO2777" i="44"/>
  <c r="AO4112" i="44"/>
  <c r="AO4353" i="44"/>
  <c r="AO937" i="44"/>
  <c r="AO3639" i="44"/>
  <c r="AO1946" i="44"/>
  <c r="AO3181" i="44"/>
  <c r="AO2492" i="44"/>
  <c r="AO4071" i="44"/>
  <c r="AO2335" i="44"/>
  <c r="AO1117" i="44"/>
  <c r="AO4524" i="44"/>
  <c r="AO4314" i="44"/>
  <c r="AO4413" i="44"/>
  <c r="AO275" i="44"/>
  <c r="AO2082" i="44"/>
  <c r="AO2303" i="44"/>
  <c r="AO3000" i="44"/>
  <c r="AO3406" i="44"/>
  <c r="AO2752" i="44"/>
  <c r="AO1800" i="44"/>
  <c r="AO4143" i="44"/>
  <c r="AO1586" i="44"/>
  <c r="AO3446" i="44"/>
  <c r="AO3445" i="44"/>
  <c r="AO494" i="44"/>
  <c r="AO3110" i="44"/>
  <c r="AO3982" i="44"/>
  <c r="AO4627" i="44"/>
  <c r="AO4179" i="44"/>
  <c r="AO834" i="44"/>
  <c r="AO992" i="44"/>
  <c r="AO2739" i="44"/>
  <c r="AO4505" i="44"/>
  <c r="AO265" i="44"/>
  <c r="AO1744" i="44"/>
  <c r="AO2611" i="44"/>
  <c r="AO1851" i="44"/>
  <c r="AO882" i="44"/>
  <c r="AO2980" i="44"/>
  <c r="AO2738" i="44"/>
  <c r="AO4184" i="44"/>
  <c r="AO1091" i="44"/>
  <c r="AO1852" i="44"/>
  <c r="AO615" i="44"/>
  <c r="AO1217" i="44"/>
  <c r="AO2843" i="44"/>
  <c r="AO334" i="44"/>
  <c r="AO2135" i="44"/>
  <c r="AO4338" i="44"/>
  <c r="AO580" i="44"/>
  <c r="AO3220" i="44"/>
  <c r="AO402" i="44"/>
  <c r="AO3517" i="44"/>
  <c r="AO1562" i="44"/>
  <c r="AO3534" i="44"/>
  <c r="AO4440" i="44"/>
  <c r="AO1293" i="44"/>
  <c r="AO3202" i="44"/>
  <c r="AO2850" i="44"/>
  <c r="AO3837" i="44"/>
  <c r="AO3530" i="44"/>
  <c r="AO1637" i="44"/>
  <c r="AO2334" i="44"/>
  <c r="AO135" i="44"/>
  <c r="AO4107" i="44"/>
  <c r="AO1631" i="44"/>
  <c r="AO1352" i="44"/>
  <c r="AO2142" i="44"/>
  <c r="AO3813" i="44"/>
  <c r="AO3120" i="44"/>
  <c r="AO2271" i="44"/>
  <c r="AO1648" i="44"/>
  <c r="AO4170" i="44"/>
  <c r="AO1990" i="44"/>
  <c r="AO2920" i="44"/>
  <c r="AO3648" i="44"/>
  <c r="AO127" i="44"/>
  <c r="AO1491" i="44"/>
  <c r="AO3102" i="44"/>
  <c r="AO2077" i="44"/>
  <c r="AO2897" i="44"/>
  <c r="AO2644" i="44"/>
  <c r="AO3124" i="44"/>
  <c r="AO4592" i="44"/>
  <c r="AO3637" i="44"/>
  <c r="AO2617" i="44"/>
  <c r="AO2026" i="44"/>
  <c r="AO1774" i="44"/>
  <c r="AO2650" i="44"/>
  <c r="AO4137" i="44"/>
  <c r="AO1389" i="44"/>
  <c r="AO25" i="44"/>
  <c r="AO2930" i="44"/>
  <c r="AO2516" i="44"/>
  <c r="AO3302" i="44"/>
  <c r="AO2095" i="44"/>
  <c r="AO1341" i="44"/>
  <c r="AO3972" i="44"/>
  <c r="AO3358" i="44"/>
  <c r="AO3206" i="44"/>
  <c r="AO1843" i="44"/>
  <c r="AO563" i="44"/>
  <c r="AO1180" i="44"/>
  <c r="AO3918" i="44"/>
  <c r="AO4128" i="44"/>
  <c r="AO1134" i="44"/>
  <c r="AO838" i="44"/>
  <c r="AO2109" i="44"/>
  <c r="AO2117" i="44"/>
  <c r="AO2699" i="44"/>
  <c r="AO4295" i="44"/>
  <c r="AO4551" i="44"/>
  <c r="AO1289" i="44"/>
  <c r="AO1814" i="44"/>
  <c r="AO2308" i="44"/>
  <c r="AO2975" i="44"/>
  <c r="AO2590" i="44"/>
  <c r="AO3035" i="44"/>
  <c r="AO821" i="44"/>
  <c r="AO1244" i="44"/>
  <c r="AO2468" i="44"/>
  <c r="AO1601" i="44"/>
  <c r="AO4497" i="44"/>
  <c r="AO1675" i="44"/>
  <c r="AO3961" i="44"/>
  <c r="AO332" i="44"/>
  <c r="AO2608" i="44"/>
  <c r="AO1033" i="44"/>
  <c r="AO3360" i="44"/>
  <c r="AO4622" i="44"/>
  <c r="AO1488" i="44"/>
  <c r="AO1128" i="44"/>
  <c r="AO4580" i="44"/>
  <c r="AO208" i="44"/>
  <c r="AO2296" i="44"/>
  <c r="AO1988" i="44"/>
  <c r="AO2258" i="44"/>
  <c r="AO3796" i="44"/>
  <c r="AO4624" i="44"/>
  <c r="AO309" i="44"/>
  <c r="AO3389" i="44"/>
  <c r="AO4522" i="44"/>
  <c r="AO3227" i="44"/>
  <c r="AO3069" i="44"/>
  <c r="AO2063" i="44"/>
  <c r="AO4567" i="44"/>
  <c r="AO3615" i="44"/>
  <c r="AO3824" i="44"/>
  <c r="AO3050" i="44"/>
  <c r="AO3535" i="44"/>
  <c r="AO4570" i="44"/>
  <c r="AO77" i="44"/>
  <c r="AO444" i="44"/>
  <c r="AO3987" i="44"/>
  <c r="AO525" i="44"/>
  <c r="AO3078" i="44"/>
  <c r="AO2862" i="44"/>
  <c r="AO4114" i="44"/>
  <c r="AO2531" i="44"/>
  <c r="AO3412" i="44"/>
  <c r="AO722" i="44"/>
  <c r="AO2906" i="44"/>
  <c r="AO4493" i="44"/>
  <c r="AO4223" i="44"/>
  <c r="AO2232" i="44"/>
  <c r="AO1444" i="44"/>
  <c r="AO4438" i="44"/>
  <c r="AO1095" i="44"/>
  <c r="AO2894" i="44"/>
  <c r="AO2454" i="44"/>
  <c r="AO1057" i="44"/>
  <c r="AO3477" i="44"/>
  <c r="AO1762" i="44"/>
  <c r="AO4381" i="44"/>
  <c r="AO1506" i="44"/>
  <c r="AO2679" i="44"/>
  <c r="AO172" i="44"/>
  <c r="AO4231" i="44"/>
  <c r="AO230" i="44"/>
  <c r="AO3542" i="44"/>
  <c r="AO1431" i="44"/>
  <c r="AO2706" i="44"/>
  <c r="AO3736" i="44"/>
  <c r="AO772" i="44"/>
  <c r="AO2917" i="44"/>
  <c r="AO964" i="44"/>
  <c r="AO2369" i="44"/>
  <c r="AO523" i="44"/>
  <c r="AO3228" i="44"/>
  <c r="AO421" i="44"/>
  <c r="AO1786" i="44"/>
  <c r="AO831" i="44"/>
  <c r="AO4307" i="44"/>
  <c r="AO1265" i="44"/>
  <c r="AO1520" i="44"/>
  <c r="AO1886" i="44"/>
  <c r="AO2921" i="44"/>
  <c r="AO841" i="44"/>
  <c r="AO3651" i="44"/>
  <c r="AO3318" i="44"/>
  <c r="AO2740" i="44"/>
  <c r="AO3871" i="44"/>
  <c r="AO4108" i="44"/>
  <c r="AO1114" i="44"/>
  <c r="AO3511" i="44"/>
  <c r="AO730" i="44"/>
  <c r="AO1556" i="44"/>
  <c r="AO4279" i="44"/>
  <c r="AO714" i="44"/>
  <c r="AO1949" i="44"/>
  <c r="AO4553" i="44"/>
  <c r="AO4602" i="44"/>
  <c r="AO3099" i="44"/>
  <c r="AO2695" i="44"/>
  <c r="AO2179" i="44"/>
  <c r="AO3823" i="44"/>
  <c r="AO3613" i="44"/>
  <c r="AO3451" i="44"/>
  <c r="AO862" i="44"/>
  <c r="AO3682" i="44"/>
  <c r="AO598" i="44"/>
  <c r="AO1495" i="44"/>
  <c r="AO496" i="44"/>
  <c r="AO976" i="44"/>
  <c r="AO3873" i="44"/>
  <c r="AO544" i="44"/>
  <c r="AO522" i="44"/>
  <c r="AO216" i="44"/>
  <c r="AO1850" i="44"/>
  <c r="AO158" i="44"/>
  <c r="AO3990" i="44"/>
  <c r="AO2465" i="44"/>
  <c r="AO383" i="44"/>
  <c r="AO2410" i="44"/>
  <c r="AO2643" i="44"/>
  <c r="AO2252" i="44"/>
  <c r="AO2568" i="44"/>
  <c r="AO1189" i="44"/>
  <c r="AO2916" i="44"/>
  <c r="AO4311" i="44"/>
  <c r="AO747" i="44"/>
  <c r="AO1741" i="44"/>
  <c r="AO4388" i="44"/>
  <c r="AO3427" i="44"/>
  <c r="AO4207" i="44"/>
  <c r="AO4171" i="44"/>
  <c r="AO3955" i="44"/>
  <c r="AO4109" i="44"/>
  <c r="AO167" i="44"/>
  <c r="AO2794" i="44"/>
  <c r="AO3932" i="44"/>
  <c r="AO3183" i="44"/>
  <c r="AO1853" i="44"/>
  <c r="AO3365" i="44"/>
  <c r="AO165" i="44"/>
  <c r="AO4209" i="44"/>
  <c r="AO936" i="44"/>
  <c r="AO4217" i="44"/>
  <c r="AO2318" i="44"/>
  <c r="AO2628" i="44"/>
  <c r="AO618" i="44"/>
  <c r="AO1489" i="44"/>
  <c r="AO2139" i="44"/>
  <c r="AO3676" i="44"/>
  <c r="AO3301" i="44"/>
  <c r="AO1016" i="44"/>
  <c r="AO3442" i="44"/>
  <c r="AO967" i="44"/>
  <c r="AO1522" i="44"/>
  <c r="AO2524" i="44"/>
  <c r="AO2549" i="44"/>
  <c r="AO3883" i="44"/>
  <c r="AO4286" i="44"/>
  <c r="AO2598" i="44"/>
  <c r="AO868" i="44"/>
  <c r="AO2924" i="44"/>
  <c r="AO1076" i="44"/>
  <c r="AO4582" i="44"/>
  <c r="AO4033" i="44"/>
  <c r="AO203" i="44"/>
  <c r="AO674" i="44"/>
  <c r="AO986" i="44"/>
  <c r="AO3508" i="44"/>
  <c r="AO1399" i="44"/>
  <c r="AO2177" i="44"/>
  <c r="AO887" i="44"/>
  <c r="AO1968" i="44"/>
  <c r="AO2478" i="44"/>
  <c r="AO19" i="44"/>
  <c r="AO619" i="44"/>
  <c r="AO813" i="44"/>
  <c r="AO3112" i="44"/>
  <c r="AO3843" i="44"/>
  <c r="AO3854" i="44"/>
  <c r="AO412" i="44"/>
  <c r="AO3812" i="44"/>
  <c r="AO2273" i="44"/>
  <c r="AO2591" i="44"/>
  <c r="AO1927" i="44"/>
  <c r="AO3727" i="44"/>
  <c r="AO1682" i="44"/>
  <c r="AO3700" i="44"/>
  <c r="AO4126" i="44"/>
  <c r="AO1470" i="44"/>
  <c r="AO3334" i="44"/>
  <c r="AO2161" i="44"/>
  <c r="AO2825" i="44"/>
  <c r="AO2547" i="44"/>
  <c r="AO287" i="44"/>
  <c r="AO399" i="44"/>
  <c r="AO3832" i="44"/>
  <c r="AO1498" i="44"/>
  <c r="AO4333" i="44"/>
  <c r="AO1056" i="44"/>
  <c r="AO4419" i="44"/>
  <c r="AO4539" i="44"/>
  <c r="AO2480" i="44"/>
  <c r="AO2034" i="44"/>
  <c r="AO3063" i="44"/>
  <c r="AO1311" i="44"/>
  <c r="AO4196" i="44"/>
  <c r="AO2072" i="44"/>
  <c r="AO665" i="44"/>
  <c r="AO3076" i="44"/>
  <c r="AO2332" i="44"/>
  <c r="AO3988" i="44"/>
  <c r="AO290" i="44"/>
  <c r="AO2013" i="44"/>
  <c r="AO2448" i="44"/>
  <c r="AO1883" i="44"/>
  <c r="AO2782" i="44"/>
  <c r="AO941" i="44"/>
  <c r="AO1712" i="44"/>
  <c r="AO3772" i="44"/>
  <c r="AO2734" i="44"/>
  <c r="AO1252" i="44"/>
  <c r="AO3643" i="44"/>
  <c r="AO3464" i="44"/>
  <c r="AO3892" i="44"/>
  <c r="AO3914" i="44"/>
  <c r="AO2517" i="44"/>
  <c r="AO649" i="44"/>
  <c r="AO163" i="44"/>
  <c r="AO1073" i="44"/>
  <c r="AO646" i="44"/>
  <c r="AO925" i="44"/>
  <c r="AO2559" i="44"/>
  <c r="AO509" i="44"/>
  <c r="AO79" i="44"/>
  <c r="AO2262" i="44"/>
  <c r="AO2170" i="44"/>
  <c r="AO1639" i="44"/>
  <c r="AO741" i="44"/>
  <c r="AO3276" i="44"/>
  <c r="AO336" i="44"/>
  <c r="AO4350" i="44"/>
  <c r="AO2666" i="44"/>
  <c r="AO2377" i="44"/>
  <c r="AO3410" i="44"/>
  <c r="AO4464" i="44"/>
  <c r="AO939" i="44"/>
  <c r="AO2442" i="44"/>
  <c r="AO2283" i="44"/>
  <c r="AO1599" i="44"/>
  <c r="AO2278" i="44"/>
  <c r="AO212" i="44"/>
  <c r="AO1797" i="44"/>
  <c r="AO2565" i="44"/>
  <c r="AO1554" i="44"/>
  <c r="AO4437" i="44"/>
  <c r="AO2073" i="44"/>
  <c r="AO4322" i="44"/>
  <c r="AO2024" i="44"/>
  <c r="AO4261" i="44"/>
  <c r="AO3399" i="44"/>
  <c r="AO4044" i="44"/>
  <c r="AO4621" i="44"/>
  <c r="AO1428" i="44"/>
  <c r="AO2401" i="44"/>
  <c r="AO2851" i="44"/>
  <c r="AO1049" i="44"/>
  <c r="AO3943" i="44"/>
  <c r="AO341" i="44"/>
  <c r="AO1897" i="44"/>
  <c r="AO1908" i="44"/>
  <c r="AO3925" i="44"/>
  <c r="AO3320" i="44"/>
  <c r="AO4636" i="44"/>
  <c r="AO4024" i="44"/>
  <c r="AO531" i="44"/>
  <c r="AO4148" i="44"/>
  <c r="AO1804" i="44"/>
  <c r="AO4354" i="44"/>
  <c r="AO2301" i="44"/>
  <c r="AO4348" i="44"/>
  <c r="AO3416" i="44"/>
  <c r="AO2665" i="44"/>
  <c r="AO4444" i="44"/>
  <c r="AO4432" i="44"/>
  <c r="AO1486" i="44"/>
  <c r="AO1905" i="44"/>
  <c r="AO2032" i="44"/>
  <c r="AO3984" i="44"/>
  <c r="AO1472" i="44"/>
  <c r="AO4503" i="44"/>
  <c r="AO1419" i="44"/>
  <c r="AO190" i="44"/>
  <c r="AO14" i="44"/>
  <c r="AO4106" i="44"/>
  <c r="AO4346" i="44"/>
  <c r="AO4575" i="44"/>
  <c r="AO378" i="44"/>
  <c r="AO4101" i="44"/>
  <c r="AO3118" i="44"/>
  <c r="AO2623" i="44"/>
  <c r="AO1579" i="44"/>
  <c r="AO515" i="44"/>
  <c r="AO789" i="44"/>
  <c r="AO2056" i="44"/>
  <c r="AO2582" i="44"/>
  <c r="AO2533" i="44"/>
  <c r="AO4327" i="44"/>
  <c r="AO1126" i="44"/>
  <c r="AO3708" i="44"/>
  <c r="AO2593" i="44"/>
  <c r="AO4190" i="44"/>
  <c r="AO2553" i="44"/>
  <c r="AO3125" i="44"/>
  <c r="AO3116" i="44"/>
  <c r="AO604" i="44"/>
  <c r="AO2493" i="44"/>
  <c r="AO3175" i="44"/>
  <c r="AO3499" i="44"/>
  <c r="AO4254" i="44"/>
  <c r="AO1041" i="44"/>
  <c r="AO213" i="44"/>
  <c r="AO52" i="44"/>
  <c r="AO2123" i="44"/>
  <c r="AO2150" i="44"/>
  <c r="AO2684" i="44"/>
  <c r="AO3594" i="44"/>
  <c r="AO432" i="44"/>
  <c r="AO329" i="44"/>
  <c r="AO1092" i="44"/>
  <c r="AO1687" i="44"/>
  <c r="AO547" i="44"/>
  <c r="AO4366" i="44"/>
  <c r="AO2899" i="44"/>
  <c r="AO3695" i="44"/>
  <c r="AO4191" i="44"/>
  <c r="AO2786" i="44"/>
  <c r="AO748" i="44"/>
  <c r="AO1019" i="44"/>
  <c r="AO1570" i="44"/>
  <c r="AO3004" i="44"/>
  <c r="AO2162" i="44"/>
  <c r="AO3516" i="44"/>
  <c r="AO4330" i="44"/>
  <c r="AO1935" i="44"/>
  <c r="AO1627" i="44"/>
  <c r="AO913" i="44"/>
  <c r="AO2291" i="44"/>
  <c r="AO840" i="44"/>
  <c r="AO2345" i="44"/>
  <c r="AO3811" i="44"/>
  <c r="AO380" i="44"/>
  <c r="AO4587" i="44"/>
  <c r="AO2731" i="44"/>
  <c r="AO829" i="44"/>
  <c r="AO4167" i="44"/>
  <c r="AO1476" i="44"/>
  <c r="AO3977" i="44"/>
  <c r="AO2472" i="44"/>
  <c r="AO3127" i="44"/>
  <c r="AO2750" i="44"/>
  <c r="AO1821" i="44"/>
  <c r="AO3672" i="44"/>
  <c r="AO1668" i="44"/>
  <c r="AO1295" i="44"/>
  <c r="AO2781" i="44"/>
  <c r="AO65" i="44"/>
  <c r="AO718" i="44"/>
  <c r="AO798" i="44"/>
  <c r="AO1826" i="44"/>
  <c r="AO777" i="44"/>
  <c r="AO1100" i="44"/>
  <c r="AO1709" i="44"/>
  <c r="AO1001" i="44"/>
  <c r="AO4270" i="44"/>
  <c r="AO3973" i="44"/>
  <c r="AO1992" i="44"/>
  <c r="AO4428" i="44"/>
  <c r="AO1688" i="44"/>
  <c r="AO1746" i="44"/>
  <c r="AO2360" i="44"/>
  <c r="AO1266" i="44"/>
  <c r="AO3223" i="44"/>
  <c r="AO124" i="44"/>
  <c r="AO644" i="44"/>
  <c r="AO771" i="44"/>
  <c r="AO3782" i="44"/>
  <c r="AO1061" i="44"/>
  <c r="AO1512" i="44"/>
  <c r="AO3402" i="44"/>
  <c r="AO900" i="44"/>
  <c r="AO3363" i="44"/>
  <c r="AO1086" i="44"/>
  <c r="AO1511" i="44"/>
  <c r="AO4371" i="44"/>
  <c r="AO2005" i="44"/>
  <c r="AO4081" i="44"/>
  <c r="AO888" i="44"/>
  <c r="AO2498" i="44"/>
  <c r="AO3048" i="44"/>
  <c r="AO1058" i="44"/>
  <c r="AO4448" i="44"/>
  <c r="AO3605" i="44"/>
  <c r="AO3614" i="44"/>
  <c r="AO1699" i="44"/>
  <c r="AO1152" i="44"/>
  <c r="AO4372" i="44"/>
  <c r="AO539" i="44"/>
  <c r="AO250" i="44"/>
  <c r="AO2830" i="44"/>
  <c r="AO2224" i="44"/>
  <c r="AO401" i="44"/>
  <c r="AO3760" i="44"/>
  <c r="AO4549" i="44"/>
  <c r="AO1225" i="44"/>
  <c r="AO2001" i="44"/>
  <c r="AO635" i="44"/>
  <c r="AO3142" i="44"/>
  <c r="AO2246" i="44"/>
  <c r="AO3587" i="44"/>
  <c r="AO3721" i="44"/>
  <c r="AO3814" i="44"/>
  <c r="AO2561" i="44"/>
  <c r="AO2804" i="44"/>
  <c r="AO1461" i="44"/>
  <c r="AO2078" i="44"/>
  <c r="AO214" i="44"/>
  <c r="AO1085" i="44"/>
  <c r="AO2849" i="44"/>
  <c r="AO51" i="44"/>
  <c r="AO207" i="44"/>
  <c r="AO3794" i="44"/>
  <c r="AO3758" i="44"/>
  <c r="AO199" i="44"/>
  <c r="AO1291" i="44"/>
  <c r="AO1661" i="44"/>
  <c r="AO796" i="44"/>
  <c r="AO351" i="44"/>
  <c r="AO4122" i="44"/>
  <c r="AO3507" i="44"/>
  <c r="AO4565" i="44"/>
  <c r="AO3382" i="44"/>
  <c r="AO1664" i="44"/>
  <c r="AO3894" i="44"/>
  <c r="AO3658" i="44"/>
  <c r="AO4357" i="44"/>
  <c r="AO2279" i="44"/>
  <c r="AO4548" i="44"/>
  <c r="AO1263" i="44"/>
  <c r="AO2638" i="44"/>
  <c r="AO2713" i="44"/>
  <c r="AO693" i="44"/>
  <c r="AO1551" i="44"/>
  <c r="AO1380" i="44"/>
  <c r="AO1958" i="44"/>
  <c r="AO2991" i="44"/>
  <c r="AO1568" i="44"/>
  <c r="AO255" i="44"/>
  <c r="AO681" i="44"/>
  <c r="AO17" i="44"/>
  <c r="AO1938" i="44"/>
  <c r="AO1527" i="44"/>
  <c r="AO632" i="44"/>
  <c r="AO1922" i="44"/>
  <c r="AO2633" i="44"/>
  <c r="AO4646" i="44"/>
  <c r="AO3697" i="44"/>
  <c r="AO1072" i="44"/>
  <c r="AO2867" i="44"/>
  <c r="AO68" i="44"/>
  <c r="AO824" i="44"/>
  <c r="AO511" i="44"/>
  <c r="AO2346" i="44"/>
  <c r="AO3528" i="44"/>
  <c r="AO1228" i="44"/>
  <c r="AO1636" i="44"/>
  <c r="AO1836" i="44"/>
  <c r="AO1357" i="44"/>
  <c r="AO2823" i="44"/>
  <c r="AO3729" i="44"/>
  <c r="AO1600" i="44"/>
  <c r="AO545" i="44"/>
  <c r="AO23" i="44"/>
  <c r="AO3297" i="44"/>
  <c r="AO2612" i="44"/>
  <c r="AO2379" i="44"/>
  <c r="AO2688" i="44"/>
  <c r="AO2216" i="44"/>
  <c r="AO768" i="44"/>
  <c r="AO2768" i="44"/>
  <c r="AO3153" i="44"/>
  <c r="AO1443" i="44"/>
  <c r="AO2290" i="44"/>
  <c r="AO878" i="44"/>
  <c r="AO115" i="44"/>
  <c r="AO35" i="44"/>
  <c r="AO3180" i="44"/>
  <c r="AO4478" i="44"/>
  <c r="AO1919" i="44"/>
  <c r="AO2783" i="44"/>
  <c r="AO3620" i="44"/>
  <c r="AO3453" i="44"/>
  <c r="AO4387" i="44"/>
  <c r="AO815" i="44"/>
  <c r="AO1679" i="44"/>
  <c r="AO4405" i="44"/>
  <c r="AO1164" i="44"/>
  <c r="AO734" i="44"/>
  <c r="AO229" i="44"/>
  <c r="AO3037" i="44"/>
  <c r="AO3367" i="44"/>
  <c r="AO1115" i="44"/>
  <c r="AO1663" i="44"/>
  <c r="AO2771" i="44"/>
  <c r="AO3409" i="44"/>
  <c r="AO3270" i="44"/>
  <c r="AO901" i="44"/>
  <c r="AO2837" i="44"/>
  <c r="AO1721" i="44"/>
  <c r="AO2225" i="44"/>
  <c r="AO3347" i="44"/>
  <c r="AO4526" i="44"/>
  <c r="AO892" i="44"/>
  <c r="AO1137" i="44"/>
  <c r="AO3656" i="44"/>
  <c r="AO4076" i="44"/>
  <c r="AO3216" i="44"/>
  <c r="AO377" i="44"/>
  <c r="AO1646" i="44"/>
  <c r="AO2821" i="44"/>
  <c r="AO1080" i="44"/>
  <c r="AO3390" i="44"/>
  <c r="AO3122" i="44"/>
  <c r="AO638" i="44"/>
  <c r="AO2259" i="44"/>
  <c r="AO2184" i="44"/>
  <c r="AO660" i="44"/>
  <c r="AO2166" i="44"/>
  <c r="AO861" i="44"/>
  <c r="AO1070" i="44"/>
  <c r="AO3313" i="44"/>
  <c r="AO2672" i="44"/>
  <c r="AO3108" i="44"/>
  <c r="AO1934" i="44"/>
  <c r="AO3962" i="44"/>
  <c r="AO3314" i="44"/>
  <c r="AO264" i="44"/>
  <c r="AO4481" i="44"/>
  <c r="AO4090" i="44"/>
  <c r="AO4561" i="44"/>
  <c r="AO2629" i="44"/>
  <c r="AO3357" i="44"/>
  <c r="AO3766" i="44"/>
  <c r="AO2386" i="44"/>
  <c r="AO3601" i="44"/>
  <c r="AO142" i="44"/>
  <c r="AO4278" i="44"/>
  <c r="AO3361" i="44"/>
  <c r="AO970" i="44"/>
  <c r="AO3179" i="44"/>
  <c r="AO876" i="44"/>
  <c r="AO631" i="44"/>
  <c r="AO2819" i="44"/>
  <c r="AO1749" i="44"/>
  <c r="AO4085" i="44"/>
  <c r="AO2182" i="44"/>
  <c r="AO3992" i="44"/>
  <c r="AO3066" i="44"/>
  <c r="AO50" i="44"/>
  <c r="AO1593" i="44"/>
  <c r="AO1322" i="44"/>
  <c r="AO4187" i="44"/>
  <c r="AO2950" i="44"/>
  <c r="AO3154" i="44"/>
  <c r="AO4591" i="44"/>
  <c r="AO788" i="44"/>
  <c r="AO109" i="44"/>
  <c r="AO1339" i="44"/>
  <c r="AO1752" i="44"/>
  <c r="AO299" i="44"/>
  <c r="AO3664" i="44"/>
  <c r="AO766" i="44"/>
  <c r="AO3359" i="44"/>
  <c r="AO4500" i="44"/>
  <c r="AO3807" i="44"/>
  <c r="AO3777" i="44"/>
  <c r="AO667" i="44"/>
  <c r="AO2992" i="44"/>
  <c r="AO3225" i="44"/>
  <c r="AO2393" i="44"/>
  <c r="AO4103" i="44"/>
  <c r="AO3491" i="44"/>
  <c r="AO1943" i="44"/>
  <c r="AO1890" i="44"/>
  <c r="AO3052" i="44"/>
  <c r="AO2613" i="44"/>
  <c r="AO3420" i="44"/>
  <c r="AO4046" i="44"/>
  <c r="AO64" i="44"/>
  <c r="AO450" i="44"/>
  <c r="AO1671" i="44"/>
  <c r="AO483" i="44"/>
  <c r="AO1838" i="44"/>
  <c r="AO883" i="44"/>
  <c r="AO793" i="44"/>
  <c r="AO3573" i="44"/>
  <c r="AO1557" i="44"/>
  <c r="AO2319" i="44"/>
  <c r="AO2649" i="44"/>
  <c r="AO2589" i="44"/>
  <c r="AO4375" i="44"/>
  <c r="AO950" i="44"/>
  <c r="AO2856" i="44"/>
  <c r="AO3377" i="44"/>
  <c r="AO4050" i="44"/>
  <c r="AO1602" i="44"/>
  <c r="AO1259" i="44"/>
  <c r="AO680" i="44"/>
  <c r="AO3435" i="44"/>
  <c r="AO1487" i="44"/>
  <c r="AO4496" i="44"/>
  <c r="AO174" i="44"/>
  <c r="AO1372" i="44"/>
  <c r="AO3355" i="44"/>
  <c r="AO4117" i="44"/>
  <c r="AO141" i="44"/>
  <c r="AO2890" i="44"/>
  <c r="AO825" i="44"/>
  <c r="AO746" i="44"/>
  <c r="AO1783" i="44"/>
  <c r="AO3296" i="44"/>
  <c r="AO2858" i="44"/>
  <c r="AO3256" i="44"/>
  <c r="AO3321" i="44"/>
  <c r="AO4588" i="44"/>
  <c r="AO3836" i="44"/>
  <c r="AO3846" i="44"/>
  <c r="AO682" i="44"/>
  <c r="AO24" i="44"/>
  <c r="AO1363" i="44"/>
  <c r="AO3522" i="44"/>
  <c r="AO1386" i="44"/>
  <c r="AO157" i="44"/>
  <c r="AO3277" i="44"/>
  <c r="AO258" i="44"/>
  <c r="AO739" i="44"/>
  <c r="AO1255" i="44"/>
  <c r="AO3668" i="44"/>
  <c r="AO3622" i="44"/>
  <c r="AO3802" i="44"/>
  <c r="AO576" i="44"/>
  <c r="AO521" i="44"/>
  <c r="AO1561" i="44"/>
  <c r="AO1939" i="44"/>
  <c r="AO852" i="44"/>
  <c r="AO535" i="44"/>
  <c r="AO3504" i="44"/>
  <c r="AO2887" i="44"/>
  <c r="AO2655" i="44"/>
  <c r="AO2304" i="44"/>
  <c r="AO3375" i="44"/>
  <c r="AO627" i="44"/>
  <c r="AO1445" i="44"/>
  <c r="AO2981" i="44"/>
  <c r="AO1138" i="44"/>
  <c r="AO842" i="44"/>
  <c r="AO623" i="44"/>
  <c r="AO1837" i="44"/>
  <c r="AO4260" i="44"/>
  <c r="AO1793" i="44"/>
  <c r="AO670" i="44"/>
  <c r="AO3705" i="44"/>
  <c r="AO1996" i="44"/>
  <c r="AO1435" i="44"/>
  <c r="AO3064" i="44"/>
  <c r="AO1571" i="44"/>
  <c r="AO1446" i="44"/>
  <c r="AO569" i="44"/>
  <c r="AO3182" i="44"/>
  <c r="AO3411" i="44"/>
  <c r="AO4511" i="44"/>
  <c r="AO1306" i="44"/>
  <c r="AO1108" i="44"/>
  <c r="AO877" i="44"/>
  <c r="AO1159" i="44"/>
  <c r="AO2470" i="44"/>
  <c r="AO2610" i="44"/>
  <c r="AO162" i="44"/>
  <c r="AO2969" i="44"/>
  <c r="AO187" i="44"/>
  <c r="AO2240" i="44"/>
  <c r="AO1286" i="44"/>
  <c r="AO4072" i="44"/>
  <c r="AO4120" i="44"/>
  <c r="AO218" i="44"/>
  <c r="AO2581" i="44"/>
  <c r="AO4499" i="44"/>
  <c r="AO2918" i="44"/>
  <c r="AO2087" i="44"/>
  <c r="AO1219" i="44"/>
  <c r="AO1081" i="44"/>
  <c r="AO3569" i="44"/>
  <c r="AO3001" i="44"/>
  <c r="AO2165" i="44"/>
  <c r="AO2481" i="44"/>
  <c r="AO3549" i="44"/>
  <c r="AO3370" i="44"/>
  <c r="AO2820" i="44"/>
  <c r="AO3784" i="44"/>
  <c r="AO1318" i="44"/>
  <c r="AO1516" i="44"/>
  <c r="AO4066" i="44"/>
  <c r="AO4367" i="44"/>
  <c r="AO1532" i="44"/>
  <c r="AO2733" i="44"/>
  <c r="AO946" i="44"/>
  <c r="AO1075" i="44"/>
  <c r="AO2328" i="44"/>
  <c r="AO4364" i="44"/>
  <c r="AO1013" i="44"/>
  <c r="AO533" i="44"/>
  <c r="AO2186" i="44"/>
  <c r="AO3989" i="44"/>
  <c r="AO1986" i="44"/>
  <c r="AO2861" i="44"/>
  <c r="AO3876" i="44"/>
  <c r="AO3091" i="44"/>
  <c r="AO1566" i="44"/>
  <c r="AO1090" i="44"/>
  <c r="AO3253" i="44"/>
  <c r="AO790" i="44"/>
  <c r="AO294" i="44"/>
  <c r="AO3374" i="44"/>
  <c r="AO2149" i="44"/>
  <c r="AO2711" i="44"/>
  <c r="AO193" i="44"/>
  <c r="AO310" i="44"/>
  <c r="AO3309" i="44"/>
  <c r="AO47" i="44"/>
  <c r="AO2987" i="44"/>
  <c r="AO4198" i="44"/>
  <c r="AO4062" i="44"/>
  <c r="AO3352" i="44"/>
  <c r="AO4482" i="44"/>
  <c r="AO4434" i="44"/>
  <c r="AO2174" i="44"/>
  <c r="AO1544" i="44"/>
  <c r="AO4641" i="44"/>
  <c r="AO2120" i="44"/>
  <c r="AO126" i="44"/>
  <c r="AO2098" i="44"/>
  <c r="AO4005" i="44"/>
  <c r="AO3262" i="44"/>
  <c r="AO1791" i="44"/>
  <c r="AO96" i="44"/>
  <c r="AO2527" i="44"/>
  <c r="AO1334" i="44"/>
  <c r="AO2382" i="44"/>
  <c r="AO1027" i="44"/>
  <c r="AO196" i="44"/>
  <c r="AO2504" i="44"/>
  <c r="AO152" i="44"/>
  <c r="AO2720" i="44"/>
  <c r="AO3685" i="44"/>
  <c r="AO2705" i="44"/>
  <c r="AO480" i="44"/>
  <c r="AO2408" i="44"/>
  <c r="AO4510" i="44"/>
  <c r="AO1914" i="44"/>
  <c r="AO3273" i="44"/>
  <c r="AO1178" i="44"/>
  <c r="AO3585" i="44"/>
  <c r="AO3383" i="44"/>
  <c r="AO1617" i="44"/>
  <c r="AO2986" i="44"/>
  <c r="AO794" i="44"/>
  <c r="AO904" i="44"/>
  <c r="AO3221" i="44"/>
  <c r="AO76" i="44"/>
  <c r="AO1020" i="44"/>
  <c r="AO1052" i="44"/>
  <c r="AO982" i="44"/>
  <c r="AO1782" i="44"/>
  <c r="AO2938" i="44"/>
  <c r="AO1666" i="44"/>
  <c r="AO527" i="44"/>
  <c r="AO1301" i="44"/>
  <c r="AO727" i="44"/>
  <c r="AO3650" i="44"/>
  <c r="AO1765" i="44"/>
  <c r="AO4301" i="44"/>
  <c r="AO3693" i="44"/>
  <c r="AO2995" i="44"/>
  <c r="AO2877" i="44"/>
  <c r="AO2904" i="44"/>
  <c r="AO601" i="44"/>
  <c r="AO844" i="44"/>
  <c r="AO3398" i="44"/>
  <c r="AO1723" i="44"/>
  <c r="AO4289" i="44"/>
  <c r="AO2447" i="44"/>
  <c r="AO2482" i="44"/>
  <c r="AO4531" i="44"/>
  <c r="AO2914" i="44"/>
  <c r="AO605" i="44"/>
  <c r="AO1355" i="44"/>
  <c r="AO1595" i="44"/>
  <c r="AO3096" i="44"/>
  <c r="AO2293" i="44"/>
  <c r="AO1082" i="44"/>
  <c r="AO394" i="44"/>
  <c r="AO3557" i="44"/>
  <c r="AO4547" i="44"/>
  <c r="AO4573" i="44"/>
  <c r="AO736" i="44"/>
  <c r="AO2892" i="44"/>
  <c r="AO1350" i="44"/>
  <c r="AO3299" i="44"/>
  <c r="AO956" i="44"/>
  <c r="AO145" i="44"/>
  <c r="AO1131" i="44"/>
  <c r="AO4166" i="44"/>
  <c r="AO3606" i="44"/>
  <c r="AO4329" i="44"/>
  <c r="AO567" i="44"/>
  <c r="AO70" i="44"/>
  <c r="AO4546" i="44"/>
  <c r="AO4507" i="44"/>
  <c r="AO703" i="44"/>
  <c r="AO1867" i="44"/>
  <c r="AO760" i="44"/>
  <c r="AO357" i="44"/>
  <c r="AO2577" i="44"/>
  <c r="AO3073" i="44"/>
  <c r="AO1900" i="44"/>
  <c r="AO2495" i="44"/>
  <c r="AO942" i="44"/>
  <c r="AO3908" i="44"/>
  <c r="AO2449" i="44"/>
  <c r="AO1410" i="44"/>
  <c r="AO2295" i="44"/>
  <c r="AO4292" i="44"/>
  <c r="AO4268" i="44"/>
  <c r="AO3312" i="44"/>
  <c r="AO2453" i="44"/>
  <c r="AO2806" i="44"/>
  <c r="AO3928" i="44"/>
  <c r="AO3460" i="44"/>
  <c r="AO1569" i="44"/>
  <c r="AO1730" i="44"/>
  <c r="AO3003" i="44"/>
  <c r="AO2626" i="44"/>
  <c r="AO3810" i="44"/>
  <c r="AO365" i="44"/>
  <c r="AO3130" i="44"/>
  <c r="AO944" i="44"/>
  <c r="AO1875" i="44"/>
  <c r="AO592" i="44"/>
  <c r="AO2940" i="44"/>
  <c r="AO1438" i="44"/>
  <c r="AO4514" i="44"/>
  <c r="AO2423" i="44"/>
  <c r="AO4093" i="44"/>
  <c r="AO1169" i="44"/>
  <c r="AO256" i="44"/>
  <c r="AO4459" i="44"/>
  <c r="AO871" i="44"/>
  <c r="AO4402" i="44"/>
  <c r="AO3520" i="44"/>
  <c r="AO1590" i="44"/>
  <c r="AO3392" i="44"/>
  <c r="AO2113" i="44"/>
  <c r="AO2869" i="44"/>
  <c r="AO2129" i="44"/>
  <c r="AO1241" i="44"/>
  <c r="AO2935" i="44"/>
  <c r="AO4145" i="44"/>
  <c r="AO3385" i="44"/>
  <c r="AO918" i="44"/>
  <c r="AO360" i="44"/>
  <c r="AO2025" i="44"/>
  <c r="AO1205" i="44"/>
  <c r="AO424" i="44"/>
  <c r="AO2800" i="44"/>
  <c r="AO3636" i="44"/>
  <c r="AO3044" i="44"/>
  <c r="AO753" i="44"/>
  <c r="AO3403" i="44"/>
  <c r="AO4013" i="44"/>
  <c r="AO4600" i="44"/>
  <c r="AO1950" i="44"/>
  <c r="AO2030" i="44"/>
  <c r="AO2966" i="44"/>
  <c r="AO3237" i="44"/>
  <c r="AO1093" i="44"/>
  <c r="AO1074" i="44"/>
  <c r="AO1089" i="44"/>
  <c r="AO756" i="44"/>
  <c r="AO1759" i="44"/>
  <c r="AO3638" i="44"/>
  <c r="AO2759" i="44"/>
  <c r="AO1234" i="44"/>
  <c r="AO3677" i="44"/>
  <c r="AO2074" i="44"/>
  <c r="AO1523" i="44"/>
  <c r="AO384" i="44"/>
  <c r="AO120" i="44"/>
  <c r="AO1845" i="44"/>
  <c r="AO3019" i="44"/>
  <c r="AO2749" i="44"/>
  <c r="AO2054" i="44"/>
  <c r="AO1436" i="44"/>
  <c r="AO1705" i="44"/>
  <c r="AO458" i="44"/>
  <c r="AO4287" i="44"/>
  <c r="AO3759" i="44"/>
  <c r="AO940" i="44"/>
  <c r="AO2574" i="44"/>
  <c r="AO4451" i="44"/>
  <c r="AO4408" i="44"/>
  <c r="AO422" i="44"/>
  <c r="AO2456" i="44"/>
  <c r="AO917" i="44"/>
  <c r="AO4347" i="44"/>
  <c r="AO1654" i="44"/>
  <c r="AO1650" i="44"/>
  <c r="AO1374" i="44"/>
  <c r="AO1585" i="44"/>
  <c r="AO1625" i="44"/>
  <c r="AO3162" i="44"/>
  <c r="AO3771" i="44"/>
  <c r="AO3724" i="44"/>
  <c r="AO307" i="44"/>
  <c r="AO3964" i="44"/>
  <c r="AO3332" i="44"/>
  <c r="AO3295" i="44"/>
  <c r="AO156" i="44"/>
  <c r="AO2033" i="44"/>
  <c r="AO948" i="44"/>
  <c r="AO4515" i="44"/>
  <c r="AO4535" i="44"/>
  <c r="AO91" i="44"/>
  <c r="AO3016" i="44"/>
  <c r="AO1177" i="44"/>
  <c r="AO1656" i="44"/>
  <c r="AO1849" i="44"/>
  <c r="AO4574" i="44"/>
  <c r="AO4027" i="44"/>
  <c r="AO3556" i="44"/>
  <c r="AO2372" i="44"/>
  <c r="AO2978" i="44"/>
  <c r="AO4415" i="44"/>
  <c r="AO4455" i="44"/>
  <c r="AO1439" i="44"/>
  <c r="AO1046" i="44"/>
  <c r="AO4014" i="44"/>
  <c r="AO3654" i="44"/>
  <c r="AO195" i="44"/>
  <c r="AO2707" i="44"/>
  <c r="AO1233" i="44"/>
  <c r="AO2048" i="44"/>
  <c r="AO3698" i="44"/>
  <c r="AO4028" i="44"/>
  <c r="AO2058" i="44"/>
  <c r="AO1956" i="44"/>
  <c r="AO3298" i="44"/>
  <c r="AO4193" i="44"/>
  <c r="AO3054" i="44"/>
  <c r="AO3305" i="44"/>
  <c r="AO4426" i="44"/>
  <c r="AO4484" i="44"/>
  <c r="AO3300" i="44"/>
  <c r="AO4004" i="44"/>
  <c r="AO1702" i="44"/>
  <c r="AO4313" i="44"/>
  <c r="AO860" i="44"/>
  <c r="AO2091" i="44"/>
  <c r="AO3607" i="44"/>
  <c r="AO1696" i="44"/>
  <c r="AO3749" i="44"/>
  <c r="AO3444" i="44"/>
  <c r="AO3339" i="44"/>
  <c r="AO1416" i="44"/>
  <c r="AO3720" i="44"/>
  <c r="AO2212" i="44"/>
  <c r="AO1433" i="44"/>
  <c r="AO3017" i="44"/>
  <c r="AO2248" i="44"/>
  <c r="AO447" i="44"/>
  <c r="AO1111" i="44"/>
  <c r="AO2349" i="44"/>
  <c r="AO3336" i="44"/>
  <c r="AO4224" i="44"/>
  <c r="AO197" i="44"/>
  <c r="AO2518" i="44"/>
  <c r="AO33" i="44"/>
  <c r="AO2096" i="44"/>
  <c r="AO4095" i="44"/>
  <c r="AO3994" i="44"/>
  <c r="AO709" i="44"/>
  <c r="AO2840" i="44"/>
  <c r="AO3828" i="44"/>
  <c r="AO3609" i="44"/>
  <c r="AO1088" i="44"/>
  <c r="AO3618" i="44"/>
  <c r="AO3353" i="44"/>
  <c r="AO151" i="44"/>
  <c r="AO1548" i="44"/>
  <c r="AO1580" i="44"/>
  <c r="AO2692" i="44"/>
  <c r="AO2315" i="44"/>
  <c r="AO288" i="44"/>
  <c r="AO4155" i="44"/>
  <c r="AO3916" i="44"/>
  <c r="AO1888" i="44"/>
  <c r="AO500" i="44"/>
  <c r="AO3525" i="44"/>
  <c r="AO102" i="44"/>
  <c r="AO4343" i="44"/>
  <c r="AO3441" i="44"/>
  <c r="AO183" i="44"/>
  <c r="AO3653" i="44"/>
  <c r="AO2196" i="44"/>
  <c r="AO2489" i="44"/>
  <c r="AO3041" i="44"/>
  <c r="AO3706" i="44"/>
  <c r="AO3354" i="44"/>
  <c r="AO3597" i="44"/>
  <c r="AO175" i="44"/>
  <c r="AO3940" i="44"/>
  <c r="AO3384" i="44"/>
  <c r="AO528" i="44"/>
  <c r="AO2390" i="44"/>
  <c r="AO274" i="44"/>
  <c r="AO1477" i="44"/>
  <c r="AO3901" i="44"/>
  <c r="AO2097" i="44"/>
  <c r="AO1323" i="44"/>
  <c r="AO3831" i="44"/>
  <c r="AO1513" i="44"/>
  <c r="AO560" i="44"/>
  <c r="AO4015" i="44"/>
  <c r="AO1109" i="44"/>
  <c r="AO743" i="44"/>
  <c r="AO3192" i="44"/>
  <c r="AO4230" i="44"/>
  <c r="AO1142" i="44"/>
  <c r="AO4649" i="44"/>
  <c r="AO895" i="44"/>
  <c r="AO375" i="44"/>
  <c r="AO3493" i="44"/>
  <c r="AO786" i="44"/>
  <c r="AO4403" i="44"/>
  <c r="AO4255" i="44"/>
  <c r="AO4057" i="44"/>
  <c r="AO4043" i="44"/>
  <c r="AO1931" i="44"/>
  <c r="AO224" i="44"/>
  <c r="AO427" i="44"/>
  <c r="AO2515" i="44"/>
  <c r="AO3738" i="44"/>
  <c r="AO1970" i="44"/>
  <c r="AO3966" i="44"/>
  <c r="AO366" i="44"/>
  <c r="AO719" i="44"/>
  <c r="AO474" i="44"/>
  <c r="AO1040" i="44"/>
  <c r="AO4521" i="44"/>
  <c r="AO4283" i="44"/>
  <c r="AO899" i="44"/>
  <c r="AO2836" i="44"/>
  <c r="AO2260" i="44"/>
  <c r="AO228" i="44"/>
  <c r="AO1471" i="44"/>
  <c r="AO1024" i="44"/>
  <c r="AO3878" i="44"/>
  <c r="AO2038" i="44"/>
  <c r="AO826" i="44"/>
  <c r="AO2977" i="44"/>
  <c r="AO633" i="44"/>
  <c r="AO2128" i="44"/>
  <c r="AO2268" i="44"/>
  <c r="AO1325" i="44"/>
  <c r="AO1240" i="44"/>
  <c r="AO514" i="44"/>
  <c r="AO4059" i="44"/>
  <c r="AO2746" i="44"/>
  <c r="AO2569" i="44"/>
  <c r="AO1401" i="44"/>
  <c r="AO1214" i="44"/>
  <c r="AO4192" i="44"/>
  <c r="AO3680" i="44"/>
  <c r="AO2320" i="44"/>
  <c r="AO577" i="44"/>
  <c r="AO708" i="44"/>
  <c r="AO2012" i="44"/>
  <c r="AO3583" i="44"/>
  <c r="AO2081" i="44"/>
  <c r="AO1340" i="44"/>
  <c r="AO490" i="44"/>
  <c r="AO3644" i="44"/>
  <c r="AO3896" i="44"/>
  <c r="AO2828" i="44"/>
  <c r="AO2272" i="44"/>
  <c r="AO3869" i="44"/>
  <c r="AO3056" i="44"/>
  <c r="AO3655" i="44"/>
  <c r="AO4105" i="44"/>
  <c r="AO1208" i="44"/>
  <c r="AO2648" i="44"/>
  <c r="AO3920" i="44"/>
  <c r="AO164" i="44"/>
  <c r="AO1951" i="44"/>
  <c r="AO3080" i="44"/>
  <c r="AO1810" i="44"/>
  <c r="AO2310" i="44"/>
  <c r="AO2131" i="44"/>
  <c r="AO1872" i="44"/>
  <c r="AO3011" i="44"/>
  <c r="AO1281" i="44"/>
  <c r="AO2467" i="44"/>
  <c r="AO259" i="44"/>
  <c r="AO3070" i="44"/>
  <c r="AO2708" i="44"/>
  <c r="AO854" i="44"/>
  <c r="AO1294" i="44"/>
  <c r="AO2618" i="44"/>
  <c r="AO2941" i="44"/>
  <c r="AO926" i="44"/>
  <c r="AO3963" i="44"/>
  <c r="AO845" i="44"/>
  <c r="AO999" i="44"/>
  <c r="AO3567" i="44"/>
  <c r="AO979" i="44"/>
  <c r="AO78" i="44"/>
  <c r="AO2471" i="44"/>
  <c r="AO553" i="44"/>
  <c r="AO331" i="44"/>
  <c r="AO2331" i="44"/>
  <c r="AO2951" i="44"/>
  <c r="AO849" i="44"/>
  <c r="AO3915" i="44"/>
  <c r="AO1155" i="44"/>
  <c r="AO285" i="44"/>
  <c r="AO3322" i="44"/>
  <c r="AO1035" i="44"/>
  <c r="AO4577" i="44"/>
  <c r="AO3429" i="44"/>
  <c r="AO2146" i="44"/>
  <c r="AO4642" i="44"/>
  <c r="AO484" i="44"/>
  <c r="AO2813" i="44"/>
  <c r="AO2857" i="44"/>
  <c r="AO4398" i="44"/>
  <c r="AO1328" i="44"/>
  <c r="AO2538" i="44"/>
  <c r="AO182" i="44"/>
  <c r="AO1459" i="44"/>
  <c r="AO4495" i="44"/>
  <c r="AO2543" i="44"/>
  <c r="AO184" i="44"/>
  <c r="AO3799" i="44"/>
  <c r="AO3863" i="44"/>
  <c r="AO185" i="44"/>
  <c r="AO958" i="44"/>
  <c r="AO2912" i="44"/>
  <c r="AO664" i="44"/>
  <c r="AO864" i="44"/>
  <c r="AO3316" i="44"/>
  <c r="AO1358" i="44"/>
  <c r="AO58" i="44"/>
  <c r="AO1437" i="44"/>
  <c r="AO2702" i="44"/>
  <c r="AO3386" i="44"/>
  <c r="AO435" i="44"/>
  <c r="AO1622" i="44"/>
  <c r="AO4040" i="44"/>
  <c r="AO1402" i="44"/>
  <c r="AO1066" i="44"/>
  <c r="AO1609" i="44"/>
  <c r="AO1672" i="44"/>
  <c r="AO4552" i="44"/>
  <c r="AO2928" i="44"/>
  <c r="AO482" i="44"/>
  <c r="AO645" i="44"/>
  <c r="AO3936" i="44"/>
  <c r="AO4494" i="44"/>
  <c r="AO2525" i="44"/>
  <c r="AO2854" i="44"/>
  <c r="AO3783" i="44"/>
  <c r="AO717" i="44"/>
  <c r="AO3288" i="44"/>
  <c r="AO2586" i="44"/>
  <c r="AO2514" i="44"/>
  <c r="AO1084" i="44"/>
  <c r="AO3174" i="44"/>
  <c r="AO2789" i="44"/>
  <c r="AO3891" i="44"/>
  <c r="AO3252" i="44"/>
  <c r="AO915" i="44"/>
  <c r="AO742" i="44"/>
  <c r="AO3855" i="44"/>
  <c r="AO1167" i="44"/>
  <c r="AO4285" i="44"/>
  <c r="AO721" i="44"/>
  <c r="AO3861" i="44"/>
  <c r="AO2256" i="44"/>
  <c r="AO4264" i="44"/>
  <c r="AO1484" i="44"/>
  <c r="AO1113" i="44"/>
  <c r="AO2305" i="44"/>
  <c r="AO3423" i="44"/>
  <c r="AO430" i="44"/>
  <c r="AO3687" i="44"/>
  <c r="AO3119" i="44"/>
  <c r="AO406" i="44"/>
  <c r="AO282" i="44"/>
  <c r="AO3379" i="44"/>
  <c r="AO1565" i="44"/>
  <c r="AO508" i="44"/>
  <c r="AO4048" i="44"/>
  <c r="AO2018" i="44"/>
  <c r="AO22" i="44"/>
  <c r="AO3728" i="44"/>
  <c r="AO3902" i="44"/>
  <c r="AO397" i="44"/>
  <c r="AO1811" i="44"/>
  <c r="AO1866" i="44"/>
  <c r="AO4418" i="44"/>
  <c r="AO459" i="44"/>
  <c r="AO863" i="44"/>
  <c r="AO486" i="44"/>
  <c r="AO2500" i="44"/>
  <c r="AO3458" i="44"/>
  <c r="AO1277" i="44"/>
  <c r="AO3036" i="44"/>
  <c r="AO1982" i="44"/>
  <c r="AO2392" i="44"/>
  <c r="AO745" i="44"/>
  <c r="AO582" i="44"/>
  <c r="AO2919" i="44"/>
  <c r="AO2451" i="44"/>
  <c r="AO3307" i="44"/>
  <c r="AO4474" i="44"/>
  <c r="AO476" i="44"/>
  <c r="AO1537" i="44"/>
  <c r="AO795" i="44"/>
  <c r="AO192" i="44"/>
  <c r="AO4132" i="44"/>
  <c r="AO1581" i="44"/>
  <c r="AO89" i="44"/>
  <c r="AO74" i="44"/>
  <c r="AO658" i="44"/>
  <c r="AO2630" i="44"/>
  <c r="AO2860" i="44"/>
  <c r="AO1726" i="44"/>
  <c r="AO2636" i="44"/>
  <c r="AO1541" i="44"/>
  <c r="AO2552" i="44"/>
  <c r="AO3684" i="44"/>
  <c r="AO2298" i="44"/>
  <c r="AO3991" i="44"/>
  <c r="AO716" i="44"/>
  <c r="AO3205" i="44"/>
  <c r="AO1770" i="44"/>
  <c r="AO3111" i="44"/>
  <c r="AO4139" i="44"/>
  <c r="AO223" i="44"/>
  <c r="AO3475" i="44"/>
  <c r="AO4035" i="44"/>
  <c r="AO2670" i="44"/>
  <c r="AO4394" i="44"/>
  <c r="AO4053" i="44"/>
  <c r="AO2127" i="44"/>
  <c r="AO991" i="44"/>
  <c r="AO2931" i="44"/>
  <c r="AO2875" i="44"/>
  <c r="AO2876" i="44"/>
  <c r="AO1087" i="44"/>
  <c r="AO4083" i="44"/>
  <c r="AO1960" i="44"/>
  <c r="AO3531" i="44"/>
  <c r="AO4037" i="44"/>
  <c r="AO4110" i="44"/>
  <c r="AO3983" i="44"/>
  <c r="AO911" i="44"/>
  <c r="AO1686" i="44"/>
  <c r="AO2106" i="44"/>
  <c r="AO4147" i="44"/>
  <c r="AO1830" i="44"/>
  <c r="AO4585" i="44"/>
  <c r="AO4061" i="44"/>
  <c r="AO431" i="44"/>
  <c r="AO143" i="44"/>
  <c r="AO2658" i="44"/>
  <c r="AO4206" i="44"/>
  <c r="AO2208" i="44"/>
  <c r="AO4265" i="44"/>
  <c r="AO1103" i="44"/>
  <c r="AO3469" i="44"/>
  <c r="AO2286" i="44"/>
  <c r="AO245" i="44"/>
  <c r="AO1715" i="44"/>
  <c r="AO1564" i="44"/>
  <c r="AO38" i="44"/>
  <c r="AO3694" i="44"/>
  <c r="AO2829" i="44"/>
  <c r="AO133" i="44"/>
  <c r="AO2503" i="44"/>
  <c r="AO903" i="44"/>
  <c r="AO767" i="44"/>
  <c r="AO3211" i="44"/>
  <c r="AO2333" i="44"/>
  <c r="AO4446" i="44"/>
  <c r="AO3592" i="44"/>
  <c r="AO2681" i="44"/>
  <c r="AO456" i="44"/>
  <c r="AO1237" i="44"/>
  <c r="AO2350" i="44"/>
  <c r="AO492" i="44"/>
  <c r="AO504" i="44"/>
  <c r="AO3261" i="44"/>
  <c r="AO2226" i="44"/>
  <c r="AO4340" i="44"/>
  <c r="AO1151" i="44"/>
  <c r="AO2190" i="44"/>
  <c r="AO4380" i="44"/>
  <c r="AO3751" i="44"/>
  <c r="AO3610" i="44"/>
  <c r="AO3163" i="44"/>
  <c r="AO1346" i="44"/>
  <c r="AO4488" i="44"/>
  <c r="AO4441" i="44"/>
  <c r="AO4174" i="44"/>
  <c r="AO1418" i="44"/>
  <c r="AO465" i="44"/>
  <c r="AO3144" i="44"/>
  <c r="AO1502" i="44"/>
  <c r="AO4010" i="44"/>
  <c r="AO3200" i="44"/>
  <c r="AO3630" i="44"/>
  <c r="AO2721" i="44"/>
  <c r="AO1991" i="44"/>
  <c r="AO2889" i="44"/>
  <c r="AO875" i="44"/>
  <c r="AO1965" i="44"/>
  <c r="AO597" i="44"/>
  <c r="AO2316" i="44"/>
  <c r="AO4006" i="44"/>
  <c r="AO1409" i="44"/>
  <c r="AO4039" i="44"/>
  <c r="AO4556" i="44"/>
  <c r="AO3704" i="44"/>
  <c r="AO3210" i="44"/>
  <c r="AO1330" i="44"/>
  <c r="AO2535" i="44"/>
  <c r="AO2972" i="44"/>
  <c r="AO4158" i="44"/>
  <c r="AO3008" i="44"/>
  <c r="AO3208" i="44"/>
  <c r="AO4038" i="44"/>
  <c r="AO461" i="44"/>
  <c r="AO215" i="44"/>
  <c r="AO4608" i="44"/>
  <c r="AO1290" i="44"/>
  <c r="AO3283" i="44"/>
  <c r="AO1717" i="44"/>
  <c r="AO3061" i="44"/>
  <c r="AO596" i="44"/>
  <c r="AO616" i="44"/>
  <c r="AO3422" i="44"/>
  <c r="AO1123" i="44"/>
  <c r="AO1497" i="44"/>
  <c r="AO4528" i="44"/>
  <c r="AO3922" i="44"/>
  <c r="AO2099" i="44"/>
  <c r="AO3007" i="44"/>
  <c r="AO92" i="44"/>
  <c r="AO1139" i="44"/>
  <c r="AO676" i="44"/>
  <c r="AO2936" i="44"/>
  <c r="AO3101" i="44"/>
  <c r="AO1732" i="44"/>
  <c r="AO410" i="44"/>
  <c r="AO3941" i="44"/>
  <c r="AO787" i="44"/>
  <c r="AO3732" i="44"/>
  <c r="AO1998" i="44"/>
  <c r="AO238" i="44"/>
  <c r="AO4390" i="44"/>
  <c r="AO2464" i="44"/>
  <c r="AO1857" i="44"/>
  <c r="AO2284" i="44"/>
  <c r="AO3418" i="44"/>
  <c r="AO3847" i="44"/>
  <c r="AO1246" i="44"/>
  <c r="AO159" i="44"/>
  <c r="AO3512" i="44"/>
  <c r="AO2736" i="44"/>
  <c r="AO3481" i="44"/>
  <c r="AO1025" i="44"/>
  <c r="AO2444" i="44"/>
  <c r="AO1236" i="44"/>
  <c r="AO2185" i="44"/>
  <c r="AO1264" i="44"/>
  <c r="AO3532" i="44"/>
  <c r="AO3540" i="44"/>
  <c r="AO2501" i="44"/>
  <c r="AO4247" i="44"/>
  <c r="AO1831" i="44"/>
  <c r="AO2686" i="44"/>
  <c r="AO1859" i="44"/>
  <c r="AO902" i="44"/>
  <c r="AO1607" i="44"/>
  <c r="AO4163" i="44"/>
  <c r="AO3213" i="44"/>
  <c r="AO3189" i="44"/>
  <c r="AO1207" i="44"/>
  <c r="AO867" i="44"/>
  <c r="AO2996" i="44"/>
  <c r="AO2215" i="44"/>
  <c r="AO2809" i="44"/>
  <c r="AO2965" i="44"/>
  <c r="AO4400" i="44"/>
  <c r="AO927" i="44"/>
  <c r="AO4051" i="44"/>
  <c r="AO3139" i="44"/>
  <c r="AO3726" i="44"/>
  <c r="AO4454" i="44"/>
  <c r="AO1403" i="44"/>
  <c r="AO930" i="44"/>
  <c r="AO1817" i="44"/>
  <c r="AO2214" i="44"/>
  <c r="AO3089" i="44"/>
  <c r="AO806" i="44"/>
  <c r="AO4540" i="44"/>
  <c r="AO4368" i="44"/>
  <c r="AO1004" i="44"/>
  <c r="AO286" i="44"/>
  <c r="AO4068" i="44"/>
  <c r="AO1558" i="44"/>
  <c r="AO4189" i="44"/>
  <c r="AO426" i="44"/>
  <c r="AO4604" i="44"/>
  <c r="AO3164" i="44"/>
  <c r="AO2302" i="44"/>
  <c r="AO655" i="44"/>
  <c r="AO4629" i="44"/>
  <c r="AO507" i="44"/>
  <c r="AO3629" i="44"/>
  <c r="AO3959" i="44"/>
  <c r="AO874" i="44"/>
  <c r="AO724" i="44"/>
  <c r="AO111" i="44"/>
  <c r="AO3600" i="44"/>
  <c r="AO4249" i="44"/>
  <c r="AO2090" i="44"/>
  <c r="AO2043" i="44"/>
  <c r="AO2694" i="44"/>
  <c r="AO1798" i="44"/>
  <c r="AO3603" i="44"/>
  <c r="AO148" i="44"/>
  <c r="AO4275" i="44"/>
  <c r="AO2277" i="44"/>
  <c r="AO1865" i="44"/>
  <c r="AO4242" i="44"/>
  <c r="AO2934" i="44"/>
  <c r="AO1788" i="44"/>
  <c r="AO2143" i="44"/>
  <c r="AO4569" i="44"/>
  <c r="AO974" i="44"/>
  <c r="AO1575" i="44"/>
  <c r="AO4213" i="44"/>
  <c r="AO2329" i="44"/>
  <c r="AO570" i="44"/>
  <c r="AO3640" i="44"/>
  <c r="AO932" i="44"/>
  <c r="AO1478" i="44"/>
  <c r="AO416" i="44"/>
  <c r="AO4414" i="44"/>
  <c r="AO1206" i="44"/>
  <c r="AO1748" i="44"/>
  <c r="AO1104" i="44"/>
  <c r="AO1644" i="44"/>
  <c r="AO4572" i="44"/>
  <c r="AO2164" i="44"/>
  <c r="AO2244" i="44"/>
  <c r="AO1725" i="44"/>
  <c r="AO1065" i="44"/>
  <c r="AO1366" i="44"/>
  <c r="AO4365" i="44"/>
  <c r="AO3681" i="44"/>
  <c r="AO4056" i="44"/>
  <c r="AO978" i="44"/>
  <c r="AO1078" i="44"/>
  <c r="AO4578" i="44"/>
  <c r="AO1381" i="44"/>
  <c r="AO231" i="44"/>
  <c r="AO4221" i="44"/>
  <c r="AO1785" i="44"/>
  <c r="AO2409" i="44"/>
  <c r="AO2435" i="44"/>
  <c r="AO3103" i="44"/>
  <c r="AO3862" i="44"/>
  <c r="AO1261" i="44"/>
  <c r="AO916" i="44"/>
  <c r="AO501" i="44"/>
  <c r="AO55" i="44"/>
  <c r="AO3396" i="44"/>
  <c r="AO3564" i="44"/>
  <c r="AO2587" i="44"/>
  <c r="AO4518" i="44"/>
  <c r="AO3473" i="44"/>
  <c r="AO550" i="44"/>
  <c r="AO3715" i="44"/>
  <c r="AO663" i="44"/>
  <c r="AO1543" i="44"/>
  <c r="AO374" i="44"/>
  <c r="AO3923" i="44"/>
  <c r="AO1962" i="44"/>
  <c r="AO1728" i="44"/>
  <c r="AO3141" i="44"/>
  <c r="AO3447" i="44"/>
  <c r="AO973" i="44"/>
  <c r="AO705" i="44"/>
  <c r="AO1175" i="44"/>
  <c r="AO3135" i="44"/>
  <c r="AO524" i="44"/>
  <c r="AO2326" i="44"/>
  <c r="AO493" i="44"/>
  <c r="AO3068" i="44"/>
  <c r="AO3780" i="44"/>
  <c r="AO1967" i="44"/>
  <c r="AO3483" i="44"/>
  <c r="AO1008" i="44"/>
  <c r="AO4465" i="44"/>
  <c r="AO2550" i="44"/>
  <c r="AO1296" i="44"/>
  <c r="AO1298" i="44"/>
  <c r="AO672" i="44"/>
  <c r="AO2822" i="44"/>
  <c r="AO4165" i="44"/>
  <c r="AO2834" i="44"/>
  <c r="AO122" i="44"/>
  <c r="AO1985" i="44"/>
  <c r="AO2343" i="44"/>
  <c r="AO3150" i="44"/>
  <c r="AO3617" i="44"/>
  <c r="AO3912" i="44"/>
  <c r="AO337" i="44"/>
  <c r="AO617" i="44"/>
  <c r="AO781" i="44"/>
  <c r="AO2506" i="44"/>
  <c r="AO586" i="44"/>
  <c r="AO3457" i="44"/>
  <c r="AO3968" i="44"/>
  <c r="AO965" i="44"/>
  <c r="AO2505" i="44"/>
  <c r="AO740" i="44"/>
  <c r="AO2513" i="44"/>
  <c r="AO1458" i="44"/>
  <c r="AO2458" i="44"/>
  <c r="AO800" i="44"/>
  <c r="AO4349" i="44"/>
  <c r="AO1697" i="44"/>
  <c r="AO2958" i="44"/>
  <c r="AO4611" i="44"/>
  <c r="AO241" i="44"/>
  <c r="AO147" i="44"/>
  <c r="AO242" i="44"/>
  <c r="AO2767" i="44"/>
  <c r="AO3593" i="44"/>
  <c r="AO695" i="44"/>
  <c r="AO558" i="44"/>
  <c r="AO345" i="44"/>
  <c r="AO3595" i="44"/>
  <c r="AO2450" i="44"/>
  <c r="AO472" i="44"/>
  <c r="AO227" i="44"/>
  <c r="AO2132" i="44"/>
  <c r="AO1044" i="44"/>
  <c r="AO2726" i="44"/>
  <c r="AO4201" i="44"/>
  <c r="AO1642" i="44"/>
  <c r="AO4442" i="44"/>
  <c r="AO3551" i="44"/>
  <c r="AO155" i="44"/>
  <c r="AO3566" i="44"/>
  <c r="AO466" i="44"/>
  <c r="AO3323" i="44"/>
  <c r="AO2852" i="44"/>
  <c r="AO1220" i="44"/>
  <c r="AO975" i="44"/>
  <c r="AO1258" i="44"/>
  <c r="AO2847" i="44"/>
  <c r="AO3850" i="44"/>
  <c r="AO572" i="44"/>
  <c r="AO46" i="44"/>
  <c r="AO962" i="44"/>
  <c r="AO2756" i="44"/>
  <c r="AO701" i="44"/>
  <c r="AO1573" i="44"/>
  <c r="AO2526" i="44"/>
  <c r="AO2422" i="44"/>
  <c r="AO3291" i="44"/>
  <c r="AO4509" i="44"/>
  <c r="AO1273" i="44"/>
  <c r="AO1695" i="44"/>
  <c r="AO234" i="44"/>
  <c r="AO1465" i="44"/>
  <c r="AO2747" i="44"/>
  <c r="AO728" i="44"/>
  <c r="AO2634" i="44"/>
  <c r="AO880" i="44"/>
  <c r="AO4214" i="44"/>
  <c r="AO368" i="44"/>
  <c r="AO2576" i="44"/>
  <c r="AO684" i="44"/>
  <c r="AO4584" i="44"/>
  <c r="AO1825" i="44"/>
  <c r="AO2814" i="44"/>
  <c r="AO1891" i="44"/>
  <c r="AO2817" i="44"/>
  <c r="AO1005" i="44"/>
  <c r="AO2690" i="44"/>
  <c r="AO1335" i="44"/>
  <c r="AO3432" i="44"/>
  <c r="AO4645" i="44"/>
  <c r="AO2094" i="44"/>
  <c r="AO1018" i="44"/>
  <c r="AO1764" i="44"/>
  <c r="AO4304" i="44"/>
  <c r="AO4358" i="44"/>
  <c r="AO1105" i="44"/>
  <c r="AO1215" i="44"/>
  <c r="AO3104" i="44"/>
  <c r="AO489" i="44"/>
  <c r="AO4576" i="44"/>
  <c r="AO1037" i="44"/>
  <c r="AO1747" i="44"/>
  <c r="AO4119" i="44"/>
  <c r="AO3775" i="44"/>
  <c r="AO3338" i="44"/>
  <c r="AO4240" i="44"/>
  <c r="AO2903" i="44"/>
  <c r="AO1572" i="44"/>
  <c r="AO3471" i="44"/>
  <c r="AO954" i="44"/>
  <c r="AO2584" i="44"/>
  <c r="AO548" i="44"/>
  <c r="AO3702" i="44"/>
  <c r="AO369" i="44"/>
  <c r="AO2202" i="44"/>
  <c r="AO3005" i="44"/>
  <c r="AO4256" i="44"/>
  <c r="AO1326" i="44"/>
  <c r="AO677" i="44"/>
  <c r="AO769" i="44"/>
  <c r="AO2288" i="44"/>
  <c r="AO516" i="44"/>
  <c r="AO3554" i="44"/>
  <c r="AO1633" i="44"/>
  <c r="AO1780" i="44"/>
  <c r="AO564" i="44"/>
  <c r="AO2009" i="44"/>
  <c r="AO4404" i="44"/>
  <c r="AO3900" i="44"/>
  <c r="AO2389" i="44"/>
  <c r="AO1364" i="44"/>
  <c r="AO3734" i="44"/>
  <c r="AO2712" i="44"/>
  <c r="AO2797" i="44"/>
  <c r="AO2727" i="44"/>
  <c r="AO2976" i="44"/>
  <c r="AO4082" i="44"/>
  <c r="AO3563" i="44"/>
  <c r="AO4384" i="44"/>
  <c r="AO3404" i="44"/>
  <c r="AO479" i="44"/>
  <c r="AO4563" i="44"/>
  <c r="AO3415" i="44"/>
  <c r="AO2433" i="44"/>
  <c r="AO3243" i="44"/>
  <c r="AO3580" i="44"/>
  <c r="AO1953" i="44"/>
  <c r="AO4452" i="44"/>
  <c r="AO2540" i="44"/>
  <c r="AO2883" i="44"/>
  <c r="AO1984" i="44"/>
  <c r="AO2079" i="44"/>
  <c r="AO1915" i="44"/>
  <c r="AO4067" i="44"/>
  <c r="AO1974" i="44"/>
  <c r="AO1232" i="44"/>
  <c r="AO4489" i="44"/>
  <c r="AO178" i="44"/>
  <c r="AO4517" i="44"/>
  <c r="AO3289" i="44"/>
  <c r="AO338" i="44"/>
  <c r="AO2217" i="44"/>
  <c r="AO3495" i="44"/>
  <c r="AO555" i="44"/>
  <c r="AO1538" i="44"/>
  <c r="AO2221" i="44"/>
  <c r="AO3737" i="44"/>
  <c r="AO4596" i="44"/>
  <c r="AO75" i="44"/>
  <c r="AO2181" i="44"/>
  <c r="AO4236" i="44"/>
  <c r="AO181" i="44"/>
  <c r="AO1447" i="44"/>
  <c r="AO3284" i="44"/>
  <c r="AO2254" i="44"/>
  <c r="AO1550" i="44"/>
  <c r="AO808" i="44"/>
  <c r="AO3689" i="44"/>
  <c r="AO1166" i="44"/>
  <c r="AO4007" i="44"/>
  <c r="AO1449" i="44"/>
  <c r="AO2652" i="44"/>
  <c r="AO2473" i="44"/>
  <c r="AO4593" i="44"/>
  <c r="AO3212" i="44"/>
  <c r="AO3049" i="44"/>
  <c r="AO2795" i="44"/>
  <c r="AO1106" i="44"/>
  <c r="AO2055" i="44"/>
  <c r="AO1813" i="44"/>
  <c r="AO2342" i="44"/>
  <c r="AO3337" i="44"/>
  <c r="AO1198" i="44"/>
  <c r="AO595" i="44"/>
  <c r="AO3059" i="44"/>
  <c r="AO4215" i="44"/>
  <c r="AO945" i="44"/>
  <c r="AO1889" i="44"/>
  <c r="AO29" i="44"/>
  <c r="AO1612" i="44"/>
  <c r="AO3081" i="44"/>
  <c r="AO314" i="44"/>
  <c r="AO3524" i="44"/>
  <c r="AO1023" i="44"/>
  <c r="AO2406" i="44"/>
  <c r="AO2845" i="44"/>
  <c r="AO2354" i="44"/>
  <c r="AO3853" i="44"/>
  <c r="AO2885" i="44"/>
  <c r="AO2937" i="44"/>
  <c r="AO4477" i="44"/>
  <c r="AO1517" i="44"/>
  <c r="AO2522" i="44"/>
  <c r="AO1282" i="44"/>
  <c r="AO726" i="44"/>
  <c r="AO803" i="44"/>
  <c r="AO3526" i="44"/>
  <c r="AO2112" i="44"/>
  <c r="AO510" i="44"/>
  <c r="AO4180" i="44"/>
  <c r="AO4469" i="44"/>
  <c r="AO3793" i="44"/>
  <c r="AO749" i="44"/>
  <c r="AO4619" i="44"/>
  <c r="AO1213" i="44"/>
  <c r="AO4560" i="44"/>
  <c r="AO2075" i="44"/>
  <c r="AO1404" i="44"/>
  <c r="AO123" i="44"/>
  <c r="AO4272" i="44"/>
  <c r="AO1745" i="44"/>
  <c r="AO420" i="44"/>
  <c r="AO2395" i="44"/>
  <c r="AO1050" i="44"/>
  <c r="AO3043" i="44"/>
  <c r="AO2457" i="44"/>
  <c r="AO3509" i="44"/>
  <c r="AO1369" i="44"/>
  <c r="AO2103" i="44"/>
  <c r="AO1966" i="44"/>
  <c r="AO3527" i="44"/>
  <c r="AO1345" i="44"/>
  <c r="AO713" i="44"/>
  <c r="AO1359" i="44"/>
  <c r="AO4320" i="44"/>
  <c r="AO244" i="44"/>
  <c r="AO1577" i="44"/>
  <c r="AO4019" i="44"/>
  <c r="AO578" i="44"/>
  <c r="AO28" i="44"/>
  <c r="AO2530" i="44"/>
  <c r="AO1378" i="44"/>
  <c r="AO355" i="44"/>
  <c r="AO3405" i="44"/>
  <c r="AO2748" i="44"/>
  <c r="AO1365" i="44"/>
  <c r="AO3934" i="44"/>
  <c r="AO3393" i="44"/>
  <c r="AO4640" i="44"/>
  <c r="AO3671" i="44"/>
  <c r="AO4293" i="44"/>
  <c r="AO1873" i="44"/>
  <c r="AO1430" i="44"/>
  <c r="AO320" i="44"/>
  <c r="AO1567" i="44"/>
  <c r="AO3714" i="44"/>
  <c r="AO2352" i="44"/>
  <c r="AO4022" i="44"/>
  <c r="AO2888" i="44"/>
  <c r="AO4648" i="44"/>
  <c r="AO1790" i="44"/>
  <c r="AO3272" i="44"/>
  <c r="AO4326" i="44"/>
  <c r="AO1377" i="44"/>
  <c r="AO2368" i="44"/>
  <c r="AO3866" i="44"/>
  <c r="AO3194" i="44"/>
  <c r="AO2973" i="44"/>
  <c r="AO1652" i="44"/>
  <c r="AO2069" i="44"/>
  <c r="AO3045" i="44"/>
  <c r="AO1563" i="44"/>
  <c r="AO837" i="44"/>
  <c r="AO2426" i="44"/>
  <c r="AO654" i="44"/>
  <c r="AO4466" i="44"/>
  <c r="AO3292" i="44"/>
  <c r="AO1740" i="44"/>
  <c r="AO2542" i="44"/>
  <c r="AO3703" i="44"/>
  <c r="AO1835" i="44"/>
  <c r="AO3148" i="44"/>
  <c r="AO2121" i="44"/>
  <c r="AO1624" i="44"/>
  <c r="AO520" i="44"/>
  <c r="AO2520" i="44"/>
  <c r="AO757" i="44"/>
  <c r="AO415" i="44"/>
  <c r="AO138" i="44"/>
  <c r="AO763" i="44"/>
  <c r="AO1871" i="44"/>
  <c r="AO1466" i="44"/>
  <c r="AO3233" i="44"/>
  <c r="AO2592" i="44"/>
  <c r="AO666" i="44"/>
  <c r="AO636" i="44"/>
  <c r="AO3232" i="44"/>
  <c r="AO4113" i="44"/>
  <c r="AO308" i="44"/>
  <c r="AO1124" i="44"/>
  <c r="AO441" i="44"/>
  <c r="AO2163" i="44"/>
  <c r="AO3340" i="44"/>
  <c r="AO2173" i="44"/>
  <c r="AO1720" i="44"/>
  <c r="AO2898" i="44"/>
  <c r="AO119" i="44"/>
  <c r="AO1028" i="44"/>
  <c r="AO180" i="44"/>
  <c r="AO629" i="44"/>
  <c r="AO2494" i="44"/>
  <c r="AO200" i="44"/>
  <c r="AO642" i="44"/>
  <c r="AO4075" i="44"/>
  <c r="AO2955" i="44"/>
  <c r="AO4281" i="44"/>
  <c r="AO1493" i="44"/>
  <c r="AO273" i="44"/>
  <c r="AO3265" i="44"/>
  <c r="AO2788" i="44"/>
  <c r="AO1868" i="44"/>
  <c r="AO559" i="44"/>
  <c r="AO4379" i="44"/>
  <c r="AO240" i="44"/>
  <c r="AO361" i="44"/>
  <c r="AO2815" i="44"/>
  <c r="AO1200" i="44"/>
  <c r="AO1316" i="44"/>
  <c r="AO2693" i="44"/>
  <c r="AO4284" i="44"/>
  <c r="AO2488" i="44"/>
  <c r="AO3515" i="44"/>
  <c r="AO1647" i="44"/>
  <c r="AO3502" i="44"/>
  <c r="AO1887" i="44"/>
  <c r="AO640" i="44"/>
  <c r="AO1199" i="44"/>
  <c r="AO1659" i="44"/>
  <c r="AO1287" i="44"/>
  <c r="AO2014" i="44"/>
  <c r="AO4485" i="44"/>
  <c r="AO2445" i="44"/>
  <c r="AO2548" i="44"/>
  <c r="AO512" i="44"/>
  <c r="AO2923" i="44"/>
  <c r="AO3731" i="44"/>
  <c r="AO1505" i="44"/>
  <c r="AO4253" i="44"/>
  <c r="AO2116" i="44"/>
  <c r="AO2044" i="44"/>
  <c r="AO4443" i="44"/>
  <c r="AO3115" i="44"/>
  <c r="AO869" i="44"/>
  <c r="AO1920" i="44"/>
  <c r="AO1854" i="44"/>
  <c r="AO297" i="44"/>
  <c r="AO4555" i="44"/>
  <c r="AO3666" i="44"/>
  <c r="AO1809" i="44"/>
  <c r="AO293" i="44"/>
  <c r="AO2642" i="44"/>
  <c r="AO2609" i="44"/>
  <c r="AO2948" i="44"/>
  <c r="AO1251" i="44"/>
  <c r="AO923" i="44"/>
  <c r="AO3308" i="44"/>
  <c r="AO1310" i="44"/>
  <c r="AO3230" i="44"/>
  <c r="AO3647" i="44"/>
  <c r="AO44" i="44"/>
  <c r="AO3537" i="44"/>
  <c r="AO3950" i="44"/>
  <c r="AO1658" i="44"/>
  <c r="AO630" i="44"/>
  <c r="AO1379" i="44"/>
  <c r="AO1685" i="44"/>
  <c r="AO457" i="44"/>
  <c r="AO353" i="44"/>
  <c r="AO3552" i="44"/>
  <c r="AO1909" i="44"/>
  <c r="AO3745" i="44"/>
  <c r="AO1969" i="44"/>
  <c r="AO3474" i="44"/>
  <c r="AO542" i="44"/>
  <c r="AO3126" i="44"/>
  <c r="AO3954" i="44"/>
  <c r="AO3018" i="44"/>
  <c r="AO1724" i="44"/>
  <c r="AO414" i="44"/>
  <c r="AO4229" i="44"/>
  <c r="AO2853" i="44"/>
  <c r="AO1235" i="44"/>
  <c r="AO536" i="44"/>
  <c r="AO3791" i="44"/>
  <c r="AO801" i="44"/>
  <c r="AO2762" i="44"/>
  <c r="AO4431" i="44"/>
  <c r="AO1451" i="44"/>
  <c r="AO2145" i="44"/>
  <c r="AO720" i="44"/>
  <c r="AO209" i="44"/>
  <c r="AO4183" i="44"/>
  <c r="AO1660" i="44"/>
  <c r="AO3452" i="44"/>
  <c r="AO3688" i="44"/>
  <c r="AO2751" i="44"/>
  <c r="AO3699" i="44"/>
  <c r="AO2398" i="44"/>
  <c r="AO1937" i="44"/>
  <c r="AO2596" i="44"/>
  <c r="AO830" i="44"/>
  <c r="AO4074" i="44"/>
  <c r="AO3885" i="44"/>
  <c r="AO1308" i="44"/>
  <c r="AO4274" i="44"/>
  <c r="AO2476" i="44"/>
  <c r="AO935" i="44"/>
  <c r="AO188" i="44"/>
  <c r="AO2855" i="44"/>
  <c r="AO2125" i="44"/>
  <c r="AO3974" i="44"/>
  <c r="AO513" i="44"/>
  <c r="AO3960" i="44"/>
  <c r="AO1176" i="44"/>
  <c r="AO3242" i="44"/>
  <c r="AO2206" i="44"/>
  <c r="AO4620" i="44"/>
  <c r="AO249" i="44"/>
  <c r="AO3083" i="44"/>
  <c r="AO3635" i="44"/>
  <c r="AO452" i="44"/>
  <c r="AO4566" i="44"/>
  <c r="AO2010" i="44"/>
  <c r="AO206" i="44"/>
  <c r="AO4378" i="44"/>
  <c r="AO2361" i="44"/>
  <c r="AO4373" i="44"/>
  <c r="AO4639" i="44"/>
  <c r="AO3769" i="44"/>
  <c r="AO4116" i="44"/>
  <c r="AO2994" i="44"/>
  <c r="AO48" i="44"/>
  <c r="AO4430" i="44"/>
  <c r="AO2365" i="44"/>
  <c r="AO4395" i="44"/>
  <c r="AO2475" i="44"/>
  <c r="AO281" i="44"/>
  <c r="AO4544" i="44"/>
  <c r="AO2460" i="44"/>
  <c r="AO2792" i="44"/>
  <c r="AO1383" i="44"/>
  <c r="AO2491" i="44"/>
  <c r="AO4391" i="44"/>
  <c r="AO1530" i="44"/>
  <c r="AO2385" i="44"/>
  <c r="AO584" i="44"/>
  <c r="AO816" i="44"/>
  <c r="AO2421" i="44"/>
  <c r="AO2411" i="44"/>
  <c r="AO3466" i="44"/>
  <c r="AO2678" i="44"/>
  <c r="AO1719" i="44"/>
  <c r="AO924" i="44"/>
  <c r="AO67" i="44"/>
  <c r="AO637" i="44"/>
  <c r="AO866" i="44"/>
  <c r="AO3033" i="44"/>
  <c r="AO3087" i="44"/>
  <c r="AO1119" i="44"/>
  <c r="AO2583" i="44"/>
  <c r="AO2115" i="44"/>
  <c r="AO1157" i="44"/>
  <c r="AO2253" i="44"/>
  <c r="AO1792" i="44"/>
  <c r="AO277" i="44"/>
  <c r="AO3544" i="44"/>
  <c r="AO1552" i="44"/>
  <c r="AO4131" i="44"/>
  <c r="AO84" i="44"/>
  <c r="AO4152" i="44"/>
  <c r="AO2483" i="44"/>
  <c r="AO2811" i="44"/>
  <c r="AO673" i="44"/>
  <c r="AO3841" i="44"/>
  <c r="AO3264" i="44"/>
  <c r="AO3857" i="44"/>
  <c r="AO1031" i="44"/>
  <c r="AO3401" i="44"/>
  <c r="AO2452" i="44"/>
  <c r="AO804" i="44"/>
  <c r="AO488" i="44"/>
  <c r="AO1271" i="44"/>
  <c r="AO1535" i="44"/>
  <c r="AO1353" i="44"/>
  <c r="AO2985" i="44"/>
  <c r="AO4232" i="44"/>
  <c r="AO247" i="44"/>
  <c r="AO969" i="44"/>
  <c r="AO1539" i="44"/>
  <c r="AO1781" i="44"/>
  <c r="AO2508" i="44"/>
  <c r="AO1062" i="44"/>
  <c r="AO43" i="44"/>
  <c r="AO478" i="44"/>
  <c r="AO2461" i="44"/>
  <c r="AO3986" i="44"/>
  <c r="AO1820" i="44"/>
  <c r="AO3136" i="44"/>
  <c r="AO1393" i="44"/>
  <c r="AO3877" i="44"/>
  <c r="AO3238" i="44"/>
  <c r="AO3190" i="44"/>
  <c r="AO4204" i="44"/>
  <c r="AO3098" i="44"/>
  <c r="AO1536" i="44"/>
  <c r="AO3879" i="44"/>
  <c r="AO3364" i="44"/>
  <c r="AO2541" i="44"/>
  <c r="AO3348" i="44"/>
  <c r="AO791" i="44"/>
  <c r="AO3022" i="44"/>
  <c r="AO2957" i="44"/>
  <c r="AO3094" i="44"/>
  <c r="AO2757" i="44"/>
  <c r="AO3627" i="44"/>
  <c r="AO723" i="44"/>
  <c r="AO1677" i="44"/>
  <c r="AO3665" i="44"/>
  <c r="AO117" i="44"/>
  <c r="AO1394" i="44"/>
  <c r="AO42" i="44"/>
  <c r="AO506" i="44"/>
  <c r="AO2631" i="44"/>
  <c r="AO198" i="44"/>
  <c r="AO3842" i="44"/>
  <c r="AO3608" i="44"/>
  <c r="AO3865" i="44"/>
  <c r="AO2743" i="44"/>
  <c r="AO3077" i="44"/>
  <c r="AO1464" i="44"/>
  <c r="AO3870" i="44"/>
  <c r="AO613" i="44"/>
  <c r="AO1806" i="44"/>
  <c r="AO2416" i="44"/>
  <c r="AO1553" i="44"/>
  <c r="AO3604" i="44"/>
  <c r="AO3634" i="44"/>
  <c r="AO2640" i="44"/>
  <c r="AO2685" i="44"/>
  <c r="AO755" i="44"/>
  <c r="AO3817" i="44"/>
  <c r="AO3082" i="44"/>
  <c r="AO3740" i="44"/>
  <c r="AO1929" i="44"/>
  <c r="AO3844" i="44"/>
  <c r="AO884" i="44"/>
  <c r="AO362" i="44"/>
  <c r="AO271" i="44"/>
  <c r="AO1704" i="44"/>
  <c r="AO3191" i="44"/>
  <c r="AO661" i="44"/>
  <c r="AO26" i="44"/>
  <c r="AO2210" i="44"/>
  <c r="AO2728" i="44"/>
  <c r="AO301" i="44"/>
  <c r="AO3152" i="44"/>
  <c r="AO1885" i="44"/>
  <c r="AO1468" i="44"/>
  <c r="AO2359" i="44"/>
  <c r="AO823" i="44"/>
  <c r="AO2580" i="44"/>
  <c r="AO87" i="44"/>
  <c r="AO3482" i="44"/>
  <c r="AO4032" i="44"/>
  <c r="AO1312" i="44"/>
  <c r="AO2968" i="44"/>
  <c r="AO3330" i="44"/>
  <c r="AO3839" i="44"/>
  <c r="AO170" i="44"/>
  <c r="AO1305" i="44"/>
  <c r="AO1302" i="44"/>
  <c r="AO3038" i="44"/>
  <c r="AO2844" i="44"/>
  <c r="AO4001" i="44"/>
  <c r="AO1162" i="44"/>
  <c r="AO4536" i="44"/>
  <c r="AO470" i="44"/>
  <c r="AO1763" i="44"/>
  <c r="AO40" i="44"/>
  <c r="AO372" i="44"/>
  <c r="AO1426" i="44"/>
  <c r="AO1842" i="44"/>
  <c r="AO1017" i="44"/>
  <c r="AO3249" i="44"/>
  <c r="AO304" i="44"/>
  <c r="AO4243" i="44"/>
  <c r="AO1397" i="44"/>
  <c r="AO897" i="44"/>
  <c r="AO2799" i="44"/>
  <c r="AO4328" i="44"/>
  <c r="AO2251" i="44"/>
  <c r="AO449" i="44"/>
  <c r="AO4026" i="44"/>
  <c r="AO49" i="44"/>
  <c r="AO1528" i="44"/>
  <c r="AO581" i="44"/>
  <c r="AO2519" i="44"/>
  <c r="AO2595" i="44"/>
  <c r="AO1469" i="44"/>
  <c r="AO3093" i="44"/>
  <c r="AO2683" i="44"/>
  <c r="AO2602" i="44"/>
  <c r="AO3079" i="44"/>
  <c r="AO2886" i="44"/>
  <c r="AO1848" i="44"/>
  <c r="AO4034" i="44"/>
  <c r="AO2236" i="44"/>
  <c r="AO1515" i="44"/>
  <c r="AO4065" i="44"/>
  <c r="AO103" i="44"/>
  <c r="AO1148" i="44"/>
  <c r="AO1521" i="44"/>
  <c r="AO4305" i="44"/>
  <c r="AO1779" i="44"/>
  <c r="AO204" i="44"/>
  <c r="AO2100" i="44"/>
  <c r="AO3462" i="44"/>
  <c r="AO2984" i="44"/>
  <c r="AO4263" i="44"/>
  <c r="AO4396" i="44"/>
  <c r="AO3170" i="44"/>
  <c r="AO4200" i="44"/>
  <c r="AO1452" i="44"/>
  <c r="AO4360" i="44"/>
  <c r="AO2605" i="44"/>
  <c r="AO4321" i="44"/>
  <c r="AO3161" i="44"/>
  <c r="AO3792" i="44"/>
  <c r="AO3042" i="44"/>
  <c r="AO4532" i="44"/>
  <c r="AO1454" i="44"/>
  <c r="AO2049" i="44"/>
  <c r="AO81" i="44"/>
  <c r="AO2402" i="44"/>
  <c r="AO413" i="44"/>
  <c r="AO3325" i="44"/>
  <c r="AO3372" i="44"/>
  <c r="AO1382" i="44"/>
  <c r="AO13" i="44"/>
  <c r="AO1904" i="44"/>
  <c r="AO4473" i="44"/>
  <c r="AO1250" i="44"/>
  <c r="AO1773" i="44"/>
  <c r="AO687" i="44"/>
  <c r="AO306" i="44"/>
  <c r="AO773" i="44"/>
  <c r="AO1547" i="44"/>
  <c r="AO1594" i="44"/>
  <c r="AO1391" i="44"/>
  <c r="AO764" i="44"/>
  <c r="AO2779" i="44"/>
  <c r="AO1299" i="44"/>
  <c r="AO4097" i="44"/>
  <c r="AO4296" i="44"/>
  <c r="AO1913" i="44"/>
  <c r="AO814" i="44"/>
  <c r="AO146" i="44"/>
  <c r="AO323" i="44"/>
  <c r="AO1879" i="44"/>
  <c r="AO4159" i="44"/>
  <c r="AO3058" i="44"/>
  <c r="AO981" i="44"/>
  <c r="AO4226" i="44"/>
  <c r="AO2701" i="44"/>
  <c r="AO1356" i="44"/>
  <c r="AO1910" i="44"/>
  <c r="AO4479" i="44"/>
  <c r="AO462" i="44"/>
  <c r="AO4345" i="44"/>
  <c r="AO1221" i="44"/>
  <c r="AO408" i="44"/>
  <c r="AO4631" i="44"/>
  <c r="AO1880" i="44"/>
  <c r="AO3488" i="44"/>
  <c r="AO4308" i="44"/>
  <c r="AO1347" i="44"/>
  <c r="AO2989" i="44"/>
  <c r="AO2045" i="44"/>
  <c r="AO4638" i="44"/>
  <c r="AO2137" i="44"/>
  <c r="AO3075" i="44"/>
  <c r="AO2497" i="44"/>
  <c r="AO1921" i="44"/>
  <c r="AO3476" i="44"/>
  <c r="AO4063" i="44"/>
  <c r="AO587" i="44"/>
  <c r="AO2104" i="44"/>
  <c r="AO4490" i="44"/>
  <c r="AO125" i="44"/>
  <c r="AO802" i="44"/>
  <c r="AO3834" i="44"/>
  <c r="AO2062" i="44"/>
  <c r="AO4520" i="44"/>
  <c r="AO324" i="44"/>
  <c r="AO4020" i="44"/>
  <c r="AO1708" i="44"/>
  <c r="AO3397" i="44"/>
  <c r="AO4417" i="44"/>
  <c r="AO2484" i="44"/>
  <c r="AO4337" i="44"/>
  <c r="AO3074" i="44"/>
  <c r="AO107" i="44"/>
  <c r="AO436" i="44"/>
  <c r="AO4142" i="44"/>
  <c r="AO2532" i="44"/>
  <c r="AO1893" i="44"/>
  <c r="AO3201" i="44"/>
  <c r="AO530" i="44"/>
  <c r="AO1145" i="44"/>
  <c r="AO3798" i="44"/>
  <c r="AO1034" i="44"/>
  <c r="AO896" i="44"/>
  <c r="AO4099" i="44"/>
  <c r="AO4086" i="44"/>
  <c r="AO4208" i="44"/>
  <c r="AO302" i="44"/>
  <c r="AO2682" i="44"/>
  <c r="AO2266" i="44"/>
  <c r="AO585" i="44"/>
  <c r="AK13" i="44"/>
  <c r="AO3026" i="44"/>
  <c r="AO72" i="44"/>
  <c r="AO2158" i="44"/>
  <c r="AO3833" i="44"/>
  <c r="AO2499" i="44"/>
  <c r="AO3506" i="44"/>
  <c r="AO3400" i="44"/>
  <c r="AO1916" i="44"/>
  <c r="AO3259" i="44"/>
  <c r="AO168" i="44"/>
  <c r="AO648" i="44"/>
  <c r="AO3047" i="44"/>
  <c r="AO335" i="44"/>
  <c r="AO2988" i="44"/>
  <c r="AO1083" i="44"/>
  <c r="AO90" i="44"/>
  <c r="AO2209" i="44"/>
  <c r="AO4060" i="44"/>
  <c r="AO2871" i="44"/>
  <c r="AO2896" i="44"/>
  <c r="AO3465" i="44"/>
  <c r="AO1457" i="44"/>
  <c r="AO3547" i="44"/>
  <c r="AO537" i="44"/>
  <c r="AO2546" i="44"/>
  <c r="AO2065" i="44"/>
  <c r="AO1059" i="44"/>
  <c r="AO2474" i="44"/>
  <c r="AO1101" i="44"/>
  <c r="AO3781" i="44"/>
  <c r="AO4297" i="44"/>
  <c r="AO3995" i="44"/>
  <c r="AO1777" i="44"/>
  <c r="AO2724" i="44"/>
  <c r="AO1116" i="44"/>
  <c r="AO27" i="44"/>
  <c r="AO4002" i="44"/>
  <c r="AO4530" i="44"/>
  <c r="AO731" i="44"/>
  <c r="AO2169" i="44"/>
  <c r="AO2915" i="44"/>
  <c r="AO1818" i="44"/>
  <c r="AO651" i="44"/>
  <c r="AO153" i="44"/>
  <c r="AO4410" i="44"/>
  <c r="AO2555" i="44"/>
  <c r="AO1795" i="44"/>
  <c r="AO1509" i="44"/>
  <c r="AO4316" i="44"/>
  <c r="AO3267" i="44"/>
  <c r="AO2147" i="44"/>
  <c r="AO4450" i="44"/>
  <c r="AO810" i="44"/>
  <c r="AO2997" i="44"/>
  <c r="AO2394" i="44"/>
  <c r="AO2954" i="44"/>
  <c r="AO3574" i="44"/>
  <c r="AO1194" i="44"/>
  <c r="AO4512" i="44"/>
  <c r="AO3023" i="44"/>
  <c r="AO2151" i="44"/>
  <c r="AO1480" i="44"/>
  <c r="AO1110" i="44"/>
  <c r="AO2932" i="44"/>
  <c r="AO1635" i="44"/>
  <c r="AO1071" i="44"/>
  <c r="AO1482" i="44"/>
  <c r="AO1610" i="44"/>
  <c r="AO1245" i="44"/>
  <c r="AO1029" i="44"/>
  <c r="AO4153" i="44"/>
  <c r="AO1118" i="44"/>
  <c r="AO3518" i="44"/>
  <c r="AO2197" i="44"/>
  <c r="AO4581" i="44"/>
  <c r="AO2534" i="44"/>
  <c r="AO1185" i="44"/>
  <c r="AO671" i="44"/>
  <c r="AO3024" i="44"/>
  <c r="AO2545" i="44"/>
  <c r="AO893" i="44"/>
  <c r="AO4429" i="44"/>
  <c r="AO2729" i="44"/>
  <c r="AO1304" i="44"/>
  <c r="AO3735" i="44"/>
  <c r="AO317" i="44"/>
  <c r="AO3286" i="44"/>
  <c r="AO1954" i="44"/>
  <c r="AO3246" i="44"/>
  <c r="AO2744" i="44"/>
  <c r="AO1775" i="44"/>
  <c r="AO568" i="44"/>
  <c r="AO994" i="44"/>
  <c r="AO503" i="44"/>
  <c r="AO131" i="44"/>
  <c r="AO3661" i="44"/>
  <c r="AO641" i="44"/>
  <c r="AO1504" i="44"/>
  <c r="AO2180" i="44"/>
  <c r="AO2330" i="44"/>
  <c r="AO2110" i="44"/>
  <c r="AO4397" i="44"/>
  <c r="AO2071" i="44"/>
  <c r="AO3467" i="44"/>
  <c r="AO1944" i="44"/>
  <c r="AO3888" i="44"/>
  <c r="AO3786" i="44"/>
  <c r="AO4650" i="44"/>
  <c r="AO1807" i="44"/>
  <c r="AO2754" i="44"/>
  <c r="AO3659" i="44"/>
  <c r="AO367" i="44"/>
  <c r="AO3114" i="44"/>
  <c r="AO957" i="44"/>
  <c r="AO1524" i="44"/>
  <c r="AO1753" i="44"/>
  <c r="AO233" i="44"/>
  <c r="AO905" i="44"/>
  <c r="AO3417" i="44"/>
  <c r="AO1069" i="44"/>
  <c r="AO4506" i="44"/>
  <c r="AO3827" i="44"/>
  <c r="AO2507" i="44"/>
  <c r="AO453" i="44"/>
  <c r="AO54" i="44"/>
  <c r="AO1424" i="44"/>
  <c r="AO2371" i="44"/>
  <c r="AO3555" i="44"/>
  <c r="AO2220" i="44"/>
  <c r="AO4169" i="44"/>
  <c r="AO1876" i="44"/>
  <c r="AO475" i="44"/>
  <c r="AO906" i="44"/>
  <c r="AO3015" i="44"/>
  <c r="AO3590" i="44"/>
  <c r="AO659" i="44"/>
  <c r="AO2381" i="44"/>
  <c r="AO2105" i="44"/>
  <c r="AO82" i="44"/>
  <c r="AO765" i="44"/>
  <c r="AO2974" i="44"/>
  <c r="AO396" i="44"/>
  <c r="AO1197" i="44"/>
  <c r="AO3260" i="44"/>
  <c r="AO792" i="44"/>
  <c r="AO2261" i="44"/>
  <c r="AO237" i="44"/>
  <c r="AO1048" i="44"/>
  <c r="AO2434" i="44"/>
  <c r="AO446" i="44"/>
  <c r="AO1863" i="44"/>
  <c r="AO933" i="44"/>
  <c r="AO3198" i="44"/>
  <c r="AO1332" i="44"/>
  <c r="AO2088" i="44"/>
  <c r="AO3185" i="44"/>
  <c r="AO1801" i="44"/>
  <c r="AO3263" i="44"/>
  <c r="AO4017" i="44"/>
  <c r="AO45" i="44"/>
  <c r="AO3366" i="44"/>
  <c r="AO1683" i="44"/>
  <c r="AO2015" i="44"/>
  <c r="AO1623" i="44"/>
  <c r="AO4023" i="44"/>
  <c r="AO2523" i="44"/>
  <c r="AO712" i="44"/>
  <c r="AO2764" i="44"/>
  <c r="AO3351" i="44"/>
  <c r="AO4315" i="44"/>
  <c r="AO1714" i="44"/>
  <c r="AO3496" i="44"/>
  <c r="AO3196" i="44"/>
  <c r="AO3611" i="44"/>
  <c r="AO2645" i="44"/>
  <c r="AO3489" i="44"/>
  <c r="AO2873" i="44"/>
  <c r="AO4259" i="44"/>
  <c r="AO2983" i="44"/>
  <c r="AO2419" i="44"/>
  <c r="AO1193" i="44"/>
  <c r="AO2775" i="44"/>
  <c r="AO2716" i="44"/>
  <c r="AO4219" i="44"/>
  <c r="AO2274" i="44"/>
  <c r="AO315" i="44"/>
  <c r="AO1051" i="44"/>
  <c r="AO423" i="44"/>
  <c r="AO3663" i="44"/>
  <c r="AO83" i="44"/>
  <c r="AO2615" i="44"/>
  <c r="AO2778" i="44"/>
  <c r="AO2059" i="44"/>
  <c r="AO2725" i="44"/>
  <c r="AO2880" i="44"/>
  <c r="AO3329" i="44"/>
  <c r="AO3553" i="44"/>
  <c r="AO3588" i="44"/>
  <c r="AO4135" i="44"/>
  <c r="AO912" i="44"/>
  <c r="AO1373" i="44"/>
  <c r="AO1630" i="44"/>
  <c r="AO2228" i="44"/>
  <c r="AO3561" i="44"/>
  <c r="AO104" i="44"/>
  <c r="AO284" i="44"/>
  <c r="AO3707" i="44"/>
  <c r="AO292" i="44"/>
  <c r="AO1492" i="44"/>
  <c r="AO3845" i="44"/>
  <c r="AO4058" i="44"/>
  <c r="AO754" i="44"/>
  <c r="AO2322" i="44"/>
  <c r="AO3723" i="44"/>
  <c r="AO4251" i="44"/>
  <c r="AO3426" i="44"/>
  <c r="AO3193" i="44"/>
  <c r="AO4480" i="44"/>
  <c r="AO2959" i="44"/>
  <c r="AO3816" i="44"/>
  <c r="AO1196" i="44"/>
  <c r="AO222" i="44"/>
  <c r="AO3971" i="44"/>
  <c r="AO2397" i="44"/>
  <c r="AO4564" i="44"/>
  <c r="AO4610" i="44"/>
  <c r="AO1959" i="44"/>
  <c r="AO4102" i="44"/>
  <c r="AO387" i="44"/>
  <c r="AO1390" i="44"/>
  <c r="AO3924" i="44"/>
  <c r="AO358" i="44"/>
  <c r="AO1634" i="44"/>
  <c r="AO1576" i="44"/>
  <c r="AO1738" i="44"/>
  <c r="AO2839" i="44"/>
  <c r="AO171" i="44"/>
  <c r="AO1423" i="44"/>
  <c r="AO1336" i="44"/>
  <c r="AO1218" i="44"/>
  <c r="AO2003" i="44"/>
  <c r="AO4599" i="44"/>
  <c r="AO3255" i="44"/>
  <c r="AO2651" i="44"/>
  <c r="AO784" i="44"/>
  <c r="AO3927" i="44"/>
  <c r="AO4168" i="44"/>
  <c r="AO2405" i="44"/>
  <c r="AO2801" i="44"/>
  <c r="AO733" i="44"/>
  <c r="AO2571" i="44"/>
  <c r="AO3177" i="44"/>
  <c r="AO166" i="44"/>
  <c r="AO1519" i="44"/>
  <c r="AO898" i="44"/>
  <c r="AO2425" i="44"/>
  <c r="AO4370" i="44"/>
  <c r="AO552" i="44"/>
  <c r="AO3581" i="44"/>
  <c r="AO1210" i="44"/>
  <c r="AO1531" i="44"/>
  <c r="AO847" i="44"/>
  <c r="AO3254" i="44"/>
  <c r="AO1881" i="44"/>
  <c r="AO779" i="44"/>
  <c r="AO3947" i="44"/>
  <c r="AO3236" i="44"/>
  <c r="AO3662" i="44"/>
  <c r="AO39" i="44"/>
  <c r="AO2709" i="44"/>
  <c r="AO3088" i="44"/>
  <c r="AO1737" i="44"/>
  <c r="AO3559" i="44"/>
  <c r="AO3976" i="44"/>
  <c r="AO2487" i="44"/>
  <c r="AO4623" i="44"/>
  <c r="AO4457" i="44"/>
  <c r="AO15" i="44"/>
  <c r="AO3790" i="44"/>
  <c r="AO575" i="44"/>
  <c r="AO3711" i="44"/>
  <c r="AO179" i="44"/>
  <c r="AO4317" i="44"/>
  <c r="AO1592" i="44"/>
  <c r="AO2380" i="44"/>
  <c r="AO3621" i="44"/>
  <c r="AO373" i="44"/>
  <c r="AO1415" i="44"/>
  <c r="AO3407" i="44"/>
  <c r="AO2619" i="44"/>
  <c r="AO2440" i="44"/>
  <c r="AO3274" i="44"/>
  <c r="AO4104" i="44"/>
  <c r="AO4178" i="44"/>
  <c r="AO2134" i="44"/>
  <c r="AO2285" i="44"/>
  <c r="AO4335" i="44"/>
  <c r="AO487" i="44"/>
  <c r="AO392" i="44"/>
  <c r="AO3536" i="44"/>
  <c r="AO1743" i="44"/>
  <c r="AO2677" i="44"/>
  <c r="AO276" i="44"/>
  <c r="AO2477" i="44"/>
  <c r="AO1673" i="44"/>
  <c r="AO783" i="44"/>
  <c r="AO2249" i="44"/>
  <c r="AO3413" i="44"/>
  <c r="AO88" i="44"/>
  <c r="AO4550" i="44"/>
  <c r="AO267" i="44"/>
  <c r="AO3244" i="44"/>
  <c r="AO63" i="44"/>
  <c r="AO2037" i="44"/>
  <c r="AO1978" i="44"/>
  <c r="AO1079" i="44"/>
  <c r="AO3345" i="44"/>
  <c r="AO2404" i="44"/>
  <c r="AO1156" i="44"/>
  <c r="AO4266" i="44"/>
  <c r="AO3240" i="44"/>
  <c r="AO1285" i="44"/>
  <c r="AO3342" i="44"/>
  <c r="AO2167" i="44"/>
  <c r="AO4047" i="44"/>
  <c r="AO1222" i="44"/>
  <c r="AO628" i="44"/>
  <c r="AO600" i="44"/>
  <c r="AO1015" i="44"/>
  <c r="AO1121" i="44"/>
  <c r="AO3575" i="44"/>
  <c r="AO4300" i="44"/>
  <c r="AO1269" i="44"/>
  <c r="AO1676" i="44"/>
  <c r="AO2306" i="44"/>
  <c r="AO955" i="44"/>
  <c r="AO2339" i="44"/>
  <c r="AO2016" i="44"/>
  <c r="AO909" i="44"/>
  <c r="AO1742" i="44"/>
  <c r="AO1701" i="44"/>
  <c r="AO505" i="44"/>
  <c r="AO1778" i="44"/>
  <c r="AO1870" i="44"/>
  <c r="AO774" i="44"/>
  <c r="AO1771" i="44"/>
  <c r="AO624" i="44"/>
  <c r="AO469" i="44"/>
  <c r="AO1467" i="44"/>
  <c r="AO4123" i="44"/>
  <c r="AO1030" i="44"/>
  <c r="AO606" i="44"/>
  <c r="AO4100" i="44"/>
  <c r="AO3199" i="44"/>
  <c r="AO881" i="44"/>
  <c r="AO239" i="44"/>
  <c r="AO3905" i="44"/>
  <c r="AO3303" i="44"/>
  <c r="AO4427" i="44"/>
  <c r="AO497" i="44"/>
  <c r="AO4252" i="44"/>
  <c r="AO1508" i="44"/>
  <c r="AO4537" i="44"/>
  <c r="AO3722" i="44"/>
  <c r="AO254" i="44"/>
  <c r="AO381" i="44"/>
  <c r="AO226" i="44"/>
  <c r="AO3710" i="44"/>
  <c r="AO1254" i="44"/>
  <c r="AO1947" i="44"/>
  <c r="AO4203" i="44"/>
  <c r="AO2790" i="44"/>
  <c r="AO2901" i="44"/>
  <c r="AO4606" i="44"/>
  <c r="AO1239" i="44"/>
  <c r="AO853" i="44"/>
  <c r="AO4643" i="44"/>
  <c r="AO477" i="44"/>
  <c r="AO1957" i="44"/>
  <c r="AO4318" i="44"/>
  <c r="AO2656" i="44"/>
  <c r="AO2418" i="44"/>
  <c r="AO4277" i="44"/>
  <c r="AO2509" i="44"/>
  <c r="AO1733" i="44"/>
  <c r="AO3106" i="44"/>
  <c r="AO614" i="44"/>
  <c r="AO57" i="44"/>
  <c r="AO1496" i="44"/>
  <c r="AO4471" i="44"/>
  <c r="AO2050" i="44"/>
  <c r="AO4118" i="44"/>
  <c r="AO4598" i="44"/>
  <c r="AO3463" i="44"/>
  <c r="AO1226" i="44"/>
  <c r="AO2237" i="44"/>
  <c r="AO4323" i="44"/>
  <c r="AO2664" i="44"/>
  <c r="AO3686" i="44"/>
  <c r="AO4589" i="44"/>
  <c r="AO1011" i="44"/>
  <c r="AO108" i="44"/>
  <c r="AO2838" i="44"/>
  <c r="AO873" i="44"/>
  <c r="AO1283" i="44"/>
  <c r="AO775" i="44"/>
  <c r="AO311" i="44"/>
  <c r="AO3484" i="44"/>
  <c r="AO318" i="44"/>
  <c r="AO2430" i="44"/>
  <c r="AO4291" i="44"/>
  <c r="AO217" i="44"/>
  <c r="AO1338" i="44"/>
  <c r="AO2967" i="44"/>
  <c r="AO1329" i="44"/>
  <c r="AO1559" i="44"/>
  <c r="AO2719" i="44"/>
  <c r="AO4409" i="44"/>
  <c r="AO4342" i="44"/>
  <c r="AO4309" i="44"/>
  <c r="AO3470" i="44"/>
  <c r="AO2294" i="44"/>
  <c r="AO1501" i="44"/>
  <c r="AO1589" i="44"/>
  <c r="AO3838" i="44"/>
  <c r="AO3443" i="44"/>
  <c r="AO953" i="44"/>
  <c r="AO3492" i="44"/>
  <c r="AO4527" i="44"/>
  <c r="AO4401" i="44"/>
  <c r="AO1847" i="44"/>
  <c r="AO704" i="44"/>
  <c r="AO1319" i="44"/>
  <c r="AO2207" i="44"/>
  <c r="AO1420" i="44"/>
  <c r="AO2671" i="44"/>
  <c r="AO1387" i="44"/>
  <c r="AO4475" i="44"/>
  <c r="AO959" i="44"/>
  <c r="AO1678" i="44"/>
  <c r="AO1626" i="44"/>
  <c r="AO4011" i="44"/>
  <c r="AO3985" i="44"/>
  <c r="AO732" i="44"/>
  <c r="AO1396" i="44"/>
  <c r="AO3930" i="44"/>
  <c r="AO3434" i="44"/>
  <c r="AO3589" i="44"/>
  <c r="AO1713" i="44"/>
  <c r="AO4352" i="44"/>
  <c r="AO3529" i="44"/>
  <c r="AO4617" i="44"/>
  <c r="AO4543" i="44"/>
  <c r="AO1331" i="44"/>
  <c r="AO1348" i="44"/>
  <c r="AO3014" i="44"/>
  <c r="AO3121" i="44"/>
  <c r="AO3774" i="44"/>
  <c r="AO3981" i="44"/>
  <c r="AO3779" i="44"/>
  <c r="AO252" i="44"/>
  <c r="AO2136" i="44"/>
  <c r="AO2639" i="44"/>
  <c r="AO1144" i="44"/>
  <c r="AO3362" i="44"/>
  <c r="AO4541" i="44"/>
  <c r="AO4012" i="44"/>
  <c r="AO1272" i="44"/>
  <c r="AO3319" i="44"/>
  <c r="AO3350" i="44"/>
  <c r="AO2833" i="44"/>
  <c r="AO3084" i="44"/>
  <c r="AO1588" i="44"/>
  <c r="AO2323" i="44"/>
  <c r="AO3978" i="44"/>
  <c r="AO1384" i="44"/>
  <c r="AO1412" i="44"/>
  <c r="AO2763" i="44"/>
  <c r="AO2428" i="44"/>
  <c r="AO3864" i="44"/>
  <c r="AO1768" i="44"/>
  <c r="AO3046" i="44"/>
  <c r="AO246" i="44"/>
  <c r="AO818" i="44"/>
  <c r="AO3158" i="44"/>
  <c r="AO4376" i="44"/>
  <c r="AO1583" i="44"/>
  <c r="AO3160" i="44"/>
  <c r="AO3455" i="44"/>
  <c r="AO1136" i="44"/>
  <c r="AO697" i="44"/>
  <c r="AO2772" i="44"/>
  <c r="AO2971" i="44"/>
  <c r="AO1884" i="44"/>
  <c r="AO589" i="44"/>
  <c r="AO2407" i="44"/>
  <c r="AO3497" i="44"/>
  <c r="AO4319" i="44"/>
  <c r="AO2753" i="44"/>
  <c r="AO797" i="44"/>
  <c r="AO4176" i="44"/>
  <c r="AO1827" i="44"/>
  <c r="AO283" i="44"/>
  <c r="AO3558" i="44"/>
  <c r="AO3538" i="44"/>
  <c r="AO2881" i="44"/>
  <c r="AO439" i="44"/>
  <c r="AO1750" i="44"/>
  <c r="AO3576" i="44"/>
  <c r="AO2194" i="44"/>
  <c r="AO2200" i="44"/>
  <c r="AO2635" i="44"/>
  <c r="AO4392" i="44"/>
  <c r="AO2510" i="44"/>
  <c r="AO817" i="44"/>
  <c r="AO2241" i="44"/>
  <c r="AO3437" i="44"/>
  <c r="AO468" i="44"/>
  <c r="AO2765" i="44"/>
  <c r="AO3937" i="44"/>
  <c r="AO3521" i="44"/>
  <c r="AO2282" i="44"/>
  <c r="AO2785" i="44"/>
  <c r="AO4647" i="44"/>
  <c r="AO2028" i="44"/>
  <c r="AO279" i="44"/>
  <c r="AO3293" i="44"/>
  <c r="AO2347" i="44"/>
  <c r="AO1292" i="44"/>
  <c r="AO2637" i="44"/>
  <c r="AO2933" i="44"/>
  <c r="AO3250" i="44"/>
  <c r="AO1657" i="44"/>
  <c r="AO169" i="44"/>
  <c r="AO300" i="44"/>
  <c r="AO2463" i="44"/>
  <c r="AO3776" i="44"/>
  <c r="AO4064" i="44"/>
  <c r="AO4244" i="44"/>
  <c r="AO3541" i="44"/>
  <c r="AO2909" i="44"/>
  <c r="AO1026" i="44"/>
  <c r="AO2314" i="44"/>
  <c r="AO1216" i="44"/>
  <c r="AO16" i="44"/>
  <c r="AO1587" i="44"/>
  <c r="AO2415" i="44"/>
  <c r="AO354" i="44"/>
  <c r="AO4306" i="44"/>
  <c r="AO3996" i="44"/>
  <c r="AO347" i="44"/>
  <c r="AO1010" i="44"/>
  <c r="AO2041" i="44"/>
  <c r="AO647" i="44"/>
  <c r="AO2370" i="44"/>
  <c r="AO3326" i="44"/>
  <c r="AO3633" i="44"/>
  <c r="AO761" i="44"/>
  <c r="AO1693" i="44"/>
  <c r="AO1514" i="44"/>
  <c r="AO4618" i="44"/>
  <c r="AO1068" i="44"/>
  <c r="AO1132" i="44"/>
  <c r="AO186" i="44"/>
  <c r="AO2413" i="44"/>
  <c r="AO4054" i="44"/>
  <c r="AO859" i="44"/>
  <c r="AO2793" i="44"/>
  <c r="AO2270" i="44"/>
  <c r="AO610" i="44"/>
  <c r="AO1485" i="44"/>
  <c r="AO1039" i="44"/>
  <c r="AO2810" i="44"/>
  <c r="AO2647" i="44"/>
  <c r="AO2126" i="44"/>
  <c r="AO1481" i="44"/>
  <c r="AO1629" i="44"/>
  <c r="AO1858" i="44"/>
  <c r="AO3480" i="44"/>
  <c r="AO3560" i="44"/>
  <c r="AO2674" i="44"/>
  <c r="AO2816" i="44"/>
  <c r="AO3938" i="44"/>
  <c r="AO1425" i="44"/>
  <c r="AO3822" i="44"/>
  <c r="AO1917" i="44"/>
  <c r="AO1911" i="44"/>
  <c r="AO3028" i="44"/>
  <c r="AO1555" i="44"/>
  <c r="AO879" i="44"/>
  <c r="AO2093" i="44"/>
  <c r="AO2625" i="44"/>
  <c r="AO37" i="44"/>
  <c r="AO780" i="44"/>
  <c r="AO2718" i="44"/>
  <c r="AO855" i="44"/>
  <c r="AO3753" i="44"/>
  <c r="AO2156" i="44"/>
  <c r="AO4579" i="44"/>
  <c r="AO4538" i="44"/>
  <c r="AO3550" i="44"/>
  <c r="AO1912" i="44"/>
  <c r="AO4445" i="44"/>
  <c r="AO2599" i="44"/>
  <c r="AO4554" i="44"/>
  <c r="AO1643" i="44"/>
  <c r="AO34" i="44"/>
  <c r="AO3123" i="44"/>
  <c r="AO3498" i="44"/>
  <c r="AO3867" i="44"/>
  <c r="AO1224" i="44"/>
  <c r="AO1429" i="44"/>
  <c r="AO579" i="44"/>
  <c r="AO1529" i="44"/>
  <c r="AO221" i="44"/>
  <c r="AO856" i="44"/>
  <c r="AO890" i="44"/>
  <c r="AO4439" i="44"/>
  <c r="AO3317" i="44"/>
  <c r="AO1279" i="44"/>
  <c r="AO1186" i="44"/>
  <c r="AO395" i="44"/>
  <c r="AO3433" i="44"/>
  <c r="AO3176" i="44"/>
  <c r="AO2387" i="44"/>
  <c r="AO3742" i="44"/>
  <c r="AO1582" i="44"/>
  <c r="AO2826" i="44"/>
  <c r="AO3224" i="44"/>
  <c r="AO69" i="44"/>
  <c r="AO4435" i="44"/>
  <c r="AO2198" i="44"/>
  <c r="AO2893" i="44"/>
  <c r="AO744" i="44"/>
  <c r="AO1320" i="44"/>
  <c r="AO870" i="44"/>
  <c r="AO565" i="44"/>
  <c r="AO679" i="44"/>
  <c r="AO4331" i="44"/>
  <c r="AO639" i="44"/>
  <c r="AO4590" i="44"/>
  <c r="AO2730" i="44"/>
  <c r="AO3804" i="44"/>
  <c r="AO4246" i="44"/>
  <c r="AO1211" i="44"/>
  <c r="AO4421" i="44"/>
  <c r="AO2659" i="44"/>
  <c r="AO2479" i="44"/>
  <c r="AO2192" i="44"/>
  <c r="AO3271" i="44"/>
  <c r="AO3898" i="44"/>
  <c r="AO2124" i="44"/>
  <c r="AO3149" i="44"/>
  <c r="AO850" i="44"/>
  <c r="AO2141" i="44"/>
  <c r="AO1653" i="44"/>
  <c r="AO3890" i="44"/>
  <c r="AO2280" i="44"/>
  <c r="AO3652" i="44"/>
  <c r="AO3906" i="44"/>
  <c r="AO3425" i="44"/>
  <c r="AO2745" i="44"/>
  <c r="AO3917" i="44"/>
  <c r="AO2429" i="44"/>
  <c r="AO1598" i="44"/>
  <c r="AO3051" i="44"/>
  <c r="AO1802" i="44"/>
  <c r="AO3874" i="44"/>
  <c r="AO3072" i="44"/>
  <c r="AO2594" i="44"/>
  <c r="AO1578" i="44"/>
  <c r="AO785" i="44"/>
  <c r="AO2031" i="44"/>
  <c r="AO1173" i="44"/>
  <c r="AO653" i="44"/>
  <c r="AO2155" i="44"/>
  <c r="AO2572" i="44"/>
  <c r="AO689" i="44"/>
  <c r="AO3454" i="44"/>
  <c r="AO3388" i="44"/>
  <c r="AO3424" i="44"/>
  <c r="AO3965" i="44"/>
  <c r="AO3872" i="44"/>
  <c r="AO1230" i="44"/>
  <c r="AO3027" i="44"/>
  <c r="AO2803" i="44"/>
  <c r="AO495" i="44"/>
  <c r="AO3105" i="44"/>
  <c r="AO2956" i="44"/>
  <c r="AO4136" i="44"/>
  <c r="AO2925" i="44"/>
  <c r="AO3616" i="44"/>
  <c r="AO3795" i="44"/>
  <c r="AO4504" i="44"/>
  <c r="AO2824" i="44"/>
  <c r="AO1063" i="44"/>
  <c r="AO3349" i="44"/>
  <c r="AO3310" i="44"/>
  <c r="AO4303" i="44"/>
  <c r="AO4325" i="44"/>
  <c r="AO4355" i="44"/>
  <c r="AO2227" i="44"/>
  <c r="AO3065" i="44"/>
  <c r="AO2952" i="44"/>
  <c r="AO3421" i="44"/>
  <c r="AO650" i="44"/>
  <c r="AO2336" i="44"/>
  <c r="AO270" i="44"/>
  <c r="AO1767" i="44"/>
  <c r="AO1971" i="44"/>
  <c r="AO407" i="44"/>
  <c r="AO1614" i="44"/>
  <c r="AO154" i="44"/>
  <c r="AO4460" i="44"/>
  <c r="AO4290" i="44"/>
  <c r="AO4049" i="44"/>
  <c r="AO2383" i="44"/>
  <c r="AO2998" i="44"/>
  <c r="AO1899" i="44"/>
  <c r="AO602" i="44"/>
  <c r="AO1170" i="44"/>
  <c r="AO3881" i="44"/>
  <c r="AO1202" i="44"/>
  <c r="AO1043" i="44"/>
  <c r="AO1832" i="44"/>
  <c r="AO4571" i="44"/>
  <c r="AO4257" i="44"/>
  <c r="AO1603" i="44"/>
  <c r="AO3159" i="44"/>
  <c r="AO2947" i="44"/>
  <c r="AO3713" i="44"/>
  <c r="AO3095" i="44"/>
  <c r="AO2040" i="44"/>
  <c r="AO2195" i="44"/>
  <c r="AO1153" i="44"/>
  <c r="AO4637" i="44"/>
  <c r="AO914" i="44"/>
  <c r="AO2436" i="44"/>
  <c r="AO2144" i="44"/>
  <c r="AO2036" i="44"/>
  <c r="AO1195" i="44"/>
  <c r="AO1191" i="44"/>
  <c r="AO574" i="44"/>
  <c r="AO4288" i="44"/>
  <c r="AO562" i="44"/>
  <c r="AO4160" i="44"/>
  <c r="AO4615" i="44"/>
  <c r="AO1351" i="44"/>
  <c r="AO2791" i="44"/>
  <c r="AO910" i="44"/>
  <c r="AO1549" i="44"/>
  <c r="AO1816" i="44"/>
  <c r="AO1014" i="44"/>
  <c r="AO529" i="44"/>
  <c r="AO3931" i="44"/>
  <c r="AO1706" i="44"/>
  <c r="AO2866" i="44"/>
  <c r="AO4412" i="44"/>
  <c r="AO333" i="44"/>
  <c r="AO2399" i="44"/>
  <c r="AO1645" i="44"/>
  <c r="AO3034" i="44"/>
  <c r="AO2051" i="44"/>
  <c r="AO1936" i="44"/>
  <c r="AO2787" i="44"/>
  <c r="AO1432" i="44"/>
  <c r="AO1874" i="44"/>
  <c r="AO715" i="44"/>
  <c r="AO3948" i="44"/>
  <c r="AO762" i="44"/>
  <c r="AO2567" i="44"/>
  <c r="AO2102" i="44"/>
  <c r="AO2388" i="44"/>
  <c r="AO980" i="44"/>
  <c r="AO32" i="44"/>
  <c r="AO3785" i="44"/>
  <c r="AO340" i="44"/>
  <c r="AO4312" i="44"/>
  <c r="AO3631" i="44"/>
  <c r="AO3173" i="44"/>
  <c r="AO1203" i="44"/>
  <c r="AO2660" i="44"/>
  <c r="AO1417" i="44"/>
  <c r="AO836" i="44"/>
  <c r="AO1473" i="44"/>
  <c r="AO1641" i="44"/>
  <c r="AO2153" i="44"/>
  <c r="AO3674" i="44"/>
  <c r="AO2780" i="44"/>
  <c r="AO3239" i="44"/>
  <c r="AO626" i="44"/>
  <c r="AO668" i="44"/>
  <c r="AO2355" i="44"/>
  <c r="AO3539" i="44"/>
  <c r="AO961" i="44"/>
  <c r="AO3324" i="44"/>
  <c r="AO621" i="44"/>
  <c r="AO1662" i="44"/>
  <c r="AO3788" i="44"/>
  <c r="AO1787" i="44"/>
  <c r="AO1739" i="44"/>
  <c r="AO201" i="44"/>
  <c r="AO776" i="44"/>
  <c r="AO2922" i="44"/>
  <c r="AO3166" i="44"/>
  <c r="AO2400" i="44"/>
  <c r="AO546" i="44"/>
  <c r="AO3128" i="44"/>
  <c r="AO3071" i="44"/>
  <c r="AO2884" i="44"/>
  <c r="AO2863" i="44"/>
  <c r="AO4601" i="44"/>
  <c r="AO2945" i="44"/>
  <c r="AO4595" i="44"/>
  <c r="AO3100" i="44"/>
  <c r="AO1703" i="44"/>
  <c r="AO3306" i="44"/>
  <c r="AO3414" i="44"/>
  <c r="AO454" i="44"/>
  <c r="AO1038" i="44"/>
  <c r="AO1047" i="44"/>
  <c r="AO4205" i="44"/>
  <c r="AO121" i="44"/>
  <c r="AO3645" i="44"/>
  <c r="AO1983" i="44"/>
  <c r="AO2366" i="44"/>
  <c r="AO3717" i="44"/>
  <c r="AO819" i="44"/>
  <c r="AO1526" i="44"/>
  <c r="AO3145" i="44"/>
  <c r="AO3979" i="44"/>
  <c r="AO3591" i="44"/>
  <c r="AO4559" i="44"/>
  <c r="AO2327" i="44"/>
  <c r="AO499" i="44"/>
  <c r="AO752" i="44"/>
  <c r="AO3207" i="44"/>
  <c r="AO4420" i="44"/>
  <c r="AO688" i="44"/>
  <c r="AO2257" i="44"/>
  <c r="AO86" i="44"/>
  <c r="AO2528" i="44"/>
  <c r="AO3519" i="44"/>
  <c r="AO398" i="44"/>
  <c r="AO189" i="44"/>
  <c r="AO2696" i="44"/>
  <c r="AO3797" i="44"/>
  <c r="AO2189" i="44"/>
  <c r="AO2742" i="44"/>
  <c r="AO1315" i="44"/>
  <c r="AO2646" i="44"/>
  <c r="AO3887" i="44"/>
  <c r="AO2119" i="44"/>
  <c r="AO1262" i="44"/>
  <c r="AO4501" i="44"/>
  <c r="AO4173" i="44"/>
  <c r="AO205" i="44"/>
  <c r="AO4008" i="44"/>
  <c r="AO3675" i="44"/>
  <c r="AO2275" i="44"/>
  <c r="AO1022" i="44"/>
  <c r="AO2585" i="44"/>
  <c r="AO4513" i="44"/>
  <c r="AO2042" i="44"/>
  <c r="AO1371" i="44"/>
  <c r="AO1616" i="44"/>
  <c r="AO811" i="44"/>
  <c r="AO1187" i="44"/>
  <c r="AO3820" i="44"/>
  <c r="AO363" i="44"/>
  <c r="AO2953" i="44"/>
  <c r="AO1692" i="44"/>
  <c r="AO3701" i="44"/>
  <c r="AO2057" i="44"/>
  <c r="AO2111" i="44"/>
  <c r="AO3086" i="44"/>
  <c r="AO3090" i="44"/>
  <c r="AO3821" i="44"/>
  <c r="AO2238" i="44"/>
  <c r="AO683" i="44"/>
  <c r="AO3459" i="44"/>
  <c r="AO2000" i="44"/>
  <c r="AO3933" i="44"/>
  <c r="AO3012" i="44"/>
  <c r="AO3660" i="44"/>
  <c r="AO1067" i="44"/>
  <c r="AO3626" i="44"/>
  <c r="AO248" i="44"/>
  <c r="AO3092" i="44"/>
  <c r="AO4250" i="44"/>
  <c r="AO3599" i="44"/>
  <c r="AO3625" i="44"/>
  <c r="AO1317" i="44"/>
  <c r="AO2443" i="44"/>
  <c r="AO2060" i="44"/>
  <c r="AO251" i="44"/>
  <c r="AO1844" i="44"/>
  <c r="AO2070" i="44"/>
  <c r="AO622" i="44"/>
  <c r="AO2657" i="44"/>
  <c r="AO4269" i="44"/>
  <c r="AO3969" i="44"/>
  <c r="AO1772" i="44"/>
  <c r="AO177" i="44"/>
  <c r="AO1223" i="44"/>
  <c r="AO770" i="44"/>
  <c r="AO2601" i="44"/>
  <c r="AO3741" i="44"/>
  <c r="AO4280" i="44"/>
  <c r="AO3646" i="44"/>
  <c r="AO1805" i="44"/>
  <c r="AO2557" i="44"/>
  <c r="AO467" i="44"/>
  <c r="AO2017" i="44"/>
  <c r="AO2600" i="44"/>
  <c r="AO3690" i="44"/>
  <c r="AO455" i="44"/>
  <c r="AO2053" i="44"/>
  <c r="AO4436" i="44"/>
  <c r="AO4406" i="44"/>
  <c r="AO2558" i="44"/>
  <c r="AO1731" i="44"/>
  <c r="AO3893" i="44"/>
  <c r="AO2309" i="44"/>
  <c r="AO526" i="44"/>
  <c r="AO3746" i="44"/>
  <c r="AO3371" i="44"/>
  <c r="AO1179" i="44"/>
  <c r="AO534" i="44"/>
  <c r="AO2213" i="44"/>
  <c r="AO3907" i="44"/>
  <c r="AO210" i="44"/>
  <c r="AO3903" i="44"/>
  <c r="AO485" i="44"/>
  <c r="AO1388" i="44"/>
  <c r="AO3436" i="44"/>
  <c r="AO4344" i="44"/>
  <c r="AO1160" i="44"/>
  <c r="AO3944" i="44"/>
  <c r="AO1907" i="44"/>
  <c r="AO460" i="44"/>
  <c r="AO2741" i="44"/>
  <c r="AO2264" i="44"/>
  <c r="AO3808" i="44"/>
  <c r="AO342" i="44"/>
  <c r="AO3951" i="44"/>
  <c r="AO3678" i="44"/>
  <c r="AO3957" i="44"/>
  <c r="AO4124" i="44"/>
  <c r="AO2201" i="44"/>
  <c r="AO1761" i="44"/>
  <c r="AO2006" i="44"/>
  <c r="AO2704" i="44"/>
  <c r="AO2882" i="44"/>
  <c r="AO3762" i="44"/>
  <c r="AO3171" i="44"/>
  <c r="AO1042" i="44"/>
  <c r="AO1755" i="44"/>
  <c r="AO2437" i="44"/>
  <c r="AO657" i="44"/>
  <c r="AO2231" i="44"/>
  <c r="AO498" i="44"/>
  <c r="AO2676" i="44"/>
  <c r="AO1337" i="44"/>
  <c r="AO1930" i="44"/>
  <c r="AO2222" i="44"/>
  <c r="AO2061" i="44"/>
  <c r="AO2414" i="44"/>
  <c r="AO4276" i="44"/>
  <c r="AO1455" i="44"/>
  <c r="AO1638" i="44"/>
  <c r="AO997" i="44"/>
  <c r="AO4016" i="44"/>
  <c r="AO1799" i="44"/>
  <c r="AO389" i="44"/>
  <c r="AO750" i="44"/>
  <c r="AO2607" i="44"/>
  <c r="AO3882" i="44"/>
  <c r="AO194" i="44"/>
  <c r="AO2002" i="44"/>
  <c r="AO1120" i="44"/>
  <c r="AO3468" i="44"/>
  <c r="AO3428" i="44"/>
  <c r="AO1060" i="44"/>
  <c r="AO972" i="44"/>
  <c r="AO448" i="44"/>
  <c r="AO3025" i="44"/>
  <c r="AO3967" i="44"/>
  <c r="AO1510" i="44"/>
  <c r="AO445" i="44"/>
  <c r="AO2588" i="44"/>
  <c r="AO2842" i="44"/>
  <c r="AO4127" i="44"/>
  <c r="AO1427" i="44"/>
  <c r="AO4542" i="44"/>
  <c r="AO4115" i="44"/>
  <c r="AO346" i="44"/>
  <c r="AO2312" i="44"/>
  <c r="AO1760" i="44"/>
  <c r="AO2687" i="44"/>
  <c r="AO4456" i="44"/>
  <c r="AO1729" i="44"/>
  <c r="AO2979" i="44"/>
  <c r="AO3945" i="44"/>
  <c r="AO608" i="44"/>
  <c r="AO3523" i="44"/>
  <c r="AO4603" i="44"/>
  <c r="AO2796" i="44"/>
  <c r="AO3577" i="44"/>
  <c r="AO30" i="44"/>
  <c r="AO4267" i="44"/>
  <c r="AO2133" i="44"/>
  <c r="AO3725" i="44"/>
  <c r="AO3369" i="44"/>
  <c r="AO857" i="44"/>
  <c r="AO738" i="44"/>
  <c r="AO1400" i="44"/>
  <c r="AO1442" i="44"/>
  <c r="AO3754" i="44"/>
  <c r="AO128" i="44"/>
  <c r="AO699" i="44"/>
  <c r="AO3773" i="44"/>
  <c r="AO2351" i="44"/>
  <c r="AO1878" i="44"/>
  <c r="AO1964" i="44"/>
  <c r="AO2808" i="44"/>
  <c r="AO3691" i="44"/>
  <c r="AO3311" i="44"/>
  <c r="AO2537" i="44"/>
  <c r="AO59" i="44"/>
  <c r="AO2603" i="44"/>
  <c r="AO729" i="44"/>
  <c r="AO3669" i="44"/>
  <c r="AO1540" i="44"/>
  <c r="AO538" i="44"/>
  <c r="AO4626" i="44"/>
  <c r="AO4121" i="44"/>
  <c r="AO3911" i="44"/>
  <c r="AO1955" i="44"/>
  <c r="AO2130" i="44"/>
  <c r="AO1604" i="44"/>
  <c r="AO2204" i="44"/>
  <c r="AO3215" i="44"/>
  <c r="AO2338" i="44"/>
  <c r="AO2755" i="44"/>
  <c r="AO652" i="44"/>
  <c r="AO3935" i="44"/>
  <c r="AO4096" i="44"/>
  <c r="AO3450" i="44"/>
  <c r="AO71" i="44"/>
  <c r="AO130" i="44"/>
  <c r="AO4151" i="44"/>
  <c r="AO2373" i="44"/>
  <c r="AO1898" i="44"/>
  <c r="AO2703" i="44"/>
  <c r="AO1321" i="44"/>
  <c r="AO1757" i="44"/>
  <c r="AO1375" i="44"/>
  <c r="AO3826" i="44"/>
  <c r="AO2469" i="44"/>
  <c r="AO1882" i="44"/>
  <c r="AO971" i="44"/>
  <c r="AO3184" i="44"/>
  <c r="AO2698" i="44"/>
  <c r="AO1183" i="44"/>
  <c r="AO807" i="44"/>
  <c r="AO2832" i="44"/>
  <c r="AO1690" i="44"/>
  <c r="AO1942" i="44"/>
  <c r="AO1828" i="44"/>
  <c r="AO4462" i="44"/>
  <c r="AO4562" i="44"/>
  <c r="AO4389" i="44"/>
  <c r="AO60" i="44"/>
  <c r="AO1098" i="44"/>
  <c r="AO2891" i="44"/>
  <c r="AO805" i="44"/>
  <c r="AO2573" i="44"/>
  <c r="AO1129" i="44"/>
  <c r="AO812" i="44"/>
  <c r="AO3085" i="44"/>
  <c r="AO327" i="44"/>
  <c r="AO2895" i="44"/>
  <c r="AO4422" i="44"/>
  <c r="AO3343" i="44"/>
  <c r="AO1407" i="44"/>
  <c r="AO1324" i="44"/>
  <c r="AO4607" i="44"/>
  <c r="AO1994" i="44"/>
  <c r="AO3819" i="44"/>
  <c r="AO1700" i="44"/>
  <c r="AO3394" i="44"/>
  <c r="AO3461" i="44"/>
  <c r="AO1190" i="44"/>
  <c r="AO116" i="44"/>
  <c r="AO4211" i="44"/>
  <c r="AO907" i="44"/>
  <c r="AO4003" i="44"/>
  <c r="AO80" i="44"/>
  <c r="AO2964" i="44"/>
  <c r="AO1045" i="44"/>
  <c r="AO2614" i="44"/>
  <c r="AO1941" i="44"/>
  <c r="AO2247" i="44"/>
  <c r="AO1754" i="44"/>
  <c r="AO989" i="44"/>
  <c r="AO3285" i="44"/>
  <c r="AO799" i="44"/>
  <c r="AO2269" i="44"/>
  <c r="AO4282" i="44"/>
  <c r="AO2939" i="44"/>
  <c r="AO1981" i="44"/>
  <c r="AO2485" i="44"/>
  <c r="AO2353" i="44"/>
  <c r="AO41" i="44"/>
  <c r="AO675" i="44"/>
  <c r="AO319" i="44"/>
  <c r="AO18" i="44"/>
  <c r="AO1698" i="44"/>
  <c r="AO3623" i="44"/>
  <c r="AO1621" i="44"/>
  <c r="AO625" i="44"/>
  <c r="AO2046" i="44"/>
  <c r="AO388" i="44"/>
  <c r="AO2946" i="44"/>
  <c r="AO929" i="44"/>
  <c r="AO2085" i="44"/>
  <c r="AO2230" i="44"/>
  <c r="AO3146" i="44"/>
  <c r="AO136" i="44"/>
  <c r="AO1280" i="44"/>
  <c r="AO4609" i="44"/>
  <c r="AO2178" i="44"/>
  <c r="AO696" i="44"/>
  <c r="AO1479" i="44"/>
  <c r="AO409" i="44"/>
  <c r="AO4199" i="44"/>
  <c r="AO2562" i="44"/>
  <c r="AO3195" i="44"/>
  <c r="AO3380" i="44"/>
  <c r="AO4310" i="44"/>
  <c r="AO3107" i="44"/>
  <c r="AO2235" i="44"/>
  <c r="AO316" i="44"/>
  <c r="AO1925" i="44"/>
  <c r="AO2412" i="44"/>
  <c r="AO4411" i="44"/>
  <c r="AO1253" i="44"/>
  <c r="AO952" i="44"/>
  <c r="AO2949" i="44"/>
  <c r="AO403" i="44"/>
  <c r="AO1952" i="44"/>
  <c r="AO983" i="44"/>
  <c r="AO759" i="44"/>
  <c r="AO36" i="44"/>
  <c r="AO851" i="44"/>
  <c r="AO3280" i="44"/>
  <c r="AO3266" i="44"/>
  <c r="AO1819" i="44"/>
  <c r="AO98" i="44"/>
  <c r="AO3137" i="44"/>
  <c r="AO2159" i="44"/>
  <c r="AO202" i="44"/>
  <c r="AO3801" i="44"/>
  <c r="AO2663" i="44"/>
  <c r="AO3739" i="44"/>
  <c r="AO2122" i="44"/>
  <c r="AO1297" i="44"/>
  <c r="AO4021" i="44"/>
  <c r="AO2242" i="44"/>
  <c r="AO1327" i="44"/>
  <c r="AO2004" i="44"/>
  <c r="AO4359" i="44"/>
  <c r="AO872" i="44"/>
  <c r="AO1494" i="44"/>
  <c r="AO1751" i="44"/>
  <c r="AO2846" i="44"/>
  <c r="AO1840" i="44"/>
  <c r="AO3258" i="44"/>
  <c r="AO4516" i="44"/>
  <c r="AO3999" i="44"/>
  <c r="AO1490" i="44"/>
  <c r="AO1143" i="44"/>
  <c r="AO4558" i="44"/>
  <c r="AO4525" i="44"/>
  <c r="AO1680" i="44"/>
  <c r="AO2239" i="44"/>
  <c r="AO1405" i="44"/>
  <c r="AO3172" i="44"/>
  <c r="AO425" i="44"/>
  <c r="AO1525" i="44"/>
  <c r="AO2299" i="44"/>
  <c r="AO3204" i="44"/>
  <c r="AO3571" i="44"/>
  <c r="AO2067" i="44"/>
  <c r="AO2970" i="44"/>
  <c r="AO4088" i="44"/>
  <c r="AO1133" i="44"/>
  <c r="AO1360" i="44"/>
  <c r="AO3856" i="44"/>
  <c r="AO1769" i="44"/>
  <c r="AO3768" i="44"/>
  <c r="AO1864" i="44"/>
  <c r="AO3586" i="44"/>
  <c r="AO1823" i="44"/>
  <c r="AO686" i="44"/>
  <c r="AO4483" i="44"/>
  <c r="AO2021" i="44"/>
  <c r="AO1362" i="44"/>
  <c r="AO4150" i="44"/>
  <c r="AO2632" i="44"/>
  <c r="AO3006" i="44"/>
  <c r="AO1172" i="44"/>
  <c r="AO2735" i="44"/>
  <c r="AO4202" i="44"/>
  <c r="AO591" i="44"/>
  <c r="AO4129" i="44"/>
  <c r="AO3133" i="44"/>
  <c r="AO2675" i="44"/>
  <c r="AO3939" i="44"/>
  <c r="AO1977" i="44"/>
  <c r="AO1367" i="44"/>
  <c r="AO549" i="44"/>
  <c r="AO2961" i="44"/>
  <c r="AO2962" i="44"/>
  <c r="AO4416" i="44"/>
  <c r="AO1902" i="44"/>
  <c r="AO2250" i="44"/>
  <c r="AO1611" i="44"/>
  <c r="AO1107" i="44"/>
  <c r="AO4091" i="44"/>
  <c r="AO95" i="44"/>
  <c r="AO176" i="44"/>
  <c r="AO1784" i="44"/>
  <c r="AO920" i="44"/>
  <c r="AO2653" i="44"/>
  <c r="AO1036" i="44"/>
  <c r="AO3926" i="44"/>
  <c r="AO3641" i="44"/>
  <c r="AO220" i="44"/>
  <c r="AO4146" i="44"/>
  <c r="AO3395" i="44"/>
  <c r="AO2908" i="44"/>
  <c r="AO3880" i="44"/>
  <c r="AO137" i="44"/>
  <c r="AO1758" i="44"/>
  <c r="AO1856" i="44"/>
  <c r="AO1640" i="44"/>
  <c r="AO3980" i="44"/>
  <c r="AO4025" i="44"/>
  <c r="AO2086" i="44"/>
  <c r="AO690" i="44"/>
  <c r="AO1628" i="44"/>
  <c r="AO2641" i="44"/>
  <c r="AO3222" i="44"/>
  <c r="AO1309" i="44"/>
  <c r="AO1995" i="44"/>
  <c r="AO4486" i="44"/>
  <c r="AO3582" i="44"/>
  <c r="AO2911" i="44"/>
  <c r="AO3919" i="44"/>
  <c r="AO3921" i="44"/>
  <c r="AO417" i="44"/>
  <c r="AO1976" i="44"/>
  <c r="AO322" i="44"/>
  <c r="AO2722" i="44"/>
  <c r="AO1275" i="44"/>
  <c r="AO3257" i="44"/>
  <c r="AO822" i="44"/>
  <c r="AO2564" i="44"/>
  <c r="AO2022" i="44"/>
  <c r="AO922" i="44"/>
  <c r="AO160" i="44"/>
  <c r="AO2466" i="44"/>
  <c r="AO2927" i="44"/>
  <c r="AO2367" i="44"/>
  <c r="AO4625" i="44"/>
  <c r="AO751" i="44"/>
  <c r="AO2865" i="44"/>
  <c r="AO491" i="44"/>
  <c r="AO620" i="44"/>
  <c r="AO94" i="44"/>
  <c r="AO2669" i="44"/>
  <c r="AO269" i="44"/>
  <c r="AO2818" i="44"/>
  <c r="AO551" i="44"/>
  <c r="AO4613" i="44"/>
  <c r="AO778" i="44"/>
  <c r="AO2292" i="44"/>
  <c r="AO543" i="44"/>
  <c r="AO1007" i="44"/>
  <c r="AO433" i="44"/>
  <c r="AO2668" i="44"/>
  <c r="AO3757" i="44"/>
  <c r="AO2183" i="44"/>
  <c r="AO4508" i="44"/>
  <c r="AO295" i="44"/>
  <c r="AO2325" i="44"/>
  <c r="AO2805" i="44"/>
  <c r="AO112" i="44"/>
  <c r="AO429" i="44"/>
  <c r="AO386" i="44"/>
  <c r="AO1288" i="44"/>
  <c r="AO4472" i="44"/>
  <c r="AO1227" i="44"/>
  <c r="AO3993" i="44"/>
  <c r="AO1398" i="44"/>
  <c r="AO418" i="44"/>
  <c r="AO3946" i="44"/>
  <c r="AO2627" i="44"/>
  <c r="AO1276" i="44"/>
  <c r="AO782" i="44"/>
  <c r="AO1545" i="44"/>
  <c r="AO4133" i="44"/>
  <c r="AO1727" i="44"/>
  <c r="AO2621" i="44"/>
  <c r="AO846" i="44"/>
  <c r="AO2579" i="44"/>
  <c r="AO3067" i="44"/>
  <c r="AO471" i="44"/>
  <c r="AO4324" i="44"/>
  <c r="AO1463" i="44"/>
  <c r="AO305" i="44"/>
  <c r="AO3770" i="44"/>
  <c r="AO2384" i="44"/>
  <c r="AO2007" i="44"/>
  <c r="AO4052" i="44"/>
  <c r="AO3387" i="44"/>
  <c r="AO3157" i="44"/>
  <c r="AO263" i="44"/>
  <c r="AO2199" i="44"/>
  <c r="AO1000" i="44"/>
  <c r="AO554" i="44"/>
  <c r="AO3268" i="44"/>
  <c r="AO2993" i="44"/>
  <c r="AO4245" i="44"/>
  <c r="AO3598" i="44"/>
  <c r="AO2297" i="44"/>
  <c r="AO2427" i="44"/>
  <c r="AO1689" i="44"/>
  <c r="AO437" i="44"/>
  <c r="AO3719" i="44"/>
  <c r="AO4447" i="44"/>
  <c r="AO3203" i="44"/>
  <c r="AO303" i="44"/>
  <c r="AO3055" i="44"/>
  <c r="AO3744" i="44"/>
  <c r="AO885" i="44"/>
  <c r="AO232" i="44"/>
  <c r="AO590" i="44"/>
  <c r="AO4111" i="44"/>
  <c r="AO4092" i="44"/>
  <c r="AO2154" i="44"/>
  <c r="AO2035" i="44"/>
  <c r="AO848" i="44"/>
  <c r="AO2243" i="44"/>
  <c r="AO843" i="44"/>
  <c r="AO3430" i="44"/>
  <c r="AO3376" i="44"/>
  <c r="AO698" i="44"/>
  <c r="AO919" i="44"/>
  <c r="AO820" i="44"/>
  <c r="AO4341" i="44"/>
  <c r="AO2697" i="44"/>
  <c r="AO2963" i="44"/>
  <c r="AO2960" i="44"/>
  <c r="AO1855" i="44"/>
  <c r="AO2233" i="44"/>
  <c r="AO1892" i="44"/>
  <c r="AO517" i="44"/>
  <c r="AO3568" i="44"/>
  <c r="AO2357" i="44"/>
  <c r="AO236" i="44"/>
  <c r="AO321" i="44"/>
  <c r="AO1313" i="44"/>
  <c r="AO132" i="44"/>
  <c r="AO1918" i="44"/>
  <c r="AO990" i="44"/>
  <c r="AO1006" i="44"/>
  <c r="AO891" i="44"/>
  <c r="AO2710" i="44"/>
  <c r="AO3624" i="44"/>
  <c r="AO3282" i="44"/>
  <c r="AO1112" i="44"/>
  <c r="AO3716" i="44"/>
  <c r="AO518" i="44"/>
  <c r="AO691" i="44"/>
  <c r="AO2311" i="44"/>
  <c r="AO1596" i="44"/>
  <c r="AO1349" i="44"/>
  <c r="AO4073" i="44"/>
  <c r="AO1803" i="44"/>
  <c r="AO4299" i="44"/>
  <c r="AO1094" i="44"/>
  <c r="AO928" i="44"/>
  <c r="AO53" i="44"/>
  <c r="AO3218" i="44"/>
  <c r="AO3696" i="44"/>
  <c r="AO3029" i="44"/>
  <c r="AO1212" i="44"/>
  <c r="AO2289" i="44"/>
  <c r="AO3803" i="44"/>
  <c r="AO532" i="44"/>
  <c r="AO4502" i="44"/>
  <c r="AO1453" i="44"/>
  <c r="AO725" i="44"/>
  <c r="AO3800" i="44"/>
  <c r="AO1158" i="44"/>
  <c r="AO4069" i="44"/>
  <c r="AO2374" i="44"/>
  <c r="AO4632" i="44"/>
  <c r="AO191" i="44"/>
  <c r="AO4644" i="44"/>
  <c r="AO4634" i="44"/>
  <c r="AO4557" i="44"/>
  <c r="AO1174" i="44"/>
  <c r="AO4222" i="44"/>
  <c r="AO2364" i="44"/>
  <c r="AO3910" i="44"/>
  <c r="AO2944" i="44"/>
  <c r="AO4382" i="44"/>
  <c r="AO2999" i="44"/>
  <c r="AO376" i="44"/>
  <c r="AO3503" i="44"/>
  <c r="AO4077" i="44"/>
  <c r="AO2622" i="44"/>
  <c r="AO3020" i="44"/>
  <c r="AO1670" i="44"/>
  <c r="AO1608" i="44"/>
  <c r="AO4031" i="44"/>
  <c r="AO1997" i="44"/>
  <c r="AO56" i="44"/>
  <c r="AO3767" i="44"/>
  <c r="AO4156" i="44"/>
  <c r="AO2068" i="44"/>
  <c r="AO3448" i="44"/>
  <c r="AO4212" i="44"/>
  <c r="AO4534" i="44"/>
  <c r="AO4652" i="44"/>
  <c r="AO144" i="44"/>
  <c r="AO4188" i="44"/>
  <c r="AO4383" i="44"/>
  <c r="AO382" i="44"/>
  <c r="AO2080" i="44"/>
  <c r="AO4164" i="44"/>
  <c r="AO4424" i="44"/>
  <c r="AO2176" i="44"/>
  <c r="AO3756" i="44"/>
  <c r="AO2539" i="44"/>
  <c r="AO2715" i="44"/>
  <c r="AO12" i="4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tc={D9A80B2F-ACE9-4395-8AE3-3E99C95A515A}</author>
    <author>tc={7768D30F-102B-483A-ABDA-A975CC586CDF}</author>
    <author>tc={DA56CCA3-6F1F-4AA0-A4DC-460478F35A48}</author>
  </authors>
  <commentList>
    <comment ref="G8" authorId="0" shapeId="0" xr:uid="{D9A80B2F-ACE9-4395-8AE3-3E99C95A515A}">
      <text>
        <t>[Threaded comment]
Your version of Excel allows you to read this threaded comment; however, any edits to it will get removed if the file is opened in a newer version of Excel. Learn more: https://go.microsoft.com/fwlink/?linkid=870924
Comment:
    There are 7 routes with with a total distance of 12.9753 km which are not in the 2024 costing principles but were included in Arc's model. To ensure all route section lengths and assets have been counted, the route lengths have been allocated to the following route sections:
42 Albany (1.6334 km) =&gt; 23 Redmond to Albany
42 Cowcowing (0.515 km) =&gt; 35 Amery to Mukinbudin
42 Merredin (3.672 km) =&gt; 1 Merredin
42 Minnivale (1.098 km) =&gt; 35 Amery to Mukinbudin
42 Mollerin (0.959 km) =&gt; 37 Burakin to Beacon
43 Extension Hill Siding (3.248 km) =&gt; 40 Morowa to Perenjori
43 Tilley Siding (1.8499 km) =&gt; 40 Tilley Junction to Tilley</t>
      </text>
    </comment>
    <comment ref="B79" authorId="1" shapeId="0" xr:uid="{7768D30F-102B-483A-ABDA-A975CC586CDF}">
      <text>
        <t>[Threaded comment]
Your version of Excel allows you to read this threaded comment; however, any edits to it will get removed if the file is opened in a newer version of Excel. Learn more: https://go.microsoft.com/fwlink/?linkid=870924
Comment:
    Became Non-operational in 2006</t>
      </text>
    </comment>
    <comment ref="I218" authorId="2" shapeId="0" xr:uid="{DA56CCA3-6F1F-4AA0-A4DC-460478F35A48}">
      <text>
        <t>[Threaded comment]
Your version of Excel allows you to read this threaded comment; however, any edits to it will get removed if the file is opened in a newer version of Excel. Learn more: https://go.microsoft.com/fwlink/?linkid=870924
Comment:
    Arc submittted this as 1.17454313642159. This has been amended to 1.2</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tc={3DC09606-53B3-4A47-B99D-A6FE31888C06}</author>
    <author>tc={14213360-D138-45D0-B888-08136D8AF95D}</author>
    <author>tc={553ACE72-5660-4094-996E-471213AFDBC6}</author>
    <author>tc={5D38A12B-E6C2-407D-8ECC-5996D108FBEF}</author>
    <author>tc={2A7DC0DB-2313-4536-A414-5107853973EF}</author>
  </authors>
  <commentList>
    <comment ref="G13" authorId="0" shapeId="0" xr:uid="{3DC09606-53B3-4A47-B99D-A6FE31888C06}">
      <text>
        <t>[Threaded comment]
Your version of Excel allows you to read this threaded comment; however, any edits to it will get removed if the file is opened in a newer version of Excel. Learn more: https://go.microsoft.com/fwlink/?linkid=870924
Comment:
    Provided as a hardwritten number in Arc's model</t>
      </text>
    </comment>
    <comment ref="D14" authorId="1" shapeId="0" xr:uid="{14213360-D138-45D0-B888-08136D8AF95D}">
      <text>
        <t xml:space="preserve">[Threaded comment]
Your version of Excel allows you to read this threaded comment; however, any edits to it will get removed if the file is opened in a newer version of Excel. Learn more: https://go.microsoft.com/fwlink/?linkid=870924
Comment:
    Used the above back-calculated direct cost rate to calculate with 10% contractor prelims. </t>
      </text>
    </comment>
    <comment ref="G65" authorId="2" shapeId="0" xr:uid="{553ACE72-5660-4094-996E-471213AFDBC6}">
      <text>
        <t>[Threaded comment]
Your version of Excel allows you to read this threaded comment; however, any edits to it will get removed if the file is opened in a newer version of Excel. Learn more: https://go.microsoft.com/fwlink/?linkid=870924
Comment:
    Arc distributed before applying location factor. ERA applies location factor before distribution</t>
      </text>
    </comment>
    <comment ref="H65" authorId="3" shapeId="0" xr:uid="{5D38A12B-E6C2-407D-8ECC-5996D108FBEF}">
      <text>
        <t xml:space="preserve">[Threaded comment]
Your version of Excel allows you to read this threaded comment; however, any edits to it will get removed if the file is opened in a newer version of Excel. Learn more: https://go.microsoft.com/fwlink/?linkid=870924
Comment:
    This has been distributed based on signalling and control systems assets. Arc's model distributed based on fibre optic, signalling, communications and radio mast distribution. </t>
      </text>
    </comment>
    <comment ref="E275" authorId="4" shapeId="0" xr:uid="{2A7DC0DB-2313-4536-A414-5107853973EF}">
      <text>
        <t>[Threaded comment]
Your version of Excel allows you to read this threaded comment; however, any edits to it will get removed if the file is opened in a newer version of Excel. Learn more: https://go.microsoft.com/fwlink/?linkid=870924
Comment:
    Arc has not provided which route section that the Midland Control Centre is located in.</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tc={D14D30A2-3373-41F2-AB46-2606F6EDBD33}</author>
  </authors>
  <commentList>
    <comment ref="G12" authorId="0" shapeId="0" xr:uid="{D14D30A2-3373-41F2-AB46-2606F6EDBD33}">
      <text>
        <t xml:space="preserve">[Threaded comment]
Your version of Excel allows you to read this threaded comment; however, any edits to it will get removed if the file is opened in a newer version of Excel. Learn more: https://go.microsoft.com/fwlink/?linkid=870924
Comment:
    Rates before signalling contractor preliminaries and signalling overheads were provided as hard written numbers. Direct Costs were not provided and have been back calculated. Figures provided by Arc have been shown in orange cells.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tc={D0BEE4C3-28D5-4E1D-971D-B34334A0D25C}</author>
    <author>tc={4C61ABFA-8554-4A8E-9AA3-1BE823FB8CF1}</author>
    <author>tc={C24E8FC7-A7E3-46A9-974B-0EF88F8EDED9}</author>
    <author>tc={671F506C-30D3-480B-BC3F-886F9F14E9DC}</author>
  </authors>
  <commentList>
    <comment ref="H13" authorId="0" shapeId="0" xr:uid="{D0BEE4C3-28D5-4E1D-971D-B34334A0D25C}">
      <text>
        <t>[Threaded comment]
Your version of Excel allows you to read this threaded comment; however, any edits to it will get removed if the file is opened in a newer version of Excel. Learn more: https://go.microsoft.com/fwlink/?linkid=870924
Comment:
    Provided as a hardwritten number in Arc's model</t>
      </text>
    </comment>
    <comment ref="E14" authorId="1" shapeId="0" xr:uid="{4C61ABFA-8554-4A8E-9AA3-1BE823FB8CF1}">
      <text>
        <t xml:space="preserve">[Threaded comment]
Your version of Excel allows you to read this threaded comment; however, any edits to it will get removed if the file is opened in a newer version of Excel. Learn more: https://go.microsoft.com/fwlink/?linkid=870924
Comment:
    Used the above back-calculated direct cost rate to calculate with 10% contractor prelims. </t>
      </text>
    </comment>
    <comment ref="I65" authorId="2" shapeId="0" xr:uid="{C24E8FC7-A7E3-46A9-974B-0EF88F8EDED9}">
      <text>
        <t xml:space="preserve">[Threaded comment]
Your version of Excel allows you to read this threaded comment; however, any edits to it will get removed if the file is opened in a newer version of Excel. Learn more: https://go.microsoft.com/fwlink/?linkid=870924
Comment:
    This has been distributed based on signalling and control systems assets. Arc's model distributed based on fibre optic, signalling, communications and radio mast distribution. </t>
      </text>
    </comment>
    <comment ref="F160" authorId="3" shapeId="0" xr:uid="{671F506C-30D3-480B-BC3F-886F9F14E9DC}">
      <text>
        <t>[Threaded comment]
Your version of Excel allows you to read this threaded comment; however, any edits to it will get removed if the file is opened in a newer version of Excel. Learn more: https://go.microsoft.com/fwlink/?linkid=870924
Comment:
    Includes the Mt Melville Radio Mast</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tc={8450D6C1-74C3-4E0C-A9DF-9115DB7D333E}</author>
    <author>tc={AF5A66A5-CDE7-4902-8AFD-5AB5EA04A518}</author>
    <author>tc={4B5197D2-8F83-4E73-94EB-8AF7FBBF8462}</author>
    <author>tc={CEBBC24A-E6DF-41DC-B6E4-406219833CA9}</author>
    <author>tc={FDCDCF2B-C0A8-4FF1-ABC5-02DFD7D2CAEB}</author>
    <author>tc={72A79EA8-7702-4761-8B00-8B515931E695}</author>
  </authors>
  <commentList>
    <comment ref="G70" authorId="0" shapeId="0" xr:uid="{8450D6C1-74C3-4E0C-A9DF-9115DB7D333E}">
      <text>
        <t>[Threaded comment]
Your version of Excel allows you to read this threaded comment; however, any edits to it will get removed if the file is opened in a newer version of Excel. Learn more: https://go.microsoft.com/fwlink/?linkid=870924
Comment:
    Includes both the Marredin and Northam Maintenance Facilities</t>
      </text>
    </comment>
    <comment ref="H124" authorId="1" shapeId="0" xr:uid="{AF5A66A5-CDE7-4902-8AFD-5AB5EA04A518}">
      <text>
        <t>[Threaded comment]
Your version of Excel allows you to read this threaded comment; however, any edits to it will get removed if the file is opened in a newer version of Excel. Learn more: https://go.microsoft.com/fwlink/?linkid=870924
Comment:
    Kewdale Training Facility</t>
      </text>
    </comment>
    <comment ref="G155" authorId="2" shapeId="0" xr:uid="{4B5197D2-8F83-4E73-94EB-8AF7FBBF8462}">
      <text>
        <t>[Threaded comment]
Your version of Excel allows you to read this threaded comment; however, any edits to it will get removed if the file is opened in a newer version of Excel. Learn more: https://go.microsoft.com/fwlink/?linkid=870924
Comment:
    The Narrogin Maintenance Facility was recorded as being on Route Section York to Narrogin</t>
      </text>
    </comment>
    <comment ref="H160" authorId="3" shapeId="0" xr:uid="{CEBBC24A-E6DF-41DC-B6E4-406219833CA9}">
      <text>
        <t>[Threaded comment]
Your version of Excel allows you to read this threaded comment; however, any edits to it will get removed if the file is opened in a newer version of Excel. Learn more: https://go.microsoft.com/fwlink/?linkid=870924
Comment:
    Hampton Rail Siding. Unsure why this is located in 23 Tambellup to Redmond but this was the third depot area included in Arc's model and the other names matched their respective route sections. There is no area recorded by Arc under Hampton Intermodal Terminal, Hampton to Kambalda or HIT to Hampton</t>
      </text>
    </comment>
    <comment ref="F276" authorId="4" shapeId="0" xr:uid="{FDCDCF2B-C0A8-4FF1-ABC5-02DFD7D2CAEB}">
      <text>
        <t xml:space="preserve">[Threaded comment]
Your version of Excel allows you to read this threaded comment; however, any edits to it will get removed if the file is opened in a newer version of Excel. Learn more: https://go.microsoft.com/fwlink/?linkid=870924
Comment:
    Arc has not provided which route section the Midland Control Centre is located in. </t>
      </text>
    </comment>
    <comment ref="H281" authorId="5" shapeId="0" xr:uid="{72A79EA8-7702-4761-8B00-8B515931E695}">
      <text>
        <t>[Threaded comment]
Your version of Excel allows you to read this threaded comment; however, any edits to it will get removed if the file is opened in a newer version of Excel. Learn more: https://go.microsoft.com/fwlink/?linkid=870924
Comment:
    Kenwick Flashbutt Welding Facility</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tc={22F6F4DE-8748-4243-9662-2EB1A4FB66D4}</author>
  </authors>
  <commentList>
    <comment ref="F7" authorId="0" shapeId="0" xr:uid="{22F6F4DE-8748-4243-9662-2EB1A4FB66D4}">
      <text>
        <t>[Threaded comment]
Your version of Excel allows you to read this threaded comment; however, any edits to it will get removed if the file is opened in a newer version of Excel. Learn more: https://go.microsoft.com/fwlink/?linkid=870924
Comment:
    Direct Costs were provided as hard written numbers in Arc's model so unable to provide a build-up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tc={7EC2EBD4-FE02-40FC-B9DF-3F6BA4DFC5A5}</author>
    <author>tc={E192AD02-3A28-4FA8-8BF4-33B4C4DC4911}</author>
  </authors>
  <commentList>
    <comment ref="H65" authorId="0" shapeId="0" xr:uid="{7EC2EBD4-FE02-40FC-B9DF-3F6BA4DFC5A5}">
      <text>
        <t>[Threaded comment]
Your version of Excel allows you to read this threaded comment; however, any edits to it will get removed if the file is opened in a newer version of Excel. Learn more: https://go.microsoft.com/fwlink/?linkid=870924
Comment:
    Embankments from cutting is equal to the cutting volumme multiplied by a net bulking factor of 1.2</t>
      </text>
    </comment>
    <comment ref="K65" authorId="1" shapeId="0" xr:uid="{E192AD02-3A28-4FA8-8BF4-33B4C4DC4911}">
      <text>
        <t>[Threaded comment]
Your version of Excel allows you to read this threaded comment; however, any edits to it will get removed if the file is opened in a newer version of Excel. Learn more: https://go.microsoft.com/fwlink/?linkid=870924
Comment:
    Embankment from imported volume is equal to embankments required (323,395.45 m3) subtracting embankment sourced from cuttings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tc={4D14E69F-0CB3-4C9F-87D5-EF302CE24D27}</author>
    <author>tc={591DF6C0-C6A9-4645-BF7F-2E7C3C7D73E8}</author>
    <author>tc={F7A01519-A439-45D6-86A8-553EB0C320DD}</author>
    <author>tc={98F3A334-ACCD-47E1-9EA5-C849924201D4}</author>
    <author>tc={5396534A-D2B7-4094-A31F-4FB7240F1B3B}</author>
  </authors>
  <commentList>
    <comment ref="H23" authorId="0" shapeId="0" xr:uid="{4D14E69F-0CB3-4C9F-87D5-EF302CE24D27}">
      <text>
        <t>[Threaded comment]
Your version of Excel allows you to read this threaded comment; however, any edits to it will get removed if the file is opened in a newer version of Excel. Learn more: https://go.microsoft.com/fwlink/?linkid=870924
Comment:
    Including location factor of x.x</t>
      </text>
    </comment>
    <comment ref="E65" authorId="1" shapeId="0" xr:uid="{591DF6C0-C6A9-4645-BF7F-2E7C3C7D73E8}">
      <text>
        <t xml:space="preserve">[Threaded comment]
Your version of Excel allows you to read this threaded comment; however, any edits to it will get removed if the file is opened in a newer version of Excel. Learn more: https://go.microsoft.com/fwlink/?linkid=870924
Comment:
    The Arc model had only counted lengths which were manually checked, even when they were marked to be included. I added all nominal route lengths in to reach the correct total. 
Using a combination of checked and nominal lengths would bring the total length to 166 metres. </t>
      </text>
    </comment>
    <comment ref="F65" authorId="2" shapeId="0" xr:uid="{F7A01519-A439-45D6-86A8-553EB0C320DD}">
      <text>
        <t xml:space="preserve">[Threaded comment]
Your version of Excel allows you to read this threaded comment; however, any edits to it will get removed if the file is opened in a newer version of Excel. Learn more: https://go.microsoft.com/fwlink/?linkid=870924
Comment:
    This is not used in the calculation as Arc calculated Type 1 by length. It is included for reference and comparison purposes. </t>
      </text>
    </comment>
    <comment ref="G65" authorId="3" shapeId="0" xr:uid="{98F3A334-ACCD-47E1-9EA5-C849924201D4}">
      <text>
        <t xml:space="preserve">[Threaded comment]
Your version of Excel allows you to read this threaded comment; however, any edits to it will get removed if the file is opened in a newer version of Excel. Learn more: https://go.microsoft.com/fwlink/?linkid=870924
Comment:
    Where asset areas had been checked in the model, I used the checked area over the nominal area. 
This also applies for the other types of bridges. </t>
      </text>
    </comment>
    <comment ref="F180" authorId="4" shapeId="0" xr:uid="{5396534A-D2B7-4094-A31F-4FB7240F1B3B}">
      <text>
        <t>[Threaded comment]
Your version of Excel allows you to read this threaded comment; however, any edits to it will get removed if the file is opened in a newer version of Excel. Learn more: https://go.microsoft.com/fwlink/?linkid=870924
Comment:
    Kulja CBH Siding Walkway. It has length but no nominal or checked width or height in Arc's model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tc={BCDD3EAE-E305-4E87-9736-5F02A21F5A9B}</author>
    <author>tc={9787A01D-670C-45BD-9A45-573F52655132}</author>
  </authors>
  <commentList>
    <comment ref="C185" authorId="0" shapeId="0" xr:uid="{BCDD3EAE-E305-4E87-9736-5F02A21F5A9B}">
      <text>
        <t>[Threaded comment]
Your version of Excel allows you to read this threaded comment; however, any edits to it will get removed if the file is opened in a newer version of Excel. Learn more: https://go.microsoft.com/fwlink/?linkid=870924
Comment:
    Includes dual track (152.04m * 2) and 27.89m single track</t>
      </text>
    </comment>
    <comment ref="C277" authorId="1" shapeId="0" xr:uid="{9787A01D-670C-45BD-9A45-573F52655132}">
      <text>
        <t>[Threaded comment]
Your version of Excel allows you to read this threaded comment; however, any edits to it will get removed if the file is opened in a newer version of Excel. Learn more: https://go.microsoft.com/fwlink/?linkid=870924
Comment:
    Dual track (114.81 + 114.84)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tc={07AB7A08-88E1-40FE-A65C-42ADD59EEE38}</author>
  </authors>
  <commentList>
    <comment ref="H29" authorId="0" shapeId="0" xr:uid="{07AB7A08-88E1-40FE-A65C-42ADD59EEE38}">
      <text>
        <t>[Threaded comment]
Your version of Excel allows you to read this threaded comment; however, any edits to it will get removed if the file is opened in a newer version of Excel. Learn more: https://go.microsoft.com/fwlink/?linkid=870924
Comment:
    Including location factor of x.x</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tc={B9675456-BB83-4BE9-B696-9721FAF37930}</author>
    <author>tc={EAA6430D-345D-4C53-8E44-DD791600E4E3}</author>
    <author>tc={3CD1AE68-E284-41D6-82CF-7C2DCC71ED8B}</author>
  </authors>
  <commentList>
    <comment ref="E65" authorId="0" shapeId="0" xr:uid="{B9675456-BB83-4BE9-B696-9721FAF37930}">
      <text>
        <t>[Threaded comment]
Your version of Excel allows you to read this threaded comment; however, any edits to it will get removed if the file is opened in a newer version of Excel. Learn more: https://go.microsoft.com/fwlink/?linkid=870924
Comment:
    Dual gauge multiplied by 1.5</t>
      </text>
    </comment>
    <comment ref="F65" authorId="1" shapeId="0" xr:uid="{EAA6430D-345D-4C53-8E44-DD791600E4E3}">
      <text>
        <t>[Threaded comment]
Your version of Excel allows you to read this threaded comment; however, any edits to it will get removed if the file is opened in a newer version of Excel. Learn more: https://go.microsoft.com/fwlink/?linkid=870924
Comment:
    Dual gauge multiplied by 1.5</t>
      </text>
    </comment>
    <comment ref="G65" authorId="2" shapeId="0" xr:uid="{3CD1AE68-E284-41D6-82CF-7C2DCC71ED8B}">
      <text>
        <t>[Threaded comment]
Your version of Excel allows you to read this threaded comment; however, any edits to it will get removed if the file is opened in a newer version of Excel. Learn more: https://go.microsoft.com/fwlink/?linkid=870924
Comment:
    Dual gauge multiplied by 1.5</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tc={E425F738-4A09-4432-A4B6-A3937D3EC4C3}</author>
  </authors>
  <commentList>
    <comment ref="C224" authorId="0" shapeId="0" xr:uid="{E425F738-4A09-4432-A4B6-A3937D3EC4C3}">
      <text>
        <t>[Threaded comment]
Your version of Excel allows you to read this threaded comment; however, any edits to it will get removed if the file is opened in a newer version of Excel. Learn more: https://go.microsoft.com/fwlink/?linkid=870924
Comment:
    Confirmed 0 sleepers in Arc's model</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tc={E8720D9E-5DC5-490C-849C-CC1F5B268550}</author>
    <author>tc={4816E1D8-2619-40AA-A5CB-396FC143C151}</author>
    <author>tc={9CA9D022-4FA0-4959-AD2B-94C3E3E01DD8}</author>
  </authors>
  <commentList>
    <comment ref="G13" authorId="0" shapeId="0" xr:uid="{E8720D9E-5DC5-490C-849C-CC1F5B268550}">
      <text>
        <t>[Threaded comment]
Your version of Excel allows you to read this threaded comment; however, any edits to it will get removed if the file is opened in a newer version of Excel. Learn more: https://go.microsoft.com/fwlink/?linkid=870924
Comment:
    Provided as a hardwritten number in Arc's model</t>
      </text>
    </comment>
    <comment ref="D14" authorId="1" shapeId="0" xr:uid="{4816E1D8-2619-40AA-A5CB-396FC143C151}">
      <text>
        <t xml:space="preserve">[Threaded comment]
Your version of Excel allows you to read this threaded comment; however, any edits to it will get removed if the file is opened in a newer version of Excel. Learn more: https://go.microsoft.com/fwlink/?linkid=870924
Comment:
    Used the above back-calculated direct cost rate to calculate with 25% contractor prelims. </t>
      </text>
    </comment>
    <comment ref="E65" authorId="2" shapeId="0" xr:uid="{9CA9D022-4FA0-4959-AD2B-94C3E3E01DD8}">
      <text>
        <t xml:space="preserve">[Threaded comment]
Your version of Excel allows you to read this threaded comment; however, any edits to it will get removed if the file is opened in a newer version of Excel. Learn more: https://go.microsoft.com/fwlink/?linkid=870924
Comment:
    Equals track length where the track section is labled as CTC. Arc's model used where the track section was labled as CBTC to reach a total of 1,428.51 km.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tc={451CE1CF-7E84-4094-9B4D-2BD1872AFC9C}</author>
    <author>tc={49066184-14BF-42BA-917E-D8330357E84C}</author>
    <author>tc={629B331D-09B8-40EE-865E-9348DCA548F0}</author>
    <author>tc={21886180-3B98-4D32-A6AD-F44582F6075C}</author>
    <author>tc={D557474C-BC1A-4075-AECA-F56A5346A19F}</author>
    <author>tc={39A7CE2C-8A83-4F0B-8D47-BBA8F956B82E}</author>
    <author>tc={533203FF-1453-4CA9-9427-214AEDF0F8C7}</author>
    <author>tc={6E28D692-446B-4E2B-A271-EC5E3340813C}</author>
  </authors>
  <commentList>
    <comment ref="G12" authorId="0" shapeId="0" xr:uid="{451CE1CF-7E84-4094-9B4D-2BD1872AFC9C}">
      <text>
        <t xml:space="preserve">[Threaded comment]
Your version of Excel allows you to read this threaded comment; however, any edits to it will get removed if the file is opened in a newer version of Excel. Learn more: https://go.microsoft.com/fwlink/?linkid=870924
Comment:
    Rates before signalling contractor preliminaries and signalling overheads were provided as hard written numbers. Direct Costs were not provided and have been back calculated. Figures provided by Arc have been shown in orange cells. </t>
      </text>
    </comment>
    <comment ref="Q65" authorId="1" shapeId="0" xr:uid="{49066184-14BF-42BA-917E-D8330357E84C}">
      <text>
        <t xml:space="preserve">[Threaded comment]
Your version of Excel allows you to read this threaded comment; however, any edits to it will get removed if the file is opened in a newer version of Excel. Learn more: https://go.microsoft.com/fwlink/?linkid=870924
Comment:
    Arc provided 687 assets with unique asset numbers. It is unclear if each asset is 1km in length as the report stated 687 km of cable. </t>
      </text>
    </comment>
    <comment ref="V65" authorId="2" shapeId="0" xr:uid="{629B331D-09B8-40EE-865E-9348DCA548F0}">
      <text>
        <t xml:space="preserve">[Threaded comment]
Your version of Excel allows you to read this threaded comment; however, any edits to it will get removed if the file is opened in a newer version of Excel. Learn more: https://go.microsoft.com/fwlink/?linkid=870924
Comment:
    Three assets have been labled as both AFO and Predictors. They have been treated as Predictors. </t>
      </text>
    </comment>
    <comment ref="W65" authorId="3" shapeId="0" xr:uid="{21886180-3B98-4D32-A6AD-F44582F6075C}">
      <text>
        <t>[Threaded comment]
Your version of Excel allows you to read this threaded comment; however, any edits to it will get removed if the file is opened in a newer version of Excel. Learn more: https://go.microsoft.com/fwlink/?linkid=870924
Comment:
    One asset was labled both TC - Coded and Track Circuits DC. It has been treated as TC DC</t>
      </text>
    </comment>
    <comment ref="X65" authorId="4" shapeId="0" xr:uid="{D557474C-BC1A-4075-AECA-F56A5346A19F}">
      <text>
        <t xml:space="preserve">[Threaded comment]
Your version of Excel allows you to read this threaded comment; however, any edits to it will get removed if the file is opened in a newer version of Excel. Learn more: https://go.microsoft.com/fwlink/?linkid=870924
Comment:
    Three assets from AFO, two assets were not labled in the inventory data so have been removed from the valuation. </t>
      </text>
    </comment>
    <comment ref="Y65" authorId="5" shapeId="0" xr:uid="{39A7CE2C-8A83-4F0B-8D47-BBA8F956B82E}">
      <text>
        <t xml:space="preserve">[Threaded comment]
Your version of Excel allows you to read this threaded comment; however, any edits to it will get removed if the file is opened in a newer version of Excel. Learn more: https://go.microsoft.com/fwlink/?linkid=870924
Comment:
    Six assets were labled both TC - SSC and TC DC so have been treated as TC DC. </t>
      </text>
    </comment>
    <comment ref="Z65" authorId="6" shapeId="0" xr:uid="{533203FF-1453-4CA9-9427-214AEDF0F8C7}">
      <text>
        <t>[Threaded comment]
Your version of Excel allows you to read this threaded comment; however, any edits to it will get removed if the file is opened in a newer version of Excel. Learn more: https://go.microsoft.com/fwlink/?linkid=870924
Comment:
    Six from TC - SSC and one from TC - Coded</t>
      </text>
    </comment>
    <comment ref="J67" authorId="7" shapeId="0" xr:uid="{6E28D692-446B-4E2B-A271-EC5E3340813C}">
      <text>
        <t>[Threaded comment]
Your version of Excel allows you to read this threaded comment; however, any edits to it will get removed if the file is opened in a newer version of Excel. Learn more: https://go.microsoft.com/fwlink/?linkid=870924
Comment:
    Two assets were labled as both Equipment Room and Control Centre. They have been treated as Control Centres so removed from the Equipment Room number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<sst xmlns="http://schemas.openxmlformats.org/spreadsheetml/2006/main" count="2507" uniqueCount="965">
  <si>
    <t>Cover</t>
  </si>
  <si>
    <t>Value ($m)</t>
  </si>
  <si>
    <t>CRC</t>
  </si>
  <si>
    <t>TCRC</t>
  </si>
  <si>
    <t>Capital 
Contributions</t>
  </si>
  <si>
    <t>DORC</t>
  </si>
  <si>
    <t>Notes</t>
  </si>
  <si>
    <t>Values are in $ Dec 2024 real</t>
  </si>
  <si>
    <t>Structure</t>
  </si>
  <si>
    <t>Tab</t>
  </si>
  <si>
    <t>Purpose</t>
  </si>
  <si>
    <t>DORC build-up</t>
  </si>
  <si>
    <t>Main summary sheet</t>
  </si>
  <si>
    <t>Construction Replacement Cost summary</t>
  </si>
  <si>
    <t>C&amp;G</t>
  </si>
  <si>
    <t>Construction Replacement Cost calculations</t>
  </si>
  <si>
    <t>Form</t>
  </si>
  <si>
    <t>AcRd</t>
  </si>
  <si>
    <t>Bridges</t>
  </si>
  <si>
    <t>Tunns</t>
  </si>
  <si>
    <t>Culvs</t>
  </si>
  <si>
    <t>Rail</t>
  </si>
  <si>
    <t>Sleeps</t>
  </si>
  <si>
    <t>Ballast</t>
  </si>
  <si>
    <t>Fibre Optic</t>
  </si>
  <si>
    <t>Signal</t>
  </si>
  <si>
    <t>Cont. Centre Assets</t>
  </si>
  <si>
    <t>Comms</t>
  </si>
  <si>
    <t>Radio Masts</t>
  </si>
  <si>
    <t>Buildings</t>
  </si>
  <si>
    <t>Ped Cross</t>
  </si>
  <si>
    <t>Plant &amp; Equip</t>
  </si>
  <si>
    <t>Signage</t>
  </si>
  <si>
    <t>Walkways</t>
  </si>
  <si>
    <t>Optim</t>
  </si>
  <si>
    <t>Optimisation calculations</t>
  </si>
  <si>
    <t>Capital Cons</t>
  </si>
  <si>
    <t>Capital contributions calculations</t>
  </si>
  <si>
    <t>Funding</t>
  </si>
  <si>
    <t>Funding Cost calculations</t>
  </si>
  <si>
    <t>Deprec</t>
  </si>
  <si>
    <t>Accumulated Depreciation calculations</t>
  </si>
  <si>
    <t>RouteAsset</t>
  </si>
  <si>
    <t>Schedule of Depreciation calculations</t>
  </si>
  <si>
    <t>Right of Way</t>
  </si>
  <si>
    <t>Sidings &amp; Other</t>
  </si>
  <si>
    <t>Civil Structures</t>
  </si>
  <si>
    <t>Track</t>
  </si>
  <si>
    <t>Collie</t>
  </si>
  <si>
    <t>Lakes</t>
  </si>
  <si>
    <t>Central</t>
  </si>
  <si>
    <t>Midwest</t>
  </si>
  <si>
    <t>Associated Track Structures</t>
  </si>
  <si>
    <t>Optimisation</t>
  </si>
  <si>
    <t>Funding Costs</t>
  </si>
  <si>
    <t>Depreciation</t>
  </si>
  <si>
    <t>Miscellaneous</t>
  </si>
  <si>
    <t>Total</t>
  </si>
  <si>
    <t>Value</t>
  </si>
  <si>
    <t>Method</t>
  </si>
  <si>
    <t>Formation</t>
  </si>
  <si>
    <t>Access Roads</t>
  </si>
  <si>
    <t>Tunnels</t>
  </si>
  <si>
    <t>Culverts</t>
  </si>
  <si>
    <t>Sleepers</t>
  </si>
  <si>
    <t>Signalling and Communications/Control Systems</t>
  </si>
  <si>
    <t>Turnouts</t>
  </si>
  <si>
    <t>Plant and Equipment</t>
  </si>
  <si>
    <t>ORC</t>
  </si>
  <si>
    <t>Accelerated Depreciation</t>
  </si>
  <si>
    <t>AD</t>
  </si>
  <si>
    <t>Network Group</t>
  </si>
  <si>
    <t>Check</t>
  </si>
  <si>
    <t>End</t>
  </si>
  <si>
    <t>Economic Regulation Authority</t>
  </si>
  <si>
    <t>ARC Depreciated Optimised Replacement Cost</t>
  </si>
  <si>
    <t>Dec 2024 $</t>
  </si>
  <si>
    <t>ERA No.</t>
  </si>
  <si>
    <t>Route Number</t>
  </si>
  <si>
    <t>Type</t>
  </si>
  <si>
    <t>Code Schedule 1 Route</t>
  </si>
  <si>
    <t>Route Section</t>
  </si>
  <si>
    <t>Route Length (km)</t>
  </si>
  <si>
    <t>Location Factor</t>
  </si>
  <si>
    <t>Construction Replacement Cost</t>
  </si>
  <si>
    <t>Railway Owner Costs</t>
  </si>
  <si>
    <t>Total Construction Replacement Cost</t>
  </si>
  <si>
    <t>Capital Contributions</t>
  </si>
  <si>
    <t>Depreciation Rate</t>
  </si>
  <si>
    <t>RPI AD factor</t>
  </si>
  <si>
    <t>Base Depreciation</t>
  </si>
  <si>
    <t>Total Depreciation</t>
  </si>
  <si>
    <t>Depreciated Optimised Replacement Cost</t>
  </si>
  <si>
    <t>Totals/Averages</t>
  </si>
  <si>
    <t>EGR</t>
  </si>
  <si>
    <t>SG</t>
  </si>
  <si>
    <t>SG track between Avon and Kalgoorlie</t>
  </si>
  <si>
    <t>Avon Yard to West Merredin</t>
  </si>
  <si>
    <t>West Merredin</t>
  </si>
  <si>
    <t>West Merredin to Merredin</t>
  </si>
  <si>
    <t>NG</t>
  </si>
  <si>
    <t>Merredin</t>
  </si>
  <si>
    <t>Includes 42 Merredin (3.672 km)</t>
  </si>
  <si>
    <t>Merredin to Southern Cross</t>
  </si>
  <si>
    <t>Southern Cross</t>
  </si>
  <si>
    <t>Not in the Arc model</t>
  </si>
  <si>
    <t>Southern Cross to Koolyanobbing East</t>
  </si>
  <si>
    <t>Koolyanobbing East to Mount Walton</t>
  </si>
  <si>
    <t>Mount Walton to West Kalgoorlie West</t>
  </si>
  <si>
    <t>West Kalgoorlie West to West Kalgoorlie</t>
  </si>
  <si>
    <t>West Kalgoorlie</t>
  </si>
  <si>
    <t>West Kalgoorlie to Kalgoorlie</t>
  </si>
  <si>
    <t>Kalgoorlie</t>
  </si>
  <si>
    <t>Kalgoorlie to Parkeston (border)</t>
  </si>
  <si>
    <t>Metro</t>
  </si>
  <si>
    <t>SG track between Forrestfield South and Kewdale</t>
  </si>
  <si>
    <t>Forrestfield South to Kewdale</t>
  </si>
  <si>
    <t>LBL</t>
  </si>
  <si>
    <t>SG track between Kalgoorlie and Leonora</t>
  </si>
  <si>
    <t>Kalgoorlie to Menzies</t>
  </si>
  <si>
    <t>Menzies</t>
  </si>
  <si>
    <t>Menzies to Malcolm</t>
  </si>
  <si>
    <t>Malcolm</t>
  </si>
  <si>
    <t>Malcolm to Leonora</t>
  </si>
  <si>
    <t>Leonora</t>
  </si>
  <si>
    <t>EBL</t>
  </si>
  <si>
    <t>SG track between West Kalgoorlie West and West Kalgoorlie South</t>
  </si>
  <si>
    <t>West Kalgoorlie West to West Kalgoorlie South</t>
  </si>
  <si>
    <t>West Kalgoorlie to West Kalgoorlie South</t>
  </si>
  <si>
    <t>SG track between West Kalgoorlie and Esperance</t>
  </si>
  <si>
    <t>West Kalgoorlie South to Hampton Terminal</t>
  </si>
  <si>
    <t>Named "West Kalgoorlie South to Hampton Intermodal Terminal" in the Arc model</t>
  </si>
  <si>
    <t>Hampton Terminal</t>
  </si>
  <si>
    <t>Named "Hampton Intermodal Terminal" in the Arc model</t>
  </si>
  <si>
    <t>Hampton Terminal to Hampton</t>
  </si>
  <si>
    <t>Named "Hampton Intermodal Terminal to Hampton" in the Arc Model</t>
  </si>
  <si>
    <t>Hampton</t>
  </si>
  <si>
    <t>Hampton to Kambalda</t>
  </si>
  <si>
    <t>Kambalda to Salmon Gums</t>
  </si>
  <si>
    <t>Salmon Gums to Esperance</t>
  </si>
  <si>
    <t>Esperance</t>
  </si>
  <si>
    <t>Esperance to Esperance Wharf</t>
  </si>
  <si>
    <t>Esperance Wharf</t>
  </si>
  <si>
    <t>SG track between Kambalda and Redmine</t>
  </si>
  <si>
    <t>Kambalda to Redmine</t>
  </si>
  <si>
    <t>SG track between Cockburn North and Robb Jetty</t>
  </si>
  <si>
    <t>Cockburn North to Robb Jetty (SG)</t>
  </si>
  <si>
    <t>CBH Sidings SG</t>
  </si>
  <si>
    <t>SG all tracks servicing CBH on the SG network</t>
  </si>
  <si>
    <t>Avon Yard</t>
  </si>
  <si>
    <t>Bodallin</t>
  </si>
  <si>
    <t>Burracoppin</t>
  </si>
  <si>
    <t>Carrabin</t>
  </si>
  <si>
    <t>Cunderdin</t>
  </si>
  <si>
    <t>Doodlakine</t>
  </si>
  <si>
    <t>Grass Patch</t>
  </si>
  <si>
    <t>Grass Valley</t>
  </si>
  <si>
    <t>Hines Hill</t>
  </si>
  <si>
    <t>Kellerberrin</t>
  </si>
  <si>
    <t>Meckering</t>
  </si>
  <si>
    <t>Moorine Rock</t>
  </si>
  <si>
    <t>Salmon Gums</t>
  </si>
  <si>
    <t>Tammin</t>
  </si>
  <si>
    <t>SG all tracks servicing customer facilities on the SG network</t>
  </si>
  <si>
    <t>Esperance Industrial Road</t>
  </si>
  <si>
    <t>West Kalgoorlie Industrial Road</t>
  </si>
  <si>
    <t>Kewdale North Grid</t>
  </si>
  <si>
    <t>Kewdale BP Loading Depot</t>
  </si>
  <si>
    <t>SWM</t>
  </si>
  <si>
    <t>NG track between Kwinana and Mundijong Junction</t>
  </si>
  <si>
    <t>Kwinana</t>
  </si>
  <si>
    <t>Kwinana to Mundijong Junction</t>
  </si>
  <si>
    <t>NG track between Mundijong Junction and Picton Junction</t>
  </si>
  <si>
    <t>Mundijong Junction to Pinjarra</t>
  </si>
  <si>
    <t>Pinjarra to Pinjarra South</t>
  </si>
  <si>
    <t>Pinjarra South to Wagerup North</t>
  </si>
  <si>
    <t>Wagerup North to Wagerup South</t>
  </si>
  <si>
    <t>Wagerup South to Brunswick North</t>
  </si>
  <si>
    <t>Brunswick North to Brunswick Junction</t>
  </si>
  <si>
    <t>Brunswick Junction</t>
  </si>
  <si>
    <t>Brunswick Junction to Picton Junction</t>
  </si>
  <si>
    <t>NG track between Cockburn North and Robb Jetty</t>
  </si>
  <si>
    <t>Cockburn North to Robb Jetty (NG)</t>
  </si>
  <si>
    <t>Non-operational</t>
  </si>
  <si>
    <t>NG track between Picton Junction and Lambert</t>
  </si>
  <si>
    <t>Picton Junction to Greenbushes</t>
  </si>
  <si>
    <t>Greenbushes to Lambert</t>
  </si>
  <si>
    <t>NG track between Boyanup and Capel</t>
  </si>
  <si>
    <t>Boyanup to Capel</t>
  </si>
  <si>
    <t>NG track between Picton Junction and Picton East</t>
  </si>
  <si>
    <t>Picton Junction to Picton East</t>
  </si>
  <si>
    <t>NG track between Picton Junction and Inner Harbour Junction</t>
  </si>
  <si>
    <t>Picton Junction to Bunbury Inner Harbour</t>
  </si>
  <si>
    <t>NG track between Picton Junction and Bunbury Terminal</t>
  </si>
  <si>
    <t>Picton Junction to Picton Container Terminal</t>
  </si>
  <si>
    <t>Picton Container Terminal to Bunbury Terminal</t>
  </si>
  <si>
    <t>NG track between Pinjarra and Alumina Junction</t>
  </si>
  <si>
    <t>Pinjarra to Alumina Junction</t>
  </si>
  <si>
    <t>NG track between Alumina Junction and Pinjarra South</t>
  </si>
  <si>
    <t>Alumina Junction to Pinjarra South</t>
  </si>
  <si>
    <t>NG track between Brunswick Junction and Premier</t>
  </si>
  <si>
    <t>Brunswick Junction to Brunswick East</t>
  </si>
  <si>
    <t>Brunswick East to Worsley</t>
  </si>
  <si>
    <t>Worsley to Worsley East</t>
  </si>
  <si>
    <t>Worsley East to Ewington Junction</t>
  </si>
  <si>
    <t>Ewington Junction to Premier</t>
  </si>
  <si>
    <t>NG track between Brunswick North and Brunswick East</t>
  </si>
  <si>
    <t>Brunswick North to Brunswick East</t>
  </si>
  <si>
    <t>NG track between Worsley and Hamilton</t>
  </si>
  <si>
    <t>Worsley to Hamilton</t>
  </si>
  <si>
    <t>Worsley East to Worsley North</t>
  </si>
  <si>
    <t>GSR</t>
  </si>
  <si>
    <t>NG track between Avon and Albany</t>
  </si>
  <si>
    <t>Avon Yard to York</t>
  </si>
  <si>
    <t>York to Brookton</t>
  </si>
  <si>
    <t>Brookton to Narrogin</t>
  </si>
  <si>
    <t>Narrogin to Wagin</t>
  </si>
  <si>
    <t>Wagin to Wagin South</t>
  </si>
  <si>
    <t>Wagin South to Katanning</t>
  </si>
  <si>
    <t>Katanning to Tambellup</t>
  </si>
  <si>
    <t>Tambellup to Redmond</t>
  </si>
  <si>
    <t>Redmond to Albany</t>
  </si>
  <si>
    <t>Includes 42 Albany (1.6334 km)</t>
  </si>
  <si>
    <t>Redmond to Mirrambeena</t>
  </si>
  <si>
    <t>NG track between York and Quairading</t>
  </si>
  <si>
    <t>York to Quairading</t>
  </si>
  <si>
    <t>NG track between Narrogin and West Merredin</t>
  </si>
  <si>
    <t>Narrogin to West Merredin</t>
  </si>
  <si>
    <t>NG track between Yilliminning and Kulin</t>
  </si>
  <si>
    <t>Yilliminning to Kulin</t>
  </si>
  <si>
    <t>NG track between Wagin and Newdegate</t>
  </si>
  <si>
    <t>Wagin to Lake Grace</t>
  </si>
  <si>
    <t>Lake Grace to Newdegate</t>
  </si>
  <si>
    <t>Wagin East to Wagin South</t>
  </si>
  <si>
    <t>NG track between Lake Grace and Hyden</t>
  </si>
  <si>
    <t>Lake Grace to Hyden</t>
  </si>
  <si>
    <t>NG track between Katanning and Nyabing</t>
  </si>
  <si>
    <t>Katanning to Nyabing</t>
  </si>
  <si>
    <t>NG track between Katanning East and Katanning South</t>
  </si>
  <si>
    <t>Katanning East to Katanning South</t>
  </si>
  <si>
    <t>Zero assets</t>
  </si>
  <si>
    <t>NG track between Tambellup and Gnowangerup</t>
  </si>
  <si>
    <t>Tambellup to Gnowangerup</t>
  </si>
  <si>
    <t>NG track between West Merredin and Kondinin</t>
  </si>
  <si>
    <t>West Merredin to Kondinin</t>
  </si>
  <si>
    <t>NG track between West Merredin and Trayning</t>
  </si>
  <si>
    <t>West Merredin to Trayning</t>
  </si>
  <si>
    <t>NG track between Avon Yard and McLevie</t>
  </si>
  <si>
    <t>Avon Yard to Goomalling</t>
  </si>
  <si>
    <t>Goomalling to McLevie</t>
  </si>
  <si>
    <t>NG track between Goomalling and Mukinbudin</t>
  </si>
  <si>
    <t>Goomalling to Amery</t>
  </si>
  <si>
    <t>Amery to Mukinbudin</t>
  </si>
  <si>
    <t>Includes 42 Cowcowing (0.515 km) and 42 Minnivale (1.098 km)</t>
  </si>
  <si>
    <t>NG track between Amery and Kalannie</t>
  </si>
  <si>
    <t>Amery to Burakin</t>
  </si>
  <si>
    <t>Burakin to Kalannie</t>
  </si>
  <si>
    <t>NG track between Burakin and Beacon</t>
  </si>
  <si>
    <t>Burakin to Beacon</t>
  </si>
  <si>
    <t>Includes 42 Mollerin (0.959km)</t>
  </si>
  <si>
    <t>MR</t>
  </si>
  <si>
    <t>NG track between Millendon Junction and Geraldton</t>
  </si>
  <si>
    <t>Millendon Junction to Watheroo</t>
  </si>
  <si>
    <t>Watheroo to Marchagee</t>
  </si>
  <si>
    <t>Marchagee to Dongara</t>
  </si>
  <si>
    <t>Dongara to Narngulu</t>
  </si>
  <si>
    <t>Narngulu to Geraldton</t>
  </si>
  <si>
    <t>NG track between Dongara and Eneabba South</t>
  </si>
  <si>
    <t>Dongara to Eneabba South</t>
  </si>
  <si>
    <t>NG track between Narngulu and Maya</t>
  </si>
  <si>
    <t>Narngulu to Narngulu East</t>
  </si>
  <si>
    <t>Narngulu East to Mullewa</t>
  </si>
  <si>
    <t>Mullewa to Tilley Junction</t>
  </si>
  <si>
    <t>Tilley Junction to Tilley</t>
  </si>
  <si>
    <t>Includes 43 Tilley Siding (1.8499 km)</t>
  </si>
  <si>
    <t>Tilley to Morawa</t>
  </si>
  <si>
    <t>Morawa to Perenjori</t>
  </si>
  <si>
    <t>Includes 43 Extension Hill Siding (3.248 km)</t>
  </si>
  <si>
    <t>Perenjori to Maya</t>
  </si>
  <si>
    <t>NG track between Toodyay West to Miling</t>
  </si>
  <si>
    <t>Toodyay West to Miling</t>
  </si>
  <si>
    <t>CBH Sidings NG</t>
  </si>
  <si>
    <t>NG tracks servicing CBH on the NG network</t>
  </si>
  <si>
    <t>Arrino</t>
  </si>
  <si>
    <t>Ballaying</t>
  </si>
  <si>
    <t>Ballidu</t>
  </si>
  <si>
    <t>Beacon</t>
  </si>
  <si>
    <t>Bencubbin</t>
  </si>
  <si>
    <t>Beverley</t>
  </si>
  <si>
    <t>Bindi Bindi</t>
  </si>
  <si>
    <t>Bolgart</t>
  </si>
  <si>
    <t>Bowgada</t>
  </si>
  <si>
    <t>Brookton</t>
  </si>
  <si>
    <t>Broomehill</t>
  </si>
  <si>
    <t>Buniche</t>
  </si>
  <si>
    <t>Bunjil</t>
  </si>
  <si>
    <t>Cadoux</t>
  </si>
  <si>
    <t>Calingiri</t>
  </si>
  <si>
    <t>Canna</t>
  </si>
  <si>
    <t>Carnamah</t>
  </si>
  <si>
    <t>Cleary</t>
  </si>
  <si>
    <t>Coomberdale</t>
  </si>
  <si>
    <t>Coorow</t>
  </si>
  <si>
    <t>Cranbrook</t>
  </si>
  <si>
    <t>Dowerin</t>
  </si>
  <si>
    <t>Dumbleyung</t>
  </si>
  <si>
    <t>Ejanding</t>
  </si>
  <si>
    <t>Gabbin</t>
  </si>
  <si>
    <t>Goomalling</t>
  </si>
  <si>
    <t>Hyden</t>
  </si>
  <si>
    <t>Jennacubbine</t>
  </si>
  <si>
    <t>Kalannie</t>
  </si>
  <si>
    <t>Karlgarin</t>
  </si>
  <si>
    <t>Katanning</t>
  </si>
  <si>
    <t>Kirwan</t>
  </si>
  <si>
    <t>Kondut</t>
  </si>
  <si>
    <t>Konnongorring</t>
  </si>
  <si>
    <t>Koorda</t>
  </si>
  <si>
    <t>Kuender</t>
  </si>
  <si>
    <t>Kukerin</t>
  </si>
  <si>
    <t>Kulja</t>
  </si>
  <si>
    <t>Lake Grace</t>
  </si>
  <si>
    <t>Latham</t>
  </si>
  <si>
    <t>Manmanning</t>
  </si>
  <si>
    <t>Marchagee</t>
  </si>
  <si>
    <t>Maya</t>
  </si>
  <si>
    <t>McLevie</t>
  </si>
  <si>
    <t>Miling</t>
  </si>
  <si>
    <t>Mingenew</t>
  </si>
  <si>
    <t>Mogumber</t>
  </si>
  <si>
    <t>Moora</t>
  </si>
  <si>
    <t>Morawa</t>
  </si>
  <si>
    <t>Moulyinning</t>
  </si>
  <si>
    <t>Mount Kokeby</t>
  </si>
  <si>
    <t>Mukinbudin</t>
  </si>
  <si>
    <t>Mullewa</t>
  </si>
  <si>
    <t>Narrogin</t>
  </si>
  <si>
    <t>Newdegate</t>
  </si>
  <si>
    <t>Perenjori</t>
  </si>
  <si>
    <t>Piawanning</t>
  </si>
  <si>
    <t>Pingaring</t>
  </si>
  <si>
    <t>Pithara</t>
  </si>
  <si>
    <t>Tambellup</t>
  </si>
  <si>
    <t>Tarin Rock</t>
  </si>
  <si>
    <t>Three Springs</t>
  </si>
  <si>
    <t>Wagin</t>
  </si>
  <si>
    <t>Watheroo</t>
  </si>
  <si>
    <t>Welbungin</t>
  </si>
  <si>
    <t>Wongan Hills</t>
  </si>
  <si>
    <t>Woodanilling</t>
  </si>
  <si>
    <t>Wyalkatchem</t>
  </si>
  <si>
    <t>Yerecoin</t>
  </si>
  <si>
    <t>York</t>
  </si>
  <si>
    <t>Yornaning</t>
  </si>
  <si>
    <t>NG all tracks servicing customer facilities on the NG network</t>
  </si>
  <si>
    <t>Kwinana to Kwinana Alcoa</t>
  </si>
  <si>
    <t>Kwinana to Kwinana West</t>
  </si>
  <si>
    <t>Kwinana West to Kwinana KBT</t>
  </si>
  <si>
    <t>DG</t>
  </si>
  <si>
    <t>DG track between Midland and Avon</t>
  </si>
  <si>
    <t>Midland to Millendon Junction</t>
  </si>
  <si>
    <t>Millendon Junction to Toodyay West</t>
  </si>
  <si>
    <t>Toodyay West</t>
  </si>
  <si>
    <t>Toodyay West to Avon Yard</t>
  </si>
  <si>
    <t>DG track between Midland and Kwinana</t>
  </si>
  <si>
    <t>Midland to Woodbridge South</t>
  </si>
  <si>
    <t>Woodbridge West to Woodbridge South</t>
  </si>
  <si>
    <t>Woodbridge South to Forrestfield</t>
  </si>
  <si>
    <t>Forrestfield</t>
  </si>
  <si>
    <t>Forrestfield to Kenwick</t>
  </si>
  <si>
    <t>Kenwick to Cockburn East</t>
  </si>
  <si>
    <t>Cockburn East to Cockburn South</t>
  </si>
  <si>
    <t>Cockburn South to Kwinana North</t>
  </si>
  <si>
    <t>Kwinana North to Kwinana West</t>
  </si>
  <si>
    <t>Kwinana North to Kwinana</t>
  </si>
  <si>
    <t>DG track between Cockburn North and Cockburn East</t>
  </si>
  <si>
    <t>Cockburn North to Cockburn East</t>
  </si>
  <si>
    <t>DG track between Cockburn North and Cockburn South</t>
  </si>
  <si>
    <t>Cockburn North to Cockburn South</t>
  </si>
  <si>
    <t>DG all tracks servicing customer facilities on the DG network</t>
  </si>
  <si>
    <t>Kwinana West to Kwinana FPA</t>
  </si>
  <si>
    <t>Kwinana FPA to Kwinana CBH</t>
  </si>
  <si>
    <t>TOTAL Construction
Replacement Cost</t>
  </si>
  <si>
    <t>Route Length</t>
  </si>
  <si>
    <t>Clearing/Grubbing</t>
  </si>
  <si>
    <t>Cutting/Embankments</t>
  </si>
  <si>
    <t>Signalling and Control Systems</t>
  </si>
  <si>
    <t>Control Centre Assets</t>
  </si>
  <si>
    <t>Communication</t>
  </si>
  <si>
    <t>Pedestrian Crossings</t>
  </si>
  <si>
    <t>Clearing and Grubbing Construction Replacement Cost</t>
  </si>
  <si>
    <t>Contractor Risk</t>
  </si>
  <si>
    <t>Contractor Prelim</t>
  </si>
  <si>
    <t>Contractor Overhead</t>
  </si>
  <si>
    <t>Applied rate</t>
  </si>
  <si>
    <t>Multiply by:</t>
  </si>
  <si>
    <t>Direct Cost Rate ($/m2)</t>
  </si>
  <si>
    <t>Contractor Overheads</t>
  </si>
  <si>
    <t>CRC Rate</t>
  </si>
  <si>
    <t>Arc Clearing and Grubbing (incl. 30% contractor prelim)</t>
  </si>
  <si>
    <t>Arc Clearing and Grubbing (incl. 25% contractor prelim)</t>
  </si>
  <si>
    <t>RPI CRC rate (incl. location factor)</t>
  </si>
  <si>
    <t>Location
Factor</t>
  </si>
  <si>
    <t>Area (m2)</t>
  </si>
  <si>
    <t>Rate ($/m2)</t>
  </si>
  <si>
    <t>Construction
Replacement Cost</t>
  </si>
  <si>
    <t>Cutting and Embankments Construction Replacement Cost</t>
  </si>
  <si>
    <t>Direct Cost Rate ($/m3)</t>
  </si>
  <si>
    <t>CRC Rate ($/m3)</t>
  </si>
  <si>
    <t>Arc Cutting CRC (30% contractor prelim)</t>
  </si>
  <si>
    <t>Arc Cutting CRC (25% contractor prelim)</t>
  </si>
  <si>
    <t>Arc Embank from Cutting CRC (30% contractor prelim)</t>
  </si>
  <si>
    <t>Arc Embank from Cutting CRC (25% contractor prelim)</t>
  </si>
  <si>
    <t>Arc Embank imported CRC (30% contractor prelim)</t>
  </si>
  <si>
    <t>Arc Embank imported CRC (25% contractor prelim)</t>
  </si>
  <si>
    <t>RPI Accepted Arc's Quote</t>
  </si>
  <si>
    <t>Bulking factor</t>
  </si>
  <si>
    <t>Total embankments required</t>
  </si>
  <si>
    <t>Route where embankment required:</t>
  </si>
  <si>
    <t>Cutting volume</t>
  </si>
  <si>
    <t>Cutting
rate ($/m2)</t>
  </si>
  <si>
    <t>Cutting cost ($)</t>
  </si>
  <si>
    <t>Embank from 
cutting volume</t>
  </si>
  <si>
    <t>Embank from
cutting rate ($/m2)</t>
  </si>
  <si>
    <t>Embank from cutting cost ($)</t>
  </si>
  <si>
    <t>Embank from
imported volume</t>
  </si>
  <si>
    <t>Embank from
imported rate ($/m2)</t>
  </si>
  <si>
    <t>Embank from
imported cost ($)</t>
  </si>
  <si>
    <t>C&amp;E construction replacement cost ($)</t>
  </si>
  <si>
    <t>Formation Construction Replacement Cost</t>
  </si>
  <si>
    <t>Arc Proof-rolled (incl. 30% contractor prelim)</t>
  </si>
  <si>
    <t>Arc Proof-rolled (incl. 25% contractor prelim)</t>
  </si>
  <si>
    <t>Arc Formation layer (incl. 30% contractor prelim)</t>
  </si>
  <si>
    <t>Arc Formation layer (incl. 25% contractor prelim)</t>
  </si>
  <si>
    <t>Arc In Earthworks (incl. 30% contractor prelim)</t>
  </si>
  <si>
    <t>Arc In Earthworks (incl. 25% contractor prelim)</t>
  </si>
  <si>
    <t>RPI CRC rate (incl. Location Factor)</t>
  </si>
  <si>
    <t>Area (m2)
Proof-rolled</t>
  </si>
  <si>
    <t>Area (m2)
Formation layer</t>
  </si>
  <si>
    <t>Area (m2)
in Earthworks</t>
  </si>
  <si>
    <t>Rate ($/m2)
Proof-rolled</t>
  </si>
  <si>
    <t>Rate ($/m2)
Formation layer</t>
  </si>
  <si>
    <t>Rate ($/m2)
In Eearthworks</t>
  </si>
  <si>
    <t>CRC
Proof Rolled</t>
  </si>
  <si>
    <t>CRC
Formation</t>
  </si>
  <si>
    <t>CRC
in Earthworks</t>
  </si>
  <si>
    <t>Access Roads Construction Replacement Cost</t>
  </si>
  <si>
    <t>CRC Rate ($/m2)</t>
  </si>
  <si>
    <t>Arc Access Roads (incl. 30% contractor prelim)</t>
  </si>
  <si>
    <t>Arc Access Roads (incl. 25% contractor prelim)</t>
  </si>
  <si>
    <t>Bridges Construction Replacement Cost</t>
  </si>
  <si>
    <t>Arc Type 1 PCBC (incl. 30% contractor prelim) ($/m)</t>
  </si>
  <si>
    <t>Arc Type 1 PCBC (incl. 25% contractor prelim) ($/m)</t>
  </si>
  <si>
    <t>Arc Type 2a PSC Plank (incl. 30% contractor prelim)</t>
  </si>
  <si>
    <t>Arc Type 2a PSC Plank (incl. 25% contractor prelim)</t>
  </si>
  <si>
    <t>Arc Type 2b PSC Teeroff (incl. 30% contractor prelim)</t>
  </si>
  <si>
    <t>Arc Type 2b PSC Teeroff (incl. 25% contractor prelim)</t>
  </si>
  <si>
    <t>Arc Type 3 Steel Composite (incl. 30% contractor prelim)</t>
  </si>
  <si>
    <t>Arc Type 3 Steel Composite (incl. 25% contractor prelim)</t>
  </si>
  <si>
    <t>Arc Type 4 Steel Composite (incl. 30% contractor prelim)</t>
  </si>
  <si>
    <t>Arc Type 4 Steel Composite (incl. 25% contractor prelim)</t>
  </si>
  <si>
    <t>RPI CRC rate</t>
  </si>
  <si>
    <t>Length (m)
Type 1</t>
  </si>
  <si>
    <t>Area (m2)
Type 1</t>
  </si>
  <si>
    <t>Area (m2)
Type 2a</t>
  </si>
  <si>
    <t>Area (m2)
Type 2b</t>
  </si>
  <si>
    <t>Area (m2)
Type 3</t>
  </si>
  <si>
    <t>Area (m2)
Type 4</t>
  </si>
  <si>
    <t>Rate ($/m)
Type 1</t>
  </si>
  <si>
    <t>Rate ($/m2)
Type 2a</t>
  </si>
  <si>
    <t>Rate ($/m2)
Type 2b</t>
  </si>
  <si>
    <t>Rate ($/m2)
Type 3</t>
  </si>
  <si>
    <t>Rate ($/m2)
Type 4</t>
  </si>
  <si>
    <t>CRC
Type 1</t>
  </si>
  <si>
    <t>CRC
Type 2a</t>
  </si>
  <si>
    <t>CRC
Type 2b</t>
  </si>
  <si>
    <t>CRC
Type 3</t>
  </si>
  <si>
    <t>CRC
Type 4</t>
  </si>
  <si>
    <t>Tunnels Construction Replacement Cost</t>
  </si>
  <si>
    <t>Arc Cut and Cover (incl. 30% contractor prelim)</t>
  </si>
  <si>
    <t>Arc Cut and Cover (incl. 25% contractor prelim)</t>
  </si>
  <si>
    <t>RPI Accepted Arc Rates</t>
  </si>
  <si>
    <t>Length (m)</t>
  </si>
  <si>
    <t>Rate ($/m)</t>
  </si>
  <si>
    <t>Culverts Construction Replacement Cost</t>
  </si>
  <si>
    <t>Direct Cost Rate ($/m)</t>
  </si>
  <si>
    <t>CRC Rate ($/m)</t>
  </si>
  <si>
    <t>Arc 600mm (incl. 30% contractor prelim)</t>
  </si>
  <si>
    <t>Arc 600mm (incl. 25% contractor prelim)</t>
  </si>
  <si>
    <t>Arc 900mm (incl. 30% contractor prelim)</t>
  </si>
  <si>
    <t>Arc 900mm (incl. 25% contractor prelim)</t>
  </si>
  <si>
    <t>Arc 1200mm (incl. 30% contractor prelim)</t>
  </si>
  <si>
    <t>Arc 1200mm (incl. 25% contractor prelim)</t>
  </si>
  <si>
    <t>Arc 1500mm (incl. 30% contractor prelim)</t>
  </si>
  <si>
    <t>Arc 1500mm (incl. 25% contractor prelim)</t>
  </si>
  <si>
    <t>Arc 1800mm (incl. 30% contractor prelim)</t>
  </si>
  <si>
    <t>Arc 1800mm (incl. 25% contractor prelim)</t>
  </si>
  <si>
    <t>Arc 2400mm (incl. 30% contractor prelim)</t>
  </si>
  <si>
    <t>Arc 2400mm (incl. 25% contractor prelim)</t>
  </si>
  <si>
    <t>Arc 3000mm (incl. 30% contractor prelim)</t>
  </si>
  <si>
    <t>Arc 3000mm (incl. 25% contractor prelim)</t>
  </si>
  <si>
    <t>Arc 3600mm (incl. 30% contractor prelim)</t>
  </si>
  <si>
    <t>Arc 3600mm (incl. 25% contractor prelim)</t>
  </si>
  <si>
    <t>Length (m)
600mm</t>
  </si>
  <si>
    <t>Length (m)
900mm</t>
  </si>
  <si>
    <t>Length (m)
1200mm</t>
  </si>
  <si>
    <t>Length (m)
1500mm</t>
  </si>
  <si>
    <t>Length (m)
1800mm</t>
  </si>
  <si>
    <t>Length (m)
2400mm</t>
  </si>
  <si>
    <t>Length (m)
3000mm</t>
  </si>
  <si>
    <t>Length (m)
3600mm</t>
  </si>
  <si>
    <t>No. of Culverts
600mm</t>
  </si>
  <si>
    <t>No. of Culverts
900mm</t>
  </si>
  <si>
    <t>No. of Culverts
1200mm</t>
  </si>
  <si>
    <t>No. of Culverts
1500mm</t>
  </si>
  <si>
    <t>No. of Culverts
1800mm</t>
  </si>
  <si>
    <t>No. of Culverts
2400mm</t>
  </si>
  <si>
    <t>No. of Culverts
3000mm</t>
  </si>
  <si>
    <t>No. of Culverts
3600mm</t>
  </si>
  <si>
    <t>Rate ($/m)
600mm</t>
  </si>
  <si>
    <t>Rate ($/m)
900mm</t>
  </si>
  <si>
    <t>Rate ($/m)
1200mm</t>
  </si>
  <si>
    <t>Rate ($/m)
1500mm</t>
  </si>
  <si>
    <t>Rate ($/m)
1800mm</t>
  </si>
  <si>
    <t>Rate ($/m)
2400mm</t>
  </si>
  <si>
    <t>Rate ($/m)
3000mm</t>
  </si>
  <si>
    <t>Rate ($/m)
3600mm</t>
  </si>
  <si>
    <t>CRC
600mm</t>
  </si>
  <si>
    <t>CRC
900mm</t>
  </si>
  <si>
    <t>CRC
1200mm</t>
  </si>
  <si>
    <t>CRC
1500mm</t>
  </si>
  <si>
    <t>CRC
1800mm</t>
  </si>
  <si>
    <t>CRC
2400mm</t>
  </si>
  <si>
    <t>CRC
3000mm</t>
  </si>
  <si>
    <t>CRC
3600mm</t>
  </si>
  <si>
    <t>Rail Construction Replacement Cost</t>
  </si>
  <si>
    <t>Direct Cost Rate ($/km)</t>
  </si>
  <si>
    <t>CRC Rate ($/km)</t>
  </si>
  <si>
    <t>Arc 41 kg/m (incl. 2x rails) (incl. 30% contractor prelim)</t>
  </si>
  <si>
    <t>Arc 41 kg/m (incl. 2x rails) (incl. 25% contractor prelim)</t>
  </si>
  <si>
    <t>Arc 50 kg/m (incl. 2x rails) (incl. 30% contractor prelim)</t>
  </si>
  <si>
    <t>Arc 50 kg/m (incl. 2x rails) (incl. 25% contractor prelim)</t>
  </si>
  <si>
    <t>Arc 60 kg/m (incl. 2x rails) (incl. 30% contractor prelim)</t>
  </si>
  <si>
    <t>Arc 60 kg/m (incl. 2x rails) (incl. 25% contractor prelim)</t>
  </si>
  <si>
    <t>RPI 60 kg/m rate (incl. Location Factor)</t>
  </si>
  <si>
    <t>Length (km)
41 kg/m</t>
  </si>
  <si>
    <t>Length (km)
50 kg/m</t>
  </si>
  <si>
    <t>Length (km)
60 kg/m</t>
  </si>
  <si>
    <t>Rate ($/km)
41 kg/m</t>
  </si>
  <si>
    <t>Rate ($/km)
50 kg/m</t>
  </si>
  <si>
    <t>Rate ($/km)
60 kg/m</t>
  </si>
  <si>
    <t>CRC
41 kg/m</t>
  </si>
  <si>
    <t>CRC
50 kg/m</t>
  </si>
  <si>
    <t>CRC
60 kg/m</t>
  </si>
  <si>
    <t>Arc Concrete Sleeper (incl. 30% contractor prelim)</t>
  </si>
  <si>
    <t>Arc Concrete Sleeper (incl. 25% contractor prelim)</t>
  </si>
  <si>
    <t>RPI Concrete Sleeper (incl. 25% prelim and 10% overheads)</t>
  </si>
  <si>
    <t>RPI Concrete Sleeper (incl. 25% prelim and 9.5% overheads)</t>
  </si>
  <si>
    <t>Number of Sleepers
Timber</t>
  </si>
  <si>
    <t>Number of Sleepers
Concrete</t>
  </si>
  <si>
    <t>Number of Sleepers
Steel</t>
  </si>
  <si>
    <t>Rate ($/sleeper)
Concrete</t>
  </si>
  <si>
    <t>Ballast Construction Replacement Cost</t>
  </si>
  <si>
    <t>Arc Ballast (incl. 30% contractor prelim)</t>
  </si>
  <si>
    <t>Arc Ballast (incl. 25% contractor prelim)</t>
  </si>
  <si>
    <t>RPI Ballast</t>
  </si>
  <si>
    <t>Density Adjustment</t>
  </si>
  <si>
    <t>Rate ($/km)</t>
  </si>
  <si>
    <t>Density adjustment</t>
  </si>
  <si>
    <t>Turnouts Construction Replacement Cost</t>
  </si>
  <si>
    <t>Arc NG Turnouts (incl. 30% contractor prelim)</t>
  </si>
  <si>
    <t>Arc NG Turnouts (incl. 25% contractor prelim)</t>
  </si>
  <si>
    <t>Arc SG Turnouts (incl. 30% contractor prelim)</t>
  </si>
  <si>
    <t>Arc SG Turnouts (incl. 25% contractor prelim)</t>
  </si>
  <si>
    <t>Arc DG Turnouts (incl. 30% contractor prelim)</t>
  </si>
  <si>
    <t>Arc DG Turnouts (incl. 25% contractor prelim)</t>
  </si>
  <si>
    <t>RPI Accepted Arc's Rates</t>
  </si>
  <si>
    <t>Number of Turnouts
NG</t>
  </si>
  <si>
    <t>Number of Turnouts
SG</t>
  </si>
  <si>
    <t>Number of Turnouts
DG</t>
  </si>
  <si>
    <t>Rate ($/turnout)
NG</t>
  </si>
  <si>
    <t>Rate ($/turnout)
SG</t>
  </si>
  <si>
    <t>Rate ($/turnout)
DG</t>
  </si>
  <si>
    <t>CRC
NG</t>
  </si>
  <si>
    <t>CRC
SG</t>
  </si>
  <si>
    <t>CRC
DG</t>
  </si>
  <si>
    <t>Fibre Optic Construction Replacement Cost</t>
  </si>
  <si>
    <t>Signalling Prelim</t>
  </si>
  <si>
    <t>Signalling Overhead</t>
  </si>
  <si>
    <t>Signalling Overheads</t>
  </si>
  <si>
    <t>Arc Fibre Optic (incl. 30% contractor prelim)</t>
  </si>
  <si>
    <t>Arc Fibre Optic (incl. 10% contractor prelim)</t>
  </si>
  <si>
    <t>Length (km)</t>
  </si>
  <si>
    <t>Signalling and Control Systems Construction Replacement Cost</t>
  </si>
  <si>
    <t>Arc AC Supplies (incl. 30% contractor prelim)</t>
  </si>
  <si>
    <t>Arc AC Supplies (incl. 10% contractor prelim)</t>
  </si>
  <si>
    <t>Arc Boom Barrier (incl. 30% contractor prelim)</t>
  </si>
  <si>
    <t>Arc Boom Barrier (incl. 10% contractor prelim)</t>
  </si>
  <si>
    <t>Arc Computer Interlockings (incl. 30% contractor prelim)</t>
  </si>
  <si>
    <t>Arc Computer Interlockings (incl. 10% contractor prelim)</t>
  </si>
  <si>
    <t>Arc DC Supplies (incl. 30% contractor prelim)</t>
  </si>
  <si>
    <t>Arc DC Supplies (incl. 10% contractor prelim)</t>
  </si>
  <si>
    <t>Arc Equipment Cabinet (incl. 30% contractor prelim)</t>
  </si>
  <si>
    <t>Arc Equipment Cabinet (incl. 10% contractor prelim)</t>
  </si>
  <si>
    <t>Arc Equipment Room (incl. 30% contractor prelim)</t>
  </si>
  <si>
    <t>Arc Equipment Room (incl. 10% contractor prelim)</t>
  </si>
  <si>
    <t>Arc Flashlight LC Protection (incl. 30% contractor prelim)</t>
  </si>
  <si>
    <t>Arc Flashlight LC Protection (incl. 10% contractor prelim)</t>
  </si>
  <si>
    <t>Arc Indication Panels (incl. 30% contractor prelim)</t>
  </si>
  <si>
    <t>Arc Indication Panels (incl. 10% contractor prelim)</t>
  </si>
  <si>
    <t>Arc Misc Track Side Equipment (incl. 30% contractor prelim)</t>
  </si>
  <si>
    <t>Arc Misc Track Side Equipment (incl. 10% contractor prelim)</t>
  </si>
  <si>
    <t>Arc Pedestrian Crossings (incl. 30% contractor prelim)</t>
  </si>
  <si>
    <t>Arc Pedestrian Crossings (incl. 10% contractor prelim)</t>
  </si>
  <si>
    <t>Arc Points Electric (incl. 30% contractor prelim)</t>
  </si>
  <si>
    <t>Arc Points Electric (incl. 10% contractor prelim)</t>
  </si>
  <si>
    <t>Arc Points Mechanical (incl. 30% contractor prelim)</t>
  </si>
  <si>
    <t>Arc Points Mechanical (incl. 10% contractor prelim)</t>
  </si>
  <si>
    <t>Arc Signalling Cables (incl. 30% contractor prelim)</t>
  </si>
  <si>
    <t>Arc Signalling Cables (incl. 10% contractor prelim)</t>
  </si>
  <si>
    <t>Arc Siganlling Line Routes (incl. 30% contractor prelim)</t>
  </si>
  <si>
    <t>Arc Signalling Line Routes (incl. 10% contractor prelim)</t>
  </si>
  <si>
    <t>Arc Signals (incl. 30% contractor prelim)</t>
  </si>
  <si>
    <t>Arc Signals (incl. 10% contractor prelim)</t>
  </si>
  <si>
    <t>Arc Switchlocks (incl. 30% contractor prelim)</t>
  </si>
  <si>
    <t>Arc Switchlocks (incl. 10% contractor prelim)</t>
  </si>
  <si>
    <t>Arc TDM Systems (incl. 30% contractor prelim)</t>
  </si>
  <si>
    <t>Arc TDM Systems (incl. 10% contractor prelim)</t>
  </si>
  <si>
    <t>Arc TC - Audio Frequency Overlay (incl. 30% contractor prelim)</t>
  </si>
  <si>
    <t>Arc TC - Audio Frequency Overlay (incl. 10% contractor prelim)</t>
  </si>
  <si>
    <t>Arc TC - Coded  (incl. 30% contractor prelim)</t>
  </si>
  <si>
    <t>Arc TC - Coded (incl. 10% contractor prelim)</t>
  </si>
  <si>
    <t>Arc TC - Predictors (incl. 30% contractor prelim)</t>
  </si>
  <si>
    <t>Arc TC - Predictors (incl. 10% contractor prelim)</t>
  </si>
  <si>
    <t>Arc TC - Solid State Controlled (incl. 30% contractor prelim)</t>
  </si>
  <si>
    <t>Arc TC - Solid State Controlled (incl. 10% contractor prelim)</t>
  </si>
  <si>
    <t>Arc TC DC (incl. 30% contractor prelim)</t>
  </si>
  <si>
    <t>Arc TC DC (incl. 10% contractor prelim)</t>
  </si>
  <si>
    <t>Arc TC Pulse (incl. 30% contractor prelim)</t>
  </si>
  <si>
    <t>Arc TC Pulse (incl. 10% contractor prelim)</t>
  </si>
  <si>
    <t>Arc Track Side Warning Systems (incl. 30% contractor prelim)</t>
  </si>
  <si>
    <t>Arc Track Side Warning Systems (incl. 10% contractor prelim)</t>
  </si>
  <si>
    <t>Arc Train Detection Systems (incl. 30% contractor prelim)</t>
  </si>
  <si>
    <t>Arc Train Detection Systems (incl. 10% contractor prelim)</t>
  </si>
  <si>
    <t>Number
AC Supplies</t>
  </si>
  <si>
    <t>Number
Boom Barrier</t>
  </si>
  <si>
    <t>Number
Computer Interlock</t>
  </si>
  <si>
    <t>Number
DC Supplies</t>
  </si>
  <si>
    <t>Number
Equip Cabinet</t>
  </si>
  <si>
    <t>Number
Equip Room</t>
  </si>
  <si>
    <t>Number
Flashlight</t>
  </si>
  <si>
    <t>Number
Indication Panel</t>
  </si>
  <si>
    <t>Number
Misc Side Equpt</t>
  </si>
  <si>
    <t>Number
Ped Cross</t>
  </si>
  <si>
    <t>Number
Points Electric</t>
  </si>
  <si>
    <t>Number
Points Mech</t>
  </si>
  <si>
    <t>Number
Signalling Cable</t>
  </si>
  <si>
    <t>Length (km)
Signalling LR</t>
  </si>
  <si>
    <t>Number
Signals</t>
  </si>
  <si>
    <t>Number
Switchlocks</t>
  </si>
  <si>
    <t>Number
TDM Systems</t>
  </si>
  <si>
    <t>Number
TC - AFO</t>
  </si>
  <si>
    <t>Number
TC - Coded</t>
  </si>
  <si>
    <t>Number
TC - Predictors</t>
  </si>
  <si>
    <t>Number
TC - SSC</t>
  </si>
  <si>
    <t>Number
TC DC</t>
  </si>
  <si>
    <t>Number
TC Pulse</t>
  </si>
  <si>
    <t>Number
Track Side Warn</t>
  </si>
  <si>
    <t>Number
Train Detection</t>
  </si>
  <si>
    <t>Rate ($/unit)
AC Supplies</t>
  </si>
  <si>
    <t>Rate ($/unit)
Boom Barrier</t>
  </si>
  <si>
    <t>Rate ($/unit)
Computer Interlock</t>
  </si>
  <si>
    <t>Rate ($/unit)
DC Supplies</t>
  </si>
  <si>
    <t>Rate ($/unit)
Equip Cabinet</t>
  </si>
  <si>
    <t>Rate ($/unit)
Equip Room</t>
  </si>
  <si>
    <t>Rate ($/unit)
Flashlight</t>
  </si>
  <si>
    <t>Rate ($/unit)
Indication Panel</t>
  </si>
  <si>
    <t>Rate ($/unit)
Misc Side Equpt</t>
  </si>
  <si>
    <t>Rate ($/unit)
Ped Cross</t>
  </si>
  <si>
    <t>Rate ($/unit)
Points Electric</t>
  </si>
  <si>
    <t>Rate ($/unit)
Points Mech</t>
  </si>
  <si>
    <t>Rate ($/km)
Signalling Cable</t>
  </si>
  <si>
    <t>Rate ($/km)
Signalling LR</t>
  </si>
  <si>
    <t>Rate ($/unit)
Signals</t>
  </si>
  <si>
    <t>Rate ($/unit)
Switchlocks</t>
  </si>
  <si>
    <t>Rate ($/unit)
TDM Systems</t>
  </si>
  <si>
    <t>Rate ($/unit)
TC - AFO</t>
  </si>
  <si>
    <t>Rate ($/unit)
TC - Coded</t>
  </si>
  <si>
    <t>Rate ($/unit)
TC - Predictors</t>
  </si>
  <si>
    <t>Rate ($/unit)
TC - SSC</t>
  </si>
  <si>
    <t>Rate ($/unit)
TC DC</t>
  </si>
  <si>
    <t>Rate ($/unit)
TC Pulse</t>
  </si>
  <si>
    <t>Rate ($/unit)
Track Side Warn</t>
  </si>
  <si>
    <t>Rate ($/unit)
Train Detection</t>
  </si>
  <si>
    <t>CRC
AC Supplies</t>
  </si>
  <si>
    <t>CRC
Boom Barrier</t>
  </si>
  <si>
    <t>CRC
Computer Interlock</t>
  </si>
  <si>
    <t>CRC
DC Supplies</t>
  </si>
  <si>
    <t>CRC
Equip Cabinet</t>
  </si>
  <si>
    <t>CRC
Equip Room</t>
  </si>
  <si>
    <t>CRC
Flashlight</t>
  </si>
  <si>
    <t>CRC
Indication Panel</t>
  </si>
  <si>
    <t>CRC
Misc Side Equpt</t>
  </si>
  <si>
    <t>CRC
Ped Cross</t>
  </si>
  <si>
    <t>CRC
Points Electric</t>
  </si>
  <si>
    <t>CRC
Points Mech</t>
  </si>
  <si>
    <t>CRC
Signalling Cable</t>
  </si>
  <si>
    <t>CRC
Signalling LR</t>
  </si>
  <si>
    <t>CRC
Signals</t>
  </si>
  <si>
    <t>CRC
Switchlocks</t>
  </si>
  <si>
    <t>CRC
TDM Systems</t>
  </si>
  <si>
    <t>CRC
TC - AFO</t>
  </si>
  <si>
    <t>CRC
TC - Coded</t>
  </si>
  <si>
    <t>CRC
TC - Predictors</t>
  </si>
  <si>
    <t>CRC
TC - SSC</t>
  </si>
  <si>
    <t>CRC
TC DC</t>
  </si>
  <si>
    <t>CRC
TC Pulse</t>
  </si>
  <si>
    <t>CRC
Track Side Warn</t>
  </si>
  <si>
    <t>CRC
Train Detection</t>
  </si>
  <si>
    <t>Control Centre Assets Construction Replacement Cost</t>
  </si>
  <si>
    <t>Control Centres on the Network</t>
  </si>
  <si>
    <t>Direct Cost Rate ($/Unit)</t>
  </si>
  <si>
    <t>Owned by Arc</t>
  </si>
  <si>
    <t>Not Owned by Arc</t>
  </si>
  <si>
    <t>Operated by Arc?</t>
  </si>
  <si>
    <t>Arc Control Centre Assets (incl. 30% contractor prelim)</t>
  </si>
  <si>
    <t>Avon</t>
  </si>
  <si>
    <t>Arc Control Centre Assets (incl. 10% contractor prelim)</t>
  </si>
  <si>
    <t>Canning Vale</t>
  </si>
  <si>
    <t>Yes</t>
  </si>
  <si>
    <t>Picton</t>
  </si>
  <si>
    <t>Midland</t>
  </si>
  <si>
    <t>Number</t>
  </si>
  <si>
    <t>Rate ($/Unit)</t>
  </si>
  <si>
    <t>Undistributed
CRC</t>
  </si>
  <si>
    <t>Distributed CRC</t>
  </si>
  <si>
    <t>Communication Assets Construction Replacement Cost</t>
  </si>
  <si>
    <t>Arc Radio Base Station (incl. 30% contractor prelim)</t>
  </si>
  <si>
    <t>Arc Radio Base Station (incl. 10% contractor prelim)</t>
  </si>
  <si>
    <t>Arc Signalling Hut (incl. 30% contractor prelim)</t>
  </si>
  <si>
    <t>Arc Signalling Hut (incl. 10% contractor prelim)</t>
  </si>
  <si>
    <t>Arc Train Order Cabin (incl. 30% contractor prelim)</t>
  </si>
  <si>
    <t>Arc Train Order Cabin (incl. 10% contractor prelim)</t>
  </si>
  <si>
    <t>Number
Radio Station</t>
  </si>
  <si>
    <t>Number
Signalling Hut</t>
  </si>
  <si>
    <t>Number
Train Order Cabin</t>
  </si>
  <si>
    <t>Rate ($/Unit)
Equip Room</t>
  </si>
  <si>
    <t>Rate ($/Unit)
Radio Station</t>
  </si>
  <si>
    <t>Rate ($/Unit)
Signalling Hut</t>
  </si>
  <si>
    <t>Rate
Train Cabin</t>
  </si>
  <si>
    <t>CRC
Radio Station</t>
  </si>
  <si>
    <t>CRC
Signalling Hut</t>
  </si>
  <si>
    <t>CRC
Train Cabin</t>
  </si>
  <si>
    <t>Radio Masts Assets Construction Replacement Cost</t>
  </si>
  <si>
    <t>Arc Radio Masts Assets (incl. 30% contractor prelim)</t>
  </si>
  <si>
    <t>Arc Radio Masts Assets (incl. 10% contractor prelim)</t>
  </si>
  <si>
    <t>Buildings Construction Replacement Cost</t>
  </si>
  <si>
    <t>Maintenance Facility</t>
  </si>
  <si>
    <t>Direct Cost</t>
  </si>
  <si>
    <t>Arc Centralised Control Centres (incl. 30% contractor prelim)</t>
  </si>
  <si>
    <t>Arc Centralised Control Centres (incl. 25% contractor prelim)</t>
  </si>
  <si>
    <t>Arc Maintenance Facilities (incl. 30% contractor prelim)</t>
  </si>
  <si>
    <t>Kewdale</t>
  </si>
  <si>
    <t>Arc Maintenance Facilities (incl. 25% contractor prelim)</t>
  </si>
  <si>
    <t>Arc Other Buildings (incl. 30% contractor prelim)</t>
  </si>
  <si>
    <t>Arc Other Buildings (incl. 25% contractor prelim)</t>
  </si>
  <si>
    <t>Narngulu</t>
  </si>
  <si>
    <t>Northam</t>
  </si>
  <si>
    <t>Pinjarra</t>
  </si>
  <si>
    <t>Operational 
Route Length</t>
  </si>
  <si>
    <t>Number of Centralised Control Centres</t>
  </si>
  <si>
    <t>Number of Maintenance Facilities</t>
  </si>
  <si>
    <t>Area (m2)
Other Buildings</t>
  </si>
  <si>
    <t>Rate ($/unit)
CCC</t>
  </si>
  <si>
    <t>Rate ($/unit)
MF</t>
  </si>
  <si>
    <t>Rate ($/m2)
OB</t>
  </si>
  <si>
    <t>CRC
CCC</t>
  </si>
  <si>
    <t>CRC
MF</t>
  </si>
  <si>
    <t>CRC
OB</t>
  </si>
  <si>
    <t>Distributed CRC
CCC</t>
  </si>
  <si>
    <t>Distributed CRC
MF</t>
  </si>
  <si>
    <t>Distributed CRC
OB</t>
  </si>
  <si>
    <t>h</t>
  </si>
  <si>
    <t>Pedestrian Crossings Construction Replacement Cost</t>
  </si>
  <si>
    <t>Direct Cost Rate ($/unit)</t>
  </si>
  <si>
    <t>Arc Type 1 Gated (incl. 30% contractor prelim) ($/m)</t>
  </si>
  <si>
    <t>Arc Type 1 Gated (incl. 25% contractor prelim) ($/m)</t>
  </si>
  <si>
    <t>Arc Type 2 Signals (incl. 30% contractor prelim)</t>
  </si>
  <si>
    <t>Arc Type 2 Signals (incl. 25% contractor prelim)</t>
  </si>
  <si>
    <t>Arc Type 3 Maze (incl. 30% contractor prelim)</t>
  </si>
  <si>
    <t>Arc Type 3 Maze (incl. 25% contractor prelim)</t>
  </si>
  <si>
    <t>Arc Type 4 Path Only (incl. 30% contractor prelim)</t>
  </si>
  <si>
    <t>Arc Type 4 Path Only (incl. 25% contractor prelim)</t>
  </si>
  <si>
    <t>Arc Type 5 Unprotected (incl. 30% contractor prelim)</t>
  </si>
  <si>
    <t>Arc Type 5 Unprotected (incl. 25% contractor prelim)</t>
  </si>
  <si>
    <t>Number
Type 1</t>
  </si>
  <si>
    <t>Number
Type 2</t>
  </si>
  <si>
    <t>Number
Type 3</t>
  </si>
  <si>
    <t>Number
Type 4</t>
  </si>
  <si>
    <t>Number
Type 5</t>
  </si>
  <si>
    <t>Rate ($/unit)
Type 1</t>
  </si>
  <si>
    <t>Rate ($/unit)
Type 2</t>
  </si>
  <si>
    <t>Rate ($/unit)
Type 3</t>
  </si>
  <si>
    <t>Rate ($/unit)
Type 4</t>
  </si>
  <si>
    <t>Rate ($/unit)
Type 5</t>
  </si>
  <si>
    <t>CRC
Type 2</t>
  </si>
  <si>
    <t>CRC
Type 5</t>
  </si>
  <si>
    <t>Plant and Equipment Construction Replacement Cost</t>
  </si>
  <si>
    <t>Asset</t>
  </si>
  <si>
    <t>Quantity</t>
  </si>
  <si>
    <t>Direct Cost Rate
($/unit)</t>
  </si>
  <si>
    <t>Light Vehicle</t>
  </si>
  <si>
    <t>Heavy Vehicle</t>
  </si>
  <si>
    <t>Trailer</t>
  </si>
  <si>
    <t>RRV</t>
  </si>
  <si>
    <t>Forklift</t>
  </si>
  <si>
    <t>Ballast Wagon</t>
  </si>
  <si>
    <t>Power Tool</t>
  </si>
  <si>
    <t>Tamper</t>
  </si>
  <si>
    <t>Trolley</t>
  </si>
  <si>
    <t>Support Equip.</t>
  </si>
  <si>
    <t>Hand Tools</t>
  </si>
  <si>
    <t>Generators</t>
  </si>
  <si>
    <t>Asset Monitoring Vehicle</t>
  </si>
  <si>
    <t>Signage Construction Replacement Cost</t>
  </si>
  <si>
    <t>Arc Signage (incl. 30% contractor prelim)</t>
  </si>
  <si>
    <t>Arc Signage (incl. 25% contractor prelim)</t>
  </si>
  <si>
    <t>Rate ($/unit)</t>
  </si>
  <si>
    <t>Walkways Construction Replacement Cost</t>
  </si>
  <si>
    <t>Length of Embankment</t>
  </si>
  <si>
    <t>Width of Walkways</t>
  </si>
  <si>
    <t>Area of Walkway (m2)</t>
  </si>
  <si>
    <t>Optimisation due to removing non-operational route sections</t>
  </si>
  <si>
    <t>Escalation of Contributed Capital
Using the WA Road Bridge Construction Index</t>
  </si>
  <si>
    <t>Main Roads
Pedestrian Crossings</t>
  </si>
  <si>
    <t>Strategic Grain
Network Review</t>
  </si>
  <si>
    <t>Passing Loops
Koolyanobbing to Kalgoorlie</t>
  </si>
  <si>
    <t>EGR resleepering</t>
  </si>
  <si>
    <t>Cliff Natural Resources</t>
  </si>
  <si>
    <t>TOTAL</t>
  </si>
  <si>
    <t>Totals</t>
  </si>
  <si>
    <t>Strategic Grain Network Review</t>
  </si>
  <si>
    <t>Index</t>
  </si>
  <si>
    <t>Amount</t>
  </si>
  <si>
    <t>Passing Loops Koolyanobbing to Kalgoorlie</t>
  </si>
  <si>
    <t>Main Roads Pedestrian Crossings</t>
  </si>
  <si>
    <t>Fundings Costs</t>
  </si>
  <si>
    <t>Total funding costs</t>
  </si>
  <si>
    <t>Active method</t>
  </si>
  <si>
    <t>Full capitalisation</t>
  </si>
  <si>
    <t>Method 1: By year</t>
  </si>
  <si>
    <t>Method 2: By net capex %</t>
  </si>
  <si>
    <t>Assumptions</t>
  </si>
  <si>
    <t>Calculations</t>
  </si>
  <si>
    <t>Years</t>
  </si>
  <si>
    <t>Capex</t>
  </si>
  <si>
    <t>Net Capex profile</t>
  </si>
  <si>
    <t>WACC</t>
  </si>
  <si>
    <t>Net Capex</t>
  </si>
  <si>
    <t>E/V</t>
  </si>
  <si>
    <t>ERC percent</t>
  </si>
  <si>
    <t>Equity Raising Costs</t>
  </si>
  <si>
    <t>ERC dollar</t>
  </si>
  <si>
    <t>Opening</t>
  </si>
  <si>
    <t>ERCs</t>
  </si>
  <si>
    <t>Closing</t>
  </si>
  <si>
    <t>Capitalisation</t>
  </si>
  <si>
    <t>Closing plus cap</t>
  </si>
  <si>
    <t>Cumulative net capex</t>
  </si>
  <si>
    <t>Cumulative dollars</t>
  </si>
  <si>
    <t>Cumulative percent</t>
  </si>
  <si>
    <t>Method sensitivities</t>
  </si>
  <si>
    <t>Method 1, by year x</t>
  </si>
  <si>
    <t>Threshold: year x</t>
  </si>
  <si>
    <t>Timing</t>
  </si>
  <si>
    <t>Tranche 1</t>
  </si>
  <si>
    <t>Halfway point</t>
  </si>
  <si>
    <t>Capital Charge</t>
  </si>
  <si>
    <t>Tranche 2</t>
  </si>
  <si>
    <t>Total Capex</t>
  </si>
  <si>
    <t>Total Capital Charges + ERC</t>
  </si>
  <si>
    <t>Method 2: By capex percent</t>
  </si>
  <si>
    <t>Method 2, cumulative net capex of x% spent</t>
  </si>
  <si>
    <t>Threshold: percent x</t>
  </si>
  <si>
    <t>Capital base to apply funding costs over</t>
  </si>
  <si>
    <t>Funding Costs per route</t>
  </si>
  <si>
    <t>Capex distribution, per cent</t>
  </si>
  <si>
    <t>DORC asset distribution</t>
  </si>
  <si>
    <t>ORC asset distribution</t>
  </si>
  <si>
    <t>Depreciation asset distribution</t>
  </si>
  <si>
    <t>Deprecation Rate</t>
  </si>
  <si>
    <t>RAB by route and assets</t>
  </si>
  <si>
    <t>DORC Check</t>
  </si>
  <si>
    <t>Restructured to be on track, route and asset level</t>
  </si>
  <si>
    <t>Trackno</t>
  </si>
  <si>
    <t>Trackno2</t>
  </si>
  <si>
    <t>Routeno</t>
  </si>
  <si>
    <t>Routeno2</t>
  </si>
  <si>
    <t>Economic Life remaining</t>
  </si>
  <si>
    <t>Design Life</t>
  </si>
  <si>
    <t>Remaining life</t>
  </si>
  <si>
    <t>Legend</t>
  </si>
  <si>
    <t>Style</t>
  </si>
  <si>
    <t>Design</t>
  </si>
  <si>
    <t>Comment</t>
  </si>
  <si>
    <t>SheetHeader1</t>
  </si>
  <si>
    <t>SheetHeader2</t>
  </si>
  <si>
    <t>Header0</t>
  </si>
  <si>
    <t>H0 Header0</t>
  </si>
  <si>
    <t>Header1</t>
  </si>
  <si>
    <t>Header2</t>
  </si>
  <si>
    <t>Header3</t>
  </si>
  <si>
    <t>Assumption</t>
  </si>
  <si>
    <t>A user driven numerical input</t>
  </si>
  <si>
    <t>Assumption List</t>
  </si>
  <si>
    <t>Word</t>
  </si>
  <si>
    <t>A user driven list input</t>
  </si>
  <si>
    <t>InconsistentFormula</t>
  </si>
  <si>
    <t>A cell that has a formula that is different to the ones around it</t>
  </si>
  <si>
    <t>Technical_Input</t>
  </si>
  <si>
    <t>A model input that should not be changed to protect the integrity of the model</t>
  </si>
  <si>
    <t>Empty_Cell</t>
  </si>
  <si>
    <t>A cell that is left intentionally blank to avoid the risk of error</t>
  </si>
  <si>
    <t>InSheet</t>
  </si>
  <si>
    <t>A link within the worksheet or an interim calculation step</t>
  </si>
  <si>
    <t xml:space="preserve">OffSheet </t>
  </si>
  <si>
    <t>A link to another worksheet to minimise the number of inter-worksheet references</t>
  </si>
  <si>
    <t>Line_SubTotal</t>
  </si>
  <si>
    <t>The sum of elements in the table immediately above</t>
  </si>
  <si>
    <t>Line_Other</t>
  </si>
  <si>
    <t>The operation of elements above</t>
  </si>
  <si>
    <t>Line_Total</t>
  </si>
  <si>
    <t xml:space="preserve">The sum of elements above, including sub-totals </t>
  </si>
  <si>
    <t>Line_ClosingBal</t>
  </si>
  <si>
    <t>The closing balance of a control account</t>
  </si>
  <si>
    <t>Unit / Info</t>
  </si>
  <si>
    <t>USD millions</t>
  </si>
  <si>
    <t>Explanatory text showing helpful information and the units/dimensions of the calculations</t>
  </si>
  <si>
    <t>Line_Summary</t>
  </si>
  <si>
    <t>The SUM() of everything to the right</t>
  </si>
  <si>
    <t>Applied_Rate</t>
  </si>
  <si>
    <t>Applied rate for calculations</t>
  </si>
  <si>
    <t>Table_Column</t>
  </si>
  <si>
    <t>Column</t>
  </si>
  <si>
    <t>Column headers</t>
  </si>
  <si>
    <t>Table_Heading</t>
  </si>
  <si>
    <t>Header of a table or of an off-sheet reference, ERA new</t>
  </si>
  <si>
    <t>Header of a table or of an off-sheet reference, FM</t>
  </si>
  <si>
    <t>Flag</t>
  </si>
  <si>
    <t>Binary flag - set up as a 'Style' and updated with conditional formatting</t>
  </si>
  <si>
    <t>Check using words</t>
  </si>
  <si>
    <t>Check symbol</t>
  </si>
  <si>
    <t>Check using symbols</t>
  </si>
  <si>
    <t>Percent</t>
  </si>
  <si>
    <t>Percent number formatting</t>
  </si>
  <si>
    <t>Multiples</t>
  </si>
  <si>
    <t>Multiple format</t>
  </si>
  <si>
    <t>Other</t>
  </si>
  <si>
    <t xml:space="preserve">Direct Cost Rate </t>
  </si>
  <si>
    <t xml:space="preserve">CRC Rate </t>
  </si>
  <si>
    <t>Direct Cost Rate</t>
  </si>
  <si>
    <t>Direct Cost Rate
($/km)</t>
  </si>
  <si>
    <t>EGR Re-sleepering</t>
  </si>
  <si>
    <t>Draft Determination Model Arc DORC</t>
  </si>
  <si>
    <t>C&amp;E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</si>
</sst>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164" formatCode="###\ ###\ ###"/>
    <numFmt numFmtId="165" formatCode="###\ ###\ ###\ ###"/>
    <numFmt numFmtId="166" formatCode="###\ ###\ ###\ ###.00;\-###\ ###\ ###.00;"/>
    <numFmt numFmtId="167" formatCode="##\ ###\ ###\ ###.00;\-##\ ###\ ###.00;"/>
    <numFmt numFmtId="168" formatCode="#\ ###\ ###\ ###.00;\-#\ ###\ ###.00;"/>
    <numFmt numFmtId="169" formatCode="0.0%"/>
    <numFmt numFmtId="170" formatCode="[Red]\◉;[Red]\◉;[Color10]\◉"/>
    <numFmt numFmtId="171" formatCode="_(#,##0_)_%;\(#,##0\)_%;_(&quot;–&quot;_)_%;_(@_)_%"/>
    <numFmt numFmtId="172" formatCode="&quot;▼ &quot;@"/>
    <numFmt numFmtId="173" formatCode="&quot;Year&quot;\ #"/>
    <numFmt numFmtId="174" formatCode="_(#,##0.0%_);\(#,##0.0%\);_(&quot;–&quot;_)_%;_(@_)_%"/>
    <numFmt numFmtId="175" formatCode="_(#,##0.00%_);\(#,##0.00%\);_(&quot;–&quot;_)_%;_(@_)_%"/>
    <numFmt numFmtId="176" formatCode="_(#,##0.0_)_%;\(#,##0.0\)_%;_(&quot;–&quot;_)_%;_(@_)_%"/>
    <numFmt numFmtId="177" formatCode="&quot;▼ Year &quot;#"/>
    <numFmt numFmtId="178" formatCode="_-* #,##0_-;* \(#,##0\)_-;_-* &quot;-&quot;??_-;_-@_-"/>
    <numFmt numFmtId="179" formatCode="_(#,##0%_);\(#,##0%\);_(&quot;–&quot;_)_%;_(@_)_%"/>
    <numFmt numFmtId="180" formatCode="_(0.0\x_)_)_';_(\(0.0\x\)_'_';_(&quot;–&quot;_)_%;_(@_)_%"/>
    <numFmt numFmtId="181" formatCode="&quot;Fail&quot;;&quot;Fail&quot;;&quot;Ok&quot;"/>
    <numFmt numFmtId="182" formatCode="_(* #,##0.00%_);_(* \(#,##0.00%\);_(* &quot;-&quot;??_);_(@_)"/>
    <numFmt numFmtId="183" formatCode="_(* #,##0.00\x_);_(* \(#,##0.00\x\);_(* &quot;-&quot;??_);_(@_)"/>
    <numFmt numFmtId="184" formatCode="_-[$$-C09]* #,##0.00_-;\-[$$-C09]* #,##0.00_-;_-[$$-C09]* &quot;-&quot;??_-;_-@_-"/>
    <numFmt numFmtId="185" formatCode="_-[$$-C09]* #,##0_-;\-[$$-C09]* #,##0_-;_-[$$-C09]* &quot;-&quot;_-;_-@_-"/>
    <numFmt numFmtId="186" formatCode="_(#,##0.00_)_%;\(#,##0.00\)_%;_(&quot;–&quot;_)_%;_(@_)_%"/>
    <numFmt numFmtId="187" formatCode="#,##0.0"/>
    <numFmt numFmtId="188" formatCode="0.0"/>
  </numFmts>
  <fonts count="6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b/>
      <sz val="14"/>
      <color theme="1"/>
      <name val="Arial"/>
      <family val="2"/>
    </font>
    <font>
      <b/>
      <sz val="11"/>
      <color rgb="FF00B050"/>
      <name val="Arial"/>
      <family val="2"/>
      <scheme val="minor"/>
    </font>
    <font>
      <b/>
      <sz val="12"/>
      <color theme="1"/>
      <name val="Arial"/>
      <family val="2"/>
      <scheme val="minor"/>
    </font>
    <font>
      <sz val="11"/>
      <color theme="1"/>
      <name val="Arial Narrow"/>
      <family val="2"/>
    </font>
    <font>
      <i/>
      <sz val="11"/>
      <color theme="1"/>
      <name val="Arial"/>
      <family val="2"/>
      <scheme val="minor"/>
    </font>
    <font>
      <sz val="10"/>
      <color theme="1"/>
      <name val="Arial"/>
      <family val="2"/>
    </font>
    <font>
      <sz val="10"/>
      <name val="Arial"/>
      <family val="2"/>
    </font>
    <font>
      <sz val="11"/>
      <name val="Arial"/>
      <family val="2"/>
      <scheme val="minor"/>
    </font>
    <font>
      <b/>
      <sz val="14"/>
      <color theme="0"/>
      <name val="Arial"/>
      <family val="2"/>
    </font>
    <font>
      <sz val="10"/>
      <color theme="1" tint="0.34998626667073579"/>
      <name val="Arial"/>
      <family val="2"/>
    </font>
    <font>
      <b/>
      <sz val="10"/>
      <color rgb="FF003866"/>
      <name val="Arial"/>
      <family val="2"/>
    </font>
    <font>
      <b/>
      <sz val="10"/>
      <color theme="1"/>
      <name val="Arial"/>
      <family val="2"/>
      <scheme val="minor"/>
    </font>
    <font>
      <b/>
      <sz val="10"/>
      <color theme="1"/>
      <name val="Arial"/>
      <family val="2"/>
    </font>
    <font>
      <sz val="10"/>
      <color rgb="FFC00000"/>
      <name val="Arial"/>
      <family val="2"/>
    </font>
    <font>
      <b/>
      <sz val="10"/>
      <name val="Arial"/>
      <family val="2"/>
    </font>
    <font>
      <b/>
      <sz val="11"/>
      <color theme="0"/>
      <name val="Arial"/>
      <family val="2"/>
    </font>
    <font>
      <sz val="11"/>
      <color theme="1"/>
      <name val="Arial"/>
      <family val="2"/>
    </font>
    <font>
      <i/>
      <sz val="10"/>
      <color theme="1"/>
      <name val="Arial"/>
      <family val="2"/>
      <scheme val="minor"/>
    </font>
    <font>
      <sz val="10"/>
      <color theme="0" tint="-0.34998626667073579"/>
      <name val="Arial"/>
      <family val="2"/>
    </font>
    <font>
      <u/>
      <sz val="10"/>
      <color theme="1"/>
      <name val="Arial"/>
      <family val="2"/>
      <scheme val="minor"/>
    </font>
    <font>
      <sz val="10"/>
      <color theme="1"/>
      <name val="Arial"/>
      <family val="2"/>
      <scheme val="minor"/>
    </font>
    <font>
      <sz val="11"/>
      <color rgb="FF000000"/>
      <name val="Arial"/>
      <family val="2"/>
      <scheme val="minor"/>
    </font>
    <font>
      <sz val="10"/>
      <color theme="9" tint="-0.499984740745262"/>
      <name val="Arial"/>
      <family val="2"/>
    </font>
    <font>
      <sz val="18"/>
      <color theme="5"/>
      <name val="Arial"/>
      <family val="2"/>
    </font>
    <font>
      <b/>
      <sz val="14"/>
      <color rgb="FF003057"/>
      <name val="Arial"/>
      <family val="2"/>
    </font>
    <font>
      <b/>
      <sz val="14"/>
      <color rgb="FF55565B"/>
      <name val="Arial"/>
      <family val="2"/>
    </font>
    <font>
      <b/>
      <u/>
      <sz val="14"/>
      <name val="Arial"/>
      <family val="2"/>
    </font>
    <font>
      <b/>
      <sz val="10"/>
      <color rgb="FFFFFFFF"/>
      <name val="Arial"/>
      <family val="2"/>
      <scheme val="minor"/>
    </font>
    <font>
      <b/>
      <sz val="11"/>
      <color theme="1"/>
      <name val="Arial"/>
      <family val="2"/>
    </font>
    <font>
      <i/>
      <sz val="11"/>
      <color rgb="FF586577"/>
      <name val="Arial"/>
      <family val="2"/>
    </font>
    <font>
      <sz val="11"/>
      <color rgb="FF586577"/>
      <name val="Arial"/>
      <family val="2"/>
    </font>
    <font>
      <sz val="11"/>
      <color theme="0" tint="-0.34998626667073579"/>
      <name val="Arial"/>
      <family val="2"/>
    </font>
    <font>
      <b/>
      <sz val="18"/>
      <color theme="5"/>
      <name val="Arial"/>
      <family val="2"/>
      <scheme val="minor"/>
    </font>
    <font>
      <b/>
      <sz val="16"/>
      <color theme="5"/>
      <name val="Arial"/>
      <family val="2"/>
      <scheme val="minor"/>
    </font>
    <font>
      <i/>
      <sz val="14"/>
      <color theme="5"/>
      <name val="Arial"/>
      <family val="2"/>
      <scheme val="minor"/>
    </font>
    <font>
      <i/>
      <sz val="13"/>
      <color theme="5"/>
      <name val="Arial"/>
      <family val="2"/>
      <scheme val="minor"/>
    </font>
    <font>
      <b/>
      <sz val="22"/>
      <color theme="5"/>
      <name val="Arial"/>
      <family val="2"/>
      <scheme val="minor"/>
    </font>
    <font>
      <b/>
      <i/>
      <sz val="11"/>
      <color theme="1"/>
      <name val="Arial"/>
      <family val="2"/>
      <scheme val="minor"/>
    </font>
    <font>
      <b/>
      <sz val="11"/>
      <color rgb="FFFFFFFF"/>
      <name val="Arial"/>
      <family val="2"/>
      <scheme val="minor"/>
    </font>
    <font>
      <b/>
      <sz val="11"/>
      <color rgb="FF00B050"/>
      <name val="Arial"/>
      <family val="2"/>
    </font>
    <font>
      <sz val="11"/>
      <name val="Arial"/>
      <family val="2"/>
    </font>
    <font>
      <sz val="11"/>
      <color rgb="FFC00000"/>
      <name val="Arial"/>
      <family val="2"/>
    </font>
    <font>
      <b/>
      <sz val="11"/>
      <name val="Arial"/>
      <family val="2"/>
    </font>
    <font>
      <i/>
      <sz val="11"/>
      <color theme="0" tint="-0.34998626667073579"/>
      <name val="Arial"/>
      <family val="2"/>
    </font>
    <font>
      <sz val="11"/>
      <color rgb="FFFFFFFF"/>
      <name val="Arial"/>
      <family val="2"/>
    </font>
    <font>
      <sz val="11"/>
      <color theme="0" tint="-0.499984740745262"/>
      <name val="Arial"/>
      <family val="2"/>
    </font>
    <font>
      <sz val="11"/>
      <color rgb="FF191919"/>
      <name val="Arial"/>
      <family val="2"/>
      <scheme val="minor"/>
    </font>
    <font>
      <u/>
      <sz val="11"/>
      <color theme="10"/>
      <name val="Arial"/>
      <family val="2"/>
      <scheme val="minor"/>
    </font>
    <font>
      <u/>
      <sz val="11"/>
      <name val="Arial"/>
      <family val="2"/>
      <scheme val="minor"/>
    </font>
    <font>
      <sz val="11"/>
      <color rgb="FFFFFFFF"/>
      <name val="Arial"/>
      <family val="2"/>
      <scheme val="minor"/>
    </font>
    <font>
      <sz val="11"/>
      <color rgb="FF000000"/>
      <name val="Arial"/>
      <family val="2"/>
    </font>
    <font>
      <b/>
      <sz val="11"/>
      <color rgb="FF000000"/>
      <name val="Arial"/>
      <family val="2"/>
      <scheme val="minor"/>
    </font>
    <font>
      <b/>
      <sz val="11"/>
      <color rgb="FF000000"/>
      <name val="Arial"/>
      <family val="2"/>
    </font>
    <font>
      <b/>
      <sz val="10"/>
      <color rgb="FF00B050"/>
      <name val="Arial"/>
      <family val="2"/>
      <scheme val="minor"/>
    </font>
    <font>
      <b/>
      <sz val="11"/>
      <color theme="1"/>
      <name val="Arial"/>
      <family val="2"/>
    </font>
    <font>
      <sz val="11"/>
      <color rgb="FFC00000"/>
      <name val="Arial"/>
      <family val="2"/>
    </font>
  </fonts>
  <fills count="31">
    <fill>
      <patternFill patternType="none"/>
    </fill>
    <fill>
      <patternFill patternType="gray125"/>
    </fill>
    <fill>
      <patternFill patternType="solid">
        <fgColor rgb="FF0070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3057"/>
        <bgColor indexed="64"/>
      </patternFill>
    </fill>
    <fill>
      <patternFill patternType="solid">
        <fgColor rgb="FFC00000"/>
        <bgColor rgb="FF000000"/>
      </patternFill>
    </fill>
    <fill>
      <patternFill patternType="solid">
        <fgColor rgb="FFEE1C24"/>
        <bgColor rgb="FF000000"/>
      </patternFill>
    </fill>
    <fill>
      <patternFill patternType="solid">
        <fgColor theme="0" tint="-0.14996795556505021"/>
        <bgColor indexed="64"/>
      </patternFill>
    </fill>
    <fill>
      <patternFill patternType="solid">
        <fgColor rgb="FF55565B"/>
        <bgColor indexed="64"/>
      </patternFill>
    </fill>
    <fill>
      <patternFill patternType="lightGray">
        <fgColor theme="0" tint="-0.34998626667073579"/>
        <bgColor indexed="65"/>
      </patternFill>
    </fill>
    <fill>
      <patternFill patternType="lightUp">
        <fgColor theme="0" tint="-0.34998626667073579"/>
        <bgColor indexed="65"/>
      </patternFill>
    </fill>
    <fill>
      <patternFill patternType="lightGray">
        <bgColor theme="0"/>
      </patternFill>
    </fill>
    <fill>
      <patternFill patternType="solid">
        <fgColor rgb="FFFFC000"/>
        <bgColor indexed="64"/>
      </patternFill>
    </fill>
    <fill>
      <patternFill patternType="solid">
        <fgColor theme="8" tint="0.79998168889431442"/>
        <bgColor indexed="64"/>
      </patternFill>
    </fill>
    <fill>
      <patternFill patternType="solid">
        <fgColor theme="5" tint="0.89996032593768116"/>
        <bgColor indexed="64"/>
      </patternFill>
    </fill>
    <fill>
      <patternFill patternType="solid">
        <fgColor rgb="FFEDAA6D"/>
        <bgColor indexed="64"/>
      </patternFill>
    </fill>
    <fill>
      <patternFill patternType="solid">
        <fgColor theme="5"/>
        <bgColor indexed="64"/>
      </patternFill>
    </fill>
    <fill>
      <patternFill patternType="solid">
        <fgColor theme="5" tint="0.24994659260841701"/>
        <bgColor indexed="64"/>
      </patternFill>
    </fill>
    <fill>
      <patternFill patternType="solid">
        <fgColor rgb="FF92D050"/>
        <bgColor indexed="64"/>
      </patternFill>
    </fill>
    <fill>
      <patternFill patternType="solid">
        <fgColor rgb="FF7030A0"/>
        <bgColor indexed="64"/>
      </patternFill>
    </fill>
    <fill>
      <patternFill patternType="solid">
        <fgColor theme="2" tint="-0.249977111117893"/>
        <bgColor indexed="64"/>
      </patternFill>
    </fill>
    <fill>
      <patternFill patternType="solid">
        <fgColor rgb="FF00B050"/>
        <bgColor rgb="FF000000"/>
      </patternFill>
    </fill>
    <fill>
      <patternFill patternType="solid">
        <fgColor rgb="FF0069BF"/>
        <bgColor rgb="FF000000"/>
      </patternFill>
    </fill>
    <fill>
      <patternFill patternType="solid">
        <fgColor theme="0" tint="-0.499984740745262"/>
        <bgColor indexed="64"/>
      </patternFill>
    </fill>
    <fill>
      <patternFill patternType="solid">
        <fgColor theme="8"/>
        <bgColor indexed="64"/>
      </patternFill>
    </fill>
    <fill>
      <patternFill patternType="solid">
        <fgColor theme="7"/>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s>
  <borders count="5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hair">
        <color rgb="FF787878"/>
      </left>
      <right style="hair">
        <color rgb="FF787878"/>
      </right>
      <top/>
      <bottom style="thin">
        <color rgb="FF78787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dashed">
        <color indexed="64"/>
      </top>
      <bottom/>
      <diagonal/>
    </border>
    <border>
      <left/>
      <right/>
      <top style="thin">
        <color indexed="64"/>
      </top>
      <bottom style="double">
        <color indexed="64"/>
      </bottom>
      <diagonal/>
    </border>
    <border>
      <left style="thin">
        <color rgb="FF787878"/>
      </left>
      <right style="thin">
        <color rgb="FF787878"/>
      </right>
      <top style="thin">
        <color rgb="FF787878"/>
      </top>
      <bottom style="thin">
        <color rgb="FF787878"/>
      </bottom>
      <diagonal/>
    </border>
    <border>
      <left style="hair">
        <color rgb="FF000000"/>
      </left>
      <right style="hair">
        <color rgb="FF000000"/>
      </right>
      <top style="hair">
        <color rgb="FF000000"/>
      </top>
      <bottom style="hair">
        <color rgb="FF000000"/>
      </bottom>
      <diagonal/>
    </border>
    <border>
      <left style="thin">
        <color theme="1" tint="0.34998626667073579"/>
      </left>
      <right style="thin">
        <color theme="1" tint="0.34998626667073579"/>
      </right>
      <top style="thin">
        <color theme="1" tint="0.34998626667073579"/>
      </top>
      <bottom/>
      <diagonal/>
    </border>
    <border>
      <left style="thin">
        <color theme="0" tint="-0.34998626667073579"/>
      </left>
      <right/>
      <top style="thin">
        <color theme="0" tint="-0.34998626667073579"/>
      </top>
      <bottom style="thin">
        <color theme="0" tint="-0.34998626667073579"/>
      </bottom>
      <diagonal/>
    </border>
    <border>
      <left style="hair">
        <color rgb="FF000000"/>
      </left>
      <right style="hair">
        <color rgb="FF787878"/>
      </right>
      <top/>
      <bottom style="thin">
        <color rgb="FF787878"/>
      </bottom>
      <diagonal/>
    </border>
    <border>
      <left/>
      <right style="hair">
        <color rgb="FF787878"/>
      </right>
      <top/>
      <bottom style="thin">
        <color rgb="FF787878"/>
      </bottom>
      <diagonal/>
    </border>
    <border>
      <left style="thin">
        <color theme="9" tint="-0.499984740745262"/>
      </left>
      <right style="thin">
        <color theme="9" tint="-0.499984740745262"/>
      </right>
      <top style="thin">
        <color theme="9" tint="-0.499984740745262"/>
      </top>
      <bottom/>
      <diagonal/>
    </border>
    <border>
      <left/>
      <right/>
      <top/>
      <bottom style="medium">
        <color indexed="64"/>
      </bottom>
      <diagonal/>
    </border>
    <border>
      <left/>
      <right/>
      <top/>
      <bottom style="thick">
        <color theme="1"/>
      </bottom>
      <diagonal/>
    </border>
    <border>
      <left style="thin">
        <color theme="5"/>
      </left>
      <right style="thin">
        <color theme="5"/>
      </right>
      <top style="thin">
        <color theme="5"/>
      </top>
      <bottom style="thin">
        <color theme="5"/>
      </bottom>
      <diagonal/>
    </border>
    <border>
      <left/>
      <right/>
      <top style="hair">
        <color rgb="FF000000"/>
      </top>
      <bottom/>
      <diagonal/>
    </border>
    <border>
      <left style="thin">
        <color indexed="64"/>
      </left>
      <right/>
      <top style="thin">
        <color rgb="FF000000"/>
      </top>
      <bottom/>
      <diagonal/>
    </border>
    <border>
      <left style="thin">
        <color theme="1" tint="0.34998626667073579"/>
      </left>
      <right style="thin">
        <color theme="1" tint="0.34998626667073579"/>
      </right>
      <top style="thin">
        <color rgb="FF000000"/>
      </top>
      <bottom style="thin">
        <color theme="1" tint="0.34998626667073579"/>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theme="5"/>
      </left>
      <right/>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rgb="FF003057"/>
      </left>
      <right style="thin">
        <color rgb="FF003057"/>
      </right>
      <top style="thin">
        <color rgb="FF003057"/>
      </top>
      <bottom style="thin">
        <color rgb="FF003057"/>
      </bottom>
      <diagonal/>
    </border>
    <border>
      <left style="thin">
        <color rgb="FF003057"/>
      </left>
      <right/>
      <top style="thin">
        <color rgb="FF003057"/>
      </top>
      <bottom style="thin">
        <color rgb="FF003057"/>
      </bottom>
      <diagonal/>
    </border>
    <border>
      <left style="thin">
        <color theme="5"/>
      </left>
      <right style="thin">
        <color theme="5"/>
      </right>
      <top style="thin">
        <color theme="5"/>
      </top>
      <bottom/>
      <diagonal/>
    </border>
    <border>
      <left style="thin">
        <color indexed="64"/>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thin">
        <color theme="1" tint="0.34998626667073579"/>
      </left>
      <right/>
      <top style="thin">
        <color theme="1" tint="0.34998626667073579"/>
      </top>
      <bottom style="thin">
        <color theme="1" tint="0.34998626667073579"/>
      </bottom>
      <diagonal/>
    </border>
  </borders>
  <cellStyleXfs count="45">
    <xf numFmtId="0" fontId="0" fillId="0" borderId="0" applyNumberFormat="0" applyFill="0" applyBorder="0" applyProtection="0"/>
    <xf numFmtId="4" fontId="20" fillId="0" borderId="0" applyFont="0" applyFill="0" applyBorder="0" applyAlignment="0" applyProtection="0"/>
    <xf numFmtId="182" fontId="20" fillId="0" borderId="0" applyFont="0" applyFill="0" applyBorder="0" applyAlignment="0" applyProtection="0"/>
    <xf numFmtId="0" fontId="12" fillId="5" borderId="0" applyNumberFormat="0" applyProtection="0"/>
    <xf numFmtId="170" fontId="13" fillId="0" borderId="14">
      <alignment horizontal="center"/>
    </xf>
    <xf numFmtId="0" fontId="14" fillId="0" borderId="15" applyNumberFormat="0" applyProtection="0">
      <alignment horizontal="centerContinuous" wrapText="1"/>
    </xf>
    <xf numFmtId="0" fontId="49" fillId="3" borderId="16" applyNumberFormat="0" applyAlignment="0"/>
    <xf numFmtId="172" fontId="44" fillId="13" borderId="14" applyNumberFormat="0" applyAlignment="0">
      <alignment horizontal="right"/>
      <protection locked="0"/>
    </xf>
    <xf numFmtId="0" fontId="44" fillId="0" borderId="17" applyNumberFormat="0" applyAlignment="0"/>
    <xf numFmtId="0" fontId="45" fillId="3" borderId="18" applyNumberFormat="0" applyAlignment="0"/>
    <xf numFmtId="0" fontId="44" fillId="8" borderId="17" applyNumberFormat="0" applyAlignment="0"/>
    <xf numFmtId="0" fontId="47" fillId="0" borderId="0" applyNumberFormat="0"/>
    <xf numFmtId="0" fontId="19" fillId="9" borderId="0" applyNumberFormat="0" applyBorder="0"/>
    <xf numFmtId="0" fontId="20" fillId="10" borderId="19" applyNumberFormat="0" applyFont="0" applyAlignment="0"/>
    <xf numFmtId="0" fontId="20" fillId="0" borderId="20" applyNumberFormat="0" applyFont="0" applyFill="0" applyAlignment="0"/>
    <xf numFmtId="0" fontId="20" fillId="0" borderId="21" applyNumberFormat="0" applyFont="0" applyFill="0" applyAlignment="0"/>
    <xf numFmtId="172" fontId="9" fillId="13" borderId="22" applyAlignment="0">
      <protection locked="0"/>
    </xf>
    <xf numFmtId="178" fontId="22" fillId="11" borderId="19" applyAlignment="0"/>
    <xf numFmtId="3" fontId="1" fillId="0" borderId="0" applyFont="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0" fontId="40" fillId="0" borderId="0" applyNumberFormat="0" applyFill="0" applyBorder="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Protection="0"/>
    <xf numFmtId="0" fontId="39" fillId="0" borderId="0" applyNumberFormat="0" applyFill="0" applyBorder="0" applyProtection="0"/>
    <xf numFmtId="0" fontId="15" fillId="0" borderId="0" applyNumberFormat="0" applyFill="0" applyBorder="0" applyProtection="0"/>
    <xf numFmtId="171" fontId="20" fillId="0" borderId="0" applyFill="0" applyBorder="0" applyAlignment="0" applyProtection="0"/>
    <xf numFmtId="186" fontId="20" fillId="0" borderId="0" applyFont="0" applyFill="0" applyBorder="0" applyAlignment="0" applyProtection="0"/>
    <xf numFmtId="181" fontId="13" fillId="0" borderId="14">
      <alignment horizontal="center"/>
    </xf>
    <xf numFmtId="0" fontId="26" fillId="14" borderId="18" applyNumberFormat="0" applyAlignment="0"/>
    <xf numFmtId="0" fontId="27" fillId="0" borderId="30" applyNumberFormat="0" applyAlignment="0"/>
    <xf numFmtId="0" fontId="28" fillId="0" borderId="0" applyNumberFormat="0" applyProtection="0"/>
    <xf numFmtId="0" fontId="29" fillId="0" borderId="0" applyProtection="0"/>
    <xf numFmtId="0" fontId="30" fillId="0" borderId="0" applyProtection="0"/>
    <xf numFmtId="0" fontId="10" fillId="15" borderId="14" applyNumberFormat="0" applyFont="0" applyAlignment="0">
      <alignment horizontal="right"/>
      <protection locked="0"/>
    </xf>
    <xf numFmtId="0" fontId="20" fillId="0" borderId="3" applyNumberFormat="0" applyFont="0" applyFill="0" applyAlignment="0"/>
    <xf numFmtId="0" fontId="20" fillId="0" borderId="6" applyNumberFormat="0" applyFont="0" applyFill="0" applyAlignment="0"/>
    <xf numFmtId="0" fontId="10" fillId="16" borderId="14" applyNumberFormat="0" applyAlignment="0"/>
    <xf numFmtId="182" fontId="44" fillId="0" borderId="0" applyFill="0" applyBorder="0" applyAlignment="0" applyProtection="0"/>
    <xf numFmtId="183" fontId="44" fillId="0" borderId="0" applyFill="0" applyBorder="0" applyAlignment="0" applyProtection="0"/>
    <xf numFmtId="0" fontId="31" fillId="17" borderId="31" applyNumberFormat="0" applyProtection="0">
      <alignment horizontal="centerContinuous"/>
    </xf>
    <xf numFmtId="0" fontId="2" fillId="18" borderId="31" applyNumberFormat="0" applyProtection="0">
      <alignment horizontal="centerContinuous" vertical="center" wrapText="1"/>
    </xf>
    <xf numFmtId="171" fontId="43" fillId="0" borderId="17" applyAlignment="0" applyProtection="0"/>
    <xf numFmtId="0" fontId="51" fillId="0" borderId="0" applyNumberFormat="0" applyFill="0" applyBorder="0" applyAlignment="0" applyProtection="0"/>
  </cellStyleXfs>
  <cellXfs count="337">
    <xf numFmtId="0" fontId="0" fillId="0" borderId="0" xfId="0"/>
    <xf numFmtId="0" fontId="2" fillId="18" borderId="31" xfId="42">
      <alignment horizontal="centerContinuous" vertical="center" wrapText="1"/>
    </xf>
    <xf numFmtId="165" fontId="8" fillId="4" borderId="3" xfId="36" applyNumberFormat="1" applyFont="1" applyFill="1"/>
    <xf numFmtId="171" fontId="0" fillId="0" borderId="0" xfId="27" applyFont="1"/>
    <xf numFmtId="171" fontId="18" fillId="8" borderId="17" xfId="27" applyFont="1" applyFill="1" applyBorder="1"/>
    <xf numFmtId="171" fontId="10" fillId="8" borderId="17" xfId="27" applyFont="1" applyFill="1" applyBorder="1"/>
    <xf numFmtId="186" fontId="10" fillId="13" borderId="14" xfId="28" applyFont="1" applyFill="1" applyBorder="1" applyAlignment="1" applyProtection="1">
      <protection locked="0"/>
    </xf>
    <xf numFmtId="171" fontId="17" fillId="3" borderId="18" xfId="27" applyFont="1" applyFill="1" applyBorder="1"/>
    <xf numFmtId="165" fontId="3" fillId="4" borderId="0" xfId="0" applyNumberFormat="1" applyFont="1" applyFill="1"/>
    <xf numFmtId="186" fontId="17" fillId="3" borderId="18" xfId="28" applyFont="1" applyFill="1" applyBorder="1"/>
    <xf numFmtId="182" fontId="44" fillId="13" borderId="14" xfId="39" applyFill="1" applyBorder="1" applyAlignment="1" applyProtection="1">
      <protection locked="0"/>
    </xf>
    <xf numFmtId="183" fontId="44" fillId="13" borderId="14" xfId="40" applyFill="1" applyBorder="1" applyAlignment="1" applyProtection="1">
      <protection locked="0"/>
    </xf>
    <xf numFmtId="0" fontId="49" fillId="3" borderId="16" xfId="6" applyAlignment="1">
      <alignment horizontal="center"/>
    </xf>
    <xf numFmtId="0" fontId="3" fillId="4" borderId="0" xfId="0" applyFont="1" applyFill="1"/>
    <xf numFmtId="0" fontId="0" fillId="4" borderId="0" xfId="0" applyFill="1"/>
    <xf numFmtId="174" fontId="44" fillId="13" borderId="14" xfId="7" applyNumberFormat="1" applyAlignment="1">
      <protection locked="0"/>
    </xf>
    <xf numFmtId="186" fontId="44" fillId="13" borderId="14" xfId="7" applyNumberFormat="1" applyAlignment="1">
      <protection locked="0"/>
    </xf>
    <xf numFmtId="166" fontId="44" fillId="0" borderId="17" xfId="8" applyNumberFormat="1"/>
    <xf numFmtId="0" fontId="4" fillId="0" borderId="0" xfId="0" applyFont="1"/>
    <xf numFmtId="0" fontId="0" fillId="0" borderId="0" xfId="0" applyAlignment="1">
      <alignment horizontal="left"/>
    </xf>
    <xf numFmtId="164" fontId="3" fillId="0" borderId="0" xfId="0" applyNumberFormat="1" applyFont="1"/>
    <xf numFmtId="0" fontId="4" fillId="0" borderId="0" xfId="0" applyFont="1" applyAlignment="1">
      <alignment horizontal="left"/>
    </xf>
    <xf numFmtId="0" fontId="3" fillId="0" borderId="0" xfId="0" applyFont="1"/>
    <xf numFmtId="0" fontId="6" fillId="0" borderId="0" xfId="0" applyFont="1"/>
    <xf numFmtId="164" fontId="6" fillId="0" borderId="0" xfId="0" applyNumberFormat="1" applyFont="1"/>
    <xf numFmtId="165" fontId="0" fillId="0" borderId="0" xfId="0" applyNumberFormat="1"/>
    <xf numFmtId="166" fontId="0" fillId="0" borderId="0" xfId="0" applyNumberFormat="1"/>
    <xf numFmtId="166" fontId="0" fillId="0" borderId="8" xfId="0" applyNumberFormat="1" applyBorder="1"/>
    <xf numFmtId="166" fontId="0" fillId="0" borderId="9" xfId="0" applyNumberFormat="1" applyBorder="1"/>
    <xf numFmtId="0" fontId="0" fillId="0" borderId="9" xfId="0" applyBorder="1"/>
    <xf numFmtId="0" fontId="8" fillId="4" borderId="0" xfId="0" applyFont="1" applyFill="1"/>
    <xf numFmtId="0" fontId="0" fillId="3" borderId="7" xfId="0" applyFill="1" applyBorder="1"/>
    <xf numFmtId="0" fontId="0" fillId="3" borderId="10" xfId="0" applyFill="1" applyBorder="1"/>
    <xf numFmtId="2" fontId="0" fillId="3" borderId="0" xfId="0" applyNumberFormat="1" applyFill="1"/>
    <xf numFmtId="2" fontId="0" fillId="3" borderId="9" xfId="0" applyNumberFormat="1" applyFill="1" applyBorder="1"/>
    <xf numFmtId="2" fontId="5" fillId="3" borderId="9" xfId="0" applyNumberFormat="1" applyFont="1" applyFill="1" applyBorder="1"/>
    <xf numFmtId="166" fontId="8" fillId="4" borderId="0" xfId="0" applyNumberFormat="1" applyFont="1" applyFill="1"/>
    <xf numFmtId="166" fontId="8" fillId="4" borderId="9" xfId="0" applyNumberFormat="1" applyFont="1" applyFill="1" applyBorder="1"/>
    <xf numFmtId="166" fontId="0" fillId="3" borderId="1" xfId="0" applyNumberFormat="1" applyFill="1" applyBorder="1"/>
    <xf numFmtId="166" fontId="0" fillId="3" borderId="0" xfId="0" applyNumberFormat="1" applyFill="1"/>
    <xf numFmtId="166" fontId="0" fillId="3" borderId="9" xfId="0" applyNumberFormat="1" applyFill="1" applyBorder="1"/>
    <xf numFmtId="0" fontId="0" fillId="0" borderId="8" xfId="0" applyBorder="1"/>
    <xf numFmtId="165" fontId="8" fillId="4" borderId="0" xfId="0" applyNumberFormat="1" applyFont="1" applyFill="1"/>
    <xf numFmtId="167" fontId="0" fillId="3" borderId="1" xfId="0" applyNumberFormat="1" applyFill="1" applyBorder="1"/>
    <xf numFmtId="168" fontId="0" fillId="3" borderId="0" xfId="0" applyNumberFormat="1" applyFill="1"/>
    <xf numFmtId="168" fontId="0" fillId="3" borderId="9" xfId="0" applyNumberFormat="1" applyFill="1" applyBorder="1"/>
    <xf numFmtId="168" fontId="5" fillId="3" borderId="9" xfId="0" applyNumberFormat="1" applyFont="1" applyFill="1" applyBorder="1"/>
    <xf numFmtId="0" fontId="0" fillId="3" borderId="5" xfId="0" applyFill="1" applyBorder="1"/>
    <xf numFmtId="0" fontId="0" fillId="0" borderId="5" xfId="0" applyBorder="1"/>
    <xf numFmtId="0" fontId="0" fillId="0" borderId="7" xfId="0" applyBorder="1"/>
    <xf numFmtId="167" fontId="0" fillId="3" borderId="7" xfId="0" applyNumberFormat="1" applyFill="1" applyBorder="1"/>
    <xf numFmtId="167" fontId="0" fillId="3" borderId="10" xfId="0" applyNumberFormat="1" applyFill="1" applyBorder="1"/>
    <xf numFmtId="167" fontId="0" fillId="3" borderId="5" xfId="0" applyNumberFormat="1" applyFill="1" applyBorder="1"/>
    <xf numFmtId="164" fontId="0" fillId="3" borderId="1" xfId="0" applyNumberFormat="1" applyFill="1" applyBorder="1"/>
    <xf numFmtId="0" fontId="12" fillId="5" borderId="0" xfId="3"/>
    <xf numFmtId="170" fontId="13" fillId="0" borderId="14" xfId="4">
      <alignment horizontal="center"/>
    </xf>
    <xf numFmtId="0" fontId="14" fillId="0" borderId="15" xfId="5">
      <alignment horizontal="centerContinuous" wrapText="1"/>
    </xf>
    <xf numFmtId="0" fontId="15" fillId="0" borderId="0" xfId="0" applyFont="1"/>
    <xf numFmtId="0" fontId="49" fillId="3" borderId="16" xfId="6"/>
    <xf numFmtId="0" fontId="44" fillId="0" borderId="17" xfId="8"/>
    <xf numFmtId="173" fontId="14" fillId="0" borderId="15" xfId="5" applyNumberFormat="1">
      <alignment horizontal="centerContinuous" wrapText="1"/>
    </xf>
    <xf numFmtId="0" fontId="16" fillId="0" borderId="0" xfId="0" applyFont="1"/>
    <xf numFmtId="0" fontId="9" fillId="0" borderId="0" xfId="0" applyFont="1"/>
    <xf numFmtId="171" fontId="44" fillId="8" borderId="17" xfId="10" applyNumberFormat="1"/>
    <xf numFmtId="171" fontId="0" fillId="0" borderId="0" xfId="0" applyNumberFormat="1"/>
    <xf numFmtId="0" fontId="47" fillId="0" borderId="0" xfId="11"/>
    <xf numFmtId="0" fontId="19" fillId="9" borderId="0" xfId="12"/>
    <xf numFmtId="171" fontId="19" fillId="9" borderId="0" xfId="12" applyNumberFormat="1"/>
    <xf numFmtId="171" fontId="0" fillId="10" borderId="19" xfId="13" applyNumberFormat="1" applyFont="1"/>
    <xf numFmtId="0" fontId="0" fillId="0" borderId="20" xfId="14" applyNumberFormat="1" applyFont="1" applyFill="1" applyAlignment="1"/>
    <xf numFmtId="174" fontId="0" fillId="0" borderId="0" xfId="0" applyNumberFormat="1"/>
    <xf numFmtId="0" fontId="0" fillId="0" borderId="0" xfId="14" applyNumberFormat="1" applyFont="1" applyFill="1" applyBorder="1" applyAlignment="1"/>
    <xf numFmtId="0" fontId="0" fillId="0" borderId="21" xfId="0" applyNumberFormat="1" applyFill="1" applyBorder="1"/>
    <xf numFmtId="171" fontId="0" fillId="0" borderId="21" xfId="0" applyNumberFormat="1" applyFill="1" applyBorder="1"/>
    <xf numFmtId="0" fontId="0" fillId="0" borderId="0" xfId="15" applyFont="1" applyFill="1" applyBorder="1"/>
    <xf numFmtId="0" fontId="19" fillId="9" borderId="0" xfId="12" applyBorder="1"/>
    <xf numFmtId="171" fontId="19" fillId="9" borderId="0" xfId="12" applyNumberFormat="1" applyBorder="1"/>
    <xf numFmtId="0" fontId="0" fillId="10" borderId="19" xfId="13" applyFont="1"/>
    <xf numFmtId="174" fontId="21" fillId="0" borderId="0" xfId="0" applyNumberFormat="1" applyFont="1"/>
    <xf numFmtId="171" fontId="49" fillId="3" borderId="16" xfId="6" applyNumberFormat="1"/>
    <xf numFmtId="178" fontId="22" fillId="11" borderId="19" xfId="17"/>
    <xf numFmtId="0" fontId="23" fillId="0" borderId="0" xfId="0" applyFont="1"/>
    <xf numFmtId="0" fontId="0" fillId="12" borderId="19" xfId="0" applyFill="1" applyBorder="1"/>
    <xf numFmtId="0" fontId="16" fillId="0" borderId="0" xfId="0" applyFont="1" applyAlignment="1">
      <alignment horizontal="center"/>
    </xf>
    <xf numFmtId="0" fontId="0" fillId="0" borderId="20" xfId="14" applyFont="1"/>
    <xf numFmtId="171" fontId="0" fillId="0" borderId="20" xfId="14" applyNumberFormat="1" applyFont="1"/>
    <xf numFmtId="0" fontId="15" fillId="0" borderId="21" xfId="0" applyNumberFormat="1" applyFont="1" applyFill="1" applyBorder="1"/>
    <xf numFmtId="0" fontId="24" fillId="0" borderId="0" xfId="0" applyFont="1"/>
    <xf numFmtId="170" fontId="13" fillId="0" borderId="24" xfId="4" applyBorder="1">
      <alignment horizontal="center"/>
    </xf>
    <xf numFmtId="171" fontId="0" fillId="0" borderId="23" xfId="0" applyNumberFormat="1" applyBorder="1"/>
    <xf numFmtId="178" fontId="22" fillId="11" borderId="25" xfId="17" applyBorder="1"/>
    <xf numFmtId="179" fontId="14" fillId="0" borderId="15" xfId="5" applyNumberFormat="1">
      <alignment horizontal="centerContinuous" wrapText="1"/>
    </xf>
    <xf numFmtId="179" fontId="14" fillId="0" borderId="26" xfId="5" applyNumberFormat="1" applyBorder="1">
      <alignment horizontal="centerContinuous" wrapText="1"/>
    </xf>
    <xf numFmtId="170" fontId="0" fillId="0" borderId="0" xfId="0" applyNumberFormat="1"/>
    <xf numFmtId="171" fontId="45" fillId="3" borderId="18" xfId="9" applyNumberFormat="1"/>
    <xf numFmtId="0" fontId="14" fillId="0" borderId="15" xfId="5" applyAlignment="1">
      <alignment horizontal="centerContinuous" vertical="top" wrapText="1"/>
    </xf>
    <xf numFmtId="171" fontId="44" fillId="13" borderId="14" xfId="7" applyNumberFormat="1" applyAlignment="1">
      <protection locked="0"/>
    </xf>
    <xf numFmtId="174" fontId="45" fillId="3" borderId="18" xfId="9" applyNumberFormat="1"/>
    <xf numFmtId="166" fontId="0" fillId="3" borderId="7" xfId="0" applyNumberFormat="1" applyFill="1" applyBorder="1"/>
    <xf numFmtId="166" fontId="0" fillId="3" borderId="10" xfId="0" applyNumberFormat="1" applyFill="1" applyBorder="1"/>
    <xf numFmtId="180" fontId="0" fillId="0" borderId="0" xfId="0" applyNumberFormat="1"/>
    <xf numFmtId="0" fontId="0" fillId="0" borderId="6" xfId="0" applyBorder="1"/>
    <xf numFmtId="0" fontId="8" fillId="4" borderId="7" xfId="0" applyFont="1" applyFill="1" applyBorder="1"/>
    <xf numFmtId="0" fontId="8" fillId="4" borderId="9" xfId="0" applyFont="1" applyFill="1" applyBorder="1"/>
    <xf numFmtId="0" fontId="0" fillId="4" borderId="10" xfId="0" applyFill="1" applyBorder="1"/>
    <xf numFmtId="0" fontId="0" fillId="4" borderId="1" xfId="0" applyFill="1" applyBorder="1"/>
    <xf numFmtId="0" fontId="0" fillId="0" borderId="5" xfId="0" applyBorder="1" applyAlignment="1">
      <alignment horizontal="center"/>
    </xf>
    <xf numFmtId="164" fontId="0" fillId="0" borderId="8" xfId="0" applyNumberFormat="1" applyBorder="1"/>
    <xf numFmtId="0" fontId="8" fillId="4" borderId="7" xfId="0" applyFont="1" applyFill="1" applyBorder="1" applyAlignment="1">
      <alignment horizontal="center"/>
    </xf>
    <xf numFmtId="164" fontId="0" fillId="0" borderId="6" xfId="0" applyNumberFormat="1" applyBorder="1"/>
    <xf numFmtId="0" fontId="0" fillId="4" borderId="7" xfId="0" applyFill="1" applyBorder="1" applyAlignment="1">
      <alignment horizontal="center"/>
    </xf>
    <xf numFmtId="171" fontId="44" fillId="8" borderId="13" xfId="10" applyNumberFormat="1" applyBorder="1"/>
    <xf numFmtId="0" fontId="14" fillId="0" borderId="27" xfId="5" applyBorder="1" applyAlignment="1">
      <alignment horizontal="centerContinuous" vertical="top" wrapText="1"/>
    </xf>
    <xf numFmtId="171" fontId="44" fillId="8" borderId="12" xfId="10" applyNumberFormat="1" applyBorder="1"/>
    <xf numFmtId="171" fontId="45" fillId="3" borderId="28" xfId="9" applyNumberFormat="1" applyBorder="1" applyAlignment="1"/>
    <xf numFmtId="0" fontId="0" fillId="4" borderId="9" xfId="0" applyFill="1" applyBorder="1"/>
    <xf numFmtId="174" fontId="25" fillId="0" borderId="0" xfId="0" applyNumberFormat="1" applyFont="1"/>
    <xf numFmtId="169" fontId="25" fillId="0" borderId="0" xfId="0" applyNumberFormat="1" applyFont="1"/>
    <xf numFmtId="0" fontId="25" fillId="0" borderId="0" xfId="0" applyFont="1"/>
    <xf numFmtId="171" fontId="45" fillId="3" borderId="18" xfId="9" applyNumberFormat="1" applyAlignment="1">
      <alignment horizontal="center"/>
    </xf>
    <xf numFmtId="176" fontId="0" fillId="0" borderId="0" xfId="0" applyNumberFormat="1"/>
    <xf numFmtId="0" fontId="0" fillId="0" borderId="0" xfId="0" applyFill="1" applyBorder="1"/>
    <xf numFmtId="0" fontId="27" fillId="0" borderId="30" xfId="31"/>
    <xf numFmtId="0" fontId="32" fillId="0" borderId="29" xfId="0" applyFont="1" applyBorder="1"/>
    <xf numFmtId="0" fontId="0" fillId="0" borderId="29" xfId="0" applyBorder="1"/>
    <xf numFmtId="0" fontId="27" fillId="0" borderId="30" xfId="31" applyAlignment="1">
      <alignment horizontal="center" vertical="center"/>
    </xf>
    <xf numFmtId="0" fontId="28" fillId="0" borderId="0" xfId="32"/>
    <xf numFmtId="0" fontId="29" fillId="0" borderId="0" xfId="33"/>
    <xf numFmtId="0" fontId="30" fillId="0" borderId="0" xfId="34"/>
    <xf numFmtId="0" fontId="44" fillId="13" borderId="14" xfId="7" applyNumberFormat="1">
      <alignment horizontal="right"/>
      <protection locked="0"/>
    </xf>
    <xf numFmtId="0" fontId="33" fillId="0" borderId="0" xfId="11" applyFont="1"/>
    <xf numFmtId="172" fontId="9" fillId="13" borderId="22" xfId="16" applyAlignment="1">
      <alignment horizontal="center"/>
      <protection locked="0"/>
    </xf>
    <xf numFmtId="0" fontId="10" fillId="15" borderId="14" xfId="35">
      <alignment horizontal="right"/>
      <protection locked="0"/>
    </xf>
    <xf numFmtId="0" fontId="0" fillId="10" borderId="19" xfId="0" applyFill="1" applyBorder="1"/>
    <xf numFmtId="0" fontId="34" fillId="0" borderId="0" xfId="0" applyFont="1"/>
    <xf numFmtId="0" fontId="45" fillId="3" borderId="18" xfId="9"/>
    <xf numFmtId="0" fontId="0" fillId="0" borderId="6" xfId="37" applyFont="1"/>
    <xf numFmtId="0" fontId="0" fillId="0" borderId="3" xfId="36" applyFont="1"/>
    <xf numFmtId="0" fontId="0" fillId="0" borderId="21" xfId="0" applyBorder="1"/>
    <xf numFmtId="0" fontId="44" fillId="8" borderId="17" xfId="10"/>
    <xf numFmtId="0" fontId="31" fillId="17" borderId="31" xfId="41">
      <alignment horizontal="centerContinuous"/>
    </xf>
    <xf numFmtId="171" fontId="35" fillId="0" borderId="0" xfId="27" applyFont="1"/>
    <xf numFmtId="181" fontId="13" fillId="0" borderId="14" xfId="29">
      <alignment horizontal="center"/>
    </xf>
    <xf numFmtId="182" fontId="0" fillId="0" borderId="0" xfId="39" applyFont="1" applyAlignment="1">
      <alignment horizontal="center"/>
    </xf>
    <xf numFmtId="166" fontId="44" fillId="8" borderId="17" xfId="10" applyNumberFormat="1"/>
    <xf numFmtId="174" fontId="44" fillId="8" borderId="17" xfId="10" applyNumberFormat="1"/>
    <xf numFmtId="165" fontId="44" fillId="8" borderId="17" xfId="10" applyNumberFormat="1"/>
    <xf numFmtId="0" fontId="3" fillId="4" borderId="3" xfId="36" applyFont="1" applyFill="1"/>
    <xf numFmtId="0" fontId="8" fillId="4" borderId="3" xfId="36" applyFont="1" applyFill="1"/>
    <xf numFmtId="186" fontId="10" fillId="0" borderId="17" xfId="28" applyFont="1" applyBorder="1"/>
    <xf numFmtId="171" fontId="3" fillId="4" borderId="3" xfId="36" applyNumberFormat="1" applyFont="1" applyFill="1"/>
    <xf numFmtId="171" fontId="8" fillId="4" borderId="0" xfId="27" applyFont="1" applyFill="1"/>
    <xf numFmtId="171" fontId="7" fillId="0" borderId="0" xfId="27" applyFont="1"/>
    <xf numFmtId="171" fontId="3" fillId="4" borderId="3" xfId="27" applyFont="1" applyFill="1" applyBorder="1"/>
    <xf numFmtId="0" fontId="3" fillId="0" borderId="3" xfId="36" applyFont="1"/>
    <xf numFmtId="0" fontId="2" fillId="2" borderId="2" xfId="0" applyFont="1" applyFill="1" applyBorder="1" applyAlignment="1">
      <alignment horizontal="centerContinuous" wrapText="1"/>
    </xf>
    <xf numFmtId="0" fontId="2" fillId="2" borderId="3" xfId="0" applyFont="1" applyFill="1" applyBorder="1" applyAlignment="1">
      <alignment horizontal="centerContinuous"/>
    </xf>
    <xf numFmtId="0" fontId="2" fillId="2" borderId="4" xfId="0" applyFont="1" applyFill="1" applyBorder="1" applyAlignment="1">
      <alignment horizontal="centerContinuous"/>
    </xf>
    <xf numFmtId="171" fontId="0" fillId="3" borderId="8" xfId="27" applyFont="1" applyFill="1" applyBorder="1"/>
    <xf numFmtId="171" fontId="42" fillId="20" borderId="11" xfId="27" applyFont="1" applyFill="1" applyBorder="1"/>
    <xf numFmtId="171" fontId="3" fillId="21" borderId="11" xfId="27" applyFont="1" applyFill="1" applyBorder="1"/>
    <xf numFmtId="171" fontId="3" fillId="19" borderId="11" xfId="27" applyFont="1" applyFill="1" applyBorder="1"/>
    <xf numFmtId="166" fontId="5" fillId="3" borderId="23" xfId="0" applyNumberFormat="1" applyFont="1" applyFill="1" applyBorder="1"/>
    <xf numFmtId="186" fontId="0" fillId="3" borderId="0" xfId="28" applyFont="1" applyFill="1"/>
    <xf numFmtId="186" fontId="0" fillId="3" borderId="9" xfId="28" applyFont="1" applyFill="1" applyBorder="1"/>
    <xf numFmtId="186" fontId="11" fillId="3" borderId="9" xfId="28" applyFont="1" applyFill="1" applyBorder="1"/>
    <xf numFmtId="186" fontId="0" fillId="3" borderId="1" xfId="28" applyFont="1" applyFill="1" applyBorder="1"/>
    <xf numFmtId="186" fontId="5" fillId="3" borderId="11" xfId="28" applyFont="1" applyFill="1" applyBorder="1"/>
    <xf numFmtId="182" fontId="44" fillId="13" borderId="14" xfId="7" applyNumberFormat="1" applyAlignment="1">
      <protection locked="0"/>
    </xf>
    <xf numFmtId="168" fontId="44" fillId="13" borderId="14" xfId="7" applyNumberFormat="1" applyAlignment="1">
      <protection locked="0"/>
    </xf>
    <xf numFmtId="171" fontId="43" fillId="0" borderId="17" xfId="43"/>
    <xf numFmtId="171" fontId="0" fillId="0" borderId="17" xfId="0" applyNumberFormat="1" applyBorder="1"/>
    <xf numFmtId="0" fontId="8" fillId="4" borderId="3" xfId="36" applyFont="1" applyFill="1" applyAlignment="1">
      <alignment horizontal="left"/>
    </xf>
    <xf numFmtId="2" fontId="0" fillId="3" borderId="0" xfId="0" applyNumberFormat="1" applyFill="1" applyBorder="1"/>
    <xf numFmtId="0" fontId="0" fillId="3" borderId="33" xfId="0" applyFill="1" applyBorder="1"/>
    <xf numFmtId="0" fontId="0" fillId="3" borderId="37" xfId="0" applyFill="1" applyBorder="1"/>
    <xf numFmtId="0" fontId="0" fillId="3" borderId="38" xfId="0" applyFill="1" applyBorder="1"/>
    <xf numFmtId="2" fontId="0" fillId="3" borderId="39" xfId="0" applyNumberFormat="1" applyFill="1" applyBorder="1"/>
    <xf numFmtId="186" fontId="0" fillId="3" borderId="0" xfId="28" applyFont="1" applyFill="1" applyBorder="1"/>
    <xf numFmtId="186" fontId="0" fillId="3" borderId="38" xfId="28" applyFont="1" applyFill="1" applyBorder="1"/>
    <xf numFmtId="186" fontId="5" fillId="3" borderId="39" xfId="28" applyFont="1" applyFill="1" applyBorder="1"/>
    <xf numFmtId="166" fontId="8" fillId="4" borderId="3" xfId="36" applyNumberFormat="1" applyFont="1" applyFill="1"/>
    <xf numFmtId="0" fontId="41" fillId="4" borderId="3" xfId="36" applyFont="1" applyFill="1"/>
    <xf numFmtId="186" fontId="20" fillId="13" borderId="14" xfId="28" applyFill="1" applyBorder="1" applyAlignment="1" applyProtection="1">
      <protection locked="0"/>
    </xf>
    <xf numFmtId="186" fontId="20" fillId="13" borderId="24" xfId="28" applyFill="1" applyBorder="1" applyAlignment="1" applyProtection="1">
      <protection locked="0"/>
    </xf>
    <xf numFmtId="171" fontId="20" fillId="8" borderId="17" xfId="27" applyFill="1" applyBorder="1"/>
    <xf numFmtId="186" fontId="45" fillId="3" borderId="18" xfId="9" applyNumberFormat="1"/>
    <xf numFmtId="171" fontId="46" fillId="8" borderId="17" xfId="10" applyNumberFormat="1" applyFont="1"/>
    <xf numFmtId="186" fontId="44" fillId="13" borderId="14" xfId="28" applyFont="1" applyFill="1" applyBorder="1" applyAlignment="1" applyProtection="1">
      <protection locked="0"/>
    </xf>
    <xf numFmtId="186" fontId="44" fillId="13" borderId="24" xfId="28" applyFont="1" applyFill="1" applyBorder="1" applyAlignment="1" applyProtection="1">
      <protection locked="0"/>
    </xf>
    <xf numFmtId="168" fontId="0" fillId="3" borderId="0" xfId="0" applyNumberFormat="1" applyFill="1" applyBorder="1"/>
    <xf numFmtId="186" fontId="44" fillId="13" borderId="34" xfId="28" applyFont="1" applyFill="1" applyBorder="1" applyAlignment="1" applyProtection="1">
      <protection locked="0"/>
    </xf>
    <xf numFmtId="168" fontId="0" fillId="3" borderId="35" xfId="0" applyNumberFormat="1" applyFill="1" applyBorder="1"/>
    <xf numFmtId="168" fontId="0" fillId="3" borderId="36" xfId="0" applyNumberFormat="1" applyFill="1" applyBorder="1"/>
    <xf numFmtId="168" fontId="0" fillId="3" borderId="38" xfId="0" applyNumberFormat="1" applyFill="1" applyBorder="1"/>
    <xf numFmtId="183" fontId="45" fillId="3" borderId="18" xfId="40" applyFont="1" applyFill="1" applyBorder="1"/>
    <xf numFmtId="166" fontId="44" fillId="13" borderId="14" xfId="7" applyNumberFormat="1" applyAlignment="1">
      <protection locked="0"/>
    </xf>
    <xf numFmtId="171" fontId="20" fillId="13" borderId="14" xfId="27" applyFill="1" applyBorder="1" applyAlignment="1" applyProtection="1">
      <protection locked="0"/>
    </xf>
    <xf numFmtId="166" fontId="3" fillId="4" borderId="3" xfId="36" applyNumberFormat="1" applyFont="1" applyFill="1"/>
    <xf numFmtId="171" fontId="20" fillId="4" borderId="3" xfId="27" applyFill="1" applyBorder="1"/>
    <xf numFmtId="171" fontId="20" fillId="0" borderId="0" xfId="27"/>
    <xf numFmtId="171" fontId="32" fillId="4" borderId="3" xfId="27" applyFont="1" applyFill="1" applyBorder="1"/>
    <xf numFmtId="0" fontId="0" fillId="3" borderId="0" xfId="0" applyFill="1" applyBorder="1"/>
    <xf numFmtId="0" fontId="0" fillId="3" borderId="39" xfId="0" applyFill="1" applyBorder="1"/>
    <xf numFmtId="183" fontId="45" fillId="3" borderId="18" xfId="9" applyNumberFormat="1"/>
    <xf numFmtId="166" fontId="0" fillId="10" borderId="19" xfId="13" applyNumberFormat="1" applyFont="1"/>
    <xf numFmtId="0" fontId="0" fillId="4" borderId="3" xfId="36" applyFont="1" applyFill="1"/>
    <xf numFmtId="166" fontId="0" fillId="3" borderId="38" xfId="0" applyNumberFormat="1" applyFill="1" applyBorder="1"/>
    <xf numFmtId="166" fontId="0" fillId="3" borderId="39" xfId="0" applyNumberFormat="1" applyFill="1" applyBorder="1"/>
    <xf numFmtId="171" fontId="20" fillId="3" borderId="0" xfId="27" applyFill="1"/>
    <xf numFmtId="171" fontId="20" fillId="3" borderId="0" xfId="27" applyFill="1" applyBorder="1"/>
    <xf numFmtId="171" fontId="20" fillId="3" borderId="35" xfId="27" applyFill="1" applyBorder="1"/>
    <xf numFmtId="186" fontId="0" fillId="3" borderId="35" xfId="28" applyFont="1" applyFill="1" applyBorder="1"/>
    <xf numFmtId="186" fontId="5" fillId="3" borderId="9" xfId="28" applyFont="1" applyFill="1" applyBorder="1"/>
    <xf numFmtId="186" fontId="0" fillId="3" borderId="36" xfId="28" applyFont="1" applyFill="1" applyBorder="1"/>
    <xf numFmtId="171" fontId="32" fillId="8" borderId="17" xfId="27" applyFont="1" applyFill="1" applyBorder="1"/>
    <xf numFmtId="171" fontId="20" fillId="13" borderId="24" xfId="27" applyFill="1" applyBorder="1" applyAlignment="1" applyProtection="1">
      <protection locked="0"/>
    </xf>
    <xf numFmtId="166" fontId="0" fillId="4" borderId="0" xfId="0" applyNumberFormat="1" applyFill="1"/>
    <xf numFmtId="166" fontId="0" fillId="4" borderId="9" xfId="0" applyNumberFormat="1" applyFill="1" applyBorder="1"/>
    <xf numFmtId="186" fontId="44" fillId="8" borderId="17" xfId="28" applyFont="1" applyFill="1" applyBorder="1"/>
    <xf numFmtId="171" fontId="20" fillId="13" borderId="34" xfId="27" applyFill="1" applyBorder="1" applyAlignment="1" applyProtection="1">
      <protection locked="0"/>
    </xf>
    <xf numFmtId="186" fontId="11" fillId="3" borderId="36" xfId="28" applyFont="1" applyFill="1" applyBorder="1"/>
    <xf numFmtId="186" fontId="20" fillId="8" borderId="17" xfId="28" applyFill="1" applyBorder="1"/>
    <xf numFmtId="186" fontId="32" fillId="4" borderId="3" xfId="28" applyFont="1" applyFill="1" applyBorder="1"/>
    <xf numFmtId="0" fontId="0" fillId="0" borderId="0" xfId="0" applyBorder="1"/>
    <xf numFmtId="167" fontId="0" fillId="3" borderId="38" xfId="0" applyNumberFormat="1" applyFill="1" applyBorder="1"/>
    <xf numFmtId="167" fontId="0" fillId="3" borderId="39" xfId="0" applyNumberFormat="1" applyFill="1" applyBorder="1"/>
    <xf numFmtId="167" fontId="44" fillId="13" borderId="14" xfId="7" applyNumberFormat="1" applyAlignment="1">
      <protection locked="0"/>
    </xf>
    <xf numFmtId="171" fontId="32" fillId="4" borderId="3" xfId="36" applyNumberFormat="1" applyFont="1" applyFill="1"/>
    <xf numFmtId="186" fontId="0" fillId="3" borderId="6" xfId="28" applyFont="1" applyFill="1" applyBorder="1"/>
    <xf numFmtId="186" fontId="0" fillId="3" borderId="8" xfId="28" applyFont="1" applyFill="1" applyBorder="1"/>
    <xf numFmtId="186" fontId="0" fillId="15" borderId="14" xfId="35" applyNumberFormat="1" applyFont="1" applyAlignment="1">
      <protection locked="0"/>
    </xf>
    <xf numFmtId="186" fontId="45" fillId="3" borderId="18" xfId="28" applyFont="1" applyFill="1" applyBorder="1"/>
    <xf numFmtId="186" fontId="0" fillId="15" borderId="14" xfId="28" applyFont="1" applyFill="1" applyBorder="1" applyAlignment="1" applyProtection="1">
      <protection locked="0"/>
    </xf>
    <xf numFmtId="0" fontId="0" fillId="3" borderId="40" xfId="0" applyFill="1" applyBorder="1"/>
    <xf numFmtId="186" fontId="0" fillId="15" borderId="24" xfId="28" applyFont="1" applyFill="1" applyBorder="1" applyAlignment="1" applyProtection="1">
      <protection locked="0"/>
    </xf>
    <xf numFmtId="186" fontId="0" fillId="3" borderId="41" xfId="28" applyFont="1" applyFill="1" applyBorder="1"/>
    <xf numFmtId="186" fontId="5" fillId="3" borderId="42" xfId="28" applyFont="1" applyFill="1" applyBorder="1"/>
    <xf numFmtId="171" fontId="20" fillId="0" borderId="0" xfId="27" applyBorder="1"/>
    <xf numFmtId="166" fontId="0" fillId="3" borderId="9" xfId="0" applyNumberFormat="1" applyFill="1" applyBorder="1" applyAlignment="1">
      <alignment horizontal="center"/>
    </xf>
    <xf numFmtId="166" fontId="0" fillId="3" borderId="11" xfId="0" applyNumberFormat="1" applyFill="1" applyBorder="1" applyAlignment="1">
      <alignment horizontal="center"/>
    </xf>
    <xf numFmtId="171" fontId="43" fillId="0" borderId="17" xfId="43" applyAlignment="1">
      <alignment horizontal="centerContinuous" vertical="center" wrapText="1"/>
    </xf>
    <xf numFmtId="167" fontId="44" fillId="13" borderId="24" xfId="7" applyNumberFormat="1" applyBorder="1" applyAlignment="1">
      <protection locked="0"/>
    </xf>
    <xf numFmtId="167" fontId="0" fillId="15" borderId="34" xfId="35" applyNumberFormat="1" applyFont="1" applyBorder="1" applyAlignment="1">
      <protection locked="0"/>
    </xf>
    <xf numFmtId="167" fontId="0" fillId="15" borderId="24" xfId="35" applyNumberFormat="1" applyFont="1" applyBorder="1" applyAlignment="1">
      <protection locked="0"/>
    </xf>
    <xf numFmtId="167" fontId="44" fillId="13" borderId="34" xfId="7" applyNumberFormat="1" applyBorder="1" applyAlignment="1">
      <protection locked="0"/>
    </xf>
    <xf numFmtId="166" fontId="44" fillId="13" borderId="24" xfId="7" applyNumberFormat="1" applyBorder="1" applyAlignment="1">
      <protection locked="0"/>
    </xf>
    <xf numFmtId="166" fontId="44" fillId="13" borderId="34" xfId="7" applyNumberFormat="1" applyBorder="1" applyAlignment="1">
      <protection locked="0"/>
    </xf>
    <xf numFmtId="174" fontId="2" fillId="18" borderId="31" xfId="42" applyNumberFormat="1">
      <alignment horizontal="centerContinuous" vertical="center" wrapText="1"/>
    </xf>
    <xf numFmtId="171" fontId="45" fillId="3" borderId="18" xfId="9" applyNumberFormat="1" applyAlignment="1"/>
    <xf numFmtId="175" fontId="44" fillId="13" borderId="14" xfId="7" applyNumberFormat="1" applyAlignment="1">
      <protection locked="0"/>
    </xf>
    <xf numFmtId="171" fontId="20" fillId="0" borderId="17" xfId="27" applyBorder="1"/>
    <xf numFmtId="173" fontId="2" fillId="18" borderId="31" xfId="42" applyNumberFormat="1">
      <alignment horizontal="centerContinuous" vertical="center" wrapText="1"/>
    </xf>
    <xf numFmtId="171" fontId="48" fillId="7" borderId="0" xfId="27" applyFont="1" applyFill="1" applyAlignment="1">
      <alignment horizontal="center"/>
    </xf>
    <xf numFmtId="174" fontId="44" fillId="13" borderId="14" xfId="7" applyNumberFormat="1" applyAlignment="1">
      <alignment horizontal="center"/>
      <protection locked="0"/>
    </xf>
    <xf numFmtId="177" fontId="20" fillId="13" borderId="22" xfId="16" applyNumberFormat="1" applyFont="1" applyAlignment="1">
      <alignment horizontal="center"/>
      <protection locked="0"/>
    </xf>
    <xf numFmtId="182" fontId="44" fillId="8" borderId="17" xfId="39" applyFill="1" applyBorder="1"/>
    <xf numFmtId="171" fontId="20" fillId="0" borderId="20" xfId="27" applyFill="1" applyBorder="1" applyAlignment="1"/>
    <xf numFmtId="171" fontId="20" fillId="0" borderId="21" xfId="27" applyFill="1" applyBorder="1" applyAlignment="1"/>
    <xf numFmtId="0" fontId="44" fillId="13" borderId="14" xfId="7" applyNumberFormat="1" applyAlignment="1">
      <alignment horizontal="center"/>
      <protection locked="0"/>
    </xf>
    <xf numFmtId="171" fontId="48" fillId="6" borderId="0" xfId="27" applyFont="1" applyFill="1"/>
    <xf numFmtId="171" fontId="48" fillId="7" borderId="0" xfId="27" applyFont="1" applyFill="1"/>
    <xf numFmtId="171" fontId="48" fillId="22" borderId="0" xfId="27" applyFont="1" applyFill="1"/>
    <xf numFmtId="171" fontId="48" fillId="22" borderId="0" xfId="27" applyFont="1" applyFill="1" applyAlignment="1">
      <alignment horizontal="center"/>
    </xf>
    <xf numFmtId="182" fontId="44" fillId="13" borderId="14" xfId="39" applyFill="1" applyBorder="1" applyAlignment="1" applyProtection="1">
      <alignment vertical="center"/>
      <protection locked="0"/>
    </xf>
    <xf numFmtId="0" fontId="3" fillId="0" borderId="0" xfId="0" applyFont="1" applyAlignment="1">
      <alignment horizontal="center"/>
    </xf>
    <xf numFmtId="186" fontId="5" fillId="3" borderId="0" xfId="28" applyFont="1" applyFill="1" applyBorder="1"/>
    <xf numFmtId="186" fontId="20" fillId="13" borderId="34" xfId="28" applyFill="1" applyBorder="1" applyAlignment="1" applyProtection="1">
      <protection locked="0"/>
    </xf>
    <xf numFmtId="0" fontId="50" fillId="0" borderId="0" xfId="0" applyNumberFormat="1" applyFont="1" applyFill="1" applyBorder="1"/>
    <xf numFmtId="186" fontId="44" fillId="0" borderId="17" xfId="8" applyNumberFormat="1"/>
    <xf numFmtId="171" fontId="20" fillId="19" borderId="17" xfId="27" applyFill="1" applyBorder="1"/>
    <xf numFmtId="171" fontId="20" fillId="21" borderId="17" xfId="27" applyFill="1" applyBorder="1"/>
    <xf numFmtId="171" fontId="48" fillId="20" borderId="17" xfId="27" applyFont="1" applyFill="1" applyBorder="1"/>
    <xf numFmtId="0" fontId="2" fillId="18" borderId="43" xfId="42" applyBorder="1">
      <alignment horizontal="centerContinuous" vertical="center" wrapText="1"/>
    </xf>
    <xf numFmtId="0" fontId="2" fillId="18" borderId="44" xfId="42" applyBorder="1">
      <alignment horizontal="centerContinuous" vertical="center" wrapText="1"/>
    </xf>
    <xf numFmtId="0" fontId="42" fillId="23" borderId="46" xfId="42" applyNumberFormat="1" applyFont="1" applyFill="1" applyBorder="1" applyAlignment="1">
      <alignment horizontal="center" vertical="center" wrapText="1"/>
    </xf>
    <xf numFmtId="0" fontId="42" fillId="23" borderId="47" xfId="42" applyNumberFormat="1" applyFont="1" applyFill="1" applyBorder="1" applyAlignment="1">
      <alignment horizontal="center" vertical="center" wrapText="1"/>
    </xf>
    <xf numFmtId="0" fontId="2" fillId="18" borderId="45" xfId="42" applyBorder="1">
      <alignment horizontal="centerContinuous" vertical="center" wrapText="1"/>
    </xf>
    <xf numFmtId="0" fontId="8" fillId="4" borderId="0" xfId="0" applyFont="1" applyFill="1" applyBorder="1"/>
    <xf numFmtId="17" fontId="0" fillId="0" borderId="7" xfId="0" applyNumberFormat="1" applyFill="1" applyBorder="1"/>
    <xf numFmtId="17" fontId="0" fillId="0" borderId="10" xfId="0" applyNumberFormat="1" applyFill="1" applyBorder="1"/>
    <xf numFmtId="17" fontId="0" fillId="0" borderId="5" xfId="0" applyNumberFormat="1" applyFill="1" applyBorder="1"/>
    <xf numFmtId="171" fontId="0" fillId="0" borderId="8" xfId="27" applyFont="1" applyFill="1" applyBorder="1"/>
    <xf numFmtId="171" fontId="0" fillId="0" borderId="9" xfId="27" applyFont="1" applyFill="1" applyBorder="1"/>
    <xf numFmtId="0" fontId="8" fillId="4" borderId="0" xfId="0" applyFont="1" applyFill="1" applyBorder="1" applyAlignment="1">
      <alignment horizontal="center"/>
    </xf>
    <xf numFmtId="0" fontId="0" fillId="0" borderId="6" xfId="0" applyBorder="1" applyAlignment="1">
      <alignment horizontal="center"/>
    </xf>
    <xf numFmtId="0" fontId="0" fillId="4" borderId="0" xfId="0" applyFill="1" applyBorder="1" applyAlignment="1">
      <alignment horizontal="center"/>
    </xf>
    <xf numFmtId="0" fontId="2" fillId="18" borderId="48" xfId="42" applyBorder="1">
      <alignment horizontal="centerContinuous" vertical="center" wrapText="1"/>
    </xf>
    <xf numFmtId="0" fontId="50" fillId="0" borderId="32" xfId="0" applyNumberFormat="1" applyFont="1" applyFill="1" applyBorder="1"/>
    <xf numFmtId="166" fontId="8" fillId="4" borderId="0" xfId="0" applyNumberFormat="1" applyFont="1" applyFill="1" applyBorder="1"/>
    <xf numFmtId="0" fontId="0" fillId="3" borderId="35" xfId="0" applyFill="1" applyBorder="1"/>
    <xf numFmtId="186" fontId="44" fillId="0" borderId="17" xfId="28" applyFont="1" applyBorder="1"/>
    <xf numFmtId="0" fontId="52" fillId="0" borderId="31" xfId="44" applyFont="1" applyBorder="1" applyAlignment="1">
      <alignment horizontal="left"/>
    </xf>
    <xf numFmtId="0" fontId="53" fillId="17" borderId="31" xfId="0" applyFont="1" applyFill="1" applyBorder="1"/>
    <xf numFmtId="0" fontId="53" fillId="24" borderId="31" xfId="0" applyFont="1" applyFill="1" applyBorder="1"/>
    <xf numFmtId="0" fontId="0" fillId="25" borderId="31" xfId="0" applyFill="1" applyBorder="1"/>
    <xf numFmtId="0" fontId="0" fillId="26" borderId="31" xfId="0" applyFill="1" applyBorder="1"/>
    <xf numFmtId="0" fontId="0" fillId="27" borderId="31" xfId="0" applyFill="1" applyBorder="1"/>
    <xf numFmtId="0" fontId="53" fillId="20" borderId="31" xfId="0" applyFont="1" applyFill="1" applyBorder="1"/>
    <xf numFmtId="186" fontId="44" fillId="0" borderId="17" xfId="8" applyNumberFormat="1" applyAlignment="1"/>
    <xf numFmtId="171" fontId="20" fillId="15" borderId="14" xfId="35" applyNumberFormat="1" applyFont="1" applyAlignment="1">
      <protection locked="0"/>
    </xf>
    <xf numFmtId="171" fontId="32" fillId="3" borderId="18" xfId="27" applyFont="1" applyFill="1" applyBorder="1"/>
    <xf numFmtId="0" fontId="0" fillId="3" borderId="49" xfId="0" applyFill="1" applyBorder="1"/>
    <xf numFmtId="0" fontId="19" fillId="9" borderId="0" xfId="12" applyAlignment="1">
      <alignment horizontal="center"/>
    </xf>
    <xf numFmtId="174" fontId="45" fillId="3" borderId="28" xfId="9" applyNumberFormat="1" applyBorder="1"/>
    <xf numFmtId="186" fontId="20" fillId="0" borderId="50" xfId="28" applyBorder="1"/>
    <xf numFmtId="0" fontId="52" fillId="0" borderId="31" xfId="44" applyFont="1" applyBorder="1" applyAlignment="1">
      <alignment horizontal="left" indent="3"/>
    </xf>
    <xf numFmtId="0" fontId="25" fillId="28" borderId="31" xfId="0" applyFont="1" applyFill="1" applyBorder="1"/>
    <xf numFmtId="0" fontId="3" fillId="0" borderId="21" xfId="15" applyFont="1"/>
    <xf numFmtId="171" fontId="2" fillId="18" borderId="31" xfId="42" applyNumberFormat="1">
      <alignment horizontal="centerContinuous" vertical="center" wrapText="1"/>
    </xf>
    <xf numFmtId="176" fontId="45" fillId="0" borderId="18" xfId="28" applyNumberFormat="1" applyFont="1" applyFill="1" applyBorder="1"/>
    <xf numFmtId="176" fontId="54" fillId="0" borderId="18" xfId="28" applyNumberFormat="1" applyFont="1" applyFill="1" applyBorder="1"/>
    <xf numFmtId="176" fontId="55" fillId="0" borderId="3" xfId="36" applyNumberFormat="1" applyFont="1" applyFill="1"/>
    <xf numFmtId="176" fontId="55" fillId="0" borderId="21" xfId="15" applyNumberFormat="1" applyFont="1" applyFill="1"/>
    <xf numFmtId="176" fontId="56" fillId="0" borderId="18" xfId="28" applyNumberFormat="1" applyFont="1" applyFill="1" applyBorder="1"/>
    <xf numFmtId="176" fontId="54" fillId="0" borderId="0" xfId="28" applyNumberFormat="1" applyFont="1" applyFill="1" applyBorder="1"/>
    <xf numFmtId="0" fontId="57" fillId="0" borderId="0" xfId="0" applyFont="1"/>
    <xf numFmtId="0" fontId="32" fillId="0" borderId="0" xfId="0" applyFont="1"/>
    <xf numFmtId="186" fontId="3" fillId="4" borderId="0" xfId="28" applyFont="1" applyFill="1"/>
    <xf numFmtId="174" fontId="46" fillId="8" borderId="17" xfId="10" applyNumberFormat="1" applyFont="1"/>
    <xf numFmtId="0" fontId="0" fillId="0" borderId="0" xfId="0" applyAlignment="1">
      <alignment wrapText="1"/>
    </xf>
    <xf numFmtId="171" fontId="58" fillId="4" borderId="3" xfId="27" applyFont="1" applyFill="1" applyBorder="1"/>
    <xf numFmtId="183" fontId="59" fillId="3" borderId="18" xfId="9" applyNumberFormat="1" applyFont="1"/>
    <xf numFmtId="186" fontId="44" fillId="13" borderId="51" xfId="28" applyFont="1" applyFill="1" applyBorder="1" applyAlignment="1" applyProtection="1">
      <protection locked="0"/>
    </xf>
    <xf numFmtId="171" fontId="20" fillId="3" borderId="2" xfId="27" applyFill="1" applyBorder="1"/>
    <xf numFmtId="171" fontId="20" fillId="3" borderId="3" xfId="27" applyFill="1" applyBorder="1"/>
    <xf numFmtId="186" fontId="5" fillId="3" borderId="4" xfId="28" applyFont="1" applyFill="1" applyBorder="1"/>
    <xf numFmtId="186" fontId="0" fillId="3" borderId="2" xfId="28" applyFont="1" applyFill="1" applyBorder="1"/>
    <xf numFmtId="186" fontId="0" fillId="3" borderId="3" xfId="28" applyFont="1" applyFill="1" applyBorder="1"/>
    <xf numFmtId="166" fontId="11" fillId="3" borderId="9" xfId="0" applyNumberFormat="1" applyFont="1" applyFill="1" applyBorder="1"/>
    <xf numFmtId="166" fontId="5" fillId="3" borderId="4" xfId="0" applyNumberFormat="1" applyFont="1" applyFill="1" applyBorder="1"/>
    <xf numFmtId="171" fontId="3" fillId="29" borderId="11" xfId="27" applyFont="1" applyFill="1" applyBorder="1"/>
    <xf numFmtId="171" fontId="20" fillId="29" borderId="14" xfId="27" applyFill="1" applyBorder="1" applyAlignment="1" applyProtection="1">
      <protection locked="0"/>
    </xf>
    <xf numFmtId="0" fontId="0" fillId="30" borderId="0" xfId="0" applyFill="1"/>
    <xf numFmtId="188" fontId="0" fillId="30" borderId="0" xfId="0" applyNumberFormat="1" applyFill="1"/>
    <xf numFmtId="187" fontId="0" fillId="30" borderId="0" xfId="0" applyNumberFormat="1" applyFill="1"/>
    <xf numFmtId="0" fontId="2" fillId="18" borderId="31" xfId="42" applyAlignment="1">
      <alignment horizontal="center" vertical="center" wrapText="1"/>
    </xf>
  </cellXfs>
  <cellStyles count="45">
    <cellStyle name="AN Assumption numeric" xfId="7" xr:uid="{A794AB7F-701E-43A3-B438-3D8EF67BCAFB}"/>
    <cellStyle name="AS Assum Text List" xfId="16" xr:uid="{C6ED1E55-3B82-4EF1-98E9-0BFF2B25FB06}"/>
    <cellStyle name="AT Applied_Rate 2" xfId="43" xr:uid="{D47F2EBE-51DF-425A-83DC-C13E5B6261EC}"/>
    <cellStyle name="C0 Comma [0]" xfId="27" xr:uid="{B54914EF-7124-44F6-9278-2F1702B40588}"/>
    <cellStyle name="C2 Comma [2]" xfId="28" xr:uid="{58D20104-A42A-4740-9E32-F11A8CC510A8}"/>
    <cellStyle name="CH Check" xfId="29" xr:uid="{C2D81D65-41A4-4542-BB30-4F8E30A9322F}"/>
    <cellStyle name="CHS Check Symbol" xfId="4" xr:uid="{8E329CC4-3366-47F1-B987-29F170E19DFD}"/>
    <cellStyle name="Comma" xfId="1" builtinId="3" customBuiltin="1"/>
    <cellStyle name="Comma [0]" xfId="18" builtinId="6" customBuiltin="1"/>
    <cellStyle name="Currency" xfId="19" builtinId="4" customBuiltin="1"/>
    <cellStyle name="Currency [0]" xfId="20" builtinId="7" customBuiltin="1"/>
    <cellStyle name="EM Empty_Cell" xfId="13" xr:uid="{BF0D0B58-C343-4E7F-B0DE-86384981F22A}"/>
    <cellStyle name="EX ExternalSheet" xfId="30" xr:uid="{B2C79E6E-72B7-4BDB-9D18-913277A35522}"/>
    <cellStyle name="FL Flag" xfId="17" xr:uid="{082C2349-C0DB-4A35-9E54-FDA055E5F128}"/>
    <cellStyle name="H0 Header0" xfId="31" xr:uid="{8A184DFF-4638-4A1C-B377-AF9D0195150B}"/>
    <cellStyle name="H1 Header1" xfId="32" xr:uid="{FB105705-98F5-4F88-B4FD-C23D43F970D4}"/>
    <cellStyle name="H2 Header2" xfId="33" xr:uid="{011579FD-7AD4-43D6-823E-AE7663A9064B}"/>
    <cellStyle name="H3 Header3" xfId="34" xr:uid="{1683E14B-7533-4DB7-9137-AF2E13A951CF}"/>
    <cellStyle name="Heading 1" xfId="22" builtinId="16" customBuiltin="1"/>
    <cellStyle name="Heading 2" xfId="23" builtinId="17" customBuiltin="1"/>
    <cellStyle name="Heading 3" xfId="24" builtinId="18" customBuiltin="1"/>
    <cellStyle name="Heading 4" xfId="25" builtinId="19" customBuiltin="1"/>
    <cellStyle name="Hyperlink" xfId="44" builtinId="8"/>
    <cellStyle name="IF inconsistentFormula" xfId="35" xr:uid="{C0AD1FD9-A1E3-483D-80A9-BB41DC242A73}"/>
    <cellStyle name="IS Insheet" xfId="8" xr:uid="{67BE4D6D-4AC4-40EA-9A77-27F3FF9D7B21}"/>
    <cellStyle name="LC Line_ClosingBal" xfId="15" xr:uid="{CCB97CF1-8CD2-4608-88B3-5F904E8422BC}"/>
    <cellStyle name="Line_Total" xfId="36" xr:uid="{0622EE65-594A-4B4F-ACBC-AF11EE28E32E}"/>
    <cellStyle name="LO Line_Other" xfId="14" xr:uid="{9785B259-3366-4A64-8BD3-3E6A6E1C9F11}"/>
    <cellStyle name="LS Line_SubTotal" xfId="37" xr:uid="{6C98B835-AFF4-4DE0-9CA7-5F754EDD833C}"/>
    <cellStyle name="LU Line_Summary" xfId="10" xr:uid="{F47A7351-04C5-4039-80D5-F9BAEDABFC3F}"/>
    <cellStyle name="MA Macro_Paste" xfId="38" xr:uid="{7F2B2D0B-B47C-48AF-A14F-0B14BB32EA9C}"/>
    <cellStyle name="Normal" xfId="0" builtinId="0" customBuiltin="1"/>
    <cellStyle name="OF Offsheet" xfId="9" xr:uid="{274602D5-F721-46DF-8765-83F4E0F61D96}"/>
    <cellStyle name="PE Percent" xfId="39" xr:uid="{5A611E0C-ED08-4303-BE19-FF1415BAAB90}"/>
    <cellStyle name="Percent" xfId="2" builtinId="5" customBuiltin="1"/>
    <cellStyle name="RA Ratio" xfId="40" xr:uid="{12B1257D-EF24-4276-BCC1-8BA4EE0DB63F}"/>
    <cellStyle name="S1 SheetHeader1" xfId="3" xr:uid="{35A2625B-3B15-4D58-9CDA-6545FFE0DBD6}"/>
    <cellStyle name="S2 SheetHeader2" xfId="12" xr:uid="{C4431F58-AC09-4AB6-B4D4-9D21FDF0B763}"/>
    <cellStyle name="T1 Table Heading" xfId="41" xr:uid="{5E64CC9A-2A9B-468C-B21C-2FC930165D30}"/>
    <cellStyle name="T2 Table_Heading" xfId="5" xr:uid="{1678819A-F549-4F01-AB56-9FDBDE9D5FBB}"/>
    <cellStyle name="TC Table_Column" xfId="42" xr:uid="{01C8F7BB-F6C4-4A50-BF2B-6C416588AB8F}"/>
    <cellStyle name="TE Technical_Input" xfId="6" xr:uid="{558F7DF0-4DA0-413D-962E-4B0B4A5CEED2}"/>
    <cellStyle name="Title" xfId="21" builtinId="15" customBuiltin="1"/>
    <cellStyle name="Total" xfId="26" builtinId="25" customBuiltin="1"/>
    <cellStyle name="UN Unit" xfId="11" xr:uid="{232BFC3A-32A8-4977-B463-B833E1A7F858}"/>
  </cellStyles>
  <dxfs count="5">
    <dxf>
      <font>
        <color theme="0" tint="-0.34998626667073579"/>
      </font>
      <fill>
        <patternFill patternType="lightUp">
          <fgColor theme="0" tint="-0.499984740745262"/>
          <bgColor theme="8"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lightUp">
          <fgColor theme="0" tint="-0.499984740745262"/>
          <bgColor theme="8"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lightUp">
          <fgColor theme="0" tint="-0.499984740745262"/>
          <bgColor theme="8"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rgb="FFFFFFFF"/>
      </font>
      <fill>
        <patternFill>
          <bgColor theme="5"/>
        </patternFill>
      </fill>
      <border>
        <left/>
        <right/>
        <top style="thin">
          <color theme="5"/>
        </top>
        <bottom style="thin">
          <color theme="5"/>
        </bottom>
        <vertical style="thin">
          <color rgb="FFFFFFFF"/>
        </vertical>
        <horizontal style="thin">
          <color rgb="FFFFFFFF"/>
        </horizontal>
      </border>
    </dxf>
    <dxf>
      <font>
        <b val="0"/>
        <i val="0"/>
        <color theme="5"/>
        <name val="Arial"/>
        <scheme val="minor"/>
      </font>
      <border>
        <left style="thin">
          <color theme="5"/>
        </left>
        <right style="thin">
          <color theme="5"/>
        </right>
        <top style="thin">
          <color theme="5"/>
        </top>
        <bottom style="thin">
          <color theme="5"/>
        </bottom>
        <vertical style="thin">
          <color theme="5"/>
        </vertical>
        <horizontal style="thin">
          <color theme="5"/>
        </horizontal>
      </border>
    </dxf>
  </dxfs>
  <tableStyles count="1" defaultTableStyle="TableStyleMedium2" defaultPivotStyle="PivotStyleLight16">
    <tableStyle name="ERA Table Grid" pivot="0" count="2" xr9:uid="{3AE4DD55-2D87-4D64-93FC-285A5949BC63}">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A20DE027-A08C-4ABE-87E3-42E6CC70F532}">
          <cx:spPr>
            <a:ln w="6350">
              <a:solidFill>
                <a:sysClr val="windowText" lastClr="000000"/>
              </a:solidFill>
            </a:ln>
          </cx:spPr>
          <cx:dataPt idx="0">
            <cx:spPr>
              <a:solidFill>
                <a:srgbClr val="009CA6"/>
              </a:solidFill>
            </cx:spPr>
          </cx:dataPt>
          <cx:dataPt idx="1">
            <cx:spPr>
              <a:solidFill>
                <a:srgbClr val="003057"/>
              </a:solidFill>
            </cx:spPr>
          </cx:dataPt>
          <cx:dataPt idx="2">
            <cx:spPr>
              <a:solidFill>
                <a:srgbClr val="009CA6"/>
              </a:solidFill>
            </cx:spPr>
          </cx:dataPt>
          <cx:dataPt idx="3">
            <cx:spPr>
              <a:solidFill>
                <a:srgbClr val="C00000"/>
              </a:solidFill>
            </cx:spPr>
          </cx:dataPt>
          <cx:dataPt idx="4">
            <cx:spPr>
              <a:solidFill>
                <a:srgbClr val="C00000"/>
              </a:solidFill>
            </cx:spPr>
          </cx:dataPt>
          <cx:dataPt idx="5">
            <cx:spPr>
              <a:solidFill>
                <a:srgbClr val="003057"/>
              </a:solidFill>
            </cx:spPr>
          </cx:dataPt>
          <cx:dataPt idx="6">
            <cx:spPr>
              <a:solidFill>
                <a:srgbClr val="009CA6"/>
              </a:solidFill>
            </cx:spPr>
          </cx:dataPt>
          <cx:dataPt idx="7">
            <cx:spPr>
              <a:solidFill>
                <a:srgbClr val="C00000"/>
              </a:solidFill>
            </cx:spPr>
          </cx:dataPt>
          <cx:dataLabels pos="outEnd">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AU">
                  <a:solidFill>
                    <a:sysClr val="windowText" lastClr="000000"/>
                  </a:solidFill>
                </a:endParaRPr>
              </a:p>
            </cx:txPr>
            <cx:visibility seriesName="0" categoryName="0" value="1"/>
          </cx:dataLabels>
          <cx:dataId val="0"/>
          <cx:layoutPr>
            <cx:subtotals>
              <cx:idx val="2"/>
              <cx:idx val="6"/>
              <cx:idx val="8"/>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AU">
              <a:solidFill>
                <a:sysClr val="windowText" lastClr="000000"/>
              </a:solidFill>
            </a:endParaRPr>
          </a:p>
        </cx:txPr>
      </cx:axis>
      <cx:axis id="1" hidden="1">
        <cx:valScaling/>
        <cx:tickLabels/>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AU">
              <a:solidFill>
                <a:sysClr val="windowText" lastClr="000000"/>
              </a:solidFill>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209550</xdr:rowOff>
    </xdr:from>
    <xdr:to>
      <xdr:col>2</xdr:col>
      <xdr:colOff>1954696</xdr:colOff>
      <xdr:row>4</xdr:row>
      <xdr:rowOff>215348</xdr:rowOff>
    </xdr:to>
    <xdr:sp macro="" textlink="">
      <xdr:nvSpPr>
        <xdr:cNvPr id="2" name="Text Placeholder 17">
          <a:extLst>
            <a:ext uri="{FF2B5EF4-FFF2-40B4-BE49-F238E27FC236}">
              <a16:creationId xmlns:a16="http://schemas.microsoft.com/office/drawing/2014/main" id="{9CFB7A4A-2C4B-4539-80BF-1ED1F853E28C}"/>
            </a:ext>
          </a:extLst>
        </xdr:cNvPr>
        <xdr:cNvSpPr>
          <a:spLocks noGrp="1"/>
        </xdr:cNvSpPr>
      </xdr:nvSpPr>
      <xdr:spPr>
        <a:xfrm>
          <a:off x="114300" y="441463"/>
          <a:ext cx="2155135" cy="701537"/>
        </a:xfrm>
        <a:prstGeom prst="rect">
          <a:avLst/>
        </a:prstGeom>
        <a:blipFill>
          <a:blip xmlns:r="http://schemas.openxmlformats.org/officeDocument/2006/relationships" r:embed="rId1"/>
          <a:stretch>
            <a:fillRect/>
          </a:stretch>
        </a:blipFill>
      </xdr:spPr>
      <xdr:txBody>
        <a:bodyPr vert="horz" wrap="square" lIns="36000" tIns="36000" rIns="36000" bIns="36000" rtlCol="0">
          <a:noAutofit/>
        </a:bodyPr>
        <a:lstStyle>
          <a:lvl1pPr marL="0" indent="0" algn="l" defTabSz="685800" rtl="0" eaLnBrk="1" latinLnBrk="0" hangingPunct="1">
            <a:lnSpc>
              <a:spcPct val="100000"/>
            </a:lnSpc>
            <a:spcBef>
              <a:spcPts val="0"/>
            </a:spcBef>
            <a:spcAft>
              <a:spcPts val="800"/>
            </a:spcAft>
            <a:buFontTx/>
            <a:buNone/>
            <a:defRPr sz="2000" kern="1200" baseline="0">
              <a:solidFill>
                <a:schemeClr val="tx1"/>
              </a:solidFill>
              <a:latin typeface="+mn-lt"/>
              <a:ea typeface="+mn-ea"/>
              <a:cs typeface="+mn-cs"/>
            </a:defRPr>
          </a:lvl1pPr>
          <a:lvl2pPr marL="180000" indent="-180000" algn="l" defTabSz="685800" rtl="0" eaLnBrk="1" latinLnBrk="0" hangingPunct="1">
            <a:lnSpc>
              <a:spcPct val="100000"/>
            </a:lnSpc>
            <a:spcBef>
              <a:spcPts val="0"/>
            </a:spcBef>
            <a:spcAft>
              <a:spcPts val="600"/>
            </a:spcAft>
            <a:buClr>
              <a:schemeClr val="tx1"/>
            </a:buClr>
            <a:buFont typeface="Arial" panose="020B0604020202020204" pitchFamily="34" charset="0"/>
            <a:buChar char="•"/>
            <a:defRPr sz="2000" kern="1200" baseline="0">
              <a:solidFill>
                <a:schemeClr val="tx1"/>
              </a:solidFill>
              <a:latin typeface="+mn-lt"/>
              <a:ea typeface="+mn-ea"/>
              <a:cs typeface="+mn-cs"/>
            </a:defRPr>
          </a:lvl2pPr>
          <a:lvl3pPr marL="360000" indent="-180000" algn="l" defTabSz="685800" rtl="0" eaLnBrk="1" latinLnBrk="0" hangingPunct="1">
            <a:lnSpc>
              <a:spcPct val="100000"/>
            </a:lnSpc>
            <a:spcBef>
              <a:spcPts val="0"/>
            </a:spcBef>
            <a:spcAft>
              <a:spcPts val="600"/>
            </a:spcAft>
            <a:buClr>
              <a:schemeClr val="tx1"/>
            </a:buClr>
            <a:buFont typeface="Arial" panose="020B0604020202020204" pitchFamily="34" charset="0"/>
            <a:buChar char="–"/>
            <a:defRPr sz="2000" kern="1200" baseline="0">
              <a:solidFill>
                <a:schemeClr val="tx1"/>
              </a:solidFill>
              <a:latin typeface="+mn-lt"/>
              <a:ea typeface="+mn-ea"/>
              <a:cs typeface="+mn-cs"/>
            </a:defRPr>
          </a:lvl3pPr>
          <a:lvl4pPr marL="0" indent="0" algn="l" defTabSz="685800" rtl="0" eaLnBrk="1" latinLnBrk="0" hangingPunct="1">
            <a:lnSpc>
              <a:spcPct val="100000"/>
            </a:lnSpc>
            <a:spcBef>
              <a:spcPts val="0"/>
            </a:spcBef>
            <a:spcAft>
              <a:spcPts val="600"/>
            </a:spcAft>
            <a:buFontTx/>
            <a:buNone/>
            <a:defRPr sz="2400" b="1" kern="1200" baseline="0">
              <a:solidFill>
                <a:schemeClr val="tx2"/>
              </a:solidFill>
              <a:latin typeface="+mn-lt"/>
              <a:ea typeface="+mn-ea"/>
              <a:cs typeface="+mn-cs"/>
            </a:defRPr>
          </a:lvl4pPr>
          <a:lvl5pPr marL="0" indent="0" algn="l" defTabSz="685800" rtl="0" eaLnBrk="1" latinLnBrk="0" hangingPunct="1">
            <a:lnSpc>
              <a:spcPct val="100000"/>
            </a:lnSpc>
            <a:spcBef>
              <a:spcPts val="0"/>
            </a:spcBef>
            <a:spcAft>
              <a:spcPts val="600"/>
            </a:spcAft>
            <a:buFontTx/>
            <a:buNone/>
            <a:defRPr sz="2000" b="1" kern="1200" baseline="0">
              <a:solidFill>
                <a:schemeClr val="tx2"/>
              </a:solidFill>
              <a:latin typeface="+mn-lt"/>
              <a:ea typeface="+mn-ea"/>
              <a:cs typeface="+mn-cs"/>
            </a:defRPr>
          </a:lvl5pPr>
          <a:lvl6pPr marL="0" indent="0" algn="l" defTabSz="685800" rtl="0" eaLnBrk="1" latinLnBrk="0" hangingPunct="1">
            <a:lnSpc>
              <a:spcPct val="100000"/>
            </a:lnSpc>
            <a:spcBef>
              <a:spcPts val="600"/>
            </a:spcBef>
            <a:spcAft>
              <a:spcPts val="600"/>
            </a:spcAft>
            <a:buFontTx/>
            <a:buNone/>
            <a:defRPr sz="2000" b="1" kern="1200" baseline="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lvl="0"/>
          <a:r>
            <a:rPr lang="en-AU"/>
            <a:t> </a:t>
          </a:r>
        </a:p>
      </xdr:txBody>
    </xdr:sp>
    <xdr:clientData/>
  </xdr:twoCellAnchor>
  <xdr:twoCellAnchor>
    <xdr:from>
      <xdr:col>5</xdr:col>
      <xdr:colOff>57976</xdr:colOff>
      <xdr:row>7</xdr:row>
      <xdr:rowOff>57148</xdr:rowOff>
    </xdr:from>
    <xdr:to>
      <xdr:col>12</xdr:col>
      <xdr:colOff>472108</xdr:colOff>
      <xdr:row>23</xdr:row>
      <xdr:rowOff>66261</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A3C19FC0-5E46-D3A2-E568-5076E64E03B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325176" y="1609723"/>
              <a:ext cx="7238794" cy="2971388"/>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Nathaniel Hanna" id="{E61CF87A-316B-46E0-9A0C-8CA8C6C746F9}" userId="Nathaniel Hanna" providerId="None"/>
  <person displayName="Jimmy Tran" id="{1A2C68E7-EC3C-4715-9010-1CE6DDA31B45}" userId="S::Jimmy.Tran@erawa.com.au::ac1c9af5-d169-4858-9bdf-b47b31a78ca9" providerId="AD"/>
  <person displayName="Nathaniel Hanna" id="{024DAE96-306C-4BA6-99DC-641B44AA8C5E}" userId="S::Nathaniel.Hanna@erawa.com.au::68124b28-578e-457d-9cd0-8104272cf6f2" providerId="AD"/>
</personList>
</file>

<file path=xl/theme/theme1.xml><?xml version="1.0" encoding="utf-8"?>
<a:theme xmlns:a="http://schemas.openxmlformats.org/drawingml/2006/main" name="ERA WA 2021">
  <a:themeElements>
    <a:clrScheme name="ERA WA 2021">
      <a:dk1>
        <a:srgbClr val="191919"/>
      </a:dk1>
      <a:lt1>
        <a:srgbClr val="FFFFFF"/>
      </a:lt1>
      <a:dk2>
        <a:srgbClr val="FFC72C"/>
      </a:dk2>
      <a:lt2>
        <a:srgbClr val="F2F0EE"/>
      </a:lt2>
      <a:accent1>
        <a:srgbClr val="FFC72C"/>
      </a:accent1>
      <a:accent2>
        <a:srgbClr val="003057"/>
      </a:accent2>
      <a:accent3>
        <a:srgbClr val="009CA6"/>
      </a:accent3>
      <a:accent4>
        <a:srgbClr val="B7BF10"/>
      </a:accent4>
      <a:accent5>
        <a:srgbClr val="F2A900"/>
      </a:accent5>
      <a:accent6>
        <a:srgbClr val="53565A"/>
      </a:accent6>
      <a:hlink>
        <a:srgbClr val="0000FF"/>
      </a:hlink>
      <a:folHlink>
        <a:srgbClr val="800080"/>
      </a:folHlink>
    </a:clrScheme>
    <a:fontScheme name="xlERAWA">
      <a:majorFont>
        <a:latin typeface="Arial" panose="020B0604020202020204"/>
        <a:ea typeface="Arial"/>
        <a:cs typeface="Arial"/>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Arial"/>
        <a:cs typeface="Arial"/>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ERA WA Primary Colour - Dark Blue">
      <a:srgbClr val="003057"/>
    </a:custClr>
    <a:custClr name="ERA WA Primary Colour - Yellow">
      <a:srgbClr val="FFC72C"/>
    </a:custClr>
    <a:custClr>
      <a:srgbClr val="FFFFFF"/>
    </a:custClr>
    <a:custClr>
      <a:srgbClr val="FFFFFF"/>
    </a:custClr>
    <a:custClr>
      <a:srgbClr val="FFFFFF"/>
    </a:custClr>
    <a:custClr>
      <a:srgbClr val="FFFFFF"/>
    </a:custClr>
    <a:custClr>
      <a:srgbClr val="FFFFFF"/>
    </a:custClr>
    <a:custClr>
      <a:srgbClr val="FFFFFF"/>
    </a:custClr>
    <a:custClr>
      <a:srgbClr val="FFFFFF"/>
    </a:custClr>
    <a:custClr>
      <a:srgbClr val="FFFFFF"/>
    </a:custClr>
    <a:custClr name="ERA WA Secondary Colour - Teal">
      <a:srgbClr val="009CA6"/>
    </a:custClr>
    <a:custClr name="ERA WA Secondary Colour - Dark Teal">
      <a:srgbClr val="00778B"/>
    </a:custClr>
    <a:custClr name="ERA WA Secondary Colour - Orange">
      <a:srgbClr val="F2A900"/>
    </a:custClr>
    <a:custClr name="ERA WA Secondary Colour - Green">
      <a:srgbClr val="B7BF10"/>
    </a:custClr>
    <a:custClr name="ERA WA Secondary Colour - Dark Grey">
      <a:srgbClr val="53565A"/>
    </a:custClr>
    <a:custClr name="ERA WA Secondary Colour - Grey Blue">
      <a:srgbClr val="7FA9AE"/>
    </a:custClr>
    <a:custClr name="ERA WA Secondary Colour - Light Grey">
      <a:srgbClr val="BBBCBC"/>
    </a:custClr>
    <a:custClr>
      <a:srgbClr val="FFFFFF"/>
    </a:custClr>
    <a:custClr>
      <a:srgbClr val="FFFFFF"/>
    </a:custClr>
    <a:custClr>
      <a:srgbClr val="FFFFFF"/>
    </a:custClr>
    <a:custClr name="ERA WA Extended Colour - Pale Yellow">
      <a:srgbClr val="F3DD6D"/>
    </a:custClr>
    <a:custClr name="ERA WA Extended Colour - Pea Green">
      <a:srgbClr val="6BA539"/>
    </a:custClr>
    <a:custClr name="ERA WA Extended Colour - Warm Red">
      <a:srgbClr val="F9423A"/>
    </a:custClr>
    <a:custClr name="ERA WA Extended Colour - Olive">
      <a:srgbClr val="AC9F3C"/>
    </a:custClr>
    <a:custClr name="ERA WA Extended Colour - Crimson">
      <a:srgbClr val="BE3A34"/>
    </a:custClr>
    <a:custClr name="ERA WA Extended Colour - Copper">
      <a:srgbClr val="B77729"/>
    </a:custClr>
    <a:custClr name="ERA WA Extended Colour - Spruce">
      <a:srgbClr val="115E67"/>
    </a:custClr>
    <a:custClr name="ERA WA Extended Colour - Cyan Blue">
      <a:srgbClr val="5B7F95"/>
    </a:custClr>
    <a:custClr name="ERA WA Extended Colour - Medium Grey">
      <a:srgbClr val="888B8D"/>
    </a:custClr>
    <a:custClr>
      <a:srgbClr val="FFFFFF"/>
    </a:custClr>
  </a:custClrLst>
</a:theme>
</file>

<file path=xl/threadedComments/threadedComment1.xml><?xml version="1.0" encoding="utf-8"?>
<ThreadedComments xmlns="http://schemas.microsoft.com/office/spreadsheetml/2018/threadedcomments" xmlns:x="http://schemas.openxmlformats.org/spreadsheetml/2006/main">
  <threadedComment ref="G8" personId="{E61CF87A-316B-46E0-9A0C-8CA8C6C746F9}" id="{D9A80B2F-ACE9-4395-8AE3-3E99C95A515A}">
    <text>There are 7 routes with with a total distance of 12.9753 km which are not in the 2024 costing principles but were included in Arc's model. To ensure all route section lengths and assets have been counted, the route lengths have been allocated to the following route sections:
42 Albany (1.6334 km) =&gt; 23 Redmond to Albany
42 Cowcowing (0.515 km) =&gt; 35 Amery to Mukinbudin
42 Merredin (3.672 km) =&gt; 1 Merredin
42 Minnivale (1.098 km) =&gt; 35 Amery to Mukinbudin
42 Mollerin (0.959 km) =&gt; 37 Burakin to Beacon
43 Extension Hill Siding (3.248 km) =&gt; 40 Morowa to Perenjori
43 Tilley Siding (1.8499 km) =&gt; 40 Tilley Junction to Tilley</text>
  </threadedComment>
  <threadedComment ref="B79" personId="{E61CF87A-316B-46E0-9A0C-8CA8C6C746F9}" id="{7768D30F-102B-483A-ABDA-A975CC586CDF}">
    <text>Became Non-operational in 2006</text>
  </threadedComment>
  <threadedComment ref="I218" personId="{E61CF87A-316B-46E0-9A0C-8CA8C6C746F9}" id="{DA56CCA3-6F1F-4AA0-A4DC-460478F35A48}">
    <text>Arc submittted this as 1.17454313642159. This has been amended to 1.2</text>
  </threadedComment>
</ThreadedComments>
</file>

<file path=xl/threadedComments/threadedComment10.xml><?xml version="1.0" encoding="utf-8"?>
<ThreadedComments xmlns="http://schemas.microsoft.com/office/spreadsheetml/2018/threadedcomments" xmlns:x="http://schemas.openxmlformats.org/spreadsheetml/2006/main">
  <threadedComment ref="G13" personId="{E61CF87A-316B-46E0-9A0C-8CA8C6C746F9}" id="{3DC09606-53B3-4A47-B99D-A6FE31888C06}">
    <text>Provided as a hardwritten number in Arc's model</text>
  </threadedComment>
  <threadedComment ref="D14" personId="{E61CF87A-316B-46E0-9A0C-8CA8C6C746F9}" id="{14213360-D138-45D0-B888-08136D8AF95D}">
    <text xml:space="preserve">Used the above back-calculated direct cost rate to calculate with 10% contractor prelims. </text>
  </threadedComment>
  <threadedComment ref="G65" personId="{E61CF87A-316B-46E0-9A0C-8CA8C6C746F9}" id="{553ACE72-5660-4094-996E-471213AFDBC6}">
    <text>Arc distributed before applying location factor. ERA applies location factor before distribution</text>
  </threadedComment>
  <threadedComment ref="H65" personId="{E61CF87A-316B-46E0-9A0C-8CA8C6C746F9}" id="{5D38A12B-E6C2-407D-8ECC-5996D108FBEF}">
    <text xml:space="preserve">This has been distributed based on signalling and control systems assets. Arc's model distributed based on fibre optic, signalling, communications and radio mast distribution. </text>
  </threadedComment>
  <threadedComment ref="E275" personId="{E61CF87A-316B-46E0-9A0C-8CA8C6C746F9}" id="{2A7DC0DB-2313-4536-A414-5107853973EF}">
    <text>Arc has not provided which route section that the Midland Control Centre is located in.</text>
  </threadedComment>
</ThreadedComments>
</file>

<file path=xl/threadedComments/threadedComment11.xml><?xml version="1.0" encoding="utf-8"?>
<ThreadedComments xmlns="http://schemas.microsoft.com/office/spreadsheetml/2018/threadedcomments" xmlns:x="http://schemas.openxmlformats.org/spreadsheetml/2006/main">
  <threadedComment ref="G12" personId="{E61CF87A-316B-46E0-9A0C-8CA8C6C746F9}" id="{D14D30A2-3373-41F2-AB46-2606F6EDBD33}">
    <text xml:space="preserve">Rates before signalling contractor preliminaries and signalling overheads were provided as hard written numbers. Direct Costs were not provided and have been back calculated. Figures provided by Arc have been shown in orange cells. </text>
  </threadedComment>
</ThreadedComments>
</file>

<file path=xl/threadedComments/threadedComment12.xml><?xml version="1.0" encoding="utf-8"?>
<ThreadedComments xmlns="http://schemas.microsoft.com/office/spreadsheetml/2018/threadedcomments" xmlns:x="http://schemas.openxmlformats.org/spreadsheetml/2006/main">
  <threadedComment ref="H13" personId="{E61CF87A-316B-46E0-9A0C-8CA8C6C746F9}" id="{D0BEE4C3-28D5-4E1D-971D-B34334A0D25C}">
    <text>Provided as a hardwritten number in Arc's model</text>
  </threadedComment>
  <threadedComment ref="E14" personId="{E61CF87A-316B-46E0-9A0C-8CA8C6C746F9}" id="{4C61ABFA-8554-4A8E-9AA3-1BE823FB8CF1}">
    <text xml:space="preserve">Used the above back-calculated direct cost rate to calculate with 10% contractor prelims. </text>
  </threadedComment>
  <threadedComment ref="I65" personId="{E61CF87A-316B-46E0-9A0C-8CA8C6C746F9}" id="{C24E8FC7-A7E3-46A9-974B-0EF88F8EDED9}">
    <text xml:space="preserve">This has been distributed based on signalling and control systems assets. Arc's model distributed based on fibre optic, signalling, communications and radio mast distribution. </text>
  </threadedComment>
  <threadedComment ref="F160" personId="{E61CF87A-316B-46E0-9A0C-8CA8C6C746F9}" id="{671F506C-30D3-480B-BC3F-886F9F14E9DC}">
    <text>Includes the Mt Melville Radio Mast</text>
  </threadedComment>
</ThreadedComments>
</file>

<file path=xl/threadedComments/threadedComment13.xml><?xml version="1.0" encoding="utf-8"?>
<ThreadedComments xmlns="http://schemas.microsoft.com/office/spreadsheetml/2018/threadedcomments" xmlns:x="http://schemas.openxmlformats.org/spreadsheetml/2006/main">
  <threadedComment ref="G70" personId="{E61CF87A-316B-46E0-9A0C-8CA8C6C746F9}" id="{8450D6C1-74C3-4E0C-A9DF-9115DB7D333E}">
    <text>Includes both the Marredin and Northam Maintenance Facilities</text>
  </threadedComment>
  <threadedComment ref="H124" personId="{E61CF87A-316B-46E0-9A0C-8CA8C6C746F9}" id="{AF5A66A5-CDE7-4902-8AFD-5AB5EA04A518}">
    <text>Kewdale Training Facility</text>
  </threadedComment>
  <threadedComment ref="G155" personId="{E61CF87A-316B-46E0-9A0C-8CA8C6C746F9}" id="{4B5197D2-8F83-4E73-94EB-8AF7FBBF8462}">
    <text>The Narrogin Maintenance Facility was recorded as being on Route Section York to Narrogin</text>
  </threadedComment>
  <threadedComment ref="H160" personId="{E61CF87A-316B-46E0-9A0C-8CA8C6C746F9}" id="{CEBBC24A-E6DF-41DC-B6E4-406219833CA9}">
    <text>Hampton Rail Siding. Unsure why this is located in 23 Tambellup to Redmond but this was the third depot area included in Arc's model and the other names matched their respective route sections. There is no area recorded by Arc under Hampton Intermodal Terminal, Hampton to Kambalda or HIT to Hampton</text>
  </threadedComment>
  <threadedComment ref="F276" dT="2026-03-03T03:15:33.31" personId="{024DAE96-306C-4BA6-99DC-641B44AA8C5E}" id="{FDCDCF2B-C0A8-4FF1-ABC5-02DFD7D2CAEB}">
    <text xml:space="preserve">Arc has not provided which route section the Midland Control Centre is located in. </text>
  </threadedComment>
  <threadedComment ref="H281" personId="{E61CF87A-316B-46E0-9A0C-8CA8C6C746F9}" id="{72A79EA8-7702-4761-8B00-8B515931E695}">
    <text>Kenwick Flashbutt Welding Facility</text>
  </threadedComment>
</ThreadedComments>
</file>

<file path=xl/threadedComments/threadedComment14.xml><?xml version="1.0" encoding="utf-8"?>
<ThreadedComments xmlns="http://schemas.microsoft.com/office/spreadsheetml/2018/threadedcomments" xmlns:x="http://schemas.openxmlformats.org/spreadsheetml/2006/main">
  <threadedComment ref="F7" personId="{E61CF87A-316B-46E0-9A0C-8CA8C6C746F9}" id="{22F6F4DE-8748-4243-9662-2EB1A4FB66D4}">
    <text>Direct Costs were provided as hard written numbers in Arc's model so unable to provide a build-up</text>
  </threadedComment>
</ThreadedComments>
</file>

<file path=xl/threadedComments/threadedComment2.xml><?xml version="1.0" encoding="utf-8"?>
<ThreadedComments xmlns="http://schemas.microsoft.com/office/spreadsheetml/2018/threadedcomments" xmlns:x="http://schemas.openxmlformats.org/spreadsheetml/2006/main">
  <threadedComment ref="H65" personId="{E61CF87A-316B-46E0-9A0C-8CA8C6C746F9}" id="{7EC2EBD4-FE02-40FC-B9DF-3F6BA4DFC5A5}">
    <text>Embankments from cutting is equal to the cutting volumme multiplied by a net bulking factor of 1.2</text>
  </threadedComment>
  <threadedComment ref="K65" personId="{E61CF87A-316B-46E0-9A0C-8CA8C6C746F9}" id="{E192AD02-3A28-4FA8-8BF4-33B4C4DC4911}">
    <text>Embankment from imported volume is equal to embankments required (323,395.45 m3) subtracting embankment sourced from cuttings</text>
  </threadedComment>
</ThreadedComments>
</file>

<file path=xl/threadedComments/threadedComment3.xml><?xml version="1.0" encoding="utf-8"?>
<ThreadedComments xmlns="http://schemas.microsoft.com/office/spreadsheetml/2018/threadedcomments" xmlns:x="http://schemas.openxmlformats.org/spreadsheetml/2006/main">
  <threadedComment ref="H23" personId="{E61CF87A-316B-46E0-9A0C-8CA8C6C746F9}" id="{4D14E69F-0CB3-4C9F-87D5-EF302CE24D27}">
    <text>Including location factor of x.x</text>
  </threadedComment>
  <threadedComment ref="E65" personId="{E61CF87A-316B-46E0-9A0C-8CA8C6C746F9}" id="{591DF6C0-C6A9-4645-BF7F-2E7C3C7D73E8}">
    <text xml:space="preserve">The Arc model had only counted lengths which were manually checked, even when they were marked to be included. I added all nominal route lengths in to reach the correct total. 
Using a combination of checked and nominal lengths would bring the total length to 166 metres. </text>
  </threadedComment>
  <threadedComment ref="F65" personId="{E61CF87A-316B-46E0-9A0C-8CA8C6C746F9}" id="{F7A01519-A439-45D6-86A8-553EB0C320DD}">
    <text xml:space="preserve">This is not used in the calculation as Arc calculated Type 1 by length. It is included for reference and comparison purposes. </text>
  </threadedComment>
  <threadedComment ref="G65" personId="{E61CF87A-316B-46E0-9A0C-8CA8C6C746F9}" id="{98F3A334-ACCD-47E1-9EA5-C849924201D4}">
    <text xml:space="preserve">Where asset areas had been checked in the model, I used the checked area over the nominal area. 
This also applies for the other types of bridges. </text>
  </threadedComment>
  <threadedComment ref="F180" personId="{E61CF87A-316B-46E0-9A0C-8CA8C6C746F9}" id="{5396534A-D2B7-4094-A31F-4FB7240F1B3B}">
    <text>Kulja CBH Siding Walkway. It has length but no nominal or checked width or height in Arc's model</text>
  </threadedComment>
</ThreadedComments>
</file>

<file path=xl/threadedComments/threadedComment4.xml><?xml version="1.0" encoding="utf-8"?>
<ThreadedComments xmlns="http://schemas.microsoft.com/office/spreadsheetml/2018/threadedcomments" xmlns:x="http://schemas.openxmlformats.org/spreadsheetml/2006/main">
  <threadedComment ref="C185" dT="2026-03-05T07:53:11.69" personId="{024DAE96-306C-4BA6-99DC-641B44AA8C5E}" id="{BCDD3EAE-E305-4E87-9736-5F02A21F5A9B}">
    <text>Includes dual track (152.04m * 2) and 27.89m single track</text>
  </threadedComment>
  <threadedComment ref="C277" dT="2026-03-05T05:22:36.29" personId="{1A2C68E7-EC3C-4715-9010-1CE6DDA31B45}" id="{9787A01D-670C-45BD-9A45-573F52655132}">
    <text>Dual track (114.81 + 114.84)</text>
  </threadedComment>
</ThreadedComments>
</file>

<file path=xl/threadedComments/threadedComment5.xml><?xml version="1.0" encoding="utf-8"?>
<ThreadedComments xmlns="http://schemas.microsoft.com/office/spreadsheetml/2018/threadedcomments" xmlns:x="http://schemas.openxmlformats.org/spreadsheetml/2006/main">
  <threadedComment ref="H29" personId="{E61CF87A-316B-46E0-9A0C-8CA8C6C746F9}" id="{07AB7A08-88E1-40FE-A65C-42ADD59EEE38}">
    <text>Including location factor of x.x</text>
  </threadedComment>
</ThreadedComments>
</file>

<file path=xl/threadedComments/threadedComment6.xml><?xml version="1.0" encoding="utf-8"?>
<ThreadedComments xmlns="http://schemas.microsoft.com/office/spreadsheetml/2018/threadedcomments" xmlns:x="http://schemas.openxmlformats.org/spreadsheetml/2006/main">
  <threadedComment ref="E65" personId="{E61CF87A-316B-46E0-9A0C-8CA8C6C746F9}" id="{B9675456-BB83-4BE9-B696-9721FAF37930}">
    <text>Dual gauge multiplied by 1.5</text>
  </threadedComment>
  <threadedComment ref="F65" personId="{E61CF87A-316B-46E0-9A0C-8CA8C6C746F9}" id="{EAA6430D-345D-4C53-8E44-DD791600E4E3}">
    <text>Dual gauge multiplied by 1.5</text>
  </threadedComment>
  <threadedComment ref="G65" personId="{E61CF87A-316B-46E0-9A0C-8CA8C6C746F9}" id="{3CD1AE68-E284-41D6-82CF-7C2DCC71ED8B}">
    <text>Dual gauge multiplied by 1.5</text>
  </threadedComment>
</ThreadedComments>
</file>

<file path=xl/threadedComments/threadedComment7.xml><?xml version="1.0" encoding="utf-8"?>
<ThreadedComments xmlns="http://schemas.microsoft.com/office/spreadsheetml/2018/threadedcomments" xmlns:x="http://schemas.openxmlformats.org/spreadsheetml/2006/main">
  <threadedComment ref="C224" personId="{E61CF87A-316B-46E0-9A0C-8CA8C6C746F9}" id="{E425F738-4A09-4432-A4B6-A3937D3EC4C3}">
    <text>Confirmed 0 sleepers in Arc's model</text>
  </threadedComment>
</ThreadedComments>
</file>

<file path=xl/threadedComments/threadedComment8.xml><?xml version="1.0" encoding="utf-8"?>
<ThreadedComments xmlns="http://schemas.microsoft.com/office/spreadsheetml/2018/threadedcomments" xmlns:x="http://schemas.openxmlformats.org/spreadsheetml/2006/main">
  <threadedComment ref="G13" personId="{E61CF87A-316B-46E0-9A0C-8CA8C6C746F9}" id="{E8720D9E-5DC5-490C-849C-CC1F5B268550}">
    <text>Provided as a hardwritten number in Arc's model</text>
  </threadedComment>
  <threadedComment ref="D14" personId="{E61CF87A-316B-46E0-9A0C-8CA8C6C746F9}" id="{4816E1D8-2619-40AA-A5CB-396FC143C151}">
    <text xml:space="preserve">Used the above back-calculated direct cost rate to calculate with 25% contractor prelims. </text>
  </threadedComment>
  <threadedComment ref="E65" personId="{E61CF87A-316B-46E0-9A0C-8CA8C6C746F9}" id="{9CA9D022-4FA0-4959-AD2B-94C3E3E01DD8}">
    <text xml:space="preserve">Equals track length where the track section is labled as CTC. Arc's model used where the track section was labled as CBTC to reach a total of 1,428.51 km. </text>
  </threadedComment>
</ThreadedComments>
</file>

<file path=xl/threadedComments/threadedComment9.xml><?xml version="1.0" encoding="utf-8"?>
<ThreadedComments xmlns="http://schemas.microsoft.com/office/spreadsheetml/2018/threadedcomments" xmlns:x="http://schemas.openxmlformats.org/spreadsheetml/2006/main">
  <threadedComment ref="G12" personId="{E61CF87A-316B-46E0-9A0C-8CA8C6C746F9}" id="{451CE1CF-7E84-4094-9B4D-2BD1872AFC9C}">
    <text xml:space="preserve">Rates before signalling contractor preliminaries and signalling overheads were provided as hard written numbers. Direct Costs were not provided and have been back calculated. Figures provided by Arc have been shown in orange cells. </text>
  </threadedComment>
  <threadedComment ref="Q65" personId="{E61CF87A-316B-46E0-9A0C-8CA8C6C746F9}" id="{49066184-14BF-42BA-917E-D8330357E84C}">
    <text xml:space="preserve">Arc provided 687 assets with unique asset numbers. It is unclear if each asset is 1km in length as the report stated 687 km of cable. </text>
  </threadedComment>
  <threadedComment ref="V65" personId="{E61CF87A-316B-46E0-9A0C-8CA8C6C746F9}" id="{629B331D-09B8-40EE-865E-9348DCA548F0}">
    <text xml:space="preserve">Three assets have been labled as both AFO and Predictors. They have been treated as Predictors. </text>
  </threadedComment>
  <threadedComment ref="W65" personId="{E61CF87A-316B-46E0-9A0C-8CA8C6C746F9}" id="{21886180-3B98-4D32-A6AD-F44582F6075C}">
    <text>One asset was labled both TC - Coded and Track Circuits DC. It has been treated as TC DC</text>
  </threadedComment>
  <threadedComment ref="X65" personId="{E61CF87A-316B-46E0-9A0C-8CA8C6C746F9}" id="{D557474C-BC1A-4075-AECA-F56A5346A19F}">
    <text xml:space="preserve">Three assets from AFO, two assets were not labled in the inventory data so have been removed from the valuation. </text>
  </threadedComment>
  <threadedComment ref="Y65" personId="{E61CF87A-316B-46E0-9A0C-8CA8C6C746F9}" id="{39A7CE2C-8A83-4F0B-8D47-BBA8F956B82E}">
    <text xml:space="preserve">Six assets were labled both TC - SSC and TC DC so have been treated as TC DC. </text>
  </threadedComment>
  <threadedComment ref="Z65" personId="{E61CF87A-316B-46E0-9A0C-8CA8C6C746F9}" id="{533203FF-1453-4CA9-9427-214AEDF0F8C7}">
    <text>Six from TC - SSC and one from TC - Coded</text>
  </threadedComment>
  <threadedComment ref="J67" personId="{E61CF87A-316B-46E0-9A0C-8CA8C6C746F9}" id="{6E28D692-446B-4E2B-A271-EC5E3340813C}">
    <text>Two assets were labled as both Equipment Room and Control Centre. They have been treated as Control Centres so removed from the Equipment Room number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microsoft.com/office/2017/10/relationships/threadedComment" Target="../threadedComments/threadedComment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microsoft.com/office/2017/10/relationships/threadedComment" Target="../threadedComments/threadedComment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 Id="rId4" Type="http://schemas.microsoft.com/office/2017/10/relationships/threadedComment" Target="../threadedComments/threadedComment1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 Id="rId4" Type="http://schemas.microsoft.com/office/2017/10/relationships/threadedComment" Target="../threadedComments/threadedComment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74C1E-B95E-4ED7-A763-A5F7942277E2}">
  <sheetPr>
    <tabColor theme="5"/>
  </sheetPr>
  <dimension ref="A1:Y104"/>
  <sheetViews>
    <sheetView showGridLines="0" tabSelected="1" zoomScaleNormal="100" workbookViewId="0"/>
  </sheetViews>
  <sheetFormatPr defaultColWidth="9" defaultRowHeight="12.75" customHeight="1" zeroHeight="1" x14ac:dyDescent="0.35"/>
  <cols>
    <col min="1" max="1" width="2.25" bestFit="1" customWidth="1"/>
    <col min="2" max="2" width="1.875" customWidth="1"/>
    <col min="3" max="3" width="38.875" customWidth="1"/>
    <col min="4" max="4" width="1.625" customWidth="1"/>
    <col min="5" max="5" width="11.375" bestFit="1" customWidth="1"/>
    <col min="6" max="6" width="1.625" customWidth="1"/>
    <col min="7" max="7" width="38" bestFit="1" customWidth="1"/>
    <col min="8" max="8" width="10.875" bestFit="1" customWidth="1"/>
    <col min="9" max="12" width="9.75" customWidth="1"/>
    <col min="13" max="75" width="9.25" customWidth="1"/>
    <col min="76" max="76" width="4.125" customWidth="1"/>
  </cols>
  <sheetData>
    <row r="1" spans="1:25" s="54" customFormat="1" ht="17.649999999999999" x14ac:dyDescent="0.5">
      <c r="A1" s="54" t="s">
        <v>963</v>
      </c>
    </row>
    <row r="2" spans="1:25" s="54" customFormat="1" ht="17.649999999999999" x14ac:dyDescent="0.5"/>
    <row r="3" spans="1:25" s="54" customFormat="1" ht="17.649999999999999" x14ac:dyDescent="0.5"/>
    <row r="4" spans="1:25" s="54" customFormat="1" ht="17.649999999999999" x14ac:dyDescent="0.5"/>
    <row r="5" spans="1:25" s="54" customFormat="1" ht="17.649999999999999" x14ac:dyDescent="0.5"/>
    <row r="6" spans="1:25" s="54" customFormat="1" ht="17.649999999999999" x14ac:dyDescent="0.5"/>
    <row r="7" spans="1:25" s="66" customFormat="1" ht="13.9" x14ac:dyDescent="0.4">
      <c r="B7" s="66" t="s">
        <v>0</v>
      </c>
    </row>
    <row r="8" spans="1:25" ht="5.0999999999999996" customHeight="1" x14ac:dyDescent="0.35"/>
    <row r="9" spans="1:25" ht="41.65" x14ac:dyDescent="0.35">
      <c r="E9" s="309" t="s">
        <v>1</v>
      </c>
    </row>
    <row r="10" spans="1:25" ht="5.0999999999999996" customHeight="1" x14ac:dyDescent="0.35"/>
    <row r="11" spans="1:25" ht="13.5" x14ac:dyDescent="0.35"/>
    <row r="12" spans="1:25" ht="13.5" x14ac:dyDescent="0.35"/>
    <row r="13" spans="1:25" ht="13.5" x14ac:dyDescent="0.35">
      <c r="C13" t="str" cm="1">
        <f t="array" ref="C13:C19">TRANSPOSE('DORC build-up'!J8:P8)</f>
        <v>Construction Replacement Cost</v>
      </c>
      <c r="E13" s="315">
        <f>_xlfn.XLOOKUP(C13,'DORC build-up'!$J$8:$V$8,'DORC build-up'!$J$11:$V$11,"")/10^6</f>
        <v>15506.748155485779</v>
      </c>
      <c r="G13" t="s">
        <v>2</v>
      </c>
      <c r="H13" s="120">
        <f>E13</f>
        <v>15506.748155485779</v>
      </c>
      <c r="Y13" s="120"/>
    </row>
    <row r="14" spans="1:25" ht="13.5" x14ac:dyDescent="0.35">
      <c r="C14" t="str">
        <v>Railway Owner Costs</v>
      </c>
      <c r="E14" s="315">
        <f>_xlfn.XLOOKUP(C14,'DORC build-up'!$J$8:$V$8,'DORC build-up'!$J$11:$V$11,"")/10^6</f>
        <v>2992.8023940087551</v>
      </c>
      <c r="G14" t="str">
        <f>C14</f>
        <v>Railway Owner Costs</v>
      </c>
      <c r="H14" s="120">
        <f t="shared" ref="H14:H21" si="0">E14</f>
        <v>2992.8023940087551</v>
      </c>
      <c r="Y14" s="120"/>
    </row>
    <row r="15" spans="1:25" ht="15.75" customHeight="1" x14ac:dyDescent="0.4">
      <c r="C15" s="154" t="str">
        <v>Total Construction Replacement Cost</v>
      </c>
      <c r="E15" s="312">
        <f>SUM(E13:E14)</f>
        <v>18499.550549494532</v>
      </c>
      <c r="G15" t="s">
        <v>3</v>
      </c>
      <c r="H15" s="120">
        <f t="shared" si="0"/>
        <v>18499.550549494532</v>
      </c>
      <c r="Y15" s="120"/>
    </row>
    <row r="16" spans="1:25" ht="13.5" x14ac:dyDescent="0.35">
      <c r="C16" t="str">
        <v>Optimisation</v>
      </c>
      <c r="E16" s="315">
        <f>-_xlfn.XLOOKUP(C16,'DORC build-up'!$J$8:$V$8,'DORC build-up'!$J$11:$V$11,"")/10^6</f>
        <v>-2268.7626355246898</v>
      </c>
      <c r="G16" t="str">
        <f>C16</f>
        <v>Optimisation</v>
      </c>
      <c r="H16" s="120">
        <f t="shared" si="0"/>
        <v>-2268.7626355246898</v>
      </c>
      <c r="Y16" s="120"/>
    </row>
    <row r="17" spans="1:25" ht="14.25" customHeight="1" x14ac:dyDescent="0.35">
      <c r="C17" t="str">
        <v>Capital Contributions</v>
      </c>
      <c r="E17" s="315">
        <f>-_xlfn.XLOOKUP(C17,'DORC build-up'!$J$8:$V$8,'DORC build-up'!$J$11:$V$11,"")/10^6</f>
        <v>-1452.8146411063472</v>
      </c>
      <c r="G17" s="320" t="s">
        <v>4</v>
      </c>
      <c r="H17" s="120">
        <f t="shared" si="0"/>
        <v>-1452.8146411063472</v>
      </c>
      <c r="Y17" s="120"/>
    </row>
    <row r="18" spans="1:25" ht="13.5" x14ac:dyDescent="0.35">
      <c r="C18" t="str">
        <v>Funding Costs</v>
      </c>
      <c r="E18" s="315">
        <f>_xlfn.XLOOKUP(C18,'DORC build-up'!$J$8:$V$8,'DORC build-up'!$J$11:$V$11,"")/10^6</f>
        <v>2093.9061156087328</v>
      </c>
      <c r="G18" t="str">
        <f t="shared" ref="G18:G20" si="1">C18</f>
        <v>Funding Costs</v>
      </c>
      <c r="H18" s="120">
        <f t="shared" si="0"/>
        <v>2093.9061156087328</v>
      </c>
      <c r="Y18" s="120"/>
    </row>
    <row r="19" spans="1:25" ht="13.9" x14ac:dyDescent="0.4">
      <c r="C19" s="154" t="str">
        <v>ORC</v>
      </c>
      <c r="E19" s="312">
        <f>SUM(E15:E18)</f>
        <v>16871.879388472229</v>
      </c>
      <c r="G19" t="str">
        <f t="shared" si="1"/>
        <v>ORC</v>
      </c>
      <c r="H19" s="120">
        <f t="shared" si="0"/>
        <v>16871.879388472229</v>
      </c>
      <c r="Y19" s="120"/>
    </row>
    <row r="20" spans="1:25" ht="13.5" x14ac:dyDescent="0.35">
      <c r="C20" t="str" cm="1">
        <f t="array" ref="C20:C21">TRANSPOSE('DORC build-up'!U8:V8)</f>
        <v>Total Depreciation</v>
      </c>
      <c r="E20" s="315">
        <f>-_xlfn.XLOOKUP(C20,'DORC build-up'!$J$8:$V$8,'DORC build-up'!$J$11:$V$11,"")/10^6</f>
        <v>-9147.5043813364337</v>
      </c>
      <c r="G20" t="str">
        <f t="shared" si="1"/>
        <v>Total Depreciation</v>
      </c>
      <c r="H20" s="120">
        <f t="shared" si="0"/>
        <v>-9147.5043813364337</v>
      </c>
      <c r="Y20" s="120"/>
    </row>
    <row r="21" spans="1:25" ht="14.25" thickBot="1" x14ac:dyDescent="0.45">
      <c r="A21" s="55">
        <f>E21-'DORC build-up'!V11/10^6</f>
        <v>0</v>
      </c>
      <c r="C21" s="308" t="str">
        <v>Depreciated Optimised Replacement Cost</v>
      </c>
      <c r="E21" s="313">
        <f>SUM(E19:E20)</f>
        <v>7724.3750071357954</v>
      </c>
      <c r="G21" t="s">
        <v>5</v>
      </c>
      <c r="H21" s="120">
        <f t="shared" si="0"/>
        <v>7724.3750071357954</v>
      </c>
      <c r="Y21" s="120"/>
    </row>
    <row r="22" spans="1:25" ht="13.9" thickTop="1" x14ac:dyDescent="0.35"/>
    <row r="23" spans="1:25" ht="13.5" x14ac:dyDescent="0.35"/>
    <row r="24" spans="1:25" ht="13.5" x14ac:dyDescent="0.35"/>
    <row r="25" spans="1:25" ht="5.0999999999999996" customHeight="1" x14ac:dyDescent="0.35"/>
    <row r="26" spans="1:25" s="66" customFormat="1" ht="13.9" x14ac:dyDescent="0.4">
      <c r="B26" s="66" t="s">
        <v>6</v>
      </c>
    </row>
    <row r="27" spans="1:25" ht="5.0999999999999996" customHeight="1" x14ac:dyDescent="0.35"/>
    <row r="28" spans="1:25" ht="13.5" x14ac:dyDescent="0.35">
      <c r="C28" t="s">
        <v>7</v>
      </c>
    </row>
    <row r="29" spans="1:25" ht="13.5" x14ac:dyDescent="0.35"/>
    <row r="30" spans="1:25" ht="5.0999999999999996" customHeight="1" x14ac:dyDescent="0.35">
      <c r="C30" s="121"/>
      <c r="D30" s="121"/>
    </row>
    <row r="31" spans="1:25" s="66" customFormat="1" ht="13.9" x14ac:dyDescent="0.4">
      <c r="B31" s="66" t="s">
        <v>8</v>
      </c>
    </row>
    <row r="32" spans="1:25" ht="5.0999999999999996" customHeight="1" x14ac:dyDescent="0.35"/>
    <row r="33" spans="3:7" ht="27.75" x14ac:dyDescent="0.35">
      <c r="C33" s="287" t="s">
        <v>9</v>
      </c>
      <c r="E33" s="287" t="s">
        <v>1</v>
      </c>
      <c r="G33" s="287" t="s">
        <v>10</v>
      </c>
    </row>
    <row r="34" spans="3:7" ht="13.5" x14ac:dyDescent="0.35">
      <c r="C34" s="292" t="s">
        <v>11</v>
      </c>
      <c r="E34" s="311"/>
      <c r="G34" s="293" t="s">
        <v>12</v>
      </c>
    </row>
    <row r="35" spans="3:7" ht="13.9" x14ac:dyDescent="0.4">
      <c r="C35" s="292" t="s">
        <v>2</v>
      </c>
      <c r="E35" s="314">
        <f>CRC!AB11/10^6</f>
        <v>15506.74815548578</v>
      </c>
      <c r="G35" s="294" t="s">
        <v>13</v>
      </c>
    </row>
    <row r="36" spans="3:7" ht="13.9" x14ac:dyDescent="0.4">
      <c r="C36" s="306" t="s">
        <v>14</v>
      </c>
      <c r="E36" s="314" cm="1">
        <f t="array" aca="1" ref="E36" ca="1">INDIRECT(_xlfn.CONCAT("'",C36,"'!D5"))/10^6</f>
        <v>6.9580873959999998</v>
      </c>
      <c r="G36" s="307" t="s">
        <v>15</v>
      </c>
    </row>
    <row r="37" spans="3:7" ht="13.9" x14ac:dyDescent="0.4">
      <c r="C37" s="306" t="s">
        <v>964</v>
      </c>
      <c r="E37" s="314" cm="1">
        <f t="array" aca="1" ref="E37" ca="1">INDIRECT(_xlfn.CONCAT("'",C37,"'!D5"))/10^6</f>
        <v>17.561308984486317</v>
      </c>
      <c r="G37" s="307" t="s">
        <v>15</v>
      </c>
    </row>
    <row r="38" spans="3:7" ht="13.9" x14ac:dyDescent="0.4">
      <c r="C38" s="306" t="s">
        <v>16</v>
      </c>
      <c r="E38" s="314" cm="1">
        <f t="array" aca="1" ref="E38" ca="1">INDIRECT(_xlfn.CONCAT("'",C38,"'!D5"))/10^6</f>
        <v>1566.6102142494788</v>
      </c>
      <c r="G38" s="307" t="s">
        <v>15</v>
      </c>
    </row>
    <row r="39" spans="3:7" ht="13.9" x14ac:dyDescent="0.4">
      <c r="C39" s="306" t="s">
        <v>17</v>
      </c>
      <c r="E39" s="314" cm="1">
        <f t="array" aca="1" ref="E39" ca="1">INDIRECT(_xlfn.CONCAT("'",C39,"'!D5"))/10^6</f>
        <v>0</v>
      </c>
      <c r="G39" s="307" t="s">
        <v>15</v>
      </c>
    </row>
    <row r="40" spans="3:7" ht="13.9" x14ac:dyDescent="0.4">
      <c r="C40" s="306" t="s">
        <v>18</v>
      </c>
      <c r="E40" s="314" cm="1">
        <f t="array" aca="1" ref="E40" ca="1">INDIRECT(_xlfn.CONCAT("'",C40,"'!D5"))/10^6</f>
        <v>505.93812658042503</v>
      </c>
      <c r="G40" s="307" t="s">
        <v>15</v>
      </c>
    </row>
    <row r="41" spans="3:7" ht="13.9" x14ac:dyDescent="0.4">
      <c r="C41" s="306" t="s">
        <v>19</v>
      </c>
      <c r="E41" s="314" cm="1">
        <f t="array" aca="1" ref="E41" ca="1">INDIRECT(_xlfn.CONCAT("'",C41,"'!D5"))/10^6</f>
        <v>61.703683551562506</v>
      </c>
      <c r="G41" s="307" t="s">
        <v>15</v>
      </c>
    </row>
    <row r="42" spans="3:7" ht="13.9" x14ac:dyDescent="0.4">
      <c r="C42" s="306" t="s">
        <v>20</v>
      </c>
      <c r="E42" s="314" cm="1">
        <f t="array" aca="1" ref="E42" ca="1">INDIRECT(_xlfn.CONCAT("'",C42,"'!D5"))/10^6</f>
        <v>61.92837082600149</v>
      </c>
      <c r="G42" s="307" t="s">
        <v>15</v>
      </c>
    </row>
    <row r="43" spans="3:7" ht="13.9" x14ac:dyDescent="0.4">
      <c r="C43" s="306" t="s">
        <v>21</v>
      </c>
      <c r="E43" s="314" cm="1">
        <f t="array" aca="1" ref="E43" ca="1">INDIRECT(_xlfn.CONCAT("'",C43,"'!D5"))/10^6</f>
        <v>6276.7806593994137</v>
      </c>
      <c r="G43" s="307" t="s">
        <v>15</v>
      </c>
    </row>
    <row r="44" spans="3:7" ht="13.9" x14ac:dyDescent="0.4">
      <c r="C44" s="306" t="s">
        <v>22</v>
      </c>
      <c r="E44" s="314" cm="1">
        <f t="array" aca="1" ref="E44" ca="1">INDIRECT(_xlfn.CONCAT("'",C44,"'!D5"))/10^6</f>
        <v>1987.5741759562491</v>
      </c>
      <c r="G44" s="307" t="s">
        <v>15</v>
      </c>
    </row>
    <row r="45" spans="3:7" ht="13.9" x14ac:dyDescent="0.4">
      <c r="C45" s="306" t="s">
        <v>23</v>
      </c>
      <c r="E45" s="314" cm="1">
        <f t="array" aca="1" ref="E45" ca="1">INDIRECT(_xlfn.CONCAT("'",C45,"'!D5"))/10^6</f>
        <v>1858.5837549264284</v>
      </c>
      <c r="G45" s="307" t="s">
        <v>15</v>
      </c>
    </row>
    <row r="46" spans="3:7" ht="13.9" x14ac:dyDescent="0.4">
      <c r="C46" s="306" t="s">
        <v>66</v>
      </c>
      <c r="E46" s="314" cm="1">
        <f t="array" aca="1" ref="E46" ca="1">INDIRECT(_xlfn.CONCAT("'",C46,"'!D5"))/10^6</f>
        <v>701.37624374999996</v>
      </c>
      <c r="G46" s="307" t="s">
        <v>15</v>
      </c>
    </row>
    <row r="47" spans="3:7" ht="13.9" x14ac:dyDescent="0.4">
      <c r="C47" s="306" t="s">
        <v>24</v>
      </c>
      <c r="E47" s="314" cm="1">
        <f t="array" aca="1" ref="E47" ca="1">INDIRECT(_xlfn.CONCAT("'",C47,"'!D5"))/10^6</f>
        <v>1066.6270209646295</v>
      </c>
      <c r="G47" s="307" t="s">
        <v>15</v>
      </c>
    </row>
    <row r="48" spans="3:7" ht="13.9" x14ac:dyDescent="0.4">
      <c r="C48" s="306" t="s">
        <v>25</v>
      </c>
      <c r="E48" s="314" cm="1">
        <f t="array" aca="1" ref="E48" ca="1">INDIRECT(_xlfn.CONCAT("'",C48,"'!D5"))/10^6</f>
        <v>822.77341107840027</v>
      </c>
      <c r="G48" s="307" t="s">
        <v>15</v>
      </c>
    </row>
    <row r="49" spans="3:7" ht="13.9" x14ac:dyDescent="0.4">
      <c r="C49" s="306" t="s">
        <v>26</v>
      </c>
      <c r="E49" s="314" cm="1">
        <f t="array" aca="1" ref="E49" ca="1">INDIRECT(_xlfn.CONCAT("'",C49,"'!D5"))/10^6</f>
        <v>97.730769230769155</v>
      </c>
      <c r="G49" s="307" t="s">
        <v>15</v>
      </c>
    </row>
    <row r="50" spans="3:7" ht="13.9" x14ac:dyDescent="0.4">
      <c r="C50" s="306" t="s">
        <v>27</v>
      </c>
      <c r="E50" s="314" cm="1">
        <f t="array" aca="1" ref="E50" ca="1">INDIRECT(_xlfn.CONCAT("'",C50,"'!D5"))/10^6</f>
        <v>40.682147472069182</v>
      </c>
      <c r="G50" s="307" t="s">
        <v>15</v>
      </c>
    </row>
    <row r="51" spans="3:7" ht="13.9" x14ac:dyDescent="0.4">
      <c r="C51" s="306" t="s">
        <v>28</v>
      </c>
      <c r="E51" s="314" cm="1">
        <f t="array" aca="1" ref="E51" ca="1">INDIRECT(_xlfn.CONCAT("'",C51,"'!D5"))/10^6</f>
        <v>118.11455081281622</v>
      </c>
      <c r="G51" s="307" t="s">
        <v>15</v>
      </c>
    </row>
    <row r="52" spans="3:7" ht="13.9" x14ac:dyDescent="0.4">
      <c r="C52" s="306" t="s">
        <v>29</v>
      </c>
      <c r="E52" s="314" cm="1">
        <f t="array" aca="1" ref="E52" ca="1">INDIRECT(_xlfn.CONCAT("'",C52,"'!D5"))/10^6</f>
        <v>144.67494278124997</v>
      </c>
      <c r="G52" s="307" t="s">
        <v>15</v>
      </c>
    </row>
    <row r="53" spans="3:7" ht="13.9" x14ac:dyDescent="0.4">
      <c r="C53" s="306" t="s">
        <v>30</v>
      </c>
      <c r="E53" s="314" cm="1">
        <f t="array" aca="1" ref="E53" ca="1">INDIRECT(_xlfn.CONCAT("'",C53,"'!D5"))/10^6</f>
        <v>34.223165075176894</v>
      </c>
      <c r="G53" s="307" t="s">
        <v>15</v>
      </c>
    </row>
    <row r="54" spans="3:7" ht="13.9" x14ac:dyDescent="0.4">
      <c r="C54" s="306" t="s">
        <v>31</v>
      </c>
      <c r="E54" s="314" cm="1">
        <f t="array" aca="1" ref="E54" ca="1">INDIRECT(_xlfn.CONCAT("'",C54,"'!D5"))/10^6</f>
        <v>61.757634809999985</v>
      </c>
      <c r="G54" s="307" t="s">
        <v>15</v>
      </c>
    </row>
    <row r="55" spans="3:7" ht="13.9" x14ac:dyDescent="0.4">
      <c r="C55" s="306" t="s">
        <v>32</v>
      </c>
      <c r="E55" s="314" cm="1">
        <f t="array" aca="1" ref="E55" ca="1">INDIRECT(_xlfn.CONCAT("'",C55,"'!D5"))/10^6</f>
        <v>7.7822478641249972</v>
      </c>
      <c r="G55" s="307" t="s">
        <v>15</v>
      </c>
    </row>
    <row r="56" spans="3:7" ht="13.9" x14ac:dyDescent="0.4">
      <c r="C56" s="306" t="s">
        <v>33</v>
      </c>
      <c r="E56" s="314" cm="1">
        <f t="array" aca="1" ref="E56" ca="1">INDIRECT(_xlfn.CONCAT("'",C56,"'!D5"))/10^6</f>
        <v>67.367639776499999</v>
      </c>
      <c r="G56" s="307" t="s">
        <v>15</v>
      </c>
    </row>
    <row r="57" spans="3:7" ht="13.9" x14ac:dyDescent="0.4">
      <c r="C57" s="292" t="s">
        <v>34</v>
      </c>
      <c r="E57" s="314" cm="1">
        <f t="array" aca="1" ref="E57" ca="1">INDIRECT(_xlfn.CONCAT("'",C57,"'!D5"))/10^6</f>
        <v>2268.7626355246898</v>
      </c>
      <c r="G57" s="295" t="s">
        <v>35</v>
      </c>
    </row>
    <row r="58" spans="3:7" ht="13.9" x14ac:dyDescent="0.4">
      <c r="C58" s="292" t="s">
        <v>36</v>
      </c>
      <c r="E58" s="314" cm="1">
        <f t="array" aca="1" ref="E58" ca="1">INDIRECT(_xlfn.CONCAT("'",C58,"'!D5"))/10^6</f>
        <v>1453.074667968566</v>
      </c>
      <c r="G58" s="298" t="s">
        <v>37</v>
      </c>
    </row>
    <row r="59" spans="3:7" ht="13.9" x14ac:dyDescent="0.4">
      <c r="C59" s="292" t="s">
        <v>38</v>
      </c>
      <c r="E59" s="314" cm="1">
        <f t="array" aca="1" ref="E59" ca="1">INDIRECT(_xlfn.CONCAT("'",C59,"'!D5"))/10^6</f>
        <v>2093.9061156087337</v>
      </c>
      <c r="G59" s="296" t="s">
        <v>39</v>
      </c>
    </row>
    <row r="60" spans="3:7" ht="13.9" x14ac:dyDescent="0.4">
      <c r="C60" s="292" t="s">
        <v>40</v>
      </c>
      <c r="E60" s="314" cm="1">
        <f t="array" aca="1" ref="E60" ca="1">INDIRECT(_xlfn.CONCAT("'",C60,"'!D5"))/10^6</f>
        <v>9147.5043813364318</v>
      </c>
      <c r="G60" s="297" t="s">
        <v>41</v>
      </c>
    </row>
    <row r="61" spans="3:7" ht="13.5" x14ac:dyDescent="0.35">
      <c r="C61" s="292" t="s">
        <v>42</v>
      </c>
      <c r="E61" s="310"/>
      <c r="G61" s="297" t="s">
        <v>43</v>
      </c>
    </row>
    <row r="62" spans="3:7" ht="13.5" x14ac:dyDescent="0.35"/>
    <row r="63" spans="3:7" ht="13.5" x14ac:dyDescent="0.35">
      <c r="C63" s="333"/>
      <c r="D63" s="333"/>
      <c r="E63" s="333"/>
    </row>
    <row r="64" spans="3:7" ht="13.5" x14ac:dyDescent="0.35">
      <c r="C64" s="333"/>
      <c r="D64" s="333"/>
      <c r="E64" s="333"/>
    </row>
    <row r="65" spans="3:5" ht="12.75" customHeight="1" x14ac:dyDescent="0.35">
      <c r="C65" s="333"/>
      <c r="D65" s="333"/>
      <c r="E65" s="334"/>
    </row>
    <row r="66" spans="3:5" ht="12.75" customHeight="1" x14ac:dyDescent="0.35">
      <c r="C66" s="333"/>
      <c r="D66" s="333"/>
      <c r="E66" s="334"/>
    </row>
    <row r="67" spans="3:5" ht="12.75" customHeight="1" x14ac:dyDescent="0.35">
      <c r="C67" s="333"/>
      <c r="D67" s="333"/>
      <c r="E67" s="333"/>
    </row>
    <row r="68" spans="3:5" ht="12.75" customHeight="1" x14ac:dyDescent="0.35">
      <c r="C68" s="333"/>
      <c r="D68" s="333"/>
      <c r="E68" s="333"/>
    </row>
    <row r="69" spans="3:5" ht="12.75" customHeight="1" x14ac:dyDescent="0.35">
      <c r="C69" s="333"/>
      <c r="D69" s="333"/>
      <c r="E69" s="335"/>
    </row>
    <row r="70" spans="3:5" ht="12.75" customHeight="1" x14ac:dyDescent="0.35">
      <c r="C70" s="333"/>
      <c r="D70" s="333"/>
      <c r="E70" s="333"/>
    </row>
    <row r="71" spans="3:5" ht="12.75" customHeight="1" x14ac:dyDescent="0.35">
      <c r="C71" s="333"/>
      <c r="D71" s="333"/>
      <c r="E71" s="333"/>
    </row>
    <row r="72" spans="3:5" ht="12.75" customHeight="1" x14ac:dyDescent="0.35">
      <c r="C72" s="333"/>
      <c r="D72" s="333"/>
      <c r="E72" s="333"/>
    </row>
    <row r="73" spans="3:5" ht="12.75" customHeight="1" x14ac:dyDescent="0.35"/>
    <row r="74" spans="3:5" ht="12.75" customHeight="1" x14ac:dyDescent="0.35"/>
    <row r="75" spans="3:5" ht="12.75" customHeight="1" x14ac:dyDescent="0.35"/>
    <row r="76" spans="3:5" ht="13.5" x14ac:dyDescent="0.35"/>
    <row r="77" spans="3:5" ht="13.5" x14ac:dyDescent="0.35"/>
    <row r="78" spans="3:5" ht="13.5" x14ac:dyDescent="0.35"/>
    <row r="79" spans="3:5" ht="13.5" x14ac:dyDescent="0.35"/>
    <row r="80" spans="3:5"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sheetData>
  <hyperlinks>
    <hyperlink ref="C34" location="'DORC build-up'!A1" display="DORC build-up" xr:uid="{B49C9192-B744-4522-95D8-F49477FE72A8}"/>
    <hyperlink ref="C35" location="CRC!A1" display="CRC" xr:uid="{506D931E-B944-4F68-AC37-8E9F149F6545}"/>
    <hyperlink ref="C58" location="'Capital Cons'!A1" display="Capital Cons" xr:uid="{2BA7B623-9E23-4A10-9787-FFCE55D79715}"/>
    <hyperlink ref="C36" location="'C&amp;G'!A1" display="C&amp;G" xr:uid="{2A1016F6-619D-425E-8B78-FE9C7CD93551}"/>
    <hyperlink ref="C38" location="Form!A1" display="Form" xr:uid="{6409DCA3-1A80-49EB-88A8-F84B4F55DAC4}"/>
    <hyperlink ref="C39" location="AcRd!A1" display="AcRd" xr:uid="{D01A9007-7699-4324-9D59-4C2A1BD463D9}"/>
    <hyperlink ref="C40" location="Bridges!A1" display="Bridges" xr:uid="{8A132B17-D20A-4287-9B61-F501F2CD9C7F}"/>
    <hyperlink ref="C41" location="Tunns!A1" display="Tunns" xr:uid="{0CA5DB01-861F-4DB5-9828-BA7532E49958}"/>
    <hyperlink ref="C42" location="Culvs!A1" display="Culvs" xr:uid="{1C4BFAD0-A6A8-44A2-BC95-7F371C5A9CC2}"/>
    <hyperlink ref="C43" location="Rail!A1" display="Rail" xr:uid="{C98F28A5-879B-4B7F-BAB3-CB1CBDEA408D}"/>
    <hyperlink ref="C44" location="Sleeps!A1" display="Sleeps" xr:uid="{7447D3A2-1764-4283-BB12-E4D1861B587B}"/>
    <hyperlink ref="C45" location="Ballast!A1" display="Ballast" xr:uid="{A235F8F1-5582-4A50-A42C-D6F84A1084FE}"/>
    <hyperlink ref="C47" location="'Fibre Optic'!A1" display="Fibre Optic" xr:uid="{44455AAF-FC45-474A-B5C0-D92205E0431E}"/>
    <hyperlink ref="C48" location="Signal!A1" display="Signal" xr:uid="{39C5B092-FFF5-416F-9268-CA4691A352CE}"/>
    <hyperlink ref="C49" location="'Cont. Centre Assets'!A1" display="Cont. Centre Assets" xr:uid="{CECF712B-C01E-4E52-823F-D1502F3159CE}"/>
    <hyperlink ref="C50" location="Comms!A1" display="Comms" xr:uid="{3768E930-D79E-4D1C-894A-D50B8F15B74D}"/>
    <hyperlink ref="C51" location="'Radio Masts'!A1" display="Radio Masts" xr:uid="{2E49D57D-760D-4299-B269-F45CE92B0AA1}"/>
    <hyperlink ref="C52" location="Buildings!A1" display="Buildings" xr:uid="{FACDE00F-9009-404E-970F-C4A8CB3757D5}"/>
    <hyperlink ref="C53" location="'Ped Cross'!A1" display="Ped Cross" xr:uid="{56883F09-1804-40DE-94A5-08F5F22263AF}"/>
    <hyperlink ref="C54" location="'Plant &amp; Equip'!A1" display="Plant &amp; Equip" xr:uid="{312B0093-D5A1-4007-844B-75C9BE25743E}"/>
    <hyperlink ref="C55" location="Signage!A1" display="Signage" xr:uid="{2BBB11C1-09C2-4650-8A5B-09BAA09926FC}"/>
    <hyperlink ref="C56" location="Walkways!A1" display="Walkways" xr:uid="{86A02362-71A9-44F6-BE42-185FB57F49BA}"/>
    <hyperlink ref="C57" location="Optim!A1" display="Optim" xr:uid="{1F7B2B0B-1731-46DB-9E2C-88E510BAB461}"/>
    <hyperlink ref="C59" location="Funding!A1" display="Funding" xr:uid="{216996EB-434F-4EFB-8096-242E8FCCE671}"/>
    <hyperlink ref="C60" location="Deprec!A1" display="Deprec" xr:uid="{0F5C8E26-5F8F-4757-84CA-43ABCDECAA6A}"/>
    <hyperlink ref="C61" location="RouteAsset!A1" display="RouteAsset" xr:uid="{7006DBC4-1681-485D-9045-247F867D74C1}"/>
    <hyperlink ref="C37" location="'C&amp;E'!A1" display="C&amp;E" xr:uid="{9E95BBAC-A4BE-4EA4-AD63-1E0C847BE81E}"/>
    <hyperlink ref="C46" location="Turnouts!A1" display="Turnouts" xr:uid="{4257C0FC-9A1D-4A82-ABA7-11785A6156C3}"/>
  </hyperlinks>
  <pageMargins left="0.7" right="0.7" top="0.75" bottom="0.75" header="0.3" footer="0.3"/>
  <headerFooter>
    <oddHeader>&amp;C&amp;"Aptos"&amp;10&amp;K000000 OFFICIAL&amp;1#_x000D_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CC83-A806-4790-A886-0E3ADF207513}">
  <sheetPr>
    <tabColor theme="0" tint="-0.249977111117893"/>
  </sheetPr>
  <dimension ref="A1:AO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6" width="17.25" customWidth="1"/>
    <col min="7" max="7" width="21" customWidth="1"/>
    <col min="8" max="8" width="20" customWidth="1"/>
    <col min="9" max="10" width="15.75" customWidth="1"/>
    <col min="11" max="12" width="16.375" customWidth="1"/>
    <col min="13" max="13" width="1.625" customWidth="1"/>
    <col min="14" max="21" width="16.375" customWidth="1"/>
    <col min="22" max="22" width="1.625" customWidth="1"/>
    <col min="23" max="30" width="16.375" customWidth="1"/>
    <col min="31" max="31" width="1.625" customWidth="1"/>
    <col min="32" max="39" width="15.625" customWidth="1"/>
    <col min="40" max="40" width="18.25" customWidth="1"/>
    <col min="41" max="41" width="1.625" customWidth="1"/>
    <col min="42"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484</v>
      </c>
      <c r="D5" s="170">
        <f>AN67</f>
        <v>61928370.826001488</v>
      </c>
    </row>
    <row r="6" spans="1:8" ht="5.0999999999999996" customHeight="1" x14ac:dyDescent="0.35"/>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485</v>
      </c>
      <c r="E12" s="1" t="s">
        <v>391</v>
      </c>
      <c r="F12" s="1" t="s">
        <v>392</v>
      </c>
      <c r="G12" s="1" t="s">
        <v>397</v>
      </c>
      <c r="H12" s="1" t="s">
        <v>486</v>
      </c>
    </row>
    <row r="13" spans="1:8" ht="17.649999999999999" hidden="1" outlineLevel="1" x14ac:dyDescent="0.5">
      <c r="A13" s="18"/>
      <c r="B13" s="18"/>
      <c r="C13" s="31" t="s">
        <v>487</v>
      </c>
      <c r="D13" s="197">
        <v>600</v>
      </c>
      <c r="E13" s="163">
        <f>D13*(1+E8)</f>
        <v>630</v>
      </c>
      <c r="F13" s="163">
        <f t="shared" ref="F13:G13" si="0">E13*(1+F8)</f>
        <v>819</v>
      </c>
      <c r="G13" s="163">
        <f t="shared" si="0"/>
        <v>896.80499999999995</v>
      </c>
      <c r="H13" s="164">
        <f>G13</f>
        <v>896.80499999999995</v>
      </c>
    </row>
    <row r="14" spans="1:8" ht="17.649999999999999" hidden="1" outlineLevel="1" x14ac:dyDescent="0.5">
      <c r="A14" s="18"/>
      <c r="B14" s="18"/>
      <c r="C14" s="31" t="s">
        <v>488</v>
      </c>
      <c r="D14" s="216">
        <v>600</v>
      </c>
      <c r="E14" s="178">
        <f t="shared" ref="E14:G14" si="1">D14*(1+E9)</f>
        <v>630</v>
      </c>
      <c r="F14" s="178">
        <f t="shared" si="1"/>
        <v>787.5</v>
      </c>
      <c r="G14" s="178">
        <f t="shared" si="1"/>
        <v>862.3125</v>
      </c>
      <c r="H14" s="213">
        <f t="shared" ref="H14:H27" si="2">G14</f>
        <v>862.3125</v>
      </c>
    </row>
    <row r="15" spans="1:8" ht="17.649999999999999" hidden="1" outlineLevel="1" x14ac:dyDescent="0.5">
      <c r="A15" s="18"/>
      <c r="B15" s="18"/>
      <c r="C15" s="174" t="s">
        <v>489</v>
      </c>
      <c r="D15" s="220">
        <v>900</v>
      </c>
      <c r="E15" s="212">
        <f>D15*(1+E8)</f>
        <v>945</v>
      </c>
      <c r="F15" s="212">
        <f t="shared" ref="F15:G15" si="3">E15*(1+F8)</f>
        <v>1228.5</v>
      </c>
      <c r="G15" s="212">
        <f t="shared" si="3"/>
        <v>1345.2075</v>
      </c>
      <c r="H15" s="214">
        <f t="shared" si="2"/>
        <v>1345.2075</v>
      </c>
    </row>
    <row r="16" spans="1:8" ht="17.649999999999999" hidden="1" outlineLevel="1" x14ac:dyDescent="0.5">
      <c r="A16" s="18"/>
      <c r="B16" s="18"/>
      <c r="C16" s="31" t="s">
        <v>490</v>
      </c>
      <c r="D16" s="216">
        <v>900</v>
      </c>
      <c r="E16" s="178">
        <f t="shared" ref="E16:G16" si="4">D16*(1+E9)</f>
        <v>945</v>
      </c>
      <c r="F16" s="178">
        <f t="shared" si="4"/>
        <v>1181.25</v>
      </c>
      <c r="G16" s="178">
        <f t="shared" si="4"/>
        <v>1293.46875</v>
      </c>
      <c r="H16" s="213">
        <f t="shared" si="2"/>
        <v>1293.46875</v>
      </c>
    </row>
    <row r="17" spans="1:8" ht="17.649999999999999" hidden="1" outlineLevel="1" x14ac:dyDescent="0.5">
      <c r="A17" s="18"/>
      <c r="B17" s="18"/>
      <c r="C17" s="174" t="s">
        <v>491</v>
      </c>
      <c r="D17" s="220">
        <v>1200</v>
      </c>
      <c r="E17" s="212">
        <f>D17*(1+E8)</f>
        <v>1260</v>
      </c>
      <c r="F17" s="212">
        <f t="shared" ref="F17:G17" si="5">E17*(1+F8)</f>
        <v>1638</v>
      </c>
      <c r="G17" s="212">
        <f t="shared" si="5"/>
        <v>1793.61</v>
      </c>
      <c r="H17" s="214">
        <f t="shared" si="2"/>
        <v>1793.61</v>
      </c>
    </row>
    <row r="18" spans="1:8" ht="17.649999999999999" hidden="1" outlineLevel="1" x14ac:dyDescent="0.5">
      <c r="A18" s="18"/>
      <c r="B18" s="18"/>
      <c r="C18" s="31" t="s">
        <v>492</v>
      </c>
      <c r="D18" s="216">
        <v>1200</v>
      </c>
      <c r="E18" s="178">
        <f t="shared" ref="E18:G18" si="6">D18*(1+E9)</f>
        <v>1260</v>
      </c>
      <c r="F18" s="178">
        <f t="shared" si="6"/>
        <v>1575</v>
      </c>
      <c r="G18" s="178">
        <f t="shared" si="6"/>
        <v>1724.625</v>
      </c>
      <c r="H18" s="213">
        <f t="shared" si="2"/>
        <v>1724.625</v>
      </c>
    </row>
    <row r="19" spans="1:8" ht="17.649999999999999" hidden="1" outlineLevel="1" x14ac:dyDescent="0.5">
      <c r="A19" s="18"/>
      <c r="B19" s="18"/>
      <c r="C19" s="174" t="s">
        <v>493</v>
      </c>
      <c r="D19" s="220">
        <v>1500</v>
      </c>
      <c r="E19" s="212">
        <f>D19*(1+E8)</f>
        <v>1575</v>
      </c>
      <c r="F19" s="212">
        <f t="shared" ref="F19:G19" si="7">E19*(1+F8)</f>
        <v>2047.5</v>
      </c>
      <c r="G19" s="212">
        <f t="shared" si="7"/>
        <v>2242.0124999999998</v>
      </c>
      <c r="H19" s="214">
        <f t="shared" si="2"/>
        <v>2242.0124999999998</v>
      </c>
    </row>
    <row r="20" spans="1:8" ht="17.649999999999999" hidden="1" outlineLevel="1" x14ac:dyDescent="0.5">
      <c r="A20" s="18"/>
      <c r="B20" s="18"/>
      <c r="C20" s="31" t="s">
        <v>494</v>
      </c>
      <c r="D20" s="216">
        <v>1500</v>
      </c>
      <c r="E20" s="178">
        <f t="shared" ref="E20:G20" si="8">D20*(1+E9)</f>
        <v>1575</v>
      </c>
      <c r="F20" s="178">
        <f t="shared" si="8"/>
        <v>1968.75</v>
      </c>
      <c r="G20" s="178">
        <f t="shared" si="8"/>
        <v>2155.78125</v>
      </c>
      <c r="H20" s="213">
        <f t="shared" ref="H20:H23" si="9">G20</f>
        <v>2155.78125</v>
      </c>
    </row>
    <row r="21" spans="1:8" ht="17.649999999999999" hidden="1" outlineLevel="1" x14ac:dyDescent="0.5">
      <c r="A21" s="18"/>
      <c r="B21" s="18"/>
      <c r="C21" s="174" t="s">
        <v>495</v>
      </c>
      <c r="D21" s="220">
        <v>1800</v>
      </c>
      <c r="E21" s="212">
        <f>D21*(1+E8)</f>
        <v>1890</v>
      </c>
      <c r="F21" s="212">
        <f t="shared" ref="F21:G21" si="10">E21*(1+F8)</f>
        <v>2457</v>
      </c>
      <c r="G21" s="212">
        <f t="shared" si="10"/>
        <v>2690.415</v>
      </c>
      <c r="H21" s="221">
        <f t="shared" si="9"/>
        <v>2690.415</v>
      </c>
    </row>
    <row r="22" spans="1:8" ht="17.649999999999999" hidden="1" outlineLevel="1" x14ac:dyDescent="0.5">
      <c r="A22" s="18"/>
      <c r="B22" s="18"/>
      <c r="C22" s="31" t="s">
        <v>496</v>
      </c>
      <c r="D22" s="216">
        <v>1800</v>
      </c>
      <c r="E22" s="178">
        <f t="shared" ref="E22:G22" si="11">D22*(1+E9)</f>
        <v>1890</v>
      </c>
      <c r="F22" s="178">
        <f t="shared" si="11"/>
        <v>2362.5</v>
      </c>
      <c r="G22" s="178">
        <f t="shared" si="11"/>
        <v>2586.9375</v>
      </c>
      <c r="H22" s="213">
        <f t="shared" si="9"/>
        <v>2586.9375</v>
      </c>
    </row>
    <row r="23" spans="1:8" ht="17.649999999999999" hidden="1" outlineLevel="1" x14ac:dyDescent="0.5">
      <c r="A23" s="18"/>
      <c r="B23" s="18"/>
      <c r="C23" s="174" t="s">
        <v>497</v>
      </c>
      <c r="D23" s="220">
        <v>2400</v>
      </c>
      <c r="E23" s="212">
        <f>D23*(1+E8)</f>
        <v>2520</v>
      </c>
      <c r="F23" s="212">
        <f t="shared" ref="F23:G23" si="12">E23*(1+F8)</f>
        <v>3276</v>
      </c>
      <c r="G23" s="212">
        <f t="shared" si="12"/>
        <v>3587.22</v>
      </c>
      <c r="H23" s="221">
        <f t="shared" si="9"/>
        <v>3587.22</v>
      </c>
    </row>
    <row r="24" spans="1:8" ht="17.649999999999999" hidden="1" outlineLevel="1" x14ac:dyDescent="0.5">
      <c r="A24" s="18"/>
      <c r="B24" s="18"/>
      <c r="C24" s="31" t="s">
        <v>498</v>
      </c>
      <c r="D24" s="216">
        <v>2400</v>
      </c>
      <c r="E24" s="178">
        <f t="shared" ref="E24:G24" si="13">D24*(1+E9)</f>
        <v>2520</v>
      </c>
      <c r="F24" s="178">
        <f t="shared" si="13"/>
        <v>3150</v>
      </c>
      <c r="G24" s="178">
        <f t="shared" si="13"/>
        <v>3449.25</v>
      </c>
      <c r="H24" s="213">
        <f t="shared" si="2"/>
        <v>3449.25</v>
      </c>
    </row>
    <row r="25" spans="1:8" ht="17.649999999999999" hidden="1" outlineLevel="1" x14ac:dyDescent="0.5">
      <c r="A25" s="18"/>
      <c r="B25" s="18"/>
      <c r="C25" s="174" t="s">
        <v>499</v>
      </c>
      <c r="D25" s="220">
        <v>3000</v>
      </c>
      <c r="E25" s="212">
        <f>D25*(1+E8)</f>
        <v>3150</v>
      </c>
      <c r="F25" s="212">
        <f t="shared" ref="F25:G25" si="14">E25*(1+F8)</f>
        <v>4095</v>
      </c>
      <c r="G25" s="212">
        <f t="shared" si="14"/>
        <v>4484.0249999999996</v>
      </c>
      <c r="H25" s="221">
        <f t="shared" si="2"/>
        <v>4484.0249999999996</v>
      </c>
    </row>
    <row r="26" spans="1:8" ht="17.649999999999999" hidden="1" outlineLevel="1" x14ac:dyDescent="0.5">
      <c r="A26" s="18"/>
      <c r="B26" s="18"/>
      <c r="C26" s="31" t="s">
        <v>500</v>
      </c>
      <c r="D26" s="216">
        <v>3000</v>
      </c>
      <c r="E26" s="178">
        <f t="shared" ref="E26:G26" si="15">D26*(1+E9)</f>
        <v>3150</v>
      </c>
      <c r="F26" s="178">
        <f t="shared" si="15"/>
        <v>3937.5</v>
      </c>
      <c r="G26" s="178">
        <f t="shared" si="15"/>
        <v>4311.5625</v>
      </c>
      <c r="H26" s="213">
        <f t="shared" si="2"/>
        <v>4311.5625</v>
      </c>
    </row>
    <row r="27" spans="1:8" ht="17.649999999999999" hidden="1" outlineLevel="1" x14ac:dyDescent="0.5">
      <c r="A27" s="18"/>
      <c r="B27" s="18"/>
      <c r="C27" s="174" t="s">
        <v>501</v>
      </c>
      <c r="D27" s="220">
        <v>3600</v>
      </c>
      <c r="E27" s="212">
        <f>D27*(1+E8)</f>
        <v>3780</v>
      </c>
      <c r="F27" s="212">
        <f t="shared" ref="F27:G27" si="16">E27*(1+F8)</f>
        <v>4914</v>
      </c>
      <c r="G27" s="212">
        <f t="shared" si="16"/>
        <v>5380.83</v>
      </c>
      <c r="H27" s="221">
        <f t="shared" si="2"/>
        <v>5380.83</v>
      </c>
    </row>
    <row r="28" spans="1:8" ht="17.649999999999999" hidden="1" outlineLevel="1" x14ac:dyDescent="0.5">
      <c r="A28" s="18"/>
      <c r="B28" s="18"/>
      <c r="C28" s="31" t="s">
        <v>502</v>
      </c>
      <c r="D28" s="216">
        <v>3600</v>
      </c>
      <c r="E28" s="178">
        <f t="shared" ref="E28:G28" si="17">D28*(1+E9)</f>
        <v>3780</v>
      </c>
      <c r="F28" s="178">
        <f t="shared" si="17"/>
        <v>4725</v>
      </c>
      <c r="G28" s="178">
        <f t="shared" si="17"/>
        <v>5173.875</v>
      </c>
      <c r="H28" s="213">
        <f t="shared" ref="H28" si="18">G28</f>
        <v>5173.875</v>
      </c>
    </row>
    <row r="29" spans="1:8" ht="17.649999999999999" hidden="1" outlineLevel="1" x14ac:dyDescent="0.5">
      <c r="A29" s="18"/>
      <c r="B29" s="18"/>
      <c r="C29" s="175" t="s">
        <v>461</v>
      </c>
      <c r="D29" s="220">
        <v>6000</v>
      </c>
      <c r="E29" s="207"/>
      <c r="F29" s="207"/>
      <c r="G29" s="207"/>
      <c r="H29" s="188">
        <v>10481.629999999999</v>
      </c>
    </row>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40" ht="30" customHeight="1" x14ac:dyDescent="0.35">
      <c r="A65" s="1" t="str">
        <f>Tunns!A65</f>
        <v>Network Group</v>
      </c>
      <c r="B65" s="1" t="str">
        <f>Tunns!B65</f>
        <v>Route Number</v>
      </c>
      <c r="C65" s="1" t="s">
        <v>81</v>
      </c>
      <c r="D65" s="1" t="s">
        <v>83</v>
      </c>
      <c r="E65" s="1" t="s">
        <v>503</v>
      </c>
      <c r="F65" s="1" t="s">
        <v>504</v>
      </c>
      <c r="G65" s="1" t="s">
        <v>505</v>
      </c>
      <c r="H65" s="1" t="s">
        <v>506</v>
      </c>
      <c r="I65" s="1" t="s">
        <v>507</v>
      </c>
      <c r="J65" s="1" t="s">
        <v>508</v>
      </c>
      <c r="K65" s="1" t="s">
        <v>509</v>
      </c>
      <c r="L65" s="1" t="s">
        <v>510</v>
      </c>
      <c r="N65" s="1" t="s">
        <v>511</v>
      </c>
      <c r="O65" s="1" t="s">
        <v>512</v>
      </c>
      <c r="P65" s="1" t="s">
        <v>513</v>
      </c>
      <c r="Q65" s="1" t="s">
        <v>514</v>
      </c>
      <c r="R65" s="1" t="s">
        <v>515</v>
      </c>
      <c r="S65" s="1" t="s">
        <v>516</v>
      </c>
      <c r="T65" s="1" t="s">
        <v>517</v>
      </c>
      <c r="U65" s="1" t="s">
        <v>518</v>
      </c>
      <c r="W65" s="1" t="s">
        <v>519</v>
      </c>
      <c r="X65" s="1" t="s">
        <v>520</v>
      </c>
      <c r="Y65" s="1" t="s">
        <v>521</v>
      </c>
      <c r="Z65" s="1" t="s">
        <v>522</v>
      </c>
      <c r="AA65" s="1" t="s">
        <v>523</v>
      </c>
      <c r="AB65" s="1" t="s">
        <v>524</v>
      </c>
      <c r="AC65" s="1" t="s">
        <v>525</v>
      </c>
      <c r="AD65" s="1" t="s">
        <v>526</v>
      </c>
      <c r="AF65" s="1" t="s">
        <v>527</v>
      </c>
      <c r="AG65" s="1" t="s">
        <v>528</v>
      </c>
      <c r="AH65" s="1" t="s">
        <v>529</v>
      </c>
      <c r="AI65" s="1" t="s">
        <v>530</v>
      </c>
      <c r="AJ65" s="1" t="s">
        <v>531</v>
      </c>
      <c r="AK65" s="1" t="s">
        <v>532</v>
      </c>
      <c r="AL65" s="1" t="s">
        <v>533</v>
      </c>
      <c r="AM65" s="1" t="s">
        <v>534</v>
      </c>
      <c r="AN65" s="1" t="s">
        <v>405</v>
      </c>
    </row>
    <row r="66" spans="1:40" ht="5.0999999999999996" customHeight="1" x14ac:dyDescent="0.35"/>
    <row r="67" spans="1:40" ht="13.9" x14ac:dyDescent="0.4">
      <c r="A67" s="30"/>
      <c r="B67" s="30"/>
      <c r="C67" s="13" t="s">
        <v>57</v>
      </c>
      <c r="D67" s="30"/>
      <c r="E67" s="222">
        <f>SUM(E69:E289)</f>
        <v>33684.369419795221</v>
      </c>
      <c r="F67" s="222">
        <f t="shared" ref="F67:U67" si="19">SUM(F69:F289)</f>
        <v>3064.9614334470989</v>
      </c>
      <c r="G67" s="222">
        <f t="shared" si="19"/>
        <v>1212.8806143344709</v>
      </c>
      <c r="H67" s="222">
        <f t="shared" si="19"/>
        <v>944.44040955631397</v>
      </c>
      <c r="I67" s="222">
        <f t="shared" si="19"/>
        <v>1131.9302047781573</v>
      </c>
      <c r="J67" s="222">
        <f t="shared" si="19"/>
        <v>1289.8702047781567</v>
      </c>
      <c r="K67" s="222">
        <f t="shared" si="19"/>
        <v>481.960409556314</v>
      </c>
      <c r="L67" s="222">
        <f t="shared" si="19"/>
        <v>138.47999999999999</v>
      </c>
      <c r="N67" s="185">
        <f t="shared" si="19"/>
        <v>5033</v>
      </c>
      <c r="O67" s="185">
        <f t="shared" si="19"/>
        <v>562</v>
      </c>
      <c r="P67" s="185">
        <f t="shared" si="19"/>
        <v>214</v>
      </c>
      <c r="Q67" s="185">
        <f t="shared" si="19"/>
        <v>216</v>
      </c>
      <c r="R67" s="185">
        <f t="shared" si="19"/>
        <v>213</v>
      </c>
      <c r="S67" s="185">
        <f t="shared" si="19"/>
        <v>242</v>
      </c>
      <c r="T67" s="185">
        <f t="shared" si="19"/>
        <v>107</v>
      </c>
      <c r="U67" s="185">
        <f t="shared" si="19"/>
        <v>27</v>
      </c>
      <c r="W67" s="36"/>
      <c r="X67" s="36"/>
      <c r="Y67" s="36"/>
      <c r="Z67" s="36"/>
      <c r="AA67" s="36"/>
      <c r="AB67" s="36"/>
      <c r="AC67" s="36"/>
      <c r="AD67" s="36"/>
      <c r="AF67" s="185">
        <f t="shared" ref="AF67:AN67" si="20">SUM(AF69:AF289)</f>
        <v>37607023.717089795</v>
      </c>
      <c r="AG67" s="185">
        <f t="shared" si="20"/>
        <v>5085937.0834671492</v>
      </c>
      <c r="AH67" s="185">
        <f t="shared" si="20"/>
        <v>2673963.4901621155</v>
      </c>
      <c r="AI67" s="185">
        <f t="shared" si="20"/>
        <v>2691019.6782465866</v>
      </c>
      <c r="AJ67" s="185">
        <f t="shared" si="20"/>
        <v>3873385.9902977836</v>
      </c>
      <c r="AK67" s="185">
        <f t="shared" si="20"/>
        <v>6158654.1807465898</v>
      </c>
      <c r="AL67" s="185">
        <f t="shared" si="20"/>
        <v>2832130.0849914672</v>
      </c>
      <c r="AM67" s="185">
        <f t="shared" si="20"/>
        <v>1006256.601</v>
      </c>
      <c r="AN67" s="215">
        <f t="shared" si="20"/>
        <v>61928370.826001488</v>
      </c>
    </row>
    <row r="68" spans="1:40" ht="5.0999999999999996" customHeight="1" x14ac:dyDescent="0.35"/>
    <row r="69" spans="1:40" ht="13.9" x14ac:dyDescent="0.4">
      <c r="A69" s="12" t="str">
        <f>Tunns!A69</f>
        <v>EGR</v>
      </c>
      <c r="B69" s="12">
        <f>Tunns!B69</f>
        <v>1</v>
      </c>
      <c r="C69" t="str">
        <f>Tunns!C69</f>
        <v>Avon Yard to West Merredin</v>
      </c>
      <c r="D69" s="204">
        <f>'DORC build-up'!I13</f>
        <v>1.3</v>
      </c>
      <c r="E69" s="16">
        <v>785.8</v>
      </c>
      <c r="F69" s="16">
        <v>0</v>
      </c>
      <c r="G69" s="16">
        <v>147.59999999999997</v>
      </c>
      <c r="H69" s="16">
        <v>35.299999999999997</v>
      </c>
      <c r="I69" s="16">
        <v>493.68020477815736</v>
      </c>
      <c r="J69" s="16">
        <v>21.6</v>
      </c>
      <c r="K69" s="16">
        <v>33.83</v>
      </c>
      <c r="L69" s="16">
        <v>32.580000000000005</v>
      </c>
      <c r="N69" s="197">
        <v>113</v>
      </c>
      <c r="O69" s="197">
        <v>0</v>
      </c>
      <c r="P69" s="197">
        <v>28</v>
      </c>
      <c r="Q69" s="197">
        <v>6</v>
      </c>
      <c r="R69" s="197">
        <v>102</v>
      </c>
      <c r="S69" s="197">
        <v>4</v>
      </c>
      <c r="T69" s="197">
        <v>7</v>
      </c>
      <c r="U69" s="197">
        <v>7</v>
      </c>
      <c r="W69" s="269">
        <f>H$14</f>
        <v>862.3125</v>
      </c>
      <c r="X69" s="269">
        <f>H$16</f>
        <v>1293.46875</v>
      </c>
      <c r="Y69" s="269">
        <f>H$18</f>
        <v>1724.625</v>
      </c>
      <c r="Z69" s="269">
        <f>H$20</f>
        <v>2155.78125</v>
      </c>
      <c r="AA69" s="269">
        <f>H$22</f>
        <v>2586.9375</v>
      </c>
      <c r="AB69" s="269">
        <f>H$24</f>
        <v>3449.25</v>
      </c>
      <c r="AC69" s="269">
        <f>H$26</f>
        <v>4311.5625</v>
      </c>
      <c r="AD69" s="269">
        <f>H$28</f>
        <v>5173.875</v>
      </c>
      <c r="AF69" s="200">
        <f t="shared" ref="AF69:AM69" si="21">E69*W69*$D69</f>
        <v>880886.71125000005</v>
      </c>
      <c r="AG69" s="200">
        <f t="shared" si="21"/>
        <v>0</v>
      </c>
      <c r="AH69" s="200">
        <f t="shared" si="21"/>
        <v>330921.04499999993</v>
      </c>
      <c r="AI69" s="200">
        <f t="shared" si="21"/>
        <v>98928.801562499997</v>
      </c>
      <c r="AJ69" s="200">
        <f t="shared" si="21"/>
        <v>1660255.7851727828</v>
      </c>
      <c r="AK69" s="200">
        <f t="shared" si="21"/>
        <v>96854.94</v>
      </c>
      <c r="AL69" s="200">
        <f t="shared" si="21"/>
        <v>189618.2071875</v>
      </c>
      <c r="AM69" s="238">
        <f t="shared" si="21"/>
        <v>219134.30175000004</v>
      </c>
      <c r="AN69" s="187">
        <f>SUM(AF69:AM69)</f>
        <v>3476599.7919227825</v>
      </c>
    </row>
    <row r="70" spans="1:40" ht="13.9" x14ac:dyDescent="0.4">
      <c r="A70" s="12" t="str">
        <f>Tunns!A70</f>
        <v>EGR</v>
      </c>
      <c r="B70" s="12">
        <f>Tunns!B70</f>
        <v>1</v>
      </c>
      <c r="C70" t="str">
        <f>Tunns!C70</f>
        <v>West Merredin</v>
      </c>
      <c r="D70" s="204">
        <f>'DORC build-up'!I14</f>
        <v>1.3</v>
      </c>
      <c r="E70" s="16">
        <v>0</v>
      </c>
      <c r="F70" s="16">
        <v>0</v>
      </c>
      <c r="G70" s="16">
        <v>0</v>
      </c>
      <c r="H70" s="16">
        <v>0</v>
      </c>
      <c r="I70" s="16">
        <v>0</v>
      </c>
      <c r="J70" s="16">
        <v>0</v>
      </c>
      <c r="K70" s="16">
        <v>0</v>
      </c>
      <c r="L70" s="16">
        <v>0</v>
      </c>
      <c r="N70" s="197">
        <v>0</v>
      </c>
      <c r="O70" s="197">
        <v>0</v>
      </c>
      <c r="P70" s="197">
        <v>0</v>
      </c>
      <c r="Q70" s="197">
        <v>0</v>
      </c>
      <c r="R70" s="197">
        <v>0</v>
      </c>
      <c r="S70" s="197">
        <v>0</v>
      </c>
      <c r="T70" s="197">
        <v>0</v>
      </c>
      <c r="U70" s="197">
        <v>0</v>
      </c>
      <c r="W70" s="269">
        <f t="shared" ref="W70:W133" si="22">H$14</f>
        <v>862.3125</v>
      </c>
      <c r="X70" s="269">
        <f t="shared" ref="X70:X133" si="23">H$16</f>
        <v>1293.46875</v>
      </c>
      <c r="Y70" s="269">
        <f t="shared" ref="Y70:Y133" si="24">H$18</f>
        <v>1724.625</v>
      </c>
      <c r="Z70" s="269">
        <f t="shared" ref="Z70:Z133" si="25">H$20</f>
        <v>2155.78125</v>
      </c>
      <c r="AA70" s="269">
        <f t="shared" ref="AA70:AA133" si="26">H$22</f>
        <v>2586.9375</v>
      </c>
      <c r="AB70" s="269">
        <f t="shared" ref="AB70:AB133" si="27">H$24</f>
        <v>3449.25</v>
      </c>
      <c r="AC70" s="269">
        <f t="shared" ref="AC70:AC133" si="28">H$26</f>
        <v>4311.5625</v>
      </c>
      <c r="AD70" s="269">
        <f t="shared" ref="AD70:AD133" si="29">H$28</f>
        <v>5173.875</v>
      </c>
      <c r="AF70" s="200">
        <f t="shared" ref="AF70:AF133" si="30">E70*W70*$D70</f>
        <v>0</v>
      </c>
      <c r="AG70" s="200">
        <f t="shared" ref="AG70:AG133" si="31">F70*X70*$D70</f>
        <v>0</v>
      </c>
      <c r="AH70" s="200">
        <f t="shared" ref="AH70:AH133" si="32">G70*Y70*$D70</f>
        <v>0</v>
      </c>
      <c r="AI70" s="200">
        <f t="shared" ref="AI70:AI133" si="33">H70*Z70*$D70</f>
        <v>0</v>
      </c>
      <c r="AJ70" s="200">
        <f t="shared" ref="AJ70:AJ133" si="34">I70*AA70*$D70</f>
        <v>0</v>
      </c>
      <c r="AK70" s="200">
        <f t="shared" ref="AK70:AK133" si="35">J70*AB70*$D70</f>
        <v>0</v>
      </c>
      <c r="AL70" s="200">
        <f t="shared" ref="AL70:AL133" si="36">K70*AC70*$D70</f>
        <v>0</v>
      </c>
      <c r="AM70" s="238">
        <f t="shared" ref="AM70:AM133" si="37">L70*AD70*$D70</f>
        <v>0</v>
      </c>
      <c r="AN70" s="187">
        <f t="shared" ref="AN70:AN133" si="38">SUM(AF70:AM70)</f>
        <v>0</v>
      </c>
    </row>
    <row r="71" spans="1:40" ht="13.9" x14ac:dyDescent="0.4">
      <c r="A71" s="12" t="str">
        <f>Tunns!A71</f>
        <v>EGR</v>
      </c>
      <c r="B71" s="12">
        <f>Tunns!B71</f>
        <v>1</v>
      </c>
      <c r="C71" t="str">
        <f>Tunns!C71</f>
        <v>West Merredin to Merredin</v>
      </c>
      <c r="D71" s="204">
        <f>'DORC build-up'!I15</f>
        <v>1.3</v>
      </c>
      <c r="E71" s="16">
        <v>7</v>
      </c>
      <c r="F71" s="16">
        <v>0</v>
      </c>
      <c r="G71" s="16">
        <v>0</v>
      </c>
      <c r="H71" s="16">
        <v>0</v>
      </c>
      <c r="I71" s="16">
        <v>0</v>
      </c>
      <c r="J71" s="16">
        <v>7</v>
      </c>
      <c r="K71" s="16">
        <v>0</v>
      </c>
      <c r="L71" s="16">
        <v>0</v>
      </c>
      <c r="N71" s="197">
        <v>1</v>
      </c>
      <c r="O71" s="197">
        <v>0</v>
      </c>
      <c r="P71" s="197">
        <v>0</v>
      </c>
      <c r="Q71" s="197">
        <v>0</v>
      </c>
      <c r="R71" s="197">
        <v>0</v>
      </c>
      <c r="S71" s="197">
        <v>1</v>
      </c>
      <c r="T71" s="197">
        <v>0</v>
      </c>
      <c r="U71" s="197">
        <v>0</v>
      </c>
      <c r="W71" s="269">
        <f t="shared" si="22"/>
        <v>862.3125</v>
      </c>
      <c r="X71" s="269">
        <f t="shared" si="23"/>
        <v>1293.46875</v>
      </c>
      <c r="Y71" s="269">
        <f t="shared" si="24"/>
        <v>1724.625</v>
      </c>
      <c r="Z71" s="269">
        <f t="shared" si="25"/>
        <v>2155.78125</v>
      </c>
      <c r="AA71" s="269">
        <f t="shared" si="26"/>
        <v>2586.9375</v>
      </c>
      <c r="AB71" s="269">
        <f t="shared" si="27"/>
        <v>3449.25</v>
      </c>
      <c r="AC71" s="269">
        <f t="shared" si="28"/>
        <v>4311.5625</v>
      </c>
      <c r="AD71" s="269">
        <f t="shared" si="29"/>
        <v>5173.875</v>
      </c>
      <c r="AF71" s="200">
        <f t="shared" si="30"/>
        <v>7847.0437499999998</v>
      </c>
      <c r="AG71" s="200">
        <f t="shared" si="31"/>
        <v>0</v>
      </c>
      <c r="AH71" s="200">
        <f t="shared" si="32"/>
        <v>0</v>
      </c>
      <c r="AI71" s="200">
        <f t="shared" si="33"/>
        <v>0</v>
      </c>
      <c r="AJ71" s="200">
        <f t="shared" si="34"/>
        <v>0</v>
      </c>
      <c r="AK71" s="200">
        <f t="shared" si="35"/>
        <v>31388.174999999999</v>
      </c>
      <c r="AL71" s="200">
        <f t="shared" si="36"/>
        <v>0</v>
      </c>
      <c r="AM71" s="238">
        <f t="shared" si="37"/>
        <v>0</v>
      </c>
      <c r="AN71" s="187">
        <f t="shared" si="38"/>
        <v>39235.21875</v>
      </c>
    </row>
    <row r="72" spans="1:40" ht="13.9" x14ac:dyDescent="0.4">
      <c r="A72" s="12" t="str">
        <f>Tunns!A72</f>
        <v>EGR</v>
      </c>
      <c r="B72" s="12">
        <f>Tunns!B72</f>
        <v>1</v>
      </c>
      <c r="C72" t="str">
        <f>Tunns!C72</f>
        <v>Merredin</v>
      </c>
      <c r="D72" s="204">
        <f>'DORC build-up'!I16</f>
        <v>1.3</v>
      </c>
      <c r="E72" s="16">
        <v>0</v>
      </c>
      <c r="F72" s="16">
        <v>0</v>
      </c>
      <c r="G72" s="16">
        <v>0</v>
      </c>
      <c r="H72" s="16">
        <v>0</v>
      </c>
      <c r="I72" s="16">
        <v>0</v>
      </c>
      <c r="J72" s="16">
        <v>0</v>
      </c>
      <c r="K72" s="16">
        <v>0</v>
      </c>
      <c r="L72" s="16">
        <v>0</v>
      </c>
      <c r="N72" s="197">
        <v>0</v>
      </c>
      <c r="O72" s="197">
        <v>0</v>
      </c>
      <c r="P72" s="197">
        <v>0</v>
      </c>
      <c r="Q72" s="197">
        <v>0</v>
      </c>
      <c r="R72" s="197">
        <v>0</v>
      </c>
      <c r="S72" s="197">
        <v>0</v>
      </c>
      <c r="T72" s="197">
        <v>0</v>
      </c>
      <c r="U72" s="197">
        <v>0</v>
      </c>
      <c r="W72" s="269">
        <f t="shared" si="22"/>
        <v>862.3125</v>
      </c>
      <c r="X72" s="269">
        <f t="shared" si="23"/>
        <v>1293.46875</v>
      </c>
      <c r="Y72" s="269">
        <f t="shared" si="24"/>
        <v>1724.625</v>
      </c>
      <c r="Z72" s="269">
        <f t="shared" si="25"/>
        <v>2155.78125</v>
      </c>
      <c r="AA72" s="269">
        <f t="shared" si="26"/>
        <v>2586.9375</v>
      </c>
      <c r="AB72" s="269">
        <f t="shared" si="27"/>
        <v>3449.25</v>
      </c>
      <c r="AC72" s="269">
        <f t="shared" si="28"/>
        <v>4311.5625</v>
      </c>
      <c r="AD72" s="269">
        <f t="shared" si="29"/>
        <v>5173.875</v>
      </c>
      <c r="AF72" s="200">
        <f t="shared" si="30"/>
        <v>0</v>
      </c>
      <c r="AG72" s="200">
        <f t="shared" si="31"/>
        <v>0</v>
      </c>
      <c r="AH72" s="200">
        <f t="shared" si="32"/>
        <v>0</v>
      </c>
      <c r="AI72" s="200">
        <f t="shared" si="33"/>
        <v>0</v>
      </c>
      <c r="AJ72" s="200">
        <f t="shared" si="34"/>
        <v>0</v>
      </c>
      <c r="AK72" s="200">
        <f t="shared" si="35"/>
        <v>0</v>
      </c>
      <c r="AL72" s="200">
        <f t="shared" si="36"/>
        <v>0</v>
      </c>
      <c r="AM72" s="238">
        <f t="shared" si="37"/>
        <v>0</v>
      </c>
      <c r="AN72" s="187">
        <f t="shared" si="38"/>
        <v>0</v>
      </c>
    </row>
    <row r="73" spans="1:40" ht="13.9" x14ac:dyDescent="0.4">
      <c r="A73" s="12" t="str">
        <f>Tunns!A73</f>
        <v>EGR</v>
      </c>
      <c r="B73" s="12">
        <f>Tunns!B73</f>
        <v>1</v>
      </c>
      <c r="C73" t="str">
        <f>Tunns!C73</f>
        <v>Merredin to Southern Cross</v>
      </c>
      <c r="D73" s="204">
        <f>'DORC build-up'!I17</f>
        <v>1.4</v>
      </c>
      <c r="E73" s="16">
        <v>139.88020477815701</v>
      </c>
      <c r="F73" s="16">
        <v>4.5</v>
      </c>
      <c r="G73" s="16">
        <v>9</v>
      </c>
      <c r="H73" s="16">
        <v>9.6999999999999993</v>
      </c>
      <c r="I73" s="16">
        <v>25.5</v>
      </c>
      <c r="J73" s="16">
        <v>282.73999999999995</v>
      </c>
      <c r="K73" s="16">
        <v>43.9</v>
      </c>
      <c r="L73" s="16">
        <v>10.879999999999999</v>
      </c>
      <c r="N73" s="197">
        <v>20</v>
      </c>
      <c r="O73" s="197">
        <v>1</v>
      </c>
      <c r="P73" s="197">
        <v>2</v>
      </c>
      <c r="Q73" s="197">
        <v>2</v>
      </c>
      <c r="R73" s="197">
        <v>4</v>
      </c>
      <c r="S73" s="197">
        <v>52</v>
      </c>
      <c r="T73" s="197">
        <v>8</v>
      </c>
      <c r="U73" s="197">
        <v>2</v>
      </c>
      <c r="W73" s="269">
        <f t="shared" si="22"/>
        <v>862.3125</v>
      </c>
      <c r="X73" s="269">
        <f t="shared" si="23"/>
        <v>1293.46875</v>
      </c>
      <c r="Y73" s="269">
        <f t="shared" si="24"/>
        <v>1724.625</v>
      </c>
      <c r="Z73" s="269">
        <f t="shared" si="25"/>
        <v>2155.78125</v>
      </c>
      <c r="AA73" s="269">
        <f t="shared" si="26"/>
        <v>2586.9375</v>
      </c>
      <c r="AB73" s="269">
        <f t="shared" si="27"/>
        <v>3449.25</v>
      </c>
      <c r="AC73" s="269">
        <f t="shared" si="28"/>
        <v>4311.5625</v>
      </c>
      <c r="AD73" s="269">
        <f t="shared" si="29"/>
        <v>5173.875</v>
      </c>
      <c r="AF73" s="200">
        <f t="shared" si="30"/>
        <v>168868.62871587032</v>
      </c>
      <c r="AG73" s="200">
        <f t="shared" si="31"/>
        <v>8148.8531249999996</v>
      </c>
      <c r="AH73" s="200">
        <f t="shared" si="32"/>
        <v>21730.274999999998</v>
      </c>
      <c r="AI73" s="200">
        <f t="shared" si="33"/>
        <v>29275.509374999998</v>
      </c>
      <c r="AJ73" s="200">
        <f t="shared" si="34"/>
        <v>92353.668749999997</v>
      </c>
      <c r="AK73" s="200">
        <f t="shared" si="35"/>
        <v>1365337.3229999996</v>
      </c>
      <c r="AL73" s="200">
        <f t="shared" si="36"/>
        <v>264988.63124999998</v>
      </c>
      <c r="AM73" s="238">
        <f t="shared" si="37"/>
        <v>78808.463999999993</v>
      </c>
      <c r="AN73" s="187">
        <f t="shared" si="38"/>
        <v>2029511.3532158697</v>
      </c>
    </row>
    <row r="74" spans="1:40" ht="13.9" x14ac:dyDescent="0.4">
      <c r="A74" s="12" t="str">
        <f>Tunns!A74</f>
        <v>EGR</v>
      </c>
      <c r="B74" s="12">
        <f>Tunns!B74</f>
        <v>1</v>
      </c>
      <c r="C74" t="str">
        <f>Tunns!C74</f>
        <v>Southern Cross</v>
      </c>
      <c r="D74" s="204">
        <f>'DORC build-up'!I18</f>
        <v>0</v>
      </c>
      <c r="E74" s="16">
        <v>0</v>
      </c>
      <c r="F74" s="16">
        <v>0</v>
      </c>
      <c r="G74" s="16">
        <v>0</v>
      </c>
      <c r="H74" s="16">
        <v>0</v>
      </c>
      <c r="I74" s="16">
        <v>0</v>
      </c>
      <c r="J74" s="16">
        <v>0</v>
      </c>
      <c r="K74" s="16">
        <v>0</v>
      </c>
      <c r="L74" s="16">
        <v>0</v>
      </c>
      <c r="N74" s="197">
        <v>0</v>
      </c>
      <c r="O74" s="197">
        <v>0</v>
      </c>
      <c r="P74" s="197">
        <v>0</v>
      </c>
      <c r="Q74" s="197">
        <v>0</v>
      </c>
      <c r="R74" s="197">
        <v>0</v>
      </c>
      <c r="S74" s="197">
        <v>0</v>
      </c>
      <c r="T74" s="197">
        <v>0</v>
      </c>
      <c r="U74" s="197">
        <v>0</v>
      </c>
      <c r="W74" s="269">
        <f t="shared" si="22"/>
        <v>862.3125</v>
      </c>
      <c r="X74" s="269">
        <f t="shared" si="23"/>
        <v>1293.46875</v>
      </c>
      <c r="Y74" s="269">
        <f t="shared" si="24"/>
        <v>1724.625</v>
      </c>
      <c r="Z74" s="269">
        <f t="shared" si="25"/>
        <v>2155.78125</v>
      </c>
      <c r="AA74" s="269">
        <f t="shared" si="26"/>
        <v>2586.9375</v>
      </c>
      <c r="AB74" s="269">
        <f t="shared" si="27"/>
        <v>3449.25</v>
      </c>
      <c r="AC74" s="269">
        <f t="shared" si="28"/>
        <v>4311.5625</v>
      </c>
      <c r="AD74" s="269">
        <f t="shared" si="29"/>
        <v>5173.875</v>
      </c>
      <c r="AF74" s="200">
        <f t="shared" si="30"/>
        <v>0</v>
      </c>
      <c r="AG74" s="200">
        <f t="shared" si="31"/>
        <v>0</v>
      </c>
      <c r="AH74" s="200">
        <f t="shared" si="32"/>
        <v>0</v>
      </c>
      <c r="AI74" s="200">
        <f t="shared" si="33"/>
        <v>0</v>
      </c>
      <c r="AJ74" s="200">
        <f t="shared" si="34"/>
        <v>0</v>
      </c>
      <c r="AK74" s="200">
        <f t="shared" si="35"/>
        <v>0</v>
      </c>
      <c r="AL74" s="200">
        <f t="shared" si="36"/>
        <v>0</v>
      </c>
      <c r="AM74" s="238">
        <f t="shared" si="37"/>
        <v>0</v>
      </c>
      <c r="AN74" s="187">
        <f t="shared" si="38"/>
        <v>0</v>
      </c>
    </row>
    <row r="75" spans="1:40" ht="13.9" x14ac:dyDescent="0.4">
      <c r="A75" s="12" t="str">
        <f>Tunns!A75</f>
        <v>EGR</v>
      </c>
      <c r="B75" s="12">
        <f>Tunns!B75</f>
        <v>1</v>
      </c>
      <c r="C75" t="str">
        <f>Tunns!C75</f>
        <v>Southern Cross to Koolyanobbing East</v>
      </c>
      <c r="D75" s="204">
        <f>'DORC build-up'!I19</f>
        <v>1.4</v>
      </c>
      <c r="E75" s="16">
        <v>189.28020477815699</v>
      </c>
      <c r="F75" s="16">
        <v>0</v>
      </c>
      <c r="G75" s="16">
        <v>4.5</v>
      </c>
      <c r="H75" s="16">
        <v>4.5</v>
      </c>
      <c r="I75" s="16">
        <v>18.5</v>
      </c>
      <c r="J75" s="16">
        <v>145.9</v>
      </c>
      <c r="K75" s="16">
        <v>30.4</v>
      </c>
      <c r="L75" s="16">
        <v>4.88</v>
      </c>
      <c r="N75" s="197">
        <v>29</v>
      </c>
      <c r="O75" s="197">
        <v>0</v>
      </c>
      <c r="P75" s="197">
        <v>1</v>
      </c>
      <c r="Q75" s="197">
        <v>1</v>
      </c>
      <c r="R75" s="197">
        <v>3</v>
      </c>
      <c r="S75" s="197">
        <v>30</v>
      </c>
      <c r="T75" s="197">
        <v>5</v>
      </c>
      <c r="U75" s="197">
        <v>1</v>
      </c>
      <c r="W75" s="269">
        <f t="shared" si="22"/>
        <v>862.3125</v>
      </c>
      <c r="X75" s="269">
        <f t="shared" si="23"/>
        <v>1293.46875</v>
      </c>
      <c r="Y75" s="269">
        <f t="shared" si="24"/>
        <v>1724.625</v>
      </c>
      <c r="Z75" s="269">
        <f t="shared" si="25"/>
        <v>2155.78125</v>
      </c>
      <c r="AA75" s="269">
        <f t="shared" si="26"/>
        <v>2586.9375</v>
      </c>
      <c r="AB75" s="269">
        <f t="shared" si="27"/>
        <v>3449.25</v>
      </c>
      <c r="AC75" s="269">
        <f t="shared" si="28"/>
        <v>4311.5625</v>
      </c>
      <c r="AD75" s="269">
        <f t="shared" si="29"/>
        <v>5173.875</v>
      </c>
      <c r="AF75" s="200">
        <f t="shared" si="30"/>
        <v>228506.16121587029</v>
      </c>
      <c r="AG75" s="200">
        <f t="shared" si="31"/>
        <v>0</v>
      </c>
      <c r="AH75" s="200">
        <f t="shared" si="32"/>
        <v>10865.137499999999</v>
      </c>
      <c r="AI75" s="200">
        <f t="shared" si="33"/>
        <v>13581.421875</v>
      </c>
      <c r="AJ75" s="200">
        <f t="shared" si="34"/>
        <v>67001.681249999994</v>
      </c>
      <c r="AK75" s="200">
        <f t="shared" si="35"/>
        <v>704543.80499999993</v>
      </c>
      <c r="AL75" s="200">
        <f t="shared" si="36"/>
        <v>183500.09999999998</v>
      </c>
      <c r="AM75" s="238">
        <f t="shared" si="37"/>
        <v>35347.913999999997</v>
      </c>
      <c r="AN75" s="187">
        <f t="shared" si="38"/>
        <v>1243346.2208408702</v>
      </c>
    </row>
    <row r="76" spans="1:40" ht="13.9" x14ac:dyDescent="0.4">
      <c r="A76" s="12" t="str">
        <f>Tunns!A76</f>
        <v>EGR</v>
      </c>
      <c r="B76" s="12">
        <f>Tunns!B76</f>
        <v>1</v>
      </c>
      <c r="C76" t="str">
        <f>Tunns!C76</f>
        <v>Koolyanobbing East to Mount Walton</v>
      </c>
      <c r="D76" s="204">
        <f>'DORC build-up'!I20</f>
        <v>1.4</v>
      </c>
      <c r="E76" s="16">
        <v>70</v>
      </c>
      <c r="F76" s="16">
        <v>7</v>
      </c>
      <c r="G76" s="16">
        <v>7</v>
      </c>
      <c r="H76" s="16">
        <v>90.35</v>
      </c>
      <c r="I76" s="16">
        <v>13.49</v>
      </c>
      <c r="J76" s="16">
        <v>197.48000000000002</v>
      </c>
      <c r="K76" s="16">
        <v>44.24</v>
      </c>
      <c r="L76" s="16">
        <v>14</v>
      </c>
      <c r="N76" s="197">
        <v>10</v>
      </c>
      <c r="O76" s="197">
        <v>1</v>
      </c>
      <c r="P76" s="197">
        <v>1</v>
      </c>
      <c r="Q76" s="197">
        <v>15</v>
      </c>
      <c r="R76" s="197">
        <v>3</v>
      </c>
      <c r="S76" s="197">
        <v>37</v>
      </c>
      <c r="T76" s="197">
        <v>8</v>
      </c>
      <c r="U76" s="197">
        <v>2</v>
      </c>
      <c r="W76" s="269">
        <f t="shared" si="22"/>
        <v>862.3125</v>
      </c>
      <c r="X76" s="269">
        <f t="shared" si="23"/>
        <v>1293.46875</v>
      </c>
      <c r="Y76" s="269">
        <f t="shared" si="24"/>
        <v>1724.625</v>
      </c>
      <c r="Z76" s="269">
        <f t="shared" si="25"/>
        <v>2155.78125</v>
      </c>
      <c r="AA76" s="269">
        <f t="shared" si="26"/>
        <v>2586.9375</v>
      </c>
      <c r="AB76" s="269">
        <f t="shared" si="27"/>
        <v>3449.25</v>
      </c>
      <c r="AC76" s="269">
        <f t="shared" si="28"/>
        <v>4311.5625</v>
      </c>
      <c r="AD76" s="269">
        <f t="shared" si="29"/>
        <v>5173.875</v>
      </c>
      <c r="AF76" s="200">
        <f t="shared" si="30"/>
        <v>84506.625</v>
      </c>
      <c r="AG76" s="200">
        <f t="shared" si="31"/>
        <v>12675.99375</v>
      </c>
      <c r="AH76" s="200">
        <f t="shared" si="32"/>
        <v>16901.325000000001</v>
      </c>
      <c r="AI76" s="200">
        <f t="shared" si="33"/>
        <v>272684.77031250001</v>
      </c>
      <c r="AJ76" s="200">
        <f t="shared" si="34"/>
        <v>48856.901624999991</v>
      </c>
      <c r="AK76" s="200">
        <f t="shared" si="35"/>
        <v>953621.04599999997</v>
      </c>
      <c r="AL76" s="200">
        <f t="shared" si="36"/>
        <v>267040.935</v>
      </c>
      <c r="AM76" s="238">
        <f t="shared" si="37"/>
        <v>101407.95</v>
      </c>
      <c r="AN76" s="187">
        <f t="shared" si="38"/>
        <v>1757695.5466874999</v>
      </c>
    </row>
    <row r="77" spans="1:40" ht="13.9" x14ac:dyDescent="0.4">
      <c r="A77" s="12" t="str">
        <f>Tunns!A77</f>
        <v>EGR</v>
      </c>
      <c r="B77" s="12">
        <f>Tunns!B77</f>
        <v>1</v>
      </c>
      <c r="C77" t="str">
        <f>Tunns!C77</f>
        <v>Mount Walton to West Kalgoorlie West</v>
      </c>
      <c r="D77" s="204">
        <f>'DORC build-up'!I21</f>
        <v>1.4</v>
      </c>
      <c r="E77" s="16">
        <v>60.8</v>
      </c>
      <c r="F77" s="16">
        <v>0</v>
      </c>
      <c r="G77" s="16">
        <v>0</v>
      </c>
      <c r="H77" s="16">
        <v>55.47</v>
      </c>
      <c r="I77" s="16">
        <v>0</v>
      </c>
      <c r="J77" s="16">
        <v>363.20000000000016</v>
      </c>
      <c r="K77" s="16">
        <v>4.5</v>
      </c>
      <c r="L77" s="16">
        <v>7</v>
      </c>
      <c r="N77" s="197">
        <v>9</v>
      </c>
      <c r="O77" s="197">
        <v>0</v>
      </c>
      <c r="P77" s="197">
        <v>0</v>
      </c>
      <c r="Q77" s="197">
        <v>11</v>
      </c>
      <c r="R77" s="197">
        <v>0</v>
      </c>
      <c r="S77" s="197">
        <v>64</v>
      </c>
      <c r="T77" s="197">
        <v>1</v>
      </c>
      <c r="U77" s="197">
        <v>1</v>
      </c>
      <c r="W77" s="269">
        <f t="shared" si="22"/>
        <v>862.3125</v>
      </c>
      <c r="X77" s="269">
        <f t="shared" si="23"/>
        <v>1293.46875</v>
      </c>
      <c r="Y77" s="269">
        <f t="shared" si="24"/>
        <v>1724.625</v>
      </c>
      <c r="Z77" s="269">
        <f t="shared" si="25"/>
        <v>2155.78125</v>
      </c>
      <c r="AA77" s="269">
        <f t="shared" si="26"/>
        <v>2586.9375</v>
      </c>
      <c r="AB77" s="269">
        <f t="shared" si="27"/>
        <v>3449.25</v>
      </c>
      <c r="AC77" s="269">
        <f t="shared" si="28"/>
        <v>4311.5625</v>
      </c>
      <c r="AD77" s="269">
        <f t="shared" si="29"/>
        <v>5173.875</v>
      </c>
      <c r="AF77" s="200">
        <f t="shared" si="30"/>
        <v>73400.039999999994</v>
      </c>
      <c r="AG77" s="200">
        <f t="shared" si="31"/>
        <v>0</v>
      </c>
      <c r="AH77" s="200">
        <f t="shared" si="32"/>
        <v>0</v>
      </c>
      <c r="AI77" s="200">
        <f t="shared" si="33"/>
        <v>167413.66031249997</v>
      </c>
      <c r="AJ77" s="200">
        <f t="shared" si="34"/>
        <v>0</v>
      </c>
      <c r="AK77" s="200">
        <f t="shared" si="35"/>
        <v>1753874.6400000006</v>
      </c>
      <c r="AL77" s="200">
        <f t="shared" si="36"/>
        <v>27162.84375</v>
      </c>
      <c r="AM77" s="238">
        <f t="shared" si="37"/>
        <v>50703.974999999999</v>
      </c>
      <c r="AN77" s="187">
        <f t="shared" si="38"/>
        <v>2072555.1590625006</v>
      </c>
    </row>
    <row r="78" spans="1:40" ht="13.9" x14ac:dyDescent="0.4">
      <c r="A78" s="12" t="str">
        <f>Tunns!A78</f>
        <v>EGR</v>
      </c>
      <c r="B78" s="12">
        <f>Tunns!B78</f>
        <v>1</v>
      </c>
      <c r="C78" t="str">
        <f>Tunns!C78</f>
        <v>West Kalgoorlie West to West Kalgoorlie</v>
      </c>
      <c r="D78" s="204">
        <f>'DORC build-up'!I22</f>
        <v>1.4</v>
      </c>
      <c r="E78" s="16">
        <v>14</v>
      </c>
      <c r="F78" s="16">
        <v>0</v>
      </c>
      <c r="G78" s="16">
        <v>0</v>
      </c>
      <c r="H78" s="16">
        <v>0</v>
      </c>
      <c r="I78" s="16">
        <v>0</v>
      </c>
      <c r="J78" s="16">
        <v>14</v>
      </c>
      <c r="K78" s="16">
        <v>0</v>
      </c>
      <c r="L78" s="16">
        <v>0</v>
      </c>
      <c r="N78" s="197">
        <v>2</v>
      </c>
      <c r="O78" s="197">
        <v>0</v>
      </c>
      <c r="P78" s="197">
        <v>0</v>
      </c>
      <c r="Q78" s="197">
        <v>0</v>
      </c>
      <c r="R78" s="197">
        <v>0</v>
      </c>
      <c r="S78" s="197">
        <v>2</v>
      </c>
      <c r="T78" s="197">
        <v>0</v>
      </c>
      <c r="U78" s="197">
        <v>0</v>
      </c>
      <c r="W78" s="269">
        <f t="shared" si="22"/>
        <v>862.3125</v>
      </c>
      <c r="X78" s="269">
        <f t="shared" si="23"/>
        <v>1293.46875</v>
      </c>
      <c r="Y78" s="269">
        <f t="shared" si="24"/>
        <v>1724.625</v>
      </c>
      <c r="Z78" s="269">
        <f t="shared" si="25"/>
        <v>2155.78125</v>
      </c>
      <c r="AA78" s="269">
        <f t="shared" si="26"/>
        <v>2586.9375</v>
      </c>
      <c r="AB78" s="269">
        <f t="shared" si="27"/>
        <v>3449.25</v>
      </c>
      <c r="AC78" s="269">
        <f t="shared" si="28"/>
        <v>4311.5625</v>
      </c>
      <c r="AD78" s="269">
        <f t="shared" si="29"/>
        <v>5173.875</v>
      </c>
      <c r="AF78" s="200">
        <f t="shared" si="30"/>
        <v>16901.325000000001</v>
      </c>
      <c r="AG78" s="200">
        <f t="shared" si="31"/>
        <v>0</v>
      </c>
      <c r="AH78" s="200">
        <f t="shared" si="32"/>
        <v>0</v>
      </c>
      <c r="AI78" s="200">
        <f t="shared" si="33"/>
        <v>0</v>
      </c>
      <c r="AJ78" s="200">
        <f t="shared" si="34"/>
        <v>0</v>
      </c>
      <c r="AK78" s="200">
        <f t="shared" si="35"/>
        <v>67605.3</v>
      </c>
      <c r="AL78" s="200">
        <f t="shared" si="36"/>
        <v>0</v>
      </c>
      <c r="AM78" s="238">
        <f t="shared" si="37"/>
        <v>0</v>
      </c>
      <c r="AN78" s="187">
        <f t="shared" si="38"/>
        <v>84506.625</v>
      </c>
    </row>
    <row r="79" spans="1:40" ht="13.9" x14ac:dyDescent="0.4">
      <c r="A79" s="12" t="str">
        <f>Tunns!A79</f>
        <v>EGR</v>
      </c>
      <c r="B79" s="12">
        <f>Tunns!B79</f>
        <v>1</v>
      </c>
      <c r="C79" t="str">
        <f>Tunns!C79</f>
        <v>West Kalgoorlie</v>
      </c>
      <c r="D79" s="204">
        <f>'DORC build-up'!I23</f>
        <v>1.4</v>
      </c>
      <c r="E79" s="16">
        <v>0</v>
      </c>
      <c r="F79" s="16">
        <v>0</v>
      </c>
      <c r="G79" s="16">
        <v>0</v>
      </c>
      <c r="H79" s="16">
        <v>0</v>
      </c>
      <c r="I79" s="16">
        <v>0</v>
      </c>
      <c r="J79" s="16">
        <v>0</v>
      </c>
      <c r="K79" s="16">
        <v>0</v>
      </c>
      <c r="L79" s="16">
        <v>0</v>
      </c>
      <c r="N79" s="197">
        <v>0</v>
      </c>
      <c r="O79" s="197">
        <v>0</v>
      </c>
      <c r="P79" s="197">
        <v>0</v>
      </c>
      <c r="Q79" s="197">
        <v>0</v>
      </c>
      <c r="R79" s="197">
        <v>0</v>
      </c>
      <c r="S79" s="197">
        <v>0</v>
      </c>
      <c r="T79" s="197">
        <v>0</v>
      </c>
      <c r="U79" s="197">
        <v>0</v>
      </c>
      <c r="W79" s="269">
        <f t="shared" si="22"/>
        <v>862.3125</v>
      </c>
      <c r="X79" s="269">
        <f t="shared" si="23"/>
        <v>1293.46875</v>
      </c>
      <c r="Y79" s="269">
        <f t="shared" si="24"/>
        <v>1724.625</v>
      </c>
      <c r="Z79" s="269">
        <f t="shared" si="25"/>
        <v>2155.78125</v>
      </c>
      <c r="AA79" s="269">
        <f t="shared" si="26"/>
        <v>2586.9375</v>
      </c>
      <c r="AB79" s="269">
        <f t="shared" si="27"/>
        <v>3449.25</v>
      </c>
      <c r="AC79" s="269">
        <f t="shared" si="28"/>
        <v>4311.5625</v>
      </c>
      <c r="AD79" s="269">
        <f t="shared" si="29"/>
        <v>5173.875</v>
      </c>
      <c r="AF79" s="200">
        <f t="shared" si="30"/>
        <v>0</v>
      </c>
      <c r="AG79" s="200">
        <f t="shared" si="31"/>
        <v>0</v>
      </c>
      <c r="AH79" s="200">
        <f t="shared" si="32"/>
        <v>0</v>
      </c>
      <c r="AI79" s="200">
        <f t="shared" si="33"/>
        <v>0</v>
      </c>
      <c r="AJ79" s="200">
        <f t="shared" si="34"/>
        <v>0</v>
      </c>
      <c r="AK79" s="200">
        <f t="shared" si="35"/>
        <v>0</v>
      </c>
      <c r="AL79" s="200">
        <f t="shared" si="36"/>
        <v>0</v>
      </c>
      <c r="AM79" s="238">
        <f t="shared" si="37"/>
        <v>0</v>
      </c>
      <c r="AN79" s="187">
        <f t="shared" si="38"/>
        <v>0</v>
      </c>
    </row>
    <row r="80" spans="1:40" ht="13.9" x14ac:dyDescent="0.4">
      <c r="A80" s="12" t="str">
        <f>Tunns!A80</f>
        <v>EGR</v>
      </c>
      <c r="B80" s="12">
        <f>Tunns!B80</f>
        <v>1</v>
      </c>
      <c r="C80" t="str">
        <f>Tunns!C80</f>
        <v>West Kalgoorlie to Kalgoorlie</v>
      </c>
      <c r="D80" s="204">
        <f>'DORC build-up'!I24</f>
        <v>1.4</v>
      </c>
      <c r="E80" s="16">
        <v>29.560409556313992</v>
      </c>
      <c r="F80" s="16">
        <v>0</v>
      </c>
      <c r="G80" s="16">
        <v>0</v>
      </c>
      <c r="H80" s="16">
        <v>0</v>
      </c>
      <c r="I80" s="16">
        <v>0</v>
      </c>
      <c r="J80" s="16">
        <v>14</v>
      </c>
      <c r="K80" s="16">
        <v>0</v>
      </c>
      <c r="L80" s="16">
        <v>0</v>
      </c>
      <c r="N80" s="197">
        <v>6</v>
      </c>
      <c r="O80" s="197">
        <v>0</v>
      </c>
      <c r="P80" s="197">
        <v>0</v>
      </c>
      <c r="Q80" s="197">
        <v>0</v>
      </c>
      <c r="R80" s="197">
        <v>0</v>
      </c>
      <c r="S80" s="197">
        <v>2</v>
      </c>
      <c r="T80" s="197">
        <v>0</v>
      </c>
      <c r="U80" s="197">
        <v>0</v>
      </c>
      <c r="W80" s="269">
        <f t="shared" si="22"/>
        <v>862.3125</v>
      </c>
      <c r="X80" s="269">
        <f t="shared" si="23"/>
        <v>1293.46875</v>
      </c>
      <c r="Y80" s="269">
        <f t="shared" si="24"/>
        <v>1724.625</v>
      </c>
      <c r="Z80" s="269">
        <f t="shared" si="25"/>
        <v>2155.78125</v>
      </c>
      <c r="AA80" s="269">
        <f t="shared" si="26"/>
        <v>2586.9375</v>
      </c>
      <c r="AB80" s="269">
        <f t="shared" si="27"/>
        <v>3449.25</v>
      </c>
      <c r="AC80" s="269">
        <f t="shared" si="28"/>
        <v>4311.5625</v>
      </c>
      <c r="AD80" s="269">
        <f t="shared" si="29"/>
        <v>5173.875</v>
      </c>
      <c r="AF80" s="200">
        <f t="shared" si="30"/>
        <v>35686.434931740609</v>
      </c>
      <c r="AG80" s="200">
        <f t="shared" si="31"/>
        <v>0</v>
      </c>
      <c r="AH80" s="200">
        <f t="shared" si="32"/>
        <v>0</v>
      </c>
      <c r="AI80" s="200">
        <f t="shared" si="33"/>
        <v>0</v>
      </c>
      <c r="AJ80" s="200">
        <f t="shared" si="34"/>
        <v>0</v>
      </c>
      <c r="AK80" s="200">
        <f t="shared" si="35"/>
        <v>67605.3</v>
      </c>
      <c r="AL80" s="200">
        <f t="shared" si="36"/>
        <v>0</v>
      </c>
      <c r="AM80" s="238">
        <f t="shared" si="37"/>
        <v>0</v>
      </c>
      <c r="AN80" s="187">
        <f t="shared" si="38"/>
        <v>103291.73493174062</v>
      </c>
    </row>
    <row r="81" spans="1:40" ht="13.9" x14ac:dyDescent="0.4">
      <c r="A81" s="12" t="str">
        <f>Tunns!A81</f>
        <v>EGR</v>
      </c>
      <c r="B81" s="12">
        <f>Tunns!B81</f>
        <v>1</v>
      </c>
      <c r="C81" t="str">
        <f>Tunns!C81</f>
        <v>Kalgoorlie</v>
      </c>
      <c r="D81" s="204">
        <f>'DORC build-up'!I25</f>
        <v>1.4</v>
      </c>
      <c r="E81" s="16">
        <v>0</v>
      </c>
      <c r="F81" s="16">
        <v>0</v>
      </c>
      <c r="G81" s="16">
        <v>0</v>
      </c>
      <c r="H81" s="16">
        <v>0</v>
      </c>
      <c r="I81" s="16">
        <v>0</v>
      </c>
      <c r="J81" s="16">
        <v>0</v>
      </c>
      <c r="K81" s="16">
        <v>0</v>
      </c>
      <c r="L81" s="16">
        <v>0</v>
      </c>
      <c r="N81" s="197">
        <v>0</v>
      </c>
      <c r="O81" s="197">
        <v>0</v>
      </c>
      <c r="P81" s="197">
        <v>0</v>
      </c>
      <c r="Q81" s="197">
        <v>0</v>
      </c>
      <c r="R81" s="197">
        <v>0</v>
      </c>
      <c r="S81" s="197">
        <v>0</v>
      </c>
      <c r="T81" s="197">
        <v>0</v>
      </c>
      <c r="U81" s="197">
        <v>0</v>
      </c>
      <c r="W81" s="269">
        <f t="shared" si="22"/>
        <v>862.3125</v>
      </c>
      <c r="X81" s="269">
        <f t="shared" si="23"/>
        <v>1293.46875</v>
      </c>
      <c r="Y81" s="269">
        <f t="shared" si="24"/>
        <v>1724.625</v>
      </c>
      <c r="Z81" s="269">
        <f t="shared" si="25"/>
        <v>2155.78125</v>
      </c>
      <c r="AA81" s="269">
        <f t="shared" si="26"/>
        <v>2586.9375</v>
      </c>
      <c r="AB81" s="269">
        <f t="shared" si="27"/>
        <v>3449.25</v>
      </c>
      <c r="AC81" s="269">
        <f t="shared" si="28"/>
        <v>4311.5625</v>
      </c>
      <c r="AD81" s="269">
        <f t="shared" si="29"/>
        <v>5173.875</v>
      </c>
      <c r="AF81" s="200">
        <f t="shared" si="30"/>
        <v>0</v>
      </c>
      <c r="AG81" s="200">
        <f t="shared" si="31"/>
        <v>0</v>
      </c>
      <c r="AH81" s="200">
        <f t="shared" si="32"/>
        <v>0</v>
      </c>
      <c r="AI81" s="200">
        <f t="shared" si="33"/>
        <v>0</v>
      </c>
      <c r="AJ81" s="200">
        <f t="shared" si="34"/>
        <v>0</v>
      </c>
      <c r="AK81" s="200">
        <f t="shared" si="35"/>
        <v>0</v>
      </c>
      <c r="AL81" s="200">
        <f t="shared" si="36"/>
        <v>0</v>
      </c>
      <c r="AM81" s="238">
        <f t="shared" si="37"/>
        <v>0</v>
      </c>
      <c r="AN81" s="187">
        <f t="shared" si="38"/>
        <v>0</v>
      </c>
    </row>
    <row r="82" spans="1:40" ht="13.9" x14ac:dyDescent="0.4">
      <c r="A82" s="12" t="str">
        <f>Tunns!A82</f>
        <v>EGR</v>
      </c>
      <c r="B82" s="12">
        <f>Tunns!B82</f>
        <v>1</v>
      </c>
      <c r="C82" t="str">
        <f>Tunns!C82</f>
        <v>Kalgoorlie to Parkeston (border)</v>
      </c>
      <c r="D82" s="204">
        <f>'DORC build-up'!I26</f>
        <v>1.4</v>
      </c>
      <c r="E82" s="16">
        <v>0.78020477815699651</v>
      </c>
      <c r="F82" s="16">
        <v>0</v>
      </c>
      <c r="G82" s="16">
        <v>0</v>
      </c>
      <c r="H82" s="16">
        <v>0</v>
      </c>
      <c r="I82" s="16">
        <v>0</v>
      </c>
      <c r="J82" s="16">
        <v>0</v>
      </c>
      <c r="K82" s="16">
        <v>0</v>
      </c>
      <c r="L82" s="16">
        <v>0</v>
      </c>
      <c r="N82" s="197">
        <v>1</v>
      </c>
      <c r="O82" s="197">
        <v>0</v>
      </c>
      <c r="P82" s="197">
        <v>0</v>
      </c>
      <c r="Q82" s="197">
        <v>0</v>
      </c>
      <c r="R82" s="197">
        <v>0</v>
      </c>
      <c r="S82" s="197">
        <v>0</v>
      </c>
      <c r="T82" s="197">
        <v>0</v>
      </c>
      <c r="U82" s="197">
        <v>0</v>
      </c>
      <c r="W82" s="269">
        <f t="shared" si="22"/>
        <v>862.3125</v>
      </c>
      <c r="X82" s="269">
        <f t="shared" si="23"/>
        <v>1293.46875</v>
      </c>
      <c r="Y82" s="269">
        <f t="shared" si="24"/>
        <v>1724.625</v>
      </c>
      <c r="Z82" s="269">
        <f t="shared" si="25"/>
        <v>2155.78125</v>
      </c>
      <c r="AA82" s="269">
        <f t="shared" si="26"/>
        <v>2586.9375</v>
      </c>
      <c r="AB82" s="269">
        <f t="shared" si="27"/>
        <v>3449.25</v>
      </c>
      <c r="AC82" s="269">
        <f t="shared" si="28"/>
        <v>4311.5625</v>
      </c>
      <c r="AD82" s="269">
        <f t="shared" si="29"/>
        <v>5173.875</v>
      </c>
      <c r="AF82" s="200">
        <f t="shared" si="30"/>
        <v>941.89246587030698</v>
      </c>
      <c r="AG82" s="200">
        <f t="shared" si="31"/>
        <v>0</v>
      </c>
      <c r="AH82" s="200">
        <f t="shared" si="32"/>
        <v>0</v>
      </c>
      <c r="AI82" s="200">
        <f t="shared" si="33"/>
        <v>0</v>
      </c>
      <c r="AJ82" s="200">
        <f t="shared" si="34"/>
        <v>0</v>
      </c>
      <c r="AK82" s="200">
        <f t="shared" si="35"/>
        <v>0</v>
      </c>
      <c r="AL82" s="200">
        <f t="shared" si="36"/>
        <v>0</v>
      </c>
      <c r="AM82" s="238">
        <f t="shared" si="37"/>
        <v>0</v>
      </c>
      <c r="AN82" s="187">
        <f t="shared" si="38"/>
        <v>941.89246587030698</v>
      </c>
    </row>
    <row r="83" spans="1:40" ht="13.9" x14ac:dyDescent="0.4">
      <c r="A83" s="12" t="str">
        <f>Tunns!A83</f>
        <v>Metro</v>
      </c>
      <c r="B83" s="12">
        <f>Tunns!B83</f>
        <v>2</v>
      </c>
      <c r="C83" t="str">
        <f>Tunns!C83</f>
        <v>Forrestfield South to Kewdale</v>
      </c>
      <c r="D83" s="204">
        <f>'DORC build-up'!I27</f>
        <v>1</v>
      </c>
      <c r="E83" s="16">
        <v>1.560409556313993</v>
      </c>
      <c r="F83" s="16">
        <v>0</v>
      </c>
      <c r="G83" s="16">
        <v>0</v>
      </c>
      <c r="H83" s="16">
        <v>0</v>
      </c>
      <c r="I83" s="16">
        <v>0</v>
      </c>
      <c r="J83" s="16">
        <v>0</v>
      </c>
      <c r="K83" s="16">
        <v>0</v>
      </c>
      <c r="L83" s="16">
        <v>0</v>
      </c>
      <c r="N83" s="197">
        <v>2</v>
      </c>
      <c r="O83" s="197">
        <v>0</v>
      </c>
      <c r="P83" s="197">
        <v>0</v>
      </c>
      <c r="Q83" s="197">
        <v>0</v>
      </c>
      <c r="R83" s="197">
        <v>0</v>
      </c>
      <c r="S83" s="197">
        <v>0</v>
      </c>
      <c r="T83" s="197">
        <v>0</v>
      </c>
      <c r="U83" s="197">
        <v>0</v>
      </c>
      <c r="W83" s="269">
        <f t="shared" si="22"/>
        <v>862.3125</v>
      </c>
      <c r="X83" s="269">
        <f t="shared" si="23"/>
        <v>1293.46875</v>
      </c>
      <c r="Y83" s="269">
        <f t="shared" si="24"/>
        <v>1724.625</v>
      </c>
      <c r="Z83" s="269">
        <f t="shared" si="25"/>
        <v>2155.78125</v>
      </c>
      <c r="AA83" s="269">
        <f t="shared" si="26"/>
        <v>2586.9375</v>
      </c>
      <c r="AB83" s="269">
        <f t="shared" si="27"/>
        <v>3449.25</v>
      </c>
      <c r="AC83" s="269">
        <f t="shared" si="28"/>
        <v>4311.5625</v>
      </c>
      <c r="AD83" s="269">
        <f t="shared" si="29"/>
        <v>5173.875</v>
      </c>
      <c r="AF83" s="200">
        <f t="shared" si="30"/>
        <v>1345.5606655290101</v>
      </c>
      <c r="AG83" s="200">
        <f t="shared" si="31"/>
        <v>0</v>
      </c>
      <c r="AH83" s="200">
        <f t="shared" si="32"/>
        <v>0</v>
      </c>
      <c r="AI83" s="200">
        <f t="shared" si="33"/>
        <v>0</v>
      </c>
      <c r="AJ83" s="200">
        <f t="shared" si="34"/>
        <v>0</v>
      </c>
      <c r="AK83" s="200">
        <f t="shared" si="35"/>
        <v>0</v>
      </c>
      <c r="AL83" s="200">
        <f t="shared" si="36"/>
        <v>0</v>
      </c>
      <c r="AM83" s="238">
        <f t="shared" si="37"/>
        <v>0</v>
      </c>
      <c r="AN83" s="187">
        <f t="shared" si="38"/>
        <v>1345.5606655290101</v>
      </c>
    </row>
    <row r="84" spans="1:40" ht="13.9" x14ac:dyDescent="0.4">
      <c r="A84" s="12" t="str">
        <f>Tunns!A84</f>
        <v>LBL</v>
      </c>
      <c r="B84" s="12">
        <f>Tunns!B84</f>
        <v>3</v>
      </c>
      <c r="C84" t="str">
        <f>Tunns!C84</f>
        <v>Kalgoorlie to Menzies</v>
      </c>
      <c r="D84" s="204">
        <f>'DORC build-up'!I28</f>
        <v>1.5</v>
      </c>
      <c r="E84" s="16">
        <v>1705.6404095563109</v>
      </c>
      <c r="F84" s="16">
        <v>11.879999999999999</v>
      </c>
      <c r="G84" s="16">
        <v>7.4499999999999993</v>
      </c>
      <c r="H84" s="16">
        <v>3.6</v>
      </c>
      <c r="I84" s="16">
        <v>3.66</v>
      </c>
      <c r="J84" s="16">
        <v>39.18</v>
      </c>
      <c r="K84" s="16">
        <v>43.2</v>
      </c>
      <c r="L84" s="16">
        <v>0</v>
      </c>
      <c r="N84" s="197">
        <v>264</v>
      </c>
      <c r="O84" s="197">
        <v>2</v>
      </c>
      <c r="P84" s="197">
        <v>2</v>
      </c>
      <c r="Q84" s="197">
        <v>1</v>
      </c>
      <c r="R84" s="197">
        <v>1</v>
      </c>
      <c r="S84" s="197">
        <v>11</v>
      </c>
      <c r="T84" s="197">
        <v>12</v>
      </c>
      <c r="U84" s="197">
        <v>0</v>
      </c>
      <c r="W84" s="269">
        <f t="shared" si="22"/>
        <v>862.3125</v>
      </c>
      <c r="X84" s="269">
        <f t="shared" si="23"/>
        <v>1293.46875</v>
      </c>
      <c r="Y84" s="269">
        <f t="shared" si="24"/>
        <v>1724.625</v>
      </c>
      <c r="Z84" s="269">
        <f t="shared" si="25"/>
        <v>2155.78125</v>
      </c>
      <c r="AA84" s="269">
        <f t="shared" si="26"/>
        <v>2586.9375</v>
      </c>
      <c r="AB84" s="269">
        <f t="shared" si="27"/>
        <v>3449.25</v>
      </c>
      <c r="AC84" s="269">
        <f t="shared" si="28"/>
        <v>4311.5625</v>
      </c>
      <c r="AD84" s="269">
        <f t="shared" si="29"/>
        <v>5173.875</v>
      </c>
      <c r="AF84" s="200">
        <f t="shared" si="30"/>
        <v>2206192.5684982892</v>
      </c>
      <c r="AG84" s="200">
        <f t="shared" si="31"/>
        <v>23049.613124999996</v>
      </c>
      <c r="AH84" s="200">
        <f t="shared" si="32"/>
        <v>19272.684374999997</v>
      </c>
      <c r="AI84" s="200">
        <f t="shared" si="33"/>
        <v>11641.21875</v>
      </c>
      <c r="AJ84" s="200">
        <f t="shared" si="34"/>
        <v>14202.286875</v>
      </c>
      <c r="AK84" s="200">
        <f t="shared" si="35"/>
        <v>202712.42249999999</v>
      </c>
      <c r="AL84" s="200">
        <f t="shared" si="36"/>
        <v>279389.25</v>
      </c>
      <c r="AM84" s="238">
        <f t="shared" si="37"/>
        <v>0</v>
      </c>
      <c r="AN84" s="187">
        <f t="shared" si="38"/>
        <v>2756460.0441232896</v>
      </c>
    </row>
    <row r="85" spans="1:40" ht="13.9" x14ac:dyDescent="0.4">
      <c r="A85" s="12" t="str">
        <f>Tunns!A85</f>
        <v>LBL</v>
      </c>
      <c r="B85" s="12">
        <f>Tunns!B85</f>
        <v>3</v>
      </c>
      <c r="C85" t="str">
        <f>Tunns!C85</f>
        <v>Menzies</v>
      </c>
      <c r="D85" s="204">
        <f>'DORC build-up'!I29</f>
        <v>0</v>
      </c>
      <c r="E85" s="16">
        <v>0</v>
      </c>
      <c r="F85" s="16">
        <v>0</v>
      </c>
      <c r="G85" s="16">
        <v>0</v>
      </c>
      <c r="H85" s="16">
        <v>0</v>
      </c>
      <c r="I85" s="16">
        <v>0</v>
      </c>
      <c r="J85" s="16">
        <v>0</v>
      </c>
      <c r="K85" s="16">
        <v>0</v>
      </c>
      <c r="L85" s="16">
        <v>0</v>
      </c>
      <c r="N85" s="197">
        <v>0</v>
      </c>
      <c r="O85" s="197">
        <v>0</v>
      </c>
      <c r="P85" s="197">
        <v>0</v>
      </c>
      <c r="Q85" s="197">
        <v>0</v>
      </c>
      <c r="R85" s="197">
        <v>0</v>
      </c>
      <c r="S85" s="197">
        <v>0</v>
      </c>
      <c r="T85" s="197">
        <v>0</v>
      </c>
      <c r="U85" s="197">
        <v>0</v>
      </c>
      <c r="W85" s="269">
        <f t="shared" si="22"/>
        <v>862.3125</v>
      </c>
      <c r="X85" s="269">
        <f t="shared" si="23"/>
        <v>1293.46875</v>
      </c>
      <c r="Y85" s="269">
        <f t="shared" si="24"/>
        <v>1724.625</v>
      </c>
      <c r="Z85" s="269">
        <f t="shared" si="25"/>
        <v>2155.78125</v>
      </c>
      <c r="AA85" s="269">
        <f t="shared" si="26"/>
        <v>2586.9375</v>
      </c>
      <c r="AB85" s="269">
        <f t="shared" si="27"/>
        <v>3449.25</v>
      </c>
      <c r="AC85" s="269">
        <f t="shared" si="28"/>
        <v>4311.5625</v>
      </c>
      <c r="AD85" s="269">
        <f t="shared" si="29"/>
        <v>5173.875</v>
      </c>
      <c r="AF85" s="200">
        <f t="shared" si="30"/>
        <v>0</v>
      </c>
      <c r="AG85" s="200">
        <f t="shared" si="31"/>
        <v>0</v>
      </c>
      <c r="AH85" s="200">
        <f t="shared" si="32"/>
        <v>0</v>
      </c>
      <c r="AI85" s="200">
        <f t="shared" si="33"/>
        <v>0</v>
      </c>
      <c r="AJ85" s="200">
        <f t="shared" si="34"/>
        <v>0</v>
      </c>
      <c r="AK85" s="200">
        <f t="shared" si="35"/>
        <v>0</v>
      </c>
      <c r="AL85" s="200">
        <f t="shared" si="36"/>
        <v>0</v>
      </c>
      <c r="AM85" s="238">
        <f t="shared" si="37"/>
        <v>0</v>
      </c>
      <c r="AN85" s="187">
        <f t="shared" si="38"/>
        <v>0</v>
      </c>
    </row>
    <row r="86" spans="1:40" ht="13.9" x14ac:dyDescent="0.4">
      <c r="A86" s="12" t="str">
        <f>Tunns!A86</f>
        <v>LBL</v>
      </c>
      <c r="B86" s="12">
        <f>Tunns!B86</f>
        <v>3</v>
      </c>
      <c r="C86" t="str">
        <f>Tunns!C86</f>
        <v>Menzies to Malcolm</v>
      </c>
      <c r="D86" s="204">
        <f>'DORC build-up'!I30</f>
        <v>1.5</v>
      </c>
      <c r="E86" s="16">
        <v>1011.381433447099</v>
      </c>
      <c r="F86" s="16">
        <v>0</v>
      </c>
      <c r="G86" s="16">
        <v>47.680204778156991</v>
      </c>
      <c r="H86" s="16">
        <v>85.859999999999957</v>
      </c>
      <c r="I86" s="16">
        <v>18.899999999999999</v>
      </c>
      <c r="J86" s="16">
        <v>9.76</v>
      </c>
      <c r="K86" s="16">
        <v>75.210204778156964</v>
      </c>
      <c r="L86" s="16">
        <v>36.86</v>
      </c>
      <c r="N86" s="197">
        <v>148</v>
      </c>
      <c r="O86" s="197">
        <v>0</v>
      </c>
      <c r="P86" s="197">
        <v>14</v>
      </c>
      <c r="Q86" s="197">
        <v>26</v>
      </c>
      <c r="R86" s="197">
        <v>3</v>
      </c>
      <c r="S86" s="197">
        <v>2</v>
      </c>
      <c r="T86" s="197">
        <v>19</v>
      </c>
      <c r="U86" s="197">
        <v>8</v>
      </c>
      <c r="W86" s="269">
        <f t="shared" si="22"/>
        <v>862.3125</v>
      </c>
      <c r="X86" s="269">
        <f t="shared" si="23"/>
        <v>1293.46875</v>
      </c>
      <c r="Y86" s="269">
        <f t="shared" si="24"/>
        <v>1724.625</v>
      </c>
      <c r="Z86" s="269">
        <f t="shared" si="25"/>
        <v>2155.78125</v>
      </c>
      <c r="AA86" s="269">
        <f t="shared" si="26"/>
        <v>2586.9375</v>
      </c>
      <c r="AB86" s="269">
        <f t="shared" si="27"/>
        <v>3449.25</v>
      </c>
      <c r="AC86" s="269">
        <f t="shared" si="28"/>
        <v>4311.5625</v>
      </c>
      <c r="AD86" s="269">
        <f t="shared" si="29"/>
        <v>5173.875</v>
      </c>
      <c r="AF86" s="200">
        <f t="shared" si="30"/>
        <v>1308190.2784940272</v>
      </c>
      <c r="AG86" s="200">
        <f t="shared" si="31"/>
        <v>0</v>
      </c>
      <c r="AH86" s="200">
        <f t="shared" si="32"/>
        <v>123345.70974829349</v>
      </c>
      <c r="AI86" s="200">
        <f t="shared" si="33"/>
        <v>277643.06718749984</v>
      </c>
      <c r="AJ86" s="200">
        <f t="shared" si="34"/>
        <v>73339.678124999991</v>
      </c>
      <c r="AK86" s="200">
        <f t="shared" si="35"/>
        <v>50497.020000000004</v>
      </c>
      <c r="AL86" s="200">
        <f t="shared" si="36"/>
        <v>486410.2478082336</v>
      </c>
      <c r="AM86" s="238">
        <f t="shared" si="37"/>
        <v>286063.54875000002</v>
      </c>
      <c r="AN86" s="187">
        <f t="shared" si="38"/>
        <v>2605489.550113054</v>
      </c>
    </row>
    <row r="87" spans="1:40" ht="13.9" x14ac:dyDescent="0.4">
      <c r="A87" s="12" t="str">
        <f>Tunns!A87</f>
        <v>LBL</v>
      </c>
      <c r="B87" s="12">
        <f>Tunns!B87</f>
        <v>3</v>
      </c>
      <c r="C87" t="str">
        <f>Tunns!C87</f>
        <v>Malcolm</v>
      </c>
      <c r="D87" s="204">
        <f>'DORC build-up'!I31</f>
        <v>0</v>
      </c>
      <c r="E87" s="16">
        <v>0</v>
      </c>
      <c r="F87" s="16">
        <v>0</v>
      </c>
      <c r="G87" s="16">
        <v>0</v>
      </c>
      <c r="H87" s="16">
        <v>0</v>
      </c>
      <c r="I87" s="16">
        <v>0</v>
      </c>
      <c r="J87" s="16">
        <v>0</v>
      </c>
      <c r="K87" s="16">
        <v>0</v>
      </c>
      <c r="L87" s="16">
        <v>0</v>
      </c>
      <c r="N87" s="197">
        <v>0</v>
      </c>
      <c r="O87" s="197">
        <v>0</v>
      </c>
      <c r="P87" s="197">
        <v>0</v>
      </c>
      <c r="Q87" s="197">
        <v>0</v>
      </c>
      <c r="R87" s="197">
        <v>0</v>
      </c>
      <c r="S87" s="197">
        <v>0</v>
      </c>
      <c r="T87" s="197">
        <v>0</v>
      </c>
      <c r="U87" s="197">
        <v>0</v>
      </c>
      <c r="W87" s="269">
        <f t="shared" si="22"/>
        <v>862.3125</v>
      </c>
      <c r="X87" s="269">
        <f t="shared" si="23"/>
        <v>1293.46875</v>
      </c>
      <c r="Y87" s="269">
        <f t="shared" si="24"/>
        <v>1724.625</v>
      </c>
      <c r="Z87" s="269">
        <f t="shared" si="25"/>
        <v>2155.78125</v>
      </c>
      <c r="AA87" s="269">
        <f t="shared" si="26"/>
        <v>2586.9375</v>
      </c>
      <c r="AB87" s="269">
        <f t="shared" si="27"/>
        <v>3449.25</v>
      </c>
      <c r="AC87" s="269">
        <f t="shared" si="28"/>
        <v>4311.5625</v>
      </c>
      <c r="AD87" s="269">
        <f t="shared" si="29"/>
        <v>5173.875</v>
      </c>
      <c r="AF87" s="200">
        <f t="shared" si="30"/>
        <v>0</v>
      </c>
      <c r="AG87" s="200">
        <f t="shared" si="31"/>
        <v>0</v>
      </c>
      <c r="AH87" s="200">
        <f t="shared" si="32"/>
        <v>0</v>
      </c>
      <c r="AI87" s="200">
        <f t="shared" si="33"/>
        <v>0</v>
      </c>
      <c r="AJ87" s="200">
        <f t="shared" si="34"/>
        <v>0</v>
      </c>
      <c r="AK87" s="200">
        <f t="shared" si="35"/>
        <v>0</v>
      </c>
      <c r="AL87" s="200">
        <f t="shared" si="36"/>
        <v>0</v>
      </c>
      <c r="AM87" s="238">
        <f t="shared" si="37"/>
        <v>0</v>
      </c>
      <c r="AN87" s="187">
        <f t="shared" si="38"/>
        <v>0</v>
      </c>
    </row>
    <row r="88" spans="1:40" ht="13.9" x14ac:dyDescent="0.4">
      <c r="A88" s="12" t="str">
        <f>Tunns!A88</f>
        <v>LBL</v>
      </c>
      <c r="B88" s="12">
        <f>Tunns!B88</f>
        <v>3</v>
      </c>
      <c r="C88" t="str">
        <f>Tunns!C88</f>
        <v>Malcolm to Leonora</v>
      </c>
      <c r="D88" s="204">
        <f>'DORC build-up'!I32</f>
        <v>1.5</v>
      </c>
      <c r="E88" s="16">
        <v>377.71081911262797</v>
      </c>
      <c r="F88" s="16">
        <v>39.049999999999997</v>
      </c>
      <c r="G88" s="16">
        <v>8.5300000000000011</v>
      </c>
      <c r="H88" s="16">
        <v>18.559999999999999</v>
      </c>
      <c r="I88" s="16">
        <v>0</v>
      </c>
      <c r="J88" s="16">
        <v>4.0802047781569968</v>
      </c>
      <c r="K88" s="16">
        <v>31.160204778156995</v>
      </c>
      <c r="L88" s="16">
        <v>4.88</v>
      </c>
      <c r="N88" s="197">
        <v>59</v>
      </c>
      <c r="O88" s="197">
        <v>11</v>
      </c>
      <c r="P88" s="197">
        <v>2</v>
      </c>
      <c r="Q88" s="197">
        <v>4</v>
      </c>
      <c r="R88" s="197">
        <v>0</v>
      </c>
      <c r="S88" s="197">
        <v>2</v>
      </c>
      <c r="T88" s="197">
        <v>9</v>
      </c>
      <c r="U88" s="197">
        <v>1</v>
      </c>
      <c r="W88" s="269">
        <f t="shared" si="22"/>
        <v>862.3125</v>
      </c>
      <c r="X88" s="269">
        <f t="shared" si="23"/>
        <v>1293.46875</v>
      </c>
      <c r="Y88" s="269">
        <f t="shared" si="24"/>
        <v>1724.625</v>
      </c>
      <c r="Z88" s="269">
        <f t="shared" si="25"/>
        <v>2155.78125</v>
      </c>
      <c r="AA88" s="269">
        <f t="shared" si="26"/>
        <v>2586.9375</v>
      </c>
      <c r="AB88" s="269">
        <f t="shared" si="27"/>
        <v>3449.25</v>
      </c>
      <c r="AC88" s="269">
        <f t="shared" si="28"/>
        <v>4311.5625</v>
      </c>
      <c r="AD88" s="269">
        <f t="shared" si="29"/>
        <v>5173.875</v>
      </c>
      <c r="AF88" s="200">
        <f t="shared" si="30"/>
        <v>488557.14105908701</v>
      </c>
      <c r="AG88" s="200">
        <f t="shared" si="31"/>
        <v>75764.932031249991</v>
      </c>
      <c r="AH88" s="200">
        <f t="shared" si="32"/>
        <v>22066.576875000002</v>
      </c>
      <c r="AI88" s="200">
        <f t="shared" si="33"/>
        <v>60016.95</v>
      </c>
      <c r="AJ88" s="200">
        <f t="shared" si="34"/>
        <v>0</v>
      </c>
      <c r="AK88" s="200">
        <f t="shared" si="35"/>
        <v>21110.469496587033</v>
      </c>
      <c r="AL88" s="200">
        <f t="shared" si="36"/>
        <v>201523.75562073378</v>
      </c>
      <c r="AM88" s="238">
        <f t="shared" si="37"/>
        <v>37872.764999999999</v>
      </c>
      <c r="AN88" s="187">
        <f t="shared" si="38"/>
        <v>906912.59008265787</v>
      </c>
    </row>
    <row r="89" spans="1:40" ht="13.9" x14ac:dyDescent="0.4">
      <c r="A89" s="12" t="str">
        <f>Tunns!A89</f>
        <v>LBL</v>
      </c>
      <c r="B89" s="12">
        <f>Tunns!B89</f>
        <v>3</v>
      </c>
      <c r="C89" t="str">
        <f>Tunns!C89</f>
        <v>Leonora</v>
      </c>
      <c r="D89" s="204">
        <f>'DORC build-up'!I33</f>
        <v>1.5</v>
      </c>
      <c r="E89" s="16">
        <v>0</v>
      </c>
      <c r="F89" s="16">
        <v>0</v>
      </c>
      <c r="G89" s="16">
        <v>0</v>
      </c>
      <c r="H89" s="16">
        <v>0</v>
      </c>
      <c r="I89" s="16">
        <v>0</v>
      </c>
      <c r="J89" s="16">
        <v>0</v>
      </c>
      <c r="K89" s="16">
        <v>0</v>
      </c>
      <c r="L89" s="16">
        <v>0</v>
      </c>
      <c r="N89" s="197">
        <v>0</v>
      </c>
      <c r="O89" s="197">
        <v>0</v>
      </c>
      <c r="P89" s="197">
        <v>0</v>
      </c>
      <c r="Q89" s="197">
        <v>0</v>
      </c>
      <c r="R89" s="197">
        <v>0</v>
      </c>
      <c r="S89" s="197">
        <v>0</v>
      </c>
      <c r="T89" s="197">
        <v>0</v>
      </c>
      <c r="U89" s="197">
        <v>0</v>
      </c>
      <c r="W89" s="269">
        <f t="shared" si="22"/>
        <v>862.3125</v>
      </c>
      <c r="X89" s="269">
        <f t="shared" si="23"/>
        <v>1293.46875</v>
      </c>
      <c r="Y89" s="269">
        <f t="shared" si="24"/>
        <v>1724.625</v>
      </c>
      <c r="Z89" s="269">
        <f t="shared" si="25"/>
        <v>2155.78125</v>
      </c>
      <c r="AA89" s="269">
        <f t="shared" si="26"/>
        <v>2586.9375</v>
      </c>
      <c r="AB89" s="269">
        <f t="shared" si="27"/>
        <v>3449.25</v>
      </c>
      <c r="AC89" s="269">
        <f t="shared" si="28"/>
        <v>4311.5625</v>
      </c>
      <c r="AD89" s="269">
        <f t="shared" si="29"/>
        <v>5173.875</v>
      </c>
      <c r="AF89" s="200">
        <f t="shared" si="30"/>
        <v>0</v>
      </c>
      <c r="AG89" s="200">
        <f t="shared" si="31"/>
        <v>0</v>
      </c>
      <c r="AH89" s="200">
        <f t="shared" si="32"/>
        <v>0</v>
      </c>
      <c r="AI89" s="200">
        <f t="shared" si="33"/>
        <v>0</v>
      </c>
      <c r="AJ89" s="200">
        <f t="shared" si="34"/>
        <v>0</v>
      </c>
      <c r="AK89" s="200">
        <f t="shared" si="35"/>
        <v>0</v>
      </c>
      <c r="AL89" s="200">
        <f t="shared" si="36"/>
        <v>0</v>
      </c>
      <c r="AM89" s="238">
        <f t="shared" si="37"/>
        <v>0</v>
      </c>
      <c r="AN89" s="187">
        <f t="shared" si="38"/>
        <v>0</v>
      </c>
    </row>
    <row r="90" spans="1:40" ht="13.9" x14ac:dyDescent="0.4">
      <c r="A90" s="12" t="str">
        <f>Tunns!A90</f>
        <v>EBL</v>
      </c>
      <c r="B90" s="12">
        <f>Tunns!B90</f>
        <v>4</v>
      </c>
      <c r="C90" t="str">
        <f>Tunns!C90</f>
        <v>West Kalgoorlie West to West Kalgoorlie South</v>
      </c>
      <c r="D90" s="204">
        <f>'DORC build-up'!I34</f>
        <v>1.5</v>
      </c>
      <c r="E90" s="16">
        <v>1.560409556313993</v>
      </c>
      <c r="F90" s="16">
        <v>0</v>
      </c>
      <c r="G90" s="16">
        <v>0</v>
      </c>
      <c r="H90" s="16">
        <v>0</v>
      </c>
      <c r="I90" s="16">
        <v>0</v>
      </c>
      <c r="J90" s="16">
        <v>0</v>
      </c>
      <c r="K90" s="16">
        <v>0</v>
      </c>
      <c r="L90" s="16">
        <v>0</v>
      </c>
      <c r="N90" s="197">
        <v>2</v>
      </c>
      <c r="O90" s="197">
        <v>0</v>
      </c>
      <c r="P90" s="197">
        <v>0</v>
      </c>
      <c r="Q90" s="197">
        <v>0</v>
      </c>
      <c r="R90" s="197">
        <v>0</v>
      </c>
      <c r="S90" s="197">
        <v>0</v>
      </c>
      <c r="T90" s="197">
        <v>0</v>
      </c>
      <c r="U90" s="197">
        <v>0</v>
      </c>
      <c r="W90" s="269">
        <f t="shared" si="22"/>
        <v>862.3125</v>
      </c>
      <c r="X90" s="269">
        <f t="shared" si="23"/>
        <v>1293.46875</v>
      </c>
      <c r="Y90" s="269">
        <f t="shared" si="24"/>
        <v>1724.625</v>
      </c>
      <c r="Z90" s="269">
        <f t="shared" si="25"/>
        <v>2155.78125</v>
      </c>
      <c r="AA90" s="269">
        <f t="shared" si="26"/>
        <v>2586.9375</v>
      </c>
      <c r="AB90" s="269">
        <f t="shared" si="27"/>
        <v>3449.25</v>
      </c>
      <c r="AC90" s="269">
        <f t="shared" si="28"/>
        <v>4311.5625</v>
      </c>
      <c r="AD90" s="269">
        <f t="shared" si="29"/>
        <v>5173.875</v>
      </c>
      <c r="AF90" s="200">
        <f t="shared" si="30"/>
        <v>2018.340998293515</v>
      </c>
      <c r="AG90" s="200">
        <f t="shared" si="31"/>
        <v>0</v>
      </c>
      <c r="AH90" s="200">
        <f t="shared" si="32"/>
        <v>0</v>
      </c>
      <c r="AI90" s="200">
        <f t="shared" si="33"/>
        <v>0</v>
      </c>
      <c r="AJ90" s="200">
        <f t="shared" si="34"/>
        <v>0</v>
      </c>
      <c r="AK90" s="200">
        <f t="shared" si="35"/>
        <v>0</v>
      </c>
      <c r="AL90" s="200">
        <f t="shared" si="36"/>
        <v>0</v>
      </c>
      <c r="AM90" s="238">
        <f t="shared" si="37"/>
        <v>0</v>
      </c>
      <c r="AN90" s="187">
        <f t="shared" si="38"/>
        <v>2018.340998293515</v>
      </c>
    </row>
    <row r="91" spans="1:40" ht="13.9" x14ac:dyDescent="0.4">
      <c r="A91" s="12" t="str">
        <f>Tunns!A91</f>
        <v>EBL</v>
      </c>
      <c r="B91" s="12">
        <f>Tunns!B91</f>
        <v>4</v>
      </c>
      <c r="C91" t="str">
        <f>Tunns!C91</f>
        <v>West Kalgoorlie to West Kalgoorlie South</v>
      </c>
      <c r="D91" s="204">
        <f>'DORC build-up'!I35</f>
        <v>1.5</v>
      </c>
      <c r="E91" s="16">
        <v>14</v>
      </c>
      <c r="F91" s="16">
        <v>0</v>
      </c>
      <c r="G91" s="16">
        <v>0</v>
      </c>
      <c r="H91" s="16">
        <v>0</v>
      </c>
      <c r="I91" s="16">
        <v>4.5</v>
      </c>
      <c r="J91" s="16">
        <v>0</v>
      </c>
      <c r="K91" s="16">
        <v>0</v>
      </c>
      <c r="L91" s="16">
        <v>0</v>
      </c>
      <c r="N91" s="197">
        <v>2</v>
      </c>
      <c r="O91" s="197">
        <v>0</v>
      </c>
      <c r="P91" s="197">
        <v>0</v>
      </c>
      <c r="Q91" s="197">
        <v>0</v>
      </c>
      <c r="R91" s="197">
        <v>1</v>
      </c>
      <c r="S91" s="197">
        <v>0</v>
      </c>
      <c r="T91" s="197">
        <v>0</v>
      </c>
      <c r="U91" s="197">
        <v>0</v>
      </c>
      <c r="W91" s="269">
        <f t="shared" si="22"/>
        <v>862.3125</v>
      </c>
      <c r="X91" s="269">
        <f t="shared" si="23"/>
        <v>1293.46875</v>
      </c>
      <c r="Y91" s="269">
        <f t="shared" si="24"/>
        <v>1724.625</v>
      </c>
      <c r="Z91" s="269">
        <f t="shared" si="25"/>
        <v>2155.78125</v>
      </c>
      <c r="AA91" s="269">
        <f t="shared" si="26"/>
        <v>2586.9375</v>
      </c>
      <c r="AB91" s="269">
        <f t="shared" si="27"/>
        <v>3449.25</v>
      </c>
      <c r="AC91" s="269">
        <f t="shared" si="28"/>
        <v>4311.5625</v>
      </c>
      <c r="AD91" s="269">
        <f t="shared" si="29"/>
        <v>5173.875</v>
      </c>
      <c r="AF91" s="200">
        <f t="shared" si="30"/>
        <v>18108.5625</v>
      </c>
      <c r="AG91" s="200">
        <f t="shared" si="31"/>
        <v>0</v>
      </c>
      <c r="AH91" s="200">
        <f t="shared" si="32"/>
        <v>0</v>
      </c>
      <c r="AI91" s="200">
        <f t="shared" si="33"/>
        <v>0</v>
      </c>
      <c r="AJ91" s="200">
        <f t="shared" si="34"/>
        <v>17461.828125</v>
      </c>
      <c r="AK91" s="200">
        <f t="shared" si="35"/>
        <v>0</v>
      </c>
      <c r="AL91" s="200">
        <f t="shared" si="36"/>
        <v>0</v>
      </c>
      <c r="AM91" s="238">
        <f t="shared" si="37"/>
        <v>0</v>
      </c>
      <c r="AN91" s="187">
        <f t="shared" si="38"/>
        <v>35570.390625</v>
      </c>
    </row>
    <row r="92" spans="1:40" ht="13.9" x14ac:dyDescent="0.4">
      <c r="A92" s="12" t="str">
        <f>Tunns!A92</f>
        <v>EBL</v>
      </c>
      <c r="B92" s="12">
        <f>Tunns!B92</f>
        <v>5</v>
      </c>
      <c r="C92" t="str">
        <f>Tunns!C92</f>
        <v>West Kalgoorlie South to Hampton Terminal</v>
      </c>
      <c r="D92" s="204">
        <f>'DORC build-up'!I36</f>
        <v>1.5</v>
      </c>
      <c r="E92" s="16">
        <v>42</v>
      </c>
      <c r="F92" s="16">
        <v>0</v>
      </c>
      <c r="G92" s="16">
        <v>0</v>
      </c>
      <c r="H92" s="16">
        <v>0</v>
      </c>
      <c r="I92" s="16">
        <v>29.4</v>
      </c>
      <c r="J92" s="16">
        <v>0</v>
      </c>
      <c r="K92" s="16">
        <v>0</v>
      </c>
      <c r="L92" s="16">
        <v>0</v>
      </c>
      <c r="N92" s="197">
        <v>6</v>
      </c>
      <c r="O92" s="197">
        <v>0</v>
      </c>
      <c r="P92" s="197">
        <v>0</v>
      </c>
      <c r="Q92" s="197">
        <v>0</v>
      </c>
      <c r="R92" s="197">
        <v>6</v>
      </c>
      <c r="S92" s="197">
        <v>0</v>
      </c>
      <c r="T92" s="197">
        <v>0</v>
      </c>
      <c r="U92" s="197">
        <v>0</v>
      </c>
      <c r="W92" s="269">
        <f t="shared" si="22"/>
        <v>862.3125</v>
      </c>
      <c r="X92" s="269">
        <f t="shared" si="23"/>
        <v>1293.46875</v>
      </c>
      <c r="Y92" s="269">
        <f t="shared" si="24"/>
        <v>1724.625</v>
      </c>
      <c r="Z92" s="269">
        <f t="shared" si="25"/>
        <v>2155.78125</v>
      </c>
      <c r="AA92" s="269">
        <f t="shared" si="26"/>
        <v>2586.9375</v>
      </c>
      <c r="AB92" s="269">
        <f t="shared" si="27"/>
        <v>3449.25</v>
      </c>
      <c r="AC92" s="269">
        <f t="shared" si="28"/>
        <v>4311.5625</v>
      </c>
      <c r="AD92" s="269">
        <f t="shared" si="29"/>
        <v>5173.875</v>
      </c>
      <c r="AF92" s="200">
        <f t="shared" si="30"/>
        <v>54325.6875</v>
      </c>
      <c r="AG92" s="200">
        <f t="shared" si="31"/>
        <v>0</v>
      </c>
      <c r="AH92" s="200">
        <f t="shared" si="32"/>
        <v>0</v>
      </c>
      <c r="AI92" s="200">
        <f t="shared" si="33"/>
        <v>0</v>
      </c>
      <c r="AJ92" s="200">
        <f t="shared" si="34"/>
        <v>114083.94374999999</v>
      </c>
      <c r="AK92" s="200">
        <f t="shared" si="35"/>
        <v>0</v>
      </c>
      <c r="AL92" s="200">
        <f t="shared" si="36"/>
        <v>0</v>
      </c>
      <c r="AM92" s="238">
        <f t="shared" si="37"/>
        <v>0</v>
      </c>
      <c r="AN92" s="187">
        <f t="shared" si="38"/>
        <v>168409.63124999998</v>
      </c>
    </row>
    <row r="93" spans="1:40" ht="13.9" x14ac:dyDescent="0.4">
      <c r="A93" s="12" t="str">
        <f>Tunns!A93</f>
        <v>EBL</v>
      </c>
      <c r="B93" s="12">
        <f>Tunns!B93</f>
        <v>5</v>
      </c>
      <c r="C93" t="str">
        <f>Tunns!C93</f>
        <v>Hampton Terminal</v>
      </c>
      <c r="D93" s="204">
        <f>'DORC build-up'!I37</f>
        <v>1.5</v>
      </c>
      <c r="E93" s="16">
        <v>0</v>
      </c>
      <c r="F93" s="16">
        <v>0</v>
      </c>
      <c r="G93" s="16">
        <v>0</v>
      </c>
      <c r="H93" s="16">
        <v>0</v>
      </c>
      <c r="I93" s="16">
        <v>0</v>
      </c>
      <c r="J93" s="16">
        <v>0</v>
      </c>
      <c r="K93" s="16">
        <v>0</v>
      </c>
      <c r="L93" s="16">
        <v>0</v>
      </c>
      <c r="N93" s="197">
        <v>0</v>
      </c>
      <c r="O93" s="197">
        <v>0</v>
      </c>
      <c r="P93" s="197">
        <v>0</v>
      </c>
      <c r="Q93" s="197">
        <v>0</v>
      </c>
      <c r="R93" s="197">
        <v>0</v>
      </c>
      <c r="S93" s="197">
        <v>0</v>
      </c>
      <c r="T93" s="197">
        <v>0</v>
      </c>
      <c r="U93" s="197">
        <v>0</v>
      </c>
      <c r="W93" s="269">
        <f t="shared" si="22"/>
        <v>862.3125</v>
      </c>
      <c r="X93" s="269">
        <f t="shared" si="23"/>
        <v>1293.46875</v>
      </c>
      <c r="Y93" s="269">
        <f t="shared" si="24"/>
        <v>1724.625</v>
      </c>
      <c r="Z93" s="269">
        <f t="shared" si="25"/>
        <v>2155.78125</v>
      </c>
      <c r="AA93" s="269">
        <f t="shared" si="26"/>
        <v>2586.9375</v>
      </c>
      <c r="AB93" s="269">
        <f t="shared" si="27"/>
        <v>3449.25</v>
      </c>
      <c r="AC93" s="269">
        <f t="shared" si="28"/>
        <v>4311.5625</v>
      </c>
      <c r="AD93" s="269">
        <f t="shared" si="29"/>
        <v>5173.875</v>
      </c>
      <c r="AF93" s="200">
        <f t="shared" si="30"/>
        <v>0</v>
      </c>
      <c r="AG93" s="200">
        <f t="shared" si="31"/>
        <v>0</v>
      </c>
      <c r="AH93" s="200">
        <f t="shared" si="32"/>
        <v>0</v>
      </c>
      <c r="AI93" s="200">
        <f t="shared" si="33"/>
        <v>0</v>
      </c>
      <c r="AJ93" s="200">
        <f t="shared" si="34"/>
        <v>0</v>
      </c>
      <c r="AK93" s="200">
        <f t="shared" si="35"/>
        <v>0</v>
      </c>
      <c r="AL93" s="200">
        <f t="shared" si="36"/>
        <v>0</v>
      </c>
      <c r="AM93" s="238">
        <f t="shared" si="37"/>
        <v>0</v>
      </c>
      <c r="AN93" s="187">
        <f t="shared" si="38"/>
        <v>0</v>
      </c>
    </row>
    <row r="94" spans="1:40" ht="13.9" x14ac:dyDescent="0.4">
      <c r="A94" s="12" t="str">
        <f>Tunns!A94</f>
        <v>EBL</v>
      </c>
      <c r="B94" s="12">
        <f>Tunns!B94</f>
        <v>5</v>
      </c>
      <c r="C94" t="str">
        <f>Tunns!C94</f>
        <v>Hampton Terminal to Hampton</v>
      </c>
      <c r="D94" s="204">
        <f>'DORC build-up'!I38</f>
        <v>1.5</v>
      </c>
      <c r="E94" s="16">
        <v>35</v>
      </c>
      <c r="F94" s="16">
        <v>0</v>
      </c>
      <c r="G94" s="16">
        <v>0</v>
      </c>
      <c r="H94" s="16">
        <v>0</v>
      </c>
      <c r="I94" s="16">
        <v>4.5</v>
      </c>
      <c r="J94" s="16">
        <v>0</v>
      </c>
      <c r="K94" s="16">
        <v>0</v>
      </c>
      <c r="L94" s="16">
        <v>0</v>
      </c>
      <c r="N94" s="197">
        <v>5</v>
      </c>
      <c r="O94" s="197">
        <v>0</v>
      </c>
      <c r="P94" s="197">
        <v>0</v>
      </c>
      <c r="Q94" s="197">
        <v>0</v>
      </c>
      <c r="R94" s="197">
        <v>1</v>
      </c>
      <c r="S94" s="197">
        <v>0</v>
      </c>
      <c r="T94" s="197">
        <v>0</v>
      </c>
      <c r="U94" s="197">
        <v>0</v>
      </c>
      <c r="W94" s="269">
        <f t="shared" si="22"/>
        <v>862.3125</v>
      </c>
      <c r="X94" s="269">
        <f t="shared" si="23"/>
        <v>1293.46875</v>
      </c>
      <c r="Y94" s="269">
        <f t="shared" si="24"/>
        <v>1724.625</v>
      </c>
      <c r="Z94" s="269">
        <f t="shared" si="25"/>
        <v>2155.78125</v>
      </c>
      <c r="AA94" s="269">
        <f t="shared" si="26"/>
        <v>2586.9375</v>
      </c>
      <c r="AB94" s="269">
        <f t="shared" si="27"/>
        <v>3449.25</v>
      </c>
      <c r="AC94" s="269">
        <f t="shared" si="28"/>
        <v>4311.5625</v>
      </c>
      <c r="AD94" s="269">
        <f t="shared" si="29"/>
        <v>5173.875</v>
      </c>
      <c r="AF94" s="200">
        <f t="shared" si="30"/>
        <v>45271.40625</v>
      </c>
      <c r="AG94" s="200">
        <f t="shared" si="31"/>
        <v>0</v>
      </c>
      <c r="AH94" s="200">
        <f t="shared" si="32"/>
        <v>0</v>
      </c>
      <c r="AI94" s="200">
        <f t="shared" si="33"/>
        <v>0</v>
      </c>
      <c r="AJ94" s="200">
        <f t="shared" si="34"/>
        <v>17461.828125</v>
      </c>
      <c r="AK94" s="200">
        <f t="shared" si="35"/>
        <v>0</v>
      </c>
      <c r="AL94" s="200">
        <f t="shared" si="36"/>
        <v>0</v>
      </c>
      <c r="AM94" s="238">
        <f t="shared" si="37"/>
        <v>0</v>
      </c>
      <c r="AN94" s="187">
        <f t="shared" si="38"/>
        <v>62733.234375</v>
      </c>
    </row>
    <row r="95" spans="1:40" ht="13.9" x14ac:dyDescent="0.4">
      <c r="A95" s="12" t="str">
        <f>Tunns!A95</f>
        <v>EBL</v>
      </c>
      <c r="B95" s="12">
        <f>Tunns!B95</f>
        <v>5</v>
      </c>
      <c r="C95" t="str">
        <f>Tunns!C95</f>
        <v>Hampton</v>
      </c>
      <c r="D95" s="204">
        <f>'DORC build-up'!I39</f>
        <v>0</v>
      </c>
      <c r="E95" s="16">
        <v>0</v>
      </c>
      <c r="F95" s="16">
        <v>0</v>
      </c>
      <c r="G95" s="16">
        <v>0</v>
      </c>
      <c r="H95" s="16">
        <v>0</v>
      </c>
      <c r="I95" s="16">
        <v>0</v>
      </c>
      <c r="J95" s="16">
        <v>0</v>
      </c>
      <c r="K95" s="16">
        <v>0</v>
      </c>
      <c r="L95" s="16">
        <v>0</v>
      </c>
      <c r="N95" s="197">
        <v>0</v>
      </c>
      <c r="O95" s="197">
        <v>0</v>
      </c>
      <c r="P95" s="197">
        <v>0</v>
      </c>
      <c r="Q95" s="197">
        <v>0</v>
      </c>
      <c r="R95" s="197">
        <v>0</v>
      </c>
      <c r="S95" s="197">
        <v>0</v>
      </c>
      <c r="T95" s="197">
        <v>0</v>
      </c>
      <c r="U95" s="197">
        <v>0</v>
      </c>
      <c r="W95" s="269">
        <f t="shared" si="22"/>
        <v>862.3125</v>
      </c>
      <c r="X95" s="269">
        <f t="shared" si="23"/>
        <v>1293.46875</v>
      </c>
      <c r="Y95" s="269">
        <f t="shared" si="24"/>
        <v>1724.625</v>
      </c>
      <c r="Z95" s="269">
        <f t="shared" si="25"/>
        <v>2155.78125</v>
      </c>
      <c r="AA95" s="269">
        <f t="shared" si="26"/>
        <v>2586.9375</v>
      </c>
      <c r="AB95" s="269">
        <f t="shared" si="27"/>
        <v>3449.25</v>
      </c>
      <c r="AC95" s="269">
        <f t="shared" si="28"/>
        <v>4311.5625</v>
      </c>
      <c r="AD95" s="269">
        <f t="shared" si="29"/>
        <v>5173.875</v>
      </c>
      <c r="AF95" s="200">
        <f t="shared" si="30"/>
        <v>0</v>
      </c>
      <c r="AG95" s="200">
        <f t="shared" si="31"/>
        <v>0</v>
      </c>
      <c r="AH95" s="200">
        <f t="shared" si="32"/>
        <v>0</v>
      </c>
      <c r="AI95" s="200">
        <f t="shared" si="33"/>
        <v>0</v>
      </c>
      <c r="AJ95" s="200">
        <f t="shared" si="34"/>
        <v>0</v>
      </c>
      <c r="AK95" s="200">
        <f t="shared" si="35"/>
        <v>0</v>
      </c>
      <c r="AL95" s="200">
        <f t="shared" si="36"/>
        <v>0</v>
      </c>
      <c r="AM95" s="238">
        <f t="shared" si="37"/>
        <v>0</v>
      </c>
      <c r="AN95" s="187">
        <f t="shared" si="38"/>
        <v>0</v>
      </c>
    </row>
    <row r="96" spans="1:40" ht="13.9" x14ac:dyDescent="0.4">
      <c r="A96" s="12" t="str">
        <f>Tunns!A96</f>
        <v>EBL</v>
      </c>
      <c r="B96" s="12">
        <f>Tunns!B96</f>
        <v>5</v>
      </c>
      <c r="C96" t="str">
        <f>Tunns!C96</f>
        <v>Hampton to Kambalda</v>
      </c>
      <c r="D96" s="204">
        <f>'DORC build-up'!I40</f>
        <v>1.5</v>
      </c>
      <c r="E96" s="16">
        <v>112</v>
      </c>
      <c r="F96" s="16">
        <v>0</v>
      </c>
      <c r="G96" s="16">
        <v>0</v>
      </c>
      <c r="H96" s="16">
        <v>0</v>
      </c>
      <c r="I96" s="16">
        <v>48.3</v>
      </c>
      <c r="J96" s="16">
        <v>20.5</v>
      </c>
      <c r="K96" s="16">
        <v>0</v>
      </c>
      <c r="L96" s="16">
        <v>7</v>
      </c>
      <c r="N96" s="197">
        <v>16</v>
      </c>
      <c r="O96" s="197">
        <v>0</v>
      </c>
      <c r="P96" s="197">
        <v>0</v>
      </c>
      <c r="Q96" s="197">
        <v>0</v>
      </c>
      <c r="R96" s="197">
        <v>10</v>
      </c>
      <c r="S96" s="197">
        <v>4</v>
      </c>
      <c r="T96" s="197">
        <v>0</v>
      </c>
      <c r="U96" s="197">
        <v>1</v>
      </c>
      <c r="W96" s="269">
        <f t="shared" si="22"/>
        <v>862.3125</v>
      </c>
      <c r="X96" s="269">
        <f t="shared" si="23"/>
        <v>1293.46875</v>
      </c>
      <c r="Y96" s="269">
        <f t="shared" si="24"/>
        <v>1724.625</v>
      </c>
      <c r="Z96" s="269">
        <f t="shared" si="25"/>
        <v>2155.78125</v>
      </c>
      <c r="AA96" s="269">
        <f t="shared" si="26"/>
        <v>2586.9375</v>
      </c>
      <c r="AB96" s="269">
        <f t="shared" si="27"/>
        <v>3449.25</v>
      </c>
      <c r="AC96" s="269">
        <f t="shared" si="28"/>
        <v>4311.5625</v>
      </c>
      <c r="AD96" s="269">
        <f t="shared" si="29"/>
        <v>5173.875</v>
      </c>
      <c r="AF96" s="200">
        <f t="shared" si="30"/>
        <v>144868.5</v>
      </c>
      <c r="AG96" s="200">
        <f t="shared" si="31"/>
        <v>0</v>
      </c>
      <c r="AH96" s="200">
        <f t="shared" si="32"/>
        <v>0</v>
      </c>
      <c r="AI96" s="200">
        <f t="shared" si="33"/>
        <v>0</v>
      </c>
      <c r="AJ96" s="200">
        <f t="shared" si="34"/>
        <v>187423.62187499998</v>
      </c>
      <c r="AK96" s="200">
        <f t="shared" si="35"/>
        <v>106064.4375</v>
      </c>
      <c r="AL96" s="200">
        <f t="shared" si="36"/>
        <v>0</v>
      </c>
      <c r="AM96" s="238">
        <f t="shared" si="37"/>
        <v>54325.6875</v>
      </c>
      <c r="AN96" s="187">
        <f t="shared" si="38"/>
        <v>492682.24687499995</v>
      </c>
    </row>
    <row r="97" spans="1:40" ht="13.9" x14ac:dyDescent="0.4">
      <c r="A97" s="12" t="str">
        <f>Tunns!A97</f>
        <v>EBL</v>
      </c>
      <c r="B97" s="12">
        <f>Tunns!B97</f>
        <v>5</v>
      </c>
      <c r="C97" t="str">
        <f>Tunns!C97</f>
        <v>Kambalda to Salmon Gums</v>
      </c>
      <c r="D97" s="204">
        <f>'DORC build-up'!I41</f>
        <v>1.5</v>
      </c>
      <c r="E97" s="16">
        <v>1930.7604095563161</v>
      </c>
      <c r="F97" s="16">
        <v>106.54</v>
      </c>
      <c r="G97" s="16">
        <v>21</v>
      </c>
      <c r="H97" s="16">
        <v>53.659999999999989</v>
      </c>
      <c r="I97" s="16">
        <v>42.08</v>
      </c>
      <c r="J97" s="16">
        <v>17.45</v>
      </c>
      <c r="K97" s="16">
        <v>18.059999999999999</v>
      </c>
      <c r="L97" s="16">
        <v>7</v>
      </c>
      <c r="N97" s="197">
        <v>304</v>
      </c>
      <c r="O97" s="197">
        <v>19</v>
      </c>
      <c r="P97" s="197">
        <v>3</v>
      </c>
      <c r="Q97" s="197">
        <v>11</v>
      </c>
      <c r="R97" s="197">
        <v>7</v>
      </c>
      <c r="S97" s="197">
        <v>3</v>
      </c>
      <c r="T97" s="197">
        <v>4</v>
      </c>
      <c r="U97" s="197">
        <v>1</v>
      </c>
      <c r="W97" s="269">
        <f t="shared" si="22"/>
        <v>862.3125</v>
      </c>
      <c r="X97" s="269">
        <f t="shared" si="23"/>
        <v>1293.46875</v>
      </c>
      <c r="Y97" s="269">
        <f t="shared" si="24"/>
        <v>1724.625</v>
      </c>
      <c r="Z97" s="269">
        <f t="shared" si="25"/>
        <v>2155.78125</v>
      </c>
      <c r="AA97" s="269">
        <f t="shared" si="26"/>
        <v>2586.9375</v>
      </c>
      <c r="AB97" s="269">
        <f t="shared" si="27"/>
        <v>3449.25</v>
      </c>
      <c r="AC97" s="269">
        <f t="shared" si="28"/>
        <v>4311.5625</v>
      </c>
      <c r="AD97" s="269">
        <f t="shared" si="29"/>
        <v>5173.875</v>
      </c>
      <c r="AF97" s="200">
        <f t="shared" si="30"/>
        <v>2497378.2534982963</v>
      </c>
      <c r="AG97" s="200">
        <f t="shared" si="31"/>
        <v>206709.24093750003</v>
      </c>
      <c r="AH97" s="200">
        <f t="shared" si="32"/>
        <v>54325.6875</v>
      </c>
      <c r="AI97" s="200">
        <f t="shared" si="33"/>
        <v>173518.83281249995</v>
      </c>
      <c r="AJ97" s="200">
        <f t="shared" si="34"/>
        <v>163287.495</v>
      </c>
      <c r="AK97" s="200">
        <f t="shared" si="35"/>
        <v>90284.118749999994</v>
      </c>
      <c r="AL97" s="200">
        <f t="shared" si="36"/>
        <v>116800.22812499999</v>
      </c>
      <c r="AM97" s="238">
        <f t="shared" si="37"/>
        <v>54325.6875</v>
      </c>
      <c r="AN97" s="187">
        <f t="shared" si="38"/>
        <v>3356629.5441232966</v>
      </c>
    </row>
    <row r="98" spans="1:40" ht="13.9" x14ac:dyDescent="0.4">
      <c r="A98" s="12" t="str">
        <f>Tunns!A98</f>
        <v>EBL</v>
      </c>
      <c r="B98" s="12">
        <f>Tunns!B98</f>
        <v>5</v>
      </c>
      <c r="C98" t="str">
        <f>Tunns!C98</f>
        <v>Salmon Gums to Esperance</v>
      </c>
      <c r="D98" s="204">
        <f>'DORC build-up'!I42</f>
        <v>1.5</v>
      </c>
      <c r="E98" s="16">
        <v>728.46040955631406</v>
      </c>
      <c r="F98" s="16">
        <v>289.06020477815701</v>
      </c>
      <c r="G98" s="16">
        <v>9.76</v>
      </c>
      <c r="H98" s="16">
        <v>8.48</v>
      </c>
      <c r="I98" s="16">
        <v>12.6</v>
      </c>
      <c r="J98" s="16">
        <v>0</v>
      </c>
      <c r="K98" s="16">
        <v>4.88</v>
      </c>
      <c r="L98" s="16">
        <v>0</v>
      </c>
      <c r="N98" s="197">
        <v>114</v>
      </c>
      <c r="O98" s="197">
        <v>55</v>
      </c>
      <c r="P98" s="197">
        <v>2</v>
      </c>
      <c r="Q98" s="197">
        <v>2</v>
      </c>
      <c r="R98" s="197">
        <v>2</v>
      </c>
      <c r="S98" s="197">
        <v>0</v>
      </c>
      <c r="T98" s="197">
        <v>1</v>
      </c>
      <c r="U98" s="197">
        <v>0</v>
      </c>
      <c r="W98" s="269">
        <f t="shared" si="22"/>
        <v>862.3125</v>
      </c>
      <c r="X98" s="269">
        <f t="shared" si="23"/>
        <v>1293.46875</v>
      </c>
      <c r="Y98" s="269">
        <f t="shared" si="24"/>
        <v>1724.625</v>
      </c>
      <c r="Z98" s="269">
        <f t="shared" si="25"/>
        <v>2155.78125</v>
      </c>
      <c r="AA98" s="269">
        <f t="shared" si="26"/>
        <v>2586.9375</v>
      </c>
      <c r="AB98" s="269">
        <f t="shared" si="27"/>
        <v>3449.25</v>
      </c>
      <c r="AC98" s="269">
        <f t="shared" si="28"/>
        <v>4311.5625</v>
      </c>
      <c r="AD98" s="269">
        <f t="shared" si="29"/>
        <v>5173.875</v>
      </c>
      <c r="AF98" s="200">
        <f t="shared" si="30"/>
        <v>942240.77537329355</v>
      </c>
      <c r="AG98" s="200">
        <f t="shared" si="31"/>
        <v>560835.5126237201</v>
      </c>
      <c r="AH98" s="200">
        <f t="shared" si="32"/>
        <v>25248.510000000002</v>
      </c>
      <c r="AI98" s="200">
        <f t="shared" si="33"/>
        <v>27421.537500000002</v>
      </c>
      <c r="AJ98" s="200">
        <f t="shared" si="34"/>
        <v>48893.118749999994</v>
      </c>
      <c r="AK98" s="200">
        <f t="shared" si="35"/>
        <v>0</v>
      </c>
      <c r="AL98" s="200">
        <f t="shared" si="36"/>
        <v>31560.637499999997</v>
      </c>
      <c r="AM98" s="238">
        <f t="shared" si="37"/>
        <v>0</v>
      </c>
      <c r="AN98" s="187">
        <f t="shared" si="38"/>
        <v>1636200.0917470136</v>
      </c>
    </row>
    <row r="99" spans="1:40" ht="13.9" x14ac:dyDescent="0.4">
      <c r="A99" s="12" t="str">
        <f>Tunns!A99</f>
        <v>EBL</v>
      </c>
      <c r="B99" s="12">
        <f>Tunns!B99</f>
        <v>5</v>
      </c>
      <c r="C99" t="str">
        <f>Tunns!C99</f>
        <v>Esperance</v>
      </c>
      <c r="D99" s="204">
        <f>'DORC build-up'!I43</f>
        <v>0</v>
      </c>
      <c r="E99" s="16">
        <v>0</v>
      </c>
      <c r="F99" s="16">
        <v>0</v>
      </c>
      <c r="G99" s="16">
        <v>0</v>
      </c>
      <c r="H99" s="16">
        <v>0</v>
      </c>
      <c r="I99" s="16">
        <v>0</v>
      </c>
      <c r="J99" s="16">
        <v>0</v>
      </c>
      <c r="K99" s="16">
        <v>0</v>
      </c>
      <c r="L99" s="16">
        <v>0</v>
      </c>
      <c r="N99" s="197">
        <v>0</v>
      </c>
      <c r="O99" s="197">
        <v>0</v>
      </c>
      <c r="P99" s="197">
        <v>0</v>
      </c>
      <c r="Q99" s="197">
        <v>0</v>
      </c>
      <c r="R99" s="197">
        <v>0</v>
      </c>
      <c r="S99" s="197">
        <v>0</v>
      </c>
      <c r="T99" s="197">
        <v>0</v>
      </c>
      <c r="U99" s="197">
        <v>0</v>
      </c>
      <c r="W99" s="269">
        <f t="shared" si="22"/>
        <v>862.3125</v>
      </c>
      <c r="X99" s="269">
        <f t="shared" si="23"/>
        <v>1293.46875</v>
      </c>
      <c r="Y99" s="269">
        <f t="shared" si="24"/>
        <v>1724.625</v>
      </c>
      <c r="Z99" s="269">
        <f t="shared" si="25"/>
        <v>2155.78125</v>
      </c>
      <c r="AA99" s="269">
        <f t="shared" si="26"/>
        <v>2586.9375</v>
      </c>
      <c r="AB99" s="269">
        <f t="shared" si="27"/>
        <v>3449.25</v>
      </c>
      <c r="AC99" s="269">
        <f t="shared" si="28"/>
        <v>4311.5625</v>
      </c>
      <c r="AD99" s="269">
        <f t="shared" si="29"/>
        <v>5173.875</v>
      </c>
      <c r="AF99" s="200">
        <f t="shared" si="30"/>
        <v>0</v>
      </c>
      <c r="AG99" s="200">
        <f t="shared" si="31"/>
        <v>0</v>
      </c>
      <c r="AH99" s="200">
        <f t="shared" si="32"/>
        <v>0</v>
      </c>
      <c r="AI99" s="200">
        <f t="shared" si="33"/>
        <v>0</v>
      </c>
      <c r="AJ99" s="200">
        <f t="shared" si="34"/>
        <v>0</v>
      </c>
      <c r="AK99" s="200">
        <f t="shared" si="35"/>
        <v>0</v>
      </c>
      <c r="AL99" s="200">
        <f t="shared" si="36"/>
        <v>0</v>
      </c>
      <c r="AM99" s="238">
        <f t="shared" si="37"/>
        <v>0</v>
      </c>
      <c r="AN99" s="187">
        <f t="shared" si="38"/>
        <v>0</v>
      </c>
    </row>
    <row r="100" spans="1:40" ht="13.9" x14ac:dyDescent="0.4">
      <c r="A100" s="12" t="str">
        <f>Tunns!A100</f>
        <v>EBL</v>
      </c>
      <c r="B100" s="12">
        <f>Tunns!B100</f>
        <v>5</v>
      </c>
      <c r="C100" t="str">
        <f>Tunns!C100</f>
        <v>Esperance to Esperance Wharf</v>
      </c>
      <c r="D100" s="204">
        <f>'DORC build-up'!I44</f>
        <v>1.5</v>
      </c>
      <c r="E100" s="16">
        <v>0</v>
      </c>
      <c r="F100" s="16">
        <v>0</v>
      </c>
      <c r="G100" s="16">
        <v>0</v>
      </c>
      <c r="H100" s="16">
        <v>0</v>
      </c>
      <c r="I100" s="16">
        <v>0</v>
      </c>
      <c r="J100" s="16">
        <v>0</v>
      </c>
      <c r="K100" s="16">
        <v>0</v>
      </c>
      <c r="L100" s="16">
        <v>0</v>
      </c>
      <c r="N100" s="197">
        <v>0</v>
      </c>
      <c r="O100" s="197">
        <v>0</v>
      </c>
      <c r="P100" s="197">
        <v>0</v>
      </c>
      <c r="Q100" s="197">
        <v>0</v>
      </c>
      <c r="R100" s="197">
        <v>0</v>
      </c>
      <c r="S100" s="197">
        <v>0</v>
      </c>
      <c r="T100" s="197">
        <v>0</v>
      </c>
      <c r="U100" s="197">
        <v>0</v>
      </c>
      <c r="W100" s="269">
        <f t="shared" si="22"/>
        <v>862.3125</v>
      </c>
      <c r="X100" s="269">
        <f t="shared" si="23"/>
        <v>1293.46875</v>
      </c>
      <c r="Y100" s="269">
        <f t="shared" si="24"/>
        <v>1724.625</v>
      </c>
      <c r="Z100" s="269">
        <f t="shared" si="25"/>
        <v>2155.78125</v>
      </c>
      <c r="AA100" s="269">
        <f t="shared" si="26"/>
        <v>2586.9375</v>
      </c>
      <c r="AB100" s="269">
        <f t="shared" si="27"/>
        <v>3449.25</v>
      </c>
      <c r="AC100" s="269">
        <f t="shared" si="28"/>
        <v>4311.5625</v>
      </c>
      <c r="AD100" s="269">
        <f t="shared" si="29"/>
        <v>5173.875</v>
      </c>
      <c r="AF100" s="200">
        <f t="shared" si="30"/>
        <v>0</v>
      </c>
      <c r="AG100" s="200">
        <f t="shared" si="31"/>
        <v>0</v>
      </c>
      <c r="AH100" s="200">
        <f t="shared" si="32"/>
        <v>0</v>
      </c>
      <c r="AI100" s="200">
        <f t="shared" si="33"/>
        <v>0</v>
      </c>
      <c r="AJ100" s="200">
        <f t="shared" si="34"/>
        <v>0</v>
      </c>
      <c r="AK100" s="200">
        <f t="shared" si="35"/>
        <v>0</v>
      </c>
      <c r="AL100" s="200">
        <f t="shared" si="36"/>
        <v>0</v>
      </c>
      <c r="AM100" s="238">
        <f t="shared" si="37"/>
        <v>0</v>
      </c>
      <c r="AN100" s="187">
        <f t="shared" si="38"/>
        <v>0</v>
      </c>
    </row>
    <row r="101" spans="1:40" ht="13.9" x14ac:dyDescent="0.4">
      <c r="A101" s="12" t="str">
        <f>Tunns!A101</f>
        <v>EBL</v>
      </c>
      <c r="B101" s="12">
        <f>Tunns!B101</f>
        <v>5</v>
      </c>
      <c r="C101" t="str">
        <f>Tunns!C101</f>
        <v>Esperance Wharf</v>
      </c>
      <c r="D101" s="204">
        <f>'DORC build-up'!I45</f>
        <v>1.5</v>
      </c>
      <c r="E101" s="16">
        <v>0</v>
      </c>
      <c r="F101" s="16">
        <v>0</v>
      </c>
      <c r="G101" s="16">
        <v>0</v>
      </c>
      <c r="H101" s="16">
        <v>0</v>
      </c>
      <c r="I101" s="16">
        <v>0</v>
      </c>
      <c r="J101" s="16">
        <v>0</v>
      </c>
      <c r="K101" s="16">
        <v>0</v>
      </c>
      <c r="L101" s="16">
        <v>0</v>
      </c>
      <c r="N101" s="197">
        <v>0</v>
      </c>
      <c r="O101" s="197">
        <v>0</v>
      </c>
      <c r="P101" s="197">
        <v>0</v>
      </c>
      <c r="Q101" s="197">
        <v>0</v>
      </c>
      <c r="R101" s="197">
        <v>0</v>
      </c>
      <c r="S101" s="197">
        <v>0</v>
      </c>
      <c r="T101" s="197">
        <v>0</v>
      </c>
      <c r="U101" s="197">
        <v>0</v>
      </c>
      <c r="W101" s="269">
        <f t="shared" si="22"/>
        <v>862.3125</v>
      </c>
      <c r="X101" s="269">
        <f t="shared" si="23"/>
        <v>1293.46875</v>
      </c>
      <c r="Y101" s="269">
        <f t="shared" si="24"/>
        <v>1724.625</v>
      </c>
      <c r="Z101" s="269">
        <f t="shared" si="25"/>
        <v>2155.78125</v>
      </c>
      <c r="AA101" s="269">
        <f t="shared" si="26"/>
        <v>2586.9375</v>
      </c>
      <c r="AB101" s="269">
        <f t="shared" si="27"/>
        <v>3449.25</v>
      </c>
      <c r="AC101" s="269">
        <f t="shared" si="28"/>
        <v>4311.5625</v>
      </c>
      <c r="AD101" s="269">
        <f t="shared" si="29"/>
        <v>5173.875</v>
      </c>
      <c r="AF101" s="200">
        <f t="shared" si="30"/>
        <v>0</v>
      </c>
      <c r="AG101" s="200">
        <f t="shared" si="31"/>
        <v>0</v>
      </c>
      <c r="AH101" s="200">
        <f t="shared" si="32"/>
        <v>0</v>
      </c>
      <c r="AI101" s="200">
        <f t="shared" si="33"/>
        <v>0</v>
      </c>
      <c r="AJ101" s="200">
        <f t="shared" si="34"/>
        <v>0</v>
      </c>
      <c r="AK101" s="200">
        <f t="shared" si="35"/>
        <v>0</v>
      </c>
      <c r="AL101" s="200">
        <f t="shared" si="36"/>
        <v>0</v>
      </c>
      <c r="AM101" s="238">
        <f t="shared" si="37"/>
        <v>0</v>
      </c>
      <c r="AN101" s="187">
        <f t="shared" si="38"/>
        <v>0</v>
      </c>
    </row>
    <row r="102" spans="1:40" ht="13.9" x14ac:dyDescent="0.4">
      <c r="A102" s="12" t="str">
        <f>Tunns!A102</f>
        <v>EBL</v>
      </c>
      <c r="B102" s="12">
        <f>Tunns!B102</f>
        <v>6</v>
      </c>
      <c r="C102" t="str">
        <f>Tunns!C102</f>
        <v>Kambalda to Redmine</v>
      </c>
      <c r="D102" s="204">
        <f>'DORC build-up'!I46</f>
        <v>1.5</v>
      </c>
      <c r="E102" s="16">
        <v>42.780204778157</v>
      </c>
      <c r="F102" s="16">
        <v>0</v>
      </c>
      <c r="G102" s="16">
        <v>0</v>
      </c>
      <c r="H102" s="16">
        <v>0</v>
      </c>
      <c r="I102" s="16">
        <v>48.800000000000004</v>
      </c>
      <c r="J102" s="16">
        <v>7</v>
      </c>
      <c r="K102" s="16">
        <v>0</v>
      </c>
      <c r="L102" s="16">
        <v>0</v>
      </c>
      <c r="N102" s="197">
        <v>6</v>
      </c>
      <c r="O102" s="197">
        <v>0</v>
      </c>
      <c r="P102" s="197">
        <v>0</v>
      </c>
      <c r="Q102" s="197">
        <v>0</v>
      </c>
      <c r="R102" s="197">
        <v>8</v>
      </c>
      <c r="S102" s="197">
        <v>1</v>
      </c>
      <c r="T102" s="197">
        <v>0</v>
      </c>
      <c r="U102" s="197">
        <v>0</v>
      </c>
      <c r="W102" s="269">
        <f t="shared" si="22"/>
        <v>862.3125</v>
      </c>
      <c r="X102" s="269">
        <f t="shared" si="23"/>
        <v>1293.46875</v>
      </c>
      <c r="Y102" s="269">
        <f t="shared" si="24"/>
        <v>1724.625</v>
      </c>
      <c r="Z102" s="269">
        <f t="shared" si="25"/>
        <v>2155.78125</v>
      </c>
      <c r="AA102" s="269">
        <f t="shared" si="26"/>
        <v>2586.9375</v>
      </c>
      <c r="AB102" s="269">
        <f t="shared" si="27"/>
        <v>3449.25</v>
      </c>
      <c r="AC102" s="269">
        <f t="shared" si="28"/>
        <v>4311.5625</v>
      </c>
      <c r="AD102" s="269">
        <f t="shared" si="29"/>
        <v>5173.875</v>
      </c>
      <c r="AF102" s="200">
        <f t="shared" si="30"/>
        <v>55334.857999146763</v>
      </c>
      <c r="AG102" s="200">
        <f t="shared" si="31"/>
        <v>0</v>
      </c>
      <c r="AH102" s="200">
        <f t="shared" si="32"/>
        <v>0</v>
      </c>
      <c r="AI102" s="200">
        <f t="shared" si="33"/>
        <v>0</v>
      </c>
      <c r="AJ102" s="200">
        <f t="shared" si="34"/>
        <v>189363.82500000001</v>
      </c>
      <c r="AK102" s="200">
        <f t="shared" si="35"/>
        <v>36217.125</v>
      </c>
      <c r="AL102" s="200">
        <f t="shared" si="36"/>
        <v>0</v>
      </c>
      <c r="AM102" s="238">
        <f t="shared" si="37"/>
        <v>0</v>
      </c>
      <c r="AN102" s="187">
        <f t="shared" si="38"/>
        <v>280915.80799914675</v>
      </c>
    </row>
    <row r="103" spans="1:40" ht="13.9" x14ac:dyDescent="0.4">
      <c r="A103" s="12" t="str">
        <f>Tunns!A103</f>
        <v>Sidings &amp; Other</v>
      </c>
      <c r="B103" s="12">
        <f>Tunns!B103</f>
        <v>7</v>
      </c>
      <c r="C103" t="str">
        <f>Tunns!C103</f>
        <v>Cockburn North to Robb Jetty (SG)</v>
      </c>
      <c r="D103" s="204">
        <f>'DORC build-up'!I47</f>
        <v>1</v>
      </c>
      <c r="E103" s="16">
        <v>7</v>
      </c>
      <c r="F103" s="16">
        <v>0</v>
      </c>
      <c r="G103" s="16">
        <v>0</v>
      </c>
      <c r="H103" s="16">
        <v>7</v>
      </c>
      <c r="I103" s="16">
        <v>0</v>
      </c>
      <c r="J103" s="16">
        <v>0</v>
      </c>
      <c r="K103" s="16">
        <v>0</v>
      </c>
      <c r="L103" s="16">
        <v>0</v>
      </c>
      <c r="N103" s="197">
        <v>1</v>
      </c>
      <c r="O103" s="197">
        <v>0</v>
      </c>
      <c r="P103" s="197">
        <v>0</v>
      </c>
      <c r="Q103" s="197">
        <v>1</v>
      </c>
      <c r="R103" s="197">
        <v>0</v>
      </c>
      <c r="S103" s="197">
        <v>0</v>
      </c>
      <c r="T103" s="197">
        <v>0</v>
      </c>
      <c r="U103" s="197">
        <v>0</v>
      </c>
      <c r="W103" s="269">
        <f t="shared" si="22"/>
        <v>862.3125</v>
      </c>
      <c r="X103" s="269">
        <f t="shared" si="23"/>
        <v>1293.46875</v>
      </c>
      <c r="Y103" s="269">
        <f t="shared" si="24"/>
        <v>1724.625</v>
      </c>
      <c r="Z103" s="269">
        <f t="shared" si="25"/>
        <v>2155.78125</v>
      </c>
      <c r="AA103" s="269">
        <f t="shared" si="26"/>
        <v>2586.9375</v>
      </c>
      <c r="AB103" s="269">
        <f t="shared" si="27"/>
        <v>3449.25</v>
      </c>
      <c r="AC103" s="269">
        <f t="shared" si="28"/>
        <v>4311.5625</v>
      </c>
      <c r="AD103" s="269">
        <f t="shared" si="29"/>
        <v>5173.875</v>
      </c>
      <c r="AF103" s="200">
        <f t="shared" si="30"/>
        <v>6036.1875</v>
      </c>
      <c r="AG103" s="200">
        <f t="shared" si="31"/>
        <v>0</v>
      </c>
      <c r="AH103" s="200">
        <f t="shared" si="32"/>
        <v>0</v>
      </c>
      <c r="AI103" s="200">
        <f t="shared" si="33"/>
        <v>15090.46875</v>
      </c>
      <c r="AJ103" s="200">
        <f t="shared" si="34"/>
        <v>0</v>
      </c>
      <c r="AK103" s="200">
        <f t="shared" si="35"/>
        <v>0</v>
      </c>
      <c r="AL103" s="200">
        <f t="shared" si="36"/>
        <v>0</v>
      </c>
      <c r="AM103" s="238">
        <f t="shared" si="37"/>
        <v>0</v>
      </c>
      <c r="AN103" s="187">
        <f t="shared" si="38"/>
        <v>21126.65625</v>
      </c>
    </row>
    <row r="104" spans="1:40" ht="13.9" x14ac:dyDescent="0.4">
      <c r="A104" s="12" t="str">
        <f>Tunns!A104</f>
        <v>CBH Sidings SG</v>
      </c>
      <c r="B104" s="12">
        <f>Tunns!B104</f>
        <v>8</v>
      </c>
      <c r="C104" t="str">
        <f>Tunns!C104</f>
        <v>Avon Yard</v>
      </c>
      <c r="D104" s="204">
        <f>'DORC build-up'!I48</f>
        <v>1.3</v>
      </c>
      <c r="E104" s="16">
        <v>0</v>
      </c>
      <c r="F104" s="16">
        <v>0</v>
      </c>
      <c r="G104" s="16">
        <v>0</v>
      </c>
      <c r="H104" s="16">
        <v>0</v>
      </c>
      <c r="I104" s="16">
        <v>0</v>
      </c>
      <c r="J104" s="16">
        <v>0</v>
      </c>
      <c r="K104" s="16">
        <v>0</v>
      </c>
      <c r="L104" s="16">
        <v>0</v>
      </c>
      <c r="N104" s="197">
        <v>0</v>
      </c>
      <c r="O104" s="197">
        <v>0</v>
      </c>
      <c r="P104" s="197">
        <v>0</v>
      </c>
      <c r="Q104" s="197">
        <v>0</v>
      </c>
      <c r="R104" s="197">
        <v>0</v>
      </c>
      <c r="S104" s="197">
        <v>0</v>
      </c>
      <c r="T104" s="197">
        <v>0</v>
      </c>
      <c r="U104" s="197">
        <v>0</v>
      </c>
      <c r="W104" s="269">
        <f t="shared" si="22"/>
        <v>862.3125</v>
      </c>
      <c r="X104" s="269">
        <f t="shared" si="23"/>
        <v>1293.46875</v>
      </c>
      <c r="Y104" s="269">
        <f t="shared" si="24"/>
        <v>1724.625</v>
      </c>
      <c r="Z104" s="269">
        <f t="shared" si="25"/>
        <v>2155.78125</v>
      </c>
      <c r="AA104" s="269">
        <f t="shared" si="26"/>
        <v>2586.9375</v>
      </c>
      <c r="AB104" s="269">
        <f t="shared" si="27"/>
        <v>3449.25</v>
      </c>
      <c r="AC104" s="269">
        <f t="shared" si="28"/>
        <v>4311.5625</v>
      </c>
      <c r="AD104" s="269">
        <f t="shared" si="29"/>
        <v>5173.875</v>
      </c>
      <c r="AF104" s="200">
        <f t="shared" si="30"/>
        <v>0</v>
      </c>
      <c r="AG104" s="200">
        <f t="shared" si="31"/>
        <v>0</v>
      </c>
      <c r="AH104" s="200">
        <f t="shared" si="32"/>
        <v>0</v>
      </c>
      <c r="AI104" s="200">
        <f t="shared" si="33"/>
        <v>0</v>
      </c>
      <c r="AJ104" s="200">
        <f t="shared" si="34"/>
        <v>0</v>
      </c>
      <c r="AK104" s="200">
        <f t="shared" si="35"/>
        <v>0</v>
      </c>
      <c r="AL104" s="200">
        <f t="shared" si="36"/>
        <v>0</v>
      </c>
      <c r="AM104" s="238">
        <f t="shared" si="37"/>
        <v>0</v>
      </c>
      <c r="AN104" s="187">
        <f t="shared" si="38"/>
        <v>0</v>
      </c>
    </row>
    <row r="105" spans="1:40" ht="13.9" x14ac:dyDescent="0.4">
      <c r="A105" s="12" t="str">
        <f>Tunns!A105</f>
        <v>CBH Sidings SG</v>
      </c>
      <c r="B105" s="12">
        <f>Tunns!B105</f>
        <v>8</v>
      </c>
      <c r="C105" t="str">
        <f>Tunns!C105</f>
        <v>Bodallin</v>
      </c>
      <c r="D105" s="204">
        <f>'DORC build-up'!I49</f>
        <v>1.4</v>
      </c>
      <c r="E105" s="16">
        <v>0</v>
      </c>
      <c r="F105" s="16">
        <v>0</v>
      </c>
      <c r="G105" s="16">
        <v>0</v>
      </c>
      <c r="H105" s="16">
        <v>0</v>
      </c>
      <c r="I105" s="16">
        <v>0</v>
      </c>
      <c r="J105" s="16">
        <v>0</v>
      </c>
      <c r="K105" s="16">
        <v>0</v>
      </c>
      <c r="L105" s="16">
        <v>0</v>
      </c>
      <c r="N105" s="197">
        <v>0</v>
      </c>
      <c r="O105" s="197">
        <v>0</v>
      </c>
      <c r="P105" s="197">
        <v>0</v>
      </c>
      <c r="Q105" s="197">
        <v>0</v>
      </c>
      <c r="R105" s="197">
        <v>0</v>
      </c>
      <c r="S105" s="197">
        <v>0</v>
      </c>
      <c r="T105" s="197">
        <v>0</v>
      </c>
      <c r="U105" s="197">
        <v>0</v>
      </c>
      <c r="W105" s="269">
        <f t="shared" si="22"/>
        <v>862.3125</v>
      </c>
      <c r="X105" s="269">
        <f t="shared" si="23"/>
        <v>1293.46875</v>
      </c>
      <c r="Y105" s="269">
        <f t="shared" si="24"/>
        <v>1724.625</v>
      </c>
      <c r="Z105" s="269">
        <f t="shared" si="25"/>
        <v>2155.78125</v>
      </c>
      <c r="AA105" s="269">
        <f t="shared" si="26"/>
        <v>2586.9375</v>
      </c>
      <c r="AB105" s="269">
        <f t="shared" si="27"/>
        <v>3449.25</v>
      </c>
      <c r="AC105" s="269">
        <f t="shared" si="28"/>
        <v>4311.5625</v>
      </c>
      <c r="AD105" s="269">
        <f t="shared" si="29"/>
        <v>5173.875</v>
      </c>
      <c r="AF105" s="200">
        <f t="shared" si="30"/>
        <v>0</v>
      </c>
      <c r="AG105" s="200">
        <f t="shared" si="31"/>
        <v>0</v>
      </c>
      <c r="AH105" s="200">
        <f t="shared" si="32"/>
        <v>0</v>
      </c>
      <c r="AI105" s="200">
        <f t="shared" si="33"/>
        <v>0</v>
      </c>
      <c r="AJ105" s="200">
        <f t="shared" si="34"/>
        <v>0</v>
      </c>
      <c r="AK105" s="200">
        <f t="shared" si="35"/>
        <v>0</v>
      </c>
      <c r="AL105" s="200">
        <f t="shared" si="36"/>
        <v>0</v>
      </c>
      <c r="AM105" s="238">
        <f t="shared" si="37"/>
        <v>0</v>
      </c>
      <c r="AN105" s="187">
        <f t="shared" si="38"/>
        <v>0</v>
      </c>
    </row>
    <row r="106" spans="1:40" ht="13.9" x14ac:dyDescent="0.4">
      <c r="A106" s="12" t="str">
        <f>Tunns!A106</f>
        <v>CBH Sidings SG</v>
      </c>
      <c r="B106" s="12">
        <f>Tunns!B106</f>
        <v>8</v>
      </c>
      <c r="C106" t="str">
        <f>Tunns!C106</f>
        <v>Burracoppin</v>
      </c>
      <c r="D106" s="204">
        <f>'DORC build-up'!I50</f>
        <v>1.4</v>
      </c>
      <c r="E106" s="16">
        <v>0</v>
      </c>
      <c r="F106" s="16">
        <v>0</v>
      </c>
      <c r="G106" s="16">
        <v>0</v>
      </c>
      <c r="H106" s="16">
        <v>0</v>
      </c>
      <c r="I106" s="16">
        <v>0</v>
      </c>
      <c r="J106" s="16">
        <v>0</v>
      </c>
      <c r="K106" s="16">
        <v>0</v>
      </c>
      <c r="L106" s="16">
        <v>0</v>
      </c>
      <c r="N106" s="197">
        <v>0</v>
      </c>
      <c r="O106" s="197">
        <v>0</v>
      </c>
      <c r="P106" s="197">
        <v>0</v>
      </c>
      <c r="Q106" s="197">
        <v>0</v>
      </c>
      <c r="R106" s="197">
        <v>0</v>
      </c>
      <c r="S106" s="197">
        <v>0</v>
      </c>
      <c r="T106" s="197">
        <v>0</v>
      </c>
      <c r="U106" s="197">
        <v>0</v>
      </c>
      <c r="W106" s="269">
        <f t="shared" si="22"/>
        <v>862.3125</v>
      </c>
      <c r="X106" s="269">
        <f t="shared" si="23"/>
        <v>1293.46875</v>
      </c>
      <c r="Y106" s="269">
        <f t="shared" si="24"/>
        <v>1724.625</v>
      </c>
      <c r="Z106" s="269">
        <f t="shared" si="25"/>
        <v>2155.78125</v>
      </c>
      <c r="AA106" s="269">
        <f t="shared" si="26"/>
        <v>2586.9375</v>
      </c>
      <c r="AB106" s="269">
        <f t="shared" si="27"/>
        <v>3449.25</v>
      </c>
      <c r="AC106" s="269">
        <f t="shared" si="28"/>
        <v>4311.5625</v>
      </c>
      <c r="AD106" s="269">
        <f t="shared" si="29"/>
        <v>5173.875</v>
      </c>
      <c r="AF106" s="200">
        <f t="shared" si="30"/>
        <v>0</v>
      </c>
      <c r="AG106" s="200">
        <f t="shared" si="31"/>
        <v>0</v>
      </c>
      <c r="AH106" s="200">
        <f t="shared" si="32"/>
        <v>0</v>
      </c>
      <c r="AI106" s="200">
        <f t="shared" si="33"/>
        <v>0</v>
      </c>
      <c r="AJ106" s="200">
        <f t="shared" si="34"/>
        <v>0</v>
      </c>
      <c r="AK106" s="200">
        <f t="shared" si="35"/>
        <v>0</v>
      </c>
      <c r="AL106" s="200">
        <f t="shared" si="36"/>
        <v>0</v>
      </c>
      <c r="AM106" s="238">
        <f t="shared" si="37"/>
        <v>0</v>
      </c>
      <c r="AN106" s="187">
        <f t="shared" si="38"/>
        <v>0</v>
      </c>
    </row>
    <row r="107" spans="1:40" ht="13.9" x14ac:dyDescent="0.4">
      <c r="A107" s="12" t="str">
        <f>Tunns!A107</f>
        <v>CBH Sidings SG</v>
      </c>
      <c r="B107" s="12">
        <f>Tunns!B107</f>
        <v>8</v>
      </c>
      <c r="C107" t="str">
        <f>Tunns!C107</f>
        <v>Carrabin</v>
      </c>
      <c r="D107" s="204">
        <f>'DORC build-up'!I51</f>
        <v>1.4</v>
      </c>
      <c r="E107" s="16">
        <v>0</v>
      </c>
      <c r="F107" s="16">
        <v>0</v>
      </c>
      <c r="G107" s="16">
        <v>0</v>
      </c>
      <c r="H107" s="16">
        <v>0</v>
      </c>
      <c r="I107" s="16">
        <v>0</v>
      </c>
      <c r="J107" s="16">
        <v>0</v>
      </c>
      <c r="K107" s="16">
        <v>0</v>
      </c>
      <c r="L107" s="16">
        <v>0</v>
      </c>
      <c r="N107" s="197">
        <v>0</v>
      </c>
      <c r="O107" s="197">
        <v>0</v>
      </c>
      <c r="P107" s="197">
        <v>0</v>
      </c>
      <c r="Q107" s="197">
        <v>0</v>
      </c>
      <c r="R107" s="197">
        <v>0</v>
      </c>
      <c r="S107" s="197">
        <v>0</v>
      </c>
      <c r="T107" s="197">
        <v>0</v>
      </c>
      <c r="U107" s="197">
        <v>0</v>
      </c>
      <c r="W107" s="269">
        <f t="shared" si="22"/>
        <v>862.3125</v>
      </c>
      <c r="X107" s="269">
        <f t="shared" si="23"/>
        <v>1293.46875</v>
      </c>
      <c r="Y107" s="269">
        <f t="shared" si="24"/>
        <v>1724.625</v>
      </c>
      <c r="Z107" s="269">
        <f t="shared" si="25"/>
        <v>2155.78125</v>
      </c>
      <c r="AA107" s="269">
        <f t="shared" si="26"/>
        <v>2586.9375</v>
      </c>
      <c r="AB107" s="269">
        <f t="shared" si="27"/>
        <v>3449.25</v>
      </c>
      <c r="AC107" s="269">
        <f t="shared" si="28"/>
        <v>4311.5625</v>
      </c>
      <c r="AD107" s="269">
        <f t="shared" si="29"/>
        <v>5173.875</v>
      </c>
      <c r="AF107" s="200">
        <f t="shared" si="30"/>
        <v>0</v>
      </c>
      <c r="AG107" s="200">
        <f t="shared" si="31"/>
        <v>0</v>
      </c>
      <c r="AH107" s="200">
        <f t="shared" si="32"/>
        <v>0</v>
      </c>
      <c r="AI107" s="200">
        <f t="shared" si="33"/>
        <v>0</v>
      </c>
      <c r="AJ107" s="200">
        <f t="shared" si="34"/>
        <v>0</v>
      </c>
      <c r="AK107" s="200">
        <f t="shared" si="35"/>
        <v>0</v>
      </c>
      <c r="AL107" s="200">
        <f t="shared" si="36"/>
        <v>0</v>
      </c>
      <c r="AM107" s="238">
        <f t="shared" si="37"/>
        <v>0</v>
      </c>
      <c r="AN107" s="187">
        <f t="shared" si="38"/>
        <v>0</v>
      </c>
    </row>
    <row r="108" spans="1:40" ht="13.9" x14ac:dyDescent="0.4">
      <c r="A108" s="12" t="str">
        <f>Tunns!A108</f>
        <v>CBH Sidings SG</v>
      </c>
      <c r="B108" s="12">
        <f>Tunns!B108</f>
        <v>8</v>
      </c>
      <c r="C108" t="str">
        <f>Tunns!C108</f>
        <v>Cunderdin</v>
      </c>
      <c r="D108" s="204">
        <f>'DORC build-up'!I52</f>
        <v>1.3</v>
      </c>
      <c r="E108" s="16">
        <v>0</v>
      </c>
      <c r="F108" s="16">
        <v>0</v>
      </c>
      <c r="G108" s="16">
        <v>0</v>
      </c>
      <c r="H108" s="16">
        <v>0</v>
      </c>
      <c r="I108" s="16">
        <v>0</v>
      </c>
      <c r="J108" s="16">
        <v>0</v>
      </c>
      <c r="K108" s="16">
        <v>0</v>
      </c>
      <c r="L108" s="16">
        <v>0</v>
      </c>
      <c r="N108" s="197">
        <v>0</v>
      </c>
      <c r="O108" s="197">
        <v>0</v>
      </c>
      <c r="P108" s="197">
        <v>0</v>
      </c>
      <c r="Q108" s="197">
        <v>0</v>
      </c>
      <c r="R108" s="197">
        <v>0</v>
      </c>
      <c r="S108" s="197">
        <v>0</v>
      </c>
      <c r="T108" s="197">
        <v>0</v>
      </c>
      <c r="U108" s="197">
        <v>0</v>
      </c>
      <c r="W108" s="269">
        <f t="shared" si="22"/>
        <v>862.3125</v>
      </c>
      <c r="X108" s="269">
        <f t="shared" si="23"/>
        <v>1293.46875</v>
      </c>
      <c r="Y108" s="269">
        <f t="shared" si="24"/>
        <v>1724.625</v>
      </c>
      <c r="Z108" s="269">
        <f t="shared" si="25"/>
        <v>2155.78125</v>
      </c>
      <c r="AA108" s="269">
        <f t="shared" si="26"/>
        <v>2586.9375</v>
      </c>
      <c r="AB108" s="269">
        <f t="shared" si="27"/>
        <v>3449.25</v>
      </c>
      <c r="AC108" s="269">
        <f t="shared" si="28"/>
        <v>4311.5625</v>
      </c>
      <c r="AD108" s="269">
        <f t="shared" si="29"/>
        <v>5173.875</v>
      </c>
      <c r="AF108" s="200">
        <f t="shared" si="30"/>
        <v>0</v>
      </c>
      <c r="AG108" s="200">
        <f t="shared" si="31"/>
        <v>0</v>
      </c>
      <c r="AH108" s="200">
        <f t="shared" si="32"/>
        <v>0</v>
      </c>
      <c r="AI108" s="200">
        <f t="shared" si="33"/>
        <v>0</v>
      </c>
      <c r="AJ108" s="200">
        <f t="shared" si="34"/>
        <v>0</v>
      </c>
      <c r="AK108" s="200">
        <f t="shared" si="35"/>
        <v>0</v>
      </c>
      <c r="AL108" s="200">
        <f t="shared" si="36"/>
        <v>0</v>
      </c>
      <c r="AM108" s="238">
        <f t="shared" si="37"/>
        <v>0</v>
      </c>
      <c r="AN108" s="187">
        <f t="shared" si="38"/>
        <v>0</v>
      </c>
    </row>
    <row r="109" spans="1:40" ht="13.9" x14ac:dyDescent="0.4">
      <c r="A109" s="12" t="str">
        <f>Tunns!A109</f>
        <v>CBH Sidings SG</v>
      </c>
      <c r="B109" s="12">
        <f>Tunns!B109</f>
        <v>8</v>
      </c>
      <c r="C109" t="str">
        <f>Tunns!C109</f>
        <v>Doodlakine</v>
      </c>
      <c r="D109" s="204">
        <f>'DORC build-up'!I53</f>
        <v>1.3</v>
      </c>
      <c r="E109" s="16">
        <v>0</v>
      </c>
      <c r="F109" s="16">
        <v>0</v>
      </c>
      <c r="G109" s="16">
        <v>0</v>
      </c>
      <c r="H109" s="16">
        <v>0</v>
      </c>
      <c r="I109" s="16">
        <v>0</v>
      </c>
      <c r="J109" s="16">
        <v>0</v>
      </c>
      <c r="K109" s="16">
        <v>0</v>
      </c>
      <c r="L109" s="16">
        <v>0</v>
      </c>
      <c r="N109" s="197">
        <v>0</v>
      </c>
      <c r="O109" s="197">
        <v>0</v>
      </c>
      <c r="P109" s="197">
        <v>0</v>
      </c>
      <c r="Q109" s="197">
        <v>0</v>
      </c>
      <c r="R109" s="197">
        <v>0</v>
      </c>
      <c r="S109" s="197">
        <v>0</v>
      </c>
      <c r="T109" s="197">
        <v>0</v>
      </c>
      <c r="U109" s="197">
        <v>0</v>
      </c>
      <c r="W109" s="269">
        <f t="shared" si="22"/>
        <v>862.3125</v>
      </c>
      <c r="X109" s="269">
        <f t="shared" si="23"/>
        <v>1293.46875</v>
      </c>
      <c r="Y109" s="269">
        <f t="shared" si="24"/>
        <v>1724.625</v>
      </c>
      <c r="Z109" s="269">
        <f t="shared" si="25"/>
        <v>2155.78125</v>
      </c>
      <c r="AA109" s="269">
        <f t="shared" si="26"/>
        <v>2586.9375</v>
      </c>
      <c r="AB109" s="269">
        <f t="shared" si="27"/>
        <v>3449.25</v>
      </c>
      <c r="AC109" s="269">
        <f t="shared" si="28"/>
        <v>4311.5625</v>
      </c>
      <c r="AD109" s="269">
        <f t="shared" si="29"/>
        <v>5173.875</v>
      </c>
      <c r="AF109" s="200">
        <f t="shared" si="30"/>
        <v>0</v>
      </c>
      <c r="AG109" s="200">
        <f t="shared" si="31"/>
        <v>0</v>
      </c>
      <c r="AH109" s="200">
        <f t="shared" si="32"/>
        <v>0</v>
      </c>
      <c r="AI109" s="200">
        <f t="shared" si="33"/>
        <v>0</v>
      </c>
      <c r="AJ109" s="200">
        <f t="shared" si="34"/>
        <v>0</v>
      </c>
      <c r="AK109" s="200">
        <f t="shared" si="35"/>
        <v>0</v>
      </c>
      <c r="AL109" s="200">
        <f t="shared" si="36"/>
        <v>0</v>
      </c>
      <c r="AM109" s="238">
        <f t="shared" si="37"/>
        <v>0</v>
      </c>
      <c r="AN109" s="187">
        <f t="shared" si="38"/>
        <v>0</v>
      </c>
    </row>
    <row r="110" spans="1:40" ht="13.9" x14ac:dyDescent="0.4">
      <c r="A110" s="12" t="str">
        <f>Tunns!A110</f>
        <v>CBH Sidings SG</v>
      </c>
      <c r="B110" s="12">
        <f>Tunns!B110</f>
        <v>8</v>
      </c>
      <c r="C110" t="str">
        <f>Tunns!C110</f>
        <v>Grass Patch</v>
      </c>
      <c r="D110" s="204">
        <f>'DORC build-up'!I54</f>
        <v>1.5</v>
      </c>
      <c r="E110" s="16">
        <v>0</v>
      </c>
      <c r="F110" s="16">
        <v>0</v>
      </c>
      <c r="G110" s="16">
        <v>0</v>
      </c>
      <c r="H110" s="16">
        <v>0</v>
      </c>
      <c r="I110" s="16">
        <v>0</v>
      </c>
      <c r="J110" s="16">
        <v>0</v>
      </c>
      <c r="K110" s="16">
        <v>0</v>
      </c>
      <c r="L110" s="16">
        <v>0</v>
      </c>
      <c r="N110" s="197">
        <v>0</v>
      </c>
      <c r="O110" s="197">
        <v>0</v>
      </c>
      <c r="P110" s="197">
        <v>0</v>
      </c>
      <c r="Q110" s="197">
        <v>0</v>
      </c>
      <c r="R110" s="197">
        <v>0</v>
      </c>
      <c r="S110" s="197">
        <v>0</v>
      </c>
      <c r="T110" s="197">
        <v>0</v>
      </c>
      <c r="U110" s="197">
        <v>0</v>
      </c>
      <c r="W110" s="269">
        <f t="shared" si="22"/>
        <v>862.3125</v>
      </c>
      <c r="X110" s="269">
        <f t="shared" si="23"/>
        <v>1293.46875</v>
      </c>
      <c r="Y110" s="269">
        <f t="shared" si="24"/>
        <v>1724.625</v>
      </c>
      <c r="Z110" s="269">
        <f t="shared" si="25"/>
        <v>2155.78125</v>
      </c>
      <c r="AA110" s="269">
        <f t="shared" si="26"/>
        <v>2586.9375</v>
      </c>
      <c r="AB110" s="269">
        <f t="shared" si="27"/>
        <v>3449.25</v>
      </c>
      <c r="AC110" s="269">
        <f t="shared" si="28"/>
        <v>4311.5625</v>
      </c>
      <c r="AD110" s="269">
        <f t="shared" si="29"/>
        <v>5173.875</v>
      </c>
      <c r="AF110" s="200">
        <f t="shared" si="30"/>
        <v>0</v>
      </c>
      <c r="AG110" s="200">
        <f t="shared" si="31"/>
        <v>0</v>
      </c>
      <c r="AH110" s="200">
        <f t="shared" si="32"/>
        <v>0</v>
      </c>
      <c r="AI110" s="200">
        <f t="shared" si="33"/>
        <v>0</v>
      </c>
      <c r="AJ110" s="200">
        <f t="shared" si="34"/>
        <v>0</v>
      </c>
      <c r="AK110" s="200">
        <f t="shared" si="35"/>
        <v>0</v>
      </c>
      <c r="AL110" s="200">
        <f t="shared" si="36"/>
        <v>0</v>
      </c>
      <c r="AM110" s="238">
        <f t="shared" si="37"/>
        <v>0</v>
      </c>
      <c r="AN110" s="187">
        <f t="shared" si="38"/>
        <v>0</v>
      </c>
    </row>
    <row r="111" spans="1:40" ht="13.9" x14ac:dyDescent="0.4">
      <c r="A111" s="12" t="str">
        <f>Tunns!A111</f>
        <v>CBH Sidings SG</v>
      </c>
      <c r="B111" s="12">
        <f>Tunns!B111</f>
        <v>8</v>
      </c>
      <c r="C111" t="str">
        <f>Tunns!C111</f>
        <v>Grass Valley</v>
      </c>
      <c r="D111" s="204">
        <f>'DORC build-up'!I55</f>
        <v>1.3</v>
      </c>
      <c r="E111" s="16">
        <v>0</v>
      </c>
      <c r="F111" s="16">
        <v>0</v>
      </c>
      <c r="G111" s="16">
        <v>0</v>
      </c>
      <c r="H111" s="16">
        <v>0</v>
      </c>
      <c r="I111" s="16">
        <v>0</v>
      </c>
      <c r="J111" s="16">
        <v>0</v>
      </c>
      <c r="K111" s="16">
        <v>0</v>
      </c>
      <c r="L111" s="16">
        <v>0</v>
      </c>
      <c r="N111" s="197">
        <v>0</v>
      </c>
      <c r="O111" s="197">
        <v>0</v>
      </c>
      <c r="P111" s="197">
        <v>0</v>
      </c>
      <c r="Q111" s="197">
        <v>0</v>
      </c>
      <c r="R111" s="197">
        <v>0</v>
      </c>
      <c r="S111" s="197">
        <v>0</v>
      </c>
      <c r="T111" s="197">
        <v>0</v>
      </c>
      <c r="U111" s="197">
        <v>0</v>
      </c>
      <c r="W111" s="269">
        <f t="shared" si="22"/>
        <v>862.3125</v>
      </c>
      <c r="X111" s="269">
        <f t="shared" si="23"/>
        <v>1293.46875</v>
      </c>
      <c r="Y111" s="269">
        <f t="shared" si="24"/>
        <v>1724.625</v>
      </c>
      <c r="Z111" s="269">
        <f t="shared" si="25"/>
        <v>2155.78125</v>
      </c>
      <c r="AA111" s="269">
        <f t="shared" si="26"/>
        <v>2586.9375</v>
      </c>
      <c r="AB111" s="269">
        <f t="shared" si="27"/>
        <v>3449.25</v>
      </c>
      <c r="AC111" s="269">
        <f t="shared" si="28"/>
        <v>4311.5625</v>
      </c>
      <c r="AD111" s="269">
        <f t="shared" si="29"/>
        <v>5173.875</v>
      </c>
      <c r="AF111" s="200">
        <f t="shared" si="30"/>
        <v>0</v>
      </c>
      <c r="AG111" s="200">
        <f t="shared" si="31"/>
        <v>0</v>
      </c>
      <c r="AH111" s="200">
        <f t="shared" si="32"/>
        <v>0</v>
      </c>
      <c r="AI111" s="200">
        <f t="shared" si="33"/>
        <v>0</v>
      </c>
      <c r="AJ111" s="200">
        <f t="shared" si="34"/>
        <v>0</v>
      </c>
      <c r="AK111" s="200">
        <f t="shared" si="35"/>
        <v>0</v>
      </c>
      <c r="AL111" s="200">
        <f t="shared" si="36"/>
        <v>0</v>
      </c>
      <c r="AM111" s="238">
        <f t="shared" si="37"/>
        <v>0</v>
      </c>
      <c r="AN111" s="187">
        <f t="shared" si="38"/>
        <v>0</v>
      </c>
    </row>
    <row r="112" spans="1:40" ht="13.9" x14ac:dyDescent="0.4">
      <c r="A112" s="12" t="str">
        <f>Tunns!A112</f>
        <v>CBH Sidings SG</v>
      </c>
      <c r="B112" s="12">
        <f>Tunns!B112</f>
        <v>8</v>
      </c>
      <c r="C112" t="str">
        <f>Tunns!C112</f>
        <v>Hines Hill</v>
      </c>
      <c r="D112" s="204">
        <f>'DORC build-up'!I56</f>
        <v>1.3</v>
      </c>
      <c r="E112" s="16">
        <v>0</v>
      </c>
      <c r="F112" s="16">
        <v>0</v>
      </c>
      <c r="G112" s="16">
        <v>0</v>
      </c>
      <c r="H112" s="16">
        <v>0</v>
      </c>
      <c r="I112" s="16">
        <v>0</v>
      </c>
      <c r="J112" s="16">
        <v>0</v>
      </c>
      <c r="K112" s="16">
        <v>0</v>
      </c>
      <c r="L112" s="16">
        <v>0</v>
      </c>
      <c r="N112" s="197">
        <v>0</v>
      </c>
      <c r="O112" s="197">
        <v>0</v>
      </c>
      <c r="P112" s="197">
        <v>0</v>
      </c>
      <c r="Q112" s="197">
        <v>0</v>
      </c>
      <c r="R112" s="197">
        <v>0</v>
      </c>
      <c r="S112" s="197">
        <v>0</v>
      </c>
      <c r="T112" s="197">
        <v>0</v>
      </c>
      <c r="U112" s="197">
        <v>0</v>
      </c>
      <c r="W112" s="269">
        <f t="shared" si="22"/>
        <v>862.3125</v>
      </c>
      <c r="X112" s="269">
        <f t="shared" si="23"/>
        <v>1293.46875</v>
      </c>
      <c r="Y112" s="269">
        <f t="shared" si="24"/>
        <v>1724.625</v>
      </c>
      <c r="Z112" s="269">
        <f t="shared" si="25"/>
        <v>2155.78125</v>
      </c>
      <c r="AA112" s="269">
        <f t="shared" si="26"/>
        <v>2586.9375</v>
      </c>
      <c r="AB112" s="269">
        <f t="shared" si="27"/>
        <v>3449.25</v>
      </c>
      <c r="AC112" s="269">
        <f t="shared" si="28"/>
        <v>4311.5625</v>
      </c>
      <c r="AD112" s="269">
        <f t="shared" si="29"/>
        <v>5173.875</v>
      </c>
      <c r="AF112" s="200">
        <f t="shared" si="30"/>
        <v>0</v>
      </c>
      <c r="AG112" s="200">
        <f t="shared" si="31"/>
        <v>0</v>
      </c>
      <c r="AH112" s="200">
        <f t="shared" si="32"/>
        <v>0</v>
      </c>
      <c r="AI112" s="200">
        <f t="shared" si="33"/>
        <v>0</v>
      </c>
      <c r="AJ112" s="200">
        <f t="shared" si="34"/>
        <v>0</v>
      </c>
      <c r="AK112" s="200">
        <f t="shared" si="35"/>
        <v>0</v>
      </c>
      <c r="AL112" s="200">
        <f t="shared" si="36"/>
        <v>0</v>
      </c>
      <c r="AM112" s="238">
        <f t="shared" si="37"/>
        <v>0</v>
      </c>
      <c r="AN112" s="187">
        <f t="shared" si="38"/>
        <v>0</v>
      </c>
    </row>
    <row r="113" spans="1:40" ht="13.9" x14ac:dyDescent="0.4">
      <c r="A113" s="12" t="str">
        <f>Tunns!A113</f>
        <v>CBH Sidings SG</v>
      </c>
      <c r="B113" s="12">
        <f>Tunns!B113</f>
        <v>8</v>
      </c>
      <c r="C113" t="str">
        <f>Tunns!C113</f>
        <v>Kellerberrin</v>
      </c>
      <c r="D113" s="204">
        <f>'DORC build-up'!I57</f>
        <v>1.3</v>
      </c>
      <c r="E113" s="16">
        <v>0</v>
      </c>
      <c r="F113" s="16">
        <v>0</v>
      </c>
      <c r="G113" s="16">
        <v>0</v>
      </c>
      <c r="H113" s="16">
        <v>0</v>
      </c>
      <c r="I113" s="16">
        <v>0</v>
      </c>
      <c r="J113" s="16">
        <v>0</v>
      </c>
      <c r="K113" s="16">
        <v>0</v>
      </c>
      <c r="L113" s="16">
        <v>0</v>
      </c>
      <c r="N113" s="197">
        <v>0</v>
      </c>
      <c r="O113" s="197">
        <v>0</v>
      </c>
      <c r="P113" s="197">
        <v>0</v>
      </c>
      <c r="Q113" s="197">
        <v>0</v>
      </c>
      <c r="R113" s="197">
        <v>0</v>
      </c>
      <c r="S113" s="197">
        <v>0</v>
      </c>
      <c r="T113" s="197">
        <v>0</v>
      </c>
      <c r="U113" s="197">
        <v>0</v>
      </c>
      <c r="W113" s="269">
        <f t="shared" si="22"/>
        <v>862.3125</v>
      </c>
      <c r="X113" s="269">
        <f t="shared" si="23"/>
        <v>1293.46875</v>
      </c>
      <c r="Y113" s="269">
        <f t="shared" si="24"/>
        <v>1724.625</v>
      </c>
      <c r="Z113" s="269">
        <f t="shared" si="25"/>
        <v>2155.78125</v>
      </c>
      <c r="AA113" s="269">
        <f t="shared" si="26"/>
        <v>2586.9375</v>
      </c>
      <c r="AB113" s="269">
        <f t="shared" si="27"/>
        <v>3449.25</v>
      </c>
      <c r="AC113" s="269">
        <f t="shared" si="28"/>
        <v>4311.5625</v>
      </c>
      <c r="AD113" s="269">
        <f t="shared" si="29"/>
        <v>5173.875</v>
      </c>
      <c r="AF113" s="200">
        <f t="shared" si="30"/>
        <v>0</v>
      </c>
      <c r="AG113" s="200">
        <f t="shared" si="31"/>
        <v>0</v>
      </c>
      <c r="AH113" s="200">
        <f t="shared" si="32"/>
        <v>0</v>
      </c>
      <c r="AI113" s="200">
        <f t="shared" si="33"/>
        <v>0</v>
      </c>
      <c r="AJ113" s="200">
        <f t="shared" si="34"/>
        <v>0</v>
      </c>
      <c r="AK113" s="200">
        <f t="shared" si="35"/>
        <v>0</v>
      </c>
      <c r="AL113" s="200">
        <f t="shared" si="36"/>
        <v>0</v>
      </c>
      <c r="AM113" s="238">
        <f t="shared" si="37"/>
        <v>0</v>
      </c>
      <c r="AN113" s="187">
        <f t="shared" si="38"/>
        <v>0</v>
      </c>
    </row>
    <row r="114" spans="1:40" ht="13.9" x14ac:dyDescent="0.4">
      <c r="A114" s="12" t="str">
        <f>Tunns!A114</f>
        <v>CBH Sidings SG</v>
      </c>
      <c r="B114" s="12">
        <f>Tunns!B114</f>
        <v>8</v>
      </c>
      <c r="C114" t="str">
        <f>Tunns!C114</f>
        <v>Meckering</v>
      </c>
      <c r="D114" s="204">
        <f>'DORC build-up'!I58</f>
        <v>1.3</v>
      </c>
      <c r="E114" s="16">
        <v>0</v>
      </c>
      <c r="F114" s="16">
        <v>0</v>
      </c>
      <c r="G114" s="16">
        <v>0</v>
      </c>
      <c r="H114" s="16">
        <v>0</v>
      </c>
      <c r="I114" s="16">
        <v>0</v>
      </c>
      <c r="J114" s="16">
        <v>0</v>
      </c>
      <c r="K114" s="16">
        <v>0</v>
      </c>
      <c r="L114" s="16">
        <v>0</v>
      </c>
      <c r="N114" s="197">
        <v>0</v>
      </c>
      <c r="O114" s="197">
        <v>0</v>
      </c>
      <c r="P114" s="197">
        <v>0</v>
      </c>
      <c r="Q114" s="197">
        <v>0</v>
      </c>
      <c r="R114" s="197">
        <v>0</v>
      </c>
      <c r="S114" s="197">
        <v>0</v>
      </c>
      <c r="T114" s="197">
        <v>0</v>
      </c>
      <c r="U114" s="197">
        <v>0</v>
      </c>
      <c r="W114" s="269">
        <f t="shared" si="22"/>
        <v>862.3125</v>
      </c>
      <c r="X114" s="269">
        <f t="shared" si="23"/>
        <v>1293.46875</v>
      </c>
      <c r="Y114" s="269">
        <f t="shared" si="24"/>
        <v>1724.625</v>
      </c>
      <c r="Z114" s="269">
        <f t="shared" si="25"/>
        <v>2155.78125</v>
      </c>
      <c r="AA114" s="269">
        <f t="shared" si="26"/>
        <v>2586.9375</v>
      </c>
      <c r="AB114" s="269">
        <f t="shared" si="27"/>
        <v>3449.25</v>
      </c>
      <c r="AC114" s="269">
        <f t="shared" si="28"/>
        <v>4311.5625</v>
      </c>
      <c r="AD114" s="269">
        <f t="shared" si="29"/>
        <v>5173.875</v>
      </c>
      <c r="AF114" s="200">
        <f t="shared" si="30"/>
        <v>0</v>
      </c>
      <c r="AG114" s="200">
        <f t="shared" si="31"/>
        <v>0</v>
      </c>
      <c r="AH114" s="200">
        <f t="shared" si="32"/>
        <v>0</v>
      </c>
      <c r="AI114" s="200">
        <f t="shared" si="33"/>
        <v>0</v>
      </c>
      <c r="AJ114" s="200">
        <f t="shared" si="34"/>
        <v>0</v>
      </c>
      <c r="AK114" s="200">
        <f t="shared" si="35"/>
        <v>0</v>
      </c>
      <c r="AL114" s="200">
        <f t="shared" si="36"/>
        <v>0</v>
      </c>
      <c r="AM114" s="238">
        <f t="shared" si="37"/>
        <v>0</v>
      </c>
      <c r="AN114" s="187">
        <f t="shared" si="38"/>
        <v>0</v>
      </c>
    </row>
    <row r="115" spans="1:40" ht="13.9" x14ac:dyDescent="0.4">
      <c r="A115" s="12" t="str">
        <f>Tunns!A115</f>
        <v>CBH Sidings SG</v>
      </c>
      <c r="B115" s="12">
        <f>Tunns!B115</f>
        <v>8</v>
      </c>
      <c r="C115" t="str">
        <f>Tunns!C115</f>
        <v>Merredin</v>
      </c>
      <c r="D115" s="204">
        <f>'DORC build-up'!I59</f>
        <v>1.3</v>
      </c>
      <c r="E115" s="16">
        <v>0</v>
      </c>
      <c r="F115" s="16">
        <v>0</v>
      </c>
      <c r="G115" s="16">
        <v>0</v>
      </c>
      <c r="H115" s="16">
        <v>0</v>
      </c>
      <c r="I115" s="16">
        <v>0</v>
      </c>
      <c r="J115" s="16">
        <v>0</v>
      </c>
      <c r="K115" s="16">
        <v>0</v>
      </c>
      <c r="L115" s="16">
        <v>0</v>
      </c>
      <c r="N115" s="197">
        <v>0</v>
      </c>
      <c r="O115" s="197">
        <v>0</v>
      </c>
      <c r="P115" s="197">
        <v>0</v>
      </c>
      <c r="Q115" s="197">
        <v>0</v>
      </c>
      <c r="R115" s="197">
        <v>0</v>
      </c>
      <c r="S115" s="197">
        <v>0</v>
      </c>
      <c r="T115" s="197">
        <v>0</v>
      </c>
      <c r="U115" s="197">
        <v>0</v>
      </c>
      <c r="W115" s="269">
        <f t="shared" si="22"/>
        <v>862.3125</v>
      </c>
      <c r="X115" s="269">
        <f t="shared" si="23"/>
        <v>1293.46875</v>
      </c>
      <c r="Y115" s="269">
        <f t="shared" si="24"/>
        <v>1724.625</v>
      </c>
      <c r="Z115" s="269">
        <f t="shared" si="25"/>
        <v>2155.78125</v>
      </c>
      <c r="AA115" s="269">
        <f t="shared" si="26"/>
        <v>2586.9375</v>
      </c>
      <c r="AB115" s="269">
        <f t="shared" si="27"/>
        <v>3449.25</v>
      </c>
      <c r="AC115" s="269">
        <f t="shared" si="28"/>
        <v>4311.5625</v>
      </c>
      <c r="AD115" s="269">
        <f t="shared" si="29"/>
        <v>5173.875</v>
      </c>
      <c r="AF115" s="200">
        <f t="shared" si="30"/>
        <v>0</v>
      </c>
      <c r="AG115" s="200">
        <f t="shared" si="31"/>
        <v>0</v>
      </c>
      <c r="AH115" s="200">
        <f t="shared" si="32"/>
        <v>0</v>
      </c>
      <c r="AI115" s="200">
        <f t="shared" si="33"/>
        <v>0</v>
      </c>
      <c r="AJ115" s="200">
        <f t="shared" si="34"/>
        <v>0</v>
      </c>
      <c r="AK115" s="200">
        <f t="shared" si="35"/>
        <v>0</v>
      </c>
      <c r="AL115" s="200">
        <f t="shared" si="36"/>
        <v>0</v>
      </c>
      <c r="AM115" s="238">
        <f t="shared" si="37"/>
        <v>0</v>
      </c>
      <c r="AN115" s="187">
        <f t="shared" si="38"/>
        <v>0</v>
      </c>
    </row>
    <row r="116" spans="1:40" ht="13.9" x14ac:dyDescent="0.4">
      <c r="A116" s="12" t="str">
        <f>Tunns!A116</f>
        <v>CBH Sidings SG</v>
      </c>
      <c r="B116" s="12">
        <f>Tunns!B116</f>
        <v>8</v>
      </c>
      <c r="C116" t="str">
        <f>Tunns!C116</f>
        <v>Moorine Rock</v>
      </c>
      <c r="D116" s="204">
        <f>'DORC build-up'!I60</f>
        <v>1.4</v>
      </c>
      <c r="E116" s="16">
        <v>0</v>
      </c>
      <c r="F116" s="16">
        <v>0</v>
      </c>
      <c r="G116" s="16">
        <v>0</v>
      </c>
      <c r="H116" s="16">
        <v>0</v>
      </c>
      <c r="I116" s="16">
        <v>0</v>
      </c>
      <c r="J116" s="16">
        <v>0</v>
      </c>
      <c r="K116" s="16">
        <v>0</v>
      </c>
      <c r="L116" s="16">
        <v>0</v>
      </c>
      <c r="N116" s="197">
        <v>0</v>
      </c>
      <c r="O116" s="197">
        <v>0</v>
      </c>
      <c r="P116" s="197">
        <v>0</v>
      </c>
      <c r="Q116" s="197">
        <v>0</v>
      </c>
      <c r="R116" s="197">
        <v>0</v>
      </c>
      <c r="S116" s="197">
        <v>0</v>
      </c>
      <c r="T116" s="197">
        <v>0</v>
      </c>
      <c r="U116" s="197">
        <v>0</v>
      </c>
      <c r="W116" s="269">
        <f t="shared" si="22"/>
        <v>862.3125</v>
      </c>
      <c r="X116" s="269">
        <f t="shared" si="23"/>
        <v>1293.46875</v>
      </c>
      <c r="Y116" s="269">
        <f t="shared" si="24"/>
        <v>1724.625</v>
      </c>
      <c r="Z116" s="269">
        <f t="shared" si="25"/>
        <v>2155.78125</v>
      </c>
      <c r="AA116" s="269">
        <f t="shared" si="26"/>
        <v>2586.9375</v>
      </c>
      <c r="AB116" s="269">
        <f t="shared" si="27"/>
        <v>3449.25</v>
      </c>
      <c r="AC116" s="269">
        <f t="shared" si="28"/>
        <v>4311.5625</v>
      </c>
      <c r="AD116" s="269">
        <f t="shared" si="29"/>
        <v>5173.875</v>
      </c>
      <c r="AF116" s="200">
        <f t="shared" si="30"/>
        <v>0</v>
      </c>
      <c r="AG116" s="200">
        <f t="shared" si="31"/>
        <v>0</v>
      </c>
      <c r="AH116" s="200">
        <f t="shared" si="32"/>
        <v>0</v>
      </c>
      <c r="AI116" s="200">
        <f t="shared" si="33"/>
        <v>0</v>
      </c>
      <c r="AJ116" s="200">
        <f t="shared" si="34"/>
        <v>0</v>
      </c>
      <c r="AK116" s="200">
        <f t="shared" si="35"/>
        <v>0</v>
      </c>
      <c r="AL116" s="200">
        <f t="shared" si="36"/>
        <v>0</v>
      </c>
      <c r="AM116" s="238">
        <f t="shared" si="37"/>
        <v>0</v>
      </c>
      <c r="AN116" s="187">
        <f t="shared" si="38"/>
        <v>0</v>
      </c>
    </row>
    <row r="117" spans="1:40" ht="13.9" x14ac:dyDescent="0.4">
      <c r="A117" s="12" t="str">
        <f>Tunns!A117</f>
        <v>CBH Sidings SG</v>
      </c>
      <c r="B117" s="12">
        <f>Tunns!B117</f>
        <v>8</v>
      </c>
      <c r="C117" t="str">
        <f>Tunns!C117</f>
        <v>Salmon Gums</v>
      </c>
      <c r="D117" s="204">
        <f>'DORC build-up'!I61</f>
        <v>1.5</v>
      </c>
      <c r="E117" s="16">
        <v>0</v>
      </c>
      <c r="F117" s="16">
        <v>0</v>
      </c>
      <c r="G117" s="16">
        <v>0</v>
      </c>
      <c r="H117" s="16">
        <v>0</v>
      </c>
      <c r="I117" s="16">
        <v>0</v>
      </c>
      <c r="J117" s="16">
        <v>0</v>
      </c>
      <c r="K117" s="16">
        <v>0</v>
      </c>
      <c r="L117" s="16">
        <v>0</v>
      </c>
      <c r="N117" s="197">
        <v>0</v>
      </c>
      <c r="O117" s="197">
        <v>0</v>
      </c>
      <c r="P117" s="197">
        <v>0</v>
      </c>
      <c r="Q117" s="197">
        <v>0</v>
      </c>
      <c r="R117" s="197">
        <v>0</v>
      </c>
      <c r="S117" s="197">
        <v>0</v>
      </c>
      <c r="T117" s="197">
        <v>0</v>
      </c>
      <c r="U117" s="197">
        <v>0</v>
      </c>
      <c r="W117" s="269">
        <f t="shared" si="22"/>
        <v>862.3125</v>
      </c>
      <c r="X117" s="269">
        <f t="shared" si="23"/>
        <v>1293.46875</v>
      </c>
      <c r="Y117" s="269">
        <f t="shared" si="24"/>
        <v>1724.625</v>
      </c>
      <c r="Z117" s="269">
        <f t="shared" si="25"/>
        <v>2155.78125</v>
      </c>
      <c r="AA117" s="269">
        <f t="shared" si="26"/>
        <v>2586.9375</v>
      </c>
      <c r="AB117" s="269">
        <f t="shared" si="27"/>
        <v>3449.25</v>
      </c>
      <c r="AC117" s="269">
        <f t="shared" si="28"/>
        <v>4311.5625</v>
      </c>
      <c r="AD117" s="269">
        <f t="shared" si="29"/>
        <v>5173.875</v>
      </c>
      <c r="AF117" s="200">
        <f t="shared" si="30"/>
        <v>0</v>
      </c>
      <c r="AG117" s="200">
        <f t="shared" si="31"/>
        <v>0</v>
      </c>
      <c r="AH117" s="200">
        <f t="shared" si="32"/>
        <v>0</v>
      </c>
      <c r="AI117" s="200">
        <f t="shared" si="33"/>
        <v>0</v>
      </c>
      <c r="AJ117" s="200">
        <f t="shared" si="34"/>
        <v>0</v>
      </c>
      <c r="AK117" s="200">
        <f t="shared" si="35"/>
        <v>0</v>
      </c>
      <c r="AL117" s="200">
        <f t="shared" si="36"/>
        <v>0</v>
      </c>
      <c r="AM117" s="238">
        <f t="shared" si="37"/>
        <v>0</v>
      </c>
      <c r="AN117" s="187">
        <f t="shared" si="38"/>
        <v>0</v>
      </c>
    </row>
    <row r="118" spans="1:40" ht="13.9" x14ac:dyDescent="0.4">
      <c r="A118" s="12" t="str">
        <f>Tunns!A118</f>
        <v>CBH Sidings SG</v>
      </c>
      <c r="B118" s="12">
        <f>Tunns!B118</f>
        <v>8</v>
      </c>
      <c r="C118" t="str">
        <f>Tunns!C118</f>
        <v>Southern Cross</v>
      </c>
      <c r="D118" s="204">
        <f>'DORC build-up'!I62</f>
        <v>1.4</v>
      </c>
      <c r="E118" s="16">
        <v>0</v>
      </c>
      <c r="F118" s="16">
        <v>0</v>
      </c>
      <c r="G118" s="16">
        <v>0</v>
      </c>
      <c r="H118" s="16">
        <v>0</v>
      </c>
      <c r="I118" s="16">
        <v>0</v>
      </c>
      <c r="J118" s="16">
        <v>0</v>
      </c>
      <c r="K118" s="16">
        <v>0</v>
      </c>
      <c r="L118" s="16">
        <v>0</v>
      </c>
      <c r="N118" s="197">
        <v>0</v>
      </c>
      <c r="O118" s="197">
        <v>0</v>
      </c>
      <c r="P118" s="197">
        <v>0</v>
      </c>
      <c r="Q118" s="197">
        <v>0</v>
      </c>
      <c r="R118" s="197">
        <v>0</v>
      </c>
      <c r="S118" s="197">
        <v>0</v>
      </c>
      <c r="T118" s="197">
        <v>0</v>
      </c>
      <c r="U118" s="197">
        <v>0</v>
      </c>
      <c r="W118" s="269">
        <f t="shared" si="22"/>
        <v>862.3125</v>
      </c>
      <c r="X118" s="269">
        <f t="shared" si="23"/>
        <v>1293.46875</v>
      </c>
      <c r="Y118" s="269">
        <f t="shared" si="24"/>
        <v>1724.625</v>
      </c>
      <c r="Z118" s="269">
        <f t="shared" si="25"/>
        <v>2155.78125</v>
      </c>
      <c r="AA118" s="269">
        <f t="shared" si="26"/>
        <v>2586.9375</v>
      </c>
      <c r="AB118" s="269">
        <f t="shared" si="27"/>
        <v>3449.25</v>
      </c>
      <c r="AC118" s="269">
        <f t="shared" si="28"/>
        <v>4311.5625</v>
      </c>
      <c r="AD118" s="269">
        <f t="shared" si="29"/>
        <v>5173.875</v>
      </c>
      <c r="AF118" s="200">
        <f t="shared" si="30"/>
        <v>0</v>
      </c>
      <c r="AG118" s="200">
        <f t="shared" si="31"/>
        <v>0</v>
      </c>
      <c r="AH118" s="200">
        <f t="shared" si="32"/>
        <v>0</v>
      </c>
      <c r="AI118" s="200">
        <f t="shared" si="33"/>
        <v>0</v>
      </c>
      <c r="AJ118" s="200">
        <f t="shared" si="34"/>
        <v>0</v>
      </c>
      <c r="AK118" s="200">
        <f t="shared" si="35"/>
        <v>0</v>
      </c>
      <c r="AL118" s="200">
        <f t="shared" si="36"/>
        <v>0</v>
      </c>
      <c r="AM118" s="238">
        <f t="shared" si="37"/>
        <v>0</v>
      </c>
      <c r="AN118" s="187">
        <f t="shared" si="38"/>
        <v>0</v>
      </c>
    </row>
    <row r="119" spans="1:40" ht="13.9" x14ac:dyDescent="0.4">
      <c r="A119" s="12" t="str">
        <f>Tunns!A119</f>
        <v>CBH Sidings SG</v>
      </c>
      <c r="B119" s="12">
        <f>Tunns!B119</f>
        <v>8</v>
      </c>
      <c r="C119" t="str">
        <f>Tunns!C119</f>
        <v>Tammin</v>
      </c>
      <c r="D119" s="204">
        <f>'DORC build-up'!I63</f>
        <v>1.3</v>
      </c>
      <c r="E119" s="16">
        <v>0</v>
      </c>
      <c r="F119" s="16">
        <v>0</v>
      </c>
      <c r="G119" s="16">
        <v>0</v>
      </c>
      <c r="H119" s="16">
        <v>0</v>
      </c>
      <c r="I119" s="16">
        <v>0</v>
      </c>
      <c r="J119" s="16">
        <v>0</v>
      </c>
      <c r="K119" s="16">
        <v>0</v>
      </c>
      <c r="L119" s="16">
        <v>0</v>
      </c>
      <c r="N119" s="197">
        <v>0</v>
      </c>
      <c r="O119" s="197">
        <v>0</v>
      </c>
      <c r="P119" s="197">
        <v>0</v>
      </c>
      <c r="Q119" s="197">
        <v>0</v>
      </c>
      <c r="R119" s="197">
        <v>0</v>
      </c>
      <c r="S119" s="197">
        <v>0</v>
      </c>
      <c r="T119" s="197">
        <v>0</v>
      </c>
      <c r="U119" s="197">
        <v>0</v>
      </c>
      <c r="W119" s="269">
        <f t="shared" si="22"/>
        <v>862.3125</v>
      </c>
      <c r="X119" s="269">
        <f t="shared" si="23"/>
        <v>1293.46875</v>
      </c>
      <c r="Y119" s="269">
        <f t="shared" si="24"/>
        <v>1724.625</v>
      </c>
      <c r="Z119" s="269">
        <f t="shared" si="25"/>
        <v>2155.78125</v>
      </c>
      <c r="AA119" s="269">
        <f t="shared" si="26"/>
        <v>2586.9375</v>
      </c>
      <c r="AB119" s="269">
        <f t="shared" si="27"/>
        <v>3449.25</v>
      </c>
      <c r="AC119" s="269">
        <f t="shared" si="28"/>
        <v>4311.5625</v>
      </c>
      <c r="AD119" s="269">
        <f t="shared" si="29"/>
        <v>5173.875</v>
      </c>
      <c r="AF119" s="200">
        <f t="shared" si="30"/>
        <v>0</v>
      </c>
      <c r="AG119" s="200">
        <f t="shared" si="31"/>
        <v>0</v>
      </c>
      <c r="AH119" s="200">
        <f t="shared" si="32"/>
        <v>0</v>
      </c>
      <c r="AI119" s="200">
        <f t="shared" si="33"/>
        <v>0</v>
      </c>
      <c r="AJ119" s="200">
        <f t="shared" si="34"/>
        <v>0</v>
      </c>
      <c r="AK119" s="200">
        <f t="shared" si="35"/>
        <v>0</v>
      </c>
      <c r="AL119" s="200">
        <f t="shared" si="36"/>
        <v>0</v>
      </c>
      <c r="AM119" s="238">
        <f t="shared" si="37"/>
        <v>0</v>
      </c>
      <c r="AN119" s="187">
        <f t="shared" si="38"/>
        <v>0</v>
      </c>
    </row>
    <row r="120" spans="1:40" ht="13.9" x14ac:dyDescent="0.4">
      <c r="A120" s="12" t="str">
        <f>Tunns!A120</f>
        <v>Sidings &amp; Other</v>
      </c>
      <c r="B120" s="12">
        <f>Tunns!B120</f>
        <v>9</v>
      </c>
      <c r="C120" t="str">
        <f>Tunns!C120</f>
        <v>Esperance Industrial Road</v>
      </c>
      <c r="D120" s="204">
        <f>'DORC build-up'!I64</f>
        <v>1.5</v>
      </c>
      <c r="E120" s="16">
        <v>0</v>
      </c>
      <c r="F120" s="16">
        <v>0</v>
      </c>
      <c r="G120" s="16">
        <v>0</v>
      </c>
      <c r="H120" s="16">
        <v>0</v>
      </c>
      <c r="I120" s="16">
        <v>0</v>
      </c>
      <c r="J120" s="16">
        <v>0</v>
      </c>
      <c r="K120" s="16">
        <v>0</v>
      </c>
      <c r="L120" s="16">
        <v>0</v>
      </c>
      <c r="N120" s="197">
        <v>0</v>
      </c>
      <c r="O120" s="197">
        <v>0</v>
      </c>
      <c r="P120" s="197">
        <v>0</v>
      </c>
      <c r="Q120" s="197">
        <v>0</v>
      </c>
      <c r="R120" s="197">
        <v>0</v>
      </c>
      <c r="S120" s="197">
        <v>0</v>
      </c>
      <c r="T120" s="197">
        <v>0</v>
      </c>
      <c r="U120" s="197">
        <v>0</v>
      </c>
      <c r="W120" s="269">
        <f t="shared" si="22"/>
        <v>862.3125</v>
      </c>
      <c r="X120" s="269">
        <f t="shared" si="23"/>
        <v>1293.46875</v>
      </c>
      <c r="Y120" s="269">
        <f t="shared" si="24"/>
        <v>1724.625</v>
      </c>
      <c r="Z120" s="269">
        <f t="shared" si="25"/>
        <v>2155.78125</v>
      </c>
      <c r="AA120" s="269">
        <f t="shared" si="26"/>
        <v>2586.9375</v>
      </c>
      <c r="AB120" s="269">
        <f t="shared" si="27"/>
        <v>3449.25</v>
      </c>
      <c r="AC120" s="269">
        <f t="shared" si="28"/>
        <v>4311.5625</v>
      </c>
      <c r="AD120" s="269">
        <f t="shared" si="29"/>
        <v>5173.875</v>
      </c>
      <c r="AF120" s="200">
        <f t="shared" si="30"/>
        <v>0</v>
      </c>
      <c r="AG120" s="200">
        <f t="shared" si="31"/>
        <v>0</v>
      </c>
      <c r="AH120" s="200">
        <f t="shared" si="32"/>
        <v>0</v>
      </c>
      <c r="AI120" s="200">
        <f t="shared" si="33"/>
        <v>0</v>
      </c>
      <c r="AJ120" s="200">
        <f t="shared" si="34"/>
        <v>0</v>
      </c>
      <c r="AK120" s="200">
        <f t="shared" si="35"/>
        <v>0</v>
      </c>
      <c r="AL120" s="200">
        <f t="shared" si="36"/>
        <v>0</v>
      </c>
      <c r="AM120" s="238">
        <f t="shared" si="37"/>
        <v>0</v>
      </c>
      <c r="AN120" s="187">
        <f t="shared" si="38"/>
        <v>0</v>
      </c>
    </row>
    <row r="121" spans="1:40" ht="13.9" x14ac:dyDescent="0.4">
      <c r="A121" s="12" t="str">
        <f>Tunns!A121</f>
        <v>Sidings &amp; Other</v>
      </c>
      <c r="B121" s="12">
        <f>Tunns!B121</f>
        <v>9</v>
      </c>
      <c r="C121" t="str">
        <f>Tunns!C121</f>
        <v>West Kalgoorlie Industrial Road</v>
      </c>
      <c r="D121" s="204">
        <f>'DORC build-up'!I65</f>
        <v>1.4</v>
      </c>
      <c r="E121" s="16">
        <v>0</v>
      </c>
      <c r="F121" s="16">
        <v>0</v>
      </c>
      <c r="G121" s="16">
        <v>0</v>
      </c>
      <c r="H121" s="16">
        <v>0</v>
      </c>
      <c r="I121" s="16">
        <v>0</v>
      </c>
      <c r="J121" s="16">
        <v>0</v>
      </c>
      <c r="K121" s="16">
        <v>0</v>
      </c>
      <c r="L121" s="16">
        <v>0</v>
      </c>
      <c r="N121" s="197">
        <v>0</v>
      </c>
      <c r="O121" s="197">
        <v>0</v>
      </c>
      <c r="P121" s="197">
        <v>0</v>
      </c>
      <c r="Q121" s="197">
        <v>0</v>
      </c>
      <c r="R121" s="197">
        <v>0</v>
      </c>
      <c r="S121" s="197">
        <v>0</v>
      </c>
      <c r="T121" s="197">
        <v>0</v>
      </c>
      <c r="U121" s="197">
        <v>0</v>
      </c>
      <c r="W121" s="269">
        <f t="shared" si="22"/>
        <v>862.3125</v>
      </c>
      <c r="X121" s="269">
        <f t="shared" si="23"/>
        <v>1293.46875</v>
      </c>
      <c r="Y121" s="269">
        <f t="shared" si="24"/>
        <v>1724.625</v>
      </c>
      <c r="Z121" s="269">
        <f t="shared" si="25"/>
        <v>2155.78125</v>
      </c>
      <c r="AA121" s="269">
        <f t="shared" si="26"/>
        <v>2586.9375</v>
      </c>
      <c r="AB121" s="269">
        <f t="shared" si="27"/>
        <v>3449.25</v>
      </c>
      <c r="AC121" s="269">
        <f t="shared" si="28"/>
        <v>4311.5625</v>
      </c>
      <c r="AD121" s="269">
        <f t="shared" si="29"/>
        <v>5173.875</v>
      </c>
      <c r="AF121" s="200">
        <f t="shared" si="30"/>
        <v>0</v>
      </c>
      <c r="AG121" s="200">
        <f t="shared" si="31"/>
        <v>0</v>
      </c>
      <c r="AH121" s="200">
        <f t="shared" si="32"/>
        <v>0</v>
      </c>
      <c r="AI121" s="200">
        <f t="shared" si="33"/>
        <v>0</v>
      </c>
      <c r="AJ121" s="200">
        <f t="shared" si="34"/>
        <v>0</v>
      </c>
      <c r="AK121" s="200">
        <f t="shared" si="35"/>
        <v>0</v>
      </c>
      <c r="AL121" s="200">
        <f t="shared" si="36"/>
        <v>0</v>
      </c>
      <c r="AM121" s="238">
        <f t="shared" si="37"/>
        <v>0</v>
      </c>
      <c r="AN121" s="187">
        <f t="shared" si="38"/>
        <v>0</v>
      </c>
    </row>
    <row r="122" spans="1:40" ht="13.9" x14ac:dyDescent="0.4">
      <c r="A122" s="12" t="str">
        <f>Tunns!A122</f>
        <v>Sidings &amp; Other</v>
      </c>
      <c r="B122" s="12">
        <f>Tunns!B122</f>
        <v>9</v>
      </c>
      <c r="C122" t="str">
        <f>Tunns!C122</f>
        <v>Kewdale North Grid</v>
      </c>
      <c r="D122" s="204">
        <f>'DORC build-up'!I66</f>
        <v>1</v>
      </c>
      <c r="E122" s="16">
        <v>0</v>
      </c>
      <c r="F122" s="16">
        <v>0</v>
      </c>
      <c r="G122" s="16">
        <v>0</v>
      </c>
      <c r="H122" s="16">
        <v>0</v>
      </c>
      <c r="I122" s="16">
        <v>0</v>
      </c>
      <c r="J122" s="16">
        <v>0</v>
      </c>
      <c r="K122" s="16">
        <v>0</v>
      </c>
      <c r="L122" s="16">
        <v>0</v>
      </c>
      <c r="N122" s="197">
        <v>0</v>
      </c>
      <c r="O122" s="197">
        <v>0</v>
      </c>
      <c r="P122" s="197">
        <v>0</v>
      </c>
      <c r="Q122" s="197">
        <v>0</v>
      </c>
      <c r="R122" s="197">
        <v>0</v>
      </c>
      <c r="S122" s="197">
        <v>0</v>
      </c>
      <c r="T122" s="197">
        <v>0</v>
      </c>
      <c r="U122" s="197">
        <v>0</v>
      </c>
      <c r="W122" s="269">
        <f t="shared" si="22"/>
        <v>862.3125</v>
      </c>
      <c r="X122" s="269">
        <f t="shared" si="23"/>
        <v>1293.46875</v>
      </c>
      <c r="Y122" s="269">
        <f t="shared" si="24"/>
        <v>1724.625</v>
      </c>
      <c r="Z122" s="269">
        <f t="shared" si="25"/>
        <v>2155.78125</v>
      </c>
      <c r="AA122" s="269">
        <f t="shared" si="26"/>
        <v>2586.9375</v>
      </c>
      <c r="AB122" s="269">
        <f t="shared" si="27"/>
        <v>3449.25</v>
      </c>
      <c r="AC122" s="269">
        <f t="shared" si="28"/>
        <v>4311.5625</v>
      </c>
      <c r="AD122" s="269">
        <f t="shared" si="29"/>
        <v>5173.875</v>
      </c>
      <c r="AF122" s="200">
        <f t="shared" si="30"/>
        <v>0</v>
      </c>
      <c r="AG122" s="200">
        <f t="shared" si="31"/>
        <v>0</v>
      </c>
      <c r="AH122" s="200">
        <f t="shared" si="32"/>
        <v>0</v>
      </c>
      <c r="AI122" s="200">
        <f t="shared" si="33"/>
        <v>0</v>
      </c>
      <c r="AJ122" s="200">
        <f t="shared" si="34"/>
        <v>0</v>
      </c>
      <c r="AK122" s="200">
        <f t="shared" si="35"/>
        <v>0</v>
      </c>
      <c r="AL122" s="200">
        <f t="shared" si="36"/>
        <v>0</v>
      </c>
      <c r="AM122" s="238">
        <f t="shared" si="37"/>
        <v>0</v>
      </c>
      <c r="AN122" s="187">
        <f t="shared" si="38"/>
        <v>0</v>
      </c>
    </row>
    <row r="123" spans="1:40" ht="13.9" x14ac:dyDescent="0.4">
      <c r="A123" s="12" t="str">
        <f>Tunns!A123</f>
        <v>Sidings &amp; Other</v>
      </c>
      <c r="B123" s="12">
        <f>Tunns!B123</f>
        <v>9</v>
      </c>
      <c r="C123" t="str">
        <f>Tunns!C123</f>
        <v>Kewdale BP Loading Depot</v>
      </c>
      <c r="D123" s="204">
        <f>'DORC build-up'!I67</f>
        <v>1</v>
      </c>
      <c r="E123" s="16">
        <v>0</v>
      </c>
      <c r="F123" s="16">
        <v>0</v>
      </c>
      <c r="G123" s="16">
        <v>0</v>
      </c>
      <c r="H123" s="16">
        <v>0</v>
      </c>
      <c r="I123" s="16">
        <v>0</v>
      </c>
      <c r="J123" s="16">
        <v>0</v>
      </c>
      <c r="K123" s="16">
        <v>0</v>
      </c>
      <c r="L123" s="16">
        <v>0</v>
      </c>
      <c r="N123" s="197">
        <v>0</v>
      </c>
      <c r="O123" s="197">
        <v>0</v>
      </c>
      <c r="P123" s="197">
        <v>0</v>
      </c>
      <c r="Q123" s="197">
        <v>0</v>
      </c>
      <c r="R123" s="197">
        <v>0</v>
      </c>
      <c r="S123" s="197">
        <v>0</v>
      </c>
      <c r="T123" s="197">
        <v>0</v>
      </c>
      <c r="U123" s="197">
        <v>0</v>
      </c>
      <c r="W123" s="269">
        <f t="shared" si="22"/>
        <v>862.3125</v>
      </c>
      <c r="X123" s="269">
        <f t="shared" si="23"/>
        <v>1293.46875</v>
      </c>
      <c r="Y123" s="269">
        <f t="shared" si="24"/>
        <v>1724.625</v>
      </c>
      <c r="Z123" s="269">
        <f t="shared" si="25"/>
        <v>2155.78125</v>
      </c>
      <c r="AA123" s="269">
        <f t="shared" si="26"/>
        <v>2586.9375</v>
      </c>
      <c r="AB123" s="269">
        <f t="shared" si="27"/>
        <v>3449.25</v>
      </c>
      <c r="AC123" s="269">
        <f t="shared" si="28"/>
        <v>4311.5625</v>
      </c>
      <c r="AD123" s="269">
        <f t="shared" si="29"/>
        <v>5173.875</v>
      </c>
      <c r="AF123" s="200">
        <f t="shared" si="30"/>
        <v>0</v>
      </c>
      <c r="AG123" s="200">
        <f t="shared" si="31"/>
        <v>0</v>
      </c>
      <c r="AH123" s="200">
        <f t="shared" si="32"/>
        <v>0</v>
      </c>
      <c r="AI123" s="200">
        <f t="shared" si="33"/>
        <v>0</v>
      </c>
      <c r="AJ123" s="200">
        <f t="shared" si="34"/>
        <v>0</v>
      </c>
      <c r="AK123" s="200">
        <f t="shared" si="35"/>
        <v>0</v>
      </c>
      <c r="AL123" s="200">
        <f t="shared" si="36"/>
        <v>0</v>
      </c>
      <c r="AM123" s="238">
        <f t="shared" si="37"/>
        <v>0</v>
      </c>
      <c r="AN123" s="187">
        <f t="shared" si="38"/>
        <v>0</v>
      </c>
    </row>
    <row r="124" spans="1:40" ht="13.9" x14ac:dyDescent="0.4">
      <c r="A124" s="12" t="str">
        <f>Tunns!A124</f>
        <v>SWM</v>
      </c>
      <c r="B124" s="12">
        <f>Tunns!B124</f>
        <v>10</v>
      </c>
      <c r="C124" t="str">
        <f>Tunns!C124</f>
        <v>Kwinana</v>
      </c>
      <c r="D124" s="204">
        <f>'DORC build-up'!I68</f>
        <v>0</v>
      </c>
      <c r="E124" s="16">
        <v>0</v>
      </c>
      <c r="F124" s="16">
        <v>0</v>
      </c>
      <c r="G124" s="16">
        <v>0</v>
      </c>
      <c r="H124" s="16">
        <v>0</v>
      </c>
      <c r="I124" s="16">
        <v>0</v>
      </c>
      <c r="J124" s="16">
        <v>0</v>
      </c>
      <c r="K124" s="16">
        <v>0</v>
      </c>
      <c r="L124" s="16">
        <v>0</v>
      </c>
      <c r="N124" s="197">
        <v>0</v>
      </c>
      <c r="O124" s="197">
        <v>0</v>
      </c>
      <c r="P124" s="197">
        <v>0</v>
      </c>
      <c r="Q124" s="197">
        <v>0</v>
      </c>
      <c r="R124" s="197">
        <v>0</v>
      </c>
      <c r="S124" s="197">
        <v>0</v>
      </c>
      <c r="T124" s="197">
        <v>0</v>
      </c>
      <c r="U124" s="197">
        <v>0</v>
      </c>
      <c r="W124" s="269">
        <f t="shared" si="22"/>
        <v>862.3125</v>
      </c>
      <c r="X124" s="269">
        <f t="shared" si="23"/>
        <v>1293.46875</v>
      </c>
      <c r="Y124" s="269">
        <f t="shared" si="24"/>
        <v>1724.625</v>
      </c>
      <c r="Z124" s="269">
        <f t="shared" si="25"/>
        <v>2155.78125</v>
      </c>
      <c r="AA124" s="269">
        <f t="shared" si="26"/>
        <v>2586.9375</v>
      </c>
      <c r="AB124" s="269">
        <f t="shared" si="27"/>
        <v>3449.25</v>
      </c>
      <c r="AC124" s="269">
        <f t="shared" si="28"/>
        <v>4311.5625</v>
      </c>
      <c r="AD124" s="269">
        <f t="shared" si="29"/>
        <v>5173.875</v>
      </c>
      <c r="AF124" s="200">
        <f t="shared" si="30"/>
        <v>0</v>
      </c>
      <c r="AG124" s="200">
        <f t="shared" si="31"/>
        <v>0</v>
      </c>
      <c r="AH124" s="200">
        <f t="shared" si="32"/>
        <v>0</v>
      </c>
      <c r="AI124" s="200">
        <f t="shared" si="33"/>
        <v>0</v>
      </c>
      <c r="AJ124" s="200">
        <f t="shared" si="34"/>
        <v>0</v>
      </c>
      <c r="AK124" s="200">
        <f t="shared" si="35"/>
        <v>0</v>
      </c>
      <c r="AL124" s="200">
        <f t="shared" si="36"/>
        <v>0</v>
      </c>
      <c r="AM124" s="238">
        <f t="shared" si="37"/>
        <v>0</v>
      </c>
      <c r="AN124" s="187">
        <f t="shared" si="38"/>
        <v>0</v>
      </c>
    </row>
    <row r="125" spans="1:40" ht="13.9" x14ac:dyDescent="0.4">
      <c r="A125" s="12" t="str">
        <f>Tunns!A125</f>
        <v>SWM</v>
      </c>
      <c r="B125" s="12">
        <f>Tunns!B125</f>
        <v>10</v>
      </c>
      <c r="C125" t="str">
        <f>Tunns!C125</f>
        <v>Kwinana to Mundijong Junction</v>
      </c>
      <c r="D125" s="204">
        <f>'DORC build-up'!I69</f>
        <v>1.2</v>
      </c>
      <c r="E125" s="16">
        <v>511.580204778157</v>
      </c>
      <c r="F125" s="16">
        <v>0</v>
      </c>
      <c r="G125" s="16">
        <v>7</v>
      </c>
      <c r="H125" s="16">
        <v>4</v>
      </c>
      <c r="I125" s="16">
        <v>0</v>
      </c>
      <c r="J125" s="16">
        <v>0</v>
      </c>
      <c r="K125" s="16">
        <v>0</v>
      </c>
      <c r="L125" s="16">
        <v>0</v>
      </c>
      <c r="N125" s="197">
        <v>81</v>
      </c>
      <c r="O125" s="197">
        <v>0</v>
      </c>
      <c r="P125" s="197">
        <v>1</v>
      </c>
      <c r="Q125" s="197">
        <v>1</v>
      </c>
      <c r="R125" s="197">
        <v>0</v>
      </c>
      <c r="S125" s="197">
        <v>0</v>
      </c>
      <c r="T125" s="197">
        <v>0</v>
      </c>
      <c r="U125" s="197">
        <v>0</v>
      </c>
      <c r="W125" s="269">
        <f t="shared" si="22"/>
        <v>862.3125</v>
      </c>
      <c r="X125" s="269">
        <f t="shared" si="23"/>
        <v>1293.46875</v>
      </c>
      <c r="Y125" s="269">
        <f t="shared" si="24"/>
        <v>1724.625</v>
      </c>
      <c r="Z125" s="269">
        <f t="shared" si="25"/>
        <v>2155.78125</v>
      </c>
      <c r="AA125" s="269">
        <f t="shared" si="26"/>
        <v>2586.9375</v>
      </c>
      <c r="AB125" s="269">
        <f t="shared" si="27"/>
        <v>3449.25</v>
      </c>
      <c r="AC125" s="269">
        <f t="shared" si="28"/>
        <v>4311.5625</v>
      </c>
      <c r="AD125" s="269">
        <f t="shared" si="29"/>
        <v>5173.875</v>
      </c>
      <c r="AF125" s="200">
        <f t="shared" si="30"/>
        <v>529370.40639931743</v>
      </c>
      <c r="AG125" s="200">
        <f t="shared" si="31"/>
        <v>0</v>
      </c>
      <c r="AH125" s="200">
        <f t="shared" si="32"/>
        <v>14486.85</v>
      </c>
      <c r="AI125" s="200">
        <f t="shared" si="33"/>
        <v>10347.75</v>
      </c>
      <c r="AJ125" s="200">
        <f t="shared" si="34"/>
        <v>0</v>
      </c>
      <c r="AK125" s="200">
        <f t="shared" si="35"/>
        <v>0</v>
      </c>
      <c r="AL125" s="200">
        <f t="shared" si="36"/>
        <v>0</v>
      </c>
      <c r="AM125" s="238">
        <f t="shared" si="37"/>
        <v>0</v>
      </c>
      <c r="AN125" s="187">
        <f t="shared" si="38"/>
        <v>554205.00639931741</v>
      </c>
    </row>
    <row r="126" spans="1:40" ht="13.9" x14ac:dyDescent="0.4">
      <c r="A126" s="12" t="str">
        <f>Tunns!A126</f>
        <v>SWM</v>
      </c>
      <c r="B126" s="12">
        <f>Tunns!B126</f>
        <v>11</v>
      </c>
      <c r="C126" t="str">
        <f>Tunns!C126</f>
        <v>Mundijong Junction to Pinjarra</v>
      </c>
      <c r="D126" s="204">
        <f>'DORC build-up'!I70</f>
        <v>1.2</v>
      </c>
      <c r="E126" s="16">
        <v>377.10000000000008</v>
      </c>
      <c r="F126" s="16">
        <v>0</v>
      </c>
      <c r="G126" s="16">
        <v>7</v>
      </c>
      <c r="H126" s="16">
        <v>0</v>
      </c>
      <c r="I126" s="16">
        <v>3.7</v>
      </c>
      <c r="J126" s="16">
        <v>3.6</v>
      </c>
      <c r="K126" s="16">
        <v>10.7</v>
      </c>
      <c r="L126" s="16">
        <v>0</v>
      </c>
      <c r="N126" s="197">
        <v>58</v>
      </c>
      <c r="O126" s="197">
        <v>0</v>
      </c>
      <c r="P126" s="197">
        <v>1</v>
      </c>
      <c r="Q126" s="197">
        <v>0</v>
      </c>
      <c r="R126" s="197">
        <v>1</v>
      </c>
      <c r="S126" s="197">
        <v>1</v>
      </c>
      <c r="T126" s="197">
        <v>2</v>
      </c>
      <c r="U126" s="197">
        <v>0</v>
      </c>
      <c r="W126" s="269">
        <f t="shared" si="22"/>
        <v>862.3125</v>
      </c>
      <c r="X126" s="269">
        <f t="shared" si="23"/>
        <v>1293.46875</v>
      </c>
      <c r="Y126" s="269">
        <f t="shared" si="24"/>
        <v>1724.625</v>
      </c>
      <c r="Z126" s="269">
        <f t="shared" si="25"/>
        <v>2155.78125</v>
      </c>
      <c r="AA126" s="269">
        <f t="shared" si="26"/>
        <v>2586.9375</v>
      </c>
      <c r="AB126" s="269">
        <f t="shared" si="27"/>
        <v>3449.25</v>
      </c>
      <c r="AC126" s="269">
        <f t="shared" si="28"/>
        <v>4311.5625</v>
      </c>
      <c r="AD126" s="269">
        <f t="shared" si="29"/>
        <v>5173.875</v>
      </c>
      <c r="AF126" s="200">
        <f t="shared" si="30"/>
        <v>390213.65250000008</v>
      </c>
      <c r="AG126" s="200">
        <f t="shared" si="31"/>
        <v>0</v>
      </c>
      <c r="AH126" s="200">
        <f t="shared" si="32"/>
        <v>14486.85</v>
      </c>
      <c r="AI126" s="200">
        <f t="shared" si="33"/>
        <v>0</v>
      </c>
      <c r="AJ126" s="200">
        <f t="shared" si="34"/>
        <v>11486.002500000001</v>
      </c>
      <c r="AK126" s="200">
        <f t="shared" si="35"/>
        <v>14900.76</v>
      </c>
      <c r="AL126" s="200">
        <f t="shared" si="36"/>
        <v>55360.462500000001</v>
      </c>
      <c r="AM126" s="238">
        <f t="shared" si="37"/>
        <v>0</v>
      </c>
      <c r="AN126" s="187">
        <f t="shared" si="38"/>
        <v>486447.7275000001</v>
      </c>
    </row>
    <row r="127" spans="1:40" ht="13.9" x14ac:dyDescent="0.4">
      <c r="A127" s="12" t="str">
        <f>Tunns!A127</f>
        <v>SWM</v>
      </c>
      <c r="B127" s="12">
        <f>Tunns!B127</f>
        <v>11</v>
      </c>
      <c r="C127" t="str">
        <f>Tunns!C127</f>
        <v>Pinjarra to Pinjarra South</v>
      </c>
      <c r="D127" s="204">
        <f>'DORC build-up'!I71</f>
        <v>1.2</v>
      </c>
      <c r="E127" s="16">
        <v>14</v>
      </c>
      <c r="F127" s="16">
        <v>0</v>
      </c>
      <c r="G127" s="16">
        <v>0</v>
      </c>
      <c r="H127" s="16">
        <v>0</v>
      </c>
      <c r="I127" s="16">
        <v>0</v>
      </c>
      <c r="J127" s="16">
        <v>0</v>
      </c>
      <c r="K127" s="16">
        <v>0</v>
      </c>
      <c r="L127" s="16">
        <v>0</v>
      </c>
      <c r="N127" s="197">
        <v>2</v>
      </c>
      <c r="O127" s="197">
        <v>0</v>
      </c>
      <c r="P127" s="197">
        <v>0</v>
      </c>
      <c r="Q127" s="197">
        <v>0</v>
      </c>
      <c r="R127" s="197">
        <v>0</v>
      </c>
      <c r="S127" s="197">
        <v>0</v>
      </c>
      <c r="T127" s="197">
        <v>0</v>
      </c>
      <c r="U127" s="197">
        <v>0</v>
      </c>
      <c r="W127" s="269">
        <f t="shared" si="22"/>
        <v>862.3125</v>
      </c>
      <c r="X127" s="269">
        <f t="shared" si="23"/>
        <v>1293.46875</v>
      </c>
      <c r="Y127" s="269">
        <f t="shared" si="24"/>
        <v>1724.625</v>
      </c>
      <c r="Z127" s="269">
        <f t="shared" si="25"/>
        <v>2155.78125</v>
      </c>
      <c r="AA127" s="269">
        <f t="shared" si="26"/>
        <v>2586.9375</v>
      </c>
      <c r="AB127" s="269">
        <f t="shared" si="27"/>
        <v>3449.25</v>
      </c>
      <c r="AC127" s="269">
        <f t="shared" si="28"/>
        <v>4311.5625</v>
      </c>
      <c r="AD127" s="269">
        <f t="shared" si="29"/>
        <v>5173.875</v>
      </c>
      <c r="AF127" s="200">
        <f t="shared" si="30"/>
        <v>14486.85</v>
      </c>
      <c r="AG127" s="200">
        <f t="shared" si="31"/>
        <v>0</v>
      </c>
      <c r="AH127" s="200">
        <f t="shared" si="32"/>
        <v>0</v>
      </c>
      <c r="AI127" s="200">
        <f t="shared" si="33"/>
        <v>0</v>
      </c>
      <c r="AJ127" s="200">
        <f t="shared" si="34"/>
        <v>0</v>
      </c>
      <c r="AK127" s="200">
        <f t="shared" si="35"/>
        <v>0</v>
      </c>
      <c r="AL127" s="200">
        <f t="shared" si="36"/>
        <v>0</v>
      </c>
      <c r="AM127" s="238">
        <f t="shared" si="37"/>
        <v>0</v>
      </c>
      <c r="AN127" s="187">
        <f t="shared" si="38"/>
        <v>14486.85</v>
      </c>
    </row>
    <row r="128" spans="1:40" ht="13.9" x14ac:dyDescent="0.4">
      <c r="A128" s="12" t="str">
        <f>Tunns!A128</f>
        <v>SWM</v>
      </c>
      <c r="B128" s="12">
        <f>Tunns!B128</f>
        <v>11</v>
      </c>
      <c r="C128" t="str">
        <f>Tunns!C128</f>
        <v>Pinjarra South to Wagerup North</v>
      </c>
      <c r="D128" s="204">
        <f>'DORC build-up'!I72</f>
        <v>1.2</v>
      </c>
      <c r="E128" s="16">
        <v>278.56040955631397</v>
      </c>
      <c r="F128" s="16">
        <v>0</v>
      </c>
      <c r="G128" s="16">
        <v>0</v>
      </c>
      <c r="H128" s="16">
        <v>0</v>
      </c>
      <c r="I128" s="16">
        <v>0</v>
      </c>
      <c r="J128" s="16">
        <v>0</v>
      </c>
      <c r="K128" s="16">
        <v>0</v>
      </c>
      <c r="L128" s="16">
        <v>0</v>
      </c>
      <c r="N128" s="197">
        <v>43</v>
      </c>
      <c r="O128" s="197">
        <v>0</v>
      </c>
      <c r="P128" s="197">
        <v>0</v>
      </c>
      <c r="Q128" s="197">
        <v>0</v>
      </c>
      <c r="R128" s="197">
        <v>0</v>
      </c>
      <c r="S128" s="197">
        <v>0</v>
      </c>
      <c r="T128" s="197">
        <v>0</v>
      </c>
      <c r="U128" s="197">
        <v>0</v>
      </c>
      <c r="W128" s="269">
        <f t="shared" si="22"/>
        <v>862.3125</v>
      </c>
      <c r="X128" s="269">
        <f t="shared" si="23"/>
        <v>1293.46875</v>
      </c>
      <c r="Y128" s="269">
        <f t="shared" si="24"/>
        <v>1724.625</v>
      </c>
      <c r="Z128" s="269">
        <f t="shared" si="25"/>
        <v>2155.78125</v>
      </c>
      <c r="AA128" s="269">
        <f t="shared" si="26"/>
        <v>2586.9375</v>
      </c>
      <c r="AB128" s="269">
        <f t="shared" si="27"/>
        <v>3449.25</v>
      </c>
      <c r="AC128" s="269">
        <f t="shared" si="28"/>
        <v>4311.5625</v>
      </c>
      <c r="AD128" s="269">
        <f t="shared" si="29"/>
        <v>5173.875</v>
      </c>
      <c r="AF128" s="200">
        <f t="shared" si="30"/>
        <v>288247.34779863479</v>
      </c>
      <c r="AG128" s="200">
        <f t="shared" si="31"/>
        <v>0</v>
      </c>
      <c r="AH128" s="200">
        <f t="shared" si="32"/>
        <v>0</v>
      </c>
      <c r="AI128" s="200">
        <f t="shared" si="33"/>
        <v>0</v>
      </c>
      <c r="AJ128" s="200">
        <f t="shared" si="34"/>
        <v>0</v>
      </c>
      <c r="AK128" s="200">
        <f t="shared" si="35"/>
        <v>0</v>
      </c>
      <c r="AL128" s="200">
        <f t="shared" si="36"/>
        <v>0</v>
      </c>
      <c r="AM128" s="238">
        <f t="shared" si="37"/>
        <v>0</v>
      </c>
      <c r="AN128" s="187">
        <f t="shared" si="38"/>
        <v>288247.34779863479</v>
      </c>
    </row>
    <row r="129" spans="1:40" ht="13.9" x14ac:dyDescent="0.4">
      <c r="A129" s="12" t="str">
        <f>Tunns!A129</f>
        <v>SWM</v>
      </c>
      <c r="B129" s="12">
        <f>Tunns!B129</f>
        <v>11</v>
      </c>
      <c r="C129" t="str">
        <f>Tunns!C129</f>
        <v>Wagerup North to Wagerup South</v>
      </c>
      <c r="D129" s="204">
        <f>'DORC build-up'!I73</f>
        <v>1.2</v>
      </c>
      <c r="E129" s="16">
        <v>17.600000000000001</v>
      </c>
      <c r="F129" s="16">
        <v>0</v>
      </c>
      <c r="G129" s="16">
        <v>0</v>
      </c>
      <c r="H129" s="16">
        <v>0</v>
      </c>
      <c r="I129" s="16">
        <v>0</v>
      </c>
      <c r="J129" s="16">
        <v>0</v>
      </c>
      <c r="K129" s="16">
        <v>0</v>
      </c>
      <c r="L129" s="16">
        <v>0</v>
      </c>
      <c r="N129" s="197">
        <v>3</v>
      </c>
      <c r="O129" s="197">
        <v>0</v>
      </c>
      <c r="P129" s="197">
        <v>0</v>
      </c>
      <c r="Q129" s="197">
        <v>0</v>
      </c>
      <c r="R129" s="197">
        <v>0</v>
      </c>
      <c r="S129" s="197">
        <v>0</v>
      </c>
      <c r="T129" s="197">
        <v>0</v>
      </c>
      <c r="U129" s="197">
        <v>0</v>
      </c>
      <c r="W129" s="269">
        <f t="shared" si="22"/>
        <v>862.3125</v>
      </c>
      <c r="X129" s="269">
        <f t="shared" si="23"/>
        <v>1293.46875</v>
      </c>
      <c r="Y129" s="269">
        <f t="shared" si="24"/>
        <v>1724.625</v>
      </c>
      <c r="Z129" s="269">
        <f t="shared" si="25"/>
        <v>2155.78125</v>
      </c>
      <c r="AA129" s="269">
        <f t="shared" si="26"/>
        <v>2586.9375</v>
      </c>
      <c r="AB129" s="269">
        <f t="shared" si="27"/>
        <v>3449.25</v>
      </c>
      <c r="AC129" s="269">
        <f t="shared" si="28"/>
        <v>4311.5625</v>
      </c>
      <c r="AD129" s="269">
        <f t="shared" si="29"/>
        <v>5173.875</v>
      </c>
      <c r="AF129" s="200">
        <f t="shared" si="30"/>
        <v>18212.04</v>
      </c>
      <c r="AG129" s="200">
        <f t="shared" si="31"/>
        <v>0</v>
      </c>
      <c r="AH129" s="200">
        <f t="shared" si="32"/>
        <v>0</v>
      </c>
      <c r="AI129" s="200">
        <f t="shared" si="33"/>
        <v>0</v>
      </c>
      <c r="AJ129" s="200">
        <f t="shared" si="34"/>
        <v>0</v>
      </c>
      <c r="AK129" s="200">
        <f t="shared" si="35"/>
        <v>0</v>
      </c>
      <c r="AL129" s="200">
        <f t="shared" si="36"/>
        <v>0</v>
      </c>
      <c r="AM129" s="238">
        <f t="shared" si="37"/>
        <v>0</v>
      </c>
      <c r="AN129" s="187">
        <f t="shared" si="38"/>
        <v>18212.04</v>
      </c>
    </row>
    <row r="130" spans="1:40" ht="13.9" x14ac:dyDescent="0.4">
      <c r="A130" s="12" t="str">
        <f>Tunns!A130</f>
        <v>SWM</v>
      </c>
      <c r="B130" s="12">
        <f>Tunns!B130</f>
        <v>11</v>
      </c>
      <c r="C130" t="str">
        <f>Tunns!C130</f>
        <v>Wagerup South to Brunswick North</v>
      </c>
      <c r="D130" s="204">
        <f>'DORC build-up'!I74</f>
        <v>1.2</v>
      </c>
      <c r="E130" s="16">
        <v>574.76040955631402</v>
      </c>
      <c r="F130" s="16">
        <v>0</v>
      </c>
      <c r="G130" s="16">
        <v>0</v>
      </c>
      <c r="H130" s="16">
        <v>0</v>
      </c>
      <c r="I130" s="16">
        <v>0</v>
      </c>
      <c r="J130" s="16">
        <v>0</v>
      </c>
      <c r="K130" s="16">
        <v>13.5</v>
      </c>
      <c r="L130" s="16">
        <v>0</v>
      </c>
      <c r="N130" s="197">
        <v>90</v>
      </c>
      <c r="O130" s="197">
        <v>0</v>
      </c>
      <c r="P130" s="197">
        <v>0</v>
      </c>
      <c r="Q130" s="197">
        <v>0</v>
      </c>
      <c r="R130" s="197">
        <v>0</v>
      </c>
      <c r="S130" s="197">
        <v>0</v>
      </c>
      <c r="T130" s="197">
        <v>3</v>
      </c>
      <c r="U130" s="197">
        <v>0</v>
      </c>
      <c r="W130" s="269">
        <f t="shared" si="22"/>
        <v>862.3125</v>
      </c>
      <c r="X130" s="269">
        <f t="shared" si="23"/>
        <v>1293.46875</v>
      </c>
      <c r="Y130" s="269">
        <f t="shared" si="24"/>
        <v>1724.625</v>
      </c>
      <c r="Z130" s="269">
        <f t="shared" si="25"/>
        <v>2155.78125</v>
      </c>
      <c r="AA130" s="269">
        <f t="shared" si="26"/>
        <v>2586.9375</v>
      </c>
      <c r="AB130" s="269">
        <f t="shared" si="27"/>
        <v>3449.25</v>
      </c>
      <c r="AC130" s="269">
        <f t="shared" si="28"/>
        <v>4311.5625</v>
      </c>
      <c r="AD130" s="269">
        <f t="shared" si="29"/>
        <v>5173.875</v>
      </c>
      <c r="AF130" s="200">
        <f t="shared" si="30"/>
        <v>594747.70279863477</v>
      </c>
      <c r="AG130" s="200">
        <f t="shared" si="31"/>
        <v>0</v>
      </c>
      <c r="AH130" s="200">
        <f t="shared" si="32"/>
        <v>0</v>
      </c>
      <c r="AI130" s="200">
        <f t="shared" si="33"/>
        <v>0</v>
      </c>
      <c r="AJ130" s="200">
        <f t="shared" si="34"/>
        <v>0</v>
      </c>
      <c r="AK130" s="200">
        <f t="shared" si="35"/>
        <v>0</v>
      </c>
      <c r="AL130" s="200">
        <f t="shared" si="36"/>
        <v>69847.3125</v>
      </c>
      <c r="AM130" s="238">
        <f t="shared" si="37"/>
        <v>0</v>
      </c>
      <c r="AN130" s="187">
        <f t="shared" si="38"/>
        <v>664595.01529863477</v>
      </c>
    </row>
    <row r="131" spans="1:40" ht="13.9" x14ac:dyDescent="0.4">
      <c r="A131" s="12" t="str">
        <f>Tunns!A131</f>
        <v>SWM</v>
      </c>
      <c r="B131" s="12">
        <f>Tunns!B131</f>
        <v>11</v>
      </c>
      <c r="C131" t="str">
        <f>Tunns!C131</f>
        <v>Brunswick North to Brunswick Junction</v>
      </c>
      <c r="D131" s="204">
        <f>'DORC build-up'!I75</f>
        <v>1.2</v>
      </c>
      <c r="E131" s="16">
        <v>7</v>
      </c>
      <c r="F131" s="16">
        <v>0</v>
      </c>
      <c r="G131" s="16">
        <v>0</v>
      </c>
      <c r="H131" s="16">
        <v>0</v>
      </c>
      <c r="I131" s="16">
        <v>0</v>
      </c>
      <c r="J131" s="16">
        <v>0</v>
      </c>
      <c r="K131" s="16">
        <v>0</v>
      </c>
      <c r="L131" s="16">
        <v>0</v>
      </c>
      <c r="N131" s="197">
        <v>1</v>
      </c>
      <c r="O131" s="197">
        <v>0</v>
      </c>
      <c r="P131" s="197">
        <v>0</v>
      </c>
      <c r="Q131" s="197">
        <v>0</v>
      </c>
      <c r="R131" s="197">
        <v>0</v>
      </c>
      <c r="S131" s="197">
        <v>0</v>
      </c>
      <c r="T131" s="197">
        <v>0</v>
      </c>
      <c r="U131" s="197">
        <v>0</v>
      </c>
      <c r="W131" s="269">
        <f t="shared" si="22"/>
        <v>862.3125</v>
      </c>
      <c r="X131" s="269">
        <f t="shared" si="23"/>
        <v>1293.46875</v>
      </c>
      <c r="Y131" s="269">
        <f t="shared" si="24"/>
        <v>1724.625</v>
      </c>
      <c r="Z131" s="269">
        <f t="shared" si="25"/>
        <v>2155.78125</v>
      </c>
      <c r="AA131" s="269">
        <f t="shared" si="26"/>
        <v>2586.9375</v>
      </c>
      <c r="AB131" s="269">
        <f t="shared" si="27"/>
        <v>3449.25</v>
      </c>
      <c r="AC131" s="269">
        <f t="shared" si="28"/>
        <v>4311.5625</v>
      </c>
      <c r="AD131" s="269">
        <f t="shared" si="29"/>
        <v>5173.875</v>
      </c>
      <c r="AF131" s="200">
        <f t="shared" si="30"/>
        <v>7243.4250000000002</v>
      </c>
      <c r="AG131" s="200">
        <f t="shared" si="31"/>
        <v>0</v>
      </c>
      <c r="AH131" s="200">
        <f t="shared" si="32"/>
        <v>0</v>
      </c>
      <c r="AI131" s="200">
        <f t="shared" si="33"/>
        <v>0</v>
      </c>
      <c r="AJ131" s="200">
        <f t="shared" si="34"/>
        <v>0</v>
      </c>
      <c r="AK131" s="200">
        <f t="shared" si="35"/>
        <v>0</v>
      </c>
      <c r="AL131" s="200">
        <f t="shared" si="36"/>
        <v>0</v>
      </c>
      <c r="AM131" s="238">
        <f t="shared" si="37"/>
        <v>0</v>
      </c>
      <c r="AN131" s="187">
        <f t="shared" si="38"/>
        <v>7243.4250000000002</v>
      </c>
    </row>
    <row r="132" spans="1:40" ht="13.9" x14ac:dyDescent="0.4">
      <c r="A132" s="12" t="str">
        <f>Tunns!A132</f>
        <v>SWM</v>
      </c>
      <c r="B132" s="12">
        <f>Tunns!B132</f>
        <v>11</v>
      </c>
      <c r="C132" t="str">
        <f>Tunns!C132</f>
        <v>Brunswick Junction</v>
      </c>
      <c r="D132" s="204">
        <f>'DORC build-up'!I76</f>
        <v>0</v>
      </c>
      <c r="E132" s="16">
        <v>0</v>
      </c>
      <c r="F132" s="16">
        <v>0</v>
      </c>
      <c r="G132" s="16">
        <v>0</v>
      </c>
      <c r="H132" s="16">
        <v>0</v>
      </c>
      <c r="I132" s="16">
        <v>0</v>
      </c>
      <c r="J132" s="16">
        <v>0</v>
      </c>
      <c r="K132" s="16">
        <v>0</v>
      </c>
      <c r="L132" s="16">
        <v>0</v>
      </c>
      <c r="N132" s="197">
        <v>0</v>
      </c>
      <c r="O132" s="197">
        <v>0</v>
      </c>
      <c r="P132" s="197">
        <v>0</v>
      </c>
      <c r="Q132" s="197">
        <v>0</v>
      </c>
      <c r="R132" s="197">
        <v>0</v>
      </c>
      <c r="S132" s="197">
        <v>0</v>
      </c>
      <c r="T132" s="197">
        <v>0</v>
      </c>
      <c r="U132" s="197">
        <v>0</v>
      </c>
      <c r="W132" s="269">
        <f t="shared" si="22"/>
        <v>862.3125</v>
      </c>
      <c r="X132" s="269">
        <f t="shared" si="23"/>
        <v>1293.46875</v>
      </c>
      <c r="Y132" s="269">
        <f t="shared" si="24"/>
        <v>1724.625</v>
      </c>
      <c r="Z132" s="269">
        <f t="shared" si="25"/>
        <v>2155.78125</v>
      </c>
      <c r="AA132" s="269">
        <f t="shared" si="26"/>
        <v>2586.9375</v>
      </c>
      <c r="AB132" s="269">
        <f t="shared" si="27"/>
        <v>3449.25</v>
      </c>
      <c r="AC132" s="269">
        <f t="shared" si="28"/>
        <v>4311.5625</v>
      </c>
      <c r="AD132" s="269">
        <f t="shared" si="29"/>
        <v>5173.875</v>
      </c>
      <c r="AF132" s="200">
        <f t="shared" si="30"/>
        <v>0</v>
      </c>
      <c r="AG132" s="200">
        <f t="shared" si="31"/>
        <v>0</v>
      </c>
      <c r="AH132" s="200">
        <f t="shared" si="32"/>
        <v>0</v>
      </c>
      <c r="AI132" s="200">
        <f t="shared" si="33"/>
        <v>0</v>
      </c>
      <c r="AJ132" s="200">
        <f t="shared" si="34"/>
        <v>0</v>
      </c>
      <c r="AK132" s="200">
        <f t="shared" si="35"/>
        <v>0</v>
      </c>
      <c r="AL132" s="200">
        <f t="shared" si="36"/>
        <v>0</v>
      </c>
      <c r="AM132" s="238">
        <f t="shared" si="37"/>
        <v>0</v>
      </c>
      <c r="AN132" s="187">
        <f t="shared" si="38"/>
        <v>0</v>
      </c>
    </row>
    <row r="133" spans="1:40" ht="13.9" x14ac:dyDescent="0.4">
      <c r="A133" s="12" t="str">
        <f>Tunns!A133</f>
        <v>SWM</v>
      </c>
      <c r="B133" s="12">
        <f>Tunns!B133</f>
        <v>11</v>
      </c>
      <c r="C133" t="str">
        <f>Tunns!C133</f>
        <v>Brunswick Junction to Picton Junction</v>
      </c>
      <c r="D133" s="204">
        <f>'DORC build-up'!I77</f>
        <v>1.2</v>
      </c>
      <c r="E133" s="16">
        <v>176.50020477815698</v>
      </c>
      <c r="F133" s="16">
        <v>0</v>
      </c>
      <c r="G133" s="16">
        <v>0</v>
      </c>
      <c r="H133" s="16">
        <v>7</v>
      </c>
      <c r="I133" s="16">
        <v>0</v>
      </c>
      <c r="J133" s="16">
        <v>7</v>
      </c>
      <c r="K133" s="16">
        <v>3.7</v>
      </c>
      <c r="L133" s="16">
        <v>0</v>
      </c>
      <c r="N133" s="197">
        <v>28</v>
      </c>
      <c r="O133" s="197">
        <v>0</v>
      </c>
      <c r="P133" s="197">
        <v>0</v>
      </c>
      <c r="Q133" s="197">
        <v>1</v>
      </c>
      <c r="R133" s="197">
        <v>0</v>
      </c>
      <c r="S133" s="197">
        <v>1</v>
      </c>
      <c r="T133" s="197">
        <v>1</v>
      </c>
      <c r="U133" s="197">
        <v>0</v>
      </c>
      <c r="W133" s="269">
        <f t="shared" si="22"/>
        <v>862.3125</v>
      </c>
      <c r="X133" s="269">
        <f t="shared" si="23"/>
        <v>1293.46875</v>
      </c>
      <c r="Y133" s="269">
        <f t="shared" si="24"/>
        <v>1724.625</v>
      </c>
      <c r="Z133" s="269">
        <f t="shared" si="25"/>
        <v>2155.78125</v>
      </c>
      <c r="AA133" s="269">
        <f t="shared" si="26"/>
        <v>2586.9375</v>
      </c>
      <c r="AB133" s="269">
        <f t="shared" si="27"/>
        <v>3449.25</v>
      </c>
      <c r="AC133" s="269">
        <f t="shared" si="28"/>
        <v>4311.5625</v>
      </c>
      <c r="AD133" s="269">
        <f t="shared" si="29"/>
        <v>5173.875</v>
      </c>
      <c r="AF133" s="200">
        <f t="shared" si="30"/>
        <v>182637.99939931737</v>
      </c>
      <c r="AG133" s="200">
        <f t="shared" si="31"/>
        <v>0</v>
      </c>
      <c r="AH133" s="200">
        <f t="shared" si="32"/>
        <v>0</v>
      </c>
      <c r="AI133" s="200">
        <f t="shared" si="33"/>
        <v>18108.5625</v>
      </c>
      <c r="AJ133" s="200">
        <f t="shared" si="34"/>
        <v>0</v>
      </c>
      <c r="AK133" s="200">
        <f t="shared" si="35"/>
        <v>28973.7</v>
      </c>
      <c r="AL133" s="200">
        <f t="shared" si="36"/>
        <v>19143.337499999998</v>
      </c>
      <c r="AM133" s="238">
        <f t="shared" si="37"/>
        <v>0</v>
      </c>
      <c r="AN133" s="187">
        <f t="shared" si="38"/>
        <v>248863.59939931738</v>
      </c>
    </row>
    <row r="134" spans="1:40" ht="13.9" x14ac:dyDescent="0.4">
      <c r="A134" s="12" t="str">
        <f>Tunns!A134</f>
        <v>Sidings &amp; Other</v>
      </c>
      <c r="B134" s="12">
        <f>Tunns!B134</f>
        <v>12</v>
      </c>
      <c r="C134" t="str">
        <f>Tunns!C134</f>
        <v>Cockburn North to Robb Jetty (NG)</v>
      </c>
      <c r="D134" s="204">
        <f>'DORC build-up'!I78</f>
        <v>1</v>
      </c>
      <c r="E134" s="16">
        <v>0</v>
      </c>
      <c r="F134" s="16">
        <v>0</v>
      </c>
      <c r="G134" s="16">
        <v>0</v>
      </c>
      <c r="H134" s="16">
        <v>0</v>
      </c>
      <c r="I134" s="16">
        <v>0</v>
      </c>
      <c r="J134" s="16">
        <v>0</v>
      </c>
      <c r="K134" s="16">
        <v>0</v>
      </c>
      <c r="L134" s="16">
        <v>0</v>
      </c>
      <c r="N134" s="197">
        <v>0</v>
      </c>
      <c r="O134" s="197">
        <v>0</v>
      </c>
      <c r="P134" s="197">
        <v>0</v>
      </c>
      <c r="Q134" s="197">
        <v>0</v>
      </c>
      <c r="R134" s="197">
        <v>0</v>
      </c>
      <c r="S134" s="197">
        <v>0</v>
      </c>
      <c r="T134" s="197">
        <v>0</v>
      </c>
      <c r="U134" s="197">
        <v>0</v>
      </c>
      <c r="W134" s="269">
        <f t="shared" ref="W134:W197" si="39">H$14</f>
        <v>862.3125</v>
      </c>
      <c r="X134" s="269">
        <f t="shared" ref="X134:X197" si="40">H$16</f>
        <v>1293.46875</v>
      </c>
      <c r="Y134" s="269">
        <f t="shared" ref="Y134:Y197" si="41">H$18</f>
        <v>1724.625</v>
      </c>
      <c r="Z134" s="269">
        <f t="shared" ref="Z134:Z197" si="42">H$20</f>
        <v>2155.78125</v>
      </c>
      <c r="AA134" s="269">
        <f t="shared" ref="AA134:AA197" si="43">H$22</f>
        <v>2586.9375</v>
      </c>
      <c r="AB134" s="269">
        <f t="shared" ref="AB134:AB197" si="44">H$24</f>
        <v>3449.25</v>
      </c>
      <c r="AC134" s="269">
        <f t="shared" ref="AC134:AC197" si="45">H$26</f>
        <v>4311.5625</v>
      </c>
      <c r="AD134" s="269">
        <f t="shared" ref="AD134:AD197" si="46">H$28</f>
        <v>5173.875</v>
      </c>
      <c r="AF134" s="200">
        <f t="shared" ref="AF134:AF197" si="47">E134*W134*$D134</f>
        <v>0</v>
      </c>
      <c r="AG134" s="200">
        <f t="shared" ref="AG134:AG197" si="48">F134*X134*$D134</f>
        <v>0</v>
      </c>
      <c r="AH134" s="200">
        <f t="shared" ref="AH134:AH197" si="49">G134*Y134*$D134</f>
        <v>0</v>
      </c>
      <c r="AI134" s="200">
        <f t="shared" ref="AI134:AI197" si="50">H134*Z134*$D134</f>
        <v>0</v>
      </c>
      <c r="AJ134" s="200">
        <f t="shared" ref="AJ134:AJ197" si="51">I134*AA134*$D134</f>
        <v>0</v>
      </c>
      <c r="AK134" s="200">
        <f t="shared" ref="AK134:AK197" si="52">J134*AB134*$D134</f>
        <v>0</v>
      </c>
      <c r="AL134" s="200">
        <f t="shared" ref="AL134:AL197" si="53">K134*AC134*$D134</f>
        <v>0</v>
      </c>
      <c r="AM134" s="238">
        <f t="shared" ref="AM134:AM197" si="54">L134*AD134*$D134</f>
        <v>0</v>
      </c>
      <c r="AN134" s="187">
        <f t="shared" ref="AN134:AN197" si="55">SUM(AF134:AM134)</f>
        <v>0</v>
      </c>
    </row>
    <row r="135" spans="1:40" ht="13.9" x14ac:dyDescent="0.4">
      <c r="A135" s="12" t="str">
        <f>Tunns!A135</f>
        <v>Non-operational</v>
      </c>
      <c r="B135" s="12">
        <f>Tunns!B135</f>
        <v>13</v>
      </c>
      <c r="C135" t="str">
        <f>Tunns!C135</f>
        <v>Picton Junction to Greenbushes</v>
      </c>
      <c r="D135" s="204">
        <f>'DORC build-up'!I79</f>
        <v>1.2</v>
      </c>
      <c r="E135" s="16">
        <v>1098.3812286689422</v>
      </c>
      <c r="F135" s="16">
        <v>50</v>
      </c>
      <c r="G135" s="16">
        <v>21</v>
      </c>
      <c r="H135" s="16">
        <v>0</v>
      </c>
      <c r="I135" s="16">
        <v>0</v>
      </c>
      <c r="J135" s="16">
        <v>7</v>
      </c>
      <c r="K135" s="16">
        <v>0</v>
      </c>
      <c r="L135" s="16">
        <v>0</v>
      </c>
      <c r="N135" s="197">
        <v>0</v>
      </c>
      <c r="O135" s="197">
        <v>0</v>
      </c>
      <c r="P135" s="197">
        <v>0</v>
      </c>
      <c r="Q135" s="197">
        <v>0</v>
      </c>
      <c r="R135" s="197">
        <v>0</v>
      </c>
      <c r="S135" s="197">
        <v>0</v>
      </c>
      <c r="T135" s="197">
        <v>0</v>
      </c>
      <c r="U135" s="197">
        <v>0</v>
      </c>
      <c r="W135" s="269">
        <f t="shared" si="39"/>
        <v>862.3125</v>
      </c>
      <c r="X135" s="269">
        <f t="shared" si="40"/>
        <v>1293.46875</v>
      </c>
      <c r="Y135" s="269">
        <f t="shared" si="41"/>
        <v>1724.625</v>
      </c>
      <c r="Z135" s="269">
        <f t="shared" si="42"/>
        <v>2155.78125</v>
      </c>
      <c r="AA135" s="269">
        <f t="shared" si="43"/>
        <v>2586.9375</v>
      </c>
      <c r="AB135" s="269">
        <f t="shared" si="44"/>
        <v>3449.25</v>
      </c>
      <c r="AC135" s="269">
        <f t="shared" si="45"/>
        <v>4311.5625</v>
      </c>
      <c r="AD135" s="269">
        <f t="shared" si="46"/>
        <v>5173.875</v>
      </c>
      <c r="AF135" s="200">
        <f t="shared" si="47"/>
        <v>1136577.4358959047</v>
      </c>
      <c r="AG135" s="200">
        <f t="shared" si="48"/>
        <v>77608.125</v>
      </c>
      <c r="AH135" s="200">
        <f t="shared" si="49"/>
        <v>43460.549999999996</v>
      </c>
      <c r="AI135" s="200">
        <f t="shared" si="50"/>
        <v>0</v>
      </c>
      <c r="AJ135" s="200">
        <f t="shared" si="51"/>
        <v>0</v>
      </c>
      <c r="AK135" s="200">
        <f t="shared" si="52"/>
        <v>28973.7</v>
      </c>
      <c r="AL135" s="200">
        <f t="shared" si="53"/>
        <v>0</v>
      </c>
      <c r="AM135" s="238">
        <f t="shared" si="54"/>
        <v>0</v>
      </c>
      <c r="AN135" s="187">
        <f t="shared" si="55"/>
        <v>1286619.8108959047</v>
      </c>
    </row>
    <row r="136" spans="1:40" ht="13.9" x14ac:dyDescent="0.4">
      <c r="A136" s="12" t="str">
        <f>Tunns!A136</f>
        <v>Non-operational</v>
      </c>
      <c r="B136" s="12">
        <f>Tunns!B136</f>
        <v>13</v>
      </c>
      <c r="C136" t="str">
        <f>Tunns!C136</f>
        <v>Greenbushes to Lambert</v>
      </c>
      <c r="D136" s="204">
        <f>'DORC build-up'!I80</f>
        <v>1.2</v>
      </c>
      <c r="E136" s="16">
        <v>63</v>
      </c>
      <c r="F136" s="16">
        <v>14</v>
      </c>
      <c r="G136" s="16">
        <v>0</v>
      </c>
      <c r="H136" s="16">
        <v>0</v>
      </c>
      <c r="I136" s="16">
        <v>0</v>
      </c>
      <c r="J136" s="16">
        <v>0</v>
      </c>
      <c r="K136" s="16">
        <v>0</v>
      </c>
      <c r="L136" s="16">
        <v>0</v>
      </c>
      <c r="N136" s="197">
        <v>0</v>
      </c>
      <c r="O136" s="197">
        <v>0</v>
      </c>
      <c r="P136" s="197">
        <v>0</v>
      </c>
      <c r="Q136" s="197">
        <v>0</v>
      </c>
      <c r="R136" s="197">
        <v>0</v>
      </c>
      <c r="S136" s="197">
        <v>0</v>
      </c>
      <c r="T136" s="197">
        <v>0</v>
      </c>
      <c r="U136" s="197">
        <v>0</v>
      </c>
      <c r="W136" s="269">
        <f t="shared" si="39"/>
        <v>862.3125</v>
      </c>
      <c r="X136" s="269">
        <f t="shared" si="40"/>
        <v>1293.46875</v>
      </c>
      <c r="Y136" s="269">
        <f t="shared" si="41"/>
        <v>1724.625</v>
      </c>
      <c r="Z136" s="269">
        <f t="shared" si="42"/>
        <v>2155.78125</v>
      </c>
      <c r="AA136" s="269">
        <f t="shared" si="43"/>
        <v>2586.9375</v>
      </c>
      <c r="AB136" s="269">
        <f t="shared" si="44"/>
        <v>3449.25</v>
      </c>
      <c r="AC136" s="269">
        <f t="shared" si="45"/>
        <v>4311.5625</v>
      </c>
      <c r="AD136" s="269">
        <f t="shared" si="46"/>
        <v>5173.875</v>
      </c>
      <c r="AF136" s="200">
        <f t="shared" si="47"/>
        <v>65190.824999999997</v>
      </c>
      <c r="AG136" s="200">
        <f t="shared" si="48"/>
        <v>21730.274999999998</v>
      </c>
      <c r="AH136" s="200">
        <f t="shared" si="49"/>
        <v>0</v>
      </c>
      <c r="AI136" s="200">
        <f t="shared" si="50"/>
        <v>0</v>
      </c>
      <c r="AJ136" s="200">
        <f t="shared" si="51"/>
        <v>0</v>
      </c>
      <c r="AK136" s="200">
        <f t="shared" si="52"/>
        <v>0</v>
      </c>
      <c r="AL136" s="200">
        <f t="shared" si="53"/>
        <v>0</v>
      </c>
      <c r="AM136" s="238">
        <f t="shared" si="54"/>
        <v>0</v>
      </c>
      <c r="AN136" s="187">
        <f t="shared" si="55"/>
        <v>86921.099999999991</v>
      </c>
    </row>
    <row r="137" spans="1:40" ht="13.9" x14ac:dyDescent="0.4">
      <c r="A137" s="12" t="str">
        <f>Tunns!A137</f>
        <v>Non-operational</v>
      </c>
      <c r="B137" s="12">
        <f>Tunns!B137</f>
        <v>14</v>
      </c>
      <c r="C137" t="str">
        <f>Tunns!C137</f>
        <v>Boyanup to Capel</v>
      </c>
      <c r="D137" s="204">
        <f>'DORC build-up'!I81</f>
        <v>1.2</v>
      </c>
      <c r="E137" s="16">
        <v>0</v>
      </c>
      <c r="F137" s="16">
        <v>0</v>
      </c>
      <c r="G137" s="16">
        <v>0</v>
      </c>
      <c r="H137" s="16">
        <v>0</v>
      </c>
      <c r="I137" s="16">
        <v>0</v>
      </c>
      <c r="J137" s="16">
        <v>0</v>
      </c>
      <c r="K137" s="16">
        <v>0</v>
      </c>
      <c r="L137" s="16">
        <v>0</v>
      </c>
      <c r="N137" s="197">
        <v>0</v>
      </c>
      <c r="O137" s="197">
        <v>0</v>
      </c>
      <c r="P137" s="197">
        <v>0</v>
      </c>
      <c r="Q137" s="197">
        <v>0</v>
      </c>
      <c r="R137" s="197">
        <v>0</v>
      </c>
      <c r="S137" s="197">
        <v>0</v>
      </c>
      <c r="T137" s="197">
        <v>0</v>
      </c>
      <c r="U137" s="197">
        <v>0</v>
      </c>
      <c r="W137" s="269">
        <f t="shared" si="39"/>
        <v>862.3125</v>
      </c>
      <c r="X137" s="269">
        <f t="shared" si="40"/>
        <v>1293.46875</v>
      </c>
      <c r="Y137" s="269">
        <f t="shared" si="41"/>
        <v>1724.625</v>
      </c>
      <c r="Z137" s="269">
        <f t="shared" si="42"/>
        <v>2155.78125</v>
      </c>
      <c r="AA137" s="269">
        <f t="shared" si="43"/>
        <v>2586.9375</v>
      </c>
      <c r="AB137" s="269">
        <f t="shared" si="44"/>
        <v>3449.25</v>
      </c>
      <c r="AC137" s="269">
        <f t="shared" si="45"/>
        <v>4311.5625</v>
      </c>
      <c r="AD137" s="269">
        <f t="shared" si="46"/>
        <v>5173.875</v>
      </c>
      <c r="AF137" s="200">
        <f t="shared" si="47"/>
        <v>0</v>
      </c>
      <c r="AG137" s="200">
        <f t="shared" si="48"/>
        <v>0</v>
      </c>
      <c r="AH137" s="200">
        <f t="shared" si="49"/>
        <v>0</v>
      </c>
      <c r="AI137" s="200">
        <f t="shared" si="50"/>
        <v>0</v>
      </c>
      <c r="AJ137" s="200">
        <f t="shared" si="51"/>
        <v>0</v>
      </c>
      <c r="AK137" s="200">
        <f t="shared" si="52"/>
        <v>0</v>
      </c>
      <c r="AL137" s="200">
        <f t="shared" si="53"/>
        <v>0</v>
      </c>
      <c r="AM137" s="238">
        <f t="shared" si="54"/>
        <v>0</v>
      </c>
      <c r="AN137" s="187">
        <f t="shared" si="55"/>
        <v>0</v>
      </c>
    </row>
    <row r="138" spans="1:40" ht="13.9" x14ac:dyDescent="0.4">
      <c r="A138" s="12" t="str">
        <f>Tunns!A138</f>
        <v>SWM</v>
      </c>
      <c r="B138" s="12">
        <f>Tunns!B138</f>
        <v>15</v>
      </c>
      <c r="C138" t="str">
        <f>Tunns!C138</f>
        <v>Picton Junction to Picton East</v>
      </c>
      <c r="D138" s="204">
        <f>'DORC build-up'!I82</f>
        <v>1.2</v>
      </c>
      <c r="E138" s="16">
        <v>11.68122866894198</v>
      </c>
      <c r="F138" s="16">
        <v>0</v>
      </c>
      <c r="G138" s="16">
        <v>0</v>
      </c>
      <c r="H138" s="16">
        <v>0</v>
      </c>
      <c r="I138" s="16">
        <v>0</v>
      </c>
      <c r="J138" s="16">
        <v>0</v>
      </c>
      <c r="K138" s="16">
        <v>0</v>
      </c>
      <c r="L138" s="16">
        <v>0</v>
      </c>
      <c r="N138" s="197">
        <v>2</v>
      </c>
      <c r="O138" s="197">
        <v>0</v>
      </c>
      <c r="P138" s="197">
        <v>0</v>
      </c>
      <c r="Q138" s="197">
        <v>0</v>
      </c>
      <c r="R138" s="197">
        <v>0</v>
      </c>
      <c r="S138" s="197">
        <v>0</v>
      </c>
      <c r="T138" s="197">
        <v>0</v>
      </c>
      <c r="U138" s="197">
        <v>0</v>
      </c>
      <c r="W138" s="269">
        <f t="shared" si="39"/>
        <v>862.3125</v>
      </c>
      <c r="X138" s="269">
        <f t="shared" si="40"/>
        <v>1293.46875</v>
      </c>
      <c r="Y138" s="269">
        <f t="shared" si="41"/>
        <v>1724.625</v>
      </c>
      <c r="Z138" s="269">
        <f t="shared" si="42"/>
        <v>2155.78125</v>
      </c>
      <c r="AA138" s="269">
        <f t="shared" si="43"/>
        <v>2586.9375</v>
      </c>
      <c r="AB138" s="269">
        <f t="shared" si="44"/>
        <v>3449.25</v>
      </c>
      <c r="AC138" s="269">
        <f t="shared" si="45"/>
        <v>4311.5625</v>
      </c>
      <c r="AD138" s="269">
        <f t="shared" si="46"/>
        <v>5173.875</v>
      </c>
      <c r="AF138" s="200">
        <f t="shared" si="47"/>
        <v>12087.443395904436</v>
      </c>
      <c r="AG138" s="200">
        <f t="shared" si="48"/>
        <v>0</v>
      </c>
      <c r="AH138" s="200">
        <f t="shared" si="49"/>
        <v>0</v>
      </c>
      <c r="AI138" s="200">
        <f t="shared" si="50"/>
        <v>0</v>
      </c>
      <c r="AJ138" s="200">
        <f t="shared" si="51"/>
        <v>0</v>
      </c>
      <c r="AK138" s="200">
        <f t="shared" si="52"/>
        <v>0</v>
      </c>
      <c r="AL138" s="200">
        <f t="shared" si="53"/>
        <v>0</v>
      </c>
      <c r="AM138" s="238">
        <f t="shared" si="54"/>
        <v>0</v>
      </c>
      <c r="AN138" s="187">
        <f t="shared" si="55"/>
        <v>12087.443395904436</v>
      </c>
    </row>
    <row r="139" spans="1:40" ht="13.9" x14ac:dyDescent="0.4">
      <c r="A139" s="12" t="str">
        <f>Tunns!A139</f>
        <v>SWM</v>
      </c>
      <c r="B139" s="12">
        <f>Tunns!B139</f>
        <v>16</v>
      </c>
      <c r="C139" t="str">
        <f>Tunns!C139</f>
        <v>Picton Junction to Bunbury Inner Harbour</v>
      </c>
      <c r="D139" s="204">
        <f>'DORC build-up'!I83</f>
        <v>1.2</v>
      </c>
      <c r="E139" s="16">
        <v>74.88</v>
      </c>
      <c r="F139" s="16">
        <v>0</v>
      </c>
      <c r="G139" s="16">
        <v>0</v>
      </c>
      <c r="H139" s="16">
        <v>0</v>
      </c>
      <c r="I139" s="16">
        <v>7</v>
      </c>
      <c r="J139" s="16">
        <v>0</v>
      </c>
      <c r="K139" s="16">
        <v>0</v>
      </c>
      <c r="L139" s="16">
        <v>0</v>
      </c>
      <c r="N139" s="197">
        <v>13</v>
      </c>
      <c r="O139" s="197">
        <v>0</v>
      </c>
      <c r="P139" s="197">
        <v>0</v>
      </c>
      <c r="Q139" s="197">
        <v>0</v>
      </c>
      <c r="R139" s="197">
        <v>1</v>
      </c>
      <c r="S139" s="197">
        <v>0</v>
      </c>
      <c r="T139" s="197">
        <v>0</v>
      </c>
      <c r="U139" s="197">
        <v>0</v>
      </c>
      <c r="W139" s="269">
        <f t="shared" si="39"/>
        <v>862.3125</v>
      </c>
      <c r="X139" s="269">
        <f t="shared" si="40"/>
        <v>1293.46875</v>
      </c>
      <c r="Y139" s="269">
        <f t="shared" si="41"/>
        <v>1724.625</v>
      </c>
      <c r="Z139" s="269">
        <f t="shared" si="42"/>
        <v>2155.78125</v>
      </c>
      <c r="AA139" s="269">
        <f t="shared" si="43"/>
        <v>2586.9375</v>
      </c>
      <c r="AB139" s="269">
        <f t="shared" si="44"/>
        <v>3449.25</v>
      </c>
      <c r="AC139" s="269">
        <f t="shared" si="45"/>
        <v>4311.5625</v>
      </c>
      <c r="AD139" s="269">
        <f t="shared" si="46"/>
        <v>5173.875</v>
      </c>
      <c r="AF139" s="200">
        <f t="shared" si="47"/>
        <v>77483.95199999999</v>
      </c>
      <c r="AG139" s="200">
        <f t="shared" si="48"/>
        <v>0</v>
      </c>
      <c r="AH139" s="200">
        <f t="shared" si="49"/>
        <v>0</v>
      </c>
      <c r="AI139" s="200">
        <f t="shared" si="50"/>
        <v>0</v>
      </c>
      <c r="AJ139" s="200">
        <f t="shared" si="51"/>
        <v>21730.274999999998</v>
      </c>
      <c r="AK139" s="200">
        <f t="shared" si="52"/>
        <v>0</v>
      </c>
      <c r="AL139" s="200">
        <f t="shared" si="53"/>
        <v>0</v>
      </c>
      <c r="AM139" s="238">
        <f t="shared" si="54"/>
        <v>0</v>
      </c>
      <c r="AN139" s="187">
        <f t="shared" si="55"/>
        <v>99214.226999999984</v>
      </c>
    </row>
    <row r="140" spans="1:40" ht="13.9" x14ac:dyDescent="0.4">
      <c r="A140" s="12" t="str">
        <f>Tunns!A140</f>
        <v>SWM</v>
      </c>
      <c r="B140" s="12">
        <f>Tunns!B140</f>
        <v>17</v>
      </c>
      <c r="C140" t="str">
        <f>Tunns!C140</f>
        <v>Picton Junction to Picton Container Terminal</v>
      </c>
      <c r="D140" s="204">
        <f>'DORC build-up'!I84</f>
        <v>1.2</v>
      </c>
      <c r="E140" s="16">
        <v>19</v>
      </c>
      <c r="F140" s="16">
        <v>0</v>
      </c>
      <c r="G140" s="16">
        <v>0</v>
      </c>
      <c r="H140" s="16">
        <v>0</v>
      </c>
      <c r="I140" s="16">
        <v>0</v>
      </c>
      <c r="J140" s="16">
        <v>0</v>
      </c>
      <c r="K140" s="16">
        <v>0</v>
      </c>
      <c r="L140" s="16">
        <v>0</v>
      </c>
      <c r="N140" s="197">
        <v>3</v>
      </c>
      <c r="O140" s="197">
        <v>0</v>
      </c>
      <c r="P140" s="197">
        <v>0</v>
      </c>
      <c r="Q140" s="197">
        <v>0</v>
      </c>
      <c r="R140" s="197">
        <v>0</v>
      </c>
      <c r="S140" s="197">
        <v>0</v>
      </c>
      <c r="T140" s="197">
        <v>0</v>
      </c>
      <c r="U140" s="197">
        <v>0</v>
      </c>
      <c r="W140" s="269">
        <f t="shared" si="39"/>
        <v>862.3125</v>
      </c>
      <c r="X140" s="269">
        <f t="shared" si="40"/>
        <v>1293.46875</v>
      </c>
      <c r="Y140" s="269">
        <f t="shared" si="41"/>
        <v>1724.625</v>
      </c>
      <c r="Z140" s="269">
        <f t="shared" si="42"/>
        <v>2155.78125</v>
      </c>
      <c r="AA140" s="269">
        <f t="shared" si="43"/>
        <v>2586.9375</v>
      </c>
      <c r="AB140" s="269">
        <f t="shared" si="44"/>
        <v>3449.25</v>
      </c>
      <c r="AC140" s="269">
        <f t="shared" si="45"/>
        <v>4311.5625</v>
      </c>
      <c r="AD140" s="269">
        <f t="shared" si="46"/>
        <v>5173.875</v>
      </c>
      <c r="AF140" s="200">
        <f t="shared" si="47"/>
        <v>19660.724999999999</v>
      </c>
      <c r="AG140" s="200">
        <f t="shared" si="48"/>
        <v>0</v>
      </c>
      <c r="AH140" s="200">
        <f t="shared" si="49"/>
        <v>0</v>
      </c>
      <c r="AI140" s="200">
        <f t="shared" si="50"/>
        <v>0</v>
      </c>
      <c r="AJ140" s="200">
        <f t="shared" si="51"/>
        <v>0</v>
      </c>
      <c r="AK140" s="200">
        <f t="shared" si="52"/>
        <v>0</v>
      </c>
      <c r="AL140" s="200">
        <f t="shared" si="53"/>
        <v>0</v>
      </c>
      <c r="AM140" s="238">
        <f t="shared" si="54"/>
        <v>0</v>
      </c>
      <c r="AN140" s="187">
        <f t="shared" si="55"/>
        <v>19660.724999999999</v>
      </c>
    </row>
    <row r="141" spans="1:40" ht="13.9" x14ac:dyDescent="0.4">
      <c r="A141" s="12" t="str">
        <f>Tunns!A141</f>
        <v>SWM</v>
      </c>
      <c r="B141" s="12">
        <f>Tunns!B141</f>
        <v>17</v>
      </c>
      <c r="C141" t="str">
        <f>Tunns!C141</f>
        <v>Picton Container Terminal to Bunbury Terminal</v>
      </c>
      <c r="D141" s="204">
        <f>'DORC build-up'!I85</f>
        <v>1.2</v>
      </c>
      <c r="E141" s="16">
        <v>7.7802047781569961</v>
      </c>
      <c r="F141" s="16">
        <v>0</v>
      </c>
      <c r="G141" s="16">
        <v>0</v>
      </c>
      <c r="H141" s="16">
        <v>0</v>
      </c>
      <c r="I141" s="16">
        <v>0</v>
      </c>
      <c r="J141" s="16">
        <v>0</v>
      </c>
      <c r="K141" s="16">
        <v>0</v>
      </c>
      <c r="L141" s="16">
        <v>0</v>
      </c>
      <c r="N141" s="197">
        <v>2</v>
      </c>
      <c r="O141" s="197">
        <v>0</v>
      </c>
      <c r="P141" s="197">
        <v>0</v>
      </c>
      <c r="Q141" s="197">
        <v>0</v>
      </c>
      <c r="R141" s="197">
        <v>0</v>
      </c>
      <c r="S141" s="197">
        <v>0</v>
      </c>
      <c r="T141" s="197">
        <v>0</v>
      </c>
      <c r="U141" s="197">
        <v>0</v>
      </c>
      <c r="W141" s="269">
        <f t="shared" si="39"/>
        <v>862.3125</v>
      </c>
      <c r="X141" s="269">
        <f t="shared" si="40"/>
        <v>1293.46875</v>
      </c>
      <c r="Y141" s="269">
        <f t="shared" si="41"/>
        <v>1724.625</v>
      </c>
      <c r="Z141" s="269">
        <f t="shared" si="42"/>
        <v>2155.78125</v>
      </c>
      <c r="AA141" s="269">
        <f t="shared" si="43"/>
        <v>2586.9375</v>
      </c>
      <c r="AB141" s="269">
        <f t="shared" si="44"/>
        <v>3449.25</v>
      </c>
      <c r="AC141" s="269">
        <f t="shared" si="45"/>
        <v>4311.5625</v>
      </c>
      <c r="AD141" s="269">
        <f t="shared" si="46"/>
        <v>5173.875</v>
      </c>
      <c r="AF141" s="200">
        <f t="shared" si="47"/>
        <v>8050.7613993174045</v>
      </c>
      <c r="AG141" s="200">
        <f t="shared" si="48"/>
        <v>0</v>
      </c>
      <c r="AH141" s="200">
        <f t="shared" si="49"/>
        <v>0</v>
      </c>
      <c r="AI141" s="200">
        <f t="shared" si="50"/>
        <v>0</v>
      </c>
      <c r="AJ141" s="200">
        <f t="shared" si="51"/>
        <v>0</v>
      </c>
      <c r="AK141" s="200">
        <f t="shared" si="52"/>
        <v>0</v>
      </c>
      <c r="AL141" s="200">
        <f t="shared" si="53"/>
        <v>0</v>
      </c>
      <c r="AM141" s="238">
        <f t="shared" si="54"/>
        <v>0</v>
      </c>
      <c r="AN141" s="187">
        <f t="shared" si="55"/>
        <v>8050.7613993174045</v>
      </c>
    </row>
    <row r="142" spans="1:40" ht="13.9" x14ac:dyDescent="0.4">
      <c r="A142" s="12" t="str">
        <f>Tunns!A142</f>
        <v>SWM</v>
      </c>
      <c r="B142" s="12">
        <f>Tunns!B142</f>
        <v>18</v>
      </c>
      <c r="C142" t="str">
        <f>Tunns!C142</f>
        <v>Pinjarra to Alumina Junction</v>
      </c>
      <c r="D142" s="204">
        <f>'DORC build-up'!I86</f>
        <v>1.2</v>
      </c>
      <c r="E142" s="16">
        <v>7.8020477815699643</v>
      </c>
      <c r="F142" s="16">
        <v>0</v>
      </c>
      <c r="G142" s="16">
        <v>0</v>
      </c>
      <c r="H142" s="16">
        <v>0</v>
      </c>
      <c r="I142" s="16">
        <v>0</v>
      </c>
      <c r="J142" s="16">
        <v>0</v>
      </c>
      <c r="K142" s="16">
        <v>0</v>
      </c>
      <c r="L142" s="16">
        <v>0</v>
      </c>
      <c r="N142" s="197">
        <v>0</v>
      </c>
      <c r="O142" s="197">
        <v>0</v>
      </c>
      <c r="P142" s="197">
        <v>0</v>
      </c>
      <c r="Q142" s="197">
        <v>0</v>
      </c>
      <c r="R142" s="197">
        <v>0</v>
      </c>
      <c r="S142" s="197">
        <v>0</v>
      </c>
      <c r="T142" s="197">
        <v>0</v>
      </c>
      <c r="U142" s="197">
        <v>0</v>
      </c>
      <c r="W142" s="269">
        <f t="shared" si="39"/>
        <v>862.3125</v>
      </c>
      <c r="X142" s="269">
        <f t="shared" si="40"/>
        <v>1293.46875</v>
      </c>
      <c r="Y142" s="269">
        <f t="shared" si="41"/>
        <v>1724.625</v>
      </c>
      <c r="Z142" s="269">
        <f t="shared" si="42"/>
        <v>2155.78125</v>
      </c>
      <c r="AA142" s="269">
        <f t="shared" si="43"/>
        <v>2586.9375</v>
      </c>
      <c r="AB142" s="269">
        <f t="shared" si="44"/>
        <v>3449.25</v>
      </c>
      <c r="AC142" s="269">
        <f t="shared" si="45"/>
        <v>4311.5625</v>
      </c>
      <c r="AD142" s="269">
        <f t="shared" si="46"/>
        <v>5173.875</v>
      </c>
      <c r="AF142" s="200">
        <f t="shared" si="47"/>
        <v>8073.363993174059</v>
      </c>
      <c r="AG142" s="200">
        <f t="shared" si="48"/>
        <v>0</v>
      </c>
      <c r="AH142" s="200">
        <f t="shared" si="49"/>
        <v>0</v>
      </c>
      <c r="AI142" s="200">
        <f t="shared" si="50"/>
        <v>0</v>
      </c>
      <c r="AJ142" s="200">
        <f t="shared" si="51"/>
        <v>0</v>
      </c>
      <c r="AK142" s="200">
        <f t="shared" si="52"/>
        <v>0</v>
      </c>
      <c r="AL142" s="200">
        <f t="shared" si="53"/>
        <v>0</v>
      </c>
      <c r="AM142" s="238">
        <f t="shared" si="54"/>
        <v>0</v>
      </c>
      <c r="AN142" s="187">
        <f t="shared" si="55"/>
        <v>8073.363993174059</v>
      </c>
    </row>
    <row r="143" spans="1:40" ht="13.9" x14ac:dyDescent="0.4">
      <c r="A143" s="12" t="str">
        <f>Tunns!A143</f>
        <v>SWM</v>
      </c>
      <c r="B143" s="12">
        <f>Tunns!B143</f>
        <v>19</v>
      </c>
      <c r="C143" t="str">
        <f>Tunns!C143</f>
        <v>Alumina Junction to Pinjarra South</v>
      </c>
      <c r="D143" s="204">
        <f>'DORC build-up'!I87</f>
        <v>1.2</v>
      </c>
      <c r="E143" s="16">
        <v>2.3406143344709895</v>
      </c>
      <c r="F143" s="16">
        <v>0</v>
      </c>
      <c r="G143" s="16">
        <v>0</v>
      </c>
      <c r="H143" s="16">
        <v>0</v>
      </c>
      <c r="I143" s="16">
        <v>0</v>
      </c>
      <c r="J143" s="16">
        <v>0</v>
      </c>
      <c r="K143" s="16">
        <v>0</v>
      </c>
      <c r="L143" s="16">
        <v>0</v>
      </c>
      <c r="N143" s="197">
        <v>3</v>
      </c>
      <c r="O143" s="197">
        <v>0</v>
      </c>
      <c r="P143" s="197">
        <v>0</v>
      </c>
      <c r="Q143" s="197">
        <v>0</v>
      </c>
      <c r="R143" s="197">
        <v>0</v>
      </c>
      <c r="S143" s="197">
        <v>0</v>
      </c>
      <c r="T143" s="197">
        <v>0</v>
      </c>
      <c r="U143" s="197">
        <v>0</v>
      </c>
      <c r="W143" s="269">
        <f t="shared" si="39"/>
        <v>862.3125</v>
      </c>
      <c r="X143" s="269">
        <f t="shared" si="40"/>
        <v>1293.46875</v>
      </c>
      <c r="Y143" s="269">
        <f t="shared" si="41"/>
        <v>1724.625</v>
      </c>
      <c r="Z143" s="269">
        <f t="shared" si="42"/>
        <v>2155.78125</v>
      </c>
      <c r="AA143" s="269">
        <f t="shared" si="43"/>
        <v>2586.9375</v>
      </c>
      <c r="AB143" s="269">
        <f t="shared" si="44"/>
        <v>3449.25</v>
      </c>
      <c r="AC143" s="269">
        <f t="shared" si="45"/>
        <v>4311.5625</v>
      </c>
      <c r="AD143" s="269">
        <f t="shared" si="46"/>
        <v>5173.875</v>
      </c>
      <c r="AF143" s="200">
        <f t="shared" si="47"/>
        <v>2422.0091979522181</v>
      </c>
      <c r="AG143" s="200">
        <f t="shared" si="48"/>
        <v>0</v>
      </c>
      <c r="AH143" s="200">
        <f t="shared" si="49"/>
        <v>0</v>
      </c>
      <c r="AI143" s="200">
        <f t="shared" si="50"/>
        <v>0</v>
      </c>
      <c r="AJ143" s="200">
        <f t="shared" si="51"/>
        <v>0</v>
      </c>
      <c r="AK143" s="200">
        <f t="shared" si="52"/>
        <v>0</v>
      </c>
      <c r="AL143" s="200">
        <f t="shared" si="53"/>
        <v>0</v>
      </c>
      <c r="AM143" s="238">
        <f t="shared" si="54"/>
        <v>0</v>
      </c>
      <c r="AN143" s="187">
        <f t="shared" si="55"/>
        <v>2422.0091979522181</v>
      </c>
    </row>
    <row r="144" spans="1:40" ht="13.9" x14ac:dyDescent="0.4">
      <c r="A144" s="12" t="str">
        <f>Tunns!A144</f>
        <v>Collie</v>
      </c>
      <c r="B144" s="12">
        <f>Tunns!B144</f>
        <v>20</v>
      </c>
      <c r="C144" t="str">
        <f>Tunns!C144</f>
        <v>Brunswick Junction to Brunswick East</v>
      </c>
      <c r="D144" s="204">
        <f>'DORC build-up'!I88</f>
        <v>1.2</v>
      </c>
      <c r="E144" s="16">
        <v>10.540614334470988</v>
      </c>
      <c r="F144" s="16">
        <v>0.78020477815699651</v>
      </c>
      <c r="G144" s="16">
        <v>7</v>
      </c>
      <c r="H144" s="16">
        <v>0</v>
      </c>
      <c r="I144" s="16">
        <v>0</v>
      </c>
      <c r="J144" s="16">
        <v>0</v>
      </c>
      <c r="K144" s="16">
        <v>0</v>
      </c>
      <c r="L144" s="16">
        <v>0</v>
      </c>
      <c r="N144" s="197">
        <v>5</v>
      </c>
      <c r="O144" s="197">
        <v>1</v>
      </c>
      <c r="P144" s="197">
        <v>1</v>
      </c>
      <c r="Q144" s="197">
        <v>0</v>
      </c>
      <c r="R144" s="197">
        <v>0</v>
      </c>
      <c r="S144" s="197">
        <v>0</v>
      </c>
      <c r="T144" s="197">
        <v>0</v>
      </c>
      <c r="U144" s="197">
        <v>0</v>
      </c>
      <c r="W144" s="269">
        <f t="shared" si="39"/>
        <v>862.3125</v>
      </c>
      <c r="X144" s="269">
        <f t="shared" si="40"/>
        <v>1293.46875</v>
      </c>
      <c r="Y144" s="269">
        <f t="shared" si="41"/>
        <v>1724.625</v>
      </c>
      <c r="Z144" s="269">
        <f t="shared" si="42"/>
        <v>2155.78125</v>
      </c>
      <c r="AA144" s="269">
        <f t="shared" si="43"/>
        <v>2586.9375</v>
      </c>
      <c r="AB144" s="269">
        <f t="shared" si="44"/>
        <v>3449.25</v>
      </c>
      <c r="AC144" s="269">
        <f t="shared" si="45"/>
        <v>4311.5625</v>
      </c>
      <c r="AD144" s="269">
        <f t="shared" si="46"/>
        <v>5173.875</v>
      </c>
      <c r="AF144" s="200">
        <f t="shared" si="47"/>
        <v>10907.164197952216</v>
      </c>
      <c r="AG144" s="200">
        <f t="shared" si="48"/>
        <v>1211.004598976109</v>
      </c>
      <c r="AH144" s="200">
        <f t="shared" si="49"/>
        <v>14486.85</v>
      </c>
      <c r="AI144" s="200">
        <f t="shared" si="50"/>
        <v>0</v>
      </c>
      <c r="AJ144" s="200">
        <f t="shared" si="51"/>
        <v>0</v>
      </c>
      <c r="AK144" s="200">
        <f t="shared" si="52"/>
        <v>0</v>
      </c>
      <c r="AL144" s="200">
        <f t="shared" si="53"/>
        <v>0</v>
      </c>
      <c r="AM144" s="238">
        <f t="shared" si="54"/>
        <v>0</v>
      </c>
      <c r="AN144" s="187">
        <f t="shared" si="55"/>
        <v>26605.018796928325</v>
      </c>
    </row>
    <row r="145" spans="1:40" ht="13.9" x14ac:dyDescent="0.4">
      <c r="A145" s="12" t="str">
        <f>Tunns!A145</f>
        <v>Collie</v>
      </c>
      <c r="B145" s="12">
        <f>Tunns!B145</f>
        <v>20</v>
      </c>
      <c r="C145" t="str">
        <f>Tunns!C145</f>
        <v>Brunswick East to Worsley</v>
      </c>
      <c r="D145" s="204">
        <f>'DORC build-up'!I89</f>
        <v>1.2</v>
      </c>
      <c r="E145" s="16">
        <v>477.54880546075054</v>
      </c>
      <c r="F145" s="16">
        <v>28</v>
      </c>
      <c r="G145" s="16">
        <v>7</v>
      </c>
      <c r="H145" s="16">
        <v>0</v>
      </c>
      <c r="I145" s="16">
        <v>0</v>
      </c>
      <c r="J145" s="16">
        <v>14</v>
      </c>
      <c r="K145" s="16">
        <v>0</v>
      </c>
      <c r="L145" s="16">
        <v>0</v>
      </c>
      <c r="N145" s="197">
        <v>107</v>
      </c>
      <c r="O145" s="197">
        <v>4</v>
      </c>
      <c r="P145" s="197">
        <v>1</v>
      </c>
      <c r="Q145" s="197">
        <v>0</v>
      </c>
      <c r="R145" s="197">
        <v>0</v>
      </c>
      <c r="S145" s="197">
        <v>2</v>
      </c>
      <c r="T145" s="197">
        <v>0</v>
      </c>
      <c r="U145" s="197">
        <v>0</v>
      </c>
      <c r="W145" s="269">
        <f t="shared" si="39"/>
        <v>862.3125</v>
      </c>
      <c r="X145" s="269">
        <f t="shared" si="40"/>
        <v>1293.46875</v>
      </c>
      <c r="Y145" s="269">
        <f t="shared" si="41"/>
        <v>1724.625</v>
      </c>
      <c r="Z145" s="269">
        <f t="shared" si="42"/>
        <v>2155.78125</v>
      </c>
      <c r="AA145" s="269">
        <f t="shared" si="43"/>
        <v>2586.9375</v>
      </c>
      <c r="AB145" s="269">
        <f t="shared" si="44"/>
        <v>3449.25</v>
      </c>
      <c r="AC145" s="269">
        <f t="shared" si="45"/>
        <v>4311.5625</v>
      </c>
      <c r="AD145" s="269">
        <f t="shared" si="46"/>
        <v>5173.875</v>
      </c>
      <c r="AF145" s="200">
        <f t="shared" si="47"/>
        <v>494155.5651706481</v>
      </c>
      <c r="AG145" s="200">
        <f t="shared" si="48"/>
        <v>43460.549999999996</v>
      </c>
      <c r="AH145" s="200">
        <f t="shared" si="49"/>
        <v>14486.85</v>
      </c>
      <c r="AI145" s="200">
        <f t="shared" si="50"/>
        <v>0</v>
      </c>
      <c r="AJ145" s="200">
        <f t="shared" si="51"/>
        <v>0</v>
      </c>
      <c r="AK145" s="200">
        <f t="shared" si="52"/>
        <v>57947.4</v>
      </c>
      <c r="AL145" s="200">
        <f t="shared" si="53"/>
        <v>0</v>
      </c>
      <c r="AM145" s="238">
        <f t="shared" si="54"/>
        <v>0</v>
      </c>
      <c r="AN145" s="187">
        <f t="shared" si="55"/>
        <v>610050.36517064809</v>
      </c>
    </row>
    <row r="146" spans="1:40" ht="13.9" x14ac:dyDescent="0.4">
      <c r="A146" s="12" t="str">
        <f>Tunns!A146</f>
        <v>Collie</v>
      </c>
      <c r="B146" s="12">
        <f>Tunns!B146</f>
        <v>20</v>
      </c>
      <c r="C146" t="str">
        <f>Tunns!C146</f>
        <v>Worsley to Worsley East</v>
      </c>
      <c r="D146" s="204">
        <f>'DORC build-up'!I90</f>
        <v>1.2</v>
      </c>
      <c r="E146" s="16">
        <v>13.280204778156996</v>
      </c>
      <c r="F146" s="16">
        <v>0</v>
      </c>
      <c r="G146" s="16">
        <v>7</v>
      </c>
      <c r="H146" s="16">
        <v>0</v>
      </c>
      <c r="I146" s="16">
        <v>0</v>
      </c>
      <c r="J146" s="16">
        <v>0</v>
      </c>
      <c r="K146" s="16">
        <v>0</v>
      </c>
      <c r="L146" s="16">
        <v>0</v>
      </c>
      <c r="N146" s="197">
        <v>3</v>
      </c>
      <c r="O146" s="197">
        <v>0</v>
      </c>
      <c r="P146" s="197">
        <v>1</v>
      </c>
      <c r="Q146" s="197">
        <v>0</v>
      </c>
      <c r="R146" s="197">
        <v>0</v>
      </c>
      <c r="S146" s="197">
        <v>0</v>
      </c>
      <c r="T146" s="197">
        <v>0</v>
      </c>
      <c r="U146" s="197">
        <v>0</v>
      </c>
      <c r="W146" s="269">
        <f t="shared" si="39"/>
        <v>862.3125</v>
      </c>
      <c r="X146" s="269">
        <f t="shared" si="40"/>
        <v>1293.46875</v>
      </c>
      <c r="Y146" s="269">
        <f t="shared" si="41"/>
        <v>1724.625</v>
      </c>
      <c r="Z146" s="269">
        <f t="shared" si="42"/>
        <v>2155.78125</v>
      </c>
      <c r="AA146" s="269">
        <f t="shared" si="43"/>
        <v>2586.9375</v>
      </c>
      <c r="AB146" s="269">
        <f t="shared" si="44"/>
        <v>3449.25</v>
      </c>
      <c r="AC146" s="269">
        <f t="shared" si="45"/>
        <v>4311.5625</v>
      </c>
      <c r="AD146" s="269">
        <f t="shared" si="46"/>
        <v>5173.875</v>
      </c>
      <c r="AF146" s="200">
        <f t="shared" si="47"/>
        <v>13742.023899317406</v>
      </c>
      <c r="AG146" s="200">
        <f t="shared" si="48"/>
        <v>0</v>
      </c>
      <c r="AH146" s="200">
        <f t="shared" si="49"/>
        <v>14486.85</v>
      </c>
      <c r="AI146" s="200">
        <f t="shared" si="50"/>
        <v>0</v>
      </c>
      <c r="AJ146" s="200">
        <f t="shared" si="51"/>
        <v>0</v>
      </c>
      <c r="AK146" s="200">
        <f t="shared" si="52"/>
        <v>0</v>
      </c>
      <c r="AL146" s="200">
        <f t="shared" si="53"/>
        <v>0</v>
      </c>
      <c r="AM146" s="238">
        <f t="shared" si="54"/>
        <v>0</v>
      </c>
      <c r="AN146" s="187">
        <f t="shared" si="55"/>
        <v>28228.873899317405</v>
      </c>
    </row>
    <row r="147" spans="1:40" ht="13.9" x14ac:dyDescent="0.4">
      <c r="A147" s="12" t="str">
        <f>Tunns!A147</f>
        <v>Collie</v>
      </c>
      <c r="B147" s="12">
        <f>Tunns!B147</f>
        <v>20</v>
      </c>
      <c r="C147" t="str">
        <f>Tunns!C147</f>
        <v>Worsley East to Ewington Junction</v>
      </c>
      <c r="D147" s="204">
        <f>'DORC build-up'!I91</f>
        <v>1.2</v>
      </c>
      <c r="E147" s="16">
        <v>360.48122866894209</v>
      </c>
      <c r="F147" s="16">
        <v>0</v>
      </c>
      <c r="G147" s="16">
        <v>21.780204778156996</v>
      </c>
      <c r="H147" s="16">
        <v>7</v>
      </c>
      <c r="I147" s="16">
        <v>7</v>
      </c>
      <c r="J147" s="16">
        <v>14</v>
      </c>
      <c r="K147" s="16">
        <v>3.7</v>
      </c>
      <c r="L147" s="16">
        <v>0</v>
      </c>
      <c r="N147" s="197">
        <v>61</v>
      </c>
      <c r="O147" s="197">
        <v>0</v>
      </c>
      <c r="P147" s="197">
        <v>4</v>
      </c>
      <c r="Q147" s="197">
        <v>1</v>
      </c>
      <c r="R147" s="197">
        <v>1</v>
      </c>
      <c r="S147" s="197">
        <v>2</v>
      </c>
      <c r="T147" s="197">
        <v>1</v>
      </c>
      <c r="U147" s="197">
        <v>0</v>
      </c>
      <c r="W147" s="269">
        <f t="shared" si="39"/>
        <v>862.3125</v>
      </c>
      <c r="X147" s="269">
        <f t="shared" si="40"/>
        <v>1293.46875</v>
      </c>
      <c r="Y147" s="269">
        <f t="shared" si="41"/>
        <v>1724.625</v>
      </c>
      <c r="Z147" s="269">
        <f t="shared" si="42"/>
        <v>2155.78125</v>
      </c>
      <c r="AA147" s="269">
        <f t="shared" si="43"/>
        <v>2586.9375</v>
      </c>
      <c r="AB147" s="269">
        <f t="shared" si="44"/>
        <v>3449.25</v>
      </c>
      <c r="AC147" s="269">
        <f t="shared" si="45"/>
        <v>4311.5625</v>
      </c>
      <c r="AD147" s="269">
        <f t="shared" si="46"/>
        <v>5173.875</v>
      </c>
      <c r="AF147" s="200">
        <f t="shared" si="47"/>
        <v>373016.96339590452</v>
      </c>
      <c r="AG147" s="200">
        <f t="shared" si="48"/>
        <v>0</v>
      </c>
      <c r="AH147" s="200">
        <f t="shared" si="49"/>
        <v>45075.222798634808</v>
      </c>
      <c r="AI147" s="200">
        <f t="shared" si="50"/>
        <v>18108.5625</v>
      </c>
      <c r="AJ147" s="200">
        <f t="shared" si="51"/>
        <v>21730.274999999998</v>
      </c>
      <c r="AK147" s="200">
        <f t="shared" si="52"/>
        <v>57947.4</v>
      </c>
      <c r="AL147" s="200">
        <f t="shared" si="53"/>
        <v>19143.337499999998</v>
      </c>
      <c r="AM147" s="238">
        <f t="shared" si="54"/>
        <v>0</v>
      </c>
      <c r="AN147" s="187">
        <f t="shared" si="55"/>
        <v>535021.76119453937</v>
      </c>
    </row>
    <row r="148" spans="1:40" ht="13.9" x14ac:dyDescent="0.4">
      <c r="A148" s="12" t="str">
        <f>Tunns!A148</f>
        <v>Collie</v>
      </c>
      <c r="B148" s="12">
        <f>Tunns!B148</f>
        <v>20</v>
      </c>
      <c r="C148" t="str">
        <f>Tunns!C148</f>
        <v>Ewington Junction to Premier</v>
      </c>
      <c r="D148" s="204">
        <f>'DORC build-up'!I92</f>
        <v>1.2</v>
      </c>
      <c r="E148" s="16">
        <v>25.200000000000003</v>
      </c>
      <c r="F148" s="16">
        <v>0</v>
      </c>
      <c r="G148" s="16">
        <v>0</v>
      </c>
      <c r="H148" s="16">
        <v>0</v>
      </c>
      <c r="I148" s="16">
        <v>0</v>
      </c>
      <c r="J148" s="16">
        <v>0</v>
      </c>
      <c r="K148" s="16">
        <v>0</v>
      </c>
      <c r="L148" s="16">
        <v>0</v>
      </c>
      <c r="N148" s="197">
        <v>4</v>
      </c>
      <c r="O148" s="197">
        <v>0</v>
      </c>
      <c r="P148" s="197">
        <v>0</v>
      </c>
      <c r="Q148" s="197">
        <v>0</v>
      </c>
      <c r="R148" s="197">
        <v>0</v>
      </c>
      <c r="S148" s="197">
        <v>0</v>
      </c>
      <c r="T148" s="197">
        <v>0</v>
      </c>
      <c r="U148" s="197">
        <v>0</v>
      </c>
      <c r="W148" s="269">
        <f t="shared" si="39"/>
        <v>862.3125</v>
      </c>
      <c r="X148" s="269">
        <f t="shared" si="40"/>
        <v>1293.46875</v>
      </c>
      <c r="Y148" s="269">
        <f t="shared" si="41"/>
        <v>1724.625</v>
      </c>
      <c r="Z148" s="269">
        <f t="shared" si="42"/>
        <v>2155.78125</v>
      </c>
      <c r="AA148" s="269">
        <f t="shared" si="43"/>
        <v>2586.9375</v>
      </c>
      <c r="AB148" s="269">
        <f t="shared" si="44"/>
        <v>3449.25</v>
      </c>
      <c r="AC148" s="269">
        <f t="shared" si="45"/>
        <v>4311.5625</v>
      </c>
      <c r="AD148" s="269">
        <f t="shared" si="46"/>
        <v>5173.875</v>
      </c>
      <c r="AF148" s="200">
        <f t="shared" si="47"/>
        <v>26076.33</v>
      </c>
      <c r="AG148" s="200">
        <f t="shared" si="48"/>
        <v>0</v>
      </c>
      <c r="AH148" s="200">
        <f t="shared" si="49"/>
        <v>0</v>
      </c>
      <c r="AI148" s="200">
        <f t="shared" si="50"/>
        <v>0</v>
      </c>
      <c r="AJ148" s="200">
        <f t="shared" si="51"/>
        <v>0</v>
      </c>
      <c r="AK148" s="200">
        <f t="shared" si="52"/>
        <v>0</v>
      </c>
      <c r="AL148" s="200">
        <f t="shared" si="53"/>
        <v>0</v>
      </c>
      <c r="AM148" s="238">
        <f t="shared" si="54"/>
        <v>0</v>
      </c>
      <c r="AN148" s="187">
        <f t="shared" si="55"/>
        <v>26076.33</v>
      </c>
    </row>
    <row r="149" spans="1:40" ht="13.9" x14ac:dyDescent="0.4">
      <c r="A149" s="12" t="str">
        <f>Tunns!A149</f>
        <v>Collie</v>
      </c>
      <c r="B149" s="12">
        <f>Tunns!B149</f>
        <v>21</v>
      </c>
      <c r="C149" t="str">
        <f>Tunns!C149</f>
        <v>Brunswick North to Brunswick East</v>
      </c>
      <c r="D149" s="204">
        <f>'DORC build-up'!I93</f>
        <v>1.2</v>
      </c>
      <c r="E149" s="16">
        <v>13</v>
      </c>
      <c r="F149" s="16">
        <v>0</v>
      </c>
      <c r="G149" s="16">
        <v>0</v>
      </c>
      <c r="H149" s="16">
        <v>0</v>
      </c>
      <c r="I149" s="16">
        <v>0</v>
      </c>
      <c r="J149" s="16">
        <v>0</v>
      </c>
      <c r="K149" s="16">
        <v>0</v>
      </c>
      <c r="L149" s="16">
        <v>0</v>
      </c>
      <c r="N149" s="197">
        <v>2</v>
      </c>
      <c r="O149" s="197">
        <v>0</v>
      </c>
      <c r="P149" s="197">
        <v>0</v>
      </c>
      <c r="Q149" s="197">
        <v>0</v>
      </c>
      <c r="R149" s="197">
        <v>0</v>
      </c>
      <c r="S149" s="197">
        <v>0</v>
      </c>
      <c r="T149" s="197">
        <v>0</v>
      </c>
      <c r="U149" s="197">
        <v>0</v>
      </c>
      <c r="W149" s="269">
        <f t="shared" si="39"/>
        <v>862.3125</v>
      </c>
      <c r="X149" s="269">
        <f t="shared" si="40"/>
        <v>1293.46875</v>
      </c>
      <c r="Y149" s="269">
        <f t="shared" si="41"/>
        <v>1724.625</v>
      </c>
      <c r="Z149" s="269">
        <f t="shared" si="42"/>
        <v>2155.78125</v>
      </c>
      <c r="AA149" s="269">
        <f t="shared" si="43"/>
        <v>2586.9375</v>
      </c>
      <c r="AB149" s="269">
        <f t="shared" si="44"/>
        <v>3449.25</v>
      </c>
      <c r="AC149" s="269">
        <f t="shared" si="45"/>
        <v>4311.5625</v>
      </c>
      <c r="AD149" s="269">
        <f t="shared" si="46"/>
        <v>5173.875</v>
      </c>
      <c r="AF149" s="200">
        <f t="shared" si="47"/>
        <v>13452.074999999999</v>
      </c>
      <c r="AG149" s="200">
        <f t="shared" si="48"/>
        <v>0</v>
      </c>
      <c r="AH149" s="200">
        <f t="shared" si="49"/>
        <v>0</v>
      </c>
      <c r="AI149" s="200">
        <f t="shared" si="50"/>
        <v>0</v>
      </c>
      <c r="AJ149" s="200">
        <f t="shared" si="51"/>
        <v>0</v>
      </c>
      <c r="AK149" s="200">
        <f t="shared" si="52"/>
        <v>0</v>
      </c>
      <c r="AL149" s="200">
        <f t="shared" si="53"/>
        <v>0</v>
      </c>
      <c r="AM149" s="238">
        <f t="shared" si="54"/>
        <v>0</v>
      </c>
      <c r="AN149" s="187">
        <f t="shared" si="55"/>
        <v>13452.074999999999</v>
      </c>
    </row>
    <row r="150" spans="1:40" ht="13.9" x14ac:dyDescent="0.4">
      <c r="A150" s="12" t="str">
        <f>Tunns!A150</f>
        <v>Collie</v>
      </c>
      <c r="B150" s="12">
        <f>Tunns!B150</f>
        <v>22</v>
      </c>
      <c r="C150" t="str">
        <f>Tunns!C150</f>
        <v>Worsley to Hamilton</v>
      </c>
      <c r="D150" s="204">
        <f>'DORC build-up'!I94</f>
        <v>1.2</v>
      </c>
      <c r="E150" s="16">
        <v>147</v>
      </c>
      <c r="F150" s="16">
        <v>0</v>
      </c>
      <c r="G150" s="16">
        <v>0</v>
      </c>
      <c r="H150" s="16">
        <v>0</v>
      </c>
      <c r="I150" s="16">
        <v>0</v>
      </c>
      <c r="J150" s="16">
        <v>0</v>
      </c>
      <c r="K150" s="16">
        <v>0</v>
      </c>
      <c r="L150" s="16">
        <v>0</v>
      </c>
      <c r="N150" s="197">
        <v>21</v>
      </c>
      <c r="O150" s="197">
        <v>0</v>
      </c>
      <c r="P150" s="197">
        <v>0</v>
      </c>
      <c r="Q150" s="197">
        <v>0</v>
      </c>
      <c r="R150" s="197">
        <v>0</v>
      </c>
      <c r="S150" s="197">
        <v>0</v>
      </c>
      <c r="T150" s="197">
        <v>0</v>
      </c>
      <c r="U150" s="197">
        <v>0</v>
      </c>
      <c r="W150" s="269">
        <f t="shared" si="39"/>
        <v>862.3125</v>
      </c>
      <c r="X150" s="269">
        <f t="shared" si="40"/>
        <v>1293.46875</v>
      </c>
      <c r="Y150" s="269">
        <f t="shared" si="41"/>
        <v>1724.625</v>
      </c>
      <c r="Z150" s="269">
        <f t="shared" si="42"/>
        <v>2155.78125</v>
      </c>
      <c r="AA150" s="269">
        <f t="shared" si="43"/>
        <v>2586.9375</v>
      </c>
      <c r="AB150" s="269">
        <f t="shared" si="44"/>
        <v>3449.25</v>
      </c>
      <c r="AC150" s="269">
        <f t="shared" si="45"/>
        <v>4311.5625</v>
      </c>
      <c r="AD150" s="269">
        <f t="shared" si="46"/>
        <v>5173.875</v>
      </c>
      <c r="AF150" s="200">
        <f t="shared" si="47"/>
        <v>152111.92499999999</v>
      </c>
      <c r="AG150" s="200">
        <f t="shared" si="48"/>
        <v>0</v>
      </c>
      <c r="AH150" s="200">
        <f t="shared" si="49"/>
        <v>0</v>
      </c>
      <c r="AI150" s="200">
        <f t="shared" si="50"/>
        <v>0</v>
      </c>
      <c r="AJ150" s="200">
        <f t="shared" si="51"/>
        <v>0</v>
      </c>
      <c r="AK150" s="200">
        <f t="shared" si="52"/>
        <v>0</v>
      </c>
      <c r="AL150" s="200">
        <f t="shared" si="53"/>
        <v>0</v>
      </c>
      <c r="AM150" s="238">
        <f t="shared" si="54"/>
        <v>0</v>
      </c>
      <c r="AN150" s="187">
        <f t="shared" si="55"/>
        <v>152111.92499999999</v>
      </c>
    </row>
    <row r="151" spans="1:40" ht="13.9" x14ac:dyDescent="0.4">
      <c r="A151" s="12" t="str">
        <f>Tunns!A151</f>
        <v>Collie</v>
      </c>
      <c r="B151" s="12">
        <f>Tunns!B151</f>
        <v>22</v>
      </c>
      <c r="C151" t="str">
        <f>Tunns!C151</f>
        <v>Worsley East to Worsley North</v>
      </c>
      <c r="D151" s="204">
        <f>'DORC build-up'!I95</f>
        <v>1.2</v>
      </c>
      <c r="E151" s="16">
        <v>14</v>
      </c>
      <c r="F151" s="16">
        <v>0</v>
      </c>
      <c r="G151" s="16">
        <v>0</v>
      </c>
      <c r="H151" s="16">
        <v>0</v>
      </c>
      <c r="I151" s="16">
        <v>0</v>
      </c>
      <c r="J151" s="16">
        <v>0</v>
      </c>
      <c r="K151" s="16">
        <v>0</v>
      </c>
      <c r="L151" s="16">
        <v>0</v>
      </c>
      <c r="N151" s="197">
        <v>2</v>
      </c>
      <c r="O151" s="197">
        <v>0</v>
      </c>
      <c r="P151" s="197">
        <v>0</v>
      </c>
      <c r="Q151" s="197">
        <v>0</v>
      </c>
      <c r="R151" s="197">
        <v>0</v>
      </c>
      <c r="S151" s="197">
        <v>0</v>
      </c>
      <c r="T151" s="197">
        <v>0</v>
      </c>
      <c r="U151" s="197">
        <v>0</v>
      </c>
      <c r="W151" s="269">
        <f t="shared" si="39"/>
        <v>862.3125</v>
      </c>
      <c r="X151" s="269">
        <f t="shared" si="40"/>
        <v>1293.46875</v>
      </c>
      <c r="Y151" s="269">
        <f t="shared" si="41"/>
        <v>1724.625</v>
      </c>
      <c r="Z151" s="269">
        <f t="shared" si="42"/>
        <v>2155.78125</v>
      </c>
      <c r="AA151" s="269">
        <f t="shared" si="43"/>
        <v>2586.9375</v>
      </c>
      <c r="AB151" s="269">
        <f t="shared" si="44"/>
        <v>3449.25</v>
      </c>
      <c r="AC151" s="269">
        <f t="shared" si="45"/>
        <v>4311.5625</v>
      </c>
      <c r="AD151" s="269">
        <f t="shared" si="46"/>
        <v>5173.875</v>
      </c>
      <c r="AF151" s="200">
        <f t="shared" si="47"/>
        <v>14486.85</v>
      </c>
      <c r="AG151" s="200">
        <f t="shared" si="48"/>
        <v>0</v>
      </c>
      <c r="AH151" s="200">
        <f t="shared" si="49"/>
        <v>0</v>
      </c>
      <c r="AI151" s="200">
        <f t="shared" si="50"/>
        <v>0</v>
      </c>
      <c r="AJ151" s="200">
        <f t="shared" si="51"/>
        <v>0</v>
      </c>
      <c r="AK151" s="200">
        <f t="shared" si="52"/>
        <v>0</v>
      </c>
      <c r="AL151" s="200">
        <f t="shared" si="53"/>
        <v>0</v>
      </c>
      <c r="AM151" s="238">
        <f t="shared" si="54"/>
        <v>0</v>
      </c>
      <c r="AN151" s="187">
        <f t="shared" si="55"/>
        <v>14486.85</v>
      </c>
    </row>
    <row r="152" spans="1:40" ht="13.9" x14ac:dyDescent="0.4">
      <c r="A152" s="12" t="str">
        <f>Tunns!A152</f>
        <v>GSR</v>
      </c>
      <c r="B152" s="12">
        <f>Tunns!B152</f>
        <v>23</v>
      </c>
      <c r="C152" t="str">
        <f>Tunns!C152</f>
        <v>Avon Yard to York</v>
      </c>
      <c r="D152" s="204">
        <f>'DORC build-up'!I96</f>
        <v>1.3</v>
      </c>
      <c r="E152" s="16">
        <v>321.44061433447098</v>
      </c>
      <c r="F152" s="16">
        <v>177.31</v>
      </c>
      <c r="G152" s="16">
        <v>174.8</v>
      </c>
      <c r="H152" s="16">
        <v>64.900000000000006</v>
      </c>
      <c r="I152" s="16">
        <v>34.6</v>
      </c>
      <c r="J152" s="16">
        <v>0</v>
      </c>
      <c r="K152" s="16">
        <v>0</v>
      </c>
      <c r="L152" s="16">
        <v>0</v>
      </c>
      <c r="N152" s="197">
        <v>52</v>
      </c>
      <c r="O152" s="197">
        <v>27</v>
      </c>
      <c r="P152" s="197">
        <v>26</v>
      </c>
      <c r="Q152" s="197">
        <v>10</v>
      </c>
      <c r="R152" s="197">
        <v>6</v>
      </c>
      <c r="S152" s="197">
        <v>0</v>
      </c>
      <c r="T152" s="197">
        <v>0</v>
      </c>
      <c r="U152" s="197">
        <v>0</v>
      </c>
      <c r="W152" s="269">
        <f t="shared" si="39"/>
        <v>862.3125</v>
      </c>
      <c r="X152" s="269">
        <f t="shared" si="40"/>
        <v>1293.46875</v>
      </c>
      <c r="Y152" s="269">
        <f t="shared" si="41"/>
        <v>1724.625</v>
      </c>
      <c r="Z152" s="269">
        <f t="shared" si="42"/>
        <v>2155.78125</v>
      </c>
      <c r="AA152" s="269">
        <f t="shared" si="43"/>
        <v>2586.9375</v>
      </c>
      <c r="AB152" s="269">
        <f t="shared" si="44"/>
        <v>3449.25</v>
      </c>
      <c r="AC152" s="269">
        <f t="shared" si="45"/>
        <v>4311.5625</v>
      </c>
      <c r="AD152" s="269">
        <f t="shared" si="46"/>
        <v>5173.875</v>
      </c>
      <c r="AF152" s="200">
        <f t="shared" si="47"/>
        <v>360336.93767278158</v>
      </c>
      <c r="AG152" s="200">
        <f t="shared" si="48"/>
        <v>298148.42728125001</v>
      </c>
      <c r="AH152" s="200">
        <f t="shared" si="49"/>
        <v>391903.78500000003</v>
      </c>
      <c r="AI152" s="200">
        <f t="shared" si="50"/>
        <v>181883.26406250001</v>
      </c>
      <c r="AJ152" s="200">
        <f t="shared" si="51"/>
        <v>116360.44875000001</v>
      </c>
      <c r="AK152" s="200">
        <f t="shared" si="52"/>
        <v>0</v>
      </c>
      <c r="AL152" s="200">
        <f t="shared" si="53"/>
        <v>0</v>
      </c>
      <c r="AM152" s="238">
        <f t="shared" si="54"/>
        <v>0</v>
      </c>
      <c r="AN152" s="187">
        <f t="shared" si="55"/>
        <v>1348632.8627665318</v>
      </c>
    </row>
    <row r="153" spans="1:40" ht="13.9" x14ac:dyDescent="0.4">
      <c r="A153" s="12" t="str">
        <f>Tunns!A153</f>
        <v>GSR</v>
      </c>
      <c r="B153" s="12">
        <f>Tunns!B153</f>
        <v>23</v>
      </c>
      <c r="C153" t="str">
        <f>Tunns!C153</f>
        <v>York to Brookton</v>
      </c>
      <c r="D153" s="204">
        <f>'DORC build-up'!I97</f>
        <v>1.3</v>
      </c>
      <c r="E153" s="16">
        <v>265.00102389078495</v>
      </c>
      <c r="F153" s="16">
        <v>303.39999999999998</v>
      </c>
      <c r="G153" s="16">
        <v>89.299999999999983</v>
      </c>
      <c r="H153" s="16">
        <v>69</v>
      </c>
      <c r="I153" s="16">
        <v>106.5</v>
      </c>
      <c r="J153" s="16">
        <v>6</v>
      </c>
      <c r="K153" s="16">
        <v>0</v>
      </c>
      <c r="L153" s="16">
        <v>0</v>
      </c>
      <c r="N153" s="197">
        <v>48</v>
      </c>
      <c r="O153" s="197">
        <v>48</v>
      </c>
      <c r="P153" s="197">
        <v>14</v>
      </c>
      <c r="Q153" s="197">
        <v>10</v>
      </c>
      <c r="R153" s="197">
        <v>16</v>
      </c>
      <c r="S153" s="197">
        <v>1</v>
      </c>
      <c r="T153" s="197">
        <v>0</v>
      </c>
      <c r="U153" s="197">
        <v>0</v>
      </c>
      <c r="W153" s="269">
        <f t="shared" si="39"/>
        <v>862.3125</v>
      </c>
      <c r="X153" s="269">
        <f t="shared" si="40"/>
        <v>1293.46875</v>
      </c>
      <c r="Y153" s="269">
        <f t="shared" si="41"/>
        <v>1724.625</v>
      </c>
      <c r="Z153" s="269">
        <f t="shared" si="42"/>
        <v>2155.78125</v>
      </c>
      <c r="AA153" s="269">
        <f t="shared" si="43"/>
        <v>2586.9375</v>
      </c>
      <c r="AB153" s="269">
        <f t="shared" si="44"/>
        <v>3449.25</v>
      </c>
      <c r="AC153" s="269">
        <f t="shared" si="45"/>
        <v>4311.5625</v>
      </c>
      <c r="AD153" s="269">
        <f t="shared" si="46"/>
        <v>5173.875</v>
      </c>
      <c r="AF153" s="200">
        <f t="shared" si="47"/>
        <v>297067.80403796921</v>
      </c>
      <c r="AG153" s="200">
        <f t="shared" si="48"/>
        <v>510169.94437499996</v>
      </c>
      <c r="AH153" s="200">
        <f t="shared" si="49"/>
        <v>200211.71625</v>
      </c>
      <c r="AI153" s="200">
        <f t="shared" si="50"/>
        <v>193373.578125</v>
      </c>
      <c r="AJ153" s="200">
        <f t="shared" si="51"/>
        <v>358161.49687500001</v>
      </c>
      <c r="AK153" s="200">
        <f t="shared" si="52"/>
        <v>26904.15</v>
      </c>
      <c r="AL153" s="200">
        <f t="shared" si="53"/>
        <v>0</v>
      </c>
      <c r="AM153" s="238">
        <f t="shared" si="54"/>
        <v>0</v>
      </c>
      <c r="AN153" s="187">
        <f t="shared" si="55"/>
        <v>1585888.689662969</v>
      </c>
    </row>
    <row r="154" spans="1:40" ht="13.9" x14ac:dyDescent="0.4">
      <c r="A154" s="12" t="str">
        <f>Tunns!A154</f>
        <v>GSR</v>
      </c>
      <c r="B154" s="12">
        <f>Tunns!B154</f>
        <v>23</v>
      </c>
      <c r="C154" t="str">
        <f>Tunns!C154</f>
        <v>Brookton to Narrogin</v>
      </c>
      <c r="D154" s="204">
        <f>'DORC build-up'!I98</f>
        <v>1.3</v>
      </c>
      <c r="E154" s="16">
        <v>803.94061433447121</v>
      </c>
      <c r="F154" s="16">
        <v>20</v>
      </c>
      <c r="G154" s="16">
        <v>30.759999999999998</v>
      </c>
      <c r="H154" s="16">
        <v>2.1</v>
      </c>
      <c r="I154" s="16">
        <v>7</v>
      </c>
      <c r="J154" s="16">
        <v>3.6</v>
      </c>
      <c r="K154" s="16">
        <v>3.6</v>
      </c>
      <c r="L154" s="16">
        <v>0</v>
      </c>
      <c r="N154" s="197">
        <v>130</v>
      </c>
      <c r="O154" s="197">
        <v>4</v>
      </c>
      <c r="P154" s="197">
        <v>5</v>
      </c>
      <c r="Q154" s="197">
        <v>1</v>
      </c>
      <c r="R154" s="197">
        <v>1</v>
      </c>
      <c r="S154" s="197">
        <v>1</v>
      </c>
      <c r="T154" s="197">
        <v>1</v>
      </c>
      <c r="U154" s="197">
        <v>0</v>
      </c>
      <c r="W154" s="269">
        <f t="shared" si="39"/>
        <v>862.3125</v>
      </c>
      <c r="X154" s="269">
        <f t="shared" si="40"/>
        <v>1293.46875</v>
      </c>
      <c r="Y154" s="269">
        <f t="shared" si="41"/>
        <v>1724.625</v>
      </c>
      <c r="Z154" s="269">
        <f t="shared" si="42"/>
        <v>2155.78125</v>
      </c>
      <c r="AA154" s="269">
        <f t="shared" si="43"/>
        <v>2586.9375</v>
      </c>
      <c r="AB154" s="269">
        <f t="shared" si="44"/>
        <v>3449.25</v>
      </c>
      <c r="AC154" s="269">
        <f t="shared" si="45"/>
        <v>4311.5625</v>
      </c>
      <c r="AD154" s="269">
        <f t="shared" si="46"/>
        <v>5173.875</v>
      </c>
      <c r="AF154" s="200">
        <f t="shared" si="47"/>
        <v>901222.45329778176</v>
      </c>
      <c r="AG154" s="200">
        <f t="shared" si="48"/>
        <v>33630.1875</v>
      </c>
      <c r="AH154" s="200">
        <f t="shared" si="49"/>
        <v>68964.304499999998</v>
      </c>
      <c r="AI154" s="200">
        <f t="shared" si="50"/>
        <v>5885.2828125000005</v>
      </c>
      <c r="AJ154" s="200">
        <f t="shared" si="51"/>
        <v>23541.131250000002</v>
      </c>
      <c r="AK154" s="200">
        <f t="shared" si="52"/>
        <v>16142.490000000002</v>
      </c>
      <c r="AL154" s="200">
        <f t="shared" si="53"/>
        <v>20178.112499999999</v>
      </c>
      <c r="AM154" s="238">
        <f t="shared" si="54"/>
        <v>0</v>
      </c>
      <c r="AN154" s="187">
        <f t="shared" si="55"/>
        <v>1069563.9618602819</v>
      </c>
    </row>
    <row r="155" spans="1:40" ht="13.9" x14ac:dyDescent="0.4">
      <c r="A155" s="12" t="str">
        <f>Tunns!A155</f>
        <v>GSR</v>
      </c>
      <c r="B155" s="12">
        <f>Tunns!B155</f>
        <v>23</v>
      </c>
      <c r="C155" t="str">
        <f>Tunns!C155</f>
        <v>Narrogin to Wagin</v>
      </c>
      <c r="D155" s="204">
        <f>'DORC build-up'!I99</f>
        <v>1.3</v>
      </c>
      <c r="E155" s="16">
        <v>408.60000000000014</v>
      </c>
      <c r="F155" s="16">
        <v>19.2</v>
      </c>
      <c r="G155" s="16">
        <v>6.3000000000000007</v>
      </c>
      <c r="H155" s="16">
        <v>4.2</v>
      </c>
      <c r="I155" s="16">
        <v>0</v>
      </c>
      <c r="J155" s="16">
        <v>6.1</v>
      </c>
      <c r="K155" s="16">
        <v>0</v>
      </c>
      <c r="L155" s="16">
        <v>0</v>
      </c>
      <c r="N155" s="197">
        <v>65</v>
      </c>
      <c r="O155" s="197">
        <v>5</v>
      </c>
      <c r="P155" s="197">
        <v>3</v>
      </c>
      <c r="Q155" s="197">
        <v>2</v>
      </c>
      <c r="R155" s="197">
        <v>0</v>
      </c>
      <c r="S155" s="197">
        <v>1</v>
      </c>
      <c r="T155" s="197">
        <v>0</v>
      </c>
      <c r="U155" s="197">
        <v>0</v>
      </c>
      <c r="W155" s="269">
        <f t="shared" si="39"/>
        <v>862.3125</v>
      </c>
      <c r="X155" s="269">
        <f t="shared" si="40"/>
        <v>1293.46875</v>
      </c>
      <c r="Y155" s="269">
        <f t="shared" si="41"/>
        <v>1724.625</v>
      </c>
      <c r="Z155" s="269">
        <f t="shared" si="42"/>
        <v>2155.78125</v>
      </c>
      <c r="AA155" s="269">
        <f t="shared" si="43"/>
        <v>2586.9375</v>
      </c>
      <c r="AB155" s="269">
        <f t="shared" si="44"/>
        <v>3449.25</v>
      </c>
      <c r="AC155" s="269">
        <f t="shared" si="45"/>
        <v>4311.5625</v>
      </c>
      <c r="AD155" s="269">
        <f t="shared" si="46"/>
        <v>5173.875</v>
      </c>
      <c r="AF155" s="200">
        <f t="shared" si="47"/>
        <v>458043.15375000017</v>
      </c>
      <c r="AG155" s="200">
        <f t="shared" si="48"/>
        <v>32284.98</v>
      </c>
      <c r="AH155" s="200">
        <f t="shared" si="49"/>
        <v>14124.678750000001</v>
      </c>
      <c r="AI155" s="200">
        <f t="shared" si="50"/>
        <v>11770.565625000001</v>
      </c>
      <c r="AJ155" s="200">
        <f t="shared" si="51"/>
        <v>0</v>
      </c>
      <c r="AK155" s="200">
        <f t="shared" si="52"/>
        <v>27352.552500000002</v>
      </c>
      <c r="AL155" s="200">
        <f t="shared" si="53"/>
        <v>0</v>
      </c>
      <c r="AM155" s="238">
        <f t="shared" si="54"/>
        <v>0</v>
      </c>
      <c r="AN155" s="187">
        <f t="shared" si="55"/>
        <v>543575.93062500015</v>
      </c>
    </row>
    <row r="156" spans="1:40" ht="13.9" x14ac:dyDescent="0.4">
      <c r="A156" s="12" t="str">
        <f>Tunns!A156</f>
        <v>GSR</v>
      </c>
      <c r="B156" s="12">
        <f>Tunns!B156</f>
        <v>23</v>
      </c>
      <c r="C156" t="str">
        <f>Tunns!C156</f>
        <v>Wagin to Wagin South</v>
      </c>
      <c r="D156" s="204">
        <f>'DORC build-up'!I100</f>
        <v>1.3</v>
      </c>
      <c r="E156" s="16">
        <v>7</v>
      </c>
      <c r="F156" s="16">
        <v>0</v>
      </c>
      <c r="G156" s="16">
        <v>0</v>
      </c>
      <c r="H156" s="16">
        <v>0</v>
      </c>
      <c r="I156" s="16">
        <v>0</v>
      </c>
      <c r="J156" s="16">
        <v>0</v>
      </c>
      <c r="K156" s="16">
        <v>0</v>
      </c>
      <c r="L156" s="16">
        <v>0</v>
      </c>
      <c r="N156" s="197">
        <v>1</v>
      </c>
      <c r="O156" s="197">
        <v>0</v>
      </c>
      <c r="P156" s="197">
        <v>0</v>
      </c>
      <c r="Q156" s="197">
        <v>0</v>
      </c>
      <c r="R156" s="197">
        <v>0</v>
      </c>
      <c r="S156" s="197">
        <v>0</v>
      </c>
      <c r="T156" s="197">
        <v>0</v>
      </c>
      <c r="U156" s="197">
        <v>0</v>
      </c>
      <c r="W156" s="269">
        <f t="shared" si="39"/>
        <v>862.3125</v>
      </c>
      <c r="X156" s="269">
        <f t="shared" si="40"/>
        <v>1293.46875</v>
      </c>
      <c r="Y156" s="269">
        <f t="shared" si="41"/>
        <v>1724.625</v>
      </c>
      <c r="Z156" s="269">
        <f t="shared" si="42"/>
        <v>2155.78125</v>
      </c>
      <c r="AA156" s="269">
        <f t="shared" si="43"/>
        <v>2586.9375</v>
      </c>
      <c r="AB156" s="269">
        <f t="shared" si="44"/>
        <v>3449.25</v>
      </c>
      <c r="AC156" s="269">
        <f t="shared" si="45"/>
        <v>4311.5625</v>
      </c>
      <c r="AD156" s="269">
        <f t="shared" si="46"/>
        <v>5173.875</v>
      </c>
      <c r="AF156" s="200">
        <f t="shared" si="47"/>
        <v>7847.0437499999998</v>
      </c>
      <c r="AG156" s="200">
        <f t="shared" si="48"/>
        <v>0</v>
      </c>
      <c r="AH156" s="200">
        <f t="shared" si="49"/>
        <v>0</v>
      </c>
      <c r="AI156" s="200">
        <f t="shared" si="50"/>
        <v>0</v>
      </c>
      <c r="AJ156" s="200">
        <f t="shared" si="51"/>
        <v>0</v>
      </c>
      <c r="AK156" s="200">
        <f t="shared" si="52"/>
        <v>0</v>
      </c>
      <c r="AL156" s="200">
        <f t="shared" si="53"/>
        <v>0</v>
      </c>
      <c r="AM156" s="238">
        <f t="shared" si="54"/>
        <v>0</v>
      </c>
      <c r="AN156" s="187">
        <f t="shared" si="55"/>
        <v>7847.0437499999998</v>
      </c>
    </row>
    <row r="157" spans="1:40" ht="13.9" x14ac:dyDescent="0.4">
      <c r="A157" s="12" t="str">
        <f>Tunns!A157</f>
        <v>GSR</v>
      </c>
      <c r="B157" s="12">
        <f>Tunns!B157</f>
        <v>23</v>
      </c>
      <c r="C157" t="str">
        <f>Tunns!C157</f>
        <v>Wagin South to Katanning</v>
      </c>
      <c r="D157" s="204">
        <f>'DORC build-up'!I101</f>
        <v>1.3</v>
      </c>
      <c r="E157" s="16">
        <v>465.10000000000042</v>
      </c>
      <c r="F157" s="16">
        <v>25.3</v>
      </c>
      <c r="G157" s="16">
        <v>11.399999999999999</v>
      </c>
      <c r="H157" s="16">
        <v>7</v>
      </c>
      <c r="I157" s="16">
        <v>0</v>
      </c>
      <c r="J157" s="16">
        <v>0</v>
      </c>
      <c r="K157" s="16">
        <v>0</v>
      </c>
      <c r="L157" s="16">
        <v>0</v>
      </c>
      <c r="N157" s="197">
        <v>74</v>
      </c>
      <c r="O157" s="197">
        <v>5</v>
      </c>
      <c r="P157" s="197">
        <v>2</v>
      </c>
      <c r="Q157" s="197">
        <v>1</v>
      </c>
      <c r="R157" s="197">
        <v>0</v>
      </c>
      <c r="S157" s="197">
        <v>0</v>
      </c>
      <c r="T157" s="197">
        <v>0</v>
      </c>
      <c r="U157" s="197">
        <v>0</v>
      </c>
      <c r="W157" s="269">
        <f t="shared" si="39"/>
        <v>862.3125</v>
      </c>
      <c r="X157" s="269">
        <f t="shared" si="40"/>
        <v>1293.46875</v>
      </c>
      <c r="Y157" s="269">
        <f t="shared" si="41"/>
        <v>1724.625</v>
      </c>
      <c r="Z157" s="269">
        <f t="shared" si="42"/>
        <v>2155.78125</v>
      </c>
      <c r="AA157" s="269">
        <f t="shared" si="43"/>
        <v>2586.9375</v>
      </c>
      <c r="AB157" s="269">
        <f t="shared" si="44"/>
        <v>3449.25</v>
      </c>
      <c r="AC157" s="269">
        <f t="shared" si="45"/>
        <v>4311.5625</v>
      </c>
      <c r="AD157" s="269">
        <f t="shared" si="46"/>
        <v>5173.875</v>
      </c>
      <c r="AF157" s="200">
        <f t="shared" si="47"/>
        <v>521380.00687500049</v>
      </c>
      <c r="AG157" s="200">
        <f t="shared" si="48"/>
        <v>42542.1871875</v>
      </c>
      <c r="AH157" s="200">
        <f t="shared" si="49"/>
        <v>25558.942499999997</v>
      </c>
      <c r="AI157" s="200">
        <f t="shared" si="50"/>
        <v>19617.609375</v>
      </c>
      <c r="AJ157" s="200">
        <f t="shared" si="51"/>
        <v>0</v>
      </c>
      <c r="AK157" s="200">
        <f t="shared" si="52"/>
        <v>0</v>
      </c>
      <c r="AL157" s="200">
        <f t="shared" si="53"/>
        <v>0</v>
      </c>
      <c r="AM157" s="238">
        <f t="shared" si="54"/>
        <v>0</v>
      </c>
      <c r="AN157" s="187">
        <f t="shared" si="55"/>
        <v>609098.7459375005</v>
      </c>
    </row>
    <row r="158" spans="1:40" ht="13.9" x14ac:dyDescent="0.4">
      <c r="A158" s="12" t="str">
        <f>Tunns!A158</f>
        <v>GSR</v>
      </c>
      <c r="B158" s="12">
        <f>Tunns!B158</f>
        <v>23</v>
      </c>
      <c r="C158" t="str">
        <f>Tunns!C158</f>
        <v>Katanning to Tambellup</v>
      </c>
      <c r="D158" s="204">
        <f>'DORC build-up'!I102</f>
        <v>1.3</v>
      </c>
      <c r="E158" s="16">
        <v>320.88020477815701</v>
      </c>
      <c r="F158" s="16">
        <v>7.2</v>
      </c>
      <c r="G158" s="16">
        <v>7.2</v>
      </c>
      <c r="H158" s="16">
        <v>6.3000000000000007</v>
      </c>
      <c r="I158" s="16">
        <v>0</v>
      </c>
      <c r="J158" s="16">
        <v>0</v>
      </c>
      <c r="K158" s="16">
        <v>0</v>
      </c>
      <c r="L158" s="16">
        <v>3.7</v>
      </c>
      <c r="N158" s="197">
        <v>51</v>
      </c>
      <c r="O158" s="197">
        <v>2</v>
      </c>
      <c r="P158" s="197">
        <v>2</v>
      </c>
      <c r="Q158" s="197">
        <v>3</v>
      </c>
      <c r="R158" s="197">
        <v>0</v>
      </c>
      <c r="S158" s="197">
        <v>0</v>
      </c>
      <c r="T158" s="197">
        <v>0</v>
      </c>
      <c r="U158" s="197">
        <v>1</v>
      </c>
      <c r="W158" s="269">
        <f t="shared" si="39"/>
        <v>862.3125</v>
      </c>
      <c r="X158" s="269">
        <f t="shared" si="40"/>
        <v>1293.46875</v>
      </c>
      <c r="Y158" s="269">
        <f t="shared" si="41"/>
        <v>1724.625</v>
      </c>
      <c r="Z158" s="269">
        <f t="shared" si="42"/>
        <v>2155.78125</v>
      </c>
      <c r="AA158" s="269">
        <f t="shared" si="43"/>
        <v>2586.9375</v>
      </c>
      <c r="AB158" s="269">
        <f t="shared" si="44"/>
        <v>3449.25</v>
      </c>
      <c r="AC158" s="269">
        <f t="shared" si="45"/>
        <v>4311.5625</v>
      </c>
      <c r="AD158" s="269">
        <f t="shared" si="46"/>
        <v>5173.875</v>
      </c>
      <c r="AF158" s="200">
        <f t="shared" si="47"/>
        <v>359708.71505759389</v>
      </c>
      <c r="AG158" s="200">
        <f t="shared" si="48"/>
        <v>12106.8675</v>
      </c>
      <c r="AH158" s="200">
        <f t="shared" si="49"/>
        <v>16142.490000000002</v>
      </c>
      <c r="AI158" s="200">
        <f t="shared" si="50"/>
        <v>17655.848437500004</v>
      </c>
      <c r="AJ158" s="200">
        <f t="shared" si="51"/>
        <v>0</v>
      </c>
      <c r="AK158" s="200">
        <f t="shared" si="52"/>
        <v>0</v>
      </c>
      <c r="AL158" s="200">
        <f t="shared" si="53"/>
        <v>0</v>
      </c>
      <c r="AM158" s="238">
        <f t="shared" si="54"/>
        <v>24886.338750000003</v>
      </c>
      <c r="AN158" s="187">
        <f t="shared" si="55"/>
        <v>430500.25974509388</v>
      </c>
    </row>
    <row r="159" spans="1:40" ht="13.9" x14ac:dyDescent="0.4">
      <c r="A159" s="12" t="str">
        <f>Tunns!A159</f>
        <v>GSR</v>
      </c>
      <c r="B159" s="12">
        <f>Tunns!B159</f>
        <v>23</v>
      </c>
      <c r="C159" t="str">
        <f>Tunns!C159</f>
        <v>Tambellup to Redmond</v>
      </c>
      <c r="D159" s="204">
        <f>'DORC build-up'!I103</f>
        <v>1.3</v>
      </c>
      <c r="E159" s="16">
        <v>1005.7406143344715</v>
      </c>
      <c r="F159" s="16">
        <v>33.200000000000003</v>
      </c>
      <c r="G159" s="16">
        <v>7.3000000000000007</v>
      </c>
      <c r="H159" s="16">
        <v>10</v>
      </c>
      <c r="I159" s="16">
        <v>0</v>
      </c>
      <c r="J159" s="16">
        <v>7</v>
      </c>
      <c r="K159" s="16">
        <v>0</v>
      </c>
      <c r="L159" s="16">
        <v>0</v>
      </c>
      <c r="N159" s="197">
        <v>149</v>
      </c>
      <c r="O159" s="197">
        <v>6</v>
      </c>
      <c r="P159" s="197">
        <v>2</v>
      </c>
      <c r="Q159" s="197">
        <v>4</v>
      </c>
      <c r="R159" s="197">
        <v>0</v>
      </c>
      <c r="S159" s="197">
        <v>1</v>
      </c>
      <c r="T159" s="197">
        <v>0</v>
      </c>
      <c r="U159" s="197">
        <v>0</v>
      </c>
      <c r="W159" s="269">
        <f t="shared" si="39"/>
        <v>862.3125</v>
      </c>
      <c r="X159" s="269">
        <f t="shared" si="40"/>
        <v>1293.46875</v>
      </c>
      <c r="Y159" s="269">
        <f t="shared" si="41"/>
        <v>1724.625</v>
      </c>
      <c r="Z159" s="269">
        <f t="shared" si="42"/>
        <v>2155.78125</v>
      </c>
      <c r="AA159" s="269">
        <f t="shared" si="43"/>
        <v>2586.9375</v>
      </c>
      <c r="AB159" s="269">
        <f t="shared" si="44"/>
        <v>3449.25</v>
      </c>
      <c r="AC159" s="269">
        <f t="shared" si="45"/>
        <v>4311.5625</v>
      </c>
      <c r="AD159" s="269">
        <f t="shared" si="46"/>
        <v>5173.875</v>
      </c>
      <c r="AF159" s="200">
        <f t="shared" si="47"/>
        <v>1127441.5145477823</v>
      </c>
      <c r="AG159" s="200">
        <f t="shared" si="48"/>
        <v>55826.111250000009</v>
      </c>
      <c r="AH159" s="200">
        <f t="shared" si="49"/>
        <v>16366.691250000002</v>
      </c>
      <c r="AI159" s="200">
        <f t="shared" si="50"/>
        <v>28025.15625</v>
      </c>
      <c r="AJ159" s="200">
        <f t="shared" si="51"/>
        <v>0</v>
      </c>
      <c r="AK159" s="200">
        <f t="shared" si="52"/>
        <v>31388.174999999999</v>
      </c>
      <c r="AL159" s="200">
        <f t="shared" si="53"/>
        <v>0</v>
      </c>
      <c r="AM159" s="238">
        <f t="shared" si="54"/>
        <v>0</v>
      </c>
      <c r="AN159" s="187">
        <f t="shared" si="55"/>
        <v>1259047.6482977823</v>
      </c>
    </row>
    <row r="160" spans="1:40" ht="13.9" x14ac:dyDescent="0.4">
      <c r="A160" s="12" t="str">
        <f>Tunns!A160</f>
        <v>GSR</v>
      </c>
      <c r="B160" s="12">
        <f>Tunns!B160</f>
        <v>23</v>
      </c>
      <c r="C160" t="str">
        <f>Tunns!C160</f>
        <v>Redmond to Albany</v>
      </c>
      <c r="D160" s="204">
        <f>'DORC build-up'!I104</f>
        <v>1.3</v>
      </c>
      <c r="E160" s="16">
        <v>481.20000000000016</v>
      </c>
      <c r="F160" s="16">
        <v>21</v>
      </c>
      <c r="G160" s="16">
        <v>0</v>
      </c>
      <c r="H160" s="16">
        <v>9.8000000000000007</v>
      </c>
      <c r="I160" s="16">
        <v>0</v>
      </c>
      <c r="J160" s="16">
        <v>0</v>
      </c>
      <c r="K160" s="16">
        <v>0</v>
      </c>
      <c r="L160" s="16">
        <v>0</v>
      </c>
      <c r="N160" s="197">
        <v>73</v>
      </c>
      <c r="O160" s="197">
        <v>3</v>
      </c>
      <c r="P160" s="197">
        <v>0</v>
      </c>
      <c r="Q160" s="197">
        <v>2</v>
      </c>
      <c r="R160" s="197">
        <v>0</v>
      </c>
      <c r="S160" s="197">
        <v>0</v>
      </c>
      <c r="T160" s="197">
        <v>0</v>
      </c>
      <c r="U160" s="197">
        <v>0</v>
      </c>
      <c r="W160" s="269">
        <f t="shared" si="39"/>
        <v>862.3125</v>
      </c>
      <c r="X160" s="269">
        <f t="shared" si="40"/>
        <v>1293.46875</v>
      </c>
      <c r="Y160" s="269">
        <f t="shared" si="41"/>
        <v>1724.625</v>
      </c>
      <c r="Z160" s="269">
        <f t="shared" si="42"/>
        <v>2155.78125</v>
      </c>
      <c r="AA160" s="269">
        <f t="shared" si="43"/>
        <v>2586.9375</v>
      </c>
      <c r="AB160" s="269">
        <f t="shared" si="44"/>
        <v>3449.25</v>
      </c>
      <c r="AC160" s="269">
        <f t="shared" si="45"/>
        <v>4311.5625</v>
      </c>
      <c r="AD160" s="269">
        <f t="shared" si="46"/>
        <v>5173.875</v>
      </c>
      <c r="AF160" s="200">
        <f t="shared" si="47"/>
        <v>539428.20750000025</v>
      </c>
      <c r="AG160" s="200">
        <f t="shared" si="48"/>
        <v>35311.696875000001</v>
      </c>
      <c r="AH160" s="200">
        <f t="shared" si="49"/>
        <v>0</v>
      </c>
      <c r="AI160" s="200">
        <f t="shared" si="50"/>
        <v>27464.653125000001</v>
      </c>
      <c r="AJ160" s="200">
        <f t="shared" si="51"/>
        <v>0</v>
      </c>
      <c r="AK160" s="200">
        <f t="shared" si="52"/>
        <v>0</v>
      </c>
      <c r="AL160" s="200">
        <f t="shared" si="53"/>
        <v>0</v>
      </c>
      <c r="AM160" s="238">
        <f t="shared" si="54"/>
        <v>0</v>
      </c>
      <c r="AN160" s="187">
        <f t="shared" si="55"/>
        <v>602204.55750000023</v>
      </c>
    </row>
    <row r="161" spans="1:40" ht="13.9" x14ac:dyDescent="0.4">
      <c r="A161" s="12" t="str">
        <f>Tunns!A161</f>
        <v>Sidings &amp; Other</v>
      </c>
      <c r="B161" s="12">
        <f>Tunns!B161</f>
        <v>23</v>
      </c>
      <c r="C161" t="str">
        <f>Tunns!C161</f>
        <v>Redmond to Mirrambeena</v>
      </c>
      <c r="D161" s="204">
        <f>'DORC build-up'!I105</f>
        <v>1.3</v>
      </c>
      <c r="E161" s="16">
        <v>3.9010238907849826</v>
      </c>
      <c r="F161" s="16">
        <v>0</v>
      </c>
      <c r="G161" s="16">
        <v>0</v>
      </c>
      <c r="H161" s="16">
        <v>0</v>
      </c>
      <c r="I161" s="16">
        <v>0</v>
      </c>
      <c r="J161" s="16">
        <v>0</v>
      </c>
      <c r="K161" s="16">
        <v>0</v>
      </c>
      <c r="L161" s="16">
        <v>0</v>
      </c>
      <c r="N161" s="197">
        <v>5</v>
      </c>
      <c r="O161" s="197">
        <v>0</v>
      </c>
      <c r="P161" s="197">
        <v>0</v>
      </c>
      <c r="Q161" s="197">
        <v>0</v>
      </c>
      <c r="R161" s="197">
        <v>0</v>
      </c>
      <c r="S161" s="197">
        <v>0</v>
      </c>
      <c r="T161" s="197">
        <v>0</v>
      </c>
      <c r="U161" s="197">
        <v>0</v>
      </c>
      <c r="W161" s="269">
        <f t="shared" si="39"/>
        <v>862.3125</v>
      </c>
      <c r="X161" s="269">
        <f t="shared" si="40"/>
        <v>1293.46875</v>
      </c>
      <c r="Y161" s="269">
        <f t="shared" si="41"/>
        <v>1724.625</v>
      </c>
      <c r="Z161" s="269">
        <f t="shared" si="42"/>
        <v>2155.78125</v>
      </c>
      <c r="AA161" s="269">
        <f t="shared" si="43"/>
        <v>2586.9375</v>
      </c>
      <c r="AB161" s="269">
        <f t="shared" si="44"/>
        <v>3449.25</v>
      </c>
      <c r="AC161" s="269">
        <f t="shared" si="45"/>
        <v>4311.5625</v>
      </c>
      <c r="AD161" s="269">
        <f t="shared" si="46"/>
        <v>5173.875</v>
      </c>
      <c r="AF161" s="200">
        <f t="shared" si="47"/>
        <v>4373.0721629692835</v>
      </c>
      <c r="AG161" s="200">
        <f t="shared" si="48"/>
        <v>0</v>
      </c>
      <c r="AH161" s="200">
        <f t="shared" si="49"/>
        <v>0</v>
      </c>
      <c r="AI161" s="200">
        <f t="shared" si="50"/>
        <v>0</v>
      </c>
      <c r="AJ161" s="200">
        <f t="shared" si="51"/>
        <v>0</v>
      </c>
      <c r="AK161" s="200">
        <f t="shared" si="52"/>
        <v>0</v>
      </c>
      <c r="AL161" s="200">
        <f t="shared" si="53"/>
        <v>0</v>
      </c>
      <c r="AM161" s="238">
        <f t="shared" si="54"/>
        <v>0</v>
      </c>
      <c r="AN161" s="187">
        <f t="shared" si="55"/>
        <v>4373.0721629692835</v>
      </c>
    </row>
    <row r="162" spans="1:40" ht="13.9" x14ac:dyDescent="0.4">
      <c r="A162" s="12" t="str">
        <f>Tunns!A162</f>
        <v>Non-operational</v>
      </c>
      <c r="B162" s="12">
        <f>Tunns!B162</f>
        <v>24</v>
      </c>
      <c r="C162" t="str">
        <f>Tunns!C162</f>
        <v>York to Quairading</v>
      </c>
      <c r="D162" s="204">
        <f>'DORC build-up'!I106</f>
        <v>1.3</v>
      </c>
      <c r="E162" s="16">
        <v>158.38156996587023</v>
      </c>
      <c r="F162" s="16">
        <v>0</v>
      </c>
      <c r="G162" s="16">
        <v>0</v>
      </c>
      <c r="H162" s="16">
        <v>0</v>
      </c>
      <c r="I162" s="16">
        <v>0</v>
      </c>
      <c r="J162" s="16">
        <v>0</v>
      </c>
      <c r="K162" s="16">
        <v>0</v>
      </c>
      <c r="L162" s="16">
        <v>0</v>
      </c>
      <c r="N162" s="197">
        <v>0</v>
      </c>
      <c r="O162" s="197">
        <v>0</v>
      </c>
      <c r="P162" s="197">
        <v>0</v>
      </c>
      <c r="Q162" s="197">
        <v>0</v>
      </c>
      <c r="R162" s="197">
        <v>0</v>
      </c>
      <c r="S162" s="197">
        <v>0</v>
      </c>
      <c r="T162" s="197">
        <v>0</v>
      </c>
      <c r="U162" s="197">
        <v>0</v>
      </c>
      <c r="W162" s="269">
        <f t="shared" si="39"/>
        <v>862.3125</v>
      </c>
      <c r="X162" s="269">
        <f t="shared" si="40"/>
        <v>1293.46875</v>
      </c>
      <c r="Y162" s="269">
        <f t="shared" si="41"/>
        <v>1724.625</v>
      </c>
      <c r="Z162" s="269">
        <f t="shared" si="42"/>
        <v>2155.78125</v>
      </c>
      <c r="AA162" s="269">
        <f t="shared" si="43"/>
        <v>2586.9375</v>
      </c>
      <c r="AB162" s="269">
        <f t="shared" si="44"/>
        <v>3449.25</v>
      </c>
      <c r="AC162" s="269">
        <f t="shared" si="45"/>
        <v>4311.5625</v>
      </c>
      <c r="AD162" s="269">
        <f t="shared" si="46"/>
        <v>5173.875</v>
      </c>
      <c r="AF162" s="200">
        <f t="shared" si="47"/>
        <v>177546.72981655283</v>
      </c>
      <c r="AG162" s="200">
        <f t="shared" si="48"/>
        <v>0</v>
      </c>
      <c r="AH162" s="200">
        <f t="shared" si="49"/>
        <v>0</v>
      </c>
      <c r="AI162" s="200">
        <f t="shared" si="50"/>
        <v>0</v>
      </c>
      <c r="AJ162" s="200">
        <f t="shared" si="51"/>
        <v>0</v>
      </c>
      <c r="AK162" s="200">
        <f t="shared" si="52"/>
        <v>0</v>
      </c>
      <c r="AL162" s="200">
        <f t="shared" si="53"/>
        <v>0</v>
      </c>
      <c r="AM162" s="238">
        <f t="shared" si="54"/>
        <v>0</v>
      </c>
      <c r="AN162" s="187">
        <f t="shared" si="55"/>
        <v>177546.72981655283</v>
      </c>
    </row>
    <row r="163" spans="1:40" ht="13.9" x14ac:dyDescent="0.4">
      <c r="A163" s="12" t="str">
        <f>Tunns!A163</f>
        <v>Non-operational</v>
      </c>
      <c r="B163" s="12">
        <f>Tunns!B163</f>
        <v>25</v>
      </c>
      <c r="C163" t="str">
        <f>Tunns!C163</f>
        <v>Narrogin to West Merredin</v>
      </c>
      <c r="D163" s="204">
        <f>'DORC build-up'!I107</f>
        <v>1.3</v>
      </c>
      <c r="E163" s="16">
        <v>367.47645051194235</v>
      </c>
      <c r="F163" s="16">
        <v>0</v>
      </c>
      <c r="G163" s="16">
        <v>0</v>
      </c>
      <c r="H163" s="16">
        <v>0</v>
      </c>
      <c r="I163" s="16">
        <v>0</v>
      </c>
      <c r="J163" s="16">
        <v>0</v>
      </c>
      <c r="K163" s="16">
        <v>0</v>
      </c>
      <c r="L163" s="16">
        <v>0</v>
      </c>
      <c r="N163" s="197">
        <v>0</v>
      </c>
      <c r="O163" s="197">
        <v>0</v>
      </c>
      <c r="P163" s="197">
        <v>0</v>
      </c>
      <c r="Q163" s="197">
        <v>0</v>
      </c>
      <c r="R163" s="197">
        <v>0</v>
      </c>
      <c r="S163" s="197">
        <v>0</v>
      </c>
      <c r="T163" s="197">
        <v>0</v>
      </c>
      <c r="U163" s="197">
        <v>0</v>
      </c>
      <c r="W163" s="269">
        <f t="shared" si="39"/>
        <v>862.3125</v>
      </c>
      <c r="X163" s="269">
        <f t="shared" si="40"/>
        <v>1293.46875</v>
      </c>
      <c r="Y163" s="269">
        <f t="shared" si="41"/>
        <v>1724.625</v>
      </c>
      <c r="Z163" s="269">
        <f t="shared" si="42"/>
        <v>2155.78125</v>
      </c>
      <c r="AA163" s="269">
        <f t="shared" si="43"/>
        <v>2586.9375</v>
      </c>
      <c r="AB163" s="269">
        <f t="shared" si="44"/>
        <v>3449.25</v>
      </c>
      <c r="AC163" s="269">
        <f t="shared" si="45"/>
        <v>4311.5625</v>
      </c>
      <c r="AD163" s="269">
        <f t="shared" si="46"/>
        <v>5173.875</v>
      </c>
      <c r="AF163" s="200">
        <f t="shared" si="47"/>
        <v>411943.3977517031</v>
      </c>
      <c r="AG163" s="200">
        <f t="shared" si="48"/>
        <v>0</v>
      </c>
      <c r="AH163" s="200">
        <f t="shared" si="49"/>
        <v>0</v>
      </c>
      <c r="AI163" s="200">
        <f t="shared" si="50"/>
        <v>0</v>
      </c>
      <c r="AJ163" s="200">
        <f t="shared" si="51"/>
        <v>0</v>
      </c>
      <c r="AK163" s="200">
        <f t="shared" si="52"/>
        <v>0</v>
      </c>
      <c r="AL163" s="200">
        <f t="shared" si="53"/>
        <v>0</v>
      </c>
      <c r="AM163" s="238">
        <f t="shared" si="54"/>
        <v>0</v>
      </c>
      <c r="AN163" s="187">
        <f t="shared" si="55"/>
        <v>411943.3977517031</v>
      </c>
    </row>
    <row r="164" spans="1:40" ht="13.9" x14ac:dyDescent="0.4">
      <c r="A164" s="12" t="str">
        <f>Tunns!A164</f>
        <v>Non-operational</v>
      </c>
      <c r="B164" s="12">
        <f>Tunns!B164</f>
        <v>26</v>
      </c>
      <c r="C164" t="str">
        <f>Tunns!C164</f>
        <v>Yilliminning to Kulin</v>
      </c>
      <c r="D164" s="204">
        <f>'DORC build-up'!I108</f>
        <v>1.3</v>
      </c>
      <c r="E164" s="16">
        <v>159.16177474402721</v>
      </c>
      <c r="F164" s="16">
        <v>0</v>
      </c>
      <c r="G164" s="16">
        <v>0</v>
      </c>
      <c r="H164" s="16">
        <v>0</v>
      </c>
      <c r="I164" s="16">
        <v>0</v>
      </c>
      <c r="J164" s="16">
        <v>0</v>
      </c>
      <c r="K164" s="16">
        <v>0</v>
      </c>
      <c r="L164" s="16">
        <v>0</v>
      </c>
      <c r="N164" s="197">
        <v>0</v>
      </c>
      <c r="O164" s="197">
        <v>0</v>
      </c>
      <c r="P164" s="197">
        <v>0</v>
      </c>
      <c r="Q164" s="197">
        <v>0</v>
      </c>
      <c r="R164" s="197">
        <v>0</v>
      </c>
      <c r="S164" s="197">
        <v>0</v>
      </c>
      <c r="T164" s="197">
        <v>0</v>
      </c>
      <c r="U164" s="197">
        <v>0</v>
      </c>
      <c r="W164" s="269">
        <f t="shared" si="39"/>
        <v>862.3125</v>
      </c>
      <c r="X164" s="269">
        <f t="shared" si="40"/>
        <v>1293.46875</v>
      </c>
      <c r="Y164" s="269">
        <f t="shared" si="41"/>
        <v>1724.625</v>
      </c>
      <c r="Z164" s="269">
        <f t="shared" si="42"/>
        <v>2155.78125</v>
      </c>
      <c r="AA164" s="269">
        <f t="shared" si="43"/>
        <v>2586.9375</v>
      </c>
      <c r="AB164" s="269">
        <f t="shared" si="44"/>
        <v>3449.25</v>
      </c>
      <c r="AC164" s="269">
        <f t="shared" si="45"/>
        <v>4311.5625</v>
      </c>
      <c r="AD164" s="269">
        <f t="shared" si="46"/>
        <v>5173.875</v>
      </c>
      <c r="AF164" s="200">
        <f t="shared" si="47"/>
        <v>178421.34424914667</v>
      </c>
      <c r="AG164" s="200">
        <f t="shared" si="48"/>
        <v>0</v>
      </c>
      <c r="AH164" s="200">
        <f t="shared" si="49"/>
        <v>0</v>
      </c>
      <c r="AI164" s="200">
        <f t="shared" si="50"/>
        <v>0</v>
      </c>
      <c r="AJ164" s="200">
        <f t="shared" si="51"/>
        <v>0</v>
      </c>
      <c r="AK164" s="200">
        <f t="shared" si="52"/>
        <v>0</v>
      </c>
      <c r="AL164" s="200">
        <f t="shared" si="53"/>
        <v>0</v>
      </c>
      <c r="AM164" s="238">
        <f t="shared" si="54"/>
        <v>0</v>
      </c>
      <c r="AN164" s="187">
        <f t="shared" si="55"/>
        <v>178421.34424914667</v>
      </c>
    </row>
    <row r="165" spans="1:40" ht="13.9" x14ac:dyDescent="0.4">
      <c r="A165" s="12" t="str">
        <f>Tunns!A165</f>
        <v>Lakes</v>
      </c>
      <c r="B165" s="12">
        <f>Tunns!B165</f>
        <v>27</v>
      </c>
      <c r="C165" t="str">
        <f>Tunns!C165</f>
        <v>Wagin to Lake Grace</v>
      </c>
      <c r="D165" s="204">
        <f>'DORC build-up'!I109</f>
        <v>1.3</v>
      </c>
      <c r="E165" s="16">
        <v>1215.7004095563143</v>
      </c>
      <c r="F165" s="16">
        <v>239.37061433447087</v>
      </c>
      <c r="G165" s="16">
        <v>17.979999999999997</v>
      </c>
      <c r="H165" s="16">
        <v>7.3000000000000007</v>
      </c>
      <c r="I165" s="16">
        <v>13.42</v>
      </c>
      <c r="J165" s="16">
        <v>0</v>
      </c>
      <c r="K165" s="16">
        <v>7.32</v>
      </c>
      <c r="L165" s="16">
        <v>0</v>
      </c>
      <c r="N165" s="197">
        <v>211</v>
      </c>
      <c r="O165" s="197">
        <v>64</v>
      </c>
      <c r="P165" s="197">
        <v>3</v>
      </c>
      <c r="Q165" s="197">
        <v>3</v>
      </c>
      <c r="R165" s="197">
        <v>3</v>
      </c>
      <c r="S165" s="197">
        <v>0</v>
      </c>
      <c r="T165" s="197">
        <v>2</v>
      </c>
      <c r="U165" s="197">
        <v>0</v>
      </c>
      <c r="W165" s="269">
        <f t="shared" si="39"/>
        <v>862.3125</v>
      </c>
      <c r="X165" s="269">
        <f t="shared" si="40"/>
        <v>1293.46875</v>
      </c>
      <c r="Y165" s="269">
        <f t="shared" si="41"/>
        <v>1724.625</v>
      </c>
      <c r="Z165" s="269">
        <f t="shared" si="42"/>
        <v>2155.78125</v>
      </c>
      <c r="AA165" s="269">
        <f t="shared" si="43"/>
        <v>2586.9375</v>
      </c>
      <c r="AB165" s="269">
        <f t="shared" si="44"/>
        <v>3449.25</v>
      </c>
      <c r="AC165" s="269">
        <f t="shared" si="45"/>
        <v>4311.5625</v>
      </c>
      <c r="AD165" s="269">
        <f t="shared" si="46"/>
        <v>5173.875</v>
      </c>
      <c r="AF165" s="200">
        <f t="shared" si="47"/>
        <v>1362807.7572401881</v>
      </c>
      <c r="AG165" s="200">
        <f t="shared" si="48"/>
        <v>402503.93210292218</v>
      </c>
      <c r="AH165" s="200">
        <f t="shared" si="49"/>
        <v>40311.384749999997</v>
      </c>
      <c r="AI165" s="200">
        <f t="shared" si="50"/>
        <v>20458.364062500004</v>
      </c>
      <c r="AJ165" s="200">
        <f t="shared" si="51"/>
        <v>45131.711624999996</v>
      </c>
      <c r="AK165" s="200">
        <f t="shared" si="52"/>
        <v>0</v>
      </c>
      <c r="AL165" s="200">
        <f t="shared" si="53"/>
        <v>41028.828750000001</v>
      </c>
      <c r="AM165" s="238">
        <f t="shared" si="54"/>
        <v>0</v>
      </c>
      <c r="AN165" s="187">
        <f t="shared" si="55"/>
        <v>1912241.9785306102</v>
      </c>
    </row>
    <row r="166" spans="1:40" ht="13.9" x14ac:dyDescent="0.4">
      <c r="A166" s="12" t="str">
        <f>Tunns!A166</f>
        <v>Lakes</v>
      </c>
      <c r="B166" s="12">
        <f>Tunns!B166</f>
        <v>27</v>
      </c>
      <c r="C166" t="str">
        <f>Tunns!C166</f>
        <v>Lake Grace to Newdegate</v>
      </c>
      <c r="D166" s="204">
        <f>'DORC build-up'!I110</f>
        <v>1.3</v>
      </c>
      <c r="E166" s="16">
        <v>477.06000000000006</v>
      </c>
      <c r="F166" s="16">
        <v>115.63020477815691</v>
      </c>
      <c r="G166" s="16">
        <v>3.66</v>
      </c>
      <c r="H166" s="16">
        <v>10.600000000000001</v>
      </c>
      <c r="I166" s="16">
        <v>0</v>
      </c>
      <c r="J166" s="16">
        <v>0</v>
      </c>
      <c r="K166" s="16">
        <v>0</v>
      </c>
      <c r="L166" s="16">
        <v>0</v>
      </c>
      <c r="N166" s="197">
        <v>86</v>
      </c>
      <c r="O166" s="197">
        <v>35</v>
      </c>
      <c r="P166" s="197">
        <v>1</v>
      </c>
      <c r="Q166" s="197">
        <v>5</v>
      </c>
      <c r="R166" s="197">
        <v>0</v>
      </c>
      <c r="S166" s="197">
        <v>0</v>
      </c>
      <c r="T166" s="197">
        <v>0</v>
      </c>
      <c r="U166" s="197">
        <v>0</v>
      </c>
      <c r="W166" s="269">
        <f t="shared" si="39"/>
        <v>862.3125</v>
      </c>
      <c r="X166" s="269">
        <f t="shared" si="40"/>
        <v>1293.46875</v>
      </c>
      <c r="Y166" s="269">
        <f t="shared" si="41"/>
        <v>1724.625</v>
      </c>
      <c r="Z166" s="269">
        <f t="shared" si="42"/>
        <v>2155.78125</v>
      </c>
      <c r="AA166" s="269">
        <f t="shared" si="43"/>
        <v>2586.9375</v>
      </c>
      <c r="AB166" s="269">
        <f t="shared" si="44"/>
        <v>3449.25</v>
      </c>
      <c r="AC166" s="269">
        <f t="shared" si="45"/>
        <v>4311.5625</v>
      </c>
      <c r="AD166" s="269">
        <f t="shared" si="46"/>
        <v>5173.875</v>
      </c>
      <c r="AF166" s="200">
        <f t="shared" si="47"/>
        <v>534787.24162500014</v>
      </c>
      <c r="AG166" s="200">
        <f t="shared" si="48"/>
        <v>194433.27336764065</v>
      </c>
      <c r="AH166" s="200">
        <f t="shared" si="49"/>
        <v>8205.7657500000005</v>
      </c>
      <c r="AI166" s="200">
        <f t="shared" si="50"/>
        <v>29706.665625000005</v>
      </c>
      <c r="AJ166" s="200">
        <f t="shared" si="51"/>
        <v>0</v>
      </c>
      <c r="AK166" s="200">
        <f t="shared" si="52"/>
        <v>0</v>
      </c>
      <c r="AL166" s="200">
        <f t="shared" si="53"/>
        <v>0</v>
      </c>
      <c r="AM166" s="238">
        <f t="shared" si="54"/>
        <v>0</v>
      </c>
      <c r="AN166" s="187">
        <f t="shared" si="55"/>
        <v>767132.94636764086</v>
      </c>
    </row>
    <row r="167" spans="1:40" ht="13.9" x14ac:dyDescent="0.4">
      <c r="A167" s="12" t="str">
        <f>Tunns!A167</f>
        <v>Lakes</v>
      </c>
      <c r="B167" s="12">
        <f>Tunns!B167</f>
        <v>27</v>
      </c>
      <c r="C167" t="str">
        <f>Tunns!C167</f>
        <v>Wagin East to Wagin South</v>
      </c>
      <c r="D167" s="204">
        <f>'DORC build-up'!I111</f>
        <v>1.3</v>
      </c>
      <c r="E167" s="16">
        <v>0</v>
      </c>
      <c r="F167" s="16">
        <v>0</v>
      </c>
      <c r="G167" s="16">
        <v>0</v>
      </c>
      <c r="H167" s="16">
        <v>0</v>
      </c>
      <c r="I167" s="16">
        <v>0</v>
      </c>
      <c r="J167" s="16">
        <v>0</v>
      </c>
      <c r="K167" s="16">
        <v>0</v>
      </c>
      <c r="L167" s="16">
        <v>0</v>
      </c>
      <c r="N167" s="197">
        <v>0</v>
      </c>
      <c r="O167" s="197">
        <v>0</v>
      </c>
      <c r="P167" s="197">
        <v>0</v>
      </c>
      <c r="Q167" s="197">
        <v>0</v>
      </c>
      <c r="R167" s="197">
        <v>0</v>
      </c>
      <c r="S167" s="197">
        <v>0</v>
      </c>
      <c r="T167" s="197">
        <v>0</v>
      </c>
      <c r="U167" s="197">
        <v>0</v>
      </c>
      <c r="W167" s="269">
        <f t="shared" si="39"/>
        <v>862.3125</v>
      </c>
      <c r="X167" s="269">
        <f t="shared" si="40"/>
        <v>1293.46875</v>
      </c>
      <c r="Y167" s="269">
        <f t="shared" si="41"/>
        <v>1724.625</v>
      </c>
      <c r="Z167" s="269">
        <f t="shared" si="42"/>
        <v>2155.78125</v>
      </c>
      <c r="AA167" s="269">
        <f t="shared" si="43"/>
        <v>2586.9375</v>
      </c>
      <c r="AB167" s="269">
        <f t="shared" si="44"/>
        <v>3449.25</v>
      </c>
      <c r="AC167" s="269">
        <f t="shared" si="45"/>
        <v>4311.5625</v>
      </c>
      <c r="AD167" s="269">
        <f t="shared" si="46"/>
        <v>5173.875</v>
      </c>
      <c r="AF167" s="200">
        <f t="shared" si="47"/>
        <v>0</v>
      </c>
      <c r="AG167" s="200">
        <f t="shared" si="48"/>
        <v>0</v>
      </c>
      <c r="AH167" s="200">
        <f t="shared" si="49"/>
        <v>0</v>
      </c>
      <c r="AI167" s="200">
        <f t="shared" si="50"/>
        <v>0</v>
      </c>
      <c r="AJ167" s="200">
        <f t="shared" si="51"/>
        <v>0</v>
      </c>
      <c r="AK167" s="200">
        <f t="shared" si="52"/>
        <v>0</v>
      </c>
      <c r="AL167" s="200">
        <f t="shared" si="53"/>
        <v>0</v>
      </c>
      <c r="AM167" s="238">
        <f t="shared" si="54"/>
        <v>0</v>
      </c>
      <c r="AN167" s="187">
        <f t="shared" si="55"/>
        <v>0</v>
      </c>
    </row>
    <row r="168" spans="1:40" ht="13.9" x14ac:dyDescent="0.4">
      <c r="A168" s="12" t="str">
        <f>Tunns!A168</f>
        <v>Lakes</v>
      </c>
      <c r="B168" s="12">
        <f>Tunns!B168</f>
        <v>28</v>
      </c>
      <c r="C168" t="str">
        <f>Tunns!C168</f>
        <v>Lake Grace to Hyden</v>
      </c>
      <c r="D168" s="204">
        <f>'DORC build-up'!I112</f>
        <v>1.3</v>
      </c>
      <c r="E168" s="16">
        <v>1171.6799999999994</v>
      </c>
      <c r="F168" s="16">
        <v>34.06</v>
      </c>
      <c r="G168" s="16">
        <v>0</v>
      </c>
      <c r="H168" s="16">
        <v>12.6</v>
      </c>
      <c r="I168" s="16">
        <v>0</v>
      </c>
      <c r="J168" s="16">
        <v>3.66</v>
      </c>
      <c r="K168" s="16">
        <v>0</v>
      </c>
      <c r="L168" s="16">
        <v>0</v>
      </c>
      <c r="N168" s="197">
        <v>206</v>
      </c>
      <c r="O168" s="197">
        <v>9</v>
      </c>
      <c r="P168" s="197">
        <v>0</v>
      </c>
      <c r="Q168" s="197">
        <v>6</v>
      </c>
      <c r="R168" s="197">
        <v>0</v>
      </c>
      <c r="S168" s="197">
        <v>1</v>
      </c>
      <c r="T168" s="197">
        <v>0</v>
      </c>
      <c r="U168" s="197">
        <v>0</v>
      </c>
      <c r="W168" s="269">
        <f t="shared" si="39"/>
        <v>862.3125</v>
      </c>
      <c r="X168" s="269">
        <f t="shared" si="40"/>
        <v>1293.46875</v>
      </c>
      <c r="Y168" s="269">
        <f t="shared" si="41"/>
        <v>1724.625</v>
      </c>
      <c r="Z168" s="269">
        <f t="shared" si="42"/>
        <v>2155.78125</v>
      </c>
      <c r="AA168" s="269">
        <f t="shared" si="43"/>
        <v>2586.9375</v>
      </c>
      <c r="AB168" s="269">
        <f t="shared" si="44"/>
        <v>3449.25</v>
      </c>
      <c r="AC168" s="269">
        <f t="shared" si="45"/>
        <v>4311.5625</v>
      </c>
      <c r="AD168" s="269">
        <f t="shared" si="46"/>
        <v>5173.875</v>
      </c>
      <c r="AF168" s="200">
        <f t="shared" si="47"/>
        <v>1313460.6029999994</v>
      </c>
      <c r="AG168" s="200">
        <f t="shared" si="48"/>
        <v>57272.20931250001</v>
      </c>
      <c r="AH168" s="200">
        <f t="shared" si="49"/>
        <v>0</v>
      </c>
      <c r="AI168" s="200">
        <f t="shared" si="50"/>
        <v>35311.696875000001</v>
      </c>
      <c r="AJ168" s="200">
        <f t="shared" si="51"/>
        <v>0</v>
      </c>
      <c r="AK168" s="200">
        <f t="shared" si="52"/>
        <v>16411.531500000001</v>
      </c>
      <c r="AL168" s="200">
        <f t="shared" si="53"/>
        <v>0</v>
      </c>
      <c r="AM168" s="238">
        <f t="shared" si="54"/>
        <v>0</v>
      </c>
      <c r="AN168" s="187">
        <f t="shared" si="55"/>
        <v>1422456.0406874993</v>
      </c>
    </row>
    <row r="169" spans="1:40" ht="13.9" x14ac:dyDescent="0.4">
      <c r="A169" s="12" t="str">
        <f>Tunns!A169</f>
        <v>Non-operational</v>
      </c>
      <c r="B169" s="12">
        <f>Tunns!B169</f>
        <v>29</v>
      </c>
      <c r="C169" t="str">
        <f>Tunns!C169</f>
        <v>Katanning to Nyabing</v>
      </c>
      <c r="D169" s="204">
        <f>'DORC build-up'!I113</f>
        <v>1.3</v>
      </c>
      <c r="E169" s="16">
        <v>109.22866894197981</v>
      </c>
      <c r="F169" s="16">
        <v>0</v>
      </c>
      <c r="G169" s="16">
        <v>0</v>
      </c>
      <c r="H169" s="16">
        <v>0</v>
      </c>
      <c r="I169" s="16">
        <v>0</v>
      </c>
      <c r="J169" s="16">
        <v>0</v>
      </c>
      <c r="K169" s="16">
        <v>0</v>
      </c>
      <c r="L169" s="16">
        <v>0</v>
      </c>
      <c r="N169" s="197">
        <v>0</v>
      </c>
      <c r="O169" s="197">
        <v>0</v>
      </c>
      <c r="P169" s="197">
        <v>0</v>
      </c>
      <c r="Q169" s="197">
        <v>0</v>
      </c>
      <c r="R169" s="197">
        <v>0</v>
      </c>
      <c r="S169" s="197">
        <v>0</v>
      </c>
      <c r="T169" s="197">
        <v>0</v>
      </c>
      <c r="U169" s="197">
        <v>0</v>
      </c>
      <c r="W169" s="269">
        <f t="shared" si="39"/>
        <v>862.3125</v>
      </c>
      <c r="X169" s="269">
        <f t="shared" si="40"/>
        <v>1293.46875</v>
      </c>
      <c r="Y169" s="269">
        <f t="shared" si="41"/>
        <v>1724.625</v>
      </c>
      <c r="Z169" s="269">
        <f t="shared" si="42"/>
        <v>2155.78125</v>
      </c>
      <c r="AA169" s="269">
        <f t="shared" si="43"/>
        <v>2586.9375</v>
      </c>
      <c r="AB169" s="269">
        <f t="shared" si="44"/>
        <v>3449.25</v>
      </c>
      <c r="AC169" s="269">
        <f t="shared" si="45"/>
        <v>4311.5625</v>
      </c>
      <c r="AD169" s="269">
        <f t="shared" si="46"/>
        <v>5173.875</v>
      </c>
      <c r="AF169" s="200">
        <f t="shared" si="47"/>
        <v>122446.02056314026</v>
      </c>
      <c r="AG169" s="200">
        <f t="shared" si="48"/>
        <v>0</v>
      </c>
      <c r="AH169" s="200">
        <f t="shared" si="49"/>
        <v>0</v>
      </c>
      <c r="AI169" s="200">
        <f t="shared" si="50"/>
        <v>0</v>
      </c>
      <c r="AJ169" s="200">
        <f t="shared" si="51"/>
        <v>0</v>
      </c>
      <c r="AK169" s="200">
        <f t="shared" si="52"/>
        <v>0</v>
      </c>
      <c r="AL169" s="200">
        <f t="shared" si="53"/>
        <v>0</v>
      </c>
      <c r="AM169" s="238">
        <f t="shared" si="54"/>
        <v>0</v>
      </c>
      <c r="AN169" s="187">
        <f t="shared" si="55"/>
        <v>122446.02056314026</v>
      </c>
    </row>
    <row r="170" spans="1:40" ht="13.9" x14ac:dyDescent="0.4">
      <c r="A170" s="12" t="str">
        <f>Tunns!A170</f>
        <v>Non-operational</v>
      </c>
      <c r="B170" s="12">
        <f>Tunns!B170</f>
        <v>30</v>
      </c>
      <c r="C170" t="str">
        <f>Tunns!C170</f>
        <v>Katanning East to Katanning South</v>
      </c>
      <c r="D170" s="204">
        <f>'DORC build-up'!I114</f>
        <v>0</v>
      </c>
      <c r="E170" s="16">
        <v>0</v>
      </c>
      <c r="F170" s="16">
        <v>0</v>
      </c>
      <c r="G170" s="16">
        <v>0</v>
      </c>
      <c r="H170" s="16">
        <v>0</v>
      </c>
      <c r="I170" s="16">
        <v>0</v>
      </c>
      <c r="J170" s="16">
        <v>0</v>
      </c>
      <c r="K170" s="16">
        <v>0</v>
      </c>
      <c r="L170" s="16">
        <v>0</v>
      </c>
      <c r="N170" s="197">
        <v>0</v>
      </c>
      <c r="O170" s="197">
        <v>0</v>
      </c>
      <c r="P170" s="197">
        <v>0</v>
      </c>
      <c r="Q170" s="197">
        <v>0</v>
      </c>
      <c r="R170" s="197">
        <v>0</v>
      </c>
      <c r="S170" s="197">
        <v>0</v>
      </c>
      <c r="T170" s="197">
        <v>0</v>
      </c>
      <c r="U170" s="197">
        <v>0</v>
      </c>
      <c r="W170" s="269">
        <f t="shared" si="39"/>
        <v>862.3125</v>
      </c>
      <c r="X170" s="269">
        <f t="shared" si="40"/>
        <v>1293.46875</v>
      </c>
      <c r="Y170" s="269">
        <f t="shared" si="41"/>
        <v>1724.625</v>
      </c>
      <c r="Z170" s="269">
        <f t="shared" si="42"/>
        <v>2155.78125</v>
      </c>
      <c r="AA170" s="269">
        <f t="shared" si="43"/>
        <v>2586.9375</v>
      </c>
      <c r="AB170" s="269">
        <f t="shared" si="44"/>
        <v>3449.25</v>
      </c>
      <c r="AC170" s="269">
        <f t="shared" si="45"/>
        <v>4311.5625</v>
      </c>
      <c r="AD170" s="269">
        <f t="shared" si="46"/>
        <v>5173.875</v>
      </c>
      <c r="AF170" s="200">
        <f t="shared" si="47"/>
        <v>0</v>
      </c>
      <c r="AG170" s="200">
        <f t="shared" si="48"/>
        <v>0</v>
      </c>
      <c r="AH170" s="200">
        <f t="shared" si="49"/>
        <v>0</v>
      </c>
      <c r="AI170" s="200">
        <f t="shared" si="50"/>
        <v>0</v>
      </c>
      <c r="AJ170" s="200">
        <f t="shared" si="51"/>
        <v>0</v>
      </c>
      <c r="AK170" s="200">
        <f t="shared" si="52"/>
        <v>0</v>
      </c>
      <c r="AL170" s="200">
        <f t="shared" si="53"/>
        <v>0</v>
      </c>
      <c r="AM170" s="238">
        <f t="shared" si="54"/>
        <v>0</v>
      </c>
      <c r="AN170" s="187">
        <f t="shared" si="55"/>
        <v>0</v>
      </c>
    </row>
    <row r="171" spans="1:40" ht="13.9" x14ac:dyDescent="0.4">
      <c r="A171" s="12" t="str">
        <f>Tunns!A171</f>
        <v>Non-operational</v>
      </c>
      <c r="B171" s="12">
        <f>Tunns!B171</f>
        <v>31</v>
      </c>
      <c r="C171" t="str">
        <f>Tunns!C171</f>
        <v>Tambellup to Gnowangerup</v>
      </c>
      <c r="D171" s="204">
        <f>'DORC build-up'!I115</f>
        <v>1.3</v>
      </c>
      <c r="E171" s="16">
        <v>81.921501706484818</v>
      </c>
      <c r="F171" s="16">
        <v>0</v>
      </c>
      <c r="G171" s="16">
        <v>0</v>
      </c>
      <c r="H171" s="16">
        <v>0</v>
      </c>
      <c r="I171" s="16">
        <v>0</v>
      </c>
      <c r="J171" s="16">
        <v>0</v>
      </c>
      <c r="K171" s="16">
        <v>0</v>
      </c>
      <c r="L171" s="16">
        <v>0</v>
      </c>
      <c r="N171" s="197">
        <v>0</v>
      </c>
      <c r="O171" s="197">
        <v>0</v>
      </c>
      <c r="P171" s="197">
        <v>0</v>
      </c>
      <c r="Q171" s="197">
        <v>0</v>
      </c>
      <c r="R171" s="197">
        <v>0</v>
      </c>
      <c r="S171" s="197">
        <v>0</v>
      </c>
      <c r="T171" s="197">
        <v>0</v>
      </c>
      <c r="U171" s="197">
        <v>0</v>
      </c>
      <c r="W171" s="269">
        <f t="shared" si="39"/>
        <v>862.3125</v>
      </c>
      <c r="X171" s="269">
        <f t="shared" si="40"/>
        <v>1293.46875</v>
      </c>
      <c r="Y171" s="269">
        <f t="shared" si="41"/>
        <v>1724.625</v>
      </c>
      <c r="Z171" s="269">
        <f t="shared" si="42"/>
        <v>2155.78125</v>
      </c>
      <c r="AA171" s="269">
        <f t="shared" si="43"/>
        <v>2586.9375</v>
      </c>
      <c r="AB171" s="269">
        <f t="shared" si="44"/>
        <v>3449.25</v>
      </c>
      <c r="AC171" s="269">
        <f t="shared" si="45"/>
        <v>4311.5625</v>
      </c>
      <c r="AD171" s="269">
        <f t="shared" si="46"/>
        <v>5173.875</v>
      </c>
      <c r="AF171" s="200">
        <f t="shared" si="47"/>
        <v>91834.515422355151</v>
      </c>
      <c r="AG171" s="200">
        <f t="shared" si="48"/>
        <v>0</v>
      </c>
      <c r="AH171" s="200">
        <f t="shared" si="49"/>
        <v>0</v>
      </c>
      <c r="AI171" s="200">
        <f t="shared" si="50"/>
        <v>0</v>
      </c>
      <c r="AJ171" s="200">
        <f t="shared" si="51"/>
        <v>0</v>
      </c>
      <c r="AK171" s="200">
        <f t="shared" si="52"/>
        <v>0</v>
      </c>
      <c r="AL171" s="200">
        <f t="shared" si="53"/>
        <v>0</v>
      </c>
      <c r="AM171" s="238">
        <f t="shared" si="54"/>
        <v>0</v>
      </c>
      <c r="AN171" s="187">
        <f t="shared" si="55"/>
        <v>91834.515422355151</v>
      </c>
    </row>
    <row r="172" spans="1:40" ht="13.9" x14ac:dyDescent="0.4">
      <c r="A172" s="12" t="str">
        <f>Tunns!A172</f>
        <v>Non-operational</v>
      </c>
      <c r="B172" s="12">
        <f>Tunns!B172</f>
        <v>32</v>
      </c>
      <c r="C172" t="str">
        <f>Tunns!C172</f>
        <v>West Merredin to Kondinin</v>
      </c>
      <c r="D172" s="204">
        <f>'DORC build-up'!I116</f>
        <v>1.3</v>
      </c>
      <c r="E172" s="16">
        <v>195.05119453924854</v>
      </c>
      <c r="F172" s="16">
        <v>0</v>
      </c>
      <c r="G172" s="16">
        <v>0</v>
      </c>
      <c r="H172" s="16">
        <v>0</v>
      </c>
      <c r="I172" s="16">
        <v>0</v>
      </c>
      <c r="J172" s="16">
        <v>0</v>
      </c>
      <c r="K172" s="16">
        <v>0</v>
      </c>
      <c r="L172" s="16">
        <v>0</v>
      </c>
      <c r="N172" s="197">
        <v>0</v>
      </c>
      <c r="O172" s="197">
        <v>0</v>
      </c>
      <c r="P172" s="197">
        <v>0</v>
      </c>
      <c r="Q172" s="197">
        <v>0</v>
      </c>
      <c r="R172" s="197">
        <v>0</v>
      </c>
      <c r="S172" s="197">
        <v>0</v>
      </c>
      <c r="T172" s="197">
        <v>0</v>
      </c>
      <c r="U172" s="197">
        <v>0</v>
      </c>
      <c r="W172" s="269">
        <f t="shared" si="39"/>
        <v>862.3125</v>
      </c>
      <c r="X172" s="269">
        <f t="shared" si="40"/>
        <v>1293.46875</v>
      </c>
      <c r="Y172" s="269">
        <f t="shared" si="41"/>
        <v>1724.625</v>
      </c>
      <c r="Z172" s="269">
        <f t="shared" si="42"/>
        <v>2155.78125</v>
      </c>
      <c r="AA172" s="269">
        <f t="shared" si="43"/>
        <v>2586.9375</v>
      </c>
      <c r="AB172" s="269">
        <f t="shared" si="44"/>
        <v>3449.25</v>
      </c>
      <c r="AC172" s="269">
        <f t="shared" si="45"/>
        <v>4311.5625</v>
      </c>
      <c r="AD172" s="269">
        <f t="shared" si="46"/>
        <v>5173.875</v>
      </c>
      <c r="AF172" s="200">
        <f t="shared" si="47"/>
        <v>218653.60814846351</v>
      </c>
      <c r="AG172" s="200">
        <f t="shared" si="48"/>
        <v>0</v>
      </c>
      <c r="AH172" s="200">
        <f t="shared" si="49"/>
        <v>0</v>
      </c>
      <c r="AI172" s="200">
        <f t="shared" si="50"/>
        <v>0</v>
      </c>
      <c r="AJ172" s="200">
        <f t="shared" si="51"/>
        <v>0</v>
      </c>
      <c r="AK172" s="200">
        <f t="shared" si="52"/>
        <v>0</v>
      </c>
      <c r="AL172" s="200">
        <f t="shared" si="53"/>
        <v>0</v>
      </c>
      <c r="AM172" s="238">
        <f t="shared" si="54"/>
        <v>0</v>
      </c>
      <c r="AN172" s="187">
        <f t="shared" si="55"/>
        <v>218653.60814846351</v>
      </c>
    </row>
    <row r="173" spans="1:40" ht="13.9" x14ac:dyDescent="0.4">
      <c r="A173" s="12" t="str">
        <f>Tunns!A173</f>
        <v>Non-operational</v>
      </c>
      <c r="B173" s="12">
        <f>Tunns!B173</f>
        <v>33</v>
      </c>
      <c r="C173" t="str">
        <f>Tunns!C173</f>
        <v>West Merredin to Trayning</v>
      </c>
      <c r="D173" s="204">
        <f>'DORC build-up'!I117</f>
        <v>1.2</v>
      </c>
      <c r="E173" s="16">
        <v>99.86621160409581</v>
      </c>
      <c r="F173" s="16">
        <v>0</v>
      </c>
      <c r="G173" s="16">
        <v>0</v>
      </c>
      <c r="H173" s="16">
        <v>0</v>
      </c>
      <c r="I173" s="16">
        <v>0</v>
      </c>
      <c r="J173" s="16">
        <v>0</v>
      </c>
      <c r="K173" s="16">
        <v>0</v>
      </c>
      <c r="L173" s="16">
        <v>0</v>
      </c>
      <c r="N173" s="197">
        <v>0</v>
      </c>
      <c r="O173" s="197">
        <v>0</v>
      </c>
      <c r="P173" s="197">
        <v>0</v>
      </c>
      <c r="Q173" s="197">
        <v>0</v>
      </c>
      <c r="R173" s="197">
        <v>0</v>
      </c>
      <c r="S173" s="197">
        <v>0</v>
      </c>
      <c r="T173" s="197">
        <v>0</v>
      </c>
      <c r="U173" s="197">
        <v>0</v>
      </c>
      <c r="W173" s="269">
        <f t="shared" si="39"/>
        <v>862.3125</v>
      </c>
      <c r="X173" s="269">
        <f t="shared" si="40"/>
        <v>1293.46875</v>
      </c>
      <c r="Y173" s="269">
        <f t="shared" si="41"/>
        <v>1724.625</v>
      </c>
      <c r="Z173" s="269">
        <f t="shared" si="42"/>
        <v>2155.78125</v>
      </c>
      <c r="AA173" s="269">
        <f t="shared" si="43"/>
        <v>2586.9375</v>
      </c>
      <c r="AB173" s="269">
        <f t="shared" si="44"/>
        <v>3449.25</v>
      </c>
      <c r="AC173" s="269">
        <f t="shared" si="45"/>
        <v>4311.5625</v>
      </c>
      <c r="AD173" s="269">
        <f t="shared" si="46"/>
        <v>5173.875</v>
      </c>
      <c r="AF173" s="200">
        <f t="shared" si="47"/>
        <v>103339.05911262824</v>
      </c>
      <c r="AG173" s="200">
        <f t="shared" si="48"/>
        <v>0</v>
      </c>
      <c r="AH173" s="200">
        <f t="shared" si="49"/>
        <v>0</v>
      </c>
      <c r="AI173" s="200">
        <f t="shared" si="50"/>
        <v>0</v>
      </c>
      <c r="AJ173" s="200">
        <f t="shared" si="51"/>
        <v>0</v>
      </c>
      <c r="AK173" s="200">
        <f t="shared" si="52"/>
        <v>0</v>
      </c>
      <c r="AL173" s="200">
        <f t="shared" si="53"/>
        <v>0</v>
      </c>
      <c r="AM173" s="238">
        <f t="shared" si="54"/>
        <v>0</v>
      </c>
      <c r="AN173" s="187">
        <f t="shared" si="55"/>
        <v>103339.05911262824</v>
      </c>
    </row>
    <row r="174" spans="1:40" ht="13.9" x14ac:dyDescent="0.4">
      <c r="A174" s="12" t="str">
        <f>Tunns!A174</f>
        <v>Central</v>
      </c>
      <c r="B174" s="12">
        <f>Tunns!B174</f>
        <v>34</v>
      </c>
      <c r="C174" t="str">
        <f>Tunns!C174</f>
        <v>Avon Yard to Goomalling</v>
      </c>
      <c r="D174" s="204">
        <f>'DORC build-up'!I118</f>
        <v>1.2</v>
      </c>
      <c r="E174" s="16">
        <v>635.11</v>
      </c>
      <c r="F174" s="16">
        <v>41.100000000000009</v>
      </c>
      <c r="G174" s="16">
        <v>20.100000000000001</v>
      </c>
      <c r="H174" s="16">
        <v>9.6999999999999993</v>
      </c>
      <c r="I174" s="16">
        <v>7</v>
      </c>
      <c r="J174" s="16">
        <v>0</v>
      </c>
      <c r="K174" s="16">
        <v>3.6</v>
      </c>
      <c r="L174" s="16">
        <v>0</v>
      </c>
      <c r="N174" s="197">
        <v>103</v>
      </c>
      <c r="O174" s="197">
        <v>9</v>
      </c>
      <c r="P174" s="197">
        <v>3</v>
      </c>
      <c r="Q174" s="197">
        <v>2</v>
      </c>
      <c r="R174" s="197">
        <v>1</v>
      </c>
      <c r="S174" s="197">
        <v>0</v>
      </c>
      <c r="T174" s="197">
        <v>1</v>
      </c>
      <c r="U174" s="197">
        <v>0</v>
      </c>
      <c r="W174" s="269">
        <f t="shared" si="39"/>
        <v>862.3125</v>
      </c>
      <c r="X174" s="269">
        <f t="shared" si="40"/>
        <v>1293.46875</v>
      </c>
      <c r="Y174" s="269">
        <f t="shared" si="41"/>
        <v>1724.625</v>
      </c>
      <c r="Z174" s="269">
        <f t="shared" si="42"/>
        <v>2155.78125</v>
      </c>
      <c r="AA174" s="269">
        <f t="shared" si="43"/>
        <v>2586.9375</v>
      </c>
      <c r="AB174" s="269">
        <f t="shared" si="44"/>
        <v>3449.25</v>
      </c>
      <c r="AC174" s="269">
        <f t="shared" si="45"/>
        <v>4311.5625</v>
      </c>
      <c r="AD174" s="269">
        <f t="shared" si="46"/>
        <v>5173.875</v>
      </c>
      <c r="AF174" s="200">
        <f t="shared" si="47"/>
        <v>657195.95024999999</v>
      </c>
      <c r="AG174" s="200">
        <f t="shared" si="48"/>
        <v>63793.878750000011</v>
      </c>
      <c r="AH174" s="200">
        <f t="shared" si="49"/>
        <v>41597.955000000002</v>
      </c>
      <c r="AI174" s="200">
        <f t="shared" si="50"/>
        <v>25093.293750000001</v>
      </c>
      <c r="AJ174" s="200">
        <f t="shared" si="51"/>
        <v>21730.274999999998</v>
      </c>
      <c r="AK174" s="200">
        <f t="shared" si="52"/>
        <v>0</v>
      </c>
      <c r="AL174" s="200">
        <f t="shared" si="53"/>
        <v>18625.95</v>
      </c>
      <c r="AM174" s="238">
        <f t="shared" si="54"/>
        <v>0</v>
      </c>
      <c r="AN174" s="187">
        <f t="shared" si="55"/>
        <v>828037.30274999992</v>
      </c>
    </row>
    <row r="175" spans="1:40" ht="13.9" x14ac:dyDescent="0.4">
      <c r="A175" s="12" t="str">
        <f>Tunns!A175</f>
        <v>Central</v>
      </c>
      <c r="B175" s="12">
        <f>Tunns!B175</f>
        <v>34</v>
      </c>
      <c r="C175" t="str">
        <f>Tunns!C175</f>
        <v>Goomalling to McLevie</v>
      </c>
      <c r="D175" s="204">
        <f>'DORC build-up'!I119</f>
        <v>1.2</v>
      </c>
      <c r="E175" s="16">
        <v>837.08020477815694</v>
      </c>
      <c r="F175" s="16">
        <v>654.90000000000009</v>
      </c>
      <c r="G175" s="16">
        <v>184.55999999999997</v>
      </c>
      <c r="H175" s="16">
        <v>65.900000000000006</v>
      </c>
      <c r="I175" s="16">
        <v>49.900000000000006</v>
      </c>
      <c r="J175" s="16">
        <v>7.32</v>
      </c>
      <c r="K175" s="16">
        <v>16.759999999999998</v>
      </c>
      <c r="L175" s="16">
        <v>0</v>
      </c>
      <c r="N175" s="197">
        <v>141</v>
      </c>
      <c r="O175" s="197">
        <v>103</v>
      </c>
      <c r="P175" s="197">
        <v>29</v>
      </c>
      <c r="Q175" s="197">
        <v>16</v>
      </c>
      <c r="R175" s="197">
        <v>8</v>
      </c>
      <c r="S175" s="197">
        <v>2</v>
      </c>
      <c r="T175" s="197">
        <v>3</v>
      </c>
      <c r="U175" s="197">
        <v>0</v>
      </c>
      <c r="W175" s="269">
        <f t="shared" si="39"/>
        <v>862.3125</v>
      </c>
      <c r="X175" s="269">
        <f t="shared" si="40"/>
        <v>1293.46875</v>
      </c>
      <c r="Y175" s="269">
        <f t="shared" si="41"/>
        <v>1724.625</v>
      </c>
      <c r="Z175" s="269">
        <f t="shared" si="42"/>
        <v>2155.78125</v>
      </c>
      <c r="AA175" s="269">
        <f t="shared" si="43"/>
        <v>2586.9375</v>
      </c>
      <c r="AB175" s="269">
        <f t="shared" si="44"/>
        <v>3449.25</v>
      </c>
      <c r="AC175" s="269">
        <f t="shared" si="45"/>
        <v>4311.5625</v>
      </c>
      <c r="AD175" s="269">
        <f t="shared" si="46"/>
        <v>5173.875</v>
      </c>
      <c r="AF175" s="200">
        <f t="shared" si="47"/>
        <v>866189.66889931739</v>
      </c>
      <c r="AG175" s="200">
        <f t="shared" si="48"/>
        <v>1016511.2212500001</v>
      </c>
      <c r="AH175" s="200">
        <f t="shared" si="49"/>
        <v>381956.14799999999</v>
      </c>
      <c r="AI175" s="200">
        <f t="shared" si="50"/>
        <v>170479.18124999999</v>
      </c>
      <c r="AJ175" s="200">
        <f t="shared" si="51"/>
        <v>154905.8175</v>
      </c>
      <c r="AK175" s="200">
        <f t="shared" si="52"/>
        <v>30298.212</v>
      </c>
      <c r="AL175" s="200">
        <f t="shared" si="53"/>
        <v>86714.14499999999</v>
      </c>
      <c r="AM175" s="238">
        <f t="shared" si="54"/>
        <v>0</v>
      </c>
      <c r="AN175" s="187">
        <f t="shared" si="55"/>
        <v>2707054.3938993169</v>
      </c>
    </row>
    <row r="176" spans="1:40" ht="13.9" x14ac:dyDescent="0.4">
      <c r="A176" s="12" t="str">
        <f>Tunns!A176</f>
        <v>Central</v>
      </c>
      <c r="B176" s="12">
        <f>Tunns!B176</f>
        <v>35</v>
      </c>
      <c r="C176" t="str">
        <f>Tunns!C176</f>
        <v>Goomalling to Amery</v>
      </c>
      <c r="D176" s="204">
        <f>'DORC build-up'!I120</f>
        <v>1.2</v>
      </c>
      <c r="E176" s="16">
        <v>372.57999999999993</v>
      </c>
      <c r="F176" s="16">
        <v>0</v>
      </c>
      <c r="G176" s="16">
        <v>0</v>
      </c>
      <c r="H176" s="16">
        <v>20.5</v>
      </c>
      <c r="I176" s="16">
        <v>0</v>
      </c>
      <c r="J176" s="16">
        <v>10.6</v>
      </c>
      <c r="K176" s="16">
        <v>3.6</v>
      </c>
      <c r="L176" s="16">
        <v>0</v>
      </c>
      <c r="N176" s="197">
        <v>60</v>
      </c>
      <c r="O176" s="197">
        <v>0</v>
      </c>
      <c r="P176" s="197">
        <v>0</v>
      </c>
      <c r="Q176" s="197">
        <v>5</v>
      </c>
      <c r="R176" s="197">
        <v>0</v>
      </c>
      <c r="S176" s="197">
        <v>2</v>
      </c>
      <c r="T176" s="197">
        <v>1</v>
      </c>
      <c r="U176" s="197">
        <v>0</v>
      </c>
      <c r="W176" s="269">
        <f t="shared" si="39"/>
        <v>862.3125</v>
      </c>
      <c r="X176" s="269">
        <f t="shared" si="40"/>
        <v>1293.46875</v>
      </c>
      <c r="Y176" s="269">
        <f t="shared" si="41"/>
        <v>1724.625</v>
      </c>
      <c r="Z176" s="269">
        <f t="shared" si="42"/>
        <v>2155.78125</v>
      </c>
      <c r="AA176" s="269">
        <f t="shared" si="43"/>
        <v>2586.9375</v>
      </c>
      <c r="AB176" s="269">
        <f t="shared" si="44"/>
        <v>3449.25</v>
      </c>
      <c r="AC176" s="269">
        <f t="shared" si="45"/>
        <v>4311.5625</v>
      </c>
      <c r="AD176" s="269">
        <f t="shared" si="46"/>
        <v>5173.875</v>
      </c>
      <c r="AF176" s="200">
        <f t="shared" si="47"/>
        <v>385536.46949999989</v>
      </c>
      <c r="AG176" s="200">
        <f t="shared" si="48"/>
        <v>0</v>
      </c>
      <c r="AH176" s="200">
        <f t="shared" si="49"/>
        <v>0</v>
      </c>
      <c r="AI176" s="200">
        <f t="shared" si="50"/>
        <v>53032.21875</v>
      </c>
      <c r="AJ176" s="200">
        <f t="shared" si="51"/>
        <v>0</v>
      </c>
      <c r="AK176" s="200">
        <f t="shared" si="52"/>
        <v>43874.459999999992</v>
      </c>
      <c r="AL176" s="200">
        <f t="shared" si="53"/>
        <v>18625.95</v>
      </c>
      <c r="AM176" s="238">
        <f t="shared" si="54"/>
        <v>0</v>
      </c>
      <c r="AN176" s="187">
        <f t="shared" si="55"/>
        <v>501069.09824999986</v>
      </c>
    </row>
    <row r="177" spans="1:40" ht="13.9" x14ac:dyDescent="0.4">
      <c r="A177" s="12" t="str">
        <f>Tunns!A177</f>
        <v>Central</v>
      </c>
      <c r="B177" s="12">
        <f>Tunns!B177</f>
        <v>35</v>
      </c>
      <c r="C177" t="str">
        <f>Tunns!C177</f>
        <v>Amery to Mukinbudin</v>
      </c>
      <c r="D177" s="204">
        <f>'DORC build-up'!I121</f>
        <v>1.2</v>
      </c>
      <c r="E177" s="16">
        <v>1167.0399999999991</v>
      </c>
      <c r="F177" s="16">
        <v>464.4000000000002</v>
      </c>
      <c r="G177" s="16">
        <v>111.9</v>
      </c>
      <c r="H177" s="16">
        <v>30.260409556313991</v>
      </c>
      <c r="I177" s="16">
        <v>11.5</v>
      </c>
      <c r="J177" s="16">
        <v>0</v>
      </c>
      <c r="K177" s="16">
        <v>0</v>
      </c>
      <c r="L177" s="16">
        <v>3.6</v>
      </c>
      <c r="N177" s="197">
        <v>203</v>
      </c>
      <c r="O177" s="197">
        <v>78</v>
      </c>
      <c r="P177" s="197">
        <v>18</v>
      </c>
      <c r="Q177" s="197">
        <v>10</v>
      </c>
      <c r="R177" s="197">
        <v>3</v>
      </c>
      <c r="S177" s="197">
        <v>0</v>
      </c>
      <c r="T177" s="197">
        <v>0</v>
      </c>
      <c r="U177" s="197">
        <v>1</v>
      </c>
      <c r="W177" s="269">
        <f t="shared" si="39"/>
        <v>862.3125</v>
      </c>
      <c r="X177" s="269">
        <f t="shared" si="40"/>
        <v>1293.46875</v>
      </c>
      <c r="Y177" s="269">
        <f t="shared" si="41"/>
        <v>1724.625</v>
      </c>
      <c r="Z177" s="269">
        <f t="shared" si="42"/>
        <v>2155.78125</v>
      </c>
      <c r="AA177" s="269">
        <f t="shared" si="43"/>
        <v>2586.9375</v>
      </c>
      <c r="AB177" s="269">
        <f t="shared" si="44"/>
        <v>3449.25</v>
      </c>
      <c r="AC177" s="269">
        <f t="shared" si="45"/>
        <v>4311.5625</v>
      </c>
      <c r="AD177" s="269">
        <f t="shared" si="46"/>
        <v>5173.875</v>
      </c>
      <c r="AF177" s="200">
        <f t="shared" si="47"/>
        <v>1207623.8159999989</v>
      </c>
      <c r="AG177" s="200">
        <f t="shared" si="48"/>
        <v>720824.26500000036</v>
      </c>
      <c r="AH177" s="200">
        <f t="shared" si="49"/>
        <v>231582.64499999999</v>
      </c>
      <c r="AI177" s="200">
        <f t="shared" si="50"/>
        <v>78281.788246587021</v>
      </c>
      <c r="AJ177" s="200">
        <f t="shared" si="51"/>
        <v>35699.737499999996</v>
      </c>
      <c r="AK177" s="200">
        <f t="shared" si="52"/>
        <v>0</v>
      </c>
      <c r="AL177" s="200">
        <f t="shared" si="53"/>
        <v>0</v>
      </c>
      <c r="AM177" s="238">
        <f t="shared" si="54"/>
        <v>22351.14</v>
      </c>
      <c r="AN177" s="187">
        <f t="shared" si="55"/>
        <v>2296363.3917465862</v>
      </c>
    </row>
    <row r="178" spans="1:40" ht="13.9" x14ac:dyDescent="0.4">
      <c r="A178" s="12" t="str">
        <f>Tunns!A178</f>
        <v>Central</v>
      </c>
      <c r="B178" s="12">
        <f>Tunns!B178</f>
        <v>36</v>
      </c>
      <c r="C178" t="str">
        <f>Tunns!C178</f>
        <v>Amery to Burakin</v>
      </c>
      <c r="D178" s="204">
        <f>'DORC build-up'!I122</f>
        <v>1.2</v>
      </c>
      <c r="E178" s="16">
        <v>867.47999999999922</v>
      </c>
      <c r="F178" s="16">
        <v>7</v>
      </c>
      <c r="G178" s="16">
        <v>7.2</v>
      </c>
      <c r="H178" s="16">
        <v>10.8</v>
      </c>
      <c r="I178" s="16">
        <v>2.6</v>
      </c>
      <c r="J178" s="16">
        <v>0</v>
      </c>
      <c r="K178" s="16">
        <v>0</v>
      </c>
      <c r="L178" s="16">
        <v>0</v>
      </c>
      <c r="N178" s="197">
        <v>150</v>
      </c>
      <c r="O178" s="197">
        <v>1</v>
      </c>
      <c r="P178" s="197">
        <v>2</v>
      </c>
      <c r="Q178" s="197">
        <v>4</v>
      </c>
      <c r="R178" s="197">
        <v>1</v>
      </c>
      <c r="S178" s="197">
        <v>0</v>
      </c>
      <c r="T178" s="197">
        <v>0</v>
      </c>
      <c r="U178" s="197">
        <v>0</v>
      </c>
      <c r="W178" s="269">
        <f t="shared" si="39"/>
        <v>862.3125</v>
      </c>
      <c r="X178" s="269">
        <f t="shared" si="40"/>
        <v>1293.46875</v>
      </c>
      <c r="Y178" s="269">
        <f t="shared" si="41"/>
        <v>1724.625</v>
      </c>
      <c r="Z178" s="269">
        <f t="shared" si="42"/>
        <v>2155.78125</v>
      </c>
      <c r="AA178" s="269">
        <f t="shared" si="43"/>
        <v>2586.9375</v>
      </c>
      <c r="AB178" s="269">
        <f t="shared" si="44"/>
        <v>3449.25</v>
      </c>
      <c r="AC178" s="269">
        <f t="shared" si="45"/>
        <v>4311.5625</v>
      </c>
      <c r="AD178" s="269">
        <f t="shared" si="46"/>
        <v>5173.875</v>
      </c>
      <c r="AF178" s="200">
        <f t="shared" si="47"/>
        <v>897646.61699999915</v>
      </c>
      <c r="AG178" s="200">
        <f t="shared" si="48"/>
        <v>10865.137499999999</v>
      </c>
      <c r="AH178" s="200">
        <f t="shared" si="49"/>
        <v>14900.76</v>
      </c>
      <c r="AI178" s="200">
        <f t="shared" si="50"/>
        <v>27938.924999999999</v>
      </c>
      <c r="AJ178" s="200">
        <f t="shared" si="51"/>
        <v>8071.2449999999999</v>
      </c>
      <c r="AK178" s="200">
        <f t="shared" si="52"/>
        <v>0</v>
      </c>
      <c r="AL178" s="200">
        <f t="shared" si="53"/>
        <v>0</v>
      </c>
      <c r="AM178" s="238">
        <f t="shared" si="54"/>
        <v>0</v>
      </c>
      <c r="AN178" s="187">
        <f t="shared" si="55"/>
        <v>959422.68449999916</v>
      </c>
    </row>
    <row r="179" spans="1:40" ht="13.9" x14ac:dyDescent="0.4">
      <c r="A179" s="12" t="str">
        <f>Tunns!A179</f>
        <v>Central</v>
      </c>
      <c r="B179" s="12">
        <f>Tunns!B179</f>
        <v>36</v>
      </c>
      <c r="C179" t="str">
        <f>Tunns!C179</f>
        <v>Burakin to Kalannie</v>
      </c>
      <c r="D179" s="204">
        <f>'DORC build-up'!I123</f>
        <v>1.2</v>
      </c>
      <c r="E179" s="16">
        <v>231.10000000000005</v>
      </c>
      <c r="F179" s="16">
        <v>0</v>
      </c>
      <c r="G179" s="16">
        <v>0</v>
      </c>
      <c r="H179" s="16">
        <v>3</v>
      </c>
      <c r="I179" s="16">
        <v>0</v>
      </c>
      <c r="J179" s="16">
        <v>0</v>
      </c>
      <c r="K179" s="16">
        <v>0</v>
      </c>
      <c r="L179" s="16">
        <v>0</v>
      </c>
      <c r="N179" s="197">
        <v>40</v>
      </c>
      <c r="O179" s="197">
        <v>0</v>
      </c>
      <c r="P179" s="197">
        <v>0</v>
      </c>
      <c r="Q179" s="197">
        <v>1</v>
      </c>
      <c r="R179" s="197">
        <v>0</v>
      </c>
      <c r="S179" s="197">
        <v>0</v>
      </c>
      <c r="T179" s="197">
        <v>0</v>
      </c>
      <c r="U179" s="197">
        <v>0</v>
      </c>
      <c r="W179" s="269">
        <f t="shared" si="39"/>
        <v>862.3125</v>
      </c>
      <c r="X179" s="269">
        <f t="shared" si="40"/>
        <v>1293.46875</v>
      </c>
      <c r="Y179" s="269">
        <f t="shared" si="41"/>
        <v>1724.625</v>
      </c>
      <c r="Z179" s="269">
        <f t="shared" si="42"/>
        <v>2155.78125</v>
      </c>
      <c r="AA179" s="269">
        <f t="shared" si="43"/>
        <v>2586.9375</v>
      </c>
      <c r="AB179" s="269">
        <f t="shared" si="44"/>
        <v>3449.25</v>
      </c>
      <c r="AC179" s="269">
        <f t="shared" si="45"/>
        <v>4311.5625</v>
      </c>
      <c r="AD179" s="269">
        <f t="shared" si="46"/>
        <v>5173.875</v>
      </c>
      <c r="AF179" s="200">
        <f t="shared" si="47"/>
        <v>239136.50250000003</v>
      </c>
      <c r="AG179" s="200">
        <f t="shared" si="48"/>
        <v>0</v>
      </c>
      <c r="AH179" s="200">
        <f t="shared" si="49"/>
        <v>0</v>
      </c>
      <c r="AI179" s="200">
        <f t="shared" si="50"/>
        <v>7760.8125</v>
      </c>
      <c r="AJ179" s="200">
        <f t="shared" si="51"/>
        <v>0</v>
      </c>
      <c r="AK179" s="200">
        <f t="shared" si="52"/>
        <v>0</v>
      </c>
      <c r="AL179" s="200">
        <f t="shared" si="53"/>
        <v>0</v>
      </c>
      <c r="AM179" s="238">
        <f t="shared" si="54"/>
        <v>0</v>
      </c>
      <c r="AN179" s="187">
        <f t="shared" si="55"/>
        <v>246897.31500000003</v>
      </c>
    </row>
    <row r="180" spans="1:40" ht="13.9" x14ac:dyDescent="0.4">
      <c r="A180" s="12" t="str">
        <f>Tunns!A180</f>
        <v>Central</v>
      </c>
      <c r="B180" s="12">
        <f>Tunns!B180</f>
        <v>37</v>
      </c>
      <c r="C180" t="str">
        <f>Tunns!C180</f>
        <v>Burakin to Beacon</v>
      </c>
      <c r="D180" s="204">
        <f>'DORC build-up'!I124</f>
        <v>1.2</v>
      </c>
      <c r="E180" s="16">
        <v>452.66000000000042</v>
      </c>
      <c r="F180" s="16">
        <v>127.07999999999996</v>
      </c>
      <c r="G180" s="16">
        <v>14</v>
      </c>
      <c r="H180" s="16">
        <v>3</v>
      </c>
      <c r="I180" s="16">
        <v>3.5</v>
      </c>
      <c r="J180" s="16">
        <v>0</v>
      </c>
      <c r="K180" s="16">
        <v>0</v>
      </c>
      <c r="L180" s="16">
        <v>0</v>
      </c>
      <c r="N180" s="197">
        <v>81</v>
      </c>
      <c r="O180" s="197">
        <v>26</v>
      </c>
      <c r="P180" s="197">
        <v>2</v>
      </c>
      <c r="Q180" s="197">
        <v>1</v>
      </c>
      <c r="R180" s="197">
        <v>1</v>
      </c>
      <c r="S180" s="197">
        <v>0</v>
      </c>
      <c r="T180" s="197">
        <v>0</v>
      </c>
      <c r="U180" s="197">
        <v>0</v>
      </c>
      <c r="W180" s="269">
        <f t="shared" si="39"/>
        <v>862.3125</v>
      </c>
      <c r="X180" s="269">
        <f t="shared" si="40"/>
        <v>1293.46875</v>
      </c>
      <c r="Y180" s="269">
        <f t="shared" si="41"/>
        <v>1724.625</v>
      </c>
      <c r="Z180" s="269">
        <f t="shared" si="42"/>
        <v>2155.78125</v>
      </c>
      <c r="AA180" s="269">
        <f t="shared" si="43"/>
        <v>2586.9375</v>
      </c>
      <c r="AB180" s="269">
        <f t="shared" si="44"/>
        <v>3449.25</v>
      </c>
      <c r="AC180" s="269">
        <f t="shared" si="45"/>
        <v>4311.5625</v>
      </c>
      <c r="AD180" s="269">
        <f t="shared" si="46"/>
        <v>5173.875</v>
      </c>
      <c r="AF180" s="200">
        <f t="shared" si="47"/>
        <v>468401.25150000042</v>
      </c>
      <c r="AG180" s="200">
        <f t="shared" si="48"/>
        <v>197248.81049999993</v>
      </c>
      <c r="AH180" s="200">
        <f t="shared" si="49"/>
        <v>28973.7</v>
      </c>
      <c r="AI180" s="200">
        <f t="shared" si="50"/>
        <v>7760.8125</v>
      </c>
      <c r="AJ180" s="200">
        <f t="shared" si="51"/>
        <v>10865.137499999999</v>
      </c>
      <c r="AK180" s="200">
        <f t="shared" si="52"/>
        <v>0</v>
      </c>
      <c r="AL180" s="200">
        <f t="shared" si="53"/>
        <v>0</v>
      </c>
      <c r="AM180" s="238">
        <f t="shared" si="54"/>
        <v>0</v>
      </c>
      <c r="AN180" s="187">
        <f t="shared" si="55"/>
        <v>713249.71200000029</v>
      </c>
    </row>
    <row r="181" spans="1:40" ht="13.9" x14ac:dyDescent="0.4">
      <c r="A181" s="12" t="str">
        <f>Tunns!A181</f>
        <v>MR</v>
      </c>
      <c r="B181" s="12">
        <f>Tunns!B181</f>
        <v>38</v>
      </c>
      <c r="C181" t="str">
        <f>Tunns!C181</f>
        <v>Millendon Junction to Watheroo</v>
      </c>
      <c r="D181" s="204">
        <f>'DORC build-up'!I125</f>
        <v>1.3</v>
      </c>
      <c r="E181" s="16">
        <v>1821.3704095563146</v>
      </c>
      <c r="F181" s="16">
        <v>38.400000000000006</v>
      </c>
      <c r="G181" s="16">
        <v>35.300000000000004</v>
      </c>
      <c r="H181" s="16">
        <v>26.400000000000002</v>
      </c>
      <c r="I181" s="16">
        <v>0</v>
      </c>
      <c r="J181" s="16">
        <v>6.1</v>
      </c>
      <c r="K181" s="16">
        <v>3</v>
      </c>
      <c r="L181" s="16">
        <v>6.1</v>
      </c>
      <c r="N181" s="197">
        <v>298</v>
      </c>
      <c r="O181" s="197">
        <v>8</v>
      </c>
      <c r="P181" s="197">
        <v>9</v>
      </c>
      <c r="Q181" s="197">
        <v>7</v>
      </c>
      <c r="R181" s="197">
        <v>0</v>
      </c>
      <c r="S181" s="197">
        <v>1</v>
      </c>
      <c r="T181" s="197">
        <v>1</v>
      </c>
      <c r="U181" s="197">
        <v>1</v>
      </c>
      <c r="W181" s="269">
        <f t="shared" si="39"/>
        <v>862.3125</v>
      </c>
      <c r="X181" s="269">
        <f t="shared" si="40"/>
        <v>1293.46875</v>
      </c>
      <c r="Y181" s="269">
        <f t="shared" si="41"/>
        <v>1724.625</v>
      </c>
      <c r="Z181" s="269">
        <f t="shared" si="42"/>
        <v>2155.78125</v>
      </c>
      <c r="AA181" s="269">
        <f t="shared" si="43"/>
        <v>2586.9375</v>
      </c>
      <c r="AB181" s="269">
        <f t="shared" si="44"/>
        <v>3449.25</v>
      </c>
      <c r="AC181" s="269">
        <f t="shared" si="45"/>
        <v>4311.5625</v>
      </c>
      <c r="AD181" s="269">
        <f t="shared" si="46"/>
        <v>5173.875</v>
      </c>
      <c r="AF181" s="200">
        <f t="shared" si="47"/>
        <v>2041767.6126776885</v>
      </c>
      <c r="AG181" s="200">
        <f t="shared" si="48"/>
        <v>64569.960000000006</v>
      </c>
      <c r="AH181" s="200">
        <f t="shared" si="49"/>
        <v>79143.041250000009</v>
      </c>
      <c r="AI181" s="200">
        <f t="shared" si="50"/>
        <v>73986.412500000006</v>
      </c>
      <c r="AJ181" s="200">
        <f t="shared" si="51"/>
        <v>0</v>
      </c>
      <c r="AK181" s="200">
        <f t="shared" si="52"/>
        <v>27352.552500000002</v>
      </c>
      <c r="AL181" s="200">
        <f t="shared" si="53"/>
        <v>16815.09375</v>
      </c>
      <c r="AM181" s="238">
        <f t="shared" si="54"/>
        <v>41028.828750000001</v>
      </c>
      <c r="AN181" s="187">
        <f t="shared" si="55"/>
        <v>2344663.5014276886</v>
      </c>
    </row>
    <row r="182" spans="1:40" ht="13.9" x14ac:dyDescent="0.4">
      <c r="A182" s="12" t="str">
        <f>Tunns!A182</f>
        <v>MR</v>
      </c>
      <c r="B182" s="12">
        <f>Tunns!B182</f>
        <v>38</v>
      </c>
      <c r="C182" t="str">
        <f>Tunns!C182</f>
        <v>Watheroo to Marchagee</v>
      </c>
      <c r="D182" s="204">
        <f>'DORC build-up'!I126</f>
        <v>1.3</v>
      </c>
      <c r="E182" s="16">
        <v>189.580204778157</v>
      </c>
      <c r="F182" s="16">
        <v>11.6</v>
      </c>
      <c r="G182" s="16">
        <v>0</v>
      </c>
      <c r="H182" s="16">
        <v>0</v>
      </c>
      <c r="I182" s="16">
        <v>3.6</v>
      </c>
      <c r="J182" s="16">
        <v>3.6</v>
      </c>
      <c r="K182" s="16">
        <v>0</v>
      </c>
      <c r="L182" s="16">
        <v>0</v>
      </c>
      <c r="N182" s="197">
        <v>29</v>
      </c>
      <c r="O182" s="197">
        <v>2</v>
      </c>
      <c r="P182" s="197">
        <v>0</v>
      </c>
      <c r="Q182" s="197">
        <v>0</v>
      </c>
      <c r="R182" s="197">
        <v>1</v>
      </c>
      <c r="S182" s="197">
        <v>1</v>
      </c>
      <c r="T182" s="197">
        <v>0</v>
      </c>
      <c r="U182" s="197">
        <v>0</v>
      </c>
      <c r="W182" s="269">
        <f t="shared" si="39"/>
        <v>862.3125</v>
      </c>
      <c r="X182" s="269">
        <f t="shared" si="40"/>
        <v>1293.46875</v>
      </c>
      <c r="Y182" s="269">
        <f t="shared" si="41"/>
        <v>1724.625</v>
      </c>
      <c r="Z182" s="269">
        <f t="shared" si="42"/>
        <v>2155.78125</v>
      </c>
      <c r="AA182" s="269">
        <f t="shared" si="43"/>
        <v>2586.9375</v>
      </c>
      <c r="AB182" s="269">
        <f t="shared" si="44"/>
        <v>3449.25</v>
      </c>
      <c r="AC182" s="269">
        <f t="shared" si="45"/>
        <v>4311.5625</v>
      </c>
      <c r="AD182" s="269">
        <f t="shared" si="46"/>
        <v>5173.875</v>
      </c>
      <c r="AF182" s="200">
        <f t="shared" si="47"/>
        <v>212520.59443259385</v>
      </c>
      <c r="AG182" s="200">
        <f t="shared" si="48"/>
        <v>19505.508750000001</v>
      </c>
      <c r="AH182" s="200">
        <f t="shared" si="49"/>
        <v>0</v>
      </c>
      <c r="AI182" s="200">
        <f t="shared" si="50"/>
        <v>0</v>
      </c>
      <c r="AJ182" s="200">
        <f t="shared" si="51"/>
        <v>12106.8675</v>
      </c>
      <c r="AK182" s="200">
        <f t="shared" si="52"/>
        <v>16142.490000000002</v>
      </c>
      <c r="AL182" s="200">
        <f t="shared" si="53"/>
        <v>0</v>
      </c>
      <c r="AM182" s="238">
        <f t="shared" si="54"/>
        <v>0</v>
      </c>
      <c r="AN182" s="187">
        <f t="shared" si="55"/>
        <v>260275.46068259384</v>
      </c>
    </row>
    <row r="183" spans="1:40" ht="13.9" x14ac:dyDescent="0.4">
      <c r="A183" s="12" t="str">
        <f>Tunns!A183</f>
        <v>MR</v>
      </c>
      <c r="B183" s="12">
        <f>Tunns!B183</f>
        <v>38</v>
      </c>
      <c r="C183" t="str">
        <f>Tunns!C183</f>
        <v>Marchagee to Dongara</v>
      </c>
      <c r="D183" s="204">
        <f>'DORC build-up'!I127</f>
        <v>1.3</v>
      </c>
      <c r="E183" s="16">
        <v>1645.9802047781559</v>
      </c>
      <c r="F183" s="16">
        <v>62.180204778156998</v>
      </c>
      <c r="G183" s="16">
        <v>12.2</v>
      </c>
      <c r="H183" s="16">
        <v>7.9</v>
      </c>
      <c r="I183" s="16">
        <v>10.199999999999999</v>
      </c>
      <c r="J183" s="16">
        <v>6.9</v>
      </c>
      <c r="K183" s="16">
        <v>18</v>
      </c>
      <c r="L183" s="16">
        <v>0</v>
      </c>
      <c r="N183" s="197">
        <v>246</v>
      </c>
      <c r="O183" s="197">
        <v>11</v>
      </c>
      <c r="P183" s="197">
        <v>3</v>
      </c>
      <c r="Q183" s="197">
        <v>2</v>
      </c>
      <c r="R183" s="197">
        <v>3</v>
      </c>
      <c r="S183" s="197">
        <v>2</v>
      </c>
      <c r="T183" s="197">
        <v>5</v>
      </c>
      <c r="U183" s="197">
        <v>0</v>
      </c>
      <c r="W183" s="269">
        <f t="shared" si="39"/>
        <v>862.3125</v>
      </c>
      <c r="X183" s="269">
        <f t="shared" si="40"/>
        <v>1293.46875</v>
      </c>
      <c r="Y183" s="269">
        <f t="shared" si="41"/>
        <v>1724.625</v>
      </c>
      <c r="Z183" s="269">
        <f t="shared" si="42"/>
        <v>2155.78125</v>
      </c>
      <c r="AA183" s="269">
        <f t="shared" si="43"/>
        <v>2586.9375</v>
      </c>
      <c r="AB183" s="269">
        <f t="shared" si="44"/>
        <v>3449.25</v>
      </c>
      <c r="AC183" s="269">
        <f t="shared" si="45"/>
        <v>4311.5625</v>
      </c>
      <c r="AD183" s="269">
        <f t="shared" si="46"/>
        <v>5173.875</v>
      </c>
      <c r="AF183" s="200">
        <f t="shared" si="47"/>
        <v>1845154.0969325928</v>
      </c>
      <c r="AG183" s="200">
        <f t="shared" si="48"/>
        <v>104556.59727389079</v>
      </c>
      <c r="AH183" s="200">
        <f t="shared" si="49"/>
        <v>27352.552500000002</v>
      </c>
      <c r="AI183" s="200">
        <f t="shared" si="50"/>
        <v>22139.873437500002</v>
      </c>
      <c r="AJ183" s="200">
        <f t="shared" si="51"/>
        <v>34302.791249999995</v>
      </c>
      <c r="AK183" s="200">
        <f t="shared" si="52"/>
        <v>30939.772500000003</v>
      </c>
      <c r="AL183" s="200">
        <f t="shared" si="53"/>
        <v>100890.5625</v>
      </c>
      <c r="AM183" s="238">
        <f t="shared" si="54"/>
        <v>0</v>
      </c>
      <c r="AN183" s="187">
        <f t="shared" si="55"/>
        <v>2165336.2463939837</v>
      </c>
    </row>
    <row r="184" spans="1:40" ht="13.9" x14ac:dyDescent="0.4">
      <c r="A184" s="12" t="str">
        <f>Tunns!A184</f>
        <v>MR</v>
      </c>
      <c r="B184" s="12">
        <f>Tunns!B184</f>
        <v>38</v>
      </c>
      <c r="C184" t="str">
        <f>Tunns!C184</f>
        <v>Dongara to Narngulu</v>
      </c>
      <c r="D184" s="204">
        <f>'DORC build-up'!I128</f>
        <v>1.3</v>
      </c>
      <c r="E184" s="16">
        <v>118.70000000000002</v>
      </c>
      <c r="F184" s="16">
        <v>16.100000000000001</v>
      </c>
      <c r="G184" s="16">
        <v>20.400000000000002</v>
      </c>
      <c r="H184" s="16">
        <v>5.7</v>
      </c>
      <c r="I184" s="16">
        <v>9.5</v>
      </c>
      <c r="J184" s="16">
        <v>3.6</v>
      </c>
      <c r="K184" s="16">
        <v>0</v>
      </c>
      <c r="L184" s="16">
        <v>0</v>
      </c>
      <c r="N184" s="197">
        <v>18</v>
      </c>
      <c r="O184" s="197">
        <v>4</v>
      </c>
      <c r="P184" s="197">
        <v>6</v>
      </c>
      <c r="Q184" s="197">
        <v>1</v>
      </c>
      <c r="R184" s="197">
        <v>2</v>
      </c>
      <c r="S184" s="197">
        <v>1</v>
      </c>
      <c r="T184" s="197">
        <v>0</v>
      </c>
      <c r="U184" s="197">
        <v>0</v>
      </c>
      <c r="W184" s="269">
        <f t="shared" si="39"/>
        <v>862.3125</v>
      </c>
      <c r="X184" s="269">
        <f t="shared" si="40"/>
        <v>1293.46875</v>
      </c>
      <c r="Y184" s="269">
        <f t="shared" si="41"/>
        <v>1724.625</v>
      </c>
      <c r="Z184" s="269">
        <f t="shared" si="42"/>
        <v>2155.78125</v>
      </c>
      <c r="AA184" s="269">
        <f t="shared" si="43"/>
        <v>2586.9375</v>
      </c>
      <c r="AB184" s="269">
        <f t="shared" si="44"/>
        <v>3449.25</v>
      </c>
      <c r="AC184" s="269">
        <f t="shared" si="45"/>
        <v>4311.5625</v>
      </c>
      <c r="AD184" s="269">
        <f t="shared" si="46"/>
        <v>5173.875</v>
      </c>
      <c r="AF184" s="200">
        <f t="shared" si="47"/>
        <v>133063.44187500002</v>
      </c>
      <c r="AG184" s="200">
        <f t="shared" si="48"/>
        <v>27072.300937500004</v>
      </c>
      <c r="AH184" s="200">
        <f t="shared" si="49"/>
        <v>45737.055000000008</v>
      </c>
      <c r="AI184" s="200">
        <f t="shared" si="50"/>
        <v>15974.339062500001</v>
      </c>
      <c r="AJ184" s="200">
        <f t="shared" si="51"/>
        <v>31948.678125000002</v>
      </c>
      <c r="AK184" s="200">
        <f t="shared" si="52"/>
        <v>16142.490000000002</v>
      </c>
      <c r="AL184" s="200">
        <f t="shared" si="53"/>
        <v>0</v>
      </c>
      <c r="AM184" s="238">
        <f t="shared" si="54"/>
        <v>0</v>
      </c>
      <c r="AN184" s="187">
        <f t="shared" si="55"/>
        <v>269938.30500000005</v>
      </c>
    </row>
    <row r="185" spans="1:40" ht="13.9" x14ac:dyDescent="0.4">
      <c r="A185" s="12" t="str">
        <f>Tunns!A185</f>
        <v>MR</v>
      </c>
      <c r="B185" s="12">
        <f>Tunns!B185</f>
        <v>38</v>
      </c>
      <c r="C185" t="str">
        <f>Tunns!C185</f>
        <v>Narngulu to Geraldton</v>
      </c>
      <c r="D185" s="204">
        <f>'DORC build-up'!I129</f>
        <v>1.3</v>
      </c>
      <c r="E185" s="16">
        <v>28</v>
      </c>
      <c r="F185" s="16">
        <v>21</v>
      </c>
      <c r="G185" s="16">
        <v>21</v>
      </c>
      <c r="H185" s="16">
        <v>0</v>
      </c>
      <c r="I185" s="16">
        <v>0</v>
      </c>
      <c r="J185" s="16">
        <v>0</v>
      </c>
      <c r="K185" s="16">
        <v>0</v>
      </c>
      <c r="L185" s="16">
        <v>0</v>
      </c>
      <c r="N185" s="197">
        <v>4</v>
      </c>
      <c r="O185" s="197">
        <v>3</v>
      </c>
      <c r="P185" s="197">
        <v>3</v>
      </c>
      <c r="Q185" s="197">
        <v>0</v>
      </c>
      <c r="R185" s="197">
        <v>0</v>
      </c>
      <c r="S185" s="197">
        <v>0</v>
      </c>
      <c r="T185" s="197">
        <v>0</v>
      </c>
      <c r="U185" s="197">
        <v>0</v>
      </c>
      <c r="W185" s="269">
        <f t="shared" si="39"/>
        <v>862.3125</v>
      </c>
      <c r="X185" s="269">
        <f t="shared" si="40"/>
        <v>1293.46875</v>
      </c>
      <c r="Y185" s="269">
        <f t="shared" si="41"/>
        <v>1724.625</v>
      </c>
      <c r="Z185" s="269">
        <f t="shared" si="42"/>
        <v>2155.78125</v>
      </c>
      <c r="AA185" s="269">
        <f t="shared" si="43"/>
        <v>2586.9375</v>
      </c>
      <c r="AB185" s="269">
        <f t="shared" si="44"/>
        <v>3449.25</v>
      </c>
      <c r="AC185" s="269">
        <f t="shared" si="45"/>
        <v>4311.5625</v>
      </c>
      <c r="AD185" s="269">
        <f t="shared" si="46"/>
        <v>5173.875</v>
      </c>
      <c r="AF185" s="200">
        <f t="shared" si="47"/>
        <v>31388.174999999999</v>
      </c>
      <c r="AG185" s="200">
        <f t="shared" si="48"/>
        <v>35311.696875000001</v>
      </c>
      <c r="AH185" s="200">
        <f t="shared" si="49"/>
        <v>47082.262500000004</v>
      </c>
      <c r="AI185" s="200">
        <f t="shared" si="50"/>
        <v>0</v>
      </c>
      <c r="AJ185" s="200">
        <f t="shared" si="51"/>
        <v>0</v>
      </c>
      <c r="AK185" s="200">
        <f t="shared" si="52"/>
        <v>0</v>
      </c>
      <c r="AL185" s="200">
        <f t="shared" si="53"/>
        <v>0</v>
      </c>
      <c r="AM185" s="238">
        <f t="shared" si="54"/>
        <v>0</v>
      </c>
      <c r="AN185" s="187">
        <f t="shared" si="55"/>
        <v>113782.13437499999</v>
      </c>
    </row>
    <row r="186" spans="1:40" ht="13.9" x14ac:dyDescent="0.4">
      <c r="A186" s="12" t="str">
        <f>Tunns!A186</f>
        <v>MR</v>
      </c>
      <c r="B186" s="12">
        <f>Tunns!B186</f>
        <v>39</v>
      </c>
      <c r="C186" t="str">
        <f>Tunns!C186</f>
        <v>Dongara to Eneabba South</v>
      </c>
      <c r="D186" s="204">
        <f>'DORC build-up'!I130</f>
        <v>1.3</v>
      </c>
      <c r="E186" s="16">
        <v>49.152901023890834</v>
      </c>
      <c r="F186" s="16">
        <v>0</v>
      </c>
      <c r="G186" s="16">
        <v>0</v>
      </c>
      <c r="H186" s="16">
        <v>0</v>
      </c>
      <c r="I186" s="16">
        <v>0</v>
      </c>
      <c r="J186" s="16">
        <v>0</v>
      </c>
      <c r="K186" s="16">
        <v>0</v>
      </c>
      <c r="L186" s="16">
        <v>0</v>
      </c>
      <c r="N186" s="197">
        <v>0</v>
      </c>
      <c r="O186" s="197">
        <v>0</v>
      </c>
      <c r="P186" s="197">
        <v>0</v>
      </c>
      <c r="Q186" s="197">
        <v>0</v>
      </c>
      <c r="R186" s="197">
        <v>0</v>
      </c>
      <c r="S186" s="197">
        <v>0</v>
      </c>
      <c r="T186" s="197">
        <v>0</v>
      </c>
      <c r="U186" s="197">
        <v>0</v>
      </c>
      <c r="W186" s="269">
        <f t="shared" si="39"/>
        <v>862.3125</v>
      </c>
      <c r="X186" s="269">
        <f t="shared" si="40"/>
        <v>1293.46875</v>
      </c>
      <c r="Y186" s="269">
        <f t="shared" si="41"/>
        <v>1724.625</v>
      </c>
      <c r="Z186" s="269">
        <f t="shared" si="42"/>
        <v>2155.78125</v>
      </c>
      <c r="AA186" s="269">
        <f t="shared" si="43"/>
        <v>2586.9375</v>
      </c>
      <c r="AB186" s="269">
        <f t="shared" si="44"/>
        <v>3449.25</v>
      </c>
      <c r="AC186" s="269">
        <f t="shared" si="45"/>
        <v>4311.5625</v>
      </c>
      <c r="AD186" s="269">
        <f t="shared" si="46"/>
        <v>5173.875</v>
      </c>
      <c r="AF186" s="200">
        <f t="shared" si="47"/>
        <v>55100.709253413028</v>
      </c>
      <c r="AG186" s="200">
        <f t="shared" si="48"/>
        <v>0</v>
      </c>
      <c r="AH186" s="200">
        <f t="shared" si="49"/>
        <v>0</v>
      </c>
      <c r="AI186" s="200">
        <f t="shared" si="50"/>
        <v>0</v>
      </c>
      <c r="AJ186" s="200">
        <f t="shared" si="51"/>
        <v>0</v>
      </c>
      <c r="AK186" s="200">
        <f t="shared" si="52"/>
        <v>0</v>
      </c>
      <c r="AL186" s="200">
        <f t="shared" si="53"/>
        <v>0</v>
      </c>
      <c r="AM186" s="238">
        <f t="shared" si="54"/>
        <v>0</v>
      </c>
      <c r="AN186" s="187">
        <f t="shared" si="55"/>
        <v>55100.709253413028</v>
      </c>
    </row>
    <row r="187" spans="1:40" ht="13.9" x14ac:dyDescent="0.4">
      <c r="A187" s="12" t="str">
        <f>Tunns!A187</f>
        <v>Midwest</v>
      </c>
      <c r="B187" s="12">
        <f>Tunns!B187</f>
        <v>40</v>
      </c>
      <c r="C187" t="str">
        <f>Tunns!C187</f>
        <v>Narngulu to Narngulu East</v>
      </c>
      <c r="D187" s="204">
        <f>'DORC build-up'!I131</f>
        <v>1.3</v>
      </c>
      <c r="E187" s="16">
        <v>0</v>
      </c>
      <c r="F187" s="16">
        <v>0</v>
      </c>
      <c r="G187" s="16">
        <v>0</v>
      </c>
      <c r="H187" s="16">
        <v>0</v>
      </c>
      <c r="I187" s="16">
        <v>0</v>
      </c>
      <c r="J187" s="16">
        <v>0</v>
      </c>
      <c r="K187" s="16">
        <v>0</v>
      </c>
      <c r="L187" s="16">
        <v>0</v>
      </c>
      <c r="N187" s="197">
        <v>0</v>
      </c>
      <c r="O187" s="197">
        <v>0</v>
      </c>
      <c r="P187" s="197">
        <v>0</v>
      </c>
      <c r="Q187" s="197">
        <v>0</v>
      </c>
      <c r="R187" s="197">
        <v>0</v>
      </c>
      <c r="S187" s="197">
        <v>0</v>
      </c>
      <c r="T187" s="197">
        <v>0</v>
      </c>
      <c r="U187" s="197">
        <v>0</v>
      </c>
      <c r="W187" s="269">
        <f t="shared" si="39"/>
        <v>862.3125</v>
      </c>
      <c r="X187" s="269">
        <f t="shared" si="40"/>
        <v>1293.46875</v>
      </c>
      <c r="Y187" s="269">
        <f t="shared" si="41"/>
        <v>1724.625</v>
      </c>
      <c r="Z187" s="269">
        <f t="shared" si="42"/>
        <v>2155.78125</v>
      </c>
      <c r="AA187" s="269">
        <f t="shared" si="43"/>
        <v>2586.9375</v>
      </c>
      <c r="AB187" s="269">
        <f t="shared" si="44"/>
        <v>3449.25</v>
      </c>
      <c r="AC187" s="269">
        <f t="shared" si="45"/>
        <v>4311.5625</v>
      </c>
      <c r="AD187" s="269">
        <f t="shared" si="46"/>
        <v>5173.875</v>
      </c>
      <c r="AF187" s="200">
        <f t="shared" si="47"/>
        <v>0</v>
      </c>
      <c r="AG187" s="200">
        <f t="shared" si="48"/>
        <v>0</v>
      </c>
      <c r="AH187" s="200">
        <f t="shared" si="49"/>
        <v>0</v>
      </c>
      <c r="AI187" s="200">
        <f t="shared" si="50"/>
        <v>0</v>
      </c>
      <c r="AJ187" s="200">
        <f t="shared" si="51"/>
        <v>0</v>
      </c>
      <c r="AK187" s="200">
        <f t="shared" si="52"/>
        <v>0</v>
      </c>
      <c r="AL187" s="200">
        <f t="shared" si="53"/>
        <v>0</v>
      </c>
      <c r="AM187" s="238">
        <f t="shared" si="54"/>
        <v>0</v>
      </c>
      <c r="AN187" s="187">
        <f t="shared" si="55"/>
        <v>0</v>
      </c>
    </row>
    <row r="188" spans="1:40" ht="13.9" x14ac:dyDescent="0.4">
      <c r="A188" s="12" t="str">
        <f>Tunns!A188</f>
        <v>Midwest</v>
      </c>
      <c r="B188" s="12">
        <f>Tunns!B188</f>
        <v>40</v>
      </c>
      <c r="C188" t="str">
        <f>Tunns!C188</f>
        <v>Narngulu East to Mullewa</v>
      </c>
      <c r="D188" s="204">
        <f>'DORC build-up'!I132</f>
        <v>1.3</v>
      </c>
      <c r="E188" s="16">
        <v>484.74061433447099</v>
      </c>
      <c r="F188" s="16">
        <v>19</v>
      </c>
      <c r="G188" s="16">
        <v>40.680204778156991</v>
      </c>
      <c r="H188" s="16">
        <v>7</v>
      </c>
      <c r="I188" s="16">
        <v>14</v>
      </c>
      <c r="J188" s="16">
        <v>3.7</v>
      </c>
      <c r="K188" s="16">
        <v>4.8</v>
      </c>
      <c r="L188" s="16">
        <v>0</v>
      </c>
      <c r="N188" s="197">
        <v>75</v>
      </c>
      <c r="O188" s="197">
        <v>3</v>
      </c>
      <c r="P188" s="197">
        <v>6</v>
      </c>
      <c r="Q188" s="197">
        <v>1</v>
      </c>
      <c r="R188" s="197">
        <v>2</v>
      </c>
      <c r="S188" s="197">
        <v>1</v>
      </c>
      <c r="T188" s="197">
        <v>1</v>
      </c>
      <c r="U188" s="197">
        <v>0</v>
      </c>
      <c r="W188" s="269">
        <f t="shared" si="39"/>
        <v>862.3125</v>
      </c>
      <c r="X188" s="269">
        <f t="shared" si="40"/>
        <v>1293.46875</v>
      </c>
      <c r="Y188" s="269">
        <f t="shared" si="41"/>
        <v>1724.625</v>
      </c>
      <c r="Z188" s="269">
        <f t="shared" si="42"/>
        <v>2155.78125</v>
      </c>
      <c r="AA188" s="269">
        <f t="shared" si="43"/>
        <v>2586.9375</v>
      </c>
      <c r="AB188" s="269">
        <f t="shared" si="44"/>
        <v>3449.25</v>
      </c>
      <c r="AC188" s="269">
        <f t="shared" si="45"/>
        <v>4311.5625</v>
      </c>
      <c r="AD188" s="269">
        <f t="shared" si="46"/>
        <v>5173.875</v>
      </c>
      <c r="AF188" s="200">
        <f t="shared" si="47"/>
        <v>543397.25829778158</v>
      </c>
      <c r="AG188" s="200">
        <f t="shared" si="48"/>
        <v>31948.678125000002</v>
      </c>
      <c r="AH188" s="200">
        <f t="shared" si="49"/>
        <v>91205.52761518769</v>
      </c>
      <c r="AI188" s="200">
        <f t="shared" si="50"/>
        <v>19617.609375</v>
      </c>
      <c r="AJ188" s="200">
        <f t="shared" si="51"/>
        <v>47082.262500000004</v>
      </c>
      <c r="AK188" s="200">
        <f t="shared" si="52"/>
        <v>16590.892500000002</v>
      </c>
      <c r="AL188" s="200">
        <f t="shared" si="53"/>
        <v>26904.15</v>
      </c>
      <c r="AM188" s="238">
        <f t="shared" si="54"/>
        <v>0</v>
      </c>
      <c r="AN188" s="187">
        <f t="shared" si="55"/>
        <v>776746.37841296918</v>
      </c>
    </row>
    <row r="189" spans="1:40" ht="13.9" x14ac:dyDescent="0.4">
      <c r="A189" s="12" t="str">
        <f>Tunns!A189</f>
        <v>Midwest</v>
      </c>
      <c r="B189" s="12">
        <f>Tunns!B189</f>
        <v>40</v>
      </c>
      <c r="C189" t="str">
        <f>Tunns!C189</f>
        <v>Mullewa to Tilley Junction</v>
      </c>
      <c r="D189" s="204">
        <f>'DORC build-up'!I133</f>
        <v>1.3</v>
      </c>
      <c r="E189" s="16">
        <v>883.65204778156988</v>
      </c>
      <c r="F189" s="16">
        <v>0</v>
      </c>
      <c r="G189" s="16">
        <v>25.799999999999997</v>
      </c>
      <c r="H189" s="16">
        <v>88.9</v>
      </c>
      <c r="I189" s="16">
        <v>14</v>
      </c>
      <c r="J189" s="16">
        <v>7</v>
      </c>
      <c r="K189" s="16">
        <v>0</v>
      </c>
      <c r="L189" s="16">
        <v>0</v>
      </c>
      <c r="N189" s="197">
        <v>145</v>
      </c>
      <c r="O189" s="197">
        <v>0</v>
      </c>
      <c r="P189" s="197">
        <v>5</v>
      </c>
      <c r="Q189" s="197">
        <v>13</v>
      </c>
      <c r="R189" s="197">
        <v>2</v>
      </c>
      <c r="S189" s="197">
        <v>1</v>
      </c>
      <c r="T189" s="197">
        <v>0</v>
      </c>
      <c r="U189" s="197">
        <v>0</v>
      </c>
      <c r="W189" s="269">
        <f t="shared" si="39"/>
        <v>862.3125</v>
      </c>
      <c r="X189" s="269">
        <f t="shared" si="40"/>
        <v>1293.46875</v>
      </c>
      <c r="Y189" s="269">
        <f t="shared" si="41"/>
        <v>1724.625</v>
      </c>
      <c r="Z189" s="269">
        <f t="shared" si="42"/>
        <v>2155.78125</v>
      </c>
      <c r="AA189" s="269">
        <f t="shared" si="43"/>
        <v>2586.9375</v>
      </c>
      <c r="AB189" s="269">
        <f t="shared" si="44"/>
        <v>3449.25</v>
      </c>
      <c r="AC189" s="269">
        <f t="shared" si="45"/>
        <v>4311.5625</v>
      </c>
      <c r="AD189" s="269">
        <f t="shared" si="46"/>
        <v>5173.875</v>
      </c>
      <c r="AF189" s="200">
        <f t="shared" si="47"/>
        <v>990579.46838843857</v>
      </c>
      <c r="AG189" s="200">
        <f t="shared" si="48"/>
        <v>0</v>
      </c>
      <c r="AH189" s="200">
        <f t="shared" si="49"/>
        <v>57843.922500000001</v>
      </c>
      <c r="AI189" s="200">
        <f t="shared" si="50"/>
        <v>249143.63906250001</v>
      </c>
      <c r="AJ189" s="200">
        <f t="shared" si="51"/>
        <v>47082.262500000004</v>
      </c>
      <c r="AK189" s="200">
        <f t="shared" si="52"/>
        <v>31388.174999999999</v>
      </c>
      <c r="AL189" s="200">
        <f t="shared" si="53"/>
        <v>0</v>
      </c>
      <c r="AM189" s="238">
        <f t="shared" si="54"/>
        <v>0</v>
      </c>
      <c r="AN189" s="187">
        <f t="shared" si="55"/>
        <v>1376037.4674509387</v>
      </c>
    </row>
    <row r="190" spans="1:40" ht="13.9" x14ac:dyDescent="0.4">
      <c r="A190" s="12" t="str">
        <f>Tunns!A190</f>
        <v>Midwest</v>
      </c>
      <c r="B190" s="12">
        <f>Tunns!B190</f>
        <v>40</v>
      </c>
      <c r="C190" t="str">
        <f>Tunns!C190</f>
        <v>Tilley Junction to Tilley</v>
      </c>
      <c r="D190" s="204">
        <f>'DORC build-up'!I134</f>
        <v>1.3</v>
      </c>
      <c r="E190" s="16">
        <v>14</v>
      </c>
      <c r="F190" s="16">
        <v>0</v>
      </c>
      <c r="G190" s="16">
        <v>0</v>
      </c>
      <c r="H190" s="16">
        <v>0</v>
      </c>
      <c r="I190" s="16">
        <v>0</v>
      </c>
      <c r="J190" s="16">
        <v>0</v>
      </c>
      <c r="K190" s="16">
        <v>0</v>
      </c>
      <c r="L190" s="16">
        <v>0</v>
      </c>
      <c r="N190" s="197">
        <v>2</v>
      </c>
      <c r="O190" s="197">
        <v>0</v>
      </c>
      <c r="P190" s="197">
        <v>0</v>
      </c>
      <c r="Q190" s="197">
        <v>0</v>
      </c>
      <c r="R190" s="197">
        <v>0</v>
      </c>
      <c r="S190" s="197">
        <v>0</v>
      </c>
      <c r="T190" s="197">
        <v>0</v>
      </c>
      <c r="U190" s="197">
        <v>0</v>
      </c>
      <c r="W190" s="269">
        <f t="shared" si="39"/>
        <v>862.3125</v>
      </c>
      <c r="X190" s="269">
        <f t="shared" si="40"/>
        <v>1293.46875</v>
      </c>
      <c r="Y190" s="269">
        <f t="shared" si="41"/>
        <v>1724.625</v>
      </c>
      <c r="Z190" s="269">
        <f t="shared" si="42"/>
        <v>2155.78125</v>
      </c>
      <c r="AA190" s="269">
        <f t="shared" si="43"/>
        <v>2586.9375</v>
      </c>
      <c r="AB190" s="269">
        <f t="shared" si="44"/>
        <v>3449.25</v>
      </c>
      <c r="AC190" s="269">
        <f t="shared" si="45"/>
        <v>4311.5625</v>
      </c>
      <c r="AD190" s="269">
        <f t="shared" si="46"/>
        <v>5173.875</v>
      </c>
      <c r="AF190" s="200">
        <f t="shared" si="47"/>
        <v>15694.0875</v>
      </c>
      <c r="AG190" s="200">
        <f t="shared" si="48"/>
        <v>0</v>
      </c>
      <c r="AH190" s="200">
        <f t="shared" si="49"/>
        <v>0</v>
      </c>
      <c r="AI190" s="200">
        <f t="shared" si="50"/>
        <v>0</v>
      </c>
      <c r="AJ190" s="200">
        <f t="shared" si="51"/>
        <v>0</v>
      </c>
      <c r="AK190" s="200">
        <f t="shared" si="52"/>
        <v>0</v>
      </c>
      <c r="AL190" s="200">
        <f t="shared" si="53"/>
        <v>0</v>
      </c>
      <c r="AM190" s="238">
        <f t="shared" si="54"/>
        <v>0</v>
      </c>
      <c r="AN190" s="187">
        <f t="shared" si="55"/>
        <v>15694.0875</v>
      </c>
    </row>
    <row r="191" spans="1:40" ht="13.9" x14ac:dyDescent="0.4">
      <c r="A191" s="12" t="str">
        <f>Tunns!A191</f>
        <v>Midwest</v>
      </c>
      <c r="B191" s="12">
        <f>Tunns!B191</f>
        <v>40</v>
      </c>
      <c r="C191" t="str">
        <f>Tunns!C191</f>
        <v>Tilley to Morawa</v>
      </c>
      <c r="D191" s="204">
        <f>'DORC build-up'!I135</f>
        <v>1.3</v>
      </c>
      <c r="E191" s="16">
        <v>44.8</v>
      </c>
      <c r="F191" s="16">
        <v>0</v>
      </c>
      <c r="G191" s="16">
        <v>0</v>
      </c>
      <c r="H191" s="16">
        <v>0</v>
      </c>
      <c r="I191" s="16">
        <v>0</v>
      </c>
      <c r="J191" s="16">
        <v>0</v>
      </c>
      <c r="K191" s="16">
        <v>0</v>
      </c>
      <c r="L191" s="16">
        <v>0</v>
      </c>
      <c r="N191" s="197">
        <v>7</v>
      </c>
      <c r="O191" s="197">
        <v>0</v>
      </c>
      <c r="P191" s="197">
        <v>0</v>
      </c>
      <c r="Q191" s="197">
        <v>0</v>
      </c>
      <c r="R191" s="197">
        <v>0</v>
      </c>
      <c r="S191" s="197">
        <v>0</v>
      </c>
      <c r="T191" s="197">
        <v>0</v>
      </c>
      <c r="U191" s="197">
        <v>0</v>
      </c>
      <c r="W191" s="269">
        <f t="shared" si="39"/>
        <v>862.3125</v>
      </c>
      <c r="X191" s="269">
        <f t="shared" si="40"/>
        <v>1293.46875</v>
      </c>
      <c r="Y191" s="269">
        <f t="shared" si="41"/>
        <v>1724.625</v>
      </c>
      <c r="Z191" s="269">
        <f t="shared" si="42"/>
        <v>2155.78125</v>
      </c>
      <c r="AA191" s="269">
        <f t="shared" si="43"/>
        <v>2586.9375</v>
      </c>
      <c r="AB191" s="269">
        <f t="shared" si="44"/>
        <v>3449.25</v>
      </c>
      <c r="AC191" s="269">
        <f t="shared" si="45"/>
        <v>4311.5625</v>
      </c>
      <c r="AD191" s="269">
        <f t="shared" si="46"/>
        <v>5173.875</v>
      </c>
      <c r="AF191" s="200">
        <f t="shared" si="47"/>
        <v>50221.08</v>
      </c>
      <c r="AG191" s="200">
        <f t="shared" si="48"/>
        <v>0</v>
      </c>
      <c r="AH191" s="200">
        <f t="shared" si="49"/>
        <v>0</v>
      </c>
      <c r="AI191" s="200">
        <f t="shared" si="50"/>
        <v>0</v>
      </c>
      <c r="AJ191" s="200">
        <f t="shared" si="51"/>
        <v>0</v>
      </c>
      <c r="AK191" s="200">
        <f t="shared" si="52"/>
        <v>0</v>
      </c>
      <c r="AL191" s="200">
        <f t="shared" si="53"/>
        <v>0</v>
      </c>
      <c r="AM191" s="238">
        <f t="shared" si="54"/>
        <v>0</v>
      </c>
      <c r="AN191" s="187">
        <f t="shared" si="55"/>
        <v>50221.08</v>
      </c>
    </row>
    <row r="192" spans="1:40" ht="13.9" x14ac:dyDescent="0.4">
      <c r="A192" s="12" t="str">
        <f>Tunns!A192</f>
        <v>Midwest</v>
      </c>
      <c r="B192" s="12">
        <f>Tunns!B192</f>
        <v>40</v>
      </c>
      <c r="C192" t="str">
        <f>Tunns!C192</f>
        <v>Morawa to Perenjori</v>
      </c>
      <c r="D192" s="204">
        <f>'DORC build-up'!I136</f>
        <v>1.3</v>
      </c>
      <c r="E192" s="16">
        <v>479.08020477815705</v>
      </c>
      <c r="F192" s="16">
        <v>17.399999999999999</v>
      </c>
      <c r="G192" s="16">
        <v>2.1</v>
      </c>
      <c r="H192" s="16">
        <v>0</v>
      </c>
      <c r="I192" s="16">
        <v>0</v>
      </c>
      <c r="J192" s="16">
        <v>4.2</v>
      </c>
      <c r="K192" s="16">
        <v>0</v>
      </c>
      <c r="L192" s="16">
        <v>0</v>
      </c>
      <c r="N192" s="197">
        <v>73</v>
      </c>
      <c r="O192" s="197">
        <v>4</v>
      </c>
      <c r="P192" s="197">
        <v>1</v>
      </c>
      <c r="Q192" s="197">
        <v>0</v>
      </c>
      <c r="R192" s="197">
        <v>0</v>
      </c>
      <c r="S192" s="197">
        <v>2</v>
      </c>
      <c r="T192" s="197">
        <v>0</v>
      </c>
      <c r="U192" s="197">
        <v>0</v>
      </c>
      <c r="W192" s="269">
        <f t="shared" si="39"/>
        <v>862.3125</v>
      </c>
      <c r="X192" s="269">
        <f t="shared" si="40"/>
        <v>1293.46875</v>
      </c>
      <c r="Y192" s="269">
        <f t="shared" si="41"/>
        <v>1724.625</v>
      </c>
      <c r="Z192" s="269">
        <f t="shared" si="42"/>
        <v>2155.78125</v>
      </c>
      <c r="AA192" s="269">
        <f t="shared" si="43"/>
        <v>2586.9375</v>
      </c>
      <c r="AB192" s="269">
        <f t="shared" si="44"/>
        <v>3449.25</v>
      </c>
      <c r="AC192" s="269">
        <f t="shared" si="45"/>
        <v>4311.5625</v>
      </c>
      <c r="AD192" s="269">
        <f t="shared" si="46"/>
        <v>5173.875</v>
      </c>
      <c r="AF192" s="200">
        <f t="shared" si="47"/>
        <v>537051.90380759386</v>
      </c>
      <c r="AG192" s="200">
        <f t="shared" si="48"/>
        <v>29258.263124999998</v>
      </c>
      <c r="AH192" s="200">
        <f t="shared" si="49"/>
        <v>4708.2262500000006</v>
      </c>
      <c r="AI192" s="200">
        <f t="shared" si="50"/>
        <v>0</v>
      </c>
      <c r="AJ192" s="200">
        <f t="shared" si="51"/>
        <v>0</v>
      </c>
      <c r="AK192" s="200">
        <f t="shared" si="52"/>
        <v>18832.905000000002</v>
      </c>
      <c r="AL192" s="200">
        <f t="shared" si="53"/>
        <v>0</v>
      </c>
      <c r="AM192" s="238">
        <f t="shared" si="54"/>
        <v>0</v>
      </c>
      <c r="AN192" s="187">
        <f t="shared" si="55"/>
        <v>589851.29818259377</v>
      </c>
    </row>
    <row r="193" spans="1:40" ht="13.9" x14ac:dyDescent="0.4">
      <c r="A193" s="12" t="str">
        <f>Tunns!A193</f>
        <v>Midwest</v>
      </c>
      <c r="B193" s="12">
        <f>Tunns!B193</f>
        <v>40</v>
      </c>
      <c r="C193" t="str">
        <f>Tunns!C193</f>
        <v>Perenjori to Maya</v>
      </c>
      <c r="D193" s="204">
        <f>'DORC build-up'!I137</f>
        <v>1.3</v>
      </c>
      <c r="E193" s="16">
        <v>87.175767918088908</v>
      </c>
      <c r="F193" s="16">
        <v>0</v>
      </c>
      <c r="G193" s="16">
        <v>0</v>
      </c>
      <c r="H193" s="16">
        <v>0</v>
      </c>
      <c r="I193" s="16">
        <v>0</v>
      </c>
      <c r="J193" s="16">
        <v>0</v>
      </c>
      <c r="K193" s="16">
        <v>0</v>
      </c>
      <c r="L193" s="16">
        <v>0</v>
      </c>
      <c r="N193" s="197">
        <v>4</v>
      </c>
      <c r="O193" s="197">
        <v>0</v>
      </c>
      <c r="P193" s="197">
        <v>0</v>
      </c>
      <c r="Q193" s="197">
        <v>0</v>
      </c>
      <c r="R193" s="197">
        <v>0</v>
      </c>
      <c r="S193" s="197">
        <v>0</v>
      </c>
      <c r="T193" s="197">
        <v>0</v>
      </c>
      <c r="U193" s="197">
        <v>0</v>
      </c>
      <c r="W193" s="269">
        <f t="shared" si="39"/>
        <v>862.3125</v>
      </c>
      <c r="X193" s="269">
        <f t="shared" si="40"/>
        <v>1293.46875</v>
      </c>
      <c r="Y193" s="269">
        <f t="shared" si="41"/>
        <v>1724.625</v>
      </c>
      <c r="Z193" s="269">
        <f t="shared" si="42"/>
        <v>2155.78125</v>
      </c>
      <c r="AA193" s="269">
        <f t="shared" si="43"/>
        <v>2586.9375</v>
      </c>
      <c r="AB193" s="269">
        <f t="shared" si="44"/>
        <v>3449.25</v>
      </c>
      <c r="AC193" s="269">
        <f t="shared" si="45"/>
        <v>4311.5625</v>
      </c>
      <c r="AD193" s="269">
        <f t="shared" si="46"/>
        <v>5173.875</v>
      </c>
      <c r="AF193" s="200">
        <f t="shared" si="47"/>
        <v>97724.58068472716</v>
      </c>
      <c r="AG193" s="200">
        <f t="shared" si="48"/>
        <v>0</v>
      </c>
      <c r="AH193" s="200">
        <f t="shared" si="49"/>
        <v>0</v>
      </c>
      <c r="AI193" s="200">
        <f t="shared" si="50"/>
        <v>0</v>
      </c>
      <c r="AJ193" s="200">
        <f t="shared" si="51"/>
        <v>0</v>
      </c>
      <c r="AK193" s="200">
        <f t="shared" si="52"/>
        <v>0</v>
      </c>
      <c r="AL193" s="200">
        <f t="shared" si="53"/>
        <v>0</v>
      </c>
      <c r="AM193" s="238">
        <f t="shared" si="54"/>
        <v>0</v>
      </c>
      <c r="AN193" s="187">
        <f t="shared" si="55"/>
        <v>97724.58068472716</v>
      </c>
    </row>
    <row r="194" spans="1:40" ht="13.9" x14ac:dyDescent="0.4">
      <c r="A194" s="12" t="str">
        <f>Tunns!A194</f>
        <v>Central</v>
      </c>
      <c r="B194" s="12">
        <f>Tunns!B194</f>
        <v>41</v>
      </c>
      <c r="C194" t="str">
        <f>Tunns!C194</f>
        <v>Toodyay West to Miling</v>
      </c>
      <c r="D194" s="204">
        <f>'DORC build-up'!I138</f>
        <v>1.2</v>
      </c>
      <c r="E194" s="16">
        <v>1947.9602047781552</v>
      </c>
      <c r="F194" s="16">
        <v>27.66</v>
      </c>
      <c r="G194" s="16">
        <v>14.64</v>
      </c>
      <c r="H194" s="16">
        <v>50.100000000000009</v>
      </c>
      <c r="I194" s="16">
        <v>0</v>
      </c>
      <c r="J194" s="16">
        <v>0</v>
      </c>
      <c r="K194" s="16">
        <v>18.3</v>
      </c>
      <c r="L194" s="16">
        <v>0</v>
      </c>
      <c r="N194" s="197">
        <v>312</v>
      </c>
      <c r="O194" s="197">
        <v>6</v>
      </c>
      <c r="P194" s="197">
        <v>3</v>
      </c>
      <c r="Q194" s="197">
        <v>20</v>
      </c>
      <c r="R194" s="197">
        <v>0</v>
      </c>
      <c r="S194" s="197">
        <v>0</v>
      </c>
      <c r="T194" s="197">
        <v>5</v>
      </c>
      <c r="U194" s="197">
        <v>0</v>
      </c>
      <c r="W194" s="269">
        <f t="shared" si="39"/>
        <v>862.3125</v>
      </c>
      <c r="X194" s="269">
        <f t="shared" si="40"/>
        <v>1293.46875</v>
      </c>
      <c r="Y194" s="269">
        <f t="shared" si="41"/>
        <v>1724.625</v>
      </c>
      <c r="Z194" s="269">
        <f t="shared" si="42"/>
        <v>2155.78125</v>
      </c>
      <c r="AA194" s="269">
        <f t="shared" si="43"/>
        <v>2586.9375</v>
      </c>
      <c r="AB194" s="269">
        <f t="shared" si="44"/>
        <v>3449.25</v>
      </c>
      <c r="AC194" s="269">
        <f t="shared" si="45"/>
        <v>4311.5625</v>
      </c>
      <c r="AD194" s="269">
        <f t="shared" si="46"/>
        <v>5173.875</v>
      </c>
      <c r="AF194" s="200">
        <f t="shared" si="47"/>
        <v>2015700.5208993156</v>
      </c>
      <c r="AG194" s="200">
        <f t="shared" si="48"/>
        <v>42932.814749999998</v>
      </c>
      <c r="AH194" s="200">
        <f t="shared" si="49"/>
        <v>30298.212</v>
      </c>
      <c r="AI194" s="200">
        <f t="shared" si="50"/>
        <v>129605.56875000001</v>
      </c>
      <c r="AJ194" s="200">
        <f t="shared" si="51"/>
        <v>0</v>
      </c>
      <c r="AK194" s="200">
        <f t="shared" si="52"/>
        <v>0</v>
      </c>
      <c r="AL194" s="200">
        <f t="shared" si="53"/>
        <v>94681.912499999991</v>
      </c>
      <c r="AM194" s="238">
        <f t="shared" si="54"/>
        <v>0</v>
      </c>
      <c r="AN194" s="187">
        <f t="shared" si="55"/>
        <v>2313219.0288993157</v>
      </c>
    </row>
    <row r="195" spans="1:40" ht="13.9" x14ac:dyDescent="0.4">
      <c r="A195" s="12" t="str">
        <f>Tunns!A195</f>
        <v>CBH Sidings NG</v>
      </c>
      <c r="B195" s="12">
        <f>Tunns!B195</f>
        <v>42</v>
      </c>
      <c r="C195" t="str">
        <f>Tunns!C195</f>
        <v>Arrino</v>
      </c>
      <c r="D195" s="204">
        <f>'DORC build-up'!I139</f>
        <v>1.3</v>
      </c>
      <c r="E195" s="16">
        <v>0</v>
      </c>
      <c r="F195" s="16">
        <v>0</v>
      </c>
      <c r="G195" s="16">
        <v>0</v>
      </c>
      <c r="H195" s="16">
        <v>0</v>
      </c>
      <c r="I195" s="16">
        <v>0</v>
      </c>
      <c r="J195" s="16">
        <v>0</v>
      </c>
      <c r="K195" s="16">
        <v>0</v>
      </c>
      <c r="L195" s="16">
        <v>0</v>
      </c>
      <c r="N195" s="197">
        <v>0</v>
      </c>
      <c r="O195" s="197">
        <v>0</v>
      </c>
      <c r="P195" s="197">
        <v>0</v>
      </c>
      <c r="Q195" s="197">
        <v>0</v>
      </c>
      <c r="R195" s="197">
        <v>0</v>
      </c>
      <c r="S195" s="197">
        <v>0</v>
      </c>
      <c r="T195" s="197">
        <v>0</v>
      </c>
      <c r="U195" s="197">
        <v>0</v>
      </c>
      <c r="W195" s="269">
        <f t="shared" si="39"/>
        <v>862.3125</v>
      </c>
      <c r="X195" s="269">
        <f t="shared" si="40"/>
        <v>1293.46875</v>
      </c>
      <c r="Y195" s="269">
        <f t="shared" si="41"/>
        <v>1724.625</v>
      </c>
      <c r="Z195" s="269">
        <f t="shared" si="42"/>
        <v>2155.78125</v>
      </c>
      <c r="AA195" s="269">
        <f t="shared" si="43"/>
        <v>2586.9375</v>
      </c>
      <c r="AB195" s="269">
        <f t="shared" si="44"/>
        <v>3449.25</v>
      </c>
      <c r="AC195" s="269">
        <f t="shared" si="45"/>
        <v>4311.5625</v>
      </c>
      <c r="AD195" s="269">
        <f t="shared" si="46"/>
        <v>5173.875</v>
      </c>
      <c r="AF195" s="200">
        <f t="shared" si="47"/>
        <v>0</v>
      </c>
      <c r="AG195" s="200">
        <f t="shared" si="48"/>
        <v>0</v>
      </c>
      <c r="AH195" s="200">
        <f t="shared" si="49"/>
        <v>0</v>
      </c>
      <c r="AI195" s="200">
        <f t="shared" si="50"/>
        <v>0</v>
      </c>
      <c r="AJ195" s="200">
        <f t="shared" si="51"/>
        <v>0</v>
      </c>
      <c r="AK195" s="200">
        <f t="shared" si="52"/>
        <v>0</v>
      </c>
      <c r="AL195" s="200">
        <f t="shared" si="53"/>
        <v>0</v>
      </c>
      <c r="AM195" s="238">
        <f t="shared" si="54"/>
        <v>0</v>
      </c>
      <c r="AN195" s="187">
        <f t="shared" si="55"/>
        <v>0</v>
      </c>
    </row>
    <row r="196" spans="1:40" ht="13.9" x14ac:dyDescent="0.4">
      <c r="A196" s="12" t="str">
        <f>Tunns!A196</f>
        <v>CBH Sidings NG</v>
      </c>
      <c r="B196" s="12">
        <f>Tunns!B196</f>
        <v>42</v>
      </c>
      <c r="C196" t="str">
        <f>Tunns!C196</f>
        <v>Avon Yard</v>
      </c>
      <c r="D196" s="204">
        <f>'DORC build-up'!I140</f>
        <v>1.1000000000000001</v>
      </c>
      <c r="E196" s="16">
        <v>0</v>
      </c>
      <c r="F196" s="16">
        <v>0</v>
      </c>
      <c r="G196" s="16">
        <v>0</v>
      </c>
      <c r="H196" s="16">
        <v>0</v>
      </c>
      <c r="I196" s="16">
        <v>0</v>
      </c>
      <c r="J196" s="16">
        <v>0</v>
      </c>
      <c r="K196" s="16">
        <v>0</v>
      </c>
      <c r="L196" s="16">
        <v>0</v>
      </c>
      <c r="N196" s="197">
        <v>0</v>
      </c>
      <c r="O196" s="197">
        <v>0</v>
      </c>
      <c r="P196" s="197">
        <v>0</v>
      </c>
      <c r="Q196" s="197">
        <v>0</v>
      </c>
      <c r="R196" s="197">
        <v>0</v>
      </c>
      <c r="S196" s="197">
        <v>0</v>
      </c>
      <c r="T196" s="197">
        <v>0</v>
      </c>
      <c r="U196" s="197">
        <v>0</v>
      </c>
      <c r="W196" s="269">
        <f t="shared" si="39"/>
        <v>862.3125</v>
      </c>
      <c r="X196" s="269">
        <f t="shared" si="40"/>
        <v>1293.46875</v>
      </c>
      <c r="Y196" s="269">
        <f t="shared" si="41"/>
        <v>1724.625</v>
      </c>
      <c r="Z196" s="269">
        <f t="shared" si="42"/>
        <v>2155.78125</v>
      </c>
      <c r="AA196" s="269">
        <f t="shared" si="43"/>
        <v>2586.9375</v>
      </c>
      <c r="AB196" s="269">
        <f t="shared" si="44"/>
        <v>3449.25</v>
      </c>
      <c r="AC196" s="269">
        <f t="shared" si="45"/>
        <v>4311.5625</v>
      </c>
      <c r="AD196" s="269">
        <f t="shared" si="46"/>
        <v>5173.875</v>
      </c>
      <c r="AF196" s="200">
        <f t="shared" si="47"/>
        <v>0</v>
      </c>
      <c r="AG196" s="200">
        <f t="shared" si="48"/>
        <v>0</v>
      </c>
      <c r="AH196" s="200">
        <f t="shared" si="49"/>
        <v>0</v>
      </c>
      <c r="AI196" s="200">
        <f t="shared" si="50"/>
        <v>0</v>
      </c>
      <c r="AJ196" s="200">
        <f t="shared" si="51"/>
        <v>0</v>
      </c>
      <c r="AK196" s="200">
        <f t="shared" si="52"/>
        <v>0</v>
      </c>
      <c r="AL196" s="200">
        <f t="shared" si="53"/>
        <v>0</v>
      </c>
      <c r="AM196" s="238">
        <f t="shared" si="54"/>
        <v>0</v>
      </c>
      <c r="AN196" s="187">
        <f t="shared" si="55"/>
        <v>0</v>
      </c>
    </row>
    <row r="197" spans="1:40" ht="13.9" x14ac:dyDescent="0.4">
      <c r="A197" s="12" t="str">
        <f>Tunns!A197</f>
        <v>CBH Sidings NG</v>
      </c>
      <c r="B197" s="12">
        <f>Tunns!B197</f>
        <v>42</v>
      </c>
      <c r="C197" t="str">
        <f>Tunns!C197</f>
        <v>Ballaying</v>
      </c>
      <c r="D197" s="204">
        <f>'DORC build-up'!I141</f>
        <v>1.3</v>
      </c>
      <c r="E197" s="16">
        <v>0</v>
      </c>
      <c r="F197" s="16">
        <v>0</v>
      </c>
      <c r="G197" s="16">
        <v>0</v>
      </c>
      <c r="H197" s="16">
        <v>0</v>
      </c>
      <c r="I197" s="16">
        <v>0</v>
      </c>
      <c r="J197" s="16">
        <v>0</v>
      </c>
      <c r="K197" s="16">
        <v>0</v>
      </c>
      <c r="L197" s="16">
        <v>0</v>
      </c>
      <c r="N197" s="197">
        <v>0</v>
      </c>
      <c r="O197" s="197">
        <v>0</v>
      </c>
      <c r="P197" s="197">
        <v>0</v>
      </c>
      <c r="Q197" s="197">
        <v>0</v>
      </c>
      <c r="R197" s="197">
        <v>0</v>
      </c>
      <c r="S197" s="197">
        <v>0</v>
      </c>
      <c r="T197" s="197">
        <v>0</v>
      </c>
      <c r="U197" s="197">
        <v>0</v>
      </c>
      <c r="W197" s="269">
        <f t="shared" si="39"/>
        <v>862.3125</v>
      </c>
      <c r="X197" s="269">
        <f t="shared" si="40"/>
        <v>1293.46875</v>
      </c>
      <c r="Y197" s="269">
        <f t="shared" si="41"/>
        <v>1724.625</v>
      </c>
      <c r="Z197" s="269">
        <f t="shared" si="42"/>
        <v>2155.78125</v>
      </c>
      <c r="AA197" s="269">
        <f t="shared" si="43"/>
        <v>2586.9375</v>
      </c>
      <c r="AB197" s="269">
        <f t="shared" si="44"/>
        <v>3449.25</v>
      </c>
      <c r="AC197" s="269">
        <f t="shared" si="45"/>
        <v>4311.5625</v>
      </c>
      <c r="AD197" s="269">
        <f t="shared" si="46"/>
        <v>5173.875</v>
      </c>
      <c r="AF197" s="200">
        <f t="shared" si="47"/>
        <v>0</v>
      </c>
      <c r="AG197" s="200">
        <f t="shared" si="48"/>
        <v>0</v>
      </c>
      <c r="AH197" s="200">
        <f t="shared" si="49"/>
        <v>0</v>
      </c>
      <c r="AI197" s="200">
        <f t="shared" si="50"/>
        <v>0</v>
      </c>
      <c r="AJ197" s="200">
        <f t="shared" si="51"/>
        <v>0</v>
      </c>
      <c r="AK197" s="200">
        <f t="shared" si="52"/>
        <v>0</v>
      </c>
      <c r="AL197" s="200">
        <f t="shared" si="53"/>
        <v>0</v>
      </c>
      <c r="AM197" s="238">
        <f t="shared" si="54"/>
        <v>0</v>
      </c>
      <c r="AN197" s="187">
        <f t="shared" si="55"/>
        <v>0</v>
      </c>
    </row>
    <row r="198" spans="1:40" ht="13.9" x14ac:dyDescent="0.4">
      <c r="A198" s="12" t="str">
        <f>Tunns!A198</f>
        <v>CBH Sidings NG</v>
      </c>
      <c r="B198" s="12">
        <f>Tunns!B198</f>
        <v>42</v>
      </c>
      <c r="C198" t="str">
        <f>Tunns!C198</f>
        <v>Ballidu</v>
      </c>
      <c r="D198" s="204">
        <f>'DORC build-up'!I142</f>
        <v>1.2</v>
      </c>
      <c r="E198" s="16">
        <v>0</v>
      </c>
      <c r="F198" s="16">
        <v>0</v>
      </c>
      <c r="G198" s="16">
        <v>0</v>
      </c>
      <c r="H198" s="16">
        <v>0</v>
      </c>
      <c r="I198" s="16">
        <v>0</v>
      </c>
      <c r="J198" s="16">
        <v>0</v>
      </c>
      <c r="K198" s="16">
        <v>0</v>
      </c>
      <c r="L198" s="16">
        <v>0</v>
      </c>
      <c r="N198" s="197">
        <v>0</v>
      </c>
      <c r="O198" s="197">
        <v>0</v>
      </c>
      <c r="P198" s="197">
        <v>0</v>
      </c>
      <c r="Q198" s="197">
        <v>0</v>
      </c>
      <c r="R198" s="197">
        <v>0</v>
      </c>
      <c r="S198" s="197">
        <v>0</v>
      </c>
      <c r="T198" s="197">
        <v>0</v>
      </c>
      <c r="U198" s="197">
        <v>0</v>
      </c>
      <c r="W198" s="269">
        <f t="shared" ref="W198:W261" si="56">H$14</f>
        <v>862.3125</v>
      </c>
      <c r="X198" s="269">
        <f t="shared" ref="X198:X261" si="57">H$16</f>
        <v>1293.46875</v>
      </c>
      <c r="Y198" s="269">
        <f t="shared" ref="Y198:Y261" si="58">H$18</f>
        <v>1724.625</v>
      </c>
      <c r="Z198" s="269">
        <f t="shared" ref="Z198:Z261" si="59">H$20</f>
        <v>2155.78125</v>
      </c>
      <c r="AA198" s="269">
        <f t="shared" ref="AA198:AA261" si="60">H$22</f>
        <v>2586.9375</v>
      </c>
      <c r="AB198" s="269">
        <f t="shared" ref="AB198:AB261" si="61">H$24</f>
        <v>3449.25</v>
      </c>
      <c r="AC198" s="269">
        <f t="shared" ref="AC198:AC261" si="62">H$26</f>
        <v>4311.5625</v>
      </c>
      <c r="AD198" s="269">
        <f t="shared" ref="AD198:AD261" si="63">H$28</f>
        <v>5173.875</v>
      </c>
      <c r="AF198" s="200">
        <f t="shared" ref="AF198:AF261" si="64">E198*W198*$D198</f>
        <v>0</v>
      </c>
      <c r="AG198" s="200">
        <f t="shared" ref="AG198:AG261" si="65">F198*X198*$D198</f>
        <v>0</v>
      </c>
      <c r="AH198" s="200">
        <f t="shared" ref="AH198:AH261" si="66">G198*Y198*$D198</f>
        <v>0</v>
      </c>
      <c r="AI198" s="200">
        <f t="shared" ref="AI198:AI261" si="67">H198*Z198*$D198</f>
        <v>0</v>
      </c>
      <c r="AJ198" s="200">
        <f t="shared" ref="AJ198:AJ261" si="68">I198*AA198*$D198</f>
        <v>0</v>
      </c>
      <c r="AK198" s="200">
        <f t="shared" ref="AK198:AK261" si="69">J198*AB198*$D198</f>
        <v>0</v>
      </c>
      <c r="AL198" s="200">
        <f t="shared" ref="AL198:AL261" si="70">K198*AC198*$D198</f>
        <v>0</v>
      </c>
      <c r="AM198" s="238">
        <f t="shared" ref="AM198:AM261" si="71">L198*AD198*$D198</f>
        <v>0</v>
      </c>
      <c r="AN198" s="187">
        <f t="shared" ref="AN198:AN261" si="72">SUM(AF198:AM198)</f>
        <v>0</v>
      </c>
    </row>
    <row r="199" spans="1:40" ht="13.9" x14ac:dyDescent="0.4">
      <c r="A199" s="12" t="str">
        <f>Tunns!A199</f>
        <v>CBH Sidings NG</v>
      </c>
      <c r="B199" s="12">
        <f>Tunns!B199</f>
        <v>42</v>
      </c>
      <c r="C199" t="str">
        <f>Tunns!C199</f>
        <v>Beacon</v>
      </c>
      <c r="D199" s="204">
        <f>'DORC build-up'!I143</f>
        <v>1.2</v>
      </c>
      <c r="E199" s="16">
        <v>14</v>
      </c>
      <c r="F199" s="16">
        <v>0</v>
      </c>
      <c r="G199" s="16">
        <v>0</v>
      </c>
      <c r="H199" s="16">
        <v>0</v>
      </c>
      <c r="I199" s="16">
        <v>0</v>
      </c>
      <c r="J199" s="16">
        <v>0</v>
      </c>
      <c r="K199" s="16">
        <v>0</v>
      </c>
      <c r="L199" s="16">
        <v>0</v>
      </c>
      <c r="N199" s="197">
        <v>2</v>
      </c>
      <c r="O199" s="197">
        <v>0</v>
      </c>
      <c r="P199" s="197">
        <v>0</v>
      </c>
      <c r="Q199" s="197">
        <v>0</v>
      </c>
      <c r="R199" s="197">
        <v>0</v>
      </c>
      <c r="S199" s="197">
        <v>0</v>
      </c>
      <c r="T199" s="197">
        <v>0</v>
      </c>
      <c r="U199" s="197">
        <v>0</v>
      </c>
      <c r="W199" s="269">
        <f t="shared" si="56"/>
        <v>862.3125</v>
      </c>
      <c r="X199" s="269">
        <f t="shared" si="57"/>
        <v>1293.46875</v>
      </c>
      <c r="Y199" s="269">
        <f t="shared" si="58"/>
        <v>1724.625</v>
      </c>
      <c r="Z199" s="269">
        <f t="shared" si="59"/>
        <v>2155.78125</v>
      </c>
      <c r="AA199" s="269">
        <f t="shared" si="60"/>
        <v>2586.9375</v>
      </c>
      <c r="AB199" s="269">
        <f t="shared" si="61"/>
        <v>3449.25</v>
      </c>
      <c r="AC199" s="269">
        <f t="shared" si="62"/>
        <v>4311.5625</v>
      </c>
      <c r="AD199" s="269">
        <f t="shared" si="63"/>
        <v>5173.875</v>
      </c>
      <c r="AF199" s="200">
        <f t="shared" si="64"/>
        <v>14486.85</v>
      </c>
      <c r="AG199" s="200">
        <f t="shared" si="65"/>
        <v>0</v>
      </c>
      <c r="AH199" s="200">
        <f t="shared" si="66"/>
        <v>0</v>
      </c>
      <c r="AI199" s="200">
        <f t="shared" si="67"/>
        <v>0</v>
      </c>
      <c r="AJ199" s="200">
        <f t="shared" si="68"/>
        <v>0</v>
      </c>
      <c r="AK199" s="200">
        <f t="shared" si="69"/>
        <v>0</v>
      </c>
      <c r="AL199" s="200">
        <f t="shared" si="70"/>
        <v>0</v>
      </c>
      <c r="AM199" s="238">
        <f t="shared" si="71"/>
        <v>0</v>
      </c>
      <c r="AN199" s="187">
        <f t="shared" si="72"/>
        <v>14486.85</v>
      </c>
    </row>
    <row r="200" spans="1:40" ht="13.9" x14ac:dyDescent="0.4">
      <c r="A200" s="12" t="str">
        <f>Tunns!A200</f>
        <v>CBH Sidings NG</v>
      </c>
      <c r="B200" s="12">
        <f>Tunns!B200</f>
        <v>42</v>
      </c>
      <c r="C200" t="str">
        <f>Tunns!C200</f>
        <v>Bencubbin</v>
      </c>
      <c r="D200" s="204">
        <f>'DORC build-up'!I144</f>
        <v>1.2</v>
      </c>
      <c r="E200" s="16">
        <v>0</v>
      </c>
      <c r="F200" s="16">
        <v>0</v>
      </c>
      <c r="G200" s="16">
        <v>0</v>
      </c>
      <c r="H200" s="16">
        <v>0</v>
      </c>
      <c r="I200" s="16">
        <v>0</v>
      </c>
      <c r="J200" s="16">
        <v>0</v>
      </c>
      <c r="K200" s="16">
        <v>0</v>
      </c>
      <c r="L200" s="16">
        <v>0</v>
      </c>
      <c r="N200" s="197">
        <v>0</v>
      </c>
      <c r="O200" s="197">
        <v>0</v>
      </c>
      <c r="P200" s="197">
        <v>0</v>
      </c>
      <c r="Q200" s="197">
        <v>0</v>
      </c>
      <c r="R200" s="197">
        <v>0</v>
      </c>
      <c r="S200" s="197">
        <v>0</v>
      </c>
      <c r="T200" s="197">
        <v>0</v>
      </c>
      <c r="U200" s="197">
        <v>0</v>
      </c>
      <c r="W200" s="269">
        <f t="shared" si="56"/>
        <v>862.3125</v>
      </c>
      <c r="X200" s="269">
        <f t="shared" si="57"/>
        <v>1293.46875</v>
      </c>
      <c r="Y200" s="269">
        <f t="shared" si="58"/>
        <v>1724.625</v>
      </c>
      <c r="Z200" s="269">
        <f t="shared" si="59"/>
        <v>2155.78125</v>
      </c>
      <c r="AA200" s="269">
        <f t="shared" si="60"/>
        <v>2586.9375</v>
      </c>
      <c r="AB200" s="269">
        <f t="shared" si="61"/>
        <v>3449.25</v>
      </c>
      <c r="AC200" s="269">
        <f t="shared" si="62"/>
        <v>4311.5625</v>
      </c>
      <c r="AD200" s="269">
        <f t="shared" si="63"/>
        <v>5173.875</v>
      </c>
      <c r="AF200" s="200">
        <f t="shared" si="64"/>
        <v>0</v>
      </c>
      <c r="AG200" s="200">
        <f t="shared" si="65"/>
        <v>0</v>
      </c>
      <c r="AH200" s="200">
        <f t="shared" si="66"/>
        <v>0</v>
      </c>
      <c r="AI200" s="200">
        <f t="shared" si="67"/>
        <v>0</v>
      </c>
      <c r="AJ200" s="200">
        <f t="shared" si="68"/>
        <v>0</v>
      </c>
      <c r="AK200" s="200">
        <f t="shared" si="69"/>
        <v>0</v>
      </c>
      <c r="AL200" s="200">
        <f t="shared" si="70"/>
        <v>0</v>
      </c>
      <c r="AM200" s="238">
        <f t="shared" si="71"/>
        <v>0</v>
      </c>
      <c r="AN200" s="187">
        <f t="shared" si="72"/>
        <v>0</v>
      </c>
    </row>
    <row r="201" spans="1:40" ht="13.9" x14ac:dyDescent="0.4">
      <c r="A201" s="12" t="str">
        <f>Tunns!A201</f>
        <v>CBH Sidings NG</v>
      </c>
      <c r="B201" s="12">
        <f>Tunns!B201</f>
        <v>42</v>
      </c>
      <c r="C201" t="str">
        <f>Tunns!C201</f>
        <v>Beverley</v>
      </c>
      <c r="D201" s="204">
        <f>'DORC build-up'!I145</f>
        <v>1.3</v>
      </c>
      <c r="E201" s="16">
        <v>0</v>
      </c>
      <c r="F201" s="16">
        <v>0</v>
      </c>
      <c r="G201" s="16">
        <v>0</v>
      </c>
      <c r="H201" s="16">
        <v>0</v>
      </c>
      <c r="I201" s="16">
        <v>0</v>
      </c>
      <c r="J201" s="16">
        <v>0</v>
      </c>
      <c r="K201" s="16">
        <v>0</v>
      </c>
      <c r="L201" s="16">
        <v>0</v>
      </c>
      <c r="N201" s="197">
        <v>0</v>
      </c>
      <c r="O201" s="197">
        <v>0</v>
      </c>
      <c r="P201" s="197">
        <v>0</v>
      </c>
      <c r="Q201" s="197">
        <v>0</v>
      </c>
      <c r="R201" s="197">
        <v>0</v>
      </c>
      <c r="S201" s="197">
        <v>0</v>
      </c>
      <c r="T201" s="197">
        <v>0</v>
      </c>
      <c r="U201" s="197">
        <v>0</v>
      </c>
      <c r="W201" s="269">
        <f t="shared" si="56"/>
        <v>862.3125</v>
      </c>
      <c r="X201" s="269">
        <f t="shared" si="57"/>
        <v>1293.46875</v>
      </c>
      <c r="Y201" s="269">
        <f t="shared" si="58"/>
        <v>1724.625</v>
      </c>
      <c r="Z201" s="269">
        <f t="shared" si="59"/>
        <v>2155.78125</v>
      </c>
      <c r="AA201" s="269">
        <f t="shared" si="60"/>
        <v>2586.9375</v>
      </c>
      <c r="AB201" s="269">
        <f t="shared" si="61"/>
        <v>3449.25</v>
      </c>
      <c r="AC201" s="269">
        <f t="shared" si="62"/>
        <v>4311.5625</v>
      </c>
      <c r="AD201" s="269">
        <f t="shared" si="63"/>
        <v>5173.875</v>
      </c>
      <c r="AF201" s="200">
        <f t="shared" si="64"/>
        <v>0</v>
      </c>
      <c r="AG201" s="200">
        <f t="shared" si="65"/>
        <v>0</v>
      </c>
      <c r="AH201" s="200">
        <f t="shared" si="66"/>
        <v>0</v>
      </c>
      <c r="AI201" s="200">
        <f t="shared" si="67"/>
        <v>0</v>
      </c>
      <c r="AJ201" s="200">
        <f t="shared" si="68"/>
        <v>0</v>
      </c>
      <c r="AK201" s="200">
        <f t="shared" si="69"/>
        <v>0</v>
      </c>
      <c r="AL201" s="200">
        <f t="shared" si="70"/>
        <v>0</v>
      </c>
      <c r="AM201" s="238">
        <f t="shared" si="71"/>
        <v>0</v>
      </c>
      <c r="AN201" s="187">
        <f t="shared" si="72"/>
        <v>0</v>
      </c>
    </row>
    <row r="202" spans="1:40" ht="13.9" x14ac:dyDescent="0.4">
      <c r="A202" s="12" t="str">
        <f>Tunns!A202</f>
        <v>CBH Sidings NG</v>
      </c>
      <c r="B202" s="12">
        <f>Tunns!B202</f>
        <v>42</v>
      </c>
      <c r="C202" t="str">
        <f>Tunns!C202</f>
        <v>Bindi Bindi</v>
      </c>
      <c r="D202" s="204">
        <f>'DORC build-up'!I146</f>
        <v>1.2</v>
      </c>
      <c r="E202" s="16">
        <v>0</v>
      </c>
      <c r="F202" s="16">
        <v>0</v>
      </c>
      <c r="G202" s="16">
        <v>0</v>
      </c>
      <c r="H202" s="16">
        <v>0</v>
      </c>
      <c r="I202" s="16">
        <v>0</v>
      </c>
      <c r="J202" s="16">
        <v>0</v>
      </c>
      <c r="K202" s="16">
        <v>0</v>
      </c>
      <c r="L202" s="16">
        <v>0</v>
      </c>
      <c r="N202" s="197">
        <v>0</v>
      </c>
      <c r="O202" s="197">
        <v>0</v>
      </c>
      <c r="P202" s="197">
        <v>0</v>
      </c>
      <c r="Q202" s="197">
        <v>0</v>
      </c>
      <c r="R202" s="197">
        <v>0</v>
      </c>
      <c r="S202" s="197">
        <v>0</v>
      </c>
      <c r="T202" s="197">
        <v>0</v>
      </c>
      <c r="U202" s="197">
        <v>0</v>
      </c>
      <c r="W202" s="269">
        <f t="shared" si="56"/>
        <v>862.3125</v>
      </c>
      <c r="X202" s="269">
        <f t="shared" si="57"/>
        <v>1293.46875</v>
      </c>
      <c r="Y202" s="269">
        <f t="shared" si="58"/>
        <v>1724.625</v>
      </c>
      <c r="Z202" s="269">
        <f t="shared" si="59"/>
        <v>2155.78125</v>
      </c>
      <c r="AA202" s="269">
        <f t="shared" si="60"/>
        <v>2586.9375</v>
      </c>
      <c r="AB202" s="269">
        <f t="shared" si="61"/>
        <v>3449.25</v>
      </c>
      <c r="AC202" s="269">
        <f t="shared" si="62"/>
        <v>4311.5625</v>
      </c>
      <c r="AD202" s="269">
        <f t="shared" si="63"/>
        <v>5173.875</v>
      </c>
      <c r="AF202" s="200">
        <f t="shared" si="64"/>
        <v>0</v>
      </c>
      <c r="AG202" s="200">
        <f t="shared" si="65"/>
        <v>0</v>
      </c>
      <c r="AH202" s="200">
        <f t="shared" si="66"/>
        <v>0</v>
      </c>
      <c r="AI202" s="200">
        <f t="shared" si="67"/>
        <v>0</v>
      </c>
      <c r="AJ202" s="200">
        <f t="shared" si="68"/>
        <v>0</v>
      </c>
      <c r="AK202" s="200">
        <f t="shared" si="69"/>
        <v>0</v>
      </c>
      <c r="AL202" s="200">
        <f t="shared" si="70"/>
        <v>0</v>
      </c>
      <c r="AM202" s="238">
        <f t="shared" si="71"/>
        <v>0</v>
      </c>
      <c r="AN202" s="187">
        <f t="shared" si="72"/>
        <v>0</v>
      </c>
    </row>
    <row r="203" spans="1:40" ht="13.9" x14ac:dyDescent="0.4">
      <c r="A203" s="12" t="str">
        <f>Tunns!A203</f>
        <v>CBH Sidings NG</v>
      </c>
      <c r="B203" s="12">
        <f>Tunns!B203</f>
        <v>42</v>
      </c>
      <c r="C203" t="str">
        <f>Tunns!C203</f>
        <v>Bolgart</v>
      </c>
      <c r="D203" s="204">
        <f>'DORC build-up'!I147</f>
        <v>1.2</v>
      </c>
      <c r="E203" s="16">
        <v>0</v>
      </c>
      <c r="F203" s="16">
        <v>0</v>
      </c>
      <c r="G203" s="16">
        <v>0</v>
      </c>
      <c r="H203" s="16">
        <v>0</v>
      </c>
      <c r="I203" s="16">
        <v>0</v>
      </c>
      <c r="J203" s="16">
        <v>0</v>
      </c>
      <c r="K203" s="16">
        <v>0</v>
      </c>
      <c r="L203" s="16">
        <v>0</v>
      </c>
      <c r="N203" s="197">
        <v>0</v>
      </c>
      <c r="O203" s="197">
        <v>0</v>
      </c>
      <c r="P203" s="197">
        <v>0</v>
      </c>
      <c r="Q203" s="197">
        <v>0</v>
      </c>
      <c r="R203" s="197">
        <v>0</v>
      </c>
      <c r="S203" s="197">
        <v>0</v>
      </c>
      <c r="T203" s="197">
        <v>0</v>
      </c>
      <c r="U203" s="197">
        <v>0</v>
      </c>
      <c r="W203" s="269">
        <f t="shared" si="56"/>
        <v>862.3125</v>
      </c>
      <c r="X203" s="269">
        <f t="shared" si="57"/>
        <v>1293.46875</v>
      </c>
      <c r="Y203" s="269">
        <f t="shared" si="58"/>
        <v>1724.625</v>
      </c>
      <c r="Z203" s="269">
        <f t="shared" si="59"/>
        <v>2155.78125</v>
      </c>
      <c r="AA203" s="269">
        <f t="shared" si="60"/>
        <v>2586.9375</v>
      </c>
      <c r="AB203" s="269">
        <f t="shared" si="61"/>
        <v>3449.25</v>
      </c>
      <c r="AC203" s="269">
        <f t="shared" si="62"/>
        <v>4311.5625</v>
      </c>
      <c r="AD203" s="269">
        <f t="shared" si="63"/>
        <v>5173.875</v>
      </c>
      <c r="AF203" s="200">
        <f t="shared" si="64"/>
        <v>0</v>
      </c>
      <c r="AG203" s="200">
        <f t="shared" si="65"/>
        <v>0</v>
      </c>
      <c r="AH203" s="200">
        <f t="shared" si="66"/>
        <v>0</v>
      </c>
      <c r="AI203" s="200">
        <f t="shared" si="67"/>
        <v>0</v>
      </c>
      <c r="AJ203" s="200">
        <f t="shared" si="68"/>
        <v>0</v>
      </c>
      <c r="AK203" s="200">
        <f t="shared" si="69"/>
        <v>0</v>
      </c>
      <c r="AL203" s="200">
        <f t="shared" si="70"/>
        <v>0</v>
      </c>
      <c r="AM203" s="238">
        <f t="shared" si="71"/>
        <v>0</v>
      </c>
      <c r="AN203" s="187">
        <f t="shared" si="72"/>
        <v>0</v>
      </c>
    </row>
    <row r="204" spans="1:40" ht="13.9" x14ac:dyDescent="0.4">
      <c r="A204" s="12" t="str">
        <f>Tunns!A204</f>
        <v>CBH Sidings NG</v>
      </c>
      <c r="B204" s="12">
        <f>Tunns!B204</f>
        <v>42</v>
      </c>
      <c r="C204" t="str">
        <f>Tunns!C204</f>
        <v>Bowgada</v>
      </c>
      <c r="D204" s="204">
        <f>'DORC build-up'!I148</f>
        <v>1.3</v>
      </c>
      <c r="E204" s="16">
        <v>0</v>
      </c>
      <c r="F204" s="16">
        <v>0</v>
      </c>
      <c r="G204" s="16">
        <v>0</v>
      </c>
      <c r="H204" s="16">
        <v>0</v>
      </c>
      <c r="I204" s="16">
        <v>0</v>
      </c>
      <c r="J204" s="16">
        <v>0</v>
      </c>
      <c r="K204" s="16">
        <v>0</v>
      </c>
      <c r="L204" s="16">
        <v>0</v>
      </c>
      <c r="N204" s="197">
        <v>0</v>
      </c>
      <c r="O204" s="197">
        <v>0</v>
      </c>
      <c r="P204" s="197">
        <v>0</v>
      </c>
      <c r="Q204" s="197">
        <v>0</v>
      </c>
      <c r="R204" s="197">
        <v>0</v>
      </c>
      <c r="S204" s="197">
        <v>0</v>
      </c>
      <c r="T204" s="197">
        <v>0</v>
      </c>
      <c r="U204" s="197">
        <v>0</v>
      </c>
      <c r="W204" s="269">
        <f t="shared" si="56"/>
        <v>862.3125</v>
      </c>
      <c r="X204" s="269">
        <f t="shared" si="57"/>
        <v>1293.46875</v>
      </c>
      <c r="Y204" s="269">
        <f t="shared" si="58"/>
        <v>1724.625</v>
      </c>
      <c r="Z204" s="269">
        <f t="shared" si="59"/>
        <v>2155.78125</v>
      </c>
      <c r="AA204" s="269">
        <f t="shared" si="60"/>
        <v>2586.9375</v>
      </c>
      <c r="AB204" s="269">
        <f t="shared" si="61"/>
        <v>3449.25</v>
      </c>
      <c r="AC204" s="269">
        <f t="shared" si="62"/>
        <v>4311.5625</v>
      </c>
      <c r="AD204" s="269">
        <f t="shared" si="63"/>
        <v>5173.875</v>
      </c>
      <c r="AF204" s="200">
        <f t="shared" si="64"/>
        <v>0</v>
      </c>
      <c r="AG204" s="200">
        <f t="shared" si="65"/>
        <v>0</v>
      </c>
      <c r="AH204" s="200">
        <f t="shared" si="66"/>
        <v>0</v>
      </c>
      <c r="AI204" s="200">
        <f t="shared" si="67"/>
        <v>0</v>
      </c>
      <c r="AJ204" s="200">
        <f t="shared" si="68"/>
        <v>0</v>
      </c>
      <c r="AK204" s="200">
        <f t="shared" si="69"/>
        <v>0</v>
      </c>
      <c r="AL204" s="200">
        <f t="shared" si="70"/>
        <v>0</v>
      </c>
      <c r="AM204" s="238">
        <f t="shared" si="71"/>
        <v>0</v>
      </c>
      <c r="AN204" s="187">
        <f t="shared" si="72"/>
        <v>0</v>
      </c>
    </row>
    <row r="205" spans="1:40" ht="13.9" x14ac:dyDescent="0.4">
      <c r="A205" s="12" t="str">
        <f>Tunns!A205</f>
        <v>CBH Sidings NG</v>
      </c>
      <c r="B205" s="12">
        <f>Tunns!B205</f>
        <v>42</v>
      </c>
      <c r="C205" t="str">
        <f>Tunns!C205</f>
        <v>Brookton</v>
      </c>
      <c r="D205" s="204">
        <f>'DORC build-up'!I149</f>
        <v>1.3</v>
      </c>
      <c r="E205" s="16">
        <v>0</v>
      </c>
      <c r="F205" s="16">
        <v>0</v>
      </c>
      <c r="G205" s="16">
        <v>0</v>
      </c>
      <c r="H205" s="16">
        <v>0</v>
      </c>
      <c r="I205" s="16">
        <v>0</v>
      </c>
      <c r="J205" s="16">
        <v>0</v>
      </c>
      <c r="K205" s="16">
        <v>0</v>
      </c>
      <c r="L205" s="16">
        <v>0</v>
      </c>
      <c r="N205" s="197">
        <v>0</v>
      </c>
      <c r="O205" s="197">
        <v>0</v>
      </c>
      <c r="P205" s="197">
        <v>0</v>
      </c>
      <c r="Q205" s="197">
        <v>0</v>
      </c>
      <c r="R205" s="197">
        <v>0</v>
      </c>
      <c r="S205" s="197">
        <v>0</v>
      </c>
      <c r="T205" s="197">
        <v>0</v>
      </c>
      <c r="U205" s="197">
        <v>0</v>
      </c>
      <c r="W205" s="269">
        <f t="shared" si="56"/>
        <v>862.3125</v>
      </c>
      <c r="X205" s="269">
        <f t="shared" si="57"/>
        <v>1293.46875</v>
      </c>
      <c r="Y205" s="269">
        <f t="shared" si="58"/>
        <v>1724.625</v>
      </c>
      <c r="Z205" s="269">
        <f t="shared" si="59"/>
        <v>2155.78125</v>
      </c>
      <c r="AA205" s="269">
        <f t="shared" si="60"/>
        <v>2586.9375</v>
      </c>
      <c r="AB205" s="269">
        <f t="shared" si="61"/>
        <v>3449.25</v>
      </c>
      <c r="AC205" s="269">
        <f t="shared" si="62"/>
        <v>4311.5625</v>
      </c>
      <c r="AD205" s="269">
        <f t="shared" si="63"/>
        <v>5173.875</v>
      </c>
      <c r="AF205" s="200">
        <f t="shared" si="64"/>
        <v>0</v>
      </c>
      <c r="AG205" s="200">
        <f t="shared" si="65"/>
        <v>0</v>
      </c>
      <c r="AH205" s="200">
        <f t="shared" si="66"/>
        <v>0</v>
      </c>
      <c r="AI205" s="200">
        <f t="shared" si="67"/>
        <v>0</v>
      </c>
      <c r="AJ205" s="200">
        <f t="shared" si="68"/>
        <v>0</v>
      </c>
      <c r="AK205" s="200">
        <f t="shared" si="69"/>
        <v>0</v>
      </c>
      <c r="AL205" s="200">
        <f t="shared" si="70"/>
        <v>0</v>
      </c>
      <c r="AM205" s="238">
        <f t="shared" si="71"/>
        <v>0</v>
      </c>
      <c r="AN205" s="187">
        <f t="shared" si="72"/>
        <v>0</v>
      </c>
    </row>
    <row r="206" spans="1:40" ht="13.9" x14ac:dyDescent="0.4">
      <c r="A206" s="12" t="str">
        <f>Tunns!A206</f>
        <v>CBH Sidings NG</v>
      </c>
      <c r="B206" s="12">
        <f>Tunns!B206</f>
        <v>42</v>
      </c>
      <c r="C206" t="str">
        <f>Tunns!C206</f>
        <v>Broomehill</v>
      </c>
      <c r="D206" s="204">
        <f>'DORC build-up'!I150</f>
        <v>1.3</v>
      </c>
      <c r="E206" s="16">
        <v>0</v>
      </c>
      <c r="F206" s="16">
        <v>0</v>
      </c>
      <c r="G206" s="16">
        <v>0</v>
      </c>
      <c r="H206" s="16">
        <v>0</v>
      </c>
      <c r="I206" s="16">
        <v>0</v>
      </c>
      <c r="J206" s="16">
        <v>0</v>
      </c>
      <c r="K206" s="16">
        <v>0</v>
      </c>
      <c r="L206" s="16">
        <v>0</v>
      </c>
      <c r="N206" s="197">
        <v>0</v>
      </c>
      <c r="O206" s="197">
        <v>0</v>
      </c>
      <c r="P206" s="197">
        <v>0</v>
      </c>
      <c r="Q206" s="197">
        <v>0</v>
      </c>
      <c r="R206" s="197">
        <v>0</v>
      </c>
      <c r="S206" s="197">
        <v>0</v>
      </c>
      <c r="T206" s="197">
        <v>0</v>
      </c>
      <c r="U206" s="197">
        <v>0</v>
      </c>
      <c r="W206" s="269">
        <f t="shared" si="56"/>
        <v>862.3125</v>
      </c>
      <c r="X206" s="269">
        <f t="shared" si="57"/>
        <v>1293.46875</v>
      </c>
      <c r="Y206" s="269">
        <f t="shared" si="58"/>
        <v>1724.625</v>
      </c>
      <c r="Z206" s="269">
        <f t="shared" si="59"/>
        <v>2155.78125</v>
      </c>
      <c r="AA206" s="269">
        <f t="shared" si="60"/>
        <v>2586.9375</v>
      </c>
      <c r="AB206" s="269">
        <f t="shared" si="61"/>
        <v>3449.25</v>
      </c>
      <c r="AC206" s="269">
        <f t="shared" si="62"/>
        <v>4311.5625</v>
      </c>
      <c r="AD206" s="269">
        <f t="shared" si="63"/>
        <v>5173.875</v>
      </c>
      <c r="AF206" s="200">
        <f t="shared" si="64"/>
        <v>0</v>
      </c>
      <c r="AG206" s="200">
        <f t="shared" si="65"/>
        <v>0</v>
      </c>
      <c r="AH206" s="200">
        <f t="shared" si="66"/>
        <v>0</v>
      </c>
      <c r="AI206" s="200">
        <f t="shared" si="67"/>
        <v>0</v>
      </c>
      <c r="AJ206" s="200">
        <f t="shared" si="68"/>
        <v>0</v>
      </c>
      <c r="AK206" s="200">
        <f t="shared" si="69"/>
        <v>0</v>
      </c>
      <c r="AL206" s="200">
        <f t="shared" si="70"/>
        <v>0</v>
      </c>
      <c r="AM206" s="238">
        <f t="shared" si="71"/>
        <v>0</v>
      </c>
      <c r="AN206" s="187">
        <f t="shared" si="72"/>
        <v>0</v>
      </c>
    </row>
    <row r="207" spans="1:40" ht="13.9" x14ac:dyDescent="0.4">
      <c r="A207" s="12" t="str">
        <f>Tunns!A207</f>
        <v>CBH Sidings NG</v>
      </c>
      <c r="B207" s="12">
        <f>Tunns!B207</f>
        <v>42</v>
      </c>
      <c r="C207" t="str">
        <f>Tunns!C207</f>
        <v>Buniche</v>
      </c>
      <c r="D207" s="204">
        <f>'DORC build-up'!I151</f>
        <v>1.3</v>
      </c>
      <c r="E207" s="16">
        <v>0</v>
      </c>
      <c r="F207" s="16">
        <v>0</v>
      </c>
      <c r="G207" s="16">
        <v>0</v>
      </c>
      <c r="H207" s="16">
        <v>0</v>
      </c>
      <c r="I207" s="16">
        <v>0</v>
      </c>
      <c r="J207" s="16">
        <v>0</v>
      </c>
      <c r="K207" s="16">
        <v>0</v>
      </c>
      <c r="L207" s="16">
        <v>0</v>
      </c>
      <c r="N207" s="197">
        <v>0</v>
      </c>
      <c r="O207" s="197">
        <v>0</v>
      </c>
      <c r="P207" s="197">
        <v>0</v>
      </c>
      <c r="Q207" s="197">
        <v>0</v>
      </c>
      <c r="R207" s="197">
        <v>0</v>
      </c>
      <c r="S207" s="197">
        <v>0</v>
      </c>
      <c r="T207" s="197">
        <v>0</v>
      </c>
      <c r="U207" s="197">
        <v>0</v>
      </c>
      <c r="W207" s="269">
        <f t="shared" si="56"/>
        <v>862.3125</v>
      </c>
      <c r="X207" s="269">
        <f t="shared" si="57"/>
        <v>1293.46875</v>
      </c>
      <c r="Y207" s="269">
        <f t="shared" si="58"/>
        <v>1724.625</v>
      </c>
      <c r="Z207" s="269">
        <f t="shared" si="59"/>
        <v>2155.78125</v>
      </c>
      <c r="AA207" s="269">
        <f t="shared" si="60"/>
        <v>2586.9375</v>
      </c>
      <c r="AB207" s="269">
        <f t="shared" si="61"/>
        <v>3449.25</v>
      </c>
      <c r="AC207" s="269">
        <f t="shared" si="62"/>
        <v>4311.5625</v>
      </c>
      <c r="AD207" s="269">
        <f t="shared" si="63"/>
        <v>5173.875</v>
      </c>
      <c r="AF207" s="200">
        <f t="shared" si="64"/>
        <v>0</v>
      </c>
      <c r="AG207" s="200">
        <f t="shared" si="65"/>
        <v>0</v>
      </c>
      <c r="AH207" s="200">
        <f t="shared" si="66"/>
        <v>0</v>
      </c>
      <c r="AI207" s="200">
        <f t="shared" si="67"/>
        <v>0</v>
      </c>
      <c r="AJ207" s="200">
        <f t="shared" si="68"/>
        <v>0</v>
      </c>
      <c r="AK207" s="200">
        <f t="shared" si="69"/>
        <v>0</v>
      </c>
      <c r="AL207" s="200">
        <f t="shared" si="70"/>
        <v>0</v>
      </c>
      <c r="AM207" s="238">
        <f t="shared" si="71"/>
        <v>0</v>
      </c>
      <c r="AN207" s="187">
        <f t="shared" si="72"/>
        <v>0</v>
      </c>
    </row>
    <row r="208" spans="1:40" ht="13.9" x14ac:dyDescent="0.4">
      <c r="A208" s="12" t="str">
        <f>Tunns!A208</f>
        <v>CBH Sidings NG</v>
      </c>
      <c r="B208" s="12">
        <f>Tunns!B208</f>
        <v>42</v>
      </c>
      <c r="C208" t="str">
        <f>Tunns!C208</f>
        <v>Bunjil</v>
      </c>
      <c r="D208" s="204">
        <f>'DORC build-up'!I152</f>
        <v>1.3</v>
      </c>
      <c r="E208" s="16">
        <v>0</v>
      </c>
      <c r="F208" s="16">
        <v>0</v>
      </c>
      <c r="G208" s="16">
        <v>0</v>
      </c>
      <c r="H208" s="16">
        <v>0</v>
      </c>
      <c r="I208" s="16">
        <v>0</v>
      </c>
      <c r="J208" s="16">
        <v>0</v>
      </c>
      <c r="K208" s="16">
        <v>0</v>
      </c>
      <c r="L208" s="16">
        <v>0</v>
      </c>
      <c r="N208" s="197">
        <v>0</v>
      </c>
      <c r="O208" s="197">
        <v>0</v>
      </c>
      <c r="P208" s="197">
        <v>0</v>
      </c>
      <c r="Q208" s="197">
        <v>0</v>
      </c>
      <c r="R208" s="197">
        <v>0</v>
      </c>
      <c r="S208" s="197">
        <v>0</v>
      </c>
      <c r="T208" s="197">
        <v>0</v>
      </c>
      <c r="U208" s="197">
        <v>0</v>
      </c>
      <c r="W208" s="269">
        <f t="shared" si="56"/>
        <v>862.3125</v>
      </c>
      <c r="X208" s="269">
        <f t="shared" si="57"/>
        <v>1293.46875</v>
      </c>
      <c r="Y208" s="269">
        <f t="shared" si="58"/>
        <v>1724.625</v>
      </c>
      <c r="Z208" s="269">
        <f t="shared" si="59"/>
        <v>2155.78125</v>
      </c>
      <c r="AA208" s="269">
        <f t="shared" si="60"/>
        <v>2586.9375</v>
      </c>
      <c r="AB208" s="269">
        <f t="shared" si="61"/>
        <v>3449.25</v>
      </c>
      <c r="AC208" s="269">
        <f t="shared" si="62"/>
        <v>4311.5625</v>
      </c>
      <c r="AD208" s="269">
        <f t="shared" si="63"/>
        <v>5173.875</v>
      </c>
      <c r="AF208" s="200">
        <f t="shared" si="64"/>
        <v>0</v>
      </c>
      <c r="AG208" s="200">
        <f t="shared" si="65"/>
        <v>0</v>
      </c>
      <c r="AH208" s="200">
        <f t="shared" si="66"/>
        <v>0</v>
      </c>
      <c r="AI208" s="200">
        <f t="shared" si="67"/>
        <v>0</v>
      </c>
      <c r="AJ208" s="200">
        <f t="shared" si="68"/>
        <v>0</v>
      </c>
      <c r="AK208" s="200">
        <f t="shared" si="69"/>
        <v>0</v>
      </c>
      <c r="AL208" s="200">
        <f t="shared" si="70"/>
        <v>0</v>
      </c>
      <c r="AM208" s="238">
        <f t="shared" si="71"/>
        <v>0</v>
      </c>
      <c r="AN208" s="187">
        <f t="shared" si="72"/>
        <v>0</v>
      </c>
    </row>
    <row r="209" spans="1:40" ht="13.9" x14ac:dyDescent="0.4">
      <c r="A209" s="12" t="str">
        <f>Tunns!A209</f>
        <v>CBH Sidings NG</v>
      </c>
      <c r="B209" s="12">
        <f>Tunns!B209</f>
        <v>42</v>
      </c>
      <c r="C209" t="str">
        <f>Tunns!C209</f>
        <v>Cadoux</v>
      </c>
      <c r="D209" s="204">
        <f>'DORC build-up'!I153</f>
        <v>1.2</v>
      </c>
      <c r="E209" s="16">
        <v>0</v>
      </c>
      <c r="F209" s="16">
        <v>0</v>
      </c>
      <c r="G209" s="16">
        <v>0</v>
      </c>
      <c r="H209" s="16">
        <v>0</v>
      </c>
      <c r="I209" s="16">
        <v>0</v>
      </c>
      <c r="J209" s="16">
        <v>0</v>
      </c>
      <c r="K209" s="16">
        <v>0</v>
      </c>
      <c r="L209" s="16">
        <v>0</v>
      </c>
      <c r="N209" s="197">
        <v>0</v>
      </c>
      <c r="O209" s="197">
        <v>0</v>
      </c>
      <c r="P209" s="197">
        <v>0</v>
      </c>
      <c r="Q209" s="197">
        <v>0</v>
      </c>
      <c r="R209" s="197">
        <v>0</v>
      </c>
      <c r="S209" s="197">
        <v>0</v>
      </c>
      <c r="T209" s="197">
        <v>0</v>
      </c>
      <c r="U209" s="197">
        <v>0</v>
      </c>
      <c r="W209" s="269">
        <f t="shared" si="56"/>
        <v>862.3125</v>
      </c>
      <c r="X209" s="269">
        <f t="shared" si="57"/>
        <v>1293.46875</v>
      </c>
      <c r="Y209" s="269">
        <f t="shared" si="58"/>
        <v>1724.625</v>
      </c>
      <c r="Z209" s="269">
        <f t="shared" si="59"/>
        <v>2155.78125</v>
      </c>
      <c r="AA209" s="269">
        <f t="shared" si="60"/>
        <v>2586.9375</v>
      </c>
      <c r="AB209" s="269">
        <f t="shared" si="61"/>
        <v>3449.25</v>
      </c>
      <c r="AC209" s="269">
        <f t="shared" si="62"/>
        <v>4311.5625</v>
      </c>
      <c r="AD209" s="269">
        <f t="shared" si="63"/>
        <v>5173.875</v>
      </c>
      <c r="AF209" s="200">
        <f t="shared" si="64"/>
        <v>0</v>
      </c>
      <c r="AG209" s="200">
        <f t="shared" si="65"/>
        <v>0</v>
      </c>
      <c r="AH209" s="200">
        <f t="shared" si="66"/>
        <v>0</v>
      </c>
      <c r="AI209" s="200">
        <f t="shared" si="67"/>
        <v>0</v>
      </c>
      <c r="AJ209" s="200">
        <f t="shared" si="68"/>
        <v>0</v>
      </c>
      <c r="AK209" s="200">
        <f t="shared" si="69"/>
        <v>0</v>
      </c>
      <c r="AL209" s="200">
        <f t="shared" si="70"/>
        <v>0</v>
      </c>
      <c r="AM209" s="238">
        <f t="shared" si="71"/>
        <v>0</v>
      </c>
      <c r="AN209" s="187">
        <f t="shared" si="72"/>
        <v>0</v>
      </c>
    </row>
    <row r="210" spans="1:40" ht="13.9" x14ac:dyDescent="0.4">
      <c r="A210" s="12" t="str">
        <f>Tunns!A210</f>
        <v>CBH Sidings NG</v>
      </c>
      <c r="B210" s="12">
        <f>Tunns!B210</f>
        <v>42</v>
      </c>
      <c r="C210" t="str">
        <f>Tunns!C210</f>
        <v>Calingiri</v>
      </c>
      <c r="D210" s="204">
        <f>'DORC build-up'!I154</f>
        <v>1.2</v>
      </c>
      <c r="E210" s="16">
        <v>0</v>
      </c>
      <c r="F210" s="16">
        <v>0</v>
      </c>
      <c r="G210" s="16">
        <v>0</v>
      </c>
      <c r="H210" s="16">
        <v>0</v>
      </c>
      <c r="I210" s="16">
        <v>0</v>
      </c>
      <c r="J210" s="16">
        <v>0</v>
      </c>
      <c r="K210" s="16">
        <v>0</v>
      </c>
      <c r="L210" s="16">
        <v>0</v>
      </c>
      <c r="N210" s="197">
        <v>0</v>
      </c>
      <c r="O210" s="197">
        <v>0</v>
      </c>
      <c r="P210" s="197">
        <v>0</v>
      </c>
      <c r="Q210" s="197">
        <v>0</v>
      </c>
      <c r="R210" s="197">
        <v>0</v>
      </c>
      <c r="S210" s="197">
        <v>0</v>
      </c>
      <c r="T210" s="197">
        <v>0</v>
      </c>
      <c r="U210" s="197">
        <v>0</v>
      </c>
      <c r="W210" s="269">
        <f t="shared" si="56"/>
        <v>862.3125</v>
      </c>
      <c r="X210" s="269">
        <f t="shared" si="57"/>
        <v>1293.46875</v>
      </c>
      <c r="Y210" s="269">
        <f t="shared" si="58"/>
        <v>1724.625</v>
      </c>
      <c r="Z210" s="269">
        <f t="shared" si="59"/>
        <v>2155.78125</v>
      </c>
      <c r="AA210" s="269">
        <f t="shared" si="60"/>
        <v>2586.9375</v>
      </c>
      <c r="AB210" s="269">
        <f t="shared" si="61"/>
        <v>3449.25</v>
      </c>
      <c r="AC210" s="269">
        <f t="shared" si="62"/>
        <v>4311.5625</v>
      </c>
      <c r="AD210" s="269">
        <f t="shared" si="63"/>
        <v>5173.875</v>
      </c>
      <c r="AF210" s="200">
        <f t="shared" si="64"/>
        <v>0</v>
      </c>
      <c r="AG210" s="200">
        <f t="shared" si="65"/>
        <v>0</v>
      </c>
      <c r="AH210" s="200">
        <f t="shared" si="66"/>
        <v>0</v>
      </c>
      <c r="AI210" s="200">
        <f t="shared" si="67"/>
        <v>0</v>
      </c>
      <c r="AJ210" s="200">
        <f t="shared" si="68"/>
        <v>0</v>
      </c>
      <c r="AK210" s="200">
        <f t="shared" si="69"/>
        <v>0</v>
      </c>
      <c r="AL210" s="200">
        <f t="shared" si="70"/>
        <v>0</v>
      </c>
      <c r="AM210" s="238">
        <f t="shared" si="71"/>
        <v>0</v>
      </c>
      <c r="AN210" s="187">
        <f t="shared" si="72"/>
        <v>0</v>
      </c>
    </row>
    <row r="211" spans="1:40" ht="13.9" x14ac:dyDescent="0.4">
      <c r="A211" s="12" t="str">
        <f>Tunns!A211</f>
        <v>CBH Sidings NG</v>
      </c>
      <c r="B211" s="12">
        <f>Tunns!B211</f>
        <v>42</v>
      </c>
      <c r="C211" t="str">
        <f>Tunns!C211</f>
        <v>Canna</v>
      </c>
      <c r="D211" s="204">
        <f>'DORC build-up'!I155</f>
        <v>1.3</v>
      </c>
      <c r="E211" s="16">
        <v>0</v>
      </c>
      <c r="F211" s="16">
        <v>0</v>
      </c>
      <c r="G211" s="16">
        <v>0</v>
      </c>
      <c r="H211" s="16">
        <v>0</v>
      </c>
      <c r="I211" s="16">
        <v>0</v>
      </c>
      <c r="J211" s="16">
        <v>0</v>
      </c>
      <c r="K211" s="16">
        <v>0</v>
      </c>
      <c r="L211" s="16">
        <v>0</v>
      </c>
      <c r="N211" s="197">
        <v>0</v>
      </c>
      <c r="O211" s="197">
        <v>0</v>
      </c>
      <c r="P211" s="197">
        <v>0</v>
      </c>
      <c r="Q211" s="197">
        <v>0</v>
      </c>
      <c r="R211" s="197">
        <v>0</v>
      </c>
      <c r="S211" s="197">
        <v>0</v>
      </c>
      <c r="T211" s="197">
        <v>0</v>
      </c>
      <c r="U211" s="197">
        <v>0</v>
      </c>
      <c r="W211" s="269">
        <f t="shared" si="56"/>
        <v>862.3125</v>
      </c>
      <c r="X211" s="269">
        <f t="shared" si="57"/>
        <v>1293.46875</v>
      </c>
      <c r="Y211" s="269">
        <f t="shared" si="58"/>
        <v>1724.625</v>
      </c>
      <c r="Z211" s="269">
        <f t="shared" si="59"/>
        <v>2155.78125</v>
      </c>
      <c r="AA211" s="269">
        <f t="shared" si="60"/>
        <v>2586.9375</v>
      </c>
      <c r="AB211" s="269">
        <f t="shared" si="61"/>
        <v>3449.25</v>
      </c>
      <c r="AC211" s="269">
        <f t="shared" si="62"/>
        <v>4311.5625</v>
      </c>
      <c r="AD211" s="269">
        <f t="shared" si="63"/>
        <v>5173.875</v>
      </c>
      <c r="AF211" s="200">
        <f t="shared" si="64"/>
        <v>0</v>
      </c>
      <c r="AG211" s="200">
        <f t="shared" si="65"/>
        <v>0</v>
      </c>
      <c r="AH211" s="200">
        <f t="shared" si="66"/>
        <v>0</v>
      </c>
      <c r="AI211" s="200">
        <f t="shared" si="67"/>
        <v>0</v>
      </c>
      <c r="AJ211" s="200">
        <f t="shared" si="68"/>
        <v>0</v>
      </c>
      <c r="AK211" s="200">
        <f t="shared" si="69"/>
        <v>0</v>
      </c>
      <c r="AL211" s="200">
        <f t="shared" si="70"/>
        <v>0</v>
      </c>
      <c r="AM211" s="238">
        <f t="shared" si="71"/>
        <v>0</v>
      </c>
      <c r="AN211" s="187">
        <f t="shared" si="72"/>
        <v>0</v>
      </c>
    </row>
    <row r="212" spans="1:40" ht="13.9" x14ac:dyDescent="0.4">
      <c r="A212" s="12" t="str">
        <f>Tunns!A212</f>
        <v>CBH Sidings NG</v>
      </c>
      <c r="B212" s="12">
        <f>Tunns!B212</f>
        <v>42</v>
      </c>
      <c r="C212" t="str">
        <f>Tunns!C212</f>
        <v>Carnamah</v>
      </c>
      <c r="D212" s="204">
        <f>'DORC build-up'!I156</f>
        <v>1.3</v>
      </c>
      <c r="E212" s="16">
        <v>0</v>
      </c>
      <c r="F212" s="16">
        <v>0</v>
      </c>
      <c r="G212" s="16">
        <v>0</v>
      </c>
      <c r="H212" s="16">
        <v>0</v>
      </c>
      <c r="I212" s="16">
        <v>0</v>
      </c>
      <c r="J212" s="16">
        <v>0</v>
      </c>
      <c r="K212" s="16">
        <v>0</v>
      </c>
      <c r="L212" s="16">
        <v>0</v>
      </c>
      <c r="N212" s="197">
        <v>0</v>
      </c>
      <c r="O212" s="197">
        <v>0</v>
      </c>
      <c r="P212" s="197">
        <v>0</v>
      </c>
      <c r="Q212" s="197">
        <v>0</v>
      </c>
      <c r="R212" s="197">
        <v>0</v>
      </c>
      <c r="S212" s="197">
        <v>0</v>
      </c>
      <c r="T212" s="197">
        <v>0</v>
      </c>
      <c r="U212" s="197">
        <v>0</v>
      </c>
      <c r="W212" s="269">
        <f t="shared" si="56"/>
        <v>862.3125</v>
      </c>
      <c r="X212" s="269">
        <f t="shared" si="57"/>
        <v>1293.46875</v>
      </c>
      <c r="Y212" s="269">
        <f t="shared" si="58"/>
        <v>1724.625</v>
      </c>
      <c r="Z212" s="269">
        <f t="shared" si="59"/>
        <v>2155.78125</v>
      </c>
      <c r="AA212" s="269">
        <f t="shared" si="60"/>
        <v>2586.9375</v>
      </c>
      <c r="AB212" s="269">
        <f t="shared" si="61"/>
        <v>3449.25</v>
      </c>
      <c r="AC212" s="269">
        <f t="shared" si="62"/>
        <v>4311.5625</v>
      </c>
      <c r="AD212" s="269">
        <f t="shared" si="63"/>
        <v>5173.875</v>
      </c>
      <c r="AF212" s="200">
        <f t="shared" si="64"/>
        <v>0</v>
      </c>
      <c r="AG212" s="200">
        <f t="shared" si="65"/>
        <v>0</v>
      </c>
      <c r="AH212" s="200">
        <f t="shared" si="66"/>
        <v>0</v>
      </c>
      <c r="AI212" s="200">
        <f t="shared" si="67"/>
        <v>0</v>
      </c>
      <c r="AJ212" s="200">
        <f t="shared" si="68"/>
        <v>0</v>
      </c>
      <c r="AK212" s="200">
        <f t="shared" si="69"/>
        <v>0</v>
      </c>
      <c r="AL212" s="200">
        <f t="shared" si="70"/>
        <v>0</v>
      </c>
      <c r="AM212" s="238">
        <f t="shared" si="71"/>
        <v>0</v>
      </c>
      <c r="AN212" s="187">
        <f t="shared" si="72"/>
        <v>0</v>
      </c>
    </row>
    <row r="213" spans="1:40" ht="13.9" x14ac:dyDescent="0.4">
      <c r="A213" s="12" t="str">
        <f>Tunns!A213</f>
        <v>CBH Sidings NG</v>
      </c>
      <c r="B213" s="12">
        <f>Tunns!B213</f>
        <v>42</v>
      </c>
      <c r="C213" t="str">
        <f>Tunns!C213</f>
        <v>Cleary</v>
      </c>
      <c r="D213" s="204">
        <f>'DORC build-up'!I157</f>
        <v>1.2</v>
      </c>
      <c r="E213" s="16">
        <v>0</v>
      </c>
      <c r="F213" s="16">
        <v>0</v>
      </c>
      <c r="G213" s="16">
        <v>0</v>
      </c>
      <c r="H213" s="16">
        <v>0</v>
      </c>
      <c r="I213" s="16">
        <v>0</v>
      </c>
      <c r="J213" s="16">
        <v>0</v>
      </c>
      <c r="K213" s="16">
        <v>0</v>
      </c>
      <c r="L213" s="16">
        <v>0</v>
      </c>
      <c r="N213" s="197">
        <v>0</v>
      </c>
      <c r="O213" s="197">
        <v>0</v>
      </c>
      <c r="P213" s="197">
        <v>0</v>
      </c>
      <c r="Q213" s="197">
        <v>0</v>
      </c>
      <c r="R213" s="197">
        <v>0</v>
      </c>
      <c r="S213" s="197">
        <v>0</v>
      </c>
      <c r="T213" s="197">
        <v>0</v>
      </c>
      <c r="U213" s="197">
        <v>0</v>
      </c>
      <c r="W213" s="269">
        <f t="shared" si="56"/>
        <v>862.3125</v>
      </c>
      <c r="X213" s="269">
        <f t="shared" si="57"/>
        <v>1293.46875</v>
      </c>
      <c r="Y213" s="269">
        <f t="shared" si="58"/>
        <v>1724.625</v>
      </c>
      <c r="Z213" s="269">
        <f t="shared" si="59"/>
        <v>2155.78125</v>
      </c>
      <c r="AA213" s="269">
        <f t="shared" si="60"/>
        <v>2586.9375</v>
      </c>
      <c r="AB213" s="269">
        <f t="shared" si="61"/>
        <v>3449.25</v>
      </c>
      <c r="AC213" s="269">
        <f t="shared" si="62"/>
        <v>4311.5625</v>
      </c>
      <c r="AD213" s="269">
        <f t="shared" si="63"/>
        <v>5173.875</v>
      </c>
      <c r="AF213" s="200">
        <f t="shared" si="64"/>
        <v>0</v>
      </c>
      <c r="AG213" s="200">
        <f t="shared" si="65"/>
        <v>0</v>
      </c>
      <c r="AH213" s="200">
        <f t="shared" si="66"/>
        <v>0</v>
      </c>
      <c r="AI213" s="200">
        <f t="shared" si="67"/>
        <v>0</v>
      </c>
      <c r="AJ213" s="200">
        <f t="shared" si="68"/>
        <v>0</v>
      </c>
      <c r="AK213" s="200">
        <f t="shared" si="69"/>
        <v>0</v>
      </c>
      <c r="AL213" s="200">
        <f t="shared" si="70"/>
        <v>0</v>
      </c>
      <c r="AM213" s="238">
        <f t="shared" si="71"/>
        <v>0</v>
      </c>
      <c r="AN213" s="187">
        <f t="shared" si="72"/>
        <v>0</v>
      </c>
    </row>
    <row r="214" spans="1:40" ht="13.9" x14ac:dyDescent="0.4">
      <c r="A214" s="12" t="str">
        <f>Tunns!A214</f>
        <v>CBH Sidings NG</v>
      </c>
      <c r="B214" s="12">
        <f>Tunns!B214</f>
        <v>42</v>
      </c>
      <c r="C214" t="str">
        <f>Tunns!C214</f>
        <v>Coomberdale</v>
      </c>
      <c r="D214" s="204">
        <f>'DORC build-up'!I158</f>
        <v>1.3</v>
      </c>
      <c r="E214" s="16">
        <v>0</v>
      </c>
      <c r="F214" s="16">
        <v>0</v>
      </c>
      <c r="G214" s="16">
        <v>0</v>
      </c>
      <c r="H214" s="16">
        <v>0</v>
      </c>
      <c r="I214" s="16">
        <v>0</v>
      </c>
      <c r="J214" s="16">
        <v>0</v>
      </c>
      <c r="K214" s="16">
        <v>0</v>
      </c>
      <c r="L214" s="16">
        <v>0</v>
      </c>
      <c r="N214" s="197">
        <v>0</v>
      </c>
      <c r="O214" s="197">
        <v>0</v>
      </c>
      <c r="P214" s="197">
        <v>0</v>
      </c>
      <c r="Q214" s="197">
        <v>0</v>
      </c>
      <c r="R214" s="197">
        <v>0</v>
      </c>
      <c r="S214" s="197">
        <v>0</v>
      </c>
      <c r="T214" s="197">
        <v>0</v>
      </c>
      <c r="U214" s="197">
        <v>0</v>
      </c>
      <c r="W214" s="269">
        <f t="shared" si="56"/>
        <v>862.3125</v>
      </c>
      <c r="X214" s="269">
        <f t="shared" si="57"/>
        <v>1293.46875</v>
      </c>
      <c r="Y214" s="269">
        <f t="shared" si="58"/>
        <v>1724.625</v>
      </c>
      <c r="Z214" s="269">
        <f t="shared" si="59"/>
        <v>2155.78125</v>
      </c>
      <c r="AA214" s="269">
        <f t="shared" si="60"/>
        <v>2586.9375</v>
      </c>
      <c r="AB214" s="269">
        <f t="shared" si="61"/>
        <v>3449.25</v>
      </c>
      <c r="AC214" s="269">
        <f t="shared" si="62"/>
        <v>4311.5625</v>
      </c>
      <c r="AD214" s="269">
        <f t="shared" si="63"/>
        <v>5173.875</v>
      </c>
      <c r="AF214" s="200">
        <f t="shared" si="64"/>
        <v>0</v>
      </c>
      <c r="AG214" s="200">
        <f t="shared" si="65"/>
        <v>0</v>
      </c>
      <c r="AH214" s="200">
        <f t="shared" si="66"/>
        <v>0</v>
      </c>
      <c r="AI214" s="200">
        <f t="shared" si="67"/>
        <v>0</v>
      </c>
      <c r="AJ214" s="200">
        <f t="shared" si="68"/>
        <v>0</v>
      </c>
      <c r="AK214" s="200">
        <f t="shared" si="69"/>
        <v>0</v>
      </c>
      <c r="AL214" s="200">
        <f t="shared" si="70"/>
        <v>0</v>
      </c>
      <c r="AM214" s="238">
        <f t="shared" si="71"/>
        <v>0</v>
      </c>
      <c r="AN214" s="187">
        <f t="shared" si="72"/>
        <v>0</v>
      </c>
    </row>
    <row r="215" spans="1:40" ht="13.9" x14ac:dyDescent="0.4">
      <c r="A215" s="12" t="str">
        <f>Tunns!A215</f>
        <v>CBH Sidings NG</v>
      </c>
      <c r="B215" s="12">
        <f>Tunns!B215</f>
        <v>42</v>
      </c>
      <c r="C215" t="str">
        <f>Tunns!C215</f>
        <v>Coorow</v>
      </c>
      <c r="D215" s="204">
        <f>'DORC build-up'!I159</f>
        <v>1.3</v>
      </c>
      <c r="E215" s="16">
        <v>0</v>
      </c>
      <c r="F215" s="16">
        <v>0</v>
      </c>
      <c r="G215" s="16">
        <v>0</v>
      </c>
      <c r="H215" s="16">
        <v>0</v>
      </c>
      <c r="I215" s="16">
        <v>0</v>
      </c>
      <c r="J215" s="16">
        <v>0</v>
      </c>
      <c r="K215" s="16">
        <v>0</v>
      </c>
      <c r="L215" s="16">
        <v>0</v>
      </c>
      <c r="N215" s="197">
        <v>0</v>
      </c>
      <c r="O215" s="197">
        <v>0</v>
      </c>
      <c r="P215" s="197">
        <v>0</v>
      </c>
      <c r="Q215" s="197">
        <v>0</v>
      </c>
      <c r="R215" s="197">
        <v>0</v>
      </c>
      <c r="S215" s="197">
        <v>0</v>
      </c>
      <c r="T215" s="197">
        <v>0</v>
      </c>
      <c r="U215" s="197">
        <v>0</v>
      </c>
      <c r="W215" s="269">
        <f t="shared" si="56"/>
        <v>862.3125</v>
      </c>
      <c r="X215" s="269">
        <f t="shared" si="57"/>
        <v>1293.46875</v>
      </c>
      <c r="Y215" s="269">
        <f t="shared" si="58"/>
        <v>1724.625</v>
      </c>
      <c r="Z215" s="269">
        <f t="shared" si="59"/>
        <v>2155.78125</v>
      </c>
      <c r="AA215" s="269">
        <f t="shared" si="60"/>
        <v>2586.9375</v>
      </c>
      <c r="AB215" s="269">
        <f t="shared" si="61"/>
        <v>3449.25</v>
      </c>
      <c r="AC215" s="269">
        <f t="shared" si="62"/>
        <v>4311.5625</v>
      </c>
      <c r="AD215" s="269">
        <f t="shared" si="63"/>
        <v>5173.875</v>
      </c>
      <c r="AF215" s="200">
        <f t="shared" si="64"/>
        <v>0</v>
      </c>
      <c r="AG215" s="200">
        <f t="shared" si="65"/>
        <v>0</v>
      </c>
      <c r="AH215" s="200">
        <f t="shared" si="66"/>
        <v>0</v>
      </c>
      <c r="AI215" s="200">
        <f t="shared" si="67"/>
        <v>0</v>
      </c>
      <c r="AJ215" s="200">
        <f t="shared" si="68"/>
        <v>0</v>
      </c>
      <c r="AK215" s="200">
        <f t="shared" si="69"/>
        <v>0</v>
      </c>
      <c r="AL215" s="200">
        <f t="shared" si="70"/>
        <v>0</v>
      </c>
      <c r="AM215" s="238">
        <f t="shared" si="71"/>
        <v>0</v>
      </c>
      <c r="AN215" s="187">
        <f t="shared" si="72"/>
        <v>0</v>
      </c>
    </row>
    <row r="216" spans="1:40" ht="13.9" x14ac:dyDescent="0.4">
      <c r="A216" s="12" t="str">
        <f>Tunns!A216</f>
        <v>CBH Sidings NG</v>
      </c>
      <c r="B216" s="12">
        <f>Tunns!B216</f>
        <v>42</v>
      </c>
      <c r="C216" t="str">
        <f>Tunns!C216</f>
        <v>Cranbrook</v>
      </c>
      <c r="D216" s="204">
        <f>'DORC build-up'!I160</f>
        <v>1.3</v>
      </c>
      <c r="E216" s="16">
        <v>0</v>
      </c>
      <c r="F216" s="16">
        <v>0</v>
      </c>
      <c r="G216" s="16">
        <v>0</v>
      </c>
      <c r="H216" s="16">
        <v>0</v>
      </c>
      <c r="I216" s="16">
        <v>0</v>
      </c>
      <c r="J216" s="16">
        <v>0</v>
      </c>
      <c r="K216" s="16">
        <v>0</v>
      </c>
      <c r="L216" s="16">
        <v>0</v>
      </c>
      <c r="N216" s="197">
        <v>0</v>
      </c>
      <c r="O216" s="197">
        <v>0</v>
      </c>
      <c r="P216" s="197">
        <v>0</v>
      </c>
      <c r="Q216" s="197">
        <v>0</v>
      </c>
      <c r="R216" s="197">
        <v>0</v>
      </c>
      <c r="S216" s="197">
        <v>0</v>
      </c>
      <c r="T216" s="197">
        <v>0</v>
      </c>
      <c r="U216" s="197">
        <v>0</v>
      </c>
      <c r="W216" s="269">
        <f t="shared" si="56"/>
        <v>862.3125</v>
      </c>
      <c r="X216" s="269">
        <f t="shared" si="57"/>
        <v>1293.46875</v>
      </c>
      <c r="Y216" s="269">
        <f t="shared" si="58"/>
        <v>1724.625</v>
      </c>
      <c r="Z216" s="269">
        <f t="shared" si="59"/>
        <v>2155.78125</v>
      </c>
      <c r="AA216" s="269">
        <f t="shared" si="60"/>
        <v>2586.9375</v>
      </c>
      <c r="AB216" s="269">
        <f t="shared" si="61"/>
        <v>3449.25</v>
      </c>
      <c r="AC216" s="269">
        <f t="shared" si="62"/>
        <v>4311.5625</v>
      </c>
      <c r="AD216" s="269">
        <f t="shared" si="63"/>
        <v>5173.875</v>
      </c>
      <c r="AF216" s="200">
        <f t="shared" si="64"/>
        <v>0</v>
      </c>
      <c r="AG216" s="200">
        <f t="shared" si="65"/>
        <v>0</v>
      </c>
      <c r="AH216" s="200">
        <f t="shared" si="66"/>
        <v>0</v>
      </c>
      <c r="AI216" s="200">
        <f t="shared" si="67"/>
        <v>0</v>
      </c>
      <c r="AJ216" s="200">
        <f t="shared" si="68"/>
        <v>0</v>
      </c>
      <c r="AK216" s="200">
        <f t="shared" si="69"/>
        <v>0</v>
      </c>
      <c r="AL216" s="200">
        <f t="shared" si="70"/>
        <v>0</v>
      </c>
      <c r="AM216" s="238">
        <f t="shared" si="71"/>
        <v>0</v>
      </c>
      <c r="AN216" s="187">
        <f t="shared" si="72"/>
        <v>0</v>
      </c>
    </row>
    <row r="217" spans="1:40" ht="13.9" x14ac:dyDescent="0.4">
      <c r="A217" s="12" t="str">
        <f>Tunns!A217</f>
        <v>CBH Sidings NG</v>
      </c>
      <c r="B217" s="12">
        <f>Tunns!B217</f>
        <v>42</v>
      </c>
      <c r="C217" t="str">
        <f>Tunns!C217</f>
        <v>Dowerin</v>
      </c>
      <c r="D217" s="204">
        <f>'DORC build-up'!I161</f>
        <v>1.2</v>
      </c>
      <c r="E217" s="16">
        <v>0</v>
      </c>
      <c r="F217" s="16">
        <v>0</v>
      </c>
      <c r="G217" s="16">
        <v>0</v>
      </c>
      <c r="H217" s="16">
        <v>0</v>
      </c>
      <c r="I217" s="16">
        <v>0</v>
      </c>
      <c r="J217" s="16">
        <v>0</v>
      </c>
      <c r="K217" s="16">
        <v>0</v>
      </c>
      <c r="L217" s="16">
        <v>0</v>
      </c>
      <c r="N217" s="197">
        <v>0</v>
      </c>
      <c r="O217" s="197">
        <v>0</v>
      </c>
      <c r="P217" s="197">
        <v>0</v>
      </c>
      <c r="Q217" s="197">
        <v>0</v>
      </c>
      <c r="R217" s="197">
        <v>0</v>
      </c>
      <c r="S217" s="197">
        <v>0</v>
      </c>
      <c r="T217" s="197">
        <v>0</v>
      </c>
      <c r="U217" s="197">
        <v>0</v>
      </c>
      <c r="W217" s="269">
        <f t="shared" si="56"/>
        <v>862.3125</v>
      </c>
      <c r="X217" s="269">
        <f t="shared" si="57"/>
        <v>1293.46875</v>
      </c>
      <c r="Y217" s="269">
        <f t="shared" si="58"/>
        <v>1724.625</v>
      </c>
      <c r="Z217" s="269">
        <f t="shared" si="59"/>
        <v>2155.78125</v>
      </c>
      <c r="AA217" s="269">
        <f t="shared" si="60"/>
        <v>2586.9375</v>
      </c>
      <c r="AB217" s="269">
        <f t="shared" si="61"/>
        <v>3449.25</v>
      </c>
      <c r="AC217" s="269">
        <f t="shared" si="62"/>
        <v>4311.5625</v>
      </c>
      <c r="AD217" s="269">
        <f t="shared" si="63"/>
        <v>5173.875</v>
      </c>
      <c r="AF217" s="200">
        <f t="shared" si="64"/>
        <v>0</v>
      </c>
      <c r="AG217" s="200">
        <f t="shared" si="65"/>
        <v>0</v>
      </c>
      <c r="AH217" s="200">
        <f t="shared" si="66"/>
        <v>0</v>
      </c>
      <c r="AI217" s="200">
        <f t="shared" si="67"/>
        <v>0</v>
      </c>
      <c r="AJ217" s="200">
        <f t="shared" si="68"/>
        <v>0</v>
      </c>
      <c r="AK217" s="200">
        <f t="shared" si="69"/>
        <v>0</v>
      </c>
      <c r="AL217" s="200">
        <f t="shared" si="70"/>
        <v>0</v>
      </c>
      <c r="AM217" s="238">
        <f t="shared" si="71"/>
        <v>0</v>
      </c>
      <c r="AN217" s="187">
        <f t="shared" si="72"/>
        <v>0</v>
      </c>
    </row>
    <row r="218" spans="1:40" ht="13.9" x14ac:dyDescent="0.4">
      <c r="A218" s="12" t="str">
        <f>Tunns!A218</f>
        <v>CBH Sidings NG</v>
      </c>
      <c r="B218" s="12">
        <f>Tunns!B218</f>
        <v>42</v>
      </c>
      <c r="C218" t="str">
        <f>Tunns!C218</f>
        <v>Dumbleyung</v>
      </c>
      <c r="D218" s="204">
        <f>'DORC build-up'!I162</f>
        <v>1.3</v>
      </c>
      <c r="E218" s="16">
        <v>0</v>
      </c>
      <c r="F218" s="16">
        <v>0</v>
      </c>
      <c r="G218" s="16">
        <v>0</v>
      </c>
      <c r="H218" s="16">
        <v>0</v>
      </c>
      <c r="I218" s="16">
        <v>0</v>
      </c>
      <c r="J218" s="16">
        <v>0</v>
      </c>
      <c r="K218" s="16">
        <v>0</v>
      </c>
      <c r="L218" s="16">
        <v>0</v>
      </c>
      <c r="N218" s="197">
        <v>0</v>
      </c>
      <c r="O218" s="197">
        <v>0</v>
      </c>
      <c r="P218" s="197">
        <v>0</v>
      </c>
      <c r="Q218" s="197">
        <v>0</v>
      </c>
      <c r="R218" s="197">
        <v>0</v>
      </c>
      <c r="S218" s="197">
        <v>0</v>
      </c>
      <c r="T218" s="197">
        <v>0</v>
      </c>
      <c r="U218" s="197">
        <v>0</v>
      </c>
      <c r="W218" s="269">
        <f t="shared" si="56"/>
        <v>862.3125</v>
      </c>
      <c r="X218" s="269">
        <f t="shared" si="57"/>
        <v>1293.46875</v>
      </c>
      <c r="Y218" s="269">
        <f t="shared" si="58"/>
        <v>1724.625</v>
      </c>
      <c r="Z218" s="269">
        <f t="shared" si="59"/>
        <v>2155.78125</v>
      </c>
      <c r="AA218" s="269">
        <f t="shared" si="60"/>
        <v>2586.9375</v>
      </c>
      <c r="AB218" s="269">
        <f t="shared" si="61"/>
        <v>3449.25</v>
      </c>
      <c r="AC218" s="269">
        <f t="shared" si="62"/>
        <v>4311.5625</v>
      </c>
      <c r="AD218" s="269">
        <f t="shared" si="63"/>
        <v>5173.875</v>
      </c>
      <c r="AF218" s="200">
        <f t="shared" si="64"/>
        <v>0</v>
      </c>
      <c r="AG218" s="200">
        <f t="shared" si="65"/>
        <v>0</v>
      </c>
      <c r="AH218" s="200">
        <f t="shared" si="66"/>
        <v>0</v>
      </c>
      <c r="AI218" s="200">
        <f t="shared" si="67"/>
        <v>0</v>
      </c>
      <c r="AJ218" s="200">
        <f t="shared" si="68"/>
        <v>0</v>
      </c>
      <c r="AK218" s="200">
        <f t="shared" si="69"/>
        <v>0</v>
      </c>
      <c r="AL218" s="200">
        <f t="shared" si="70"/>
        <v>0</v>
      </c>
      <c r="AM218" s="238">
        <f t="shared" si="71"/>
        <v>0</v>
      </c>
      <c r="AN218" s="187">
        <f t="shared" si="72"/>
        <v>0</v>
      </c>
    </row>
    <row r="219" spans="1:40" ht="13.9" x14ac:dyDescent="0.4">
      <c r="A219" s="12" t="str">
        <f>Tunns!A219</f>
        <v>CBH Sidings NG</v>
      </c>
      <c r="B219" s="12">
        <f>Tunns!B219</f>
        <v>42</v>
      </c>
      <c r="C219" t="str">
        <f>Tunns!C219</f>
        <v>Ejanding</v>
      </c>
      <c r="D219" s="204">
        <f>'DORC build-up'!I163</f>
        <v>1.2</v>
      </c>
      <c r="E219" s="16">
        <v>0</v>
      </c>
      <c r="F219" s="16">
        <v>0</v>
      </c>
      <c r="G219" s="16">
        <v>0</v>
      </c>
      <c r="H219" s="16">
        <v>0</v>
      </c>
      <c r="I219" s="16">
        <v>0</v>
      </c>
      <c r="J219" s="16">
        <v>0</v>
      </c>
      <c r="K219" s="16">
        <v>0</v>
      </c>
      <c r="L219" s="16">
        <v>0</v>
      </c>
      <c r="N219" s="197">
        <v>0</v>
      </c>
      <c r="O219" s="197">
        <v>0</v>
      </c>
      <c r="P219" s="197">
        <v>0</v>
      </c>
      <c r="Q219" s="197">
        <v>0</v>
      </c>
      <c r="R219" s="197">
        <v>0</v>
      </c>
      <c r="S219" s="197">
        <v>0</v>
      </c>
      <c r="T219" s="197">
        <v>0</v>
      </c>
      <c r="U219" s="197">
        <v>0</v>
      </c>
      <c r="W219" s="269">
        <f t="shared" si="56"/>
        <v>862.3125</v>
      </c>
      <c r="X219" s="269">
        <f t="shared" si="57"/>
        <v>1293.46875</v>
      </c>
      <c r="Y219" s="269">
        <f t="shared" si="58"/>
        <v>1724.625</v>
      </c>
      <c r="Z219" s="269">
        <f t="shared" si="59"/>
        <v>2155.78125</v>
      </c>
      <c r="AA219" s="269">
        <f t="shared" si="60"/>
        <v>2586.9375</v>
      </c>
      <c r="AB219" s="269">
        <f t="shared" si="61"/>
        <v>3449.25</v>
      </c>
      <c r="AC219" s="269">
        <f t="shared" si="62"/>
        <v>4311.5625</v>
      </c>
      <c r="AD219" s="269">
        <f t="shared" si="63"/>
        <v>5173.875</v>
      </c>
      <c r="AF219" s="200">
        <f t="shared" si="64"/>
        <v>0</v>
      </c>
      <c r="AG219" s="200">
        <f t="shared" si="65"/>
        <v>0</v>
      </c>
      <c r="AH219" s="200">
        <f t="shared" si="66"/>
        <v>0</v>
      </c>
      <c r="AI219" s="200">
        <f t="shared" si="67"/>
        <v>0</v>
      </c>
      <c r="AJ219" s="200">
        <f t="shared" si="68"/>
        <v>0</v>
      </c>
      <c r="AK219" s="200">
        <f t="shared" si="69"/>
        <v>0</v>
      </c>
      <c r="AL219" s="200">
        <f t="shared" si="70"/>
        <v>0</v>
      </c>
      <c r="AM219" s="238">
        <f t="shared" si="71"/>
        <v>0</v>
      </c>
      <c r="AN219" s="187">
        <f t="shared" si="72"/>
        <v>0</v>
      </c>
    </row>
    <row r="220" spans="1:40" ht="13.9" x14ac:dyDescent="0.4">
      <c r="A220" s="12" t="str">
        <f>Tunns!A220</f>
        <v>CBH Sidings NG</v>
      </c>
      <c r="B220" s="12">
        <f>Tunns!B220</f>
        <v>42</v>
      </c>
      <c r="C220" t="str">
        <f>Tunns!C220</f>
        <v>Gabbin</v>
      </c>
      <c r="D220" s="204">
        <f>'DORC build-up'!I164</f>
        <v>1.2</v>
      </c>
      <c r="E220" s="16">
        <v>0</v>
      </c>
      <c r="F220" s="16">
        <v>0</v>
      </c>
      <c r="G220" s="16">
        <v>0</v>
      </c>
      <c r="H220" s="16">
        <v>0</v>
      </c>
      <c r="I220" s="16">
        <v>0</v>
      </c>
      <c r="J220" s="16">
        <v>0</v>
      </c>
      <c r="K220" s="16">
        <v>0</v>
      </c>
      <c r="L220" s="16">
        <v>0</v>
      </c>
      <c r="N220" s="197">
        <v>0</v>
      </c>
      <c r="O220" s="197">
        <v>0</v>
      </c>
      <c r="P220" s="197">
        <v>0</v>
      </c>
      <c r="Q220" s="197">
        <v>0</v>
      </c>
      <c r="R220" s="197">
        <v>0</v>
      </c>
      <c r="S220" s="197">
        <v>0</v>
      </c>
      <c r="T220" s="197">
        <v>0</v>
      </c>
      <c r="U220" s="197">
        <v>0</v>
      </c>
      <c r="W220" s="269">
        <f t="shared" si="56"/>
        <v>862.3125</v>
      </c>
      <c r="X220" s="269">
        <f t="shared" si="57"/>
        <v>1293.46875</v>
      </c>
      <c r="Y220" s="269">
        <f t="shared" si="58"/>
        <v>1724.625</v>
      </c>
      <c r="Z220" s="269">
        <f t="shared" si="59"/>
        <v>2155.78125</v>
      </c>
      <c r="AA220" s="269">
        <f t="shared" si="60"/>
        <v>2586.9375</v>
      </c>
      <c r="AB220" s="269">
        <f t="shared" si="61"/>
        <v>3449.25</v>
      </c>
      <c r="AC220" s="269">
        <f t="shared" si="62"/>
        <v>4311.5625</v>
      </c>
      <c r="AD220" s="269">
        <f t="shared" si="63"/>
        <v>5173.875</v>
      </c>
      <c r="AF220" s="200">
        <f t="shared" si="64"/>
        <v>0</v>
      </c>
      <c r="AG220" s="200">
        <f t="shared" si="65"/>
        <v>0</v>
      </c>
      <c r="AH220" s="200">
        <f t="shared" si="66"/>
        <v>0</v>
      </c>
      <c r="AI220" s="200">
        <f t="shared" si="67"/>
        <v>0</v>
      </c>
      <c r="AJ220" s="200">
        <f t="shared" si="68"/>
        <v>0</v>
      </c>
      <c r="AK220" s="200">
        <f t="shared" si="69"/>
        <v>0</v>
      </c>
      <c r="AL220" s="200">
        <f t="shared" si="70"/>
        <v>0</v>
      </c>
      <c r="AM220" s="238">
        <f t="shared" si="71"/>
        <v>0</v>
      </c>
      <c r="AN220" s="187">
        <f t="shared" si="72"/>
        <v>0</v>
      </c>
    </row>
    <row r="221" spans="1:40" ht="13.9" x14ac:dyDescent="0.4">
      <c r="A221" s="12" t="str">
        <f>Tunns!A221</f>
        <v>CBH Sidings NG</v>
      </c>
      <c r="B221" s="12">
        <f>Tunns!B221</f>
        <v>42</v>
      </c>
      <c r="C221" t="str">
        <f>Tunns!C221</f>
        <v>Goomalling</v>
      </c>
      <c r="D221" s="204">
        <f>'DORC build-up'!I165</f>
        <v>1.2</v>
      </c>
      <c r="E221" s="16">
        <v>0</v>
      </c>
      <c r="F221" s="16">
        <v>0</v>
      </c>
      <c r="G221" s="16">
        <v>0</v>
      </c>
      <c r="H221" s="16">
        <v>0</v>
      </c>
      <c r="I221" s="16">
        <v>0</v>
      </c>
      <c r="J221" s="16">
        <v>0</v>
      </c>
      <c r="K221" s="16">
        <v>0</v>
      </c>
      <c r="L221" s="16">
        <v>0</v>
      </c>
      <c r="N221" s="197">
        <v>0</v>
      </c>
      <c r="O221" s="197">
        <v>0</v>
      </c>
      <c r="P221" s="197">
        <v>0</v>
      </c>
      <c r="Q221" s="197">
        <v>0</v>
      </c>
      <c r="R221" s="197">
        <v>0</v>
      </c>
      <c r="S221" s="197">
        <v>0</v>
      </c>
      <c r="T221" s="197">
        <v>0</v>
      </c>
      <c r="U221" s="197">
        <v>0</v>
      </c>
      <c r="W221" s="269">
        <f t="shared" si="56"/>
        <v>862.3125</v>
      </c>
      <c r="X221" s="269">
        <f t="shared" si="57"/>
        <v>1293.46875</v>
      </c>
      <c r="Y221" s="269">
        <f t="shared" si="58"/>
        <v>1724.625</v>
      </c>
      <c r="Z221" s="269">
        <f t="shared" si="59"/>
        <v>2155.78125</v>
      </c>
      <c r="AA221" s="269">
        <f t="shared" si="60"/>
        <v>2586.9375</v>
      </c>
      <c r="AB221" s="269">
        <f t="shared" si="61"/>
        <v>3449.25</v>
      </c>
      <c r="AC221" s="269">
        <f t="shared" si="62"/>
        <v>4311.5625</v>
      </c>
      <c r="AD221" s="269">
        <f t="shared" si="63"/>
        <v>5173.875</v>
      </c>
      <c r="AF221" s="200">
        <f t="shared" si="64"/>
        <v>0</v>
      </c>
      <c r="AG221" s="200">
        <f t="shared" si="65"/>
        <v>0</v>
      </c>
      <c r="AH221" s="200">
        <f t="shared" si="66"/>
        <v>0</v>
      </c>
      <c r="AI221" s="200">
        <f t="shared" si="67"/>
        <v>0</v>
      </c>
      <c r="AJ221" s="200">
        <f t="shared" si="68"/>
        <v>0</v>
      </c>
      <c r="AK221" s="200">
        <f t="shared" si="69"/>
        <v>0</v>
      </c>
      <c r="AL221" s="200">
        <f t="shared" si="70"/>
        <v>0</v>
      </c>
      <c r="AM221" s="238">
        <f t="shared" si="71"/>
        <v>0</v>
      </c>
      <c r="AN221" s="187">
        <f t="shared" si="72"/>
        <v>0</v>
      </c>
    </row>
    <row r="222" spans="1:40" ht="13.9" x14ac:dyDescent="0.4">
      <c r="A222" s="12" t="str">
        <f>Tunns!A222</f>
        <v>CBH Sidings NG</v>
      </c>
      <c r="B222" s="12">
        <f>Tunns!B222</f>
        <v>42</v>
      </c>
      <c r="C222" t="str">
        <f>Tunns!C222</f>
        <v>Hyden</v>
      </c>
      <c r="D222" s="204">
        <f>'DORC build-up'!I166</f>
        <v>0</v>
      </c>
      <c r="E222" s="16">
        <v>0</v>
      </c>
      <c r="F222" s="16">
        <v>0</v>
      </c>
      <c r="G222" s="16">
        <v>0</v>
      </c>
      <c r="H222" s="16">
        <v>0</v>
      </c>
      <c r="I222" s="16">
        <v>0</v>
      </c>
      <c r="J222" s="16">
        <v>0</v>
      </c>
      <c r="K222" s="16">
        <v>0</v>
      </c>
      <c r="L222" s="16">
        <v>0</v>
      </c>
      <c r="N222" s="197">
        <v>0</v>
      </c>
      <c r="O222" s="197">
        <v>0</v>
      </c>
      <c r="P222" s="197">
        <v>0</v>
      </c>
      <c r="Q222" s="197">
        <v>0</v>
      </c>
      <c r="R222" s="197">
        <v>0</v>
      </c>
      <c r="S222" s="197">
        <v>0</v>
      </c>
      <c r="T222" s="197">
        <v>0</v>
      </c>
      <c r="U222" s="197">
        <v>0</v>
      </c>
      <c r="W222" s="269">
        <f t="shared" si="56"/>
        <v>862.3125</v>
      </c>
      <c r="X222" s="269">
        <f t="shared" si="57"/>
        <v>1293.46875</v>
      </c>
      <c r="Y222" s="269">
        <f t="shared" si="58"/>
        <v>1724.625</v>
      </c>
      <c r="Z222" s="269">
        <f t="shared" si="59"/>
        <v>2155.78125</v>
      </c>
      <c r="AA222" s="269">
        <f t="shared" si="60"/>
        <v>2586.9375</v>
      </c>
      <c r="AB222" s="269">
        <f t="shared" si="61"/>
        <v>3449.25</v>
      </c>
      <c r="AC222" s="269">
        <f t="shared" si="62"/>
        <v>4311.5625</v>
      </c>
      <c r="AD222" s="269">
        <f t="shared" si="63"/>
        <v>5173.875</v>
      </c>
      <c r="AF222" s="200">
        <f t="shared" si="64"/>
        <v>0</v>
      </c>
      <c r="AG222" s="200">
        <f t="shared" si="65"/>
        <v>0</v>
      </c>
      <c r="AH222" s="200">
        <f t="shared" si="66"/>
        <v>0</v>
      </c>
      <c r="AI222" s="200">
        <f t="shared" si="67"/>
        <v>0</v>
      </c>
      <c r="AJ222" s="200">
        <f t="shared" si="68"/>
        <v>0</v>
      </c>
      <c r="AK222" s="200">
        <f t="shared" si="69"/>
        <v>0</v>
      </c>
      <c r="AL222" s="200">
        <f t="shared" si="70"/>
        <v>0</v>
      </c>
      <c r="AM222" s="238">
        <f t="shared" si="71"/>
        <v>0</v>
      </c>
      <c r="AN222" s="187">
        <f t="shared" si="72"/>
        <v>0</v>
      </c>
    </row>
    <row r="223" spans="1:40" ht="13.9" x14ac:dyDescent="0.4">
      <c r="A223" s="12" t="str">
        <f>Tunns!A223</f>
        <v>CBH Sidings NG</v>
      </c>
      <c r="B223" s="12">
        <f>Tunns!B223</f>
        <v>42</v>
      </c>
      <c r="C223" t="str">
        <f>Tunns!C223</f>
        <v>Jennacubbine</v>
      </c>
      <c r="D223" s="204">
        <f>'DORC build-up'!I167</f>
        <v>1.2</v>
      </c>
      <c r="E223" s="16">
        <v>0</v>
      </c>
      <c r="F223" s="16">
        <v>0</v>
      </c>
      <c r="G223" s="16">
        <v>0</v>
      </c>
      <c r="H223" s="16">
        <v>0</v>
      </c>
      <c r="I223" s="16">
        <v>0</v>
      </c>
      <c r="J223" s="16">
        <v>0</v>
      </c>
      <c r="K223" s="16">
        <v>0</v>
      </c>
      <c r="L223" s="16">
        <v>0</v>
      </c>
      <c r="N223" s="197">
        <v>0</v>
      </c>
      <c r="O223" s="197">
        <v>0</v>
      </c>
      <c r="P223" s="197">
        <v>0</v>
      </c>
      <c r="Q223" s="197">
        <v>0</v>
      </c>
      <c r="R223" s="197">
        <v>0</v>
      </c>
      <c r="S223" s="197">
        <v>0</v>
      </c>
      <c r="T223" s="197">
        <v>0</v>
      </c>
      <c r="U223" s="197">
        <v>0</v>
      </c>
      <c r="W223" s="269">
        <f t="shared" si="56"/>
        <v>862.3125</v>
      </c>
      <c r="X223" s="269">
        <f t="shared" si="57"/>
        <v>1293.46875</v>
      </c>
      <c r="Y223" s="269">
        <f t="shared" si="58"/>
        <v>1724.625</v>
      </c>
      <c r="Z223" s="269">
        <f t="shared" si="59"/>
        <v>2155.78125</v>
      </c>
      <c r="AA223" s="269">
        <f t="shared" si="60"/>
        <v>2586.9375</v>
      </c>
      <c r="AB223" s="269">
        <f t="shared" si="61"/>
        <v>3449.25</v>
      </c>
      <c r="AC223" s="269">
        <f t="shared" si="62"/>
        <v>4311.5625</v>
      </c>
      <c r="AD223" s="269">
        <f t="shared" si="63"/>
        <v>5173.875</v>
      </c>
      <c r="AF223" s="200">
        <f t="shared" si="64"/>
        <v>0</v>
      </c>
      <c r="AG223" s="200">
        <f t="shared" si="65"/>
        <v>0</v>
      </c>
      <c r="AH223" s="200">
        <f t="shared" si="66"/>
        <v>0</v>
      </c>
      <c r="AI223" s="200">
        <f t="shared" si="67"/>
        <v>0</v>
      </c>
      <c r="AJ223" s="200">
        <f t="shared" si="68"/>
        <v>0</v>
      </c>
      <c r="AK223" s="200">
        <f t="shared" si="69"/>
        <v>0</v>
      </c>
      <c r="AL223" s="200">
        <f t="shared" si="70"/>
        <v>0</v>
      </c>
      <c r="AM223" s="238">
        <f t="shared" si="71"/>
        <v>0</v>
      </c>
      <c r="AN223" s="187">
        <f t="shared" si="72"/>
        <v>0</v>
      </c>
    </row>
    <row r="224" spans="1:40" ht="13.9" x14ac:dyDescent="0.4">
      <c r="A224" s="12" t="str">
        <f>Tunns!A224</f>
        <v>CBH Sidings NG</v>
      </c>
      <c r="B224" s="12">
        <f>Tunns!B224</f>
        <v>42</v>
      </c>
      <c r="C224" t="str">
        <f>Tunns!C224</f>
        <v>Kalannie</v>
      </c>
      <c r="D224" s="204">
        <f>'DORC build-up'!I168</f>
        <v>1.2</v>
      </c>
      <c r="E224" s="16">
        <v>0</v>
      </c>
      <c r="F224" s="16">
        <v>0</v>
      </c>
      <c r="G224" s="16">
        <v>0</v>
      </c>
      <c r="H224" s="16">
        <v>0</v>
      </c>
      <c r="I224" s="16">
        <v>0</v>
      </c>
      <c r="J224" s="16">
        <v>0</v>
      </c>
      <c r="K224" s="16">
        <v>0</v>
      </c>
      <c r="L224" s="16">
        <v>0</v>
      </c>
      <c r="N224" s="197">
        <v>0</v>
      </c>
      <c r="O224" s="197">
        <v>0</v>
      </c>
      <c r="P224" s="197">
        <v>0</v>
      </c>
      <c r="Q224" s="197">
        <v>0</v>
      </c>
      <c r="R224" s="197">
        <v>0</v>
      </c>
      <c r="S224" s="197">
        <v>0</v>
      </c>
      <c r="T224" s="197">
        <v>0</v>
      </c>
      <c r="U224" s="197">
        <v>0</v>
      </c>
      <c r="W224" s="269">
        <f t="shared" si="56"/>
        <v>862.3125</v>
      </c>
      <c r="X224" s="269">
        <f t="shared" si="57"/>
        <v>1293.46875</v>
      </c>
      <c r="Y224" s="269">
        <f t="shared" si="58"/>
        <v>1724.625</v>
      </c>
      <c r="Z224" s="269">
        <f t="shared" si="59"/>
        <v>2155.78125</v>
      </c>
      <c r="AA224" s="269">
        <f t="shared" si="60"/>
        <v>2586.9375</v>
      </c>
      <c r="AB224" s="269">
        <f t="shared" si="61"/>
        <v>3449.25</v>
      </c>
      <c r="AC224" s="269">
        <f t="shared" si="62"/>
        <v>4311.5625</v>
      </c>
      <c r="AD224" s="269">
        <f t="shared" si="63"/>
        <v>5173.875</v>
      </c>
      <c r="AF224" s="200">
        <f t="shared" si="64"/>
        <v>0</v>
      </c>
      <c r="AG224" s="200">
        <f t="shared" si="65"/>
        <v>0</v>
      </c>
      <c r="AH224" s="200">
        <f t="shared" si="66"/>
        <v>0</v>
      </c>
      <c r="AI224" s="200">
        <f t="shared" si="67"/>
        <v>0</v>
      </c>
      <c r="AJ224" s="200">
        <f t="shared" si="68"/>
        <v>0</v>
      </c>
      <c r="AK224" s="200">
        <f t="shared" si="69"/>
        <v>0</v>
      </c>
      <c r="AL224" s="200">
        <f t="shared" si="70"/>
        <v>0</v>
      </c>
      <c r="AM224" s="238">
        <f t="shared" si="71"/>
        <v>0</v>
      </c>
      <c r="AN224" s="187">
        <f t="shared" si="72"/>
        <v>0</v>
      </c>
    </row>
    <row r="225" spans="1:40" ht="13.9" x14ac:dyDescent="0.4">
      <c r="A225" s="12" t="str">
        <f>Tunns!A225</f>
        <v>CBH Sidings NG</v>
      </c>
      <c r="B225" s="12">
        <f>Tunns!B225</f>
        <v>42</v>
      </c>
      <c r="C225" t="str">
        <f>Tunns!C225</f>
        <v>Karlgarin</v>
      </c>
      <c r="D225" s="204">
        <f>'DORC build-up'!I169</f>
        <v>1.3</v>
      </c>
      <c r="E225" s="16">
        <v>0</v>
      </c>
      <c r="F225" s="16">
        <v>0</v>
      </c>
      <c r="G225" s="16">
        <v>0</v>
      </c>
      <c r="H225" s="16">
        <v>0</v>
      </c>
      <c r="I225" s="16">
        <v>0</v>
      </c>
      <c r="J225" s="16">
        <v>0</v>
      </c>
      <c r="K225" s="16">
        <v>0</v>
      </c>
      <c r="L225" s="16">
        <v>0</v>
      </c>
      <c r="N225" s="197">
        <v>0</v>
      </c>
      <c r="O225" s="197">
        <v>0</v>
      </c>
      <c r="P225" s="197">
        <v>0</v>
      </c>
      <c r="Q225" s="197">
        <v>0</v>
      </c>
      <c r="R225" s="197">
        <v>0</v>
      </c>
      <c r="S225" s="197">
        <v>0</v>
      </c>
      <c r="T225" s="197">
        <v>0</v>
      </c>
      <c r="U225" s="197">
        <v>0</v>
      </c>
      <c r="W225" s="269">
        <f t="shared" si="56"/>
        <v>862.3125</v>
      </c>
      <c r="X225" s="269">
        <f t="shared" si="57"/>
        <v>1293.46875</v>
      </c>
      <c r="Y225" s="269">
        <f t="shared" si="58"/>
        <v>1724.625</v>
      </c>
      <c r="Z225" s="269">
        <f t="shared" si="59"/>
        <v>2155.78125</v>
      </c>
      <c r="AA225" s="269">
        <f t="shared" si="60"/>
        <v>2586.9375</v>
      </c>
      <c r="AB225" s="269">
        <f t="shared" si="61"/>
        <v>3449.25</v>
      </c>
      <c r="AC225" s="269">
        <f t="shared" si="62"/>
        <v>4311.5625</v>
      </c>
      <c r="AD225" s="269">
        <f t="shared" si="63"/>
        <v>5173.875</v>
      </c>
      <c r="AF225" s="200">
        <f t="shared" si="64"/>
        <v>0</v>
      </c>
      <c r="AG225" s="200">
        <f t="shared" si="65"/>
        <v>0</v>
      </c>
      <c r="AH225" s="200">
        <f t="shared" si="66"/>
        <v>0</v>
      </c>
      <c r="AI225" s="200">
        <f t="shared" si="67"/>
        <v>0</v>
      </c>
      <c r="AJ225" s="200">
        <f t="shared" si="68"/>
        <v>0</v>
      </c>
      <c r="AK225" s="200">
        <f t="shared" si="69"/>
        <v>0</v>
      </c>
      <c r="AL225" s="200">
        <f t="shared" si="70"/>
        <v>0</v>
      </c>
      <c r="AM225" s="238">
        <f t="shared" si="71"/>
        <v>0</v>
      </c>
      <c r="AN225" s="187">
        <f t="shared" si="72"/>
        <v>0</v>
      </c>
    </row>
    <row r="226" spans="1:40" ht="13.9" x14ac:dyDescent="0.4">
      <c r="A226" s="12" t="str">
        <f>Tunns!A226</f>
        <v>CBH Sidings NG</v>
      </c>
      <c r="B226" s="12">
        <f>Tunns!B226</f>
        <v>42</v>
      </c>
      <c r="C226" t="str">
        <f>Tunns!C226</f>
        <v>Katanning</v>
      </c>
      <c r="D226" s="204">
        <f>'DORC build-up'!I170</f>
        <v>1.3</v>
      </c>
      <c r="E226" s="16">
        <v>0</v>
      </c>
      <c r="F226" s="16">
        <v>0</v>
      </c>
      <c r="G226" s="16">
        <v>0</v>
      </c>
      <c r="H226" s="16">
        <v>0</v>
      </c>
      <c r="I226" s="16">
        <v>0</v>
      </c>
      <c r="J226" s="16">
        <v>0</v>
      </c>
      <c r="K226" s="16">
        <v>0</v>
      </c>
      <c r="L226" s="16">
        <v>0</v>
      </c>
      <c r="N226" s="197">
        <v>0</v>
      </c>
      <c r="O226" s="197">
        <v>0</v>
      </c>
      <c r="P226" s="197">
        <v>0</v>
      </c>
      <c r="Q226" s="197">
        <v>0</v>
      </c>
      <c r="R226" s="197">
        <v>0</v>
      </c>
      <c r="S226" s="197">
        <v>0</v>
      </c>
      <c r="T226" s="197">
        <v>0</v>
      </c>
      <c r="U226" s="197">
        <v>0</v>
      </c>
      <c r="W226" s="269">
        <f t="shared" si="56"/>
        <v>862.3125</v>
      </c>
      <c r="X226" s="269">
        <f t="shared" si="57"/>
        <v>1293.46875</v>
      </c>
      <c r="Y226" s="269">
        <f t="shared" si="58"/>
        <v>1724.625</v>
      </c>
      <c r="Z226" s="269">
        <f t="shared" si="59"/>
        <v>2155.78125</v>
      </c>
      <c r="AA226" s="269">
        <f t="shared" si="60"/>
        <v>2586.9375</v>
      </c>
      <c r="AB226" s="269">
        <f t="shared" si="61"/>
        <v>3449.25</v>
      </c>
      <c r="AC226" s="269">
        <f t="shared" si="62"/>
        <v>4311.5625</v>
      </c>
      <c r="AD226" s="269">
        <f t="shared" si="63"/>
        <v>5173.875</v>
      </c>
      <c r="AF226" s="200">
        <f t="shared" si="64"/>
        <v>0</v>
      </c>
      <c r="AG226" s="200">
        <f t="shared" si="65"/>
        <v>0</v>
      </c>
      <c r="AH226" s="200">
        <f t="shared" si="66"/>
        <v>0</v>
      </c>
      <c r="AI226" s="200">
        <f t="shared" si="67"/>
        <v>0</v>
      </c>
      <c r="AJ226" s="200">
        <f t="shared" si="68"/>
        <v>0</v>
      </c>
      <c r="AK226" s="200">
        <f t="shared" si="69"/>
        <v>0</v>
      </c>
      <c r="AL226" s="200">
        <f t="shared" si="70"/>
        <v>0</v>
      </c>
      <c r="AM226" s="238">
        <f t="shared" si="71"/>
        <v>0</v>
      </c>
      <c r="AN226" s="187">
        <f t="shared" si="72"/>
        <v>0</v>
      </c>
    </row>
    <row r="227" spans="1:40" ht="13.9" x14ac:dyDescent="0.4">
      <c r="A227" s="12" t="str">
        <f>Tunns!A227</f>
        <v>CBH Sidings NG</v>
      </c>
      <c r="B227" s="12">
        <f>Tunns!B227</f>
        <v>42</v>
      </c>
      <c r="C227" t="str">
        <f>Tunns!C227</f>
        <v>Kirwan</v>
      </c>
      <c r="D227" s="204">
        <f>'DORC build-up'!I171</f>
        <v>1.2</v>
      </c>
      <c r="E227" s="16">
        <v>0</v>
      </c>
      <c r="F227" s="16">
        <v>0</v>
      </c>
      <c r="G227" s="16">
        <v>0</v>
      </c>
      <c r="H227" s="16">
        <v>0</v>
      </c>
      <c r="I227" s="16">
        <v>0</v>
      </c>
      <c r="J227" s="16">
        <v>0</v>
      </c>
      <c r="K227" s="16">
        <v>0</v>
      </c>
      <c r="L227" s="16">
        <v>0</v>
      </c>
      <c r="N227" s="197">
        <v>0</v>
      </c>
      <c r="O227" s="197">
        <v>0</v>
      </c>
      <c r="P227" s="197">
        <v>0</v>
      </c>
      <c r="Q227" s="197">
        <v>0</v>
      </c>
      <c r="R227" s="197">
        <v>0</v>
      </c>
      <c r="S227" s="197">
        <v>0</v>
      </c>
      <c r="T227" s="197">
        <v>0</v>
      </c>
      <c r="U227" s="197">
        <v>0</v>
      </c>
      <c r="W227" s="269">
        <f t="shared" si="56"/>
        <v>862.3125</v>
      </c>
      <c r="X227" s="269">
        <f t="shared" si="57"/>
        <v>1293.46875</v>
      </c>
      <c r="Y227" s="269">
        <f t="shared" si="58"/>
        <v>1724.625</v>
      </c>
      <c r="Z227" s="269">
        <f t="shared" si="59"/>
        <v>2155.78125</v>
      </c>
      <c r="AA227" s="269">
        <f t="shared" si="60"/>
        <v>2586.9375</v>
      </c>
      <c r="AB227" s="269">
        <f t="shared" si="61"/>
        <v>3449.25</v>
      </c>
      <c r="AC227" s="269">
        <f t="shared" si="62"/>
        <v>4311.5625</v>
      </c>
      <c r="AD227" s="269">
        <f t="shared" si="63"/>
        <v>5173.875</v>
      </c>
      <c r="AF227" s="200">
        <f t="shared" si="64"/>
        <v>0</v>
      </c>
      <c r="AG227" s="200">
        <f t="shared" si="65"/>
        <v>0</v>
      </c>
      <c r="AH227" s="200">
        <f t="shared" si="66"/>
        <v>0</v>
      </c>
      <c r="AI227" s="200">
        <f t="shared" si="67"/>
        <v>0</v>
      </c>
      <c r="AJ227" s="200">
        <f t="shared" si="68"/>
        <v>0</v>
      </c>
      <c r="AK227" s="200">
        <f t="shared" si="69"/>
        <v>0</v>
      </c>
      <c r="AL227" s="200">
        <f t="shared" si="70"/>
        <v>0</v>
      </c>
      <c r="AM227" s="238">
        <f t="shared" si="71"/>
        <v>0</v>
      </c>
      <c r="AN227" s="187">
        <f t="shared" si="72"/>
        <v>0</v>
      </c>
    </row>
    <row r="228" spans="1:40" ht="13.9" x14ac:dyDescent="0.4">
      <c r="A228" s="12" t="str">
        <f>Tunns!A228</f>
        <v>CBH Sidings NG</v>
      </c>
      <c r="B228" s="12">
        <f>Tunns!B228</f>
        <v>42</v>
      </c>
      <c r="C228" t="str">
        <f>Tunns!C228</f>
        <v>Kondut</v>
      </c>
      <c r="D228" s="204">
        <f>'DORC build-up'!I172</f>
        <v>1.2</v>
      </c>
      <c r="E228" s="16">
        <v>0</v>
      </c>
      <c r="F228" s="16">
        <v>0</v>
      </c>
      <c r="G228" s="16">
        <v>0</v>
      </c>
      <c r="H228" s="16">
        <v>0</v>
      </c>
      <c r="I228" s="16">
        <v>0</v>
      </c>
      <c r="J228" s="16">
        <v>0</v>
      </c>
      <c r="K228" s="16">
        <v>0</v>
      </c>
      <c r="L228" s="16">
        <v>0</v>
      </c>
      <c r="N228" s="197">
        <v>0</v>
      </c>
      <c r="O228" s="197">
        <v>0</v>
      </c>
      <c r="P228" s="197">
        <v>0</v>
      </c>
      <c r="Q228" s="197">
        <v>0</v>
      </c>
      <c r="R228" s="197">
        <v>0</v>
      </c>
      <c r="S228" s="197">
        <v>0</v>
      </c>
      <c r="T228" s="197">
        <v>0</v>
      </c>
      <c r="U228" s="197">
        <v>0</v>
      </c>
      <c r="W228" s="269">
        <f t="shared" si="56"/>
        <v>862.3125</v>
      </c>
      <c r="X228" s="269">
        <f t="shared" si="57"/>
        <v>1293.46875</v>
      </c>
      <c r="Y228" s="269">
        <f t="shared" si="58"/>
        <v>1724.625</v>
      </c>
      <c r="Z228" s="269">
        <f t="shared" si="59"/>
        <v>2155.78125</v>
      </c>
      <c r="AA228" s="269">
        <f t="shared" si="60"/>
        <v>2586.9375</v>
      </c>
      <c r="AB228" s="269">
        <f t="shared" si="61"/>
        <v>3449.25</v>
      </c>
      <c r="AC228" s="269">
        <f t="shared" si="62"/>
        <v>4311.5625</v>
      </c>
      <c r="AD228" s="269">
        <f t="shared" si="63"/>
        <v>5173.875</v>
      </c>
      <c r="AF228" s="200">
        <f t="shared" si="64"/>
        <v>0</v>
      </c>
      <c r="AG228" s="200">
        <f t="shared" si="65"/>
        <v>0</v>
      </c>
      <c r="AH228" s="200">
        <f t="shared" si="66"/>
        <v>0</v>
      </c>
      <c r="AI228" s="200">
        <f t="shared" si="67"/>
        <v>0</v>
      </c>
      <c r="AJ228" s="200">
        <f t="shared" si="68"/>
        <v>0</v>
      </c>
      <c r="AK228" s="200">
        <f t="shared" si="69"/>
        <v>0</v>
      </c>
      <c r="AL228" s="200">
        <f t="shared" si="70"/>
        <v>0</v>
      </c>
      <c r="AM228" s="238">
        <f t="shared" si="71"/>
        <v>0</v>
      </c>
      <c r="AN228" s="187">
        <f t="shared" si="72"/>
        <v>0</v>
      </c>
    </row>
    <row r="229" spans="1:40" ht="13.9" x14ac:dyDescent="0.4">
      <c r="A229" s="12" t="str">
        <f>Tunns!A229</f>
        <v>CBH Sidings NG</v>
      </c>
      <c r="B229" s="12">
        <f>Tunns!B229</f>
        <v>42</v>
      </c>
      <c r="C229" t="str">
        <f>Tunns!C229</f>
        <v>Konnongorring</v>
      </c>
      <c r="D229" s="204">
        <f>'DORC build-up'!I173</f>
        <v>1.2</v>
      </c>
      <c r="E229" s="16">
        <v>0</v>
      </c>
      <c r="F229" s="16">
        <v>0</v>
      </c>
      <c r="G229" s="16">
        <v>0</v>
      </c>
      <c r="H229" s="16">
        <v>0</v>
      </c>
      <c r="I229" s="16">
        <v>0</v>
      </c>
      <c r="J229" s="16">
        <v>0</v>
      </c>
      <c r="K229" s="16">
        <v>0</v>
      </c>
      <c r="L229" s="16">
        <v>0</v>
      </c>
      <c r="N229" s="197">
        <v>0</v>
      </c>
      <c r="O229" s="197">
        <v>0</v>
      </c>
      <c r="P229" s="197">
        <v>0</v>
      </c>
      <c r="Q229" s="197">
        <v>0</v>
      </c>
      <c r="R229" s="197">
        <v>0</v>
      </c>
      <c r="S229" s="197">
        <v>0</v>
      </c>
      <c r="T229" s="197">
        <v>0</v>
      </c>
      <c r="U229" s="197">
        <v>0</v>
      </c>
      <c r="W229" s="269">
        <f t="shared" si="56"/>
        <v>862.3125</v>
      </c>
      <c r="X229" s="269">
        <f t="shared" si="57"/>
        <v>1293.46875</v>
      </c>
      <c r="Y229" s="269">
        <f t="shared" si="58"/>
        <v>1724.625</v>
      </c>
      <c r="Z229" s="269">
        <f t="shared" si="59"/>
        <v>2155.78125</v>
      </c>
      <c r="AA229" s="269">
        <f t="shared" si="60"/>
        <v>2586.9375</v>
      </c>
      <c r="AB229" s="269">
        <f t="shared" si="61"/>
        <v>3449.25</v>
      </c>
      <c r="AC229" s="269">
        <f t="shared" si="62"/>
        <v>4311.5625</v>
      </c>
      <c r="AD229" s="269">
        <f t="shared" si="63"/>
        <v>5173.875</v>
      </c>
      <c r="AF229" s="200">
        <f t="shared" si="64"/>
        <v>0</v>
      </c>
      <c r="AG229" s="200">
        <f t="shared" si="65"/>
        <v>0</v>
      </c>
      <c r="AH229" s="200">
        <f t="shared" si="66"/>
        <v>0</v>
      </c>
      <c r="AI229" s="200">
        <f t="shared" si="67"/>
        <v>0</v>
      </c>
      <c r="AJ229" s="200">
        <f t="shared" si="68"/>
        <v>0</v>
      </c>
      <c r="AK229" s="200">
        <f t="shared" si="69"/>
        <v>0</v>
      </c>
      <c r="AL229" s="200">
        <f t="shared" si="70"/>
        <v>0</v>
      </c>
      <c r="AM229" s="238">
        <f t="shared" si="71"/>
        <v>0</v>
      </c>
      <c r="AN229" s="187">
        <f t="shared" si="72"/>
        <v>0</v>
      </c>
    </row>
    <row r="230" spans="1:40" ht="13.9" x14ac:dyDescent="0.4">
      <c r="A230" s="12" t="str">
        <f>Tunns!A230</f>
        <v>CBH Sidings NG</v>
      </c>
      <c r="B230" s="12">
        <f>Tunns!B230</f>
        <v>42</v>
      </c>
      <c r="C230" t="str">
        <f>Tunns!C230</f>
        <v>Koorda</v>
      </c>
      <c r="D230" s="204">
        <f>'DORC build-up'!I174</f>
        <v>1.2</v>
      </c>
      <c r="E230" s="16">
        <v>0</v>
      </c>
      <c r="F230" s="16">
        <v>0</v>
      </c>
      <c r="G230" s="16">
        <v>0</v>
      </c>
      <c r="H230" s="16">
        <v>0</v>
      </c>
      <c r="I230" s="16">
        <v>0</v>
      </c>
      <c r="J230" s="16">
        <v>0</v>
      </c>
      <c r="K230" s="16">
        <v>0</v>
      </c>
      <c r="L230" s="16">
        <v>0</v>
      </c>
      <c r="N230" s="197">
        <v>0</v>
      </c>
      <c r="O230" s="197">
        <v>0</v>
      </c>
      <c r="P230" s="197">
        <v>0</v>
      </c>
      <c r="Q230" s="197">
        <v>0</v>
      </c>
      <c r="R230" s="197">
        <v>0</v>
      </c>
      <c r="S230" s="197">
        <v>0</v>
      </c>
      <c r="T230" s="197">
        <v>0</v>
      </c>
      <c r="U230" s="197">
        <v>0</v>
      </c>
      <c r="W230" s="269">
        <f t="shared" si="56"/>
        <v>862.3125</v>
      </c>
      <c r="X230" s="269">
        <f t="shared" si="57"/>
        <v>1293.46875</v>
      </c>
      <c r="Y230" s="269">
        <f t="shared" si="58"/>
        <v>1724.625</v>
      </c>
      <c r="Z230" s="269">
        <f t="shared" si="59"/>
        <v>2155.78125</v>
      </c>
      <c r="AA230" s="269">
        <f t="shared" si="60"/>
        <v>2586.9375</v>
      </c>
      <c r="AB230" s="269">
        <f t="shared" si="61"/>
        <v>3449.25</v>
      </c>
      <c r="AC230" s="269">
        <f t="shared" si="62"/>
        <v>4311.5625</v>
      </c>
      <c r="AD230" s="269">
        <f t="shared" si="63"/>
        <v>5173.875</v>
      </c>
      <c r="AF230" s="200">
        <f t="shared" si="64"/>
        <v>0</v>
      </c>
      <c r="AG230" s="200">
        <f t="shared" si="65"/>
        <v>0</v>
      </c>
      <c r="AH230" s="200">
        <f t="shared" si="66"/>
        <v>0</v>
      </c>
      <c r="AI230" s="200">
        <f t="shared" si="67"/>
        <v>0</v>
      </c>
      <c r="AJ230" s="200">
        <f t="shared" si="68"/>
        <v>0</v>
      </c>
      <c r="AK230" s="200">
        <f t="shared" si="69"/>
        <v>0</v>
      </c>
      <c r="AL230" s="200">
        <f t="shared" si="70"/>
        <v>0</v>
      </c>
      <c r="AM230" s="238">
        <f t="shared" si="71"/>
        <v>0</v>
      </c>
      <c r="AN230" s="187">
        <f t="shared" si="72"/>
        <v>0</v>
      </c>
    </row>
    <row r="231" spans="1:40" ht="13.9" x14ac:dyDescent="0.4">
      <c r="A231" s="12" t="str">
        <f>Tunns!A231</f>
        <v>CBH Sidings NG</v>
      </c>
      <c r="B231" s="12">
        <f>Tunns!B231</f>
        <v>42</v>
      </c>
      <c r="C231" t="str">
        <f>Tunns!C231</f>
        <v>Kuender</v>
      </c>
      <c r="D231" s="204">
        <f>'DORC build-up'!I175</f>
        <v>1.3</v>
      </c>
      <c r="E231" s="16">
        <v>0</v>
      </c>
      <c r="F231" s="16">
        <v>0</v>
      </c>
      <c r="G231" s="16">
        <v>0</v>
      </c>
      <c r="H231" s="16">
        <v>0</v>
      </c>
      <c r="I231" s="16">
        <v>0</v>
      </c>
      <c r="J231" s="16">
        <v>0</v>
      </c>
      <c r="K231" s="16">
        <v>0</v>
      </c>
      <c r="L231" s="16">
        <v>0</v>
      </c>
      <c r="N231" s="197">
        <v>0</v>
      </c>
      <c r="O231" s="197">
        <v>0</v>
      </c>
      <c r="P231" s="197">
        <v>0</v>
      </c>
      <c r="Q231" s="197">
        <v>0</v>
      </c>
      <c r="R231" s="197">
        <v>0</v>
      </c>
      <c r="S231" s="197">
        <v>0</v>
      </c>
      <c r="T231" s="197">
        <v>0</v>
      </c>
      <c r="U231" s="197">
        <v>0</v>
      </c>
      <c r="W231" s="269">
        <f t="shared" si="56"/>
        <v>862.3125</v>
      </c>
      <c r="X231" s="269">
        <f t="shared" si="57"/>
        <v>1293.46875</v>
      </c>
      <c r="Y231" s="269">
        <f t="shared" si="58"/>
        <v>1724.625</v>
      </c>
      <c r="Z231" s="269">
        <f t="shared" si="59"/>
        <v>2155.78125</v>
      </c>
      <c r="AA231" s="269">
        <f t="shared" si="60"/>
        <v>2586.9375</v>
      </c>
      <c r="AB231" s="269">
        <f t="shared" si="61"/>
        <v>3449.25</v>
      </c>
      <c r="AC231" s="269">
        <f t="shared" si="62"/>
        <v>4311.5625</v>
      </c>
      <c r="AD231" s="269">
        <f t="shared" si="63"/>
        <v>5173.875</v>
      </c>
      <c r="AF231" s="200">
        <f t="shared" si="64"/>
        <v>0</v>
      </c>
      <c r="AG231" s="200">
        <f t="shared" si="65"/>
        <v>0</v>
      </c>
      <c r="AH231" s="200">
        <f t="shared" si="66"/>
        <v>0</v>
      </c>
      <c r="AI231" s="200">
        <f t="shared" si="67"/>
        <v>0</v>
      </c>
      <c r="AJ231" s="200">
        <f t="shared" si="68"/>
        <v>0</v>
      </c>
      <c r="AK231" s="200">
        <f t="shared" si="69"/>
        <v>0</v>
      </c>
      <c r="AL231" s="200">
        <f t="shared" si="70"/>
        <v>0</v>
      </c>
      <c r="AM231" s="238">
        <f t="shared" si="71"/>
        <v>0</v>
      </c>
      <c r="AN231" s="187">
        <f t="shared" si="72"/>
        <v>0</v>
      </c>
    </row>
    <row r="232" spans="1:40" ht="13.9" x14ac:dyDescent="0.4">
      <c r="A232" s="12" t="str">
        <f>Tunns!A232</f>
        <v>CBH Sidings NG</v>
      </c>
      <c r="B232" s="12">
        <f>Tunns!B232</f>
        <v>42</v>
      </c>
      <c r="C232" t="str">
        <f>Tunns!C232</f>
        <v>Kukerin</v>
      </c>
      <c r="D232" s="204">
        <f>'DORC build-up'!I176</f>
        <v>1.3</v>
      </c>
      <c r="E232" s="16">
        <v>0</v>
      </c>
      <c r="F232" s="16">
        <v>0</v>
      </c>
      <c r="G232" s="16">
        <v>0</v>
      </c>
      <c r="H232" s="16">
        <v>0</v>
      </c>
      <c r="I232" s="16">
        <v>0</v>
      </c>
      <c r="J232" s="16">
        <v>0</v>
      </c>
      <c r="K232" s="16">
        <v>0</v>
      </c>
      <c r="L232" s="16">
        <v>0</v>
      </c>
      <c r="N232" s="197">
        <v>0</v>
      </c>
      <c r="O232" s="197">
        <v>0</v>
      </c>
      <c r="P232" s="197">
        <v>0</v>
      </c>
      <c r="Q232" s="197">
        <v>0</v>
      </c>
      <c r="R232" s="197">
        <v>0</v>
      </c>
      <c r="S232" s="197">
        <v>0</v>
      </c>
      <c r="T232" s="197">
        <v>0</v>
      </c>
      <c r="U232" s="197">
        <v>0</v>
      </c>
      <c r="W232" s="269">
        <f t="shared" si="56"/>
        <v>862.3125</v>
      </c>
      <c r="X232" s="269">
        <f t="shared" si="57"/>
        <v>1293.46875</v>
      </c>
      <c r="Y232" s="269">
        <f t="shared" si="58"/>
        <v>1724.625</v>
      </c>
      <c r="Z232" s="269">
        <f t="shared" si="59"/>
        <v>2155.78125</v>
      </c>
      <c r="AA232" s="269">
        <f t="shared" si="60"/>
        <v>2586.9375</v>
      </c>
      <c r="AB232" s="269">
        <f t="shared" si="61"/>
        <v>3449.25</v>
      </c>
      <c r="AC232" s="269">
        <f t="shared" si="62"/>
        <v>4311.5625</v>
      </c>
      <c r="AD232" s="269">
        <f t="shared" si="63"/>
        <v>5173.875</v>
      </c>
      <c r="AF232" s="200">
        <f t="shared" si="64"/>
        <v>0</v>
      </c>
      <c r="AG232" s="200">
        <f t="shared" si="65"/>
        <v>0</v>
      </c>
      <c r="AH232" s="200">
        <f t="shared" si="66"/>
        <v>0</v>
      </c>
      <c r="AI232" s="200">
        <f t="shared" si="67"/>
        <v>0</v>
      </c>
      <c r="AJ232" s="200">
        <f t="shared" si="68"/>
        <v>0</v>
      </c>
      <c r="AK232" s="200">
        <f t="shared" si="69"/>
        <v>0</v>
      </c>
      <c r="AL232" s="200">
        <f t="shared" si="70"/>
        <v>0</v>
      </c>
      <c r="AM232" s="238">
        <f t="shared" si="71"/>
        <v>0</v>
      </c>
      <c r="AN232" s="187">
        <f t="shared" si="72"/>
        <v>0</v>
      </c>
    </row>
    <row r="233" spans="1:40" ht="13.9" x14ac:dyDescent="0.4">
      <c r="A233" s="12" t="str">
        <f>Tunns!A233</f>
        <v>CBH Sidings NG</v>
      </c>
      <c r="B233" s="12">
        <f>Tunns!B233</f>
        <v>42</v>
      </c>
      <c r="C233" t="str">
        <f>Tunns!C233</f>
        <v>Kulja</v>
      </c>
      <c r="D233" s="204">
        <f>'DORC build-up'!I177</f>
        <v>1.2</v>
      </c>
      <c r="E233" s="16">
        <v>0</v>
      </c>
      <c r="F233" s="16">
        <v>0</v>
      </c>
      <c r="G233" s="16">
        <v>0</v>
      </c>
      <c r="H233" s="16">
        <v>0</v>
      </c>
      <c r="I233" s="16">
        <v>0</v>
      </c>
      <c r="J233" s="16">
        <v>0</v>
      </c>
      <c r="K233" s="16">
        <v>0</v>
      </c>
      <c r="L233" s="16">
        <v>0</v>
      </c>
      <c r="N233" s="197">
        <v>0</v>
      </c>
      <c r="O233" s="197">
        <v>0</v>
      </c>
      <c r="P233" s="197">
        <v>0</v>
      </c>
      <c r="Q233" s="197">
        <v>0</v>
      </c>
      <c r="R233" s="197">
        <v>0</v>
      </c>
      <c r="S233" s="197">
        <v>0</v>
      </c>
      <c r="T233" s="197">
        <v>0</v>
      </c>
      <c r="U233" s="197">
        <v>0</v>
      </c>
      <c r="W233" s="269">
        <f t="shared" si="56"/>
        <v>862.3125</v>
      </c>
      <c r="X233" s="269">
        <f t="shared" si="57"/>
        <v>1293.46875</v>
      </c>
      <c r="Y233" s="269">
        <f t="shared" si="58"/>
        <v>1724.625</v>
      </c>
      <c r="Z233" s="269">
        <f t="shared" si="59"/>
        <v>2155.78125</v>
      </c>
      <c r="AA233" s="269">
        <f t="shared" si="60"/>
        <v>2586.9375</v>
      </c>
      <c r="AB233" s="269">
        <f t="shared" si="61"/>
        <v>3449.25</v>
      </c>
      <c r="AC233" s="269">
        <f t="shared" si="62"/>
        <v>4311.5625</v>
      </c>
      <c r="AD233" s="269">
        <f t="shared" si="63"/>
        <v>5173.875</v>
      </c>
      <c r="AF233" s="200">
        <f t="shared" si="64"/>
        <v>0</v>
      </c>
      <c r="AG233" s="200">
        <f t="shared" si="65"/>
        <v>0</v>
      </c>
      <c r="AH233" s="200">
        <f t="shared" si="66"/>
        <v>0</v>
      </c>
      <c r="AI233" s="200">
        <f t="shared" si="67"/>
        <v>0</v>
      </c>
      <c r="AJ233" s="200">
        <f t="shared" si="68"/>
        <v>0</v>
      </c>
      <c r="AK233" s="200">
        <f t="shared" si="69"/>
        <v>0</v>
      </c>
      <c r="AL233" s="200">
        <f t="shared" si="70"/>
        <v>0</v>
      </c>
      <c r="AM233" s="238">
        <f t="shared" si="71"/>
        <v>0</v>
      </c>
      <c r="AN233" s="187">
        <f t="shared" si="72"/>
        <v>0</v>
      </c>
    </row>
    <row r="234" spans="1:40" ht="13.9" x14ac:dyDescent="0.4">
      <c r="A234" s="12" t="str">
        <f>Tunns!A234</f>
        <v>CBH Sidings NG</v>
      </c>
      <c r="B234" s="12">
        <f>Tunns!B234</f>
        <v>42</v>
      </c>
      <c r="C234" t="str">
        <f>Tunns!C234</f>
        <v>Lake Grace</v>
      </c>
      <c r="D234" s="204">
        <f>'DORC build-up'!I178</f>
        <v>1.3</v>
      </c>
      <c r="E234" s="16">
        <v>14</v>
      </c>
      <c r="F234" s="16">
        <v>3.66</v>
      </c>
      <c r="G234" s="16">
        <v>0</v>
      </c>
      <c r="H234" s="16">
        <v>0</v>
      </c>
      <c r="I234" s="16">
        <v>0</v>
      </c>
      <c r="J234" s="16">
        <v>0</v>
      </c>
      <c r="K234" s="16">
        <v>0</v>
      </c>
      <c r="L234" s="16">
        <v>0</v>
      </c>
      <c r="N234" s="197">
        <v>2</v>
      </c>
      <c r="O234" s="197">
        <v>1</v>
      </c>
      <c r="P234" s="197">
        <v>0</v>
      </c>
      <c r="Q234" s="197">
        <v>0</v>
      </c>
      <c r="R234" s="197">
        <v>0</v>
      </c>
      <c r="S234" s="197">
        <v>0</v>
      </c>
      <c r="T234" s="197">
        <v>0</v>
      </c>
      <c r="U234" s="197">
        <v>0</v>
      </c>
      <c r="W234" s="269">
        <f t="shared" si="56"/>
        <v>862.3125</v>
      </c>
      <c r="X234" s="269">
        <f t="shared" si="57"/>
        <v>1293.46875</v>
      </c>
      <c r="Y234" s="269">
        <f t="shared" si="58"/>
        <v>1724.625</v>
      </c>
      <c r="Z234" s="269">
        <f t="shared" si="59"/>
        <v>2155.78125</v>
      </c>
      <c r="AA234" s="269">
        <f t="shared" si="60"/>
        <v>2586.9375</v>
      </c>
      <c r="AB234" s="269">
        <f t="shared" si="61"/>
        <v>3449.25</v>
      </c>
      <c r="AC234" s="269">
        <f t="shared" si="62"/>
        <v>4311.5625</v>
      </c>
      <c r="AD234" s="269">
        <f t="shared" si="63"/>
        <v>5173.875</v>
      </c>
      <c r="AF234" s="200">
        <f t="shared" si="64"/>
        <v>15694.0875</v>
      </c>
      <c r="AG234" s="200">
        <f t="shared" si="65"/>
        <v>6154.3243124999999</v>
      </c>
      <c r="AH234" s="200">
        <f t="shared" si="66"/>
        <v>0</v>
      </c>
      <c r="AI234" s="200">
        <f t="shared" si="67"/>
        <v>0</v>
      </c>
      <c r="AJ234" s="200">
        <f t="shared" si="68"/>
        <v>0</v>
      </c>
      <c r="AK234" s="200">
        <f t="shared" si="69"/>
        <v>0</v>
      </c>
      <c r="AL234" s="200">
        <f t="shared" si="70"/>
        <v>0</v>
      </c>
      <c r="AM234" s="238">
        <f t="shared" si="71"/>
        <v>0</v>
      </c>
      <c r="AN234" s="187">
        <f t="shared" si="72"/>
        <v>21848.411812499999</v>
      </c>
    </row>
    <row r="235" spans="1:40" ht="13.9" x14ac:dyDescent="0.4">
      <c r="A235" s="12" t="str">
        <f>Tunns!A235</f>
        <v>CBH Sidings NG</v>
      </c>
      <c r="B235" s="12">
        <f>Tunns!B235</f>
        <v>42</v>
      </c>
      <c r="C235" t="str">
        <f>Tunns!C235</f>
        <v>Latham</v>
      </c>
      <c r="D235" s="204">
        <f>'DORC build-up'!I179</f>
        <v>1.3</v>
      </c>
      <c r="E235" s="16">
        <v>0</v>
      </c>
      <c r="F235" s="16">
        <v>0</v>
      </c>
      <c r="G235" s="16">
        <v>0</v>
      </c>
      <c r="H235" s="16">
        <v>0</v>
      </c>
      <c r="I235" s="16">
        <v>0</v>
      </c>
      <c r="J235" s="16">
        <v>0</v>
      </c>
      <c r="K235" s="16">
        <v>0</v>
      </c>
      <c r="L235" s="16">
        <v>0</v>
      </c>
      <c r="N235" s="197">
        <v>0</v>
      </c>
      <c r="O235" s="197">
        <v>0</v>
      </c>
      <c r="P235" s="197">
        <v>0</v>
      </c>
      <c r="Q235" s="197">
        <v>0</v>
      </c>
      <c r="R235" s="197">
        <v>0</v>
      </c>
      <c r="S235" s="197">
        <v>0</v>
      </c>
      <c r="T235" s="197">
        <v>0</v>
      </c>
      <c r="U235" s="197">
        <v>0</v>
      </c>
      <c r="W235" s="269">
        <f t="shared" si="56"/>
        <v>862.3125</v>
      </c>
      <c r="X235" s="269">
        <f t="shared" si="57"/>
        <v>1293.46875</v>
      </c>
      <c r="Y235" s="269">
        <f t="shared" si="58"/>
        <v>1724.625</v>
      </c>
      <c r="Z235" s="269">
        <f t="shared" si="59"/>
        <v>2155.78125</v>
      </c>
      <c r="AA235" s="269">
        <f t="shared" si="60"/>
        <v>2586.9375</v>
      </c>
      <c r="AB235" s="269">
        <f t="shared" si="61"/>
        <v>3449.25</v>
      </c>
      <c r="AC235" s="269">
        <f t="shared" si="62"/>
        <v>4311.5625</v>
      </c>
      <c r="AD235" s="269">
        <f t="shared" si="63"/>
        <v>5173.875</v>
      </c>
      <c r="AF235" s="200">
        <f t="shared" si="64"/>
        <v>0</v>
      </c>
      <c r="AG235" s="200">
        <f t="shared" si="65"/>
        <v>0</v>
      </c>
      <c r="AH235" s="200">
        <f t="shared" si="66"/>
        <v>0</v>
      </c>
      <c r="AI235" s="200">
        <f t="shared" si="67"/>
        <v>0</v>
      </c>
      <c r="AJ235" s="200">
        <f t="shared" si="68"/>
        <v>0</v>
      </c>
      <c r="AK235" s="200">
        <f t="shared" si="69"/>
        <v>0</v>
      </c>
      <c r="AL235" s="200">
        <f t="shared" si="70"/>
        <v>0</v>
      </c>
      <c r="AM235" s="238">
        <f t="shared" si="71"/>
        <v>0</v>
      </c>
      <c r="AN235" s="187">
        <f t="shared" si="72"/>
        <v>0</v>
      </c>
    </row>
    <row r="236" spans="1:40" ht="13.9" x14ac:dyDescent="0.4">
      <c r="A236" s="12" t="str">
        <f>Tunns!A236</f>
        <v>CBH Sidings NG</v>
      </c>
      <c r="B236" s="12">
        <f>Tunns!B236</f>
        <v>42</v>
      </c>
      <c r="C236" t="str">
        <f>Tunns!C236</f>
        <v>Manmanning</v>
      </c>
      <c r="D236" s="204">
        <f>'DORC build-up'!I180</f>
        <v>1.2</v>
      </c>
      <c r="E236" s="16">
        <v>0</v>
      </c>
      <c r="F236" s="16">
        <v>0</v>
      </c>
      <c r="G236" s="16">
        <v>0</v>
      </c>
      <c r="H236" s="16">
        <v>0</v>
      </c>
      <c r="I236" s="16">
        <v>0</v>
      </c>
      <c r="J236" s="16">
        <v>0</v>
      </c>
      <c r="K236" s="16">
        <v>0</v>
      </c>
      <c r="L236" s="16">
        <v>0</v>
      </c>
      <c r="N236" s="197">
        <v>0</v>
      </c>
      <c r="O236" s="197">
        <v>0</v>
      </c>
      <c r="P236" s="197">
        <v>0</v>
      </c>
      <c r="Q236" s="197">
        <v>0</v>
      </c>
      <c r="R236" s="197">
        <v>0</v>
      </c>
      <c r="S236" s="197">
        <v>0</v>
      </c>
      <c r="T236" s="197">
        <v>0</v>
      </c>
      <c r="U236" s="197">
        <v>0</v>
      </c>
      <c r="W236" s="269">
        <f t="shared" si="56"/>
        <v>862.3125</v>
      </c>
      <c r="X236" s="269">
        <f t="shared" si="57"/>
        <v>1293.46875</v>
      </c>
      <c r="Y236" s="269">
        <f t="shared" si="58"/>
        <v>1724.625</v>
      </c>
      <c r="Z236" s="269">
        <f t="shared" si="59"/>
        <v>2155.78125</v>
      </c>
      <c r="AA236" s="269">
        <f t="shared" si="60"/>
        <v>2586.9375</v>
      </c>
      <c r="AB236" s="269">
        <f t="shared" si="61"/>
        <v>3449.25</v>
      </c>
      <c r="AC236" s="269">
        <f t="shared" si="62"/>
        <v>4311.5625</v>
      </c>
      <c r="AD236" s="269">
        <f t="shared" si="63"/>
        <v>5173.875</v>
      </c>
      <c r="AF236" s="200">
        <f t="shared" si="64"/>
        <v>0</v>
      </c>
      <c r="AG236" s="200">
        <f t="shared" si="65"/>
        <v>0</v>
      </c>
      <c r="AH236" s="200">
        <f t="shared" si="66"/>
        <v>0</v>
      </c>
      <c r="AI236" s="200">
        <f t="shared" si="67"/>
        <v>0</v>
      </c>
      <c r="AJ236" s="200">
        <f t="shared" si="68"/>
        <v>0</v>
      </c>
      <c r="AK236" s="200">
        <f t="shared" si="69"/>
        <v>0</v>
      </c>
      <c r="AL236" s="200">
        <f t="shared" si="70"/>
        <v>0</v>
      </c>
      <c r="AM236" s="238">
        <f t="shared" si="71"/>
        <v>0</v>
      </c>
      <c r="AN236" s="187">
        <f t="shared" si="72"/>
        <v>0</v>
      </c>
    </row>
    <row r="237" spans="1:40" ht="13.9" x14ac:dyDescent="0.4">
      <c r="A237" s="12" t="str">
        <f>Tunns!A237</f>
        <v>CBH Sidings NG</v>
      </c>
      <c r="B237" s="12">
        <f>Tunns!B237</f>
        <v>42</v>
      </c>
      <c r="C237" t="str">
        <f>Tunns!C237</f>
        <v>Marchagee</v>
      </c>
      <c r="D237" s="204">
        <f>'DORC build-up'!I181</f>
        <v>1.3</v>
      </c>
      <c r="E237" s="16">
        <v>0</v>
      </c>
      <c r="F237" s="16">
        <v>0</v>
      </c>
      <c r="G237" s="16">
        <v>0</v>
      </c>
      <c r="H237" s="16">
        <v>0</v>
      </c>
      <c r="I237" s="16">
        <v>0</v>
      </c>
      <c r="J237" s="16">
        <v>0</v>
      </c>
      <c r="K237" s="16">
        <v>0</v>
      </c>
      <c r="L237" s="16">
        <v>0</v>
      </c>
      <c r="N237" s="197">
        <v>0</v>
      </c>
      <c r="O237" s="197">
        <v>0</v>
      </c>
      <c r="P237" s="197">
        <v>0</v>
      </c>
      <c r="Q237" s="197">
        <v>0</v>
      </c>
      <c r="R237" s="197">
        <v>0</v>
      </c>
      <c r="S237" s="197">
        <v>0</v>
      </c>
      <c r="T237" s="197">
        <v>0</v>
      </c>
      <c r="U237" s="197">
        <v>0</v>
      </c>
      <c r="W237" s="269">
        <f t="shared" si="56"/>
        <v>862.3125</v>
      </c>
      <c r="X237" s="269">
        <f t="shared" si="57"/>
        <v>1293.46875</v>
      </c>
      <c r="Y237" s="269">
        <f t="shared" si="58"/>
        <v>1724.625</v>
      </c>
      <c r="Z237" s="269">
        <f t="shared" si="59"/>
        <v>2155.78125</v>
      </c>
      <c r="AA237" s="269">
        <f t="shared" si="60"/>
        <v>2586.9375</v>
      </c>
      <c r="AB237" s="269">
        <f t="shared" si="61"/>
        <v>3449.25</v>
      </c>
      <c r="AC237" s="269">
        <f t="shared" si="62"/>
        <v>4311.5625</v>
      </c>
      <c r="AD237" s="269">
        <f t="shared" si="63"/>
        <v>5173.875</v>
      </c>
      <c r="AF237" s="200">
        <f t="shared" si="64"/>
        <v>0</v>
      </c>
      <c r="AG237" s="200">
        <f t="shared" si="65"/>
        <v>0</v>
      </c>
      <c r="AH237" s="200">
        <f t="shared" si="66"/>
        <v>0</v>
      </c>
      <c r="AI237" s="200">
        <f t="shared" si="67"/>
        <v>0</v>
      </c>
      <c r="AJ237" s="200">
        <f t="shared" si="68"/>
        <v>0</v>
      </c>
      <c r="AK237" s="200">
        <f t="shared" si="69"/>
        <v>0</v>
      </c>
      <c r="AL237" s="200">
        <f t="shared" si="70"/>
        <v>0</v>
      </c>
      <c r="AM237" s="238">
        <f t="shared" si="71"/>
        <v>0</v>
      </c>
      <c r="AN237" s="187">
        <f t="shared" si="72"/>
        <v>0</v>
      </c>
    </row>
    <row r="238" spans="1:40" ht="13.9" x14ac:dyDescent="0.4">
      <c r="A238" s="12" t="str">
        <f>Tunns!A238</f>
        <v>CBH Sidings NG</v>
      </c>
      <c r="B238" s="12">
        <f>Tunns!B238</f>
        <v>42</v>
      </c>
      <c r="C238" t="str">
        <f>Tunns!C238</f>
        <v>Maya</v>
      </c>
      <c r="D238" s="204">
        <f>'DORC build-up'!I182</f>
        <v>1.3</v>
      </c>
      <c r="E238" s="16">
        <v>0</v>
      </c>
      <c r="F238" s="16">
        <v>0</v>
      </c>
      <c r="G238" s="16">
        <v>0</v>
      </c>
      <c r="H238" s="16">
        <v>0</v>
      </c>
      <c r="I238" s="16">
        <v>0</v>
      </c>
      <c r="J238" s="16">
        <v>0</v>
      </c>
      <c r="K238" s="16">
        <v>0</v>
      </c>
      <c r="L238" s="16">
        <v>0</v>
      </c>
      <c r="N238" s="197">
        <v>0</v>
      </c>
      <c r="O238" s="197">
        <v>0</v>
      </c>
      <c r="P238" s="197">
        <v>0</v>
      </c>
      <c r="Q238" s="197">
        <v>0</v>
      </c>
      <c r="R238" s="197">
        <v>0</v>
      </c>
      <c r="S238" s="197">
        <v>0</v>
      </c>
      <c r="T238" s="197">
        <v>0</v>
      </c>
      <c r="U238" s="197">
        <v>0</v>
      </c>
      <c r="W238" s="269">
        <f t="shared" si="56"/>
        <v>862.3125</v>
      </c>
      <c r="X238" s="269">
        <f t="shared" si="57"/>
        <v>1293.46875</v>
      </c>
      <c r="Y238" s="269">
        <f t="shared" si="58"/>
        <v>1724.625</v>
      </c>
      <c r="Z238" s="269">
        <f t="shared" si="59"/>
        <v>2155.78125</v>
      </c>
      <c r="AA238" s="269">
        <f t="shared" si="60"/>
        <v>2586.9375</v>
      </c>
      <c r="AB238" s="269">
        <f t="shared" si="61"/>
        <v>3449.25</v>
      </c>
      <c r="AC238" s="269">
        <f t="shared" si="62"/>
        <v>4311.5625</v>
      </c>
      <c r="AD238" s="269">
        <f t="shared" si="63"/>
        <v>5173.875</v>
      </c>
      <c r="AF238" s="200">
        <f t="shared" si="64"/>
        <v>0</v>
      </c>
      <c r="AG238" s="200">
        <f t="shared" si="65"/>
        <v>0</v>
      </c>
      <c r="AH238" s="200">
        <f t="shared" si="66"/>
        <v>0</v>
      </c>
      <c r="AI238" s="200">
        <f t="shared" si="67"/>
        <v>0</v>
      </c>
      <c r="AJ238" s="200">
        <f t="shared" si="68"/>
        <v>0</v>
      </c>
      <c r="AK238" s="200">
        <f t="shared" si="69"/>
        <v>0</v>
      </c>
      <c r="AL238" s="200">
        <f t="shared" si="70"/>
        <v>0</v>
      </c>
      <c r="AM238" s="238">
        <f t="shared" si="71"/>
        <v>0</v>
      </c>
      <c r="AN238" s="187">
        <f t="shared" si="72"/>
        <v>0</v>
      </c>
    </row>
    <row r="239" spans="1:40" ht="13.9" x14ac:dyDescent="0.4">
      <c r="A239" s="12" t="str">
        <f>Tunns!A239</f>
        <v>CBH Sidings NG</v>
      </c>
      <c r="B239" s="12">
        <f>Tunns!B239</f>
        <v>42</v>
      </c>
      <c r="C239" t="str">
        <f>Tunns!C239</f>
        <v>McLevie</v>
      </c>
      <c r="D239" s="204">
        <f>'DORC build-up'!I183</f>
        <v>1.2</v>
      </c>
      <c r="E239" s="16">
        <v>0</v>
      </c>
      <c r="F239" s="16">
        <v>0</v>
      </c>
      <c r="G239" s="16">
        <v>0</v>
      </c>
      <c r="H239" s="16">
        <v>0</v>
      </c>
      <c r="I239" s="16">
        <v>0</v>
      </c>
      <c r="J239" s="16">
        <v>0</v>
      </c>
      <c r="K239" s="16">
        <v>0</v>
      </c>
      <c r="L239" s="16">
        <v>0</v>
      </c>
      <c r="N239" s="197">
        <v>0</v>
      </c>
      <c r="O239" s="197">
        <v>0</v>
      </c>
      <c r="P239" s="197">
        <v>0</v>
      </c>
      <c r="Q239" s="197">
        <v>0</v>
      </c>
      <c r="R239" s="197">
        <v>0</v>
      </c>
      <c r="S239" s="197">
        <v>0</v>
      </c>
      <c r="T239" s="197">
        <v>0</v>
      </c>
      <c r="U239" s="197">
        <v>0</v>
      </c>
      <c r="W239" s="269">
        <f t="shared" si="56"/>
        <v>862.3125</v>
      </c>
      <c r="X239" s="269">
        <f t="shared" si="57"/>
        <v>1293.46875</v>
      </c>
      <c r="Y239" s="269">
        <f t="shared" si="58"/>
        <v>1724.625</v>
      </c>
      <c r="Z239" s="269">
        <f t="shared" si="59"/>
        <v>2155.78125</v>
      </c>
      <c r="AA239" s="269">
        <f t="shared" si="60"/>
        <v>2586.9375</v>
      </c>
      <c r="AB239" s="269">
        <f t="shared" si="61"/>
        <v>3449.25</v>
      </c>
      <c r="AC239" s="269">
        <f t="shared" si="62"/>
        <v>4311.5625</v>
      </c>
      <c r="AD239" s="269">
        <f t="shared" si="63"/>
        <v>5173.875</v>
      </c>
      <c r="AF239" s="200">
        <f t="shared" si="64"/>
        <v>0</v>
      </c>
      <c r="AG239" s="200">
        <f t="shared" si="65"/>
        <v>0</v>
      </c>
      <c r="AH239" s="200">
        <f t="shared" si="66"/>
        <v>0</v>
      </c>
      <c r="AI239" s="200">
        <f t="shared" si="67"/>
        <v>0</v>
      </c>
      <c r="AJ239" s="200">
        <f t="shared" si="68"/>
        <v>0</v>
      </c>
      <c r="AK239" s="200">
        <f t="shared" si="69"/>
        <v>0</v>
      </c>
      <c r="AL239" s="200">
        <f t="shared" si="70"/>
        <v>0</v>
      </c>
      <c r="AM239" s="238">
        <f t="shared" si="71"/>
        <v>0</v>
      </c>
      <c r="AN239" s="187">
        <f t="shared" si="72"/>
        <v>0</v>
      </c>
    </row>
    <row r="240" spans="1:40" ht="13.9" x14ac:dyDescent="0.4">
      <c r="A240" s="12" t="str">
        <f>Tunns!A240</f>
        <v>CBH Sidings NG</v>
      </c>
      <c r="B240" s="12">
        <f>Tunns!B240</f>
        <v>42</v>
      </c>
      <c r="C240" t="str">
        <f>Tunns!C240</f>
        <v>Miling</v>
      </c>
      <c r="D240" s="204">
        <f>'DORC build-up'!I184</f>
        <v>1.2</v>
      </c>
      <c r="E240" s="16">
        <v>0</v>
      </c>
      <c r="F240" s="16">
        <v>0</v>
      </c>
      <c r="G240" s="16">
        <v>0</v>
      </c>
      <c r="H240" s="16">
        <v>0</v>
      </c>
      <c r="I240" s="16">
        <v>0</v>
      </c>
      <c r="J240" s="16">
        <v>0</v>
      </c>
      <c r="K240" s="16">
        <v>0</v>
      </c>
      <c r="L240" s="16">
        <v>0</v>
      </c>
      <c r="N240" s="197">
        <v>0</v>
      </c>
      <c r="O240" s="197">
        <v>0</v>
      </c>
      <c r="P240" s="197">
        <v>0</v>
      </c>
      <c r="Q240" s="197">
        <v>0</v>
      </c>
      <c r="R240" s="197">
        <v>0</v>
      </c>
      <c r="S240" s="197">
        <v>0</v>
      </c>
      <c r="T240" s="197">
        <v>0</v>
      </c>
      <c r="U240" s="197">
        <v>0</v>
      </c>
      <c r="W240" s="269">
        <f t="shared" si="56"/>
        <v>862.3125</v>
      </c>
      <c r="X240" s="269">
        <f t="shared" si="57"/>
        <v>1293.46875</v>
      </c>
      <c r="Y240" s="269">
        <f t="shared" si="58"/>
        <v>1724.625</v>
      </c>
      <c r="Z240" s="269">
        <f t="shared" si="59"/>
        <v>2155.78125</v>
      </c>
      <c r="AA240" s="269">
        <f t="shared" si="60"/>
        <v>2586.9375</v>
      </c>
      <c r="AB240" s="269">
        <f t="shared" si="61"/>
        <v>3449.25</v>
      </c>
      <c r="AC240" s="269">
        <f t="shared" si="62"/>
        <v>4311.5625</v>
      </c>
      <c r="AD240" s="269">
        <f t="shared" si="63"/>
        <v>5173.875</v>
      </c>
      <c r="AF240" s="200">
        <f t="shared" si="64"/>
        <v>0</v>
      </c>
      <c r="AG240" s="200">
        <f t="shared" si="65"/>
        <v>0</v>
      </c>
      <c r="AH240" s="200">
        <f t="shared" si="66"/>
        <v>0</v>
      </c>
      <c r="AI240" s="200">
        <f t="shared" si="67"/>
        <v>0</v>
      </c>
      <c r="AJ240" s="200">
        <f t="shared" si="68"/>
        <v>0</v>
      </c>
      <c r="AK240" s="200">
        <f t="shared" si="69"/>
        <v>0</v>
      </c>
      <c r="AL240" s="200">
        <f t="shared" si="70"/>
        <v>0</v>
      </c>
      <c r="AM240" s="238">
        <f t="shared" si="71"/>
        <v>0</v>
      </c>
      <c r="AN240" s="187">
        <f t="shared" si="72"/>
        <v>0</v>
      </c>
    </row>
    <row r="241" spans="1:40" ht="13.9" x14ac:dyDescent="0.4">
      <c r="A241" s="12" t="str">
        <f>Tunns!A241</f>
        <v>CBH Sidings NG</v>
      </c>
      <c r="B241" s="12">
        <f>Tunns!B241</f>
        <v>42</v>
      </c>
      <c r="C241" t="str">
        <f>Tunns!C241</f>
        <v>Mingenew</v>
      </c>
      <c r="D241" s="204">
        <f>'DORC build-up'!I185</f>
        <v>1.3</v>
      </c>
      <c r="E241" s="16">
        <v>0</v>
      </c>
      <c r="F241" s="16">
        <v>0</v>
      </c>
      <c r="G241" s="16">
        <v>0</v>
      </c>
      <c r="H241" s="16">
        <v>0</v>
      </c>
      <c r="I241" s="16">
        <v>0</v>
      </c>
      <c r="J241" s="16">
        <v>0</v>
      </c>
      <c r="K241" s="16">
        <v>0</v>
      </c>
      <c r="L241" s="16">
        <v>0</v>
      </c>
      <c r="N241" s="197">
        <v>0</v>
      </c>
      <c r="O241" s="197">
        <v>0</v>
      </c>
      <c r="P241" s="197">
        <v>0</v>
      </c>
      <c r="Q241" s="197">
        <v>0</v>
      </c>
      <c r="R241" s="197">
        <v>0</v>
      </c>
      <c r="S241" s="197">
        <v>0</v>
      </c>
      <c r="T241" s="197">
        <v>0</v>
      </c>
      <c r="U241" s="197">
        <v>0</v>
      </c>
      <c r="W241" s="269">
        <f t="shared" si="56"/>
        <v>862.3125</v>
      </c>
      <c r="X241" s="269">
        <f t="shared" si="57"/>
        <v>1293.46875</v>
      </c>
      <c r="Y241" s="269">
        <f t="shared" si="58"/>
        <v>1724.625</v>
      </c>
      <c r="Z241" s="269">
        <f t="shared" si="59"/>
        <v>2155.78125</v>
      </c>
      <c r="AA241" s="269">
        <f t="shared" si="60"/>
        <v>2586.9375</v>
      </c>
      <c r="AB241" s="269">
        <f t="shared" si="61"/>
        <v>3449.25</v>
      </c>
      <c r="AC241" s="269">
        <f t="shared" si="62"/>
        <v>4311.5625</v>
      </c>
      <c r="AD241" s="269">
        <f t="shared" si="63"/>
        <v>5173.875</v>
      </c>
      <c r="AF241" s="200">
        <f t="shared" si="64"/>
        <v>0</v>
      </c>
      <c r="AG241" s="200">
        <f t="shared" si="65"/>
        <v>0</v>
      </c>
      <c r="AH241" s="200">
        <f t="shared" si="66"/>
        <v>0</v>
      </c>
      <c r="AI241" s="200">
        <f t="shared" si="67"/>
        <v>0</v>
      </c>
      <c r="AJ241" s="200">
        <f t="shared" si="68"/>
        <v>0</v>
      </c>
      <c r="AK241" s="200">
        <f t="shared" si="69"/>
        <v>0</v>
      </c>
      <c r="AL241" s="200">
        <f t="shared" si="70"/>
        <v>0</v>
      </c>
      <c r="AM241" s="238">
        <f t="shared" si="71"/>
        <v>0</v>
      </c>
      <c r="AN241" s="187">
        <f t="shared" si="72"/>
        <v>0</v>
      </c>
    </row>
    <row r="242" spans="1:40" ht="13.9" x14ac:dyDescent="0.4">
      <c r="A242" s="12" t="str">
        <f>Tunns!A242</f>
        <v>CBH Sidings NG</v>
      </c>
      <c r="B242" s="12">
        <f>Tunns!B242</f>
        <v>42</v>
      </c>
      <c r="C242" t="str">
        <f>Tunns!C242</f>
        <v>Mogumber</v>
      </c>
      <c r="D242" s="204">
        <f>'DORC build-up'!I186</f>
        <v>1.3</v>
      </c>
      <c r="E242" s="16">
        <v>0</v>
      </c>
      <c r="F242" s="16">
        <v>0</v>
      </c>
      <c r="G242" s="16">
        <v>0</v>
      </c>
      <c r="H242" s="16">
        <v>0</v>
      </c>
      <c r="I242" s="16">
        <v>0</v>
      </c>
      <c r="J242" s="16">
        <v>0</v>
      </c>
      <c r="K242" s="16">
        <v>0</v>
      </c>
      <c r="L242" s="16">
        <v>0</v>
      </c>
      <c r="N242" s="197">
        <v>0</v>
      </c>
      <c r="O242" s="197">
        <v>0</v>
      </c>
      <c r="P242" s="197">
        <v>0</v>
      </c>
      <c r="Q242" s="197">
        <v>0</v>
      </c>
      <c r="R242" s="197">
        <v>0</v>
      </c>
      <c r="S242" s="197">
        <v>0</v>
      </c>
      <c r="T242" s="197">
        <v>0</v>
      </c>
      <c r="U242" s="197">
        <v>0</v>
      </c>
      <c r="W242" s="269">
        <f t="shared" si="56"/>
        <v>862.3125</v>
      </c>
      <c r="X242" s="269">
        <f t="shared" si="57"/>
        <v>1293.46875</v>
      </c>
      <c r="Y242" s="269">
        <f t="shared" si="58"/>
        <v>1724.625</v>
      </c>
      <c r="Z242" s="269">
        <f t="shared" si="59"/>
        <v>2155.78125</v>
      </c>
      <c r="AA242" s="269">
        <f t="shared" si="60"/>
        <v>2586.9375</v>
      </c>
      <c r="AB242" s="269">
        <f t="shared" si="61"/>
        <v>3449.25</v>
      </c>
      <c r="AC242" s="269">
        <f t="shared" si="62"/>
        <v>4311.5625</v>
      </c>
      <c r="AD242" s="269">
        <f t="shared" si="63"/>
        <v>5173.875</v>
      </c>
      <c r="AF242" s="200">
        <f t="shared" si="64"/>
        <v>0</v>
      </c>
      <c r="AG242" s="200">
        <f t="shared" si="65"/>
        <v>0</v>
      </c>
      <c r="AH242" s="200">
        <f t="shared" si="66"/>
        <v>0</v>
      </c>
      <c r="AI242" s="200">
        <f t="shared" si="67"/>
        <v>0</v>
      </c>
      <c r="AJ242" s="200">
        <f t="shared" si="68"/>
        <v>0</v>
      </c>
      <c r="AK242" s="200">
        <f t="shared" si="69"/>
        <v>0</v>
      </c>
      <c r="AL242" s="200">
        <f t="shared" si="70"/>
        <v>0</v>
      </c>
      <c r="AM242" s="238">
        <f t="shared" si="71"/>
        <v>0</v>
      </c>
      <c r="AN242" s="187">
        <f t="shared" si="72"/>
        <v>0</v>
      </c>
    </row>
    <row r="243" spans="1:40" ht="13.9" x14ac:dyDescent="0.4">
      <c r="A243" s="12" t="str">
        <f>Tunns!A243</f>
        <v>CBH Sidings NG</v>
      </c>
      <c r="B243" s="12">
        <f>Tunns!B243</f>
        <v>42</v>
      </c>
      <c r="C243" t="str">
        <f>Tunns!C243</f>
        <v>Moora</v>
      </c>
      <c r="D243" s="204">
        <f>'DORC build-up'!I187</f>
        <v>1.3</v>
      </c>
      <c r="E243" s="16">
        <v>0</v>
      </c>
      <c r="F243" s="16">
        <v>0</v>
      </c>
      <c r="G243" s="16">
        <v>0</v>
      </c>
      <c r="H243" s="16">
        <v>0</v>
      </c>
      <c r="I243" s="16">
        <v>0</v>
      </c>
      <c r="J243" s="16">
        <v>0</v>
      </c>
      <c r="K243" s="16">
        <v>0</v>
      </c>
      <c r="L243" s="16">
        <v>0</v>
      </c>
      <c r="N243" s="197">
        <v>0</v>
      </c>
      <c r="O243" s="197">
        <v>0</v>
      </c>
      <c r="P243" s="197">
        <v>0</v>
      </c>
      <c r="Q243" s="197">
        <v>0</v>
      </c>
      <c r="R243" s="197">
        <v>0</v>
      </c>
      <c r="S243" s="197">
        <v>0</v>
      </c>
      <c r="T243" s="197">
        <v>0</v>
      </c>
      <c r="U243" s="197">
        <v>0</v>
      </c>
      <c r="W243" s="269">
        <f t="shared" si="56"/>
        <v>862.3125</v>
      </c>
      <c r="X243" s="269">
        <f t="shared" si="57"/>
        <v>1293.46875</v>
      </c>
      <c r="Y243" s="269">
        <f t="shared" si="58"/>
        <v>1724.625</v>
      </c>
      <c r="Z243" s="269">
        <f t="shared" si="59"/>
        <v>2155.78125</v>
      </c>
      <c r="AA243" s="269">
        <f t="shared" si="60"/>
        <v>2586.9375</v>
      </c>
      <c r="AB243" s="269">
        <f t="shared" si="61"/>
        <v>3449.25</v>
      </c>
      <c r="AC243" s="269">
        <f t="shared" si="62"/>
        <v>4311.5625</v>
      </c>
      <c r="AD243" s="269">
        <f t="shared" si="63"/>
        <v>5173.875</v>
      </c>
      <c r="AF243" s="200">
        <f t="shared" si="64"/>
        <v>0</v>
      </c>
      <c r="AG243" s="200">
        <f t="shared" si="65"/>
        <v>0</v>
      </c>
      <c r="AH243" s="200">
        <f t="shared" si="66"/>
        <v>0</v>
      </c>
      <c r="AI243" s="200">
        <f t="shared" si="67"/>
        <v>0</v>
      </c>
      <c r="AJ243" s="200">
        <f t="shared" si="68"/>
        <v>0</v>
      </c>
      <c r="AK243" s="200">
        <f t="shared" si="69"/>
        <v>0</v>
      </c>
      <c r="AL243" s="200">
        <f t="shared" si="70"/>
        <v>0</v>
      </c>
      <c r="AM243" s="238">
        <f t="shared" si="71"/>
        <v>0</v>
      </c>
      <c r="AN243" s="187">
        <f t="shared" si="72"/>
        <v>0</v>
      </c>
    </row>
    <row r="244" spans="1:40" ht="13.9" x14ac:dyDescent="0.4">
      <c r="A244" s="12" t="str">
        <f>Tunns!A244</f>
        <v>CBH Sidings NG</v>
      </c>
      <c r="B244" s="12">
        <f>Tunns!B244</f>
        <v>42</v>
      </c>
      <c r="C244" t="str">
        <f>Tunns!C244</f>
        <v>Morawa</v>
      </c>
      <c r="D244" s="204">
        <f>'DORC build-up'!I188</f>
        <v>1.3</v>
      </c>
      <c r="E244" s="16">
        <v>0</v>
      </c>
      <c r="F244" s="16">
        <v>0</v>
      </c>
      <c r="G244" s="16">
        <v>0</v>
      </c>
      <c r="H244" s="16">
        <v>0</v>
      </c>
      <c r="I244" s="16">
        <v>0</v>
      </c>
      <c r="J244" s="16">
        <v>0</v>
      </c>
      <c r="K244" s="16">
        <v>0</v>
      </c>
      <c r="L244" s="16">
        <v>0</v>
      </c>
      <c r="N244" s="197">
        <v>0</v>
      </c>
      <c r="O244" s="197">
        <v>0</v>
      </c>
      <c r="P244" s="197">
        <v>0</v>
      </c>
      <c r="Q244" s="197">
        <v>0</v>
      </c>
      <c r="R244" s="197">
        <v>0</v>
      </c>
      <c r="S244" s="197">
        <v>0</v>
      </c>
      <c r="T244" s="197">
        <v>0</v>
      </c>
      <c r="U244" s="197">
        <v>0</v>
      </c>
      <c r="W244" s="269">
        <f t="shared" si="56"/>
        <v>862.3125</v>
      </c>
      <c r="X244" s="269">
        <f t="shared" si="57"/>
        <v>1293.46875</v>
      </c>
      <c r="Y244" s="269">
        <f t="shared" si="58"/>
        <v>1724.625</v>
      </c>
      <c r="Z244" s="269">
        <f t="shared" si="59"/>
        <v>2155.78125</v>
      </c>
      <c r="AA244" s="269">
        <f t="shared" si="60"/>
        <v>2586.9375</v>
      </c>
      <c r="AB244" s="269">
        <f t="shared" si="61"/>
        <v>3449.25</v>
      </c>
      <c r="AC244" s="269">
        <f t="shared" si="62"/>
        <v>4311.5625</v>
      </c>
      <c r="AD244" s="269">
        <f t="shared" si="63"/>
        <v>5173.875</v>
      </c>
      <c r="AF244" s="200">
        <f t="shared" si="64"/>
        <v>0</v>
      </c>
      <c r="AG244" s="200">
        <f t="shared" si="65"/>
        <v>0</v>
      </c>
      <c r="AH244" s="200">
        <f t="shared" si="66"/>
        <v>0</v>
      </c>
      <c r="AI244" s="200">
        <f t="shared" si="67"/>
        <v>0</v>
      </c>
      <c r="AJ244" s="200">
        <f t="shared" si="68"/>
        <v>0</v>
      </c>
      <c r="AK244" s="200">
        <f t="shared" si="69"/>
        <v>0</v>
      </c>
      <c r="AL244" s="200">
        <f t="shared" si="70"/>
        <v>0</v>
      </c>
      <c r="AM244" s="238">
        <f t="shared" si="71"/>
        <v>0</v>
      </c>
      <c r="AN244" s="187">
        <f t="shared" si="72"/>
        <v>0</v>
      </c>
    </row>
    <row r="245" spans="1:40" ht="13.9" x14ac:dyDescent="0.4">
      <c r="A245" s="12" t="str">
        <f>Tunns!A245</f>
        <v>CBH Sidings NG</v>
      </c>
      <c r="B245" s="12">
        <f>Tunns!B245</f>
        <v>42</v>
      </c>
      <c r="C245" t="str">
        <f>Tunns!C245</f>
        <v>Moulyinning</v>
      </c>
      <c r="D245" s="204">
        <f>'DORC build-up'!I189</f>
        <v>1.3</v>
      </c>
      <c r="E245" s="16">
        <v>0</v>
      </c>
      <c r="F245" s="16">
        <v>0</v>
      </c>
      <c r="G245" s="16">
        <v>0</v>
      </c>
      <c r="H245" s="16">
        <v>0</v>
      </c>
      <c r="I245" s="16">
        <v>0</v>
      </c>
      <c r="J245" s="16">
        <v>0</v>
      </c>
      <c r="K245" s="16">
        <v>0</v>
      </c>
      <c r="L245" s="16">
        <v>0</v>
      </c>
      <c r="N245" s="197">
        <v>0</v>
      </c>
      <c r="O245" s="197">
        <v>0</v>
      </c>
      <c r="P245" s="197">
        <v>0</v>
      </c>
      <c r="Q245" s="197">
        <v>0</v>
      </c>
      <c r="R245" s="197">
        <v>0</v>
      </c>
      <c r="S245" s="197">
        <v>0</v>
      </c>
      <c r="T245" s="197">
        <v>0</v>
      </c>
      <c r="U245" s="197">
        <v>0</v>
      </c>
      <c r="W245" s="269">
        <f t="shared" si="56"/>
        <v>862.3125</v>
      </c>
      <c r="X245" s="269">
        <f t="shared" si="57"/>
        <v>1293.46875</v>
      </c>
      <c r="Y245" s="269">
        <f t="shared" si="58"/>
        <v>1724.625</v>
      </c>
      <c r="Z245" s="269">
        <f t="shared" si="59"/>
        <v>2155.78125</v>
      </c>
      <c r="AA245" s="269">
        <f t="shared" si="60"/>
        <v>2586.9375</v>
      </c>
      <c r="AB245" s="269">
        <f t="shared" si="61"/>
        <v>3449.25</v>
      </c>
      <c r="AC245" s="269">
        <f t="shared" si="62"/>
        <v>4311.5625</v>
      </c>
      <c r="AD245" s="269">
        <f t="shared" si="63"/>
        <v>5173.875</v>
      </c>
      <c r="AF245" s="200">
        <f t="shared" si="64"/>
        <v>0</v>
      </c>
      <c r="AG245" s="200">
        <f t="shared" si="65"/>
        <v>0</v>
      </c>
      <c r="AH245" s="200">
        <f t="shared" si="66"/>
        <v>0</v>
      </c>
      <c r="AI245" s="200">
        <f t="shared" si="67"/>
        <v>0</v>
      </c>
      <c r="AJ245" s="200">
        <f t="shared" si="68"/>
        <v>0</v>
      </c>
      <c r="AK245" s="200">
        <f t="shared" si="69"/>
        <v>0</v>
      </c>
      <c r="AL245" s="200">
        <f t="shared" si="70"/>
        <v>0</v>
      </c>
      <c r="AM245" s="238">
        <f t="shared" si="71"/>
        <v>0</v>
      </c>
      <c r="AN245" s="187">
        <f t="shared" si="72"/>
        <v>0</v>
      </c>
    </row>
    <row r="246" spans="1:40" ht="13.9" x14ac:dyDescent="0.4">
      <c r="A246" s="12" t="str">
        <f>Tunns!A246</f>
        <v>CBH Sidings NG</v>
      </c>
      <c r="B246" s="12">
        <f>Tunns!B246</f>
        <v>42</v>
      </c>
      <c r="C246" t="str">
        <f>Tunns!C246</f>
        <v>Mount Kokeby</v>
      </c>
      <c r="D246" s="204">
        <f>'DORC build-up'!I190</f>
        <v>1.3</v>
      </c>
      <c r="E246" s="16">
        <v>0</v>
      </c>
      <c r="F246" s="16">
        <v>0</v>
      </c>
      <c r="G246" s="16">
        <v>0</v>
      </c>
      <c r="H246" s="16">
        <v>0</v>
      </c>
      <c r="I246" s="16">
        <v>0</v>
      </c>
      <c r="J246" s="16">
        <v>0</v>
      </c>
      <c r="K246" s="16">
        <v>0</v>
      </c>
      <c r="L246" s="16">
        <v>0</v>
      </c>
      <c r="N246" s="197">
        <v>0</v>
      </c>
      <c r="O246" s="197">
        <v>0</v>
      </c>
      <c r="P246" s="197">
        <v>0</v>
      </c>
      <c r="Q246" s="197">
        <v>0</v>
      </c>
      <c r="R246" s="197">
        <v>0</v>
      </c>
      <c r="S246" s="197">
        <v>0</v>
      </c>
      <c r="T246" s="197">
        <v>0</v>
      </c>
      <c r="U246" s="197">
        <v>0</v>
      </c>
      <c r="W246" s="269">
        <f t="shared" si="56"/>
        <v>862.3125</v>
      </c>
      <c r="X246" s="269">
        <f t="shared" si="57"/>
        <v>1293.46875</v>
      </c>
      <c r="Y246" s="269">
        <f t="shared" si="58"/>
        <v>1724.625</v>
      </c>
      <c r="Z246" s="269">
        <f t="shared" si="59"/>
        <v>2155.78125</v>
      </c>
      <c r="AA246" s="269">
        <f t="shared" si="60"/>
        <v>2586.9375</v>
      </c>
      <c r="AB246" s="269">
        <f t="shared" si="61"/>
        <v>3449.25</v>
      </c>
      <c r="AC246" s="269">
        <f t="shared" si="62"/>
        <v>4311.5625</v>
      </c>
      <c r="AD246" s="269">
        <f t="shared" si="63"/>
        <v>5173.875</v>
      </c>
      <c r="AF246" s="200">
        <f t="shared" si="64"/>
        <v>0</v>
      </c>
      <c r="AG246" s="200">
        <f t="shared" si="65"/>
        <v>0</v>
      </c>
      <c r="AH246" s="200">
        <f t="shared" si="66"/>
        <v>0</v>
      </c>
      <c r="AI246" s="200">
        <f t="shared" si="67"/>
        <v>0</v>
      </c>
      <c r="AJ246" s="200">
        <f t="shared" si="68"/>
        <v>0</v>
      </c>
      <c r="AK246" s="200">
        <f t="shared" si="69"/>
        <v>0</v>
      </c>
      <c r="AL246" s="200">
        <f t="shared" si="70"/>
        <v>0</v>
      </c>
      <c r="AM246" s="238">
        <f t="shared" si="71"/>
        <v>0</v>
      </c>
      <c r="AN246" s="187">
        <f t="shared" si="72"/>
        <v>0</v>
      </c>
    </row>
    <row r="247" spans="1:40" ht="13.9" x14ac:dyDescent="0.4">
      <c r="A247" s="12" t="str">
        <f>Tunns!A247</f>
        <v>CBH Sidings NG</v>
      </c>
      <c r="B247" s="12">
        <f>Tunns!B247</f>
        <v>42</v>
      </c>
      <c r="C247" t="str">
        <f>Tunns!C247</f>
        <v>Mukinbudin</v>
      </c>
      <c r="D247" s="204">
        <f>'DORC build-up'!I191</f>
        <v>1.2</v>
      </c>
      <c r="E247" s="16">
        <v>9.6999999999999993</v>
      </c>
      <c r="F247" s="16">
        <v>0</v>
      </c>
      <c r="G247" s="16">
        <v>0</v>
      </c>
      <c r="H247" s="16">
        <v>0</v>
      </c>
      <c r="I247" s="16">
        <v>0</v>
      </c>
      <c r="J247" s="16">
        <v>0</v>
      </c>
      <c r="K247" s="16">
        <v>0</v>
      </c>
      <c r="L247" s="16">
        <v>0</v>
      </c>
      <c r="N247" s="197">
        <v>2</v>
      </c>
      <c r="O247" s="197">
        <v>0</v>
      </c>
      <c r="P247" s="197">
        <v>0</v>
      </c>
      <c r="Q247" s="197">
        <v>0</v>
      </c>
      <c r="R247" s="197">
        <v>0</v>
      </c>
      <c r="S247" s="197">
        <v>0</v>
      </c>
      <c r="T247" s="197">
        <v>0</v>
      </c>
      <c r="U247" s="197">
        <v>0</v>
      </c>
      <c r="W247" s="269">
        <f t="shared" si="56"/>
        <v>862.3125</v>
      </c>
      <c r="X247" s="269">
        <f t="shared" si="57"/>
        <v>1293.46875</v>
      </c>
      <c r="Y247" s="269">
        <f t="shared" si="58"/>
        <v>1724.625</v>
      </c>
      <c r="Z247" s="269">
        <f t="shared" si="59"/>
        <v>2155.78125</v>
      </c>
      <c r="AA247" s="269">
        <f t="shared" si="60"/>
        <v>2586.9375</v>
      </c>
      <c r="AB247" s="269">
        <f t="shared" si="61"/>
        <v>3449.25</v>
      </c>
      <c r="AC247" s="269">
        <f t="shared" si="62"/>
        <v>4311.5625</v>
      </c>
      <c r="AD247" s="269">
        <f t="shared" si="63"/>
        <v>5173.875</v>
      </c>
      <c r="AF247" s="200">
        <f t="shared" si="64"/>
        <v>10037.317499999999</v>
      </c>
      <c r="AG247" s="200">
        <f t="shared" si="65"/>
        <v>0</v>
      </c>
      <c r="AH247" s="200">
        <f t="shared" si="66"/>
        <v>0</v>
      </c>
      <c r="AI247" s="200">
        <f t="shared" si="67"/>
        <v>0</v>
      </c>
      <c r="AJ247" s="200">
        <f t="shared" si="68"/>
        <v>0</v>
      </c>
      <c r="AK247" s="200">
        <f t="shared" si="69"/>
        <v>0</v>
      </c>
      <c r="AL247" s="200">
        <f t="shared" si="70"/>
        <v>0</v>
      </c>
      <c r="AM247" s="238">
        <f t="shared" si="71"/>
        <v>0</v>
      </c>
      <c r="AN247" s="187">
        <f t="shared" si="72"/>
        <v>10037.317499999999</v>
      </c>
    </row>
    <row r="248" spans="1:40" ht="13.9" x14ac:dyDescent="0.4">
      <c r="A248" s="12" t="str">
        <f>Tunns!A248</f>
        <v>CBH Sidings NG</v>
      </c>
      <c r="B248" s="12">
        <f>Tunns!B248</f>
        <v>42</v>
      </c>
      <c r="C248" t="str">
        <f>Tunns!C248</f>
        <v>Mullewa</v>
      </c>
      <c r="D248" s="204">
        <f>'DORC build-up'!I192</f>
        <v>1.3</v>
      </c>
      <c r="E248" s="16">
        <v>0</v>
      </c>
      <c r="F248" s="16">
        <v>0</v>
      </c>
      <c r="G248" s="16">
        <v>0</v>
      </c>
      <c r="H248" s="16">
        <v>0</v>
      </c>
      <c r="I248" s="16">
        <v>0</v>
      </c>
      <c r="J248" s="16">
        <v>0</v>
      </c>
      <c r="K248" s="16">
        <v>0</v>
      </c>
      <c r="L248" s="16">
        <v>0</v>
      </c>
      <c r="N248" s="197">
        <v>0</v>
      </c>
      <c r="O248" s="197">
        <v>0</v>
      </c>
      <c r="P248" s="197">
        <v>0</v>
      </c>
      <c r="Q248" s="197">
        <v>0</v>
      </c>
      <c r="R248" s="197">
        <v>0</v>
      </c>
      <c r="S248" s="197">
        <v>0</v>
      </c>
      <c r="T248" s="197">
        <v>0</v>
      </c>
      <c r="U248" s="197">
        <v>0</v>
      </c>
      <c r="W248" s="269">
        <f t="shared" si="56"/>
        <v>862.3125</v>
      </c>
      <c r="X248" s="269">
        <f t="shared" si="57"/>
        <v>1293.46875</v>
      </c>
      <c r="Y248" s="269">
        <f t="shared" si="58"/>
        <v>1724.625</v>
      </c>
      <c r="Z248" s="269">
        <f t="shared" si="59"/>
        <v>2155.78125</v>
      </c>
      <c r="AA248" s="269">
        <f t="shared" si="60"/>
        <v>2586.9375</v>
      </c>
      <c r="AB248" s="269">
        <f t="shared" si="61"/>
        <v>3449.25</v>
      </c>
      <c r="AC248" s="269">
        <f t="shared" si="62"/>
        <v>4311.5625</v>
      </c>
      <c r="AD248" s="269">
        <f t="shared" si="63"/>
        <v>5173.875</v>
      </c>
      <c r="AF248" s="200">
        <f t="shared" si="64"/>
        <v>0</v>
      </c>
      <c r="AG248" s="200">
        <f t="shared" si="65"/>
        <v>0</v>
      </c>
      <c r="AH248" s="200">
        <f t="shared" si="66"/>
        <v>0</v>
      </c>
      <c r="AI248" s="200">
        <f t="shared" si="67"/>
        <v>0</v>
      </c>
      <c r="AJ248" s="200">
        <f t="shared" si="68"/>
        <v>0</v>
      </c>
      <c r="AK248" s="200">
        <f t="shared" si="69"/>
        <v>0</v>
      </c>
      <c r="AL248" s="200">
        <f t="shared" si="70"/>
        <v>0</v>
      </c>
      <c r="AM248" s="238">
        <f t="shared" si="71"/>
        <v>0</v>
      </c>
      <c r="AN248" s="187">
        <f t="shared" si="72"/>
        <v>0</v>
      </c>
    </row>
    <row r="249" spans="1:40" ht="13.9" x14ac:dyDescent="0.4">
      <c r="A249" s="12" t="str">
        <f>Tunns!A249</f>
        <v>CBH Sidings NG</v>
      </c>
      <c r="B249" s="12">
        <f>Tunns!B249</f>
        <v>42</v>
      </c>
      <c r="C249" t="str">
        <f>Tunns!C249</f>
        <v>Narrogin</v>
      </c>
      <c r="D249" s="204">
        <f>'DORC build-up'!I193</f>
        <v>1.3</v>
      </c>
      <c r="E249" s="16">
        <v>0</v>
      </c>
      <c r="F249" s="16">
        <v>0</v>
      </c>
      <c r="G249" s="16">
        <v>0</v>
      </c>
      <c r="H249" s="16">
        <v>0</v>
      </c>
      <c r="I249" s="16">
        <v>0</v>
      </c>
      <c r="J249" s="16">
        <v>0</v>
      </c>
      <c r="K249" s="16">
        <v>0</v>
      </c>
      <c r="L249" s="16">
        <v>0</v>
      </c>
      <c r="N249" s="197">
        <v>0</v>
      </c>
      <c r="O249" s="197">
        <v>0</v>
      </c>
      <c r="P249" s="197">
        <v>0</v>
      </c>
      <c r="Q249" s="197">
        <v>0</v>
      </c>
      <c r="R249" s="197">
        <v>0</v>
      </c>
      <c r="S249" s="197">
        <v>0</v>
      </c>
      <c r="T249" s="197">
        <v>0</v>
      </c>
      <c r="U249" s="197">
        <v>0</v>
      </c>
      <c r="W249" s="269">
        <f t="shared" si="56"/>
        <v>862.3125</v>
      </c>
      <c r="X249" s="269">
        <f t="shared" si="57"/>
        <v>1293.46875</v>
      </c>
      <c r="Y249" s="269">
        <f t="shared" si="58"/>
        <v>1724.625</v>
      </c>
      <c r="Z249" s="269">
        <f t="shared" si="59"/>
        <v>2155.78125</v>
      </c>
      <c r="AA249" s="269">
        <f t="shared" si="60"/>
        <v>2586.9375</v>
      </c>
      <c r="AB249" s="269">
        <f t="shared" si="61"/>
        <v>3449.25</v>
      </c>
      <c r="AC249" s="269">
        <f t="shared" si="62"/>
        <v>4311.5625</v>
      </c>
      <c r="AD249" s="269">
        <f t="shared" si="63"/>
        <v>5173.875</v>
      </c>
      <c r="AF249" s="200">
        <f t="shared" si="64"/>
        <v>0</v>
      </c>
      <c r="AG249" s="200">
        <f t="shared" si="65"/>
        <v>0</v>
      </c>
      <c r="AH249" s="200">
        <f t="shared" si="66"/>
        <v>0</v>
      </c>
      <c r="AI249" s="200">
        <f t="shared" si="67"/>
        <v>0</v>
      </c>
      <c r="AJ249" s="200">
        <f t="shared" si="68"/>
        <v>0</v>
      </c>
      <c r="AK249" s="200">
        <f t="shared" si="69"/>
        <v>0</v>
      </c>
      <c r="AL249" s="200">
        <f t="shared" si="70"/>
        <v>0</v>
      </c>
      <c r="AM249" s="238">
        <f t="shared" si="71"/>
        <v>0</v>
      </c>
      <c r="AN249" s="187">
        <f t="shared" si="72"/>
        <v>0</v>
      </c>
    </row>
    <row r="250" spans="1:40" ht="13.9" x14ac:dyDescent="0.4">
      <c r="A250" s="12" t="str">
        <f>Tunns!A250</f>
        <v>CBH Sidings NG</v>
      </c>
      <c r="B250" s="12">
        <f>Tunns!B250</f>
        <v>42</v>
      </c>
      <c r="C250" t="str">
        <f>Tunns!C250</f>
        <v>Newdegate</v>
      </c>
      <c r="D250" s="204">
        <f>'DORC build-up'!I194</f>
        <v>1.3</v>
      </c>
      <c r="E250" s="16">
        <v>0</v>
      </c>
      <c r="F250" s="16">
        <v>0</v>
      </c>
      <c r="G250" s="16">
        <v>0</v>
      </c>
      <c r="H250" s="16">
        <v>0</v>
      </c>
      <c r="I250" s="16">
        <v>0</v>
      </c>
      <c r="J250" s="16">
        <v>0</v>
      </c>
      <c r="K250" s="16">
        <v>0</v>
      </c>
      <c r="L250" s="16">
        <v>0</v>
      </c>
      <c r="N250" s="197">
        <v>0</v>
      </c>
      <c r="O250" s="197">
        <v>0</v>
      </c>
      <c r="P250" s="197">
        <v>0</v>
      </c>
      <c r="Q250" s="197">
        <v>0</v>
      </c>
      <c r="R250" s="197">
        <v>0</v>
      </c>
      <c r="S250" s="197">
        <v>0</v>
      </c>
      <c r="T250" s="197">
        <v>0</v>
      </c>
      <c r="U250" s="197">
        <v>0</v>
      </c>
      <c r="W250" s="269">
        <f t="shared" si="56"/>
        <v>862.3125</v>
      </c>
      <c r="X250" s="269">
        <f t="shared" si="57"/>
        <v>1293.46875</v>
      </c>
      <c r="Y250" s="269">
        <f t="shared" si="58"/>
        <v>1724.625</v>
      </c>
      <c r="Z250" s="269">
        <f t="shared" si="59"/>
        <v>2155.78125</v>
      </c>
      <c r="AA250" s="269">
        <f t="shared" si="60"/>
        <v>2586.9375</v>
      </c>
      <c r="AB250" s="269">
        <f t="shared" si="61"/>
        <v>3449.25</v>
      </c>
      <c r="AC250" s="269">
        <f t="shared" si="62"/>
        <v>4311.5625</v>
      </c>
      <c r="AD250" s="269">
        <f t="shared" si="63"/>
        <v>5173.875</v>
      </c>
      <c r="AF250" s="200">
        <f t="shared" si="64"/>
        <v>0</v>
      </c>
      <c r="AG250" s="200">
        <f t="shared" si="65"/>
        <v>0</v>
      </c>
      <c r="AH250" s="200">
        <f t="shared" si="66"/>
        <v>0</v>
      </c>
      <c r="AI250" s="200">
        <f t="shared" si="67"/>
        <v>0</v>
      </c>
      <c r="AJ250" s="200">
        <f t="shared" si="68"/>
        <v>0</v>
      </c>
      <c r="AK250" s="200">
        <f t="shared" si="69"/>
        <v>0</v>
      </c>
      <c r="AL250" s="200">
        <f t="shared" si="70"/>
        <v>0</v>
      </c>
      <c r="AM250" s="238">
        <f t="shared" si="71"/>
        <v>0</v>
      </c>
      <c r="AN250" s="187">
        <f t="shared" si="72"/>
        <v>0</v>
      </c>
    </row>
    <row r="251" spans="1:40" ht="13.9" x14ac:dyDescent="0.4">
      <c r="A251" s="12" t="str">
        <f>Tunns!A251</f>
        <v>CBH Sidings NG</v>
      </c>
      <c r="B251" s="12">
        <f>Tunns!B251</f>
        <v>42</v>
      </c>
      <c r="C251" t="str">
        <f>Tunns!C251</f>
        <v>Perenjori</v>
      </c>
      <c r="D251" s="204">
        <f>'DORC build-up'!I195</f>
        <v>1.3</v>
      </c>
      <c r="E251" s="16">
        <v>0</v>
      </c>
      <c r="F251" s="16">
        <v>0</v>
      </c>
      <c r="G251" s="16">
        <v>0</v>
      </c>
      <c r="H251" s="16">
        <v>0</v>
      </c>
      <c r="I251" s="16">
        <v>0</v>
      </c>
      <c r="J251" s="16">
        <v>0</v>
      </c>
      <c r="K251" s="16">
        <v>0</v>
      </c>
      <c r="L251" s="16">
        <v>0</v>
      </c>
      <c r="N251" s="197">
        <v>0</v>
      </c>
      <c r="O251" s="197">
        <v>0</v>
      </c>
      <c r="P251" s="197">
        <v>0</v>
      </c>
      <c r="Q251" s="197">
        <v>0</v>
      </c>
      <c r="R251" s="197">
        <v>0</v>
      </c>
      <c r="S251" s="197">
        <v>0</v>
      </c>
      <c r="T251" s="197">
        <v>0</v>
      </c>
      <c r="U251" s="197">
        <v>0</v>
      </c>
      <c r="W251" s="269">
        <f t="shared" si="56"/>
        <v>862.3125</v>
      </c>
      <c r="X251" s="269">
        <f t="shared" si="57"/>
        <v>1293.46875</v>
      </c>
      <c r="Y251" s="269">
        <f t="shared" si="58"/>
        <v>1724.625</v>
      </c>
      <c r="Z251" s="269">
        <f t="shared" si="59"/>
        <v>2155.78125</v>
      </c>
      <c r="AA251" s="269">
        <f t="shared" si="60"/>
        <v>2586.9375</v>
      </c>
      <c r="AB251" s="269">
        <f t="shared" si="61"/>
        <v>3449.25</v>
      </c>
      <c r="AC251" s="269">
        <f t="shared" si="62"/>
        <v>4311.5625</v>
      </c>
      <c r="AD251" s="269">
        <f t="shared" si="63"/>
        <v>5173.875</v>
      </c>
      <c r="AF251" s="200">
        <f t="shared" si="64"/>
        <v>0</v>
      </c>
      <c r="AG251" s="200">
        <f t="shared" si="65"/>
        <v>0</v>
      </c>
      <c r="AH251" s="200">
        <f t="shared" si="66"/>
        <v>0</v>
      </c>
      <c r="AI251" s="200">
        <f t="shared" si="67"/>
        <v>0</v>
      </c>
      <c r="AJ251" s="200">
        <f t="shared" si="68"/>
        <v>0</v>
      </c>
      <c r="AK251" s="200">
        <f t="shared" si="69"/>
        <v>0</v>
      </c>
      <c r="AL251" s="200">
        <f t="shared" si="70"/>
        <v>0</v>
      </c>
      <c r="AM251" s="238">
        <f t="shared" si="71"/>
        <v>0</v>
      </c>
      <c r="AN251" s="187">
        <f t="shared" si="72"/>
        <v>0</v>
      </c>
    </row>
    <row r="252" spans="1:40" ht="13.9" x14ac:dyDescent="0.4">
      <c r="A252" s="12" t="str">
        <f>Tunns!A252</f>
        <v>CBH Sidings NG</v>
      </c>
      <c r="B252" s="12">
        <f>Tunns!B252</f>
        <v>42</v>
      </c>
      <c r="C252" t="str">
        <f>Tunns!C252</f>
        <v>Piawanning</v>
      </c>
      <c r="D252" s="204">
        <f>'DORC build-up'!I196</f>
        <v>1.2</v>
      </c>
      <c r="E252" s="16">
        <v>0</v>
      </c>
      <c r="F252" s="16">
        <v>0</v>
      </c>
      <c r="G252" s="16">
        <v>0</v>
      </c>
      <c r="H252" s="16">
        <v>0</v>
      </c>
      <c r="I252" s="16">
        <v>0</v>
      </c>
      <c r="J252" s="16">
        <v>0</v>
      </c>
      <c r="K252" s="16">
        <v>0</v>
      </c>
      <c r="L252" s="16">
        <v>0</v>
      </c>
      <c r="N252" s="197">
        <v>0</v>
      </c>
      <c r="O252" s="197">
        <v>0</v>
      </c>
      <c r="P252" s="197">
        <v>0</v>
      </c>
      <c r="Q252" s="197">
        <v>0</v>
      </c>
      <c r="R252" s="197">
        <v>0</v>
      </c>
      <c r="S252" s="197">
        <v>0</v>
      </c>
      <c r="T252" s="197">
        <v>0</v>
      </c>
      <c r="U252" s="197">
        <v>0</v>
      </c>
      <c r="W252" s="269">
        <f t="shared" si="56"/>
        <v>862.3125</v>
      </c>
      <c r="X252" s="269">
        <f t="shared" si="57"/>
        <v>1293.46875</v>
      </c>
      <c r="Y252" s="269">
        <f t="shared" si="58"/>
        <v>1724.625</v>
      </c>
      <c r="Z252" s="269">
        <f t="shared" si="59"/>
        <v>2155.78125</v>
      </c>
      <c r="AA252" s="269">
        <f t="shared" si="60"/>
        <v>2586.9375</v>
      </c>
      <c r="AB252" s="269">
        <f t="shared" si="61"/>
        <v>3449.25</v>
      </c>
      <c r="AC252" s="269">
        <f t="shared" si="62"/>
        <v>4311.5625</v>
      </c>
      <c r="AD252" s="269">
        <f t="shared" si="63"/>
        <v>5173.875</v>
      </c>
      <c r="AF252" s="200">
        <f t="shared" si="64"/>
        <v>0</v>
      </c>
      <c r="AG252" s="200">
        <f t="shared" si="65"/>
        <v>0</v>
      </c>
      <c r="AH252" s="200">
        <f t="shared" si="66"/>
        <v>0</v>
      </c>
      <c r="AI252" s="200">
        <f t="shared" si="67"/>
        <v>0</v>
      </c>
      <c r="AJ252" s="200">
        <f t="shared" si="68"/>
        <v>0</v>
      </c>
      <c r="AK252" s="200">
        <f t="shared" si="69"/>
        <v>0</v>
      </c>
      <c r="AL252" s="200">
        <f t="shared" si="70"/>
        <v>0</v>
      </c>
      <c r="AM252" s="238">
        <f t="shared" si="71"/>
        <v>0</v>
      </c>
      <c r="AN252" s="187">
        <f t="shared" si="72"/>
        <v>0</v>
      </c>
    </row>
    <row r="253" spans="1:40" ht="13.9" x14ac:dyDescent="0.4">
      <c r="A253" s="12" t="str">
        <f>Tunns!A253</f>
        <v>CBH Sidings NG</v>
      </c>
      <c r="B253" s="12">
        <f>Tunns!B253</f>
        <v>42</v>
      </c>
      <c r="C253" t="str">
        <f>Tunns!C253</f>
        <v>Pingaring</v>
      </c>
      <c r="D253" s="204">
        <f>'DORC build-up'!I197</f>
        <v>1.3</v>
      </c>
      <c r="E253" s="16">
        <v>0</v>
      </c>
      <c r="F253" s="16">
        <v>0</v>
      </c>
      <c r="G253" s="16">
        <v>0</v>
      </c>
      <c r="H253" s="16">
        <v>0</v>
      </c>
      <c r="I253" s="16">
        <v>0</v>
      </c>
      <c r="J253" s="16">
        <v>0</v>
      </c>
      <c r="K253" s="16">
        <v>0</v>
      </c>
      <c r="L253" s="16">
        <v>0</v>
      </c>
      <c r="N253" s="197">
        <v>0</v>
      </c>
      <c r="O253" s="197">
        <v>0</v>
      </c>
      <c r="P253" s="197">
        <v>0</v>
      </c>
      <c r="Q253" s="197">
        <v>0</v>
      </c>
      <c r="R253" s="197">
        <v>0</v>
      </c>
      <c r="S253" s="197">
        <v>0</v>
      </c>
      <c r="T253" s="197">
        <v>0</v>
      </c>
      <c r="U253" s="197">
        <v>0</v>
      </c>
      <c r="W253" s="269">
        <f t="shared" si="56"/>
        <v>862.3125</v>
      </c>
      <c r="X253" s="269">
        <f t="shared" si="57"/>
        <v>1293.46875</v>
      </c>
      <c r="Y253" s="269">
        <f t="shared" si="58"/>
        <v>1724.625</v>
      </c>
      <c r="Z253" s="269">
        <f t="shared" si="59"/>
        <v>2155.78125</v>
      </c>
      <c r="AA253" s="269">
        <f t="shared" si="60"/>
        <v>2586.9375</v>
      </c>
      <c r="AB253" s="269">
        <f t="shared" si="61"/>
        <v>3449.25</v>
      </c>
      <c r="AC253" s="269">
        <f t="shared" si="62"/>
        <v>4311.5625</v>
      </c>
      <c r="AD253" s="269">
        <f t="shared" si="63"/>
        <v>5173.875</v>
      </c>
      <c r="AF253" s="200">
        <f t="shared" si="64"/>
        <v>0</v>
      </c>
      <c r="AG253" s="200">
        <f t="shared" si="65"/>
        <v>0</v>
      </c>
      <c r="AH253" s="200">
        <f t="shared" si="66"/>
        <v>0</v>
      </c>
      <c r="AI253" s="200">
        <f t="shared" si="67"/>
        <v>0</v>
      </c>
      <c r="AJ253" s="200">
        <f t="shared" si="68"/>
        <v>0</v>
      </c>
      <c r="AK253" s="200">
        <f t="shared" si="69"/>
        <v>0</v>
      </c>
      <c r="AL253" s="200">
        <f t="shared" si="70"/>
        <v>0</v>
      </c>
      <c r="AM253" s="238">
        <f t="shared" si="71"/>
        <v>0</v>
      </c>
      <c r="AN253" s="187">
        <f t="shared" si="72"/>
        <v>0</v>
      </c>
    </row>
    <row r="254" spans="1:40" ht="13.9" x14ac:dyDescent="0.4">
      <c r="A254" s="12" t="str">
        <f>Tunns!A254</f>
        <v>CBH Sidings NG</v>
      </c>
      <c r="B254" s="12">
        <f>Tunns!B254</f>
        <v>42</v>
      </c>
      <c r="C254" t="str">
        <f>Tunns!C254</f>
        <v>Pithara</v>
      </c>
      <c r="D254" s="204">
        <f>'DORC build-up'!I198</f>
        <v>1.2</v>
      </c>
      <c r="E254" s="16">
        <v>0</v>
      </c>
      <c r="F254" s="16">
        <v>0</v>
      </c>
      <c r="G254" s="16">
        <v>0</v>
      </c>
      <c r="H254" s="16">
        <v>0</v>
      </c>
      <c r="I254" s="16">
        <v>0</v>
      </c>
      <c r="J254" s="16">
        <v>0</v>
      </c>
      <c r="K254" s="16">
        <v>0</v>
      </c>
      <c r="L254" s="16">
        <v>0</v>
      </c>
      <c r="N254" s="197">
        <v>0</v>
      </c>
      <c r="O254" s="197">
        <v>0</v>
      </c>
      <c r="P254" s="197">
        <v>0</v>
      </c>
      <c r="Q254" s="197">
        <v>0</v>
      </c>
      <c r="R254" s="197">
        <v>0</v>
      </c>
      <c r="S254" s="197">
        <v>0</v>
      </c>
      <c r="T254" s="197">
        <v>0</v>
      </c>
      <c r="U254" s="197">
        <v>0</v>
      </c>
      <c r="W254" s="269">
        <f t="shared" si="56"/>
        <v>862.3125</v>
      </c>
      <c r="X254" s="269">
        <f t="shared" si="57"/>
        <v>1293.46875</v>
      </c>
      <c r="Y254" s="269">
        <f t="shared" si="58"/>
        <v>1724.625</v>
      </c>
      <c r="Z254" s="269">
        <f t="shared" si="59"/>
        <v>2155.78125</v>
      </c>
      <c r="AA254" s="269">
        <f t="shared" si="60"/>
        <v>2586.9375</v>
      </c>
      <c r="AB254" s="269">
        <f t="shared" si="61"/>
        <v>3449.25</v>
      </c>
      <c r="AC254" s="269">
        <f t="shared" si="62"/>
        <v>4311.5625</v>
      </c>
      <c r="AD254" s="269">
        <f t="shared" si="63"/>
        <v>5173.875</v>
      </c>
      <c r="AF254" s="200">
        <f t="shared" si="64"/>
        <v>0</v>
      </c>
      <c r="AG254" s="200">
        <f t="shared" si="65"/>
        <v>0</v>
      </c>
      <c r="AH254" s="200">
        <f t="shared" si="66"/>
        <v>0</v>
      </c>
      <c r="AI254" s="200">
        <f t="shared" si="67"/>
        <v>0</v>
      </c>
      <c r="AJ254" s="200">
        <f t="shared" si="68"/>
        <v>0</v>
      </c>
      <c r="AK254" s="200">
        <f t="shared" si="69"/>
        <v>0</v>
      </c>
      <c r="AL254" s="200">
        <f t="shared" si="70"/>
        <v>0</v>
      </c>
      <c r="AM254" s="238">
        <f t="shared" si="71"/>
        <v>0</v>
      </c>
      <c r="AN254" s="187">
        <f t="shared" si="72"/>
        <v>0</v>
      </c>
    </row>
    <row r="255" spans="1:40" ht="13.9" x14ac:dyDescent="0.4">
      <c r="A255" s="12" t="str">
        <f>Tunns!A255</f>
        <v>CBH Sidings NG</v>
      </c>
      <c r="B255" s="12">
        <f>Tunns!B255</f>
        <v>42</v>
      </c>
      <c r="C255" t="str">
        <f>Tunns!C255</f>
        <v>Tambellup</v>
      </c>
      <c r="D255" s="204">
        <f>'DORC build-up'!I199</f>
        <v>1.3</v>
      </c>
      <c r="E255" s="16">
        <v>0</v>
      </c>
      <c r="F255" s="16">
        <v>0</v>
      </c>
      <c r="G255" s="16">
        <v>0</v>
      </c>
      <c r="H255" s="16">
        <v>0</v>
      </c>
      <c r="I255" s="16">
        <v>0</v>
      </c>
      <c r="J255" s="16">
        <v>0</v>
      </c>
      <c r="K255" s="16">
        <v>0</v>
      </c>
      <c r="L255" s="16">
        <v>0</v>
      </c>
      <c r="N255" s="197">
        <v>0</v>
      </c>
      <c r="O255" s="197">
        <v>0</v>
      </c>
      <c r="P255" s="197">
        <v>0</v>
      </c>
      <c r="Q255" s="197">
        <v>0</v>
      </c>
      <c r="R255" s="197">
        <v>0</v>
      </c>
      <c r="S255" s="197">
        <v>0</v>
      </c>
      <c r="T255" s="197">
        <v>0</v>
      </c>
      <c r="U255" s="197">
        <v>0</v>
      </c>
      <c r="W255" s="269">
        <f t="shared" si="56"/>
        <v>862.3125</v>
      </c>
      <c r="X255" s="269">
        <f t="shared" si="57"/>
        <v>1293.46875</v>
      </c>
      <c r="Y255" s="269">
        <f t="shared" si="58"/>
        <v>1724.625</v>
      </c>
      <c r="Z255" s="269">
        <f t="shared" si="59"/>
        <v>2155.78125</v>
      </c>
      <c r="AA255" s="269">
        <f t="shared" si="60"/>
        <v>2586.9375</v>
      </c>
      <c r="AB255" s="269">
        <f t="shared" si="61"/>
        <v>3449.25</v>
      </c>
      <c r="AC255" s="269">
        <f t="shared" si="62"/>
        <v>4311.5625</v>
      </c>
      <c r="AD255" s="269">
        <f t="shared" si="63"/>
        <v>5173.875</v>
      </c>
      <c r="AF255" s="200">
        <f t="shared" si="64"/>
        <v>0</v>
      </c>
      <c r="AG255" s="200">
        <f t="shared" si="65"/>
        <v>0</v>
      </c>
      <c r="AH255" s="200">
        <f t="shared" si="66"/>
        <v>0</v>
      </c>
      <c r="AI255" s="200">
        <f t="shared" si="67"/>
        <v>0</v>
      </c>
      <c r="AJ255" s="200">
        <f t="shared" si="68"/>
        <v>0</v>
      </c>
      <c r="AK255" s="200">
        <f t="shared" si="69"/>
        <v>0</v>
      </c>
      <c r="AL255" s="200">
        <f t="shared" si="70"/>
        <v>0</v>
      </c>
      <c r="AM255" s="238">
        <f t="shared" si="71"/>
        <v>0</v>
      </c>
      <c r="AN255" s="187">
        <f t="shared" si="72"/>
        <v>0</v>
      </c>
    </row>
    <row r="256" spans="1:40" ht="13.9" x14ac:dyDescent="0.4">
      <c r="A256" s="12" t="str">
        <f>Tunns!A256</f>
        <v>CBH Sidings NG</v>
      </c>
      <c r="B256" s="12">
        <f>Tunns!B256</f>
        <v>42</v>
      </c>
      <c r="C256" t="str">
        <f>Tunns!C256</f>
        <v>Tarin Rock</v>
      </c>
      <c r="D256" s="204">
        <f>'DORC build-up'!I200</f>
        <v>1.3</v>
      </c>
      <c r="E256" s="16">
        <v>0</v>
      </c>
      <c r="F256" s="16">
        <v>0</v>
      </c>
      <c r="G256" s="16">
        <v>0</v>
      </c>
      <c r="H256" s="16">
        <v>0</v>
      </c>
      <c r="I256" s="16">
        <v>0</v>
      </c>
      <c r="J256" s="16">
        <v>0</v>
      </c>
      <c r="K256" s="16">
        <v>0</v>
      </c>
      <c r="L256" s="16">
        <v>0</v>
      </c>
      <c r="N256" s="197">
        <v>0</v>
      </c>
      <c r="O256" s="197">
        <v>0</v>
      </c>
      <c r="P256" s="197">
        <v>0</v>
      </c>
      <c r="Q256" s="197">
        <v>0</v>
      </c>
      <c r="R256" s="197">
        <v>0</v>
      </c>
      <c r="S256" s="197">
        <v>0</v>
      </c>
      <c r="T256" s="197">
        <v>0</v>
      </c>
      <c r="U256" s="197">
        <v>0</v>
      </c>
      <c r="W256" s="269">
        <f t="shared" si="56"/>
        <v>862.3125</v>
      </c>
      <c r="X256" s="269">
        <f t="shared" si="57"/>
        <v>1293.46875</v>
      </c>
      <c r="Y256" s="269">
        <f t="shared" si="58"/>
        <v>1724.625</v>
      </c>
      <c r="Z256" s="269">
        <f t="shared" si="59"/>
        <v>2155.78125</v>
      </c>
      <c r="AA256" s="269">
        <f t="shared" si="60"/>
        <v>2586.9375</v>
      </c>
      <c r="AB256" s="269">
        <f t="shared" si="61"/>
        <v>3449.25</v>
      </c>
      <c r="AC256" s="269">
        <f t="shared" si="62"/>
        <v>4311.5625</v>
      </c>
      <c r="AD256" s="269">
        <f t="shared" si="63"/>
        <v>5173.875</v>
      </c>
      <c r="AF256" s="200">
        <f t="shared" si="64"/>
        <v>0</v>
      </c>
      <c r="AG256" s="200">
        <f t="shared" si="65"/>
        <v>0</v>
      </c>
      <c r="AH256" s="200">
        <f t="shared" si="66"/>
        <v>0</v>
      </c>
      <c r="AI256" s="200">
        <f t="shared" si="67"/>
        <v>0</v>
      </c>
      <c r="AJ256" s="200">
        <f t="shared" si="68"/>
        <v>0</v>
      </c>
      <c r="AK256" s="200">
        <f t="shared" si="69"/>
        <v>0</v>
      </c>
      <c r="AL256" s="200">
        <f t="shared" si="70"/>
        <v>0</v>
      </c>
      <c r="AM256" s="238">
        <f t="shared" si="71"/>
        <v>0</v>
      </c>
      <c r="AN256" s="187">
        <f t="shared" si="72"/>
        <v>0</v>
      </c>
    </row>
    <row r="257" spans="1:40" ht="13.9" x14ac:dyDescent="0.4">
      <c r="A257" s="12" t="str">
        <f>Tunns!A257</f>
        <v>CBH Sidings NG</v>
      </c>
      <c r="B257" s="12">
        <f>Tunns!B257</f>
        <v>42</v>
      </c>
      <c r="C257" t="str">
        <f>Tunns!C257</f>
        <v>Three Springs</v>
      </c>
      <c r="D257" s="204">
        <f>'DORC build-up'!I201</f>
        <v>1.3</v>
      </c>
      <c r="E257" s="16">
        <v>0</v>
      </c>
      <c r="F257" s="16">
        <v>0</v>
      </c>
      <c r="G257" s="16">
        <v>0</v>
      </c>
      <c r="H257" s="16">
        <v>0</v>
      </c>
      <c r="I257" s="16">
        <v>0</v>
      </c>
      <c r="J257" s="16">
        <v>0</v>
      </c>
      <c r="K257" s="16">
        <v>0</v>
      </c>
      <c r="L257" s="16">
        <v>0</v>
      </c>
      <c r="N257" s="197">
        <v>0</v>
      </c>
      <c r="O257" s="197">
        <v>0</v>
      </c>
      <c r="P257" s="197">
        <v>0</v>
      </c>
      <c r="Q257" s="197">
        <v>0</v>
      </c>
      <c r="R257" s="197">
        <v>0</v>
      </c>
      <c r="S257" s="197">
        <v>0</v>
      </c>
      <c r="T257" s="197">
        <v>0</v>
      </c>
      <c r="U257" s="197">
        <v>0</v>
      </c>
      <c r="W257" s="269">
        <f t="shared" si="56"/>
        <v>862.3125</v>
      </c>
      <c r="X257" s="269">
        <f t="shared" si="57"/>
        <v>1293.46875</v>
      </c>
      <c r="Y257" s="269">
        <f t="shared" si="58"/>
        <v>1724.625</v>
      </c>
      <c r="Z257" s="269">
        <f t="shared" si="59"/>
        <v>2155.78125</v>
      </c>
      <c r="AA257" s="269">
        <f t="shared" si="60"/>
        <v>2586.9375</v>
      </c>
      <c r="AB257" s="269">
        <f t="shared" si="61"/>
        <v>3449.25</v>
      </c>
      <c r="AC257" s="269">
        <f t="shared" si="62"/>
        <v>4311.5625</v>
      </c>
      <c r="AD257" s="269">
        <f t="shared" si="63"/>
        <v>5173.875</v>
      </c>
      <c r="AF257" s="200">
        <f t="shared" si="64"/>
        <v>0</v>
      </c>
      <c r="AG257" s="200">
        <f t="shared" si="65"/>
        <v>0</v>
      </c>
      <c r="AH257" s="200">
        <f t="shared" si="66"/>
        <v>0</v>
      </c>
      <c r="AI257" s="200">
        <f t="shared" si="67"/>
        <v>0</v>
      </c>
      <c r="AJ257" s="200">
        <f t="shared" si="68"/>
        <v>0</v>
      </c>
      <c r="AK257" s="200">
        <f t="shared" si="69"/>
        <v>0</v>
      </c>
      <c r="AL257" s="200">
        <f t="shared" si="70"/>
        <v>0</v>
      </c>
      <c r="AM257" s="238">
        <f t="shared" si="71"/>
        <v>0</v>
      </c>
      <c r="AN257" s="187">
        <f t="shared" si="72"/>
        <v>0</v>
      </c>
    </row>
    <row r="258" spans="1:40" ht="13.9" x14ac:dyDescent="0.4">
      <c r="A258" s="12" t="str">
        <f>Tunns!A258</f>
        <v>CBH Sidings NG</v>
      </c>
      <c r="B258" s="12">
        <f>Tunns!B258</f>
        <v>42</v>
      </c>
      <c r="C258" t="str">
        <f>Tunns!C258</f>
        <v>Wagin</v>
      </c>
      <c r="D258" s="204">
        <f>'DORC build-up'!I202</f>
        <v>1.3</v>
      </c>
      <c r="E258" s="16">
        <v>0</v>
      </c>
      <c r="F258" s="16">
        <v>0</v>
      </c>
      <c r="G258" s="16">
        <v>0</v>
      </c>
      <c r="H258" s="16">
        <v>0</v>
      </c>
      <c r="I258" s="16">
        <v>0</v>
      </c>
      <c r="J258" s="16">
        <v>0</v>
      </c>
      <c r="K258" s="16">
        <v>0</v>
      </c>
      <c r="L258" s="16">
        <v>0</v>
      </c>
      <c r="N258" s="197">
        <v>0</v>
      </c>
      <c r="O258" s="197">
        <v>0</v>
      </c>
      <c r="P258" s="197">
        <v>0</v>
      </c>
      <c r="Q258" s="197">
        <v>0</v>
      </c>
      <c r="R258" s="197">
        <v>0</v>
      </c>
      <c r="S258" s="197">
        <v>0</v>
      </c>
      <c r="T258" s="197">
        <v>0</v>
      </c>
      <c r="U258" s="197">
        <v>0</v>
      </c>
      <c r="W258" s="269">
        <f t="shared" si="56"/>
        <v>862.3125</v>
      </c>
      <c r="X258" s="269">
        <f t="shared" si="57"/>
        <v>1293.46875</v>
      </c>
      <c r="Y258" s="269">
        <f t="shared" si="58"/>
        <v>1724.625</v>
      </c>
      <c r="Z258" s="269">
        <f t="shared" si="59"/>
        <v>2155.78125</v>
      </c>
      <c r="AA258" s="269">
        <f t="shared" si="60"/>
        <v>2586.9375</v>
      </c>
      <c r="AB258" s="269">
        <f t="shared" si="61"/>
        <v>3449.25</v>
      </c>
      <c r="AC258" s="269">
        <f t="shared" si="62"/>
        <v>4311.5625</v>
      </c>
      <c r="AD258" s="269">
        <f t="shared" si="63"/>
        <v>5173.875</v>
      </c>
      <c r="AF258" s="200">
        <f t="shared" si="64"/>
        <v>0</v>
      </c>
      <c r="AG258" s="200">
        <f t="shared" si="65"/>
        <v>0</v>
      </c>
      <c r="AH258" s="200">
        <f t="shared" si="66"/>
        <v>0</v>
      </c>
      <c r="AI258" s="200">
        <f t="shared" si="67"/>
        <v>0</v>
      </c>
      <c r="AJ258" s="200">
        <f t="shared" si="68"/>
        <v>0</v>
      </c>
      <c r="AK258" s="200">
        <f t="shared" si="69"/>
        <v>0</v>
      </c>
      <c r="AL258" s="200">
        <f t="shared" si="70"/>
        <v>0</v>
      </c>
      <c r="AM258" s="238">
        <f t="shared" si="71"/>
        <v>0</v>
      </c>
      <c r="AN258" s="187">
        <f t="shared" si="72"/>
        <v>0</v>
      </c>
    </row>
    <row r="259" spans="1:40" ht="13.9" x14ac:dyDescent="0.4">
      <c r="A259" s="12" t="str">
        <f>Tunns!A259</f>
        <v>CBH Sidings NG</v>
      </c>
      <c r="B259" s="12">
        <f>Tunns!B259</f>
        <v>42</v>
      </c>
      <c r="C259" t="str">
        <f>Tunns!C259</f>
        <v>Watheroo</v>
      </c>
      <c r="D259" s="204">
        <f>'DORC build-up'!I203</f>
        <v>1.3</v>
      </c>
      <c r="E259" s="16">
        <v>0</v>
      </c>
      <c r="F259" s="16">
        <v>0</v>
      </c>
      <c r="G259" s="16">
        <v>0</v>
      </c>
      <c r="H259" s="16">
        <v>0</v>
      </c>
      <c r="I259" s="16">
        <v>0</v>
      </c>
      <c r="J259" s="16">
        <v>0</v>
      </c>
      <c r="K259" s="16">
        <v>0</v>
      </c>
      <c r="L259" s="16">
        <v>0</v>
      </c>
      <c r="N259" s="197">
        <v>0</v>
      </c>
      <c r="O259" s="197">
        <v>0</v>
      </c>
      <c r="P259" s="197">
        <v>0</v>
      </c>
      <c r="Q259" s="197">
        <v>0</v>
      </c>
      <c r="R259" s="197">
        <v>0</v>
      </c>
      <c r="S259" s="197">
        <v>0</v>
      </c>
      <c r="T259" s="197">
        <v>0</v>
      </c>
      <c r="U259" s="197">
        <v>0</v>
      </c>
      <c r="W259" s="269">
        <f t="shared" si="56"/>
        <v>862.3125</v>
      </c>
      <c r="X259" s="269">
        <f t="shared" si="57"/>
        <v>1293.46875</v>
      </c>
      <c r="Y259" s="269">
        <f t="shared" si="58"/>
        <v>1724.625</v>
      </c>
      <c r="Z259" s="269">
        <f t="shared" si="59"/>
        <v>2155.78125</v>
      </c>
      <c r="AA259" s="269">
        <f t="shared" si="60"/>
        <v>2586.9375</v>
      </c>
      <c r="AB259" s="269">
        <f t="shared" si="61"/>
        <v>3449.25</v>
      </c>
      <c r="AC259" s="269">
        <f t="shared" si="62"/>
        <v>4311.5625</v>
      </c>
      <c r="AD259" s="269">
        <f t="shared" si="63"/>
        <v>5173.875</v>
      </c>
      <c r="AF259" s="200">
        <f t="shared" si="64"/>
        <v>0</v>
      </c>
      <c r="AG259" s="200">
        <f t="shared" si="65"/>
        <v>0</v>
      </c>
      <c r="AH259" s="200">
        <f t="shared" si="66"/>
        <v>0</v>
      </c>
      <c r="AI259" s="200">
        <f t="shared" si="67"/>
        <v>0</v>
      </c>
      <c r="AJ259" s="200">
        <f t="shared" si="68"/>
        <v>0</v>
      </c>
      <c r="AK259" s="200">
        <f t="shared" si="69"/>
        <v>0</v>
      </c>
      <c r="AL259" s="200">
        <f t="shared" si="70"/>
        <v>0</v>
      </c>
      <c r="AM259" s="238">
        <f t="shared" si="71"/>
        <v>0</v>
      </c>
      <c r="AN259" s="187">
        <f t="shared" si="72"/>
        <v>0</v>
      </c>
    </row>
    <row r="260" spans="1:40" ht="13.9" x14ac:dyDescent="0.4">
      <c r="A260" s="12" t="str">
        <f>Tunns!A260</f>
        <v>CBH Sidings NG</v>
      </c>
      <c r="B260" s="12">
        <f>Tunns!B260</f>
        <v>42</v>
      </c>
      <c r="C260" t="str">
        <f>Tunns!C260</f>
        <v>Welbungin</v>
      </c>
      <c r="D260" s="204">
        <f>'DORC build-up'!I204</f>
        <v>1.2</v>
      </c>
      <c r="E260" s="16">
        <v>0</v>
      </c>
      <c r="F260" s="16">
        <v>0</v>
      </c>
      <c r="G260" s="16">
        <v>0</v>
      </c>
      <c r="H260" s="16">
        <v>0</v>
      </c>
      <c r="I260" s="16">
        <v>0</v>
      </c>
      <c r="J260" s="16">
        <v>0</v>
      </c>
      <c r="K260" s="16">
        <v>0</v>
      </c>
      <c r="L260" s="16">
        <v>0</v>
      </c>
      <c r="N260" s="197">
        <v>0</v>
      </c>
      <c r="O260" s="197">
        <v>0</v>
      </c>
      <c r="P260" s="197">
        <v>0</v>
      </c>
      <c r="Q260" s="197">
        <v>0</v>
      </c>
      <c r="R260" s="197">
        <v>0</v>
      </c>
      <c r="S260" s="197">
        <v>0</v>
      </c>
      <c r="T260" s="197">
        <v>0</v>
      </c>
      <c r="U260" s="197">
        <v>0</v>
      </c>
      <c r="W260" s="269">
        <f t="shared" si="56"/>
        <v>862.3125</v>
      </c>
      <c r="X260" s="269">
        <f t="shared" si="57"/>
        <v>1293.46875</v>
      </c>
      <c r="Y260" s="269">
        <f t="shared" si="58"/>
        <v>1724.625</v>
      </c>
      <c r="Z260" s="269">
        <f t="shared" si="59"/>
        <v>2155.78125</v>
      </c>
      <c r="AA260" s="269">
        <f t="shared" si="60"/>
        <v>2586.9375</v>
      </c>
      <c r="AB260" s="269">
        <f t="shared" si="61"/>
        <v>3449.25</v>
      </c>
      <c r="AC260" s="269">
        <f t="shared" si="62"/>
        <v>4311.5625</v>
      </c>
      <c r="AD260" s="269">
        <f t="shared" si="63"/>
        <v>5173.875</v>
      </c>
      <c r="AF260" s="200">
        <f t="shared" si="64"/>
        <v>0</v>
      </c>
      <c r="AG260" s="200">
        <f t="shared" si="65"/>
        <v>0</v>
      </c>
      <c r="AH260" s="200">
        <f t="shared" si="66"/>
        <v>0</v>
      </c>
      <c r="AI260" s="200">
        <f t="shared" si="67"/>
        <v>0</v>
      </c>
      <c r="AJ260" s="200">
        <f t="shared" si="68"/>
        <v>0</v>
      </c>
      <c r="AK260" s="200">
        <f t="shared" si="69"/>
        <v>0</v>
      </c>
      <c r="AL260" s="200">
        <f t="shared" si="70"/>
        <v>0</v>
      </c>
      <c r="AM260" s="238">
        <f t="shared" si="71"/>
        <v>0</v>
      </c>
      <c r="AN260" s="187">
        <f t="shared" si="72"/>
        <v>0</v>
      </c>
    </row>
    <row r="261" spans="1:40" ht="13.9" x14ac:dyDescent="0.4">
      <c r="A261" s="12" t="str">
        <f>Tunns!A261</f>
        <v>CBH Sidings NG</v>
      </c>
      <c r="B261" s="12">
        <f>Tunns!B261</f>
        <v>42</v>
      </c>
      <c r="C261" t="str">
        <f>Tunns!C261</f>
        <v>Wongan Hills</v>
      </c>
      <c r="D261" s="204">
        <f>'DORC build-up'!I205</f>
        <v>1.2</v>
      </c>
      <c r="E261" s="16">
        <v>0</v>
      </c>
      <c r="F261" s="16">
        <v>0</v>
      </c>
      <c r="G261" s="16">
        <v>0</v>
      </c>
      <c r="H261" s="16">
        <v>0</v>
      </c>
      <c r="I261" s="16">
        <v>0</v>
      </c>
      <c r="J261" s="16">
        <v>0</v>
      </c>
      <c r="K261" s="16">
        <v>0</v>
      </c>
      <c r="L261" s="16">
        <v>0</v>
      </c>
      <c r="N261" s="197">
        <v>0</v>
      </c>
      <c r="O261" s="197">
        <v>0</v>
      </c>
      <c r="P261" s="197">
        <v>0</v>
      </c>
      <c r="Q261" s="197">
        <v>0</v>
      </c>
      <c r="R261" s="197">
        <v>0</v>
      </c>
      <c r="S261" s="197">
        <v>0</v>
      </c>
      <c r="T261" s="197">
        <v>0</v>
      </c>
      <c r="U261" s="197">
        <v>0</v>
      </c>
      <c r="W261" s="269">
        <f t="shared" si="56"/>
        <v>862.3125</v>
      </c>
      <c r="X261" s="269">
        <f t="shared" si="57"/>
        <v>1293.46875</v>
      </c>
      <c r="Y261" s="269">
        <f t="shared" si="58"/>
        <v>1724.625</v>
      </c>
      <c r="Z261" s="269">
        <f t="shared" si="59"/>
        <v>2155.78125</v>
      </c>
      <c r="AA261" s="269">
        <f t="shared" si="60"/>
        <v>2586.9375</v>
      </c>
      <c r="AB261" s="269">
        <f t="shared" si="61"/>
        <v>3449.25</v>
      </c>
      <c r="AC261" s="269">
        <f t="shared" si="62"/>
        <v>4311.5625</v>
      </c>
      <c r="AD261" s="269">
        <f t="shared" si="63"/>
        <v>5173.875</v>
      </c>
      <c r="AF261" s="200">
        <f t="shared" si="64"/>
        <v>0</v>
      </c>
      <c r="AG261" s="200">
        <f t="shared" si="65"/>
        <v>0</v>
      </c>
      <c r="AH261" s="200">
        <f t="shared" si="66"/>
        <v>0</v>
      </c>
      <c r="AI261" s="200">
        <f t="shared" si="67"/>
        <v>0</v>
      </c>
      <c r="AJ261" s="200">
        <f t="shared" si="68"/>
        <v>0</v>
      </c>
      <c r="AK261" s="200">
        <f t="shared" si="69"/>
        <v>0</v>
      </c>
      <c r="AL261" s="200">
        <f t="shared" si="70"/>
        <v>0</v>
      </c>
      <c r="AM261" s="238">
        <f t="shared" si="71"/>
        <v>0</v>
      </c>
      <c r="AN261" s="187">
        <f t="shared" si="72"/>
        <v>0</v>
      </c>
    </row>
    <row r="262" spans="1:40" ht="13.9" x14ac:dyDescent="0.4">
      <c r="A262" s="12" t="str">
        <f>Tunns!A262</f>
        <v>CBH Sidings NG</v>
      </c>
      <c r="B262" s="12">
        <f>Tunns!B262</f>
        <v>42</v>
      </c>
      <c r="C262" t="str">
        <f>Tunns!C262</f>
        <v>Woodanilling</v>
      </c>
      <c r="D262" s="204">
        <f>'DORC build-up'!I206</f>
        <v>1.3</v>
      </c>
      <c r="E262" s="16">
        <v>0</v>
      </c>
      <c r="F262" s="16">
        <v>0</v>
      </c>
      <c r="G262" s="16">
        <v>0</v>
      </c>
      <c r="H262" s="16">
        <v>0</v>
      </c>
      <c r="I262" s="16">
        <v>0</v>
      </c>
      <c r="J262" s="16">
        <v>0</v>
      </c>
      <c r="K262" s="16">
        <v>0</v>
      </c>
      <c r="L262" s="16">
        <v>0</v>
      </c>
      <c r="N262" s="197">
        <v>0</v>
      </c>
      <c r="O262" s="197">
        <v>0</v>
      </c>
      <c r="P262" s="197">
        <v>0</v>
      </c>
      <c r="Q262" s="197">
        <v>0</v>
      </c>
      <c r="R262" s="197">
        <v>0</v>
      </c>
      <c r="S262" s="197">
        <v>0</v>
      </c>
      <c r="T262" s="197">
        <v>0</v>
      </c>
      <c r="U262" s="197">
        <v>0</v>
      </c>
      <c r="W262" s="269">
        <f t="shared" ref="W262:W289" si="73">H$14</f>
        <v>862.3125</v>
      </c>
      <c r="X262" s="269">
        <f t="shared" ref="X262:X289" si="74">H$16</f>
        <v>1293.46875</v>
      </c>
      <c r="Y262" s="269">
        <f t="shared" ref="Y262:Y289" si="75">H$18</f>
        <v>1724.625</v>
      </c>
      <c r="Z262" s="269">
        <f t="shared" ref="Z262:Z289" si="76">H$20</f>
        <v>2155.78125</v>
      </c>
      <c r="AA262" s="269">
        <f t="shared" ref="AA262:AA289" si="77">H$22</f>
        <v>2586.9375</v>
      </c>
      <c r="AB262" s="269">
        <f t="shared" ref="AB262:AB289" si="78">H$24</f>
        <v>3449.25</v>
      </c>
      <c r="AC262" s="269">
        <f t="shared" ref="AC262:AC289" si="79">H$26</f>
        <v>4311.5625</v>
      </c>
      <c r="AD262" s="269">
        <f t="shared" ref="AD262:AD289" si="80">H$28</f>
        <v>5173.875</v>
      </c>
      <c r="AF262" s="200">
        <f t="shared" ref="AF262:AF289" si="81">E262*W262*$D262</f>
        <v>0</v>
      </c>
      <c r="AG262" s="200">
        <f t="shared" ref="AG262:AG289" si="82">F262*X262*$D262</f>
        <v>0</v>
      </c>
      <c r="AH262" s="200">
        <f t="shared" ref="AH262:AH289" si="83">G262*Y262*$D262</f>
        <v>0</v>
      </c>
      <c r="AI262" s="200">
        <f t="shared" ref="AI262:AI289" si="84">H262*Z262*$D262</f>
        <v>0</v>
      </c>
      <c r="AJ262" s="200">
        <f t="shared" ref="AJ262:AJ289" si="85">I262*AA262*$D262</f>
        <v>0</v>
      </c>
      <c r="AK262" s="200">
        <f t="shared" ref="AK262:AK289" si="86">J262*AB262*$D262</f>
        <v>0</v>
      </c>
      <c r="AL262" s="200">
        <f t="shared" ref="AL262:AL289" si="87">K262*AC262*$D262</f>
        <v>0</v>
      </c>
      <c r="AM262" s="238">
        <f t="shared" ref="AM262:AM289" si="88">L262*AD262*$D262</f>
        <v>0</v>
      </c>
      <c r="AN262" s="187">
        <f t="shared" ref="AN262:AN289" si="89">SUM(AF262:AM262)</f>
        <v>0</v>
      </c>
    </row>
    <row r="263" spans="1:40" ht="13.9" x14ac:dyDescent="0.4">
      <c r="A263" s="12" t="str">
        <f>Tunns!A263</f>
        <v>CBH Sidings NG</v>
      </c>
      <c r="B263" s="12">
        <f>Tunns!B263</f>
        <v>42</v>
      </c>
      <c r="C263" t="str">
        <f>Tunns!C263</f>
        <v>Wyalkatchem</v>
      </c>
      <c r="D263" s="204">
        <f>'DORC build-up'!I207</f>
        <v>1.2</v>
      </c>
      <c r="E263" s="16">
        <v>0</v>
      </c>
      <c r="F263" s="16">
        <v>0</v>
      </c>
      <c r="G263" s="16">
        <v>0</v>
      </c>
      <c r="H263" s="16">
        <v>0</v>
      </c>
      <c r="I263" s="16">
        <v>0</v>
      </c>
      <c r="J263" s="16">
        <v>0</v>
      </c>
      <c r="K263" s="16">
        <v>0</v>
      </c>
      <c r="L263" s="16">
        <v>0</v>
      </c>
      <c r="N263" s="197">
        <v>0</v>
      </c>
      <c r="O263" s="197">
        <v>0</v>
      </c>
      <c r="P263" s="197">
        <v>0</v>
      </c>
      <c r="Q263" s="197">
        <v>0</v>
      </c>
      <c r="R263" s="197">
        <v>0</v>
      </c>
      <c r="S263" s="197">
        <v>0</v>
      </c>
      <c r="T263" s="197">
        <v>0</v>
      </c>
      <c r="U263" s="197">
        <v>0</v>
      </c>
      <c r="W263" s="269">
        <f t="shared" si="73"/>
        <v>862.3125</v>
      </c>
      <c r="X263" s="269">
        <f t="shared" si="74"/>
        <v>1293.46875</v>
      </c>
      <c r="Y263" s="269">
        <f t="shared" si="75"/>
        <v>1724.625</v>
      </c>
      <c r="Z263" s="269">
        <f t="shared" si="76"/>
        <v>2155.78125</v>
      </c>
      <c r="AA263" s="269">
        <f t="shared" si="77"/>
        <v>2586.9375</v>
      </c>
      <c r="AB263" s="269">
        <f t="shared" si="78"/>
        <v>3449.25</v>
      </c>
      <c r="AC263" s="269">
        <f t="shared" si="79"/>
        <v>4311.5625</v>
      </c>
      <c r="AD263" s="269">
        <f t="shared" si="80"/>
        <v>5173.875</v>
      </c>
      <c r="AF263" s="200">
        <f t="shared" si="81"/>
        <v>0</v>
      </c>
      <c r="AG263" s="200">
        <f t="shared" si="82"/>
        <v>0</v>
      </c>
      <c r="AH263" s="200">
        <f t="shared" si="83"/>
        <v>0</v>
      </c>
      <c r="AI263" s="200">
        <f t="shared" si="84"/>
        <v>0</v>
      </c>
      <c r="AJ263" s="200">
        <f t="shared" si="85"/>
        <v>0</v>
      </c>
      <c r="AK263" s="200">
        <f t="shared" si="86"/>
        <v>0</v>
      </c>
      <c r="AL263" s="200">
        <f t="shared" si="87"/>
        <v>0</v>
      </c>
      <c r="AM263" s="238">
        <f t="shared" si="88"/>
        <v>0</v>
      </c>
      <c r="AN263" s="187">
        <f t="shared" si="89"/>
        <v>0</v>
      </c>
    </row>
    <row r="264" spans="1:40" ht="13.9" x14ac:dyDescent="0.4">
      <c r="A264" s="12" t="str">
        <f>Tunns!A264</f>
        <v>CBH Sidings NG</v>
      </c>
      <c r="B264" s="12">
        <f>Tunns!B264</f>
        <v>42</v>
      </c>
      <c r="C264" t="str">
        <f>Tunns!C264</f>
        <v>Yerecoin</v>
      </c>
      <c r="D264" s="204">
        <f>'DORC build-up'!I208</f>
        <v>1.2</v>
      </c>
      <c r="E264" s="16">
        <v>0</v>
      </c>
      <c r="F264" s="16">
        <v>0</v>
      </c>
      <c r="G264" s="16">
        <v>0</v>
      </c>
      <c r="H264" s="16">
        <v>0</v>
      </c>
      <c r="I264" s="16">
        <v>0</v>
      </c>
      <c r="J264" s="16">
        <v>0</v>
      </c>
      <c r="K264" s="16">
        <v>0</v>
      </c>
      <c r="L264" s="16">
        <v>0</v>
      </c>
      <c r="N264" s="197">
        <v>0</v>
      </c>
      <c r="O264" s="197">
        <v>0</v>
      </c>
      <c r="P264" s="197">
        <v>0</v>
      </c>
      <c r="Q264" s="197">
        <v>0</v>
      </c>
      <c r="R264" s="197">
        <v>0</v>
      </c>
      <c r="S264" s="197">
        <v>0</v>
      </c>
      <c r="T264" s="197">
        <v>0</v>
      </c>
      <c r="U264" s="197">
        <v>0</v>
      </c>
      <c r="W264" s="269">
        <f t="shared" si="73"/>
        <v>862.3125</v>
      </c>
      <c r="X264" s="269">
        <f t="shared" si="74"/>
        <v>1293.46875</v>
      </c>
      <c r="Y264" s="269">
        <f t="shared" si="75"/>
        <v>1724.625</v>
      </c>
      <c r="Z264" s="269">
        <f t="shared" si="76"/>
        <v>2155.78125</v>
      </c>
      <c r="AA264" s="269">
        <f t="shared" si="77"/>
        <v>2586.9375</v>
      </c>
      <c r="AB264" s="269">
        <f t="shared" si="78"/>
        <v>3449.25</v>
      </c>
      <c r="AC264" s="269">
        <f t="shared" si="79"/>
        <v>4311.5625</v>
      </c>
      <c r="AD264" s="269">
        <f t="shared" si="80"/>
        <v>5173.875</v>
      </c>
      <c r="AF264" s="200">
        <f t="shared" si="81"/>
        <v>0</v>
      </c>
      <c r="AG264" s="200">
        <f t="shared" si="82"/>
        <v>0</v>
      </c>
      <c r="AH264" s="200">
        <f t="shared" si="83"/>
        <v>0</v>
      </c>
      <c r="AI264" s="200">
        <f t="shared" si="84"/>
        <v>0</v>
      </c>
      <c r="AJ264" s="200">
        <f t="shared" si="85"/>
        <v>0</v>
      </c>
      <c r="AK264" s="200">
        <f t="shared" si="86"/>
        <v>0</v>
      </c>
      <c r="AL264" s="200">
        <f t="shared" si="87"/>
        <v>0</v>
      </c>
      <c r="AM264" s="238">
        <f t="shared" si="88"/>
        <v>0</v>
      </c>
      <c r="AN264" s="187">
        <f t="shared" si="89"/>
        <v>0</v>
      </c>
    </row>
    <row r="265" spans="1:40" ht="13.9" x14ac:dyDescent="0.4">
      <c r="A265" s="12" t="str">
        <f>Tunns!A265</f>
        <v>CBH Sidings NG</v>
      </c>
      <c r="B265" s="12">
        <f>Tunns!B265</f>
        <v>42</v>
      </c>
      <c r="C265" t="str">
        <f>Tunns!C265</f>
        <v>York</v>
      </c>
      <c r="D265" s="204">
        <f>'DORC build-up'!I209</f>
        <v>1.3</v>
      </c>
      <c r="E265" s="16">
        <v>0</v>
      </c>
      <c r="F265" s="16">
        <v>0</v>
      </c>
      <c r="G265" s="16">
        <v>0</v>
      </c>
      <c r="H265" s="16">
        <v>0</v>
      </c>
      <c r="I265" s="16">
        <v>0</v>
      </c>
      <c r="J265" s="16">
        <v>0</v>
      </c>
      <c r="K265" s="16">
        <v>0</v>
      </c>
      <c r="L265" s="16">
        <v>0</v>
      </c>
      <c r="N265" s="197">
        <v>0</v>
      </c>
      <c r="O265" s="197">
        <v>0</v>
      </c>
      <c r="P265" s="197">
        <v>0</v>
      </c>
      <c r="Q265" s="197">
        <v>0</v>
      </c>
      <c r="R265" s="197">
        <v>0</v>
      </c>
      <c r="S265" s="197">
        <v>0</v>
      </c>
      <c r="T265" s="197">
        <v>0</v>
      </c>
      <c r="U265" s="197">
        <v>0</v>
      </c>
      <c r="W265" s="269">
        <f t="shared" si="73"/>
        <v>862.3125</v>
      </c>
      <c r="X265" s="269">
        <f t="shared" si="74"/>
        <v>1293.46875</v>
      </c>
      <c r="Y265" s="269">
        <f t="shared" si="75"/>
        <v>1724.625</v>
      </c>
      <c r="Z265" s="269">
        <f t="shared" si="76"/>
        <v>2155.78125</v>
      </c>
      <c r="AA265" s="269">
        <f t="shared" si="77"/>
        <v>2586.9375</v>
      </c>
      <c r="AB265" s="269">
        <f t="shared" si="78"/>
        <v>3449.25</v>
      </c>
      <c r="AC265" s="269">
        <f t="shared" si="79"/>
        <v>4311.5625</v>
      </c>
      <c r="AD265" s="269">
        <f t="shared" si="80"/>
        <v>5173.875</v>
      </c>
      <c r="AF265" s="200">
        <f t="shared" si="81"/>
        <v>0</v>
      </c>
      <c r="AG265" s="200">
        <f t="shared" si="82"/>
        <v>0</v>
      </c>
      <c r="AH265" s="200">
        <f t="shared" si="83"/>
        <v>0</v>
      </c>
      <c r="AI265" s="200">
        <f t="shared" si="84"/>
        <v>0</v>
      </c>
      <c r="AJ265" s="200">
        <f t="shared" si="85"/>
        <v>0</v>
      </c>
      <c r="AK265" s="200">
        <f t="shared" si="86"/>
        <v>0</v>
      </c>
      <c r="AL265" s="200">
        <f t="shared" si="87"/>
        <v>0</v>
      </c>
      <c r="AM265" s="238">
        <f t="shared" si="88"/>
        <v>0</v>
      </c>
      <c r="AN265" s="187">
        <f t="shared" si="89"/>
        <v>0</v>
      </c>
    </row>
    <row r="266" spans="1:40" ht="13.9" x14ac:dyDescent="0.4">
      <c r="A266" s="12" t="str">
        <f>Tunns!A266</f>
        <v>CBH Sidings NG</v>
      </c>
      <c r="B266" s="12">
        <f>Tunns!B266</f>
        <v>42</v>
      </c>
      <c r="C266" t="str">
        <f>Tunns!C266</f>
        <v>Yornaning</v>
      </c>
      <c r="D266" s="204">
        <f>'DORC build-up'!I210</f>
        <v>1.3</v>
      </c>
      <c r="E266" s="16">
        <v>0</v>
      </c>
      <c r="F266" s="16">
        <v>0</v>
      </c>
      <c r="G266" s="16">
        <v>0</v>
      </c>
      <c r="H266" s="16">
        <v>0</v>
      </c>
      <c r="I266" s="16">
        <v>0</v>
      </c>
      <c r="J266" s="16">
        <v>0</v>
      </c>
      <c r="K266" s="16">
        <v>0</v>
      </c>
      <c r="L266" s="16">
        <v>0</v>
      </c>
      <c r="N266" s="197">
        <v>0</v>
      </c>
      <c r="O266" s="197">
        <v>0</v>
      </c>
      <c r="P266" s="197">
        <v>0</v>
      </c>
      <c r="Q266" s="197">
        <v>0</v>
      </c>
      <c r="R266" s="197">
        <v>0</v>
      </c>
      <c r="S266" s="197">
        <v>0</v>
      </c>
      <c r="T266" s="197">
        <v>0</v>
      </c>
      <c r="U266" s="197">
        <v>0</v>
      </c>
      <c r="W266" s="269">
        <f t="shared" si="73"/>
        <v>862.3125</v>
      </c>
      <c r="X266" s="269">
        <f t="shared" si="74"/>
        <v>1293.46875</v>
      </c>
      <c r="Y266" s="269">
        <f t="shared" si="75"/>
        <v>1724.625</v>
      </c>
      <c r="Z266" s="269">
        <f t="shared" si="76"/>
        <v>2155.78125</v>
      </c>
      <c r="AA266" s="269">
        <f t="shared" si="77"/>
        <v>2586.9375</v>
      </c>
      <c r="AB266" s="269">
        <f t="shared" si="78"/>
        <v>3449.25</v>
      </c>
      <c r="AC266" s="269">
        <f t="shared" si="79"/>
        <v>4311.5625</v>
      </c>
      <c r="AD266" s="269">
        <f t="shared" si="80"/>
        <v>5173.875</v>
      </c>
      <c r="AF266" s="200">
        <f t="shared" si="81"/>
        <v>0</v>
      </c>
      <c r="AG266" s="200">
        <f t="shared" si="82"/>
        <v>0</v>
      </c>
      <c r="AH266" s="200">
        <f t="shared" si="83"/>
        <v>0</v>
      </c>
      <c r="AI266" s="200">
        <f t="shared" si="84"/>
        <v>0</v>
      </c>
      <c r="AJ266" s="200">
        <f t="shared" si="85"/>
        <v>0</v>
      </c>
      <c r="AK266" s="200">
        <f t="shared" si="86"/>
        <v>0</v>
      </c>
      <c r="AL266" s="200">
        <f t="shared" si="87"/>
        <v>0</v>
      </c>
      <c r="AM266" s="238">
        <f t="shared" si="88"/>
        <v>0</v>
      </c>
      <c r="AN266" s="187">
        <f t="shared" si="89"/>
        <v>0</v>
      </c>
    </row>
    <row r="267" spans="1:40" ht="13.9" x14ac:dyDescent="0.4">
      <c r="A267" s="12" t="str">
        <f>Tunns!A267</f>
        <v>Sidings &amp; Other</v>
      </c>
      <c r="B267" s="12">
        <f>Tunns!B267</f>
        <v>43</v>
      </c>
      <c r="C267" t="str">
        <f>Tunns!C267</f>
        <v>Kwinana to Kwinana Alcoa</v>
      </c>
      <c r="D267" s="204">
        <f>'DORC build-up'!I211</f>
        <v>1.2</v>
      </c>
      <c r="E267" s="16">
        <v>0</v>
      </c>
      <c r="F267" s="16">
        <v>0</v>
      </c>
      <c r="G267" s="16">
        <v>0</v>
      </c>
      <c r="H267" s="16">
        <v>0</v>
      </c>
      <c r="I267" s="16">
        <v>0</v>
      </c>
      <c r="J267" s="16">
        <v>0</v>
      </c>
      <c r="K267" s="16">
        <v>0</v>
      </c>
      <c r="L267" s="16">
        <v>0</v>
      </c>
      <c r="N267" s="197">
        <v>0</v>
      </c>
      <c r="O267" s="197">
        <v>0</v>
      </c>
      <c r="P267" s="197">
        <v>0</v>
      </c>
      <c r="Q267" s="197">
        <v>0</v>
      </c>
      <c r="R267" s="197">
        <v>0</v>
      </c>
      <c r="S267" s="197">
        <v>0</v>
      </c>
      <c r="T267" s="197">
        <v>0</v>
      </c>
      <c r="U267" s="197">
        <v>0</v>
      </c>
      <c r="W267" s="269">
        <f t="shared" si="73"/>
        <v>862.3125</v>
      </c>
      <c r="X267" s="269">
        <f t="shared" si="74"/>
        <v>1293.46875</v>
      </c>
      <c r="Y267" s="269">
        <f t="shared" si="75"/>
        <v>1724.625</v>
      </c>
      <c r="Z267" s="269">
        <f t="shared" si="76"/>
        <v>2155.78125</v>
      </c>
      <c r="AA267" s="269">
        <f t="shared" si="77"/>
        <v>2586.9375</v>
      </c>
      <c r="AB267" s="269">
        <f t="shared" si="78"/>
        <v>3449.25</v>
      </c>
      <c r="AC267" s="269">
        <f t="shared" si="79"/>
        <v>4311.5625</v>
      </c>
      <c r="AD267" s="269">
        <f t="shared" si="80"/>
        <v>5173.875</v>
      </c>
      <c r="AF267" s="200">
        <f t="shared" si="81"/>
        <v>0</v>
      </c>
      <c r="AG267" s="200">
        <f t="shared" si="82"/>
        <v>0</v>
      </c>
      <c r="AH267" s="200">
        <f t="shared" si="83"/>
        <v>0</v>
      </c>
      <c r="AI267" s="200">
        <f t="shared" si="84"/>
        <v>0</v>
      </c>
      <c r="AJ267" s="200">
        <f t="shared" si="85"/>
        <v>0</v>
      </c>
      <c r="AK267" s="200">
        <f t="shared" si="86"/>
        <v>0</v>
      </c>
      <c r="AL267" s="200">
        <f t="shared" si="87"/>
        <v>0</v>
      </c>
      <c r="AM267" s="238">
        <f t="shared" si="88"/>
        <v>0</v>
      </c>
      <c r="AN267" s="187">
        <f t="shared" si="89"/>
        <v>0</v>
      </c>
    </row>
    <row r="268" spans="1:40" ht="13.9" x14ac:dyDescent="0.4">
      <c r="A268" s="12" t="str">
        <f>Tunns!A268</f>
        <v>Sidings &amp; Other</v>
      </c>
      <c r="B268" s="12">
        <f>Tunns!B268</f>
        <v>43</v>
      </c>
      <c r="C268" t="str">
        <f>Tunns!C268</f>
        <v>Kwinana to Kwinana West</v>
      </c>
      <c r="D268" s="204">
        <f>'DORC build-up'!I212</f>
        <v>1.2</v>
      </c>
      <c r="E268" s="16">
        <v>0</v>
      </c>
      <c r="F268" s="16">
        <v>0</v>
      </c>
      <c r="G268" s="16">
        <v>0</v>
      </c>
      <c r="H268" s="16">
        <v>0</v>
      </c>
      <c r="I268" s="16">
        <v>0</v>
      </c>
      <c r="J268" s="16">
        <v>0</v>
      </c>
      <c r="K268" s="16">
        <v>0</v>
      </c>
      <c r="L268" s="16">
        <v>0</v>
      </c>
      <c r="N268" s="197">
        <v>0</v>
      </c>
      <c r="O268" s="197">
        <v>0</v>
      </c>
      <c r="P268" s="197">
        <v>0</v>
      </c>
      <c r="Q268" s="197">
        <v>0</v>
      </c>
      <c r="R268" s="197">
        <v>0</v>
      </c>
      <c r="S268" s="197">
        <v>0</v>
      </c>
      <c r="T268" s="197">
        <v>0</v>
      </c>
      <c r="U268" s="197">
        <v>0</v>
      </c>
      <c r="W268" s="269">
        <f t="shared" si="73"/>
        <v>862.3125</v>
      </c>
      <c r="X268" s="269">
        <f t="shared" si="74"/>
        <v>1293.46875</v>
      </c>
      <c r="Y268" s="269">
        <f t="shared" si="75"/>
        <v>1724.625</v>
      </c>
      <c r="Z268" s="269">
        <f t="shared" si="76"/>
        <v>2155.78125</v>
      </c>
      <c r="AA268" s="269">
        <f t="shared" si="77"/>
        <v>2586.9375</v>
      </c>
      <c r="AB268" s="269">
        <f t="shared" si="78"/>
        <v>3449.25</v>
      </c>
      <c r="AC268" s="269">
        <f t="shared" si="79"/>
        <v>4311.5625</v>
      </c>
      <c r="AD268" s="269">
        <f t="shared" si="80"/>
        <v>5173.875</v>
      </c>
      <c r="AF268" s="200">
        <f t="shared" si="81"/>
        <v>0</v>
      </c>
      <c r="AG268" s="200">
        <f t="shared" si="82"/>
        <v>0</v>
      </c>
      <c r="AH268" s="200">
        <f t="shared" si="83"/>
        <v>0</v>
      </c>
      <c r="AI268" s="200">
        <f t="shared" si="84"/>
        <v>0</v>
      </c>
      <c r="AJ268" s="200">
        <f t="shared" si="85"/>
        <v>0</v>
      </c>
      <c r="AK268" s="200">
        <f t="shared" si="86"/>
        <v>0</v>
      </c>
      <c r="AL268" s="200">
        <f t="shared" si="87"/>
        <v>0</v>
      </c>
      <c r="AM268" s="238">
        <f t="shared" si="88"/>
        <v>0</v>
      </c>
      <c r="AN268" s="187">
        <f t="shared" si="89"/>
        <v>0</v>
      </c>
    </row>
    <row r="269" spans="1:40" ht="13.9" x14ac:dyDescent="0.4">
      <c r="A269" s="12" t="str">
        <f>Tunns!A269</f>
        <v>Sidings &amp; Other</v>
      </c>
      <c r="B269" s="12">
        <f>Tunns!B269</f>
        <v>43</v>
      </c>
      <c r="C269" t="str">
        <f>Tunns!C269</f>
        <v>Kwinana West to Kwinana KBT</v>
      </c>
      <c r="D269" s="204">
        <f>'DORC build-up'!I213</f>
        <v>1</v>
      </c>
      <c r="E269" s="16">
        <v>0</v>
      </c>
      <c r="F269" s="16">
        <v>0</v>
      </c>
      <c r="G269" s="16">
        <v>0</v>
      </c>
      <c r="H269" s="16">
        <v>0</v>
      </c>
      <c r="I269" s="16">
        <v>0</v>
      </c>
      <c r="J269" s="16">
        <v>0</v>
      </c>
      <c r="K269" s="16">
        <v>0</v>
      </c>
      <c r="L269" s="16">
        <v>0</v>
      </c>
      <c r="N269" s="197">
        <v>0</v>
      </c>
      <c r="O269" s="197">
        <v>0</v>
      </c>
      <c r="P269" s="197">
        <v>0</v>
      </c>
      <c r="Q269" s="197">
        <v>0</v>
      </c>
      <c r="R269" s="197">
        <v>0</v>
      </c>
      <c r="S269" s="197">
        <v>0</v>
      </c>
      <c r="T269" s="197">
        <v>0</v>
      </c>
      <c r="U269" s="197">
        <v>0</v>
      </c>
      <c r="W269" s="269">
        <f t="shared" si="73"/>
        <v>862.3125</v>
      </c>
      <c r="X269" s="269">
        <f t="shared" si="74"/>
        <v>1293.46875</v>
      </c>
      <c r="Y269" s="269">
        <f t="shared" si="75"/>
        <v>1724.625</v>
      </c>
      <c r="Z269" s="269">
        <f t="shared" si="76"/>
        <v>2155.78125</v>
      </c>
      <c r="AA269" s="269">
        <f t="shared" si="77"/>
        <v>2586.9375</v>
      </c>
      <c r="AB269" s="269">
        <f t="shared" si="78"/>
        <v>3449.25</v>
      </c>
      <c r="AC269" s="269">
        <f t="shared" si="79"/>
        <v>4311.5625</v>
      </c>
      <c r="AD269" s="269">
        <f t="shared" si="80"/>
        <v>5173.875</v>
      </c>
      <c r="AF269" s="200">
        <f t="shared" si="81"/>
        <v>0</v>
      </c>
      <c r="AG269" s="200">
        <f t="shared" si="82"/>
        <v>0</v>
      </c>
      <c r="AH269" s="200">
        <f t="shared" si="83"/>
        <v>0</v>
      </c>
      <c r="AI269" s="200">
        <f t="shared" si="84"/>
        <v>0</v>
      </c>
      <c r="AJ269" s="200">
        <f t="shared" si="85"/>
        <v>0</v>
      </c>
      <c r="AK269" s="200">
        <f t="shared" si="86"/>
        <v>0</v>
      </c>
      <c r="AL269" s="200">
        <f t="shared" si="87"/>
        <v>0</v>
      </c>
      <c r="AM269" s="238">
        <f t="shared" si="88"/>
        <v>0</v>
      </c>
      <c r="AN269" s="187">
        <f t="shared" si="89"/>
        <v>0</v>
      </c>
    </row>
    <row r="270" spans="1:40" ht="13.9" x14ac:dyDescent="0.4">
      <c r="A270" s="12" t="str">
        <f>Tunns!A270</f>
        <v>EGR</v>
      </c>
      <c r="B270" s="12">
        <f>Tunns!B270</f>
        <v>44</v>
      </c>
      <c r="C270" t="str">
        <f>Tunns!C270</f>
        <v>Midland to Millendon Junction</v>
      </c>
      <c r="D270" s="204">
        <f>'DORC build-up'!I214</f>
        <v>1.1000000000000001</v>
      </c>
      <c r="E270" s="16">
        <v>84</v>
      </c>
      <c r="F270" s="16">
        <v>0</v>
      </c>
      <c r="G270" s="16">
        <v>0</v>
      </c>
      <c r="H270" s="16">
        <v>0</v>
      </c>
      <c r="I270" s="16">
        <v>7</v>
      </c>
      <c r="J270" s="16">
        <v>0</v>
      </c>
      <c r="K270" s="16">
        <v>0</v>
      </c>
      <c r="L270" s="16">
        <v>0</v>
      </c>
      <c r="N270" s="197">
        <v>12</v>
      </c>
      <c r="O270" s="197">
        <v>0</v>
      </c>
      <c r="P270" s="197">
        <v>0</v>
      </c>
      <c r="Q270" s="197">
        <v>0</v>
      </c>
      <c r="R270" s="197">
        <v>1</v>
      </c>
      <c r="S270" s="197">
        <v>0</v>
      </c>
      <c r="T270" s="197">
        <v>0</v>
      </c>
      <c r="U270" s="197">
        <v>0</v>
      </c>
      <c r="W270" s="269">
        <f t="shared" si="73"/>
        <v>862.3125</v>
      </c>
      <c r="X270" s="269">
        <f t="shared" si="74"/>
        <v>1293.46875</v>
      </c>
      <c r="Y270" s="269">
        <f t="shared" si="75"/>
        <v>1724.625</v>
      </c>
      <c r="Z270" s="269">
        <f t="shared" si="76"/>
        <v>2155.78125</v>
      </c>
      <c r="AA270" s="269">
        <f t="shared" si="77"/>
        <v>2586.9375</v>
      </c>
      <c r="AB270" s="269">
        <f t="shared" si="78"/>
        <v>3449.25</v>
      </c>
      <c r="AC270" s="269">
        <f t="shared" si="79"/>
        <v>4311.5625</v>
      </c>
      <c r="AD270" s="269">
        <f t="shared" si="80"/>
        <v>5173.875</v>
      </c>
      <c r="AF270" s="200">
        <f t="shared" si="81"/>
        <v>79677.675000000003</v>
      </c>
      <c r="AG270" s="200">
        <f t="shared" si="82"/>
        <v>0</v>
      </c>
      <c r="AH270" s="200">
        <f t="shared" si="83"/>
        <v>0</v>
      </c>
      <c r="AI270" s="200">
        <f t="shared" si="84"/>
        <v>0</v>
      </c>
      <c r="AJ270" s="200">
        <f t="shared" si="85"/>
        <v>19919.418750000001</v>
      </c>
      <c r="AK270" s="200">
        <f t="shared" si="86"/>
        <v>0</v>
      </c>
      <c r="AL270" s="200">
        <f t="shared" si="87"/>
        <v>0</v>
      </c>
      <c r="AM270" s="238">
        <f t="shared" si="88"/>
        <v>0</v>
      </c>
      <c r="AN270" s="187">
        <f t="shared" si="89"/>
        <v>99597.09375</v>
      </c>
    </row>
    <row r="271" spans="1:40" ht="13.9" x14ac:dyDescent="0.4">
      <c r="A271" s="12" t="str">
        <f>Tunns!A271</f>
        <v>EGR</v>
      </c>
      <c r="B271" s="12">
        <f>Tunns!B271</f>
        <v>44</v>
      </c>
      <c r="C271" t="str">
        <f>Tunns!C271</f>
        <v>Millendon Junction to Toodyay West</v>
      </c>
      <c r="D271" s="204">
        <f>'DORC build-up'!I215</f>
        <v>1.1000000000000001</v>
      </c>
      <c r="E271" s="16">
        <v>798.1</v>
      </c>
      <c r="F271" s="16">
        <v>0</v>
      </c>
      <c r="G271" s="16">
        <v>0</v>
      </c>
      <c r="H271" s="16">
        <v>0</v>
      </c>
      <c r="I271" s="16">
        <v>28</v>
      </c>
      <c r="J271" s="16">
        <v>0</v>
      </c>
      <c r="K271" s="16">
        <v>21</v>
      </c>
      <c r="L271" s="16">
        <v>0</v>
      </c>
      <c r="N271" s="197">
        <v>114</v>
      </c>
      <c r="O271" s="197">
        <v>0</v>
      </c>
      <c r="P271" s="197">
        <v>0</v>
      </c>
      <c r="Q271" s="197">
        <v>0</v>
      </c>
      <c r="R271" s="197">
        <v>4</v>
      </c>
      <c r="S271" s="197">
        <v>0</v>
      </c>
      <c r="T271" s="197">
        <v>3</v>
      </c>
      <c r="U271" s="197">
        <v>0</v>
      </c>
      <c r="W271" s="269">
        <f t="shared" si="73"/>
        <v>862.3125</v>
      </c>
      <c r="X271" s="269">
        <f t="shared" si="74"/>
        <v>1293.46875</v>
      </c>
      <c r="Y271" s="269">
        <f t="shared" si="75"/>
        <v>1724.625</v>
      </c>
      <c r="Z271" s="269">
        <f t="shared" si="76"/>
        <v>2155.78125</v>
      </c>
      <c r="AA271" s="269">
        <f t="shared" si="77"/>
        <v>2586.9375</v>
      </c>
      <c r="AB271" s="269">
        <f t="shared" si="78"/>
        <v>3449.25</v>
      </c>
      <c r="AC271" s="269">
        <f t="shared" si="79"/>
        <v>4311.5625</v>
      </c>
      <c r="AD271" s="269">
        <f t="shared" si="80"/>
        <v>5173.875</v>
      </c>
      <c r="AF271" s="200">
        <f t="shared" si="81"/>
        <v>757032.76687500009</v>
      </c>
      <c r="AG271" s="200">
        <f t="shared" si="82"/>
        <v>0</v>
      </c>
      <c r="AH271" s="200">
        <f t="shared" si="83"/>
        <v>0</v>
      </c>
      <c r="AI271" s="200">
        <f t="shared" si="84"/>
        <v>0</v>
      </c>
      <c r="AJ271" s="200">
        <f t="shared" si="85"/>
        <v>79677.675000000003</v>
      </c>
      <c r="AK271" s="200">
        <f t="shared" si="86"/>
        <v>0</v>
      </c>
      <c r="AL271" s="200">
        <f t="shared" si="87"/>
        <v>99597.093750000015</v>
      </c>
      <c r="AM271" s="238">
        <f t="shared" si="88"/>
        <v>0</v>
      </c>
      <c r="AN271" s="187">
        <f t="shared" si="89"/>
        <v>936307.53562500014</v>
      </c>
    </row>
    <row r="272" spans="1:40" ht="13.9" x14ac:dyDescent="0.4">
      <c r="A272" s="12" t="str">
        <f>Tunns!A272</f>
        <v>EGR</v>
      </c>
      <c r="B272" s="12">
        <f>Tunns!B272</f>
        <v>44</v>
      </c>
      <c r="C272" t="str">
        <f>Tunns!C272</f>
        <v>Toodyay West</v>
      </c>
      <c r="D272" s="204">
        <f>'DORC build-up'!I216</f>
        <v>0</v>
      </c>
      <c r="E272" s="16">
        <v>0</v>
      </c>
      <c r="F272" s="16">
        <v>0</v>
      </c>
      <c r="G272" s="16">
        <v>0</v>
      </c>
      <c r="H272" s="16">
        <v>0</v>
      </c>
      <c r="I272" s="16">
        <v>0</v>
      </c>
      <c r="J272" s="16">
        <v>0</v>
      </c>
      <c r="K272" s="16">
        <v>0</v>
      </c>
      <c r="L272" s="16">
        <v>0</v>
      </c>
      <c r="N272" s="197">
        <v>0</v>
      </c>
      <c r="O272" s="197">
        <v>0</v>
      </c>
      <c r="P272" s="197">
        <v>0</v>
      </c>
      <c r="Q272" s="197">
        <v>0</v>
      </c>
      <c r="R272" s="197">
        <v>0</v>
      </c>
      <c r="S272" s="197">
        <v>0</v>
      </c>
      <c r="T272" s="197">
        <v>0</v>
      </c>
      <c r="U272" s="197">
        <v>0</v>
      </c>
      <c r="W272" s="269">
        <f t="shared" si="73"/>
        <v>862.3125</v>
      </c>
      <c r="X272" s="269">
        <f t="shared" si="74"/>
        <v>1293.46875</v>
      </c>
      <c r="Y272" s="269">
        <f t="shared" si="75"/>
        <v>1724.625</v>
      </c>
      <c r="Z272" s="269">
        <f t="shared" si="76"/>
        <v>2155.78125</v>
      </c>
      <c r="AA272" s="269">
        <f t="shared" si="77"/>
        <v>2586.9375</v>
      </c>
      <c r="AB272" s="269">
        <f t="shared" si="78"/>
        <v>3449.25</v>
      </c>
      <c r="AC272" s="269">
        <f t="shared" si="79"/>
        <v>4311.5625</v>
      </c>
      <c r="AD272" s="269">
        <f t="shared" si="80"/>
        <v>5173.875</v>
      </c>
      <c r="AF272" s="200">
        <f t="shared" si="81"/>
        <v>0</v>
      </c>
      <c r="AG272" s="200">
        <f t="shared" si="82"/>
        <v>0</v>
      </c>
      <c r="AH272" s="200">
        <f t="shared" si="83"/>
        <v>0</v>
      </c>
      <c r="AI272" s="200">
        <f t="shared" si="84"/>
        <v>0</v>
      </c>
      <c r="AJ272" s="200">
        <f t="shared" si="85"/>
        <v>0</v>
      </c>
      <c r="AK272" s="200">
        <f t="shared" si="86"/>
        <v>0</v>
      </c>
      <c r="AL272" s="200">
        <f t="shared" si="87"/>
        <v>0</v>
      </c>
      <c r="AM272" s="238">
        <f t="shared" si="88"/>
        <v>0</v>
      </c>
      <c r="AN272" s="187">
        <f t="shared" si="89"/>
        <v>0</v>
      </c>
    </row>
    <row r="273" spans="1:40" ht="13.9" x14ac:dyDescent="0.4">
      <c r="A273" s="12" t="str">
        <f>Tunns!A273</f>
        <v>EGR</v>
      </c>
      <c r="B273" s="12">
        <f>Tunns!B273</f>
        <v>44</v>
      </c>
      <c r="C273" t="str">
        <f>Tunns!C273</f>
        <v>Toodyay West to Avon Yard</v>
      </c>
      <c r="D273" s="204">
        <f>'DORC build-up'!I217</f>
        <v>1.1000000000000001</v>
      </c>
      <c r="E273" s="16">
        <v>465.12081911262794</v>
      </c>
      <c r="F273" s="16">
        <v>7</v>
      </c>
      <c r="G273" s="16">
        <v>0</v>
      </c>
      <c r="H273" s="16">
        <v>0</v>
      </c>
      <c r="I273" s="16">
        <v>21</v>
      </c>
      <c r="J273" s="16">
        <v>0</v>
      </c>
      <c r="K273" s="16">
        <v>14</v>
      </c>
      <c r="L273" s="16">
        <v>0</v>
      </c>
      <c r="N273" s="197">
        <v>70</v>
      </c>
      <c r="O273" s="197">
        <v>1</v>
      </c>
      <c r="P273" s="197">
        <v>0</v>
      </c>
      <c r="Q273" s="197">
        <v>0</v>
      </c>
      <c r="R273" s="197">
        <v>3</v>
      </c>
      <c r="S273" s="197">
        <v>0</v>
      </c>
      <c r="T273" s="197">
        <v>2</v>
      </c>
      <c r="U273" s="197">
        <v>0</v>
      </c>
      <c r="W273" s="269">
        <f t="shared" si="73"/>
        <v>862.3125</v>
      </c>
      <c r="X273" s="269">
        <f t="shared" si="74"/>
        <v>1293.46875</v>
      </c>
      <c r="Y273" s="269">
        <f t="shared" si="75"/>
        <v>1724.625</v>
      </c>
      <c r="Z273" s="269">
        <f t="shared" si="76"/>
        <v>2155.78125</v>
      </c>
      <c r="AA273" s="269">
        <f t="shared" si="77"/>
        <v>2586.9375</v>
      </c>
      <c r="AB273" s="269">
        <f t="shared" si="78"/>
        <v>3449.25</v>
      </c>
      <c r="AC273" s="269">
        <f t="shared" si="79"/>
        <v>4311.5625</v>
      </c>
      <c r="AD273" s="269">
        <f t="shared" si="80"/>
        <v>5173.875</v>
      </c>
      <c r="AF273" s="200">
        <f t="shared" si="81"/>
        <v>441187.44596416381</v>
      </c>
      <c r="AG273" s="200">
        <f t="shared" si="82"/>
        <v>9959.7093750000004</v>
      </c>
      <c r="AH273" s="200">
        <f t="shared" si="83"/>
        <v>0</v>
      </c>
      <c r="AI273" s="200">
        <f t="shared" si="84"/>
        <v>0</v>
      </c>
      <c r="AJ273" s="200">
        <f t="shared" si="85"/>
        <v>59758.256250000006</v>
      </c>
      <c r="AK273" s="200">
        <f t="shared" si="86"/>
        <v>0</v>
      </c>
      <c r="AL273" s="200">
        <f t="shared" si="87"/>
        <v>66398.0625</v>
      </c>
      <c r="AM273" s="238">
        <f t="shared" si="88"/>
        <v>0</v>
      </c>
      <c r="AN273" s="187">
        <f t="shared" si="89"/>
        <v>577303.47408916382</v>
      </c>
    </row>
    <row r="274" spans="1:40" ht="13.9" x14ac:dyDescent="0.4">
      <c r="A274" s="12" t="str">
        <f>Tunns!A274</f>
        <v>EGR</v>
      </c>
      <c r="B274" s="12">
        <f>Tunns!B274</f>
        <v>44</v>
      </c>
      <c r="C274" t="str">
        <f>Tunns!C274</f>
        <v>Avon Yard</v>
      </c>
      <c r="D274" s="204">
        <f>'DORC build-up'!I218</f>
        <v>1.2</v>
      </c>
      <c r="E274" s="16">
        <v>7</v>
      </c>
      <c r="F274" s="16">
        <v>0</v>
      </c>
      <c r="G274" s="16">
        <v>0</v>
      </c>
      <c r="H274" s="16">
        <v>0</v>
      </c>
      <c r="I274" s="16">
        <v>0</v>
      </c>
      <c r="J274" s="16">
        <v>0</v>
      </c>
      <c r="K274" s="16">
        <v>0</v>
      </c>
      <c r="L274" s="16">
        <v>0</v>
      </c>
      <c r="N274" s="197">
        <v>1</v>
      </c>
      <c r="O274" s="197">
        <v>0</v>
      </c>
      <c r="P274" s="197">
        <v>0</v>
      </c>
      <c r="Q274" s="197">
        <v>0</v>
      </c>
      <c r="R274" s="197">
        <v>0</v>
      </c>
      <c r="S274" s="197">
        <v>0</v>
      </c>
      <c r="T274" s="197">
        <v>0</v>
      </c>
      <c r="U274" s="197">
        <v>0</v>
      </c>
      <c r="W274" s="269">
        <f t="shared" si="73"/>
        <v>862.3125</v>
      </c>
      <c r="X274" s="269">
        <f t="shared" si="74"/>
        <v>1293.46875</v>
      </c>
      <c r="Y274" s="269">
        <f t="shared" si="75"/>
        <v>1724.625</v>
      </c>
      <c r="Z274" s="269">
        <f t="shared" si="76"/>
        <v>2155.78125</v>
      </c>
      <c r="AA274" s="269">
        <f t="shared" si="77"/>
        <v>2586.9375</v>
      </c>
      <c r="AB274" s="269">
        <f t="shared" si="78"/>
        <v>3449.25</v>
      </c>
      <c r="AC274" s="269">
        <f t="shared" si="79"/>
        <v>4311.5625</v>
      </c>
      <c r="AD274" s="269">
        <f t="shared" si="80"/>
        <v>5173.875</v>
      </c>
      <c r="AF274" s="200">
        <f t="shared" si="81"/>
        <v>7243.4250000000002</v>
      </c>
      <c r="AG274" s="200">
        <f t="shared" si="82"/>
        <v>0</v>
      </c>
      <c r="AH274" s="200">
        <f t="shared" si="83"/>
        <v>0</v>
      </c>
      <c r="AI274" s="200">
        <f t="shared" si="84"/>
        <v>0</v>
      </c>
      <c r="AJ274" s="200">
        <f t="shared" si="85"/>
        <v>0</v>
      </c>
      <c r="AK274" s="200">
        <f t="shared" si="86"/>
        <v>0</v>
      </c>
      <c r="AL274" s="200">
        <f t="shared" si="87"/>
        <v>0</v>
      </c>
      <c r="AM274" s="238">
        <f t="shared" si="88"/>
        <v>0</v>
      </c>
      <c r="AN274" s="187">
        <f t="shared" si="89"/>
        <v>7243.4250000000002</v>
      </c>
    </row>
    <row r="275" spans="1:40" ht="13.9" x14ac:dyDescent="0.4">
      <c r="A275" s="12" t="str">
        <f>Tunns!A275</f>
        <v>Metro</v>
      </c>
      <c r="B275" s="12">
        <f>Tunns!B275</f>
        <v>45</v>
      </c>
      <c r="C275" t="str">
        <f>Tunns!C275</f>
        <v>Midland to Woodbridge South</v>
      </c>
      <c r="D275" s="204">
        <f>'DORC build-up'!I219</f>
        <v>1</v>
      </c>
      <c r="E275" s="16">
        <v>0.78020477815699651</v>
      </c>
      <c r="F275" s="16">
        <v>0</v>
      </c>
      <c r="G275" s="16">
        <v>0</v>
      </c>
      <c r="H275" s="16">
        <v>0</v>
      </c>
      <c r="I275" s="16">
        <v>0</v>
      </c>
      <c r="J275" s="16">
        <v>0</v>
      </c>
      <c r="K275" s="16">
        <v>0</v>
      </c>
      <c r="L275" s="16">
        <v>0</v>
      </c>
      <c r="N275" s="197">
        <v>1</v>
      </c>
      <c r="O275" s="197">
        <v>0</v>
      </c>
      <c r="P275" s="197">
        <v>0</v>
      </c>
      <c r="Q275" s="197">
        <v>0</v>
      </c>
      <c r="R275" s="197">
        <v>0</v>
      </c>
      <c r="S275" s="197">
        <v>0</v>
      </c>
      <c r="T275" s="197">
        <v>0</v>
      </c>
      <c r="U275" s="197">
        <v>0</v>
      </c>
      <c r="W275" s="269">
        <f t="shared" si="73"/>
        <v>862.3125</v>
      </c>
      <c r="X275" s="269">
        <f t="shared" si="74"/>
        <v>1293.46875</v>
      </c>
      <c r="Y275" s="269">
        <f t="shared" si="75"/>
        <v>1724.625</v>
      </c>
      <c r="Z275" s="269">
        <f t="shared" si="76"/>
        <v>2155.78125</v>
      </c>
      <c r="AA275" s="269">
        <f t="shared" si="77"/>
        <v>2586.9375</v>
      </c>
      <c r="AB275" s="269">
        <f t="shared" si="78"/>
        <v>3449.25</v>
      </c>
      <c r="AC275" s="269">
        <f t="shared" si="79"/>
        <v>4311.5625</v>
      </c>
      <c r="AD275" s="269">
        <f t="shared" si="80"/>
        <v>5173.875</v>
      </c>
      <c r="AF275" s="200">
        <f t="shared" si="81"/>
        <v>672.78033276450503</v>
      </c>
      <c r="AG275" s="200">
        <f t="shared" si="82"/>
        <v>0</v>
      </c>
      <c r="AH275" s="200">
        <f t="shared" si="83"/>
        <v>0</v>
      </c>
      <c r="AI275" s="200">
        <f t="shared" si="84"/>
        <v>0</v>
      </c>
      <c r="AJ275" s="200">
        <f t="shared" si="85"/>
        <v>0</v>
      </c>
      <c r="AK275" s="200">
        <f t="shared" si="86"/>
        <v>0</v>
      </c>
      <c r="AL275" s="200">
        <f t="shared" si="87"/>
        <v>0</v>
      </c>
      <c r="AM275" s="238">
        <f t="shared" si="88"/>
        <v>0</v>
      </c>
      <c r="AN275" s="187">
        <f t="shared" si="89"/>
        <v>672.78033276450503</v>
      </c>
    </row>
    <row r="276" spans="1:40" ht="13.9" x14ac:dyDescent="0.4">
      <c r="A276" s="12" t="str">
        <f>Tunns!A276</f>
        <v>Metro</v>
      </c>
      <c r="B276" s="12">
        <f>Tunns!B276</f>
        <v>45</v>
      </c>
      <c r="C276" t="str">
        <f>Tunns!C276</f>
        <v>Woodbridge West to Woodbridge South</v>
      </c>
      <c r="D276" s="204">
        <f>'DORC build-up'!I220</f>
        <v>1</v>
      </c>
      <c r="E276" s="16">
        <v>0</v>
      </c>
      <c r="F276" s="16">
        <v>0</v>
      </c>
      <c r="G276" s="16">
        <v>0</v>
      </c>
      <c r="H276" s="16">
        <v>0</v>
      </c>
      <c r="I276" s="16">
        <v>0</v>
      </c>
      <c r="J276" s="16">
        <v>0</v>
      </c>
      <c r="K276" s="16">
        <v>0</v>
      </c>
      <c r="L276" s="16">
        <v>0</v>
      </c>
      <c r="N276" s="197">
        <v>0</v>
      </c>
      <c r="O276" s="197">
        <v>0</v>
      </c>
      <c r="P276" s="197">
        <v>0</v>
      </c>
      <c r="Q276" s="197">
        <v>0</v>
      </c>
      <c r="R276" s="197">
        <v>0</v>
      </c>
      <c r="S276" s="197">
        <v>0</v>
      </c>
      <c r="T276" s="197">
        <v>0</v>
      </c>
      <c r="U276" s="197">
        <v>0</v>
      </c>
      <c r="W276" s="269">
        <f t="shared" si="73"/>
        <v>862.3125</v>
      </c>
      <c r="X276" s="269">
        <f t="shared" si="74"/>
        <v>1293.46875</v>
      </c>
      <c r="Y276" s="269">
        <f t="shared" si="75"/>
        <v>1724.625</v>
      </c>
      <c r="Z276" s="269">
        <f t="shared" si="76"/>
        <v>2155.78125</v>
      </c>
      <c r="AA276" s="269">
        <f t="shared" si="77"/>
        <v>2586.9375</v>
      </c>
      <c r="AB276" s="269">
        <f t="shared" si="78"/>
        <v>3449.25</v>
      </c>
      <c r="AC276" s="269">
        <f t="shared" si="79"/>
        <v>4311.5625</v>
      </c>
      <c r="AD276" s="269">
        <f t="shared" si="80"/>
        <v>5173.875</v>
      </c>
      <c r="AF276" s="200">
        <f t="shared" si="81"/>
        <v>0</v>
      </c>
      <c r="AG276" s="200">
        <f t="shared" si="82"/>
        <v>0</v>
      </c>
      <c r="AH276" s="200">
        <f t="shared" si="83"/>
        <v>0</v>
      </c>
      <c r="AI276" s="200">
        <f t="shared" si="84"/>
        <v>0</v>
      </c>
      <c r="AJ276" s="200">
        <f t="shared" si="85"/>
        <v>0</v>
      </c>
      <c r="AK276" s="200">
        <f t="shared" si="86"/>
        <v>0</v>
      </c>
      <c r="AL276" s="200">
        <f t="shared" si="87"/>
        <v>0</v>
      </c>
      <c r="AM276" s="238">
        <f t="shared" si="88"/>
        <v>0</v>
      </c>
      <c r="AN276" s="187">
        <f t="shared" si="89"/>
        <v>0</v>
      </c>
    </row>
    <row r="277" spans="1:40" ht="13.9" x14ac:dyDescent="0.4">
      <c r="A277" s="12" t="str">
        <f>Tunns!A277</f>
        <v>Metro</v>
      </c>
      <c r="B277" s="12">
        <f>Tunns!B277</f>
        <v>45</v>
      </c>
      <c r="C277" t="str">
        <f>Tunns!C277</f>
        <v>Woodbridge South to Forrestfield</v>
      </c>
      <c r="D277" s="204">
        <f>'DORC build-up'!I221</f>
        <v>1</v>
      </c>
      <c r="E277" s="16">
        <v>31.120819112627984</v>
      </c>
      <c r="F277" s="16">
        <v>0</v>
      </c>
      <c r="G277" s="16">
        <v>7</v>
      </c>
      <c r="H277" s="16">
        <v>7</v>
      </c>
      <c r="I277" s="16">
        <v>7</v>
      </c>
      <c r="J277" s="16">
        <v>0</v>
      </c>
      <c r="K277" s="16">
        <v>0</v>
      </c>
      <c r="L277" s="16">
        <v>0</v>
      </c>
      <c r="N277" s="197">
        <v>8</v>
      </c>
      <c r="O277" s="197">
        <v>0</v>
      </c>
      <c r="P277" s="197">
        <v>1</v>
      </c>
      <c r="Q277" s="197">
        <v>1</v>
      </c>
      <c r="R277" s="197">
        <v>1</v>
      </c>
      <c r="S277" s="197">
        <v>0</v>
      </c>
      <c r="T277" s="197">
        <v>0</v>
      </c>
      <c r="U277" s="197">
        <v>0</v>
      </c>
      <c r="W277" s="269">
        <f t="shared" si="73"/>
        <v>862.3125</v>
      </c>
      <c r="X277" s="269">
        <f t="shared" si="74"/>
        <v>1293.46875</v>
      </c>
      <c r="Y277" s="269">
        <f t="shared" si="75"/>
        <v>1724.625</v>
      </c>
      <c r="Z277" s="269">
        <f t="shared" si="76"/>
        <v>2155.78125</v>
      </c>
      <c r="AA277" s="269">
        <f t="shared" si="77"/>
        <v>2586.9375</v>
      </c>
      <c r="AB277" s="269">
        <f t="shared" si="78"/>
        <v>3449.25</v>
      </c>
      <c r="AC277" s="269">
        <f t="shared" si="79"/>
        <v>4311.5625</v>
      </c>
      <c r="AD277" s="269">
        <f t="shared" si="80"/>
        <v>5173.875</v>
      </c>
      <c r="AF277" s="200">
        <f t="shared" si="81"/>
        <v>26835.871331058017</v>
      </c>
      <c r="AG277" s="200">
        <f t="shared" si="82"/>
        <v>0</v>
      </c>
      <c r="AH277" s="200">
        <f t="shared" si="83"/>
        <v>12072.375</v>
      </c>
      <c r="AI277" s="200">
        <f t="shared" si="84"/>
        <v>15090.46875</v>
      </c>
      <c r="AJ277" s="200">
        <f t="shared" si="85"/>
        <v>18108.5625</v>
      </c>
      <c r="AK277" s="200">
        <f t="shared" si="86"/>
        <v>0</v>
      </c>
      <c r="AL277" s="200">
        <f t="shared" si="87"/>
        <v>0</v>
      </c>
      <c r="AM277" s="238">
        <f t="shared" si="88"/>
        <v>0</v>
      </c>
      <c r="AN277" s="187">
        <f t="shared" si="89"/>
        <v>72107.277581058021</v>
      </c>
    </row>
    <row r="278" spans="1:40" ht="13.9" x14ac:dyDescent="0.4">
      <c r="A278" s="12" t="str">
        <f>Tunns!A278</f>
        <v>Metro</v>
      </c>
      <c r="B278" s="12">
        <f>Tunns!B278</f>
        <v>45</v>
      </c>
      <c r="C278" t="str">
        <f>Tunns!C278</f>
        <v>Forrestfield</v>
      </c>
      <c r="D278" s="204">
        <f>'DORC build-up'!I222</f>
        <v>1</v>
      </c>
      <c r="E278" s="16">
        <v>0</v>
      </c>
      <c r="F278" s="16">
        <v>0</v>
      </c>
      <c r="G278" s="16">
        <v>0</v>
      </c>
      <c r="H278" s="16">
        <v>0</v>
      </c>
      <c r="I278" s="16">
        <v>0</v>
      </c>
      <c r="J278" s="16">
        <v>0</v>
      </c>
      <c r="K278" s="16">
        <v>0</v>
      </c>
      <c r="L278" s="16">
        <v>0</v>
      </c>
      <c r="N278" s="197">
        <v>0</v>
      </c>
      <c r="O278" s="197">
        <v>0</v>
      </c>
      <c r="P278" s="197">
        <v>0</v>
      </c>
      <c r="Q278" s="197">
        <v>0</v>
      </c>
      <c r="R278" s="197">
        <v>0</v>
      </c>
      <c r="S278" s="197">
        <v>0</v>
      </c>
      <c r="T278" s="197">
        <v>0</v>
      </c>
      <c r="U278" s="197">
        <v>0</v>
      </c>
      <c r="W278" s="269">
        <f t="shared" si="73"/>
        <v>862.3125</v>
      </c>
      <c r="X278" s="269">
        <f t="shared" si="74"/>
        <v>1293.46875</v>
      </c>
      <c r="Y278" s="269">
        <f t="shared" si="75"/>
        <v>1724.625</v>
      </c>
      <c r="Z278" s="269">
        <f t="shared" si="76"/>
        <v>2155.78125</v>
      </c>
      <c r="AA278" s="269">
        <f t="shared" si="77"/>
        <v>2586.9375</v>
      </c>
      <c r="AB278" s="269">
        <f t="shared" si="78"/>
        <v>3449.25</v>
      </c>
      <c r="AC278" s="269">
        <f t="shared" si="79"/>
        <v>4311.5625</v>
      </c>
      <c r="AD278" s="269">
        <f t="shared" si="80"/>
        <v>5173.875</v>
      </c>
      <c r="AF278" s="200">
        <f t="shared" si="81"/>
        <v>0</v>
      </c>
      <c r="AG278" s="200">
        <f t="shared" si="82"/>
        <v>0</v>
      </c>
      <c r="AH278" s="200">
        <f t="shared" si="83"/>
        <v>0</v>
      </c>
      <c r="AI278" s="200">
        <f t="shared" si="84"/>
        <v>0</v>
      </c>
      <c r="AJ278" s="200">
        <f t="shared" si="85"/>
        <v>0</v>
      </c>
      <c r="AK278" s="200">
        <f t="shared" si="86"/>
        <v>0</v>
      </c>
      <c r="AL278" s="200">
        <f t="shared" si="87"/>
        <v>0</v>
      </c>
      <c r="AM278" s="238">
        <f t="shared" si="88"/>
        <v>0</v>
      </c>
      <c r="AN278" s="187">
        <f t="shared" si="89"/>
        <v>0</v>
      </c>
    </row>
    <row r="279" spans="1:40" ht="13.9" x14ac:dyDescent="0.4">
      <c r="A279" s="12" t="str">
        <f>Tunns!A279</f>
        <v>Metro</v>
      </c>
      <c r="B279" s="12">
        <f>Tunns!B279</f>
        <v>45</v>
      </c>
      <c r="C279" t="str">
        <f>Tunns!C279</f>
        <v>Forrestfield to Kenwick</v>
      </c>
      <c r="D279" s="204">
        <f>'DORC build-up'!I223</f>
        <v>1</v>
      </c>
      <c r="E279" s="16">
        <v>21</v>
      </c>
      <c r="F279" s="16">
        <v>0</v>
      </c>
      <c r="G279" s="16">
        <v>0</v>
      </c>
      <c r="H279" s="16">
        <v>14</v>
      </c>
      <c r="I279" s="16">
        <v>0</v>
      </c>
      <c r="J279" s="16">
        <v>7</v>
      </c>
      <c r="K279" s="16">
        <v>7</v>
      </c>
      <c r="L279" s="16">
        <v>0</v>
      </c>
      <c r="N279" s="197">
        <v>3</v>
      </c>
      <c r="O279" s="197">
        <v>0</v>
      </c>
      <c r="P279" s="197">
        <v>0</v>
      </c>
      <c r="Q279" s="197">
        <v>2</v>
      </c>
      <c r="R279" s="197">
        <v>0</v>
      </c>
      <c r="S279" s="197">
        <v>1</v>
      </c>
      <c r="T279" s="197">
        <v>1</v>
      </c>
      <c r="U279" s="197">
        <v>0</v>
      </c>
      <c r="W279" s="269">
        <f t="shared" si="73"/>
        <v>862.3125</v>
      </c>
      <c r="X279" s="269">
        <f t="shared" si="74"/>
        <v>1293.46875</v>
      </c>
      <c r="Y279" s="269">
        <f t="shared" si="75"/>
        <v>1724.625</v>
      </c>
      <c r="Z279" s="269">
        <f t="shared" si="76"/>
        <v>2155.78125</v>
      </c>
      <c r="AA279" s="269">
        <f t="shared" si="77"/>
        <v>2586.9375</v>
      </c>
      <c r="AB279" s="269">
        <f t="shared" si="78"/>
        <v>3449.25</v>
      </c>
      <c r="AC279" s="269">
        <f t="shared" si="79"/>
        <v>4311.5625</v>
      </c>
      <c r="AD279" s="269">
        <f t="shared" si="80"/>
        <v>5173.875</v>
      </c>
      <c r="AF279" s="200">
        <f t="shared" si="81"/>
        <v>18108.5625</v>
      </c>
      <c r="AG279" s="200">
        <f t="shared" si="82"/>
        <v>0</v>
      </c>
      <c r="AH279" s="200">
        <f t="shared" si="83"/>
        <v>0</v>
      </c>
      <c r="AI279" s="200">
        <f t="shared" si="84"/>
        <v>30180.9375</v>
      </c>
      <c r="AJ279" s="200">
        <f t="shared" si="85"/>
        <v>0</v>
      </c>
      <c r="AK279" s="200">
        <f t="shared" si="86"/>
        <v>24144.75</v>
      </c>
      <c r="AL279" s="200">
        <f t="shared" si="87"/>
        <v>30180.9375</v>
      </c>
      <c r="AM279" s="238">
        <f t="shared" si="88"/>
        <v>0</v>
      </c>
      <c r="AN279" s="187">
        <f t="shared" si="89"/>
        <v>102615.1875</v>
      </c>
    </row>
    <row r="280" spans="1:40" ht="13.9" x14ac:dyDescent="0.4">
      <c r="A280" s="12" t="str">
        <f>Tunns!A280</f>
        <v>Metro</v>
      </c>
      <c r="B280" s="12">
        <f>Tunns!B280</f>
        <v>45</v>
      </c>
      <c r="C280" t="str">
        <f>Tunns!C280</f>
        <v>Kenwick to Cockburn East</v>
      </c>
      <c r="D280" s="204">
        <f>'DORC build-up'!I224</f>
        <v>1</v>
      </c>
      <c r="E280" s="16">
        <v>147</v>
      </c>
      <c r="F280" s="16">
        <v>0</v>
      </c>
      <c r="G280" s="16">
        <v>7</v>
      </c>
      <c r="H280" s="16">
        <v>0</v>
      </c>
      <c r="I280" s="16">
        <v>0</v>
      </c>
      <c r="J280" s="16">
        <v>14</v>
      </c>
      <c r="K280" s="16">
        <v>0</v>
      </c>
      <c r="L280" s="16">
        <v>0</v>
      </c>
      <c r="N280" s="197">
        <v>21</v>
      </c>
      <c r="O280" s="197">
        <v>0</v>
      </c>
      <c r="P280" s="197">
        <v>1</v>
      </c>
      <c r="Q280" s="197">
        <v>0</v>
      </c>
      <c r="R280" s="197">
        <v>0</v>
      </c>
      <c r="S280" s="197">
        <v>2</v>
      </c>
      <c r="T280" s="197">
        <v>0</v>
      </c>
      <c r="U280" s="197">
        <v>0</v>
      </c>
      <c r="W280" s="269">
        <f t="shared" si="73"/>
        <v>862.3125</v>
      </c>
      <c r="X280" s="269">
        <f t="shared" si="74"/>
        <v>1293.46875</v>
      </c>
      <c r="Y280" s="269">
        <f t="shared" si="75"/>
        <v>1724.625</v>
      </c>
      <c r="Z280" s="269">
        <f t="shared" si="76"/>
        <v>2155.78125</v>
      </c>
      <c r="AA280" s="269">
        <f t="shared" si="77"/>
        <v>2586.9375</v>
      </c>
      <c r="AB280" s="269">
        <f t="shared" si="78"/>
        <v>3449.25</v>
      </c>
      <c r="AC280" s="269">
        <f t="shared" si="79"/>
        <v>4311.5625</v>
      </c>
      <c r="AD280" s="269">
        <f t="shared" si="80"/>
        <v>5173.875</v>
      </c>
      <c r="AF280" s="200">
        <f t="shared" si="81"/>
        <v>126759.9375</v>
      </c>
      <c r="AG280" s="200">
        <f t="shared" si="82"/>
        <v>0</v>
      </c>
      <c r="AH280" s="200">
        <f t="shared" si="83"/>
        <v>12072.375</v>
      </c>
      <c r="AI280" s="200">
        <f t="shared" si="84"/>
        <v>0</v>
      </c>
      <c r="AJ280" s="200">
        <f t="shared" si="85"/>
        <v>0</v>
      </c>
      <c r="AK280" s="200">
        <f t="shared" si="86"/>
        <v>48289.5</v>
      </c>
      <c r="AL280" s="200">
        <f t="shared" si="87"/>
        <v>0</v>
      </c>
      <c r="AM280" s="238">
        <f t="shared" si="88"/>
        <v>0</v>
      </c>
      <c r="AN280" s="187">
        <f t="shared" si="89"/>
        <v>187121.8125</v>
      </c>
    </row>
    <row r="281" spans="1:40" ht="13.9" x14ac:dyDescent="0.4">
      <c r="A281" s="12" t="str">
        <f>Tunns!A281</f>
        <v>Metro</v>
      </c>
      <c r="B281" s="12">
        <f>Tunns!B281</f>
        <v>45</v>
      </c>
      <c r="C281" t="str">
        <f>Tunns!C281</f>
        <v>Cockburn East to Cockburn South</v>
      </c>
      <c r="D281" s="204">
        <f>'DORC build-up'!I225</f>
        <v>1</v>
      </c>
      <c r="E281" s="16">
        <v>0</v>
      </c>
      <c r="F281" s="16">
        <v>0</v>
      </c>
      <c r="G281" s="16">
        <v>0</v>
      </c>
      <c r="H281" s="16">
        <v>0</v>
      </c>
      <c r="I281" s="16">
        <v>0</v>
      </c>
      <c r="J281" s="16">
        <v>0</v>
      </c>
      <c r="K281" s="16">
        <v>0</v>
      </c>
      <c r="L281" s="16">
        <v>0</v>
      </c>
      <c r="N281" s="197">
        <v>0</v>
      </c>
      <c r="O281" s="197">
        <v>0</v>
      </c>
      <c r="P281" s="197">
        <v>0</v>
      </c>
      <c r="Q281" s="197">
        <v>0</v>
      </c>
      <c r="R281" s="197"/>
      <c r="S281" s="197">
        <v>0</v>
      </c>
      <c r="T281" s="197">
        <v>0</v>
      </c>
      <c r="U281" s="197">
        <v>0</v>
      </c>
      <c r="W281" s="269">
        <f t="shared" si="73"/>
        <v>862.3125</v>
      </c>
      <c r="X281" s="269">
        <f t="shared" si="74"/>
        <v>1293.46875</v>
      </c>
      <c r="Y281" s="269">
        <f t="shared" si="75"/>
        <v>1724.625</v>
      </c>
      <c r="Z281" s="269">
        <f t="shared" si="76"/>
        <v>2155.78125</v>
      </c>
      <c r="AA281" s="269">
        <f t="shared" si="77"/>
        <v>2586.9375</v>
      </c>
      <c r="AB281" s="269">
        <f t="shared" si="78"/>
        <v>3449.25</v>
      </c>
      <c r="AC281" s="269">
        <f t="shared" si="79"/>
        <v>4311.5625</v>
      </c>
      <c r="AD281" s="269">
        <f t="shared" si="80"/>
        <v>5173.875</v>
      </c>
      <c r="AF281" s="200">
        <f t="shared" si="81"/>
        <v>0</v>
      </c>
      <c r="AG281" s="200">
        <f t="shared" si="82"/>
        <v>0</v>
      </c>
      <c r="AH281" s="200">
        <f t="shared" si="83"/>
        <v>0</v>
      </c>
      <c r="AI281" s="200">
        <f t="shared" si="84"/>
        <v>0</v>
      </c>
      <c r="AJ281" s="200">
        <f t="shared" si="85"/>
        <v>0</v>
      </c>
      <c r="AK281" s="200">
        <f t="shared" si="86"/>
        <v>0</v>
      </c>
      <c r="AL281" s="200">
        <f t="shared" si="87"/>
        <v>0</v>
      </c>
      <c r="AM281" s="238">
        <f t="shared" si="88"/>
        <v>0</v>
      </c>
      <c r="AN281" s="187">
        <f t="shared" si="89"/>
        <v>0</v>
      </c>
    </row>
    <row r="282" spans="1:40" ht="13.9" x14ac:dyDescent="0.4">
      <c r="A282" s="12" t="str">
        <f>Tunns!A282</f>
        <v>Metro</v>
      </c>
      <c r="B282" s="12">
        <f>Tunns!B282</f>
        <v>45</v>
      </c>
      <c r="C282" t="str">
        <f>Tunns!C282</f>
        <v>Cockburn South to Kwinana North</v>
      </c>
      <c r="D282" s="204">
        <f>'DORC build-up'!I226</f>
        <v>1</v>
      </c>
      <c r="E282" s="16">
        <v>0</v>
      </c>
      <c r="F282" s="16">
        <v>0</v>
      </c>
      <c r="G282" s="16">
        <v>0</v>
      </c>
      <c r="H282" s="16">
        <v>0</v>
      </c>
      <c r="I282" s="16">
        <v>0</v>
      </c>
      <c r="J282" s="16">
        <v>0</v>
      </c>
      <c r="K282" s="16">
        <v>0</v>
      </c>
      <c r="L282" s="16">
        <v>0</v>
      </c>
      <c r="N282" s="197">
        <v>0</v>
      </c>
      <c r="O282" s="197">
        <v>0</v>
      </c>
      <c r="P282" s="197">
        <v>0</v>
      </c>
      <c r="Q282" s="197">
        <v>0</v>
      </c>
      <c r="R282" s="197"/>
      <c r="S282" s="197">
        <v>0</v>
      </c>
      <c r="T282" s="197">
        <v>0</v>
      </c>
      <c r="U282" s="197">
        <v>0</v>
      </c>
      <c r="W282" s="269">
        <f t="shared" si="73"/>
        <v>862.3125</v>
      </c>
      <c r="X282" s="269">
        <f t="shared" si="74"/>
        <v>1293.46875</v>
      </c>
      <c r="Y282" s="269">
        <f t="shared" si="75"/>
        <v>1724.625</v>
      </c>
      <c r="Z282" s="269">
        <f t="shared" si="76"/>
        <v>2155.78125</v>
      </c>
      <c r="AA282" s="269">
        <f t="shared" si="77"/>
        <v>2586.9375</v>
      </c>
      <c r="AB282" s="269">
        <f t="shared" si="78"/>
        <v>3449.25</v>
      </c>
      <c r="AC282" s="269">
        <f t="shared" si="79"/>
        <v>4311.5625</v>
      </c>
      <c r="AD282" s="269">
        <f t="shared" si="80"/>
        <v>5173.875</v>
      </c>
      <c r="AF282" s="200">
        <f t="shared" si="81"/>
        <v>0</v>
      </c>
      <c r="AG282" s="200">
        <f t="shared" si="82"/>
        <v>0</v>
      </c>
      <c r="AH282" s="200">
        <f t="shared" si="83"/>
        <v>0</v>
      </c>
      <c r="AI282" s="200">
        <f t="shared" si="84"/>
        <v>0</v>
      </c>
      <c r="AJ282" s="200">
        <f t="shared" si="85"/>
        <v>0</v>
      </c>
      <c r="AK282" s="200">
        <f t="shared" si="86"/>
        <v>0</v>
      </c>
      <c r="AL282" s="200">
        <f t="shared" si="87"/>
        <v>0</v>
      </c>
      <c r="AM282" s="238">
        <f t="shared" si="88"/>
        <v>0</v>
      </c>
      <c r="AN282" s="187">
        <f t="shared" si="89"/>
        <v>0</v>
      </c>
    </row>
    <row r="283" spans="1:40" ht="13.9" x14ac:dyDescent="0.4">
      <c r="A283" s="12" t="str">
        <f>Tunns!A283</f>
        <v>Metro</v>
      </c>
      <c r="B283" s="12">
        <f>Tunns!B283</f>
        <v>45</v>
      </c>
      <c r="C283" t="str">
        <f>Tunns!C283</f>
        <v>Kwinana North to Kwinana West</v>
      </c>
      <c r="D283" s="204">
        <f>'DORC build-up'!I227</f>
        <v>1</v>
      </c>
      <c r="E283" s="16">
        <v>0</v>
      </c>
      <c r="F283" s="16">
        <v>0</v>
      </c>
      <c r="G283" s="16">
        <v>0</v>
      </c>
      <c r="H283" s="16">
        <v>0</v>
      </c>
      <c r="I283" s="16">
        <v>0</v>
      </c>
      <c r="J283" s="16">
        <v>0</v>
      </c>
      <c r="K283" s="16">
        <v>0</v>
      </c>
      <c r="L283" s="16">
        <v>0</v>
      </c>
      <c r="N283" s="197">
        <v>0</v>
      </c>
      <c r="O283" s="197">
        <v>0</v>
      </c>
      <c r="P283" s="197">
        <v>0</v>
      </c>
      <c r="Q283" s="197">
        <v>0</v>
      </c>
      <c r="R283" s="197"/>
      <c r="S283" s="197">
        <v>0</v>
      </c>
      <c r="T283" s="197">
        <v>0</v>
      </c>
      <c r="U283" s="197">
        <v>0</v>
      </c>
      <c r="W283" s="269">
        <f t="shared" si="73"/>
        <v>862.3125</v>
      </c>
      <c r="X283" s="269">
        <f t="shared" si="74"/>
        <v>1293.46875</v>
      </c>
      <c r="Y283" s="269">
        <f t="shared" si="75"/>
        <v>1724.625</v>
      </c>
      <c r="Z283" s="269">
        <f t="shared" si="76"/>
        <v>2155.78125</v>
      </c>
      <c r="AA283" s="269">
        <f t="shared" si="77"/>
        <v>2586.9375</v>
      </c>
      <c r="AB283" s="269">
        <f t="shared" si="78"/>
        <v>3449.25</v>
      </c>
      <c r="AC283" s="269">
        <f t="shared" si="79"/>
        <v>4311.5625</v>
      </c>
      <c r="AD283" s="269">
        <f t="shared" si="80"/>
        <v>5173.875</v>
      </c>
      <c r="AF283" s="200">
        <f t="shared" si="81"/>
        <v>0</v>
      </c>
      <c r="AG283" s="200">
        <f t="shared" si="82"/>
        <v>0</v>
      </c>
      <c r="AH283" s="200">
        <f t="shared" si="83"/>
        <v>0</v>
      </c>
      <c r="AI283" s="200">
        <f t="shared" si="84"/>
        <v>0</v>
      </c>
      <c r="AJ283" s="200">
        <f t="shared" si="85"/>
        <v>0</v>
      </c>
      <c r="AK283" s="200">
        <f t="shared" si="86"/>
        <v>0</v>
      </c>
      <c r="AL283" s="200">
        <f t="shared" si="87"/>
        <v>0</v>
      </c>
      <c r="AM283" s="238">
        <f t="shared" si="88"/>
        <v>0</v>
      </c>
      <c r="AN283" s="187">
        <f t="shared" si="89"/>
        <v>0</v>
      </c>
    </row>
    <row r="284" spans="1:40" ht="13.9" x14ac:dyDescent="0.4">
      <c r="A284" s="12" t="str">
        <f>Tunns!A284</f>
        <v>Metro</v>
      </c>
      <c r="B284" s="12">
        <f>Tunns!B284</f>
        <v>45</v>
      </c>
      <c r="C284" t="str">
        <f>Tunns!C284</f>
        <v>Kwinana North to Kwinana</v>
      </c>
      <c r="D284" s="204">
        <f>'DORC build-up'!I228</f>
        <v>1</v>
      </c>
      <c r="E284" s="16">
        <v>0</v>
      </c>
      <c r="F284" s="16">
        <v>0</v>
      </c>
      <c r="G284" s="16">
        <v>0</v>
      </c>
      <c r="H284" s="16">
        <v>0</v>
      </c>
      <c r="I284" s="16">
        <v>0</v>
      </c>
      <c r="J284" s="16">
        <v>0</v>
      </c>
      <c r="K284" s="16">
        <v>0</v>
      </c>
      <c r="L284" s="16">
        <v>0</v>
      </c>
      <c r="N284" s="197">
        <v>0</v>
      </c>
      <c r="O284" s="197">
        <v>0</v>
      </c>
      <c r="P284" s="197">
        <v>0</v>
      </c>
      <c r="Q284" s="197">
        <v>0</v>
      </c>
      <c r="R284" s="197"/>
      <c r="S284" s="197">
        <v>0</v>
      </c>
      <c r="T284" s="197">
        <v>0</v>
      </c>
      <c r="U284" s="197">
        <v>0</v>
      </c>
      <c r="W284" s="269">
        <f t="shared" si="73"/>
        <v>862.3125</v>
      </c>
      <c r="X284" s="269">
        <f t="shared" si="74"/>
        <v>1293.46875</v>
      </c>
      <c r="Y284" s="269">
        <f t="shared" si="75"/>
        <v>1724.625</v>
      </c>
      <c r="Z284" s="269">
        <f t="shared" si="76"/>
        <v>2155.78125</v>
      </c>
      <c r="AA284" s="269">
        <f t="shared" si="77"/>
        <v>2586.9375</v>
      </c>
      <c r="AB284" s="269">
        <f t="shared" si="78"/>
        <v>3449.25</v>
      </c>
      <c r="AC284" s="269">
        <f t="shared" si="79"/>
        <v>4311.5625</v>
      </c>
      <c r="AD284" s="269">
        <f t="shared" si="80"/>
        <v>5173.875</v>
      </c>
      <c r="AF284" s="200">
        <f t="shared" si="81"/>
        <v>0</v>
      </c>
      <c r="AG284" s="200">
        <f t="shared" si="82"/>
        <v>0</v>
      </c>
      <c r="AH284" s="200">
        <f t="shared" si="83"/>
        <v>0</v>
      </c>
      <c r="AI284" s="200">
        <f t="shared" si="84"/>
        <v>0</v>
      </c>
      <c r="AJ284" s="200">
        <f t="shared" si="85"/>
        <v>0</v>
      </c>
      <c r="AK284" s="200">
        <f t="shared" si="86"/>
        <v>0</v>
      </c>
      <c r="AL284" s="200">
        <f t="shared" si="87"/>
        <v>0</v>
      </c>
      <c r="AM284" s="238">
        <f t="shared" si="88"/>
        <v>0</v>
      </c>
      <c r="AN284" s="187">
        <f t="shared" si="89"/>
        <v>0</v>
      </c>
    </row>
    <row r="285" spans="1:40" ht="13.9" x14ac:dyDescent="0.4">
      <c r="A285" s="12" t="str">
        <f>Tunns!A285</f>
        <v>Metro</v>
      </c>
      <c r="B285" s="12">
        <f>Tunns!B285</f>
        <v>45</v>
      </c>
      <c r="C285" t="str">
        <f>Tunns!C285</f>
        <v>Kwinana West to Kwinana KBT</v>
      </c>
      <c r="D285" s="204">
        <f>'DORC build-up'!I229</f>
        <v>1</v>
      </c>
      <c r="E285" s="16">
        <v>0</v>
      </c>
      <c r="F285" s="16">
        <v>0</v>
      </c>
      <c r="G285" s="16">
        <v>0</v>
      </c>
      <c r="H285" s="16">
        <v>0</v>
      </c>
      <c r="I285" s="16">
        <v>0</v>
      </c>
      <c r="J285" s="16">
        <v>0</v>
      </c>
      <c r="K285" s="16">
        <v>0</v>
      </c>
      <c r="L285" s="16">
        <v>0</v>
      </c>
      <c r="N285" s="197">
        <v>0</v>
      </c>
      <c r="O285" s="197">
        <v>0</v>
      </c>
      <c r="P285" s="197">
        <v>0</v>
      </c>
      <c r="Q285" s="197">
        <v>0</v>
      </c>
      <c r="R285" s="197"/>
      <c r="S285" s="197">
        <v>0</v>
      </c>
      <c r="T285" s="197">
        <v>0</v>
      </c>
      <c r="U285" s="197">
        <v>0</v>
      </c>
      <c r="W285" s="269">
        <f t="shared" si="73"/>
        <v>862.3125</v>
      </c>
      <c r="X285" s="269">
        <f t="shared" si="74"/>
        <v>1293.46875</v>
      </c>
      <c r="Y285" s="269">
        <f t="shared" si="75"/>
        <v>1724.625</v>
      </c>
      <c r="Z285" s="269">
        <f t="shared" si="76"/>
        <v>2155.78125</v>
      </c>
      <c r="AA285" s="269">
        <f t="shared" si="77"/>
        <v>2586.9375</v>
      </c>
      <c r="AB285" s="269">
        <f t="shared" si="78"/>
        <v>3449.25</v>
      </c>
      <c r="AC285" s="269">
        <f t="shared" si="79"/>
        <v>4311.5625</v>
      </c>
      <c r="AD285" s="269">
        <f t="shared" si="80"/>
        <v>5173.875</v>
      </c>
      <c r="AF285" s="200">
        <f t="shared" si="81"/>
        <v>0</v>
      </c>
      <c r="AG285" s="200">
        <f t="shared" si="82"/>
        <v>0</v>
      </c>
      <c r="AH285" s="200">
        <f t="shared" si="83"/>
        <v>0</v>
      </c>
      <c r="AI285" s="200">
        <f t="shared" si="84"/>
        <v>0</v>
      </c>
      <c r="AJ285" s="200">
        <f t="shared" si="85"/>
        <v>0</v>
      </c>
      <c r="AK285" s="200">
        <f t="shared" si="86"/>
        <v>0</v>
      </c>
      <c r="AL285" s="200">
        <f t="shared" si="87"/>
        <v>0</v>
      </c>
      <c r="AM285" s="238">
        <f t="shared" si="88"/>
        <v>0</v>
      </c>
      <c r="AN285" s="187">
        <f t="shared" si="89"/>
        <v>0</v>
      </c>
    </row>
    <row r="286" spans="1:40" ht="13.9" x14ac:dyDescent="0.4">
      <c r="A286" s="12" t="str">
        <f>Tunns!A286</f>
        <v>Metro</v>
      </c>
      <c r="B286" s="12">
        <f>Tunns!B286</f>
        <v>46</v>
      </c>
      <c r="C286" t="str">
        <f>Tunns!C286</f>
        <v>Cockburn North to Cockburn East</v>
      </c>
      <c r="D286" s="204">
        <f>'DORC build-up'!I230</f>
        <v>1</v>
      </c>
      <c r="E286" s="16">
        <v>0</v>
      </c>
      <c r="F286" s="16">
        <v>0</v>
      </c>
      <c r="G286" s="16">
        <v>0</v>
      </c>
      <c r="H286" s="16">
        <v>0</v>
      </c>
      <c r="I286" s="16">
        <v>0</v>
      </c>
      <c r="J286" s="16">
        <v>0</v>
      </c>
      <c r="K286" s="16">
        <v>0</v>
      </c>
      <c r="L286" s="16">
        <v>0</v>
      </c>
      <c r="N286" s="197">
        <v>0</v>
      </c>
      <c r="O286" s="197">
        <v>0</v>
      </c>
      <c r="P286" s="197">
        <v>0</v>
      </c>
      <c r="Q286" s="197">
        <v>0</v>
      </c>
      <c r="R286" s="197"/>
      <c r="S286" s="197">
        <v>0</v>
      </c>
      <c r="T286" s="197">
        <v>0</v>
      </c>
      <c r="U286" s="197">
        <v>0</v>
      </c>
      <c r="W286" s="269">
        <f t="shared" si="73"/>
        <v>862.3125</v>
      </c>
      <c r="X286" s="269">
        <f t="shared" si="74"/>
        <v>1293.46875</v>
      </c>
      <c r="Y286" s="269">
        <f t="shared" si="75"/>
        <v>1724.625</v>
      </c>
      <c r="Z286" s="269">
        <f t="shared" si="76"/>
        <v>2155.78125</v>
      </c>
      <c r="AA286" s="269">
        <f t="shared" si="77"/>
        <v>2586.9375</v>
      </c>
      <c r="AB286" s="269">
        <f t="shared" si="78"/>
        <v>3449.25</v>
      </c>
      <c r="AC286" s="269">
        <f t="shared" si="79"/>
        <v>4311.5625</v>
      </c>
      <c r="AD286" s="269">
        <f t="shared" si="80"/>
        <v>5173.875</v>
      </c>
      <c r="AF286" s="200">
        <f t="shared" si="81"/>
        <v>0</v>
      </c>
      <c r="AG286" s="200">
        <f t="shared" si="82"/>
        <v>0</v>
      </c>
      <c r="AH286" s="200">
        <f t="shared" si="83"/>
        <v>0</v>
      </c>
      <c r="AI286" s="200">
        <f t="shared" si="84"/>
        <v>0</v>
      </c>
      <c r="AJ286" s="200">
        <f t="shared" si="85"/>
        <v>0</v>
      </c>
      <c r="AK286" s="200">
        <f t="shared" si="86"/>
        <v>0</v>
      </c>
      <c r="AL286" s="200">
        <f t="shared" si="87"/>
        <v>0</v>
      </c>
      <c r="AM286" s="238">
        <f t="shared" si="88"/>
        <v>0</v>
      </c>
      <c r="AN286" s="187">
        <f t="shared" si="89"/>
        <v>0</v>
      </c>
    </row>
    <row r="287" spans="1:40" ht="13.9" x14ac:dyDescent="0.4">
      <c r="A287" s="12" t="str">
        <f>Tunns!A287</f>
        <v>Metro</v>
      </c>
      <c r="B287" s="12">
        <f>Tunns!B287</f>
        <v>47</v>
      </c>
      <c r="C287" t="str">
        <f>Tunns!C287</f>
        <v>Cockburn North to Cockburn South</v>
      </c>
      <c r="D287" s="204">
        <f>'DORC build-up'!I231</f>
        <v>1</v>
      </c>
      <c r="E287" s="16">
        <v>0</v>
      </c>
      <c r="F287" s="16">
        <v>0</v>
      </c>
      <c r="G287" s="16">
        <v>0</v>
      </c>
      <c r="H287" s="16">
        <v>0</v>
      </c>
      <c r="I287" s="16">
        <v>0</v>
      </c>
      <c r="J287" s="16">
        <v>0</v>
      </c>
      <c r="K287" s="16">
        <v>0</v>
      </c>
      <c r="L287" s="16">
        <v>0</v>
      </c>
      <c r="N287" s="197">
        <v>0</v>
      </c>
      <c r="O287" s="197">
        <v>0</v>
      </c>
      <c r="P287" s="197">
        <v>0</v>
      </c>
      <c r="Q287" s="197">
        <v>0</v>
      </c>
      <c r="R287" s="197"/>
      <c r="S287" s="197">
        <v>0</v>
      </c>
      <c r="T287" s="197">
        <v>0</v>
      </c>
      <c r="U287" s="197">
        <v>0</v>
      </c>
      <c r="W287" s="269">
        <f t="shared" si="73"/>
        <v>862.3125</v>
      </c>
      <c r="X287" s="269">
        <f t="shared" si="74"/>
        <v>1293.46875</v>
      </c>
      <c r="Y287" s="269">
        <f t="shared" si="75"/>
        <v>1724.625</v>
      </c>
      <c r="Z287" s="269">
        <f t="shared" si="76"/>
        <v>2155.78125</v>
      </c>
      <c r="AA287" s="269">
        <f t="shared" si="77"/>
        <v>2586.9375</v>
      </c>
      <c r="AB287" s="269">
        <f t="shared" si="78"/>
        <v>3449.25</v>
      </c>
      <c r="AC287" s="269">
        <f t="shared" si="79"/>
        <v>4311.5625</v>
      </c>
      <c r="AD287" s="269">
        <f t="shared" si="80"/>
        <v>5173.875</v>
      </c>
      <c r="AF287" s="200">
        <f t="shared" si="81"/>
        <v>0</v>
      </c>
      <c r="AG287" s="200">
        <f t="shared" si="82"/>
        <v>0</v>
      </c>
      <c r="AH287" s="200">
        <f t="shared" si="83"/>
        <v>0</v>
      </c>
      <c r="AI287" s="200">
        <f t="shared" si="84"/>
        <v>0</v>
      </c>
      <c r="AJ287" s="200">
        <f t="shared" si="85"/>
        <v>0</v>
      </c>
      <c r="AK287" s="200">
        <f t="shared" si="86"/>
        <v>0</v>
      </c>
      <c r="AL287" s="200">
        <f t="shared" si="87"/>
        <v>0</v>
      </c>
      <c r="AM287" s="238">
        <f t="shared" si="88"/>
        <v>0</v>
      </c>
      <c r="AN287" s="187">
        <f t="shared" si="89"/>
        <v>0</v>
      </c>
    </row>
    <row r="288" spans="1:40" ht="13.9" x14ac:dyDescent="0.4">
      <c r="A288" s="12" t="str">
        <f>Tunns!A288</f>
        <v>Sidings &amp; Other</v>
      </c>
      <c r="B288" s="12">
        <f>Tunns!B288</f>
        <v>48</v>
      </c>
      <c r="C288" t="str">
        <f>Tunns!C288</f>
        <v>Kwinana West to Kwinana FPA</v>
      </c>
      <c r="D288" s="204">
        <f>'DORC build-up'!I232</f>
        <v>1</v>
      </c>
      <c r="E288" s="16">
        <v>0</v>
      </c>
      <c r="F288" s="16">
        <v>0</v>
      </c>
      <c r="G288" s="16">
        <v>0</v>
      </c>
      <c r="H288" s="16">
        <v>0</v>
      </c>
      <c r="I288" s="16">
        <v>0</v>
      </c>
      <c r="J288" s="16">
        <v>0</v>
      </c>
      <c r="K288" s="16">
        <v>0</v>
      </c>
      <c r="L288" s="16">
        <v>0</v>
      </c>
      <c r="N288" s="197">
        <v>0</v>
      </c>
      <c r="O288" s="197">
        <v>0</v>
      </c>
      <c r="P288" s="197">
        <v>0</v>
      </c>
      <c r="Q288" s="197">
        <v>0</v>
      </c>
      <c r="R288" s="197"/>
      <c r="S288" s="197">
        <v>0</v>
      </c>
      <c r="T288" s="197">
        <v>0</v>
      </c>
      <c r="U288" s="197">
        <v>0</v>
      </c>
      <c r="W288" s="269">
        <f t="shared" si="73"/>
        <v>862.3125</v>
      </c>
      <c r="X288" s="269">
        <f t="shared" si="74"/>
        <v>1293.46875</v>
      </c>
      <c r="Y288" s="269">
        <f t="shared" si="75"/>
        <v>1724.625</v>
      </c>
      <c r="Z288" s="269">
        <f t="shared" si="76"/>
        <v>2155.78125</v>
      </c>
      <c r="AA288" s="269">
        <f t="shared" si="77"/>
        <v>2586.9375</v>
      </c>
      <c r="AB288" s="269">
        <f t="shared" si="78"/>
        <v>3449.25</v>
      </c>
      <c r="AC288" s="269">
        <f t="shared" si="79"/>
        <v>4311.5625</v>
      </c>
      <c r="AD288" s="269">
        <f t="shared" si="80"/>
        <v>5173.875</v>
      </c>
      <c r="AF288" s="200">
        <f t="shared" si="81"/>
        <v>0</v>
      </c>
      <c r="AG288" s="200">
        <f t="shared" si="82"/>
        <v>0</v>
      </c>
      <c r="AH288" s="200">
        <f t="shared" si="83"/>
        <v>0</v>
      </c>
      <c r="AI288" s="200">
        <f t="shared" si="84"/>
        <v>0</v>
      </c>
      <c r="AJ288" s="200">
        <f t="shared" si="85"/>
        <v>0</v>
      </c>
      <c r="AK288" s="200">
        <f t="shared" si="86"/>
        <v>0</v>
      </c>
      <c r="AL288" s="200">
        <f t="shared" si="87"/>
        <v>0</v>
      </c>
      <c r="AM288" s="238">
        <f t="shared" si="88"/>
        <v>0</v>
      </c>
      <c r="AN288" s="187">
        <f t="shared" si="89"/>
        <v>0</v>
      </c>
    </row>
    <row r="289" spans="1:40" ht="13.9" x14ac:dyDescent="0.4">
      <c r="A289" s="12" t="str">
        <f>Tunns!A289</f>
        <v>Sidings &amp; Other</v>
      </c>
      <c r="B289" s="12">
        <f>Tunns!B289</f>
        <v>48</v>
      </c>
      <c r="C289" t="str">
        <f>Tunns!C289</f>
        <v>Kwinana FPA to Kwinana CBH</v>
      </c>
      <c r="D289" s="204">
        <f>'DORC build-up'!I233</f>
        <v>1</v>
      </c>
      <c r="E289" s="16">
        <v>7</v>
      </c>
      <c r="F289" s="16">
        <v>0</v>
      </c>
      <c r="G289" s="16">
        <v>0</v>
      </c>
      <c r="H289" s="16">
        <v>0</v>
      </c>
      <c r="I289" s="16">
        <v>0</v>
      </c>
      <c r="J289" s="16">
        <v>0</v>
      </c>
      <c r="K289" s="16">
        <v>0</v>
      </c>
      <c r="L289" s="16">
        <v>0</v>
      </c>
      <c r="N289" s="197">
        <v>1</v>
      </c>
      <c r="O289" s="197">
        <v>0</v>
      </c>
      <c r="P289" s="197">
        <v>0</v>
      </c>
      <c r="Q289" s="197">
        <v>0</v>
      </c>
      <c r="R289" s="197"/>
      <c r="S289" s="197">
        <v>0</v>
      </c>
      <c r="T289" s="197">
        <v>0</v>
      </c>
      <c r="U289" s="197">
        <v>0</v>
      </c>
      <c r="W289" s="269">
        <f t="shared" si="73"/>
        <v>862.3125</v>
      </c>
      <c r="X289" s="269">
        <f t="shared" si="74"/>
        <v>1293.46875</v>
      </c>
      <c r="Y289" s="269">
        <f t="shared" si="75"/>
        <v>1724.625</v>
      </c>
      <c r="Z289" s="269">
        <f t="shared" si="76"/>
        <v>2155.78125</v>
      </c>
      <c r="AA289" s="269">
        <f t="shared" si="77"/>
        <v>2586.9375</v>
      </c>
      <c r="AB289" s="269">
        <f t="shared" si="78"/>
        <v>3449.25</v>
      </c>
      <c r="AC289" s="269">
        <f t="shared" si="79"/>
        <v>4311.5625</v>
      </c>
      <c r="AD289" s="269">
        <f t="shared" si="80"/>
        <v>5173.875</v>
      </c>
      <c r="AF289" s="200">
        <f t="shared" si="81"/>
        <v>6036.1875</v>
      </c>
      <c r="AG289" s="200">
        <f t="shared" si="82"/>
        <v>0</v>
      </c>
      <c r="AH289" s="200">
        <f t="shared" si="83"/>
        <v>0</v>
      </c>
      <c r="AI289" s="200">
        <f t="shared" si="84"/>
        <v>0</v>
      </c>
      <c r="AJ289" s="200">
        <f t="shared" si="85"/>
        <v>0</v>
      </c>
      <c r="AK289" s="200">
        <f t="shared" si="86"/>
        <v>0</v>
      </c>
      <c r="AL289" s="200">
        <f t="shared" si="87"/>
        <v>0</v>
      </c>
      <c r="AM289" s="238">
        <f t="shared" si="88"/>
        <v>0</v>
      </c>
      <c r="AN289" s="187">
        <f t="shared" si="89"/>
        <v>6036.1875</v>
      </c>
    </row>
    <row r="290" spans="1:40" ht="5.0999999999999996" customHeight="1" x14ac:dyDescent="0.35"/>
    <row r="291" spans="1:40" s="22" customFormat="1" ht="13.9" x14ac:dyDescent="0.4">
      <c r="C291" s="147" t="s">
        <v>57</v>
      </c>
      <c r="D291" s="147"/>
      <c r="E291" s="223">
        <f>E67</f>
        <v>33684.369419795221</v>
      </c>
      <c r="F291" s="223">
        <f>F67</f>
        <v>3064.9614334470989</v>
      </c>
      <c r="G291" s="223">
        <f t="shared" ref="G291:AN291" si="90">G67</f>
        <v>1212.8806143344709</v>
      </c>
      <c r="H291" s="223">
        <f t="shared" si="90"/>
        <v>944.44040955631397</v>
      </c>
      <c r="I291" s="223">
        <f t="shared" si="90"/>
        <v>1131.9302047781573</v>
      </c>
      <c r="J291" s="223"/>
      <c r="K291" s="223"/>
      <c r="L291" s="223">
        <f t="shared" si="90"/>
        <v>138.47999999999999</v>
      </c>
      <c r="M291"/>
      <c r="N291" s="201">
        <f t="shared" si="90"/>
        <v>5033</v>
      </c>
      <c r="O291" s="201">
        <f t="shared" si="90"/>
        <v>562</v>
      </c>
      <c r="P291" s="201">
        <f t="shared" si="90"/>
        <v>214</v>
      </c>
      <c r="Q291" s="201">
        <f t="shared" si="90"/>
        <v>216</v>
      </c>
      <c r="R291" s="201">
        <f t="shared" si="90"/>
        <v>213</v>
      </c>
      <c r="S291" s="201">
        <f t="shared" si="90"/>
        <v>242</v>
      </c>
      <c r="T291" s="201">
        <f t="shared" si="90"/>
        <v>107</v>
      </c>
      <c r="U291" s="201">
        <f t="shared" si="90"/>
        <v>27</v>
      </c>
      <c r="V291"/>
      <c r="W291" s="201"/>
      <c r="X291" s="201"/>
      <c r="Y291" s="201"/>
      <c r="Z291" s="201"/>
      <c r="AA291" s="201"/>
      <c r="AB291" s="201"/>
      <c r="AC291" s="201"/>
      <c r="AD291" s="201"/>
      <c r="AE291"/>
      <c r="AF291" s="201">
        <f t="shared" si="90"/>
        <v>37607023.717089795</v>
      </c>
      <c r="AG291" s="201">
        <f t="shared" si="90"/>
        <v>5085937.0834671492</v>
      </c>
      <c r="AH291" s="201">
        <f t="shared" si="90"/>
        <v>2673963.4901621155</v>
      </c>
      <c r="AI291" s="201">
        <f t="shared" si="90"/>
        <v>2691019.6782465866</v>
      </c>
      <c r="AJ291" s="201">
        <f t="shared" si="90"/>
        <v>3873385.9902977836</v>
      </c>
      <c r="AK291" s="201">
        <f t="shared" si="90"/>
        <v>6158654.1807465898</v>
      </c>
      <c r="AL291" s="201">
        <f t="shared" si="90"/>
        <v>2832130.0849914672</v>
      </c>
      <c r="AM291" s="201">
        <f t="shared" si="90"/>
        <v>1006256.601</v>
      </c>
      <c r="AN291" s="201">
        <f t="shared" si="90"/>
        <v>61928370.826001488</v>
      </c>
    </row>
    <row r="292" spans="1:40" x14ac:dyDescent="0.35"/>
    <row r="293" spans="1:40" s="66" customFormat="1" ht="13.9" x14ac:dyDescent="0.4">
      <c r="A293" s="66" t="s">
        <v>73</v>
      </c>
      <c r="M293"/>
    </row>
    <row r="294" spans="1:40" x14ac:dyDescent="0.35"/>
  </sheetData>
  <mergeCells count="1">
    <mergeCell ref="E11:G11"/>
  </mergeCells>
  <pageMargins left="0.7" right="0.7" top="0.75" bottom="0.75" header="0.3" footer="0.3"/>
  <pageSetup orientation="portrait" r:id="rId1"/>
  <headerFooter>
    <oddHeader>&amp;C&amp;"Aptos"&amp;10&amp;K000000 OFFICIAL&amp;1#_x000D_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2EB6-0937-49AF-940B-1ADBA59F4AF7}">
  <sheetPr>
    <tabColor theme="0" tint="-0.249977111117893"/>
    <pageSetUpPr fitToPage="1"/>
  </sheetPr>
  <dimension ref="A1:O293"/>
  <sheetViews>
    <sheetView showGridLines="0" zoomScaleNormal="100" workbookViewId="0"/>
  </sheetViews>
  <sheetFormatPr defaultColWidth="0" defaultRowHeight="13.5" outlineLevelRow="1" x14ac:dyDescent="0.35"/>
  <cols>
    <col min="1" max="1" width="15.75" customWidth="1"/>
    <col min="2" max="2" width="9.125" customWidth="1"/>
    <col min="3" max="3" width="55.125" customWidth="1"/>
    <col min="4" max="4" width="15.625" customWidth="1"/>
    <col min="5" max="5" width="20.875" customWidth="1"/>
    <col min="6" max="6" width="15.25" customWidth="1"/>
    <col min="7" max="7" width="13" customWidth="1"/>
    <col min="8" max="8" width="14.375" bestFit="1" customWidth="1"/>
    <col min="9" max="12" width="15.375" customWidth="1"/>
    <col min="13" max="13" width="15.375" bestFit="1" customWidth="1"/>
    <col min="14" max="14" width="17.875" customWidth="1"/>
    <col min="15" max="15" width="1.625" customWidth="1"/>
    <col min="16"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5" spans="1:8" ht="15" x14ac:dyDescent="0.4">
      <c r="C5" s="23" t="s">
        <v>535</v>
      </c>
      <c r="D5" s="170">
        <f>N67</f>
        <v>6276780659.3994141</v>
      </c>
      <c r="E5" s="25"/>
    </row>
    <row r="6" spans="1:8" ht="5.0999999999999996" customHeight="1" x14ac:dyDescent="0.35">
      <c r="D6" s="26"/>
    </row>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536</v>
      </c>
      <c r="E12" s="1" t="s">
        <v>391</v>
      </c>
      <c r="F12" s="1" t="s">
        <v>392</v>
      </c>
      <c r="G12" s="1" t="s">
        <v>397</v>
      </c>
      <c r="H12" s="1" t="s">
        <v>537</v>
      </c>
    </row>
    <row r="13" spans="1:8" ht="17.649999999999999" hidden="1" outlineLevel="1" x14ac:dyDescent="0.5">
      <c r="A13" s="18"/>
      <c r="B13" s="18"/>
      <c r="C13" s="31" t="s">
        <v>538</v>
      </c>
      <c r="D13" s="188">
        <f>348215*2</f>
        <v>696430</v>
      </c>
      <c r="E13" s="209">
        <f>D13*(1+E8)</f>
        <v>731251.5</v>
      </c>
      <c r="F13" s="209">
        <f t="shared" ref="F13:G13" si="0">E13*(1+F8)</f>
        <v>950626.95000000007</v>
      </c>
      <c r="G13" s="209">
        <f t="shared" si="0"/>
        <v>1040936.5102500001</v>
      </c>
      <c r="H13" s="164">
        <f>G13</f>
        <v>1040936.5102500001</v>
      </c>
    </row>
    <row r="14" spans="1:8" ht="17.649999999999999" hidden="1" outlineLevel="1" x14ac:dyDescent="0.5">
      <c r="A14" s="18"/>
      <c r="B14" s="18"/>
      <c r="C14" s="31" t="s">
        <v>539</v>
      </c>
      <c r="D14" s="188">
        <f>348215*2</f>
        <v>696430</v>
      </c>
      <c r="E14" s="209">
        <f t="shared" ref="E14:G14" si="1">D14*(1+E9)</f>
        <v>731251.5</v>
      </c>
      <c r="F14" s="210">
        <f t="shared" si="1"/>
        <v>914064.375</v>
      </c>
      <c r="G14" s="210">
        <f t="shared" si="1"/>
        <v>1000900.490625</v>
      </c>
      <c r="H14" s="165">
        <f t="shared" ref="H14:H18" si="2">G14</f>
        <v>1000900.490625</v>
      </c>
    </row>
    <row r="15" spans="1:8" ht="17.649999999999999" hidden="1" outlineLevel="1" x14ac:dyDescent="0.5">
      <c r="A15" s="18"/>
      <c r="B15" s="18"/>
      <c r="C15" s="174" t="s">
        <v>540</v>
      </c>
      <c r="D15" s="188">
        <f>353496.153846154*2</f>
        <v>706992.30769230798</v>
      </c>
      <c r="E15" s="211">
        <f>D15*(1+E8)</f>
        <v>742341.92307692335</v>
      </c>
      <c r="F15" s="211">
        <f t="shared" ref="F15:G15" si="3">E15*(1+F8)</f>
        <v>965044.50000000035</v>
      </c>
      <c r="G15" s="211">
        <f t="shared" si="3"/>
        <v>1056723.7275000003</v>
      </c>
      <c r="H15" s="214">
        <f t="shared" si="2"/>
        <v>1056723.7275000003</v>
      </c>
    </row>
    <row r="16" spans="1:8" ht="17.649999999999999" hidden="1" outlineLevel="1" x14ac:dyDescent="0.5">
      <c r="A16" s="18"/>
      <c r="B16" s="18"/>
      <c r="C16" s="31" t="s">
        <v>541</v>
      </c>
      <c r="D16" s="188">
        <f>353496.153846154*2</f>
        <v>706992.30769230798</v>
      </c>
      <c r="E16" s="210">
        <f t="shared" ref="E16:G16" si="4">D16*(1+E9)</f>
        <v>742341.92307692335</v>
      </c>
      <c r="F16" s="210">
        <f t="shared" si="4"/>
        <v>927927.40384615422</v>
      </c>
      <c r="G16" s="210">
        <f t="shared" si="4"/>
        <v>1016080.5072115388</v>
      </c>
      <c r="H16" s="165">
        <f t="shared" si="2"/>
        <v>1016080.5072115388</v>
      </c>
    </row>
    <row r="17" spans="1:8" ht="17.649999999999999" hidden="1" outlineLevel="1" x14ac:dyDescent="0.5">
      <c r="A17" s="18"/>
      <c r="B17" s="18"/>
      <c r="C17" s="174" t="s">
        <v>542</v>
      </c>
      <c r="D17" s="188">
        <f>376196.153846154*2</f>
        <v>752392.30769230798</v>
      </c>
      <c r="E17" s="211">
        <f>D17*(1+E8)</f>
        <v>790011.92307692335</v>
      </c>
      <c r="F17" s="211">
        <f t="shared" ref="F17:G17" si="5">E17*(1+F8)</f>
        <v>1027015.5000000003</v>
      </c>
      <c r="G17" s="211">
        <f t="shared" si="5"/>
        <v>1124581.9725000004</v>
      </c>
      <c r="H17" s="221">
        <f t="shared" si="2"/>
        <v>1124581.9725000004</v>
      </c>
    </row>
    <row r="18" spans="1:8" ht="17.649999999999999" hidden="1" outlineLevel="1" x14ac:dyDescent="0.5">
      <c r="A18" s="18"/>
      <c r="B18" s="18"/>
      <c r="C18" s="31" t="s">
        <v>543</v>
      </c>
      <c r="D18" s="188">
        <f>376196.153846154*2</f>
        <v>752392.30769230798</v>
      </c>
      <c r="E18" s="210">
        <f t="shared" ref="E18:G18" si="6">D18*(1+E9)</f>
        <v>790011.92307692335</v>
      </c>
      <c r="F18" s="210">
        <f t="shared" si="6"/>
        <v>987514.90384615422</v>
      </c>
      <c r="G18" s="210">
        <f t="shared" si="6"/>
        <v>1081328.819711539</v>
      </c>
      <c r="H18" s="165">
        <f t="shared" si="2"/>
        <v>1081328.819711539</v>
      </c>
    </row>
    <row r="19" spans="1:8" ht="17.649999999999999" hidden="1" outlineLevel="1" x14ac:dyDescent="0.5">
      <c r="A19" s="18"/>
      <c r="B19" s="18"/>
      <c r="C19" s="175" t="s">
        <v>544</v>
      </c>
      <c r="D19" s="323">
        <v>625000</v>
      </c>
      <c r="E19" s="324">
        <f>D19*(1+E$9)</f>
        <v>656250</v>
      </c>
      <c r="F19" s="325">
        <f>E19*(1+F$9)</f>
        <v>820312.5</v>
      </c>
      <c r="G19" s="325">
        <f>F19*(1+9.5%)</f>
        <v>898242.1875</v>
      </c>
      <c r="H19" s="326">
        <f>G19</f>
        <v>898242.1875</v>
      </c>
    </row>
    <row r="20" spans="1:8" hidden="1" outlineLevel="1" x14ac:dyDescent="0.35"/>
    <row r="21" spans="1:8" hidden="1" outlineLevel="1" x14ac:dyDescent="0.35"/>
    <row r="22" spans="1:8" hidden="1" outlineLevel="1" x14ac:dyDescent="0.35"/>
    <row r="23" spans="1:8" hidden="1" outlineLevel="1" x14ac:dyDescent="0.35"/>
    <row r="24" spans="1:8" hidden="1" outlineLevel="1" x14ac:dyDescent="0.35"/>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14" ht="30" customHeight="1" x14ac:dyDescent="0.35">
      <c r="A65" s="1" t="str">
        <f>Culvs!A65</f>
        <v>Network Group</v>
      </c>
      <c r="B65" s="1" t="str">
        <f>Culvs!B65</f>
        <v>Route Number</v>
      </c>
      <c r="C65" s="1" t="str">
        <f>Culvs!C65</f>
        <v>Route Section</v>
      </c>
      <c r="D65" s="1" t="s">
        <v>83</v>
      </c>
      <c r="E65" s="1" t="s">
        <v>545</v>
      </c>
      <c r="F65" s="1" t="s">
        <v>546</v>
      </c>
      <c r="G65" s="1" t="s">
        <v>547</v>
      </c>
      <c r="H65" s="1" t="s">
        <v>548</v>
      </c>
      <c r="I65" s="1" t="s">
        <v>549</v>
      </c>
      <c r="J65" s="1" t="s">
        <v>550</v>
      </c>
      <c r="K65" s="1" t="s">
        <v>551</v>
      </c>
      <c r="L65" s="1" t="s">
        <v>552</v>
      </c>
      <c r="M65" s="1" t="s">
        <v>553</v>
      </c>
      <c r="N65" s="1" t="s">
        <v>405</v>
      </c>
    </row>
    <row r="66" spans="1:14" ht="5.0999999999999996" customHeight="1" x14ac:dyDescent="0.35"/>
    <row r="67" spans="1:14" ht="13.9" x14ac:dyDescent="0.4">
      <c r="A67" s="30"/>
      <c r="B67" s="30"/>
      <c r="C67" s="13" t="s">
        <v>57</v>
      </c>
      <c r="D67" s="30"/>
      <c r="E67" s="219">
        <f>SUM(E69:E289)</f>
        <v>2922.3530899999996</v>
      </c>
      <c r="F67" s="219">
        <f t="shared" ref="F67:G67" si="7">SUM(F69:F289)</f>
        <v>1409.85717</v>
      </c>
      <c r="G67" s="219">
        <f t="shared" si="7"/>
        <v>1094.4619000000002</v>
      </c>
      <c r="H67" s="217"/>
      <c r="I67" s="217"/>
      <c r="J67" s="218"/>
      <c r="K67" s="185">
        <f t="shared" ref="K67:N67" si="8">SUM(K69:K289)</f>
        <v>3324352739.2400389</v>
      </c>
      <c r="L67" s="185">
        <f t="shared" si="8"/>
        <v>1693904424.6427736</v>
      </c>
      <c r="M67" s="185">
        <f t="shared" si="8"/>
        <v>1258523495.5166016</v>
      </c>
      <c r="N67" s="215">
        <f t="shared" si="8"/>
        <v>6276780659.3994141</v>
      </c>
    </row>
    <row r="68" spans="1:14" ht="5.0999999999999996" customHeight="1" x14ac:dyDescent="0.35"/>
    <row r="69" spans="1:14" ht="13.9" x14ac:dyDescent="0.4">
      <c r="A69" s="12" t="str">
        <f>Culvs!A69</f>
        <v>EGR</v>
      </c>
      <c r="B69" s="12">
        <f>Culvs!B69</f>
        <v>1</v>
      </c>
      <c r="C69" t="str">
        <f>Culvs!C69</f>
        <v>Avon Yard to West Merredin</v>
      </c>
      <c r="D69" s="204">
        <f>'DORC build-up'!I13</f>
        <v>1.3</v>
      </c>
      <c r="E69" s="188">
        <v>0</v>
      </c>
      <c r="F69" s="188">
        <v>0</v>
      </c>
      <c r="G69" s="188">
        <v>181.9222</v>
      </c>
      <c r="H69" s="291">
        <f>$H$19</f>
        <v>898242.1875</v>
      </c>
      <c r="I69" s="291">
        <f>$H$19</f>
        <v>898242.1875</v>
      </c>
      <c r="J69" s="291">
        <f>$H$19</f>
        <v>898242.1875</v>
      </c>
      <c r="K69" s="238">
        <f>E69*H69*$D69</f>
        <v>0</v>
      </c>
      <c r="L69" s="238">
        <f t="shared" ref="L69:M84" si="9">F69*I69*$D69</f>
        <v>0</v>
      </c>
      <c r="M69" s="238">
        <f t="shared" si="9"/>
        <v>212433253.34765625</v>
      </c>
      <c r="N69" s="187">
        <f>SUM(K69:M69)</f>
        <v>212433253.34765625</v>
      </c>
    </row>
    <row r="70" spans="1:14" ht="13.9" x14ac:dyDescent="0.4">
      <c r="A70" s="12" t="str">
        <f>Culvs!A70</f>
        <v>EGR</v>
      </c>
      <c r="B70" s="12">
        <f>Culvs!B70</f>
        <v>1</v>
      </c>
      <c r="C70" t="str">
        <f>Culvs!C70</f>
        <v>West Merredin</v>
      </c>
      <c r="D70" s="204">
        <f>'DORC build-up'!I14</f>
        <v>1.3</v>
      </c>
      <c r="E70" s="188">
        <v>4.5090000000000003</v>
      </c>
      <c r="F70" s="188">
        <v>0</v>
      </c>
      <c r="G70" s="188">
        <v>0</v>
      </c>
      <c r="H70" s="291">
        <f t="shared" ref="H70:J133" si="10">$H$19</f>
        <v>898242.1875</v>
      </c>
      <c r="I70" s="291">
        <f t="shared" si="10"/>
        <v>898242.1875</v>
      </c>
      <c r="J70" s="291">
        <f t="shared" si="10"/>
        <v>898242.1875</v>
      </c>
      <c r="K70" s="238">
        <f t="shared" ref="K70:M133" si="11">E70*H70*$D70</f>
        <v>5265226.2304687509</v>
      </c>
      <c r="L70" s="238">
        <f t="shared" si="9"/>
        <v>0</v>
      </c>
      <c r="M70" s="238">
        <f t="shared" si="9"/>
        <v>0</v>
      </c>
      <c r="N70" s="187">
        <f t="shared" ref="N70:N133" si="12">SUM(K70:M70)</f>
        <v>5265226.2304687509</v>
      </c>
    </row>
    <row r="71" spans="1:14" ht="13.9" x14ac:dyDescent="0.4">
      <c r="A71" s="12" t="str">
        <f>Culvs!A71</f>
        <v>EGR</v>
      </c>
      <c r="B71" s="12">
        <f>Culvs!B71</f>
        <v>1</v>
      </c>
      <c r="C71" t="str">
        <f>Culvs!C71</f>
        <v>West Merredin to Merredin</v>
      </c>
      <c r="D71" s="204">
        <f>'DORC build-up'!I15</f>
        <v>1.3</v>
      </c>
      <c r="E71" s="188">
        <v>0</v>
      </c>
      <c r="F71" s="188">
        <v>0</v>
      </c>
      <c r="G71" s="188">
        <v>2.5298000000000003</v>
      </c>
      <c r="H71" s="291">
        <f t="shared" si="10"/>
        <v>898242.1875</v>
      </c>
      <c r="I71" s="291">
        <f t="shared" si="10"/>
        <v>898242.1875</v>
      </c>
      <c r="J71" s="291">
        <f t="shared" si="10"/>
        <v>898242.1875</v>
      </c>
      <c r="K71" s="238">
        <f t="shared" si="11"/>
        <v>0</v>
      </c>
      <c r="L71" s="238">
        <f t="shared" si="9"/>
        <v>0</v>
      </c>
      <c r="M71" s="238">
        <f t="shared" si="9"/>
        <v>2954085.0117187509</v>
      </c>
      <c r="N71" s="187">
        <f t="shared" si="12"/>
        <v>2954085.0117187509</v>
      </c>
    </row>
    <row r="72" spans="1:14" ht="13.9" x14ac:dyDescent="0.4">
      <c r="A72" s="12" t="str">
        <f>Culvs!A72</f>
        <v>EGR</v>
      </c>
      <c r="B72" s="12">
        <f>Culvs!B72</f>
        <v>1</v>
      </c>
      <c r="C72" t="str">
        <f>Culvs!C72</f>
        <v>Merredin</v>
      </c>
      <c r="D72" s="204">
        <f>'DORC build-up'!I16</f>
        <v>1.3</v>
      </c>
      <c r="E72" s="188">
        <v>3.6720000000000002</v>
      </c>
      <c r="F72" s="188">
        <v>0</v>
      </c>
      <c r="G72" s="188">
        <v>0</v>
      </c>
      <c r="H72" s="291">
        <f t="shared" si="10"/>
        <v>898242.1875</v>
      </c>
      <c r="I72" s="291">
        <f t="shared" si="10"/>
        <v>898242.1875</v>
      </c>
      <c r="J72" s="291">
        <f t="shared" si="10"/>
        <v>898242.1875</v>
      </c>
      <c r="K72" s="238">
        <f t="shared" si="11"/>
        <v>4287848.90625</v>
      </c>
      <c r="L72" s="238">
        <f t="shared" si="9"/>
        <v>0</v>
      </c>
      <c r="M72" s="238">
        <f t="shared" si="9"/>
        <v>0</v>
      </c>
      <c r="N72" s="187">
        <f t="shared" si="12"/>
        <v>4287848.90625</v>
      </c>
    </row>
    <row r="73" spans="1:14" ht="13.9" x14ac:dyDescent="0.4">
      <c r="A73" s="12" t="str">
        <f>Culvs!A73</f>
        <v>EGR</v>
      </c>
      <c r="B73" s="12">
        <f>Culvs!B73</f>
        <v>1</v>
      </c>
      <c r="C73" t="str">
        <f>Culvs!C73</f>
        <v>Merredin to Southern Cross</v>
      </c>
      <c r="D73" s="204">
        <f>'DORC build-up'!I17</f>
        <v>1.4</v>
      </c>
      <c r="E73" s="188">
        <v>0</v>
      </c>
      <c r="F73" s="188">
        <v>7.3380000000000001</v>
      </c>
      <c r="G73" s="188">
        <v>124.62999999999998</v>
      </c>
      <c r="H73" s="291">
        <f t="shared" si="10"/>
        <v>898242.1875</v>
      </c>
      <c r="I73" s="291">
        <f t="shared" si="10"/>
        <v>898242.1875</v>
      </c>
      <c r="J73" s="291">
        <f t="shared" si="10"/>
        <v>898242.1875</v>
      </c>
      <c r="K73" s="238">
        <f t="shared" si="11"/>
        <v>0</v>
      </c>
      <c r="L73" s="238">
        <f t="shared" si="9"/>
        <v>9227821.640625</v>
      </c>
      <c r="M73" s="238">
        <f t="shared" si="9"/>
        <v>156727093.35937497</v>
      </c>
      <c r="N73" s="187">
        <f t="shared" si="12"/>
        <v>165954914.99999997</v>
      </c>
    </row>
    <row r="74" spans="1:14" ht="13.9" x14ac:dyDescent="0.4">
      <c r="A74" s="12" t="str">
        <f>Culvs!A74</f>
        <v>EGR</v>
      </c>
      <c r="B74" s="12">
        <f>Culvs!B74</f>
        <v>1</v>
      </c>
      <c r="C74" t="str">
        <f>Culvs!C74</f>
        <v>Southern Cross</v>
      </c>
      <c r="D74" s="204">
        <f>'DORC build-up'!I18</f>
        <v>0</v>
      </c>
      <c r="E74" s="188">
        <v>0</v>
      </c>
      <c r="F74" s="188">
        <v>0</v>
      </c>
      <c r="G74" s="188">
        <v>0</v>
      </c>
      <c r="H74" s="291">
        <f t="shared" si="10"/>
        <v>898242.1875</v>
      </c>
      <c r="I74" s="291">
        <f t="shared" si="10"/>
        <v>898242.1875</v>
      </c>
      <c r="J74" s="291">
        <f t="shared" si="10"/>
        <v>898242.1875</v>
      </c>
      <c r="K74" s="238">
        <f t="shared" si="11"/>
        <v>0</v>
      </c>
      <c r="L74" s="238">
        <f t="shared" si="9"/>
        <v>0</v>
      </c>
      <c r="M74" s="238">
        <f t="shared" si="9"/>
        <v>0</v>
      </c>
      <c r="N74" s="187">
        <f t="shared" si="12"/>
        <v>0</v>
      </c>
    </row>
    <row r="75" spans="1:14" ht="13.9" x14ac:dyDescent="0.4">
      <c r="A75" s="12" t="str">
        <f>Culvs!A75</f>
        <v>EGR</v>
      </c>
      <c r="B75" s="12">
        <f>Culvs!B75</f>
        <v>1</v>
      </c>
      <c r="C75" t="str">
        <f>Culvs!C75</f>
        <v>Southern Cross to Koolyanobbing East</v>
      </c>
      <c r="D75" s="204">
        <f>'DORC build-up'!I19</f>
        <v>1.4</v>
      </c>
      <c r="E75" s="188">
        <v>0</v>
      </c>
      <c r="F75" s="188">
        <v>6.0625999999999998</v>
      </c>
      <c r="G75" s="188">
        <v>54.673699999999997</v>
      </c>
      <c r="H75" s="291">
        <f t="shared" si="10"/>
        <v>898242.1875</v>
      </c>
      <c r="I75" s="291">
        <f t="shared" si="10"/>
        <v>898242.1875</v>
      </c>
      <c r="J75" s="291">
        <f t="shared" si="10"/>
        <v>898242.1875</v>
      </c>
      <c r="K75" s="238">
        <f t="shared" si="11"/>
        <v>0</v>
      </c>
      <c r="L75" s="238">
        <f t="shared" si="9"/>
        <v>7623956.3203124991</v>
      </c>
      <c r="M75" s="238">
        <f t="shared" si="9"/>
        <v>68754313.44140625</v>
      </c>
      <c r="N75" s="187">
        <f t="shared" si="12"/>
        <v>76378269.76171875</v>
      </c>
    </row>
    <row r="76" spans="1:14" ht="13.9" x14ac:dyDescent="0.4">
      <c r="A76" s="12" t="str">
        <f>Culvs!A76</f>
        <v>EGR</v>
      </c>
      <c r="B76" s="12">
        <f>Culvs!B76</f>
        <v>1</v>
      </c>
      <c r="C76" t="str">
        <f>Culvs!C76</f>
        <v>Koolyanobbing East to Mount Walton</v>
      </c>
      <c r="D76" s="204">
        <f>'DORC build-up'!I20</f>
        <v>1.4</v>
      </c>
      <c r="E76" s="188">
        <v>0.496</v>
      </c>
      <c r="F76" s="188">
        <v>6.58</v>
      </c>
      <c r="G76" s="188">
        <v>78.303299999999993</v>
      </c>
      <c r="H76" s="291">
        <f t="shared" si="10"/>
        <v>898242.1875</v>
      </c>
      <c r="I76" s="291">
        <f t="shared" si="10"/>
        <v>898242.1875</v>
      </c>
      <c r="J76" s="291">
        <f t="shared" si="10"/>
        <v>898242.1875</v>
      </c>
      <c r="K76" s="238">
        <f t="shared" si="11"/>
        <v>623739.375</v>
      </c>
      <c r="L76" s="238">
        <f t="shared" si="9"/>
        <v>8274607.0312499991</v>
      </c>
      <c r="M76" s="238">
        <f t="shared" si="9"/>
        <v>98469458.47265625</v>
      </c>
      <c r="N76" s="187">
        <f t="shared" si="12"/>
        <v>107367804.87890625</v>
      </c>
    </row>
    <row r="77" spans="1:14" ht="13.9" x14ac:dyDescent="0.4">
      <c r="A77" s="12" t="str">
        <f>Culvs!A77</f>
        <v>EGR</v>
      </c>
      <c r="B77" s="12">
        <f>Culvs!B77</f>
        <v>1</v>
      </c>
      <c r="C77" t="str">
        <f>Culvs!C77</f>
        <v>Mount Walton to West Kalgoorlie West</v>
      </c>
      <c r="D77" s="204">
        <f>'DORC build-up'!I21</f>
        <v>1.4</v>
      </c>
      <c r="E77" s="188">
        <v>0</v>
      </c>
      <c r="F77" s="188">
        <v>5.9660000000000002</v>
      </c>
      <c r="G77" s="188">
        <v>109.69699999999999</v>
      </c>
      <c r="H77" s="291">
        <f t="shared" si="10"/>
        <v>898242.1875</v>
      </c>
      <c r="I77" s="291">
        <f t="shared" si="10"/>
        <v>898242.1875</v>
      </c>
      <c r="J77" s="291">
        <f t="shared" si="10"/>
        <v>898242.1875</v>
      </c>
      <c r="K77" s="238">
        <f t="shared" si="11"/>
        <v>0</v>
      </c>
      <c r="L77" s="238">
        <f t="shared" si="9"/>
        <v>7502478.0468749991</v>
      </c>
      <c r="M77" s="238">
        <f t="shared" si="9"/>
        <v>137948262.53906247</v>
      </c>
      <c r="N77" s="187">
        <f t="shared" si="12"/>
        <v>145450740.58593747</v>
      </c>
    </row>
    <row r="78" spans="1:14" ht="13.9" x14ac:dyDescent="0.4">
      <c r="A78" s="12" t="str">
        <f>Culvs!A78</f>
        <v>EGR</v>
      </c>
      <c r="B78" s="12">
        <f>Culvs!B78</f>
        <v>1</v>
      </c>
      <c r="C78" t="str">
        <f>Culvs!C78</f>
        <v>West Kalgoorlie West to West Kalgoorlie</v>
      </c>
      <c r="D78" s="204">
        <f>'DORC build-up'!I22</f>
        <v>1.4</v>
      </c>
      <c r="E78" s="188">
        <v>0</v>
      </c>
      <c r="F78" s="188">
        <v>4.45</v>
      </c>
      <c r="G78" s="188">
        <v>3.5110000000000001</v>
      </c>
      <c r="H78" s="291">
        <f t="shared" si="10"/>
        <v>898242.1875</v>
      </c>
      <c r="I78" s="291">
        <f t="shared" si="10"/>
        <v>898242.1875</v>
      </c>
      <c r="J78" s="291">
        <f t="shared" si="10"/>
        <v>898242.1875</v>
      </c>
      <c r="K78" s="238">
        <f t="shared" si="11"/>
        <v>0</v>
      </c>
      <c r="L78" s="238">
        <f t="shared" si="9"/>
        <v>5596048.828125</v>
      </c>
      <c r="M78" s="238">
        <f t="shared" si="9"/>
        <v>4415219.6484375</v>
      </c>
      <c r="N78" s="187">
        <f t="shared" si="12"/>
        <v>10011268.4765625</v>
      </c>
    </row>
    <row r="79" spans="1:14" ht="13.9" x14ac:dyDescent="0.4">
      <c r="A79" s="12" t="str">
        <f>Culvs!A79</f>
        <v>EGR</v>
      </c>
      <c r="B79" s="12">
        <f>Culvs!B79</f>
        <v>1</v>
      </c>
      <c r="C79" t="str">
        <f>Culvs!C79</f>
        <v>West Kalgoorlie</v>
      </c>
      <c r="D79" s="204">
        <f>'DORC build-up'!I23</f>
        <v>1.4</v>
      </c>
      <c r="E79" s="188">
        <v>0</v>
      </c>
      <c r="F79" s="188">
        <v>3.1989999999999998</v>
      </c>
      <c r="G79" s="188">
        <v>1.4999999999999999E-2</v>
      </c>
      <c r="H79" s="291">
        <f t="shared" si="10"/>
        <v>898242.1875</v>
      </c>
      <c r="I79" s="291">
        <f t="shared" si="10"/>
        <v>898242.1875</v>
      </c>
      <c r="J79" s="291">
        <f t="shared" si="10"/>
        <v>898242.1875</v>
      </c>
      <c r="K79" s="238">
        <f t="shared" si="11"/>
        <v>0</v>
      </c>
      <c r="L79" s="238">
        <f t="shared" si="9"/>
        <v>4022867.4609374995</v>
      </c>
      <c r="M79" s="238">
        <f t="shared" si="9"/>
        <v>18863.0859375</v>
      </c>
      <c r="N79" s="187">
        <f t="shared" si="12"/>
        <v>4041730.5468749995</v>
      </c>
    </row>
    <row r="80" spans="1:14" ht="13.9" x14ac:dyDescent="0.4">
      <c r="A80" s="12" t="str">
        <f>Culvs!A80</f>
        <v>EGR</v>
      </c>
      <c r="B80" s="12">
        <f>Culvs!B80</f>
        <v>1</v>
      </c>
      <c r="C80" t="str">
        <f>Culvs!C80</f>
        <v>West Kalgoorlie to Kalgoorlie</v>
      </c>
      <c r="D80" s="204">
        <f>'DORC build-up'!I24</f>
        <v>1.4</v>
      </c>
      <c r="E80" s="188">
        <v>0</v>
      </c>
      <c r="F80" s="188">
        <v>0</v>
      </c>
      <c r="G80" s="188">
        <v>4.9399999999999995</v>
      </c>
      <c r="H80" s="291">
        <f t="shared" si="10"/>
        <v>898242.1875</v>
      </c>
      <c r="I80" s="291">
        <f t="shared" si="10"/>
        <v>898242.1875</v>
      </c>
      <c r="J80" s="291">
        <f t="shared" si="10"/>
        <v>898242.1875</v>
      </c>
      <c r="K80" s="238">
        <f t="shared" si="11"/>
        <v>0</v>
      </c>
      <c r="L80" s="238">
        <f t="shared" si="9"/>
        <v>0</v>
      </c>
      <c r="M80" s="238">
        <f t="shared" si="9"/>
        <v>6212242.96875</v>
      </c>
      <c r="N80" s="187">
        <f t="shared" si="12"/>
        <v>6212242.96875</v>
      </c>
    </row>
    <row r="81" spans="1:14" ht="13.9" x14ac:dyDescent="0.4">
      <c r="A81" s="12" t="str">
        <f>Culvs!A81</f>
        <v>EGR</v>
      </c>
      <c r="B81" s="12">
        <f>Culvs!B81</f>
        <v>1</v>
      </c>
      <c r="C81" t="str">
        <f>Culvs!C81</f>
        <v>Kalgoorlie</v>
      </c>
      <c r="D81" s="204">
        <f>'DORC build-up'!I25</f>
        <v>1.4</v>
      </c>
      <c r="E81" s="188">
        <v>0</v>
      </c>
      <c r="F81" s="188">
        <v>0.92</v>
      </c>
      <c r="G81" s="188">
        <v>9.5000000000000001E-2</v>
      </c>
      <c r="H81" s="291">
        <f t="shared" si="10"/>
        <v>898242.1875</v>
      </c>
      <c r="I81" s="291">
        <f t="shared" si="10"/>
        <v>898242.1875</v>
      </c>
      <c r="J81" s="291">
        <f t="shared" si="10"/>
        <v>898242.1875</v>
      </c>
      <c r="K81" s="238">
        <f t="shared" si="11"/>
        <v>0</v>
      </c>
      <c r="L81" s="238">
        <f t="shared" si="9"/>
        <v>1156935.9375</v>
      </c>
      <c r="M81" s="238">
        <f t="shared" si="9"/>
        <v>119466.21093749999</v>
      </c>
      <c r="N81" s="187">
        <f t="shared" si="12"/>
        <v>1276402.1484375</v>
      </c>
    </row>
    <row r="82" spans="1:14" ht="13.9" x14ac:dyDescent="0.4">
      <c r="A82" s="12" t="str">
        <f>Culvs!A82</f>
        <v>EGR</v>
      </c>
      <c r="B82" s="12">
        <f>Culvs!B82</f>
        <v>1</v>
      </c>
      <c r="C82" t="str">
        <f>Culvs!C82</f>
        <v>Kalgoorlie to Parkeston (border)</v>
      </c>
      <c r="D82" s="204">
        <f>'DORC build-up'!I26</f>
        <v>1.4</v>
      </c>
      <c r="E82" s="188">
        <v>0</v>
      </c>
      <c r="F82" s="188">
        <v>0</v>
      </c>
      <c r="G82" s="188">
        <v>0.495</v>
      </c>
      <c r="H82" s="291">
        <f t="shared" si="10"/>
        <v>898242.1875</v>
      </c>
      <c r="I82" s="291">
        <f t="shared" si="10"/>
        <v>898242.1875</v>
      </c>
      <c r="J82" s="291">
        <f t="shared" si="10"/>
        <v>898242.1875</v>
      </c>
      <c r="K82" s="238">
        <f t="shared" si="11"/>
        <v>0</v>
      </c>
      <c r="L82" s="238">
        <f t="shared" si="9"/>
        <v>0</v>
      </c>
      <c r="M82" s="238">
        <f t="shared" si="9"/>
        <v>622481.8359375</v>
      </c>
      <c r="N82" s="187">
        <f t="shared" si="12"/>
        <v>622481.8359375</v>
      </c>
    </row>
    <row r="83" spans="1:14" ht="13.9" x14ac:dyDescent="0.4">
      <c r="A83" s="12" t="str">
        <f>Culvs!A83</f>
        <v>Metro</v>
      </c>
      <c r="B83" s="12">
        <f>Culvs!B83</f>
        <v>2</v>
      </c>
      <c r="C83" t="str">
        <f>Culvs!C83</f>
        <v>Forrestfield South to Kewdale</v>
      </c>
      <c r="D83" s="204">
        <f>'DORC build-up'!I27</f>
        <v>1</v>
      </c>
      <c r="E83" s="188">
        <v>3.0670000000000002</v>
      </c>
      <c r="F83" s="188">
        <v>0</v>
      </c>
      <c r="G83" s="188">
        <v>0</v>
      </c>
      <c r="H83" s="291">
        <f t="shared" si="10"/>
        <v>898242.1875</v>
      </c>
      <c r="I83" s="291">
        <f t="shared" si="10"/>
        <v>898242.1875</v>
      </c>
      <c r="J83" s="291">
        <f t="shared" si="10"/>
        <v>898242.1875</v>
      </c>
      <c r="K83" s="238">
        <f t="shared" si="11"/>
        <v>2754908.7890625</v>
      </c>
      <c r="L83" s="238">
        <f t="shared" si="9"/>
        <v>0</v>
      </c>
      <c r="M83" s="238">
        <f t="shared" si="9"/>
        <v>0</v>
      </c>
      <c r="N83" s="187">
        <f t="shared" si="12"/>
        <v>2754908.7890625</v>
      </c>
    </row>
    <row r="84" spans="1:14" ht="13.9" x14ac:dyDescent="0.4">
      <c r="A84" s="12" t="str">
        <f>Culvs!A84</f>
        <v>LBL</v>
      </c>
      <c r="B84" s="12">
        <f>Culvs!B84</f>
        <v>3</v>
      </c>
      <c r="C84" t="str">
        <f>Culvs!C84</f>
        <v>Kalgoorlie to Menzies</v>
      </c>
      <c r="D84" s="204">
        <f>'DORC build-up'!I28</f>
        <v>1.5</v>
      </c>
      <c r="E84" s="188">
        <v>0</v>
      </c>
      <c r="F84" s="188">
        <v>131.691</v>
      </c>
      <c r="G84" s="188">
        <v>0</v>
      </c>
      <c r="H84" s="291">
        <f t="shared" si="10"/>
        <v>898242.1875</v>
      </c>
      <c r="I84" s="291">
        <f t="shared" si="10"/>
        <v>898242.1875</v>
      </c>
      <c r="J84" s="291">
        <f t="shared" si="10"/>
        <v>898242.1875</v>
      </c>
      <c r="K84" s="238">
        <f t="shared" si="11"/>
        <v>0</v>
      </c>
      <c r="L84" s="238">
        <f t="shared" si="9"/>
        <v>177435617.87109375</v>
      </c>
      <c r="M84" s="238">
        <f t="shared" si="9"/>
        <v>0</v>
      </c>
      <c r="N84" s="187">
        <f t="shared" si="12"/>
        <v>177435617.87109375</v>
      </c>
    </row>
    <row r="85" spans="1:14" ht="13.9" x14ac:dyDescent="0.4">
      <c r="A85" s="12" t="str">
        <f>Culvs!A85</f>
        <v>LBL</v>
      </c>
      <c r="B85" s="12">
        <f>Culvs!B85</f>
        <v>3</v>
      </c>
      <c r="C85" t="str">
        <f>Culvs!C85</f>
        <v>Menzies</v>
      </c>
      <c r="D85" s="204">
        <f>'DORC build-up'!I29</f>
        <v>0</v>
      </c>
      <c r="E85" s="188">
        <v>0</v>
      </c>
      <c r="F85" s="188">
        <v>0</v>
      </c>
      <c r="G85" s="188">
        <v>0</v>
      </c>
      <c r="H85" s="291">
        <f t="shared" si="10"/>
        <v>898242.1875</v>
      </c>
      <c r="I85" s="291">
        <f t="shared" si="10"/>
        <v>898242.1875</v>
      </c>
      <c r="J85" s="291">
        <f t="shared" si="10"/>
        <v>898242.1875</v>
      </c>
      <c r="K85" s="238">
        <f t="shared" si="11"/>
        <v>0</v>
      </c>
      <c r="L85" s="238">
        <f t="shared" si="11"/>
        <v>0</v>
      </c>
      <c r="M85" s="238">
        <f t="shared" si="11"/>
        <v>0</v>
      </c>
      <c r="N85" s="187">
        <f t="shared" si="12"/>
        <v>0</v>
      </c>
    </row>
    <row r="86" spans="1:14" ht="13.9" x14ac:dyDescent="0.4">
      <c r="A86" s="12" t="str">
        <f>Culvs!A86</f>
        <v>LBL</v>
      </c>
      <c r="B86" s="12">
        <f>Culvs!B86</f>
        <v>3</v>
      </c>
      <c r="C86" t="str">
        <f>Culvs!C86</f>
        <v>Menzies to Malcolm</v>
      </c>
      <c r="D86" s="204">
        <f>'DORC build-up'!I30</f>
        <v>1.5</v>
      </c>
      <c r="E86" s="188">
        <v>0.11799999999999999</v>
      </c>
      <c r="F86" s="188">
        <v>106.46000000000001</v>
      </c>
      <c r="G86" s="188">
        <v>0</v>
      </c>
      <c r="H86" s="291">
        <f t="shared" si="10"/>
        <v>898242.1875</v>
      </c>
      <c r="I86" s="291">
        <f t="shared" si="10"/>
        <v>898242.1875</v>
      </c>
      <c r="J86" s="291">
        <f t="shared" si="10"/>
        <v>898242.1875</v>
      </c>
      <c r="K86" s="238">
        <f t="shared" si="11"/>
        <v>158988.8671875</v>
      </c>
      <c r="L86" s="238">
        <f t="shared" si="11"/>
        <v>143440294.921875</v>
      </c>
      <c r="M86" s="238">
        <f t="shared" si="11"/>
        <v>0</v>
      </c>
      <c r="N86" s="187">
        <f t="shared" si="12"/>
        <v>143599283.7890625</v>
      </c>
    </row>
    <row r="87" spans="1:14" ht="13.9" x14ac:dyDescent="0.4">
      <c r="A87" s="12" t="str">
        <f>Culvs!A87</f>
        <v>LBL</v>
      </c>
      <c r="B87" s="12">
        <f>Culvs!B87</f>
        <v>3</v>
      </c>
      <c r="C87" t="str">
        <f>Culvs!C87</f>
        <v>Malcolm</v>
      </c>
      <c r="D87" s="204">
        <f>'DORC build-up'!I31</f>
        <v>0</v>
      </c>
      <c r="E87" s="188">
        <v>0</v>
      </c>
      <c r="F87" s="188">
        <v>0</v>
      </c>
      <c r="G87" s="188">
        <v>0</v>
      </c>
      <c r="H87" s="291">
        <f t="shared" si="10"/>
        <v>898242.1875</v>
      </c>
      <c r="I87" s="291">
        <f t="shared" si="10"/>
        <v>898242.1875</v>
      </c>
      <c r="J87" s="291">
        <f t="shared" si="10"/>
        <v>898242.1875</v>
      </c>
      <c r="K87" s="238">
        <f t="shared" si="11"/>
        <v>0</v>
      </c>
      <c r="L87" s="238">
        <f t="shared" si="11"/>
        <v>0</v>
      </c>
      <c r="M87" s="238">
        <f t="shared" si="11"/>
        <v>0</v>
      </c>
      <c r="N87" s="187">
        <f t="shared" si="12"/>
        <v>0</v>
      </c>
    </row>
    <row r="88" spans="1:14" ht="13.9" x14ac:dyDescent="0.4">
      <c r="A88" s="12" t="str">
        <f>Culvs!A88</f>
        <v>LBL</v>
      </c>
      <c r="B88" s="12">
        <f>Culvs!B88</f>
        <v>3</v>
      </c>
      <c r="C88" t="str">
        <f>Culvs!C88</f>
        <v>Malcolm to Leonora</v>
      </c>
      <c r="D88" s="204">
        <f>'DORC build-up'!I32</f>
        <v>1.5</v>
      </c>
      <c r="E88" s="188">
        <v>0.72899999999999998</v>
      </c>
      <c r="F88" s="188">
        <v>24.405000000000001</v>
      </c>
      <c r="G88" s="188">
        <v>0</v>
      </c>
      <c r="H88" s="291">
        <f t="shared" si="10"/>
        <v>898242.1875</v>
      </c>
      <c r="I88" s="291">
        <f t="shared" si="10"/>
        <v>898242.1875</v>
      </c>
      <c r="J88" s="291">
        <f t="shared" si="10"/>
        <v>898242.1875</v>
      </c>
      <c r="K88" s="238">
        <f t="shared" si="11"/>
        <v>982227.83203125</v>
      </c>
      <c r="L88" s="238">
        <f t="shared" si="11"/>
        <v>32882400.87890625</v>
      </c>
      <c r="M88" s="238">
        <f t="shared" si="11"/>
        <v>0</v>
      </c>
      <c r="N88" s="187">
        <f t="shared" si="12"/>
        <v>33864628.7109375</v>
      </c>
    </row>
    <row r="89" spans="1:14" ht="13.9" x14ac:dyDescent="0.4">
      <c r="A89" s="12" t="str">
        <f>Culvs!A89</f>
        <v>LBL</v>
      </c>
      <c r="B89" s="12">
        <f>Culvs!B89</f>
        <v>3</v>
      </c>
      <c r="C89" t="str">
        <f>Culvs!C89</f>
        <v>Leonora</v>
      </c>
      <c r="D89" s="204">
        <f>'DORC build-up'!I33</f>
        <v>1.5</v>
      </c>
      <c r="E89" s="188">
        <v>0</v>
      </c>
      <c r="F89" s="188">
        <v>2.25</v>
      </c>
      <c r="G89" s="188">
        <v>0</v>
      </c>
      <c r="H89" s="291">
        <f t="shared" si="10"/>
        <v>898242.1875</v>
      </c>
      <c r="I89" s="291">
        <f t="shared" si="10"/>
        <v>898242.1875</v>
      </c>
      <c r="J89" s="291">
        <f t="shared" si="10"/>
        <v>898242.1875</v>
      </c>
      <c r="K89" s="238">
        <f t="shared" si="11"/>
        <v>0</v>
      </c>
      <c r="L89" s="238">
        <f t="shared" si="11"/>
        <v>3031567.3828125</v>
      </c>
      <c r="M89" s="238">
        <f t="shared" si="11"/>
        <v>0</v>
      </c>
      <c r="N89" s="187">
        <f t="shared" si="12"/>
        <v>3031567.3828125</v>
      </c>
    </row>
    <row r="90" spans="1:14" ht="13.9" x14ac:dyDescent="0.4">
      <c r="A90" s="12" t="str">
        <f>Culvs!A90</f>
        <v>EBL</v>
      </c>
      <c r="B90" s="12">
        <f>Culvs!B90</f>
        <v>4</v>
      </c>
      <c r="C90" t="str">
        <f>Culvs!C90</f>
        <v>West Kalgoorlie West to West Kalgoorlie South</v>
      </c>
      <c r="D90" s="204">
        <f>'DORC build-up'!I34</f>
        <v>1.5</v>
      </c>
      <c r="E90" s="188">
        <v>0</v>
      </c>
      <c r="F90" s="188">
        <v>0</v>
      </c>
      <c r="G90" s="188">
        <v>2.0649999999999999</v>
      </c>
      <c r="H90" s="291">
        <f t="shared" si="10"/>
        <v>898242.1875</v>
      </c>
      <c r="I90" s="291">
        <f t="shared" si="10"/>
        <v>898242.1875</v>
      </c>
      <c r="J90" s="291">
        <f t="shared" si="10"/>
        <v>898242.1875</v>
      </c>
      <c r="K90" s="238">
        <f t="shared" si="11"/>
        <v>0</v>
      </c>
      <c r="L90" s="238">
        <f t="shared" si="11"/>
        <v>0</v>
      </c>
      <c r="M90" s="238">
        <f t="shared" si="11"/>
        <v>2782305.17578125</v>
      </c>
      <c r="N90" s="187">
        <f t="shared" si="12"/>
        <v>2782305.17578125</v>
      </c>
    </row>
    <row r="91" spans="1:14" ht="13.9" x14ac:dyDescent="0.4">
      <c r="A91" s="12" t="str">
        <f>Culvs!A91</f>
        <v>EBL</v>
      </c>
      <c r="B91" s="12">
        <f>Culvs!B91</f>
        <v>4</v>
      </c>
      <c r="C91" t="str">
        <f>Culvs!C91</f>
        <v>West Kalgoorlie to West Kalgoorlie South</v>
      </c>
      <c r="D91" s="204">
        <f>'DORC build-up'!I35</f>
        <v>1.5</v>
      </c>
      <c r="E91" s="188">
        <v>0</v>
      </c>
      <c r="F91" s="188">
        <v>2.2200000000000002</v>
      </c>
      <c r="G91" s="188">
        <v>0.46</v>
      </c>
      <c r="H91" s="291">
        <f t="shared" si="10"/>
        <v>898242.1875</v>
      </c>
      <c r="I91" s="291">
        <f t="shared" si="10"/>
        <v>898242.1875</v>
      </c>
      <c r="J91" s="291">
        <f t="shared" si="10"/>
        <v>898242.1875</v>
      </c>
      <c r="K91" s="238">
        <f t="shared" si="11"/>
        <v>0</v>
      </c>
      <c r="L91" s="238">
        <f t="shared" si="11"/>
        <v>2991146.4843750005</v>
      </c>
      <c r="M91" s="238">
        <f t="shared" si="11"/>
        <v>619787.109375</v>
      </c>
      <c r="N91" s="187">
        <f t="shared" si="12"/>
        <v>3610933.5937500005</v>
      </c>
    </row>
    <row r="92" spans="1:14" ht="13.9" x14ac:dyDescent="0.4">
      <c r="A92" s="12" t="str">
        <f>Culvs!A92</f>
        <v>EBL</v>
      </c>
      <c r="B92" s="12">
        <f>Culvs!B92</f>
        <v>5</v>
      </c>
      <c r="C92" t="str">
        <f>Culvs!C92</f>
        <v>West Kalgoorlie South to Hampton Terminal</v>
      </c>
      <c r="D92" s="204">
        <f>'DORC build-up'!I36</f>
        <v>1.5</v>
      </c>
      <c r="E92" s="188">
        <v>0</v>
      </c>
      <c r="F92" s="188">
        <v>11.725569999999999</v>
      </c>
      <c r="G92" s="188">
        <v>0.123</v>
      </c>
      <c r="H92" s="291">
        <f t="shared" si="10"/>
        <v>898242.1875</v>
      </c>
      <c r="I92" s="291">
        <f t="shared" si="10"/>
        <v>898242.1875</v>
      </c>
      <c r="J92" s="291">
        <f t="shared" si="10"/>
        <v>898242.1875</v>
      </c>
      <c r="K92" s="238">
        <f t="shared" si="11"/>
        <v>0</v>
      </c>
      <c r="L92" s="238">
        <f t="shared" si="11"/>
        <v>15798602.469726563</v>
      </c>
      <c r="M92" s="238">
        <f t="shared" si="11"/>
        <v>165725.68359375</v>
      </c>
      <c r="N92" s="187">
        <f t="shared" si="12"/>
        <v>15964328.153320313</v>
      </c>
    </row>
    <row r="93" spans="1:14" ht="13.9" x14ac:dyDescent="0.4">
      <c r="A93" s="12" t="str">
        <f>Culvs!A93</f>
        <v>EBL</v>
      </c>
      <c r="B93" s="12">
        <f>Culvs!B93</f>
        <v>5</v>
      </c>
      <c r="C93" t="str">
        <f>Culvs!C93</f>
        <v>Hampton Terminal</v>
      </c>
      <c r="D93" s="204">
        <f>'DORC build-up'!I37</f>
        <v>1.5</v>
      </c>
      <c r="E93" s="188">
        <v>0</v>
      </c>
      <c r="F93" s="188">
        <v>0.751</v>
      </c>
      <c r="G93" s="188">
        <v>0</v>
      </c>
      <c r="H93" s="291">
        <f t="shared" si="10"/>
        <v>898242.1875</v>
      </c>
      <c r="I93" s="291">
        <f t="shared" si="10"/>
        <v>898242.1875</v>
      </c>
      <c r="J93" s="291">
        <f t="shared" si="10"/>
        <v>898242.1875</v>
      </c>
      <c r="K93" s="238">
        <f t="shared" si="11"/>
        <v>0</v>
      </c>
      <c r="L93" s="238">
        <f t="shared" si="11"/>
        <v>1011869.82421875</v>
      </c>
      <c r="M93" s="238">
        <f t="shared" si="11"/>
        <v>0</v>
      </c>
      <c r="N93" s="187">
        <f t="shared" si="12"/>
        <v>1011869.82421875</v>
      </c>
    </row>
    <row r="94" spans="1:14" ht="13.9" x14ac:dyDescent="0.4">
      <c r="A94" s="12" t="str">
        <f>Culvs!A94</f>
        <v>EBL</v>
      </c>
      <c r="B94" s="12">
        <f>Culvs!B94</f>
        <v>5</v>
      </c>
      <c r="C94" t="str">
        <f>Culvs!C94</f>
        <v>Hampton Terminal to Hampton</v>
      </c>
      <c r="D94" s="204">
        <f>'DORC build-up'!I38</f>
        <v>1.5</v>
      </c>
      <c r="E94" s="188">
        <v>0</v>
      </c>
      <c r="F94" s="188">
        <v>3.49</v>
      </c>
      <c r="G94" s="188">
        <v>1.4419999999999999</v>
      </c>
      <c r="H94" s="291">
        <f t="shared" si="10"/>
        <v>898242.1875</v>
      </c>
      <c r="I94" s="291">
        <f t="shared" si="10"/>
        <v>898242.1875</v>
      </c>
      <c r="J94" s="291">
        <f t="shared" si="10"/>
        <v>898242.1875</v>
      </c>
      <c r="K94" s="238">
        <f t="shared" si="11"/>
        <v>0</v>
      </c>
      <c r="L94" s="238">
        <f t="shared" si="11"/>
        <v>4702297.8515625</v>
      </c>
      <c r="M94" s="238">
        <f t="shared" si="11"/>
        <v>1942897.8515625</v>
      </c>
      <c r="N94" s="187">
        <f t="shared" si="12"/>
        <v>6645195.703125</v>
      </c>
    </row>
    <row r="95" spans="1:14" ht="13.9" x14ac:dyDescent="0.4">
      <c r="A95" s="12" t="str">
        <f>Culvs!A95</f>
        <v>EBL</v>
      </c>
      <c r="B95" s="12">
        <f>Culvs!B95</f>
        <v>5</v>
      </c>
      <c r="C95" t="str">
        <f>Culvs!C95</f>
        <v>Hampton</v>
      </c>
      <c r="D95" s="204">
        <f>'DORC build-up'!I39</f>
        <v>0</v>
      </c>
      <c r="E95" s="188">
        <v>0</v>
      </c>
      <c r="F95" s="188">
        <v>0</v>
      </c>
      <c r="G95" s="188">
        <v>0</v>
      </c>
      <c r="H95" s="291">
        <f t="shared" si="10"/>
        <v>898242.1875</v>
      </c>
      <c r="I95" s="291">
        <f t="shared" si="10"/>
        <v>898242.1875</v>
      </c>
      <c r="J95" s="291">
        <f t="shared" si="10"/>
        <v>898242.1875</v>
      </c>
      <c r="K95" s="238">
        <f t="shared" si="11"/>
        <v>0</v>
      </c>
      <c r="L95" s="238">
        <f t="shared" si="11"/>
        <v>0</v>
      </c>
      <c r="M95" s="238">
        <f t="shared" si="11"/>
        <v>0</v>
      </c>
      <c r="N95" s="187">
        <f t="shared" si="12"/>
        <v>0</v>
      </c>
    </row>
    <row r="96" spans="1:14" ht="13.9" x14ac:dyDescent="0.4">
      <c r="A96" s="12" t="str">
        <f>Culvs!A96</f>
        <v>EBL</v>
      </c>
      <c r="B96" s="12">
        <f>Culvs!B96</f>
        <v>5</v>
      </c>
      <c r="C96" t="str">
        <f>Culvs!C96</f>
        <v>Hampton to Kambalda</v>
      </c>
      <c r="D96" s="204">
        <f>'DORC build-up'!I40</f>
        <v>1.5</v>
      </c>
      <c r="E96" s="188">
        <v>0.3</v>
      </c>
      <c r="F96" s="188">
        <v>37.398000000000003</v>
      </c>
      <c r="G96" s="188">
        <v>1.7450000000000001</v>
      </c>
      <c r="H96" s="291">
        <f t="shared" si="10"/>
        <v>898242.1875</v>
      </c>
      <c r="I96" s="291">
        <f t="shared" si="10"/>
        <v>898242.1875</v>
      </c>
      <c r="J96" s="291">
        <f t="shared" si="10"/>
        <v>898242.1875</v>
      </c>
      <c r="K96" s="238">
        <f t="shared" si="11"/>
        <v>404208.984375</v>
      </c>
      <c r="L96" s="238">
        <f t="shared" si="11"/>
        <v>50388691.9921875</v>
      </c>
      <c r="M96" s="238">
        <f t="shared" si="11"/>
        <v>2351148.92578125</v>
      </c>
      <c r="N96" s="187">
        <f t="shared" si="12"/>
        <v>53144049.90234375</v>
      </c>
    </row>
    <row r="97" spans="1:14" ht="13.9" x14ac:dyDescent="0.4">
      <c r="A97" s="12" t="str">
        <f>Culvs!A97</f>
        <v>EBL</v>
      </c>
      <c r="B97" s="12">
        <f>Culvs!B97</f>
        <v>5</v>
      </c>
      <c r="C97" t="str">
        <f>Culvs!C97</f>
        <v>Kambalda to Salmon Gums</v>
      </c>
      <c r="D97" s="204">
        <f>'DORC build-up'!I41</f>
        <v>1.5</v>
      </c>
      <c r="E97" s="188">
        <v>1.03</v>
      </c>
      <c r="F97" s="188">
        <v>179.98600000000005</v>
      </c>
      <c r="G97" s="188">
        <v>53.943000000000005</v>
      </c>
      <c r="H97" s="291">
        <f t="shared" si="10"/>
        <v>898242.1875</v>
      </c>
      <c r="I97" s="291">
        <f t="shared" si="10"/>
        <v>898242.1875</v>
      </c>
      <c r="J97" s="291">
        <f t="shared" si="10"/>
        <v>898242.1875</v>
      </c>
      <c r="K97" s="238">
        <f t="shared" si="11"/>
        <v>1387784.1796875</v>
      </c>
      <c r="L97" s="238">
        <f t="shared" si="11"/>
        <v>242506527.53906256</v>
      </c>
      <c r="M97" s="238">
        <f t="shared" si="11"/>
        <v>72680817.480468765</v>
      </c>
      <c r="N97" s="187">
        <f t="shared" si="12"/>
        <v>316575129.19921881</v>
      </c>
    </row>
    <row r="98" spans="1:14" ht="13.9" x14ac:dyDescent="0.4">
      <c r="A98" s="12" t="str">
        <f>Culvs!A98</f>
        <v>EBL</v>
      </c>
      <c r="B98" s="12">
        <f>Culvs!B98</f>
        <v>5</v>
      </c>
      <c r="C98" t="str">
        <f>Culvs!C98</f>
        <v>Salmon Gums to Esperance</v>
      </c>
      <c r="D98" s="204">
        <f>'DORC build-up'!I42</f>
        <v>1.5</v>
      </c>
      <c r="E98" s="188">
        <v>0.40300000000000002</v>
      </c>
      <c r="F98" s="188">
        <v>108.11</v>
      </c>
      <c r="G98" s="188">
        <v>0</v>
      </c>
      <c r="H98" s="291">
        <f t="shared" si="10"/>
        <v>898242.1875</v>
      </c>
      <c r="I98" s="291">
        <f t="shared" si="10"/>
        <v>898242.1875</v>
      </c>
      <c r="J98" s="291">
        <f t="shared" si="10"/>
        <v>898242.1875</v>
      </c>
      <c r="K98" s="238">
        <f t="shared" si="11"/>
        <v>542987.40234375</v>
      </c>
      <c r="L98" s="238">
        <f t="shared" si="11"/>
        <v>145663444.3359375</v>
      </c>
      <c r="M98" s="238">
        <f t="shared" si="11"/>
        <v>0</v>
      </c>
      <c r="N98" s="187">
        <f t="shared" si="12"/>
        <v>146206431.73828125</v>
      </c>
    </row>
    <row r="99" spans="1:14" ht="13.9" x14ac:dyDescent="0.4">
      <c r="A99" s="12" t="str">
        <f>Culvs!A99</f>
        <v>EBL</v>
      </c>
      <c r="B99" s="12">
        <f>Culvs!B99</f>
        <v>5</v>
      </c>
      <c r="C99" t="str">
        <f>Culvs!C99</f>
        <v>Esperance</v>
      </c>
      <c r="D99" s="204">
        <f>'DORC build-up'!I43</f>
        <v>0</v>
      </c>
      <c r="E99" s="188">
        <v>0</v>
      </c>
      <c r="F99" s="188">
        <v>0</v>
      </c>
      <c r="G99" s="188">
        <v>0</v>
      </c>
      <c r="H99" s="291">
        <f t="shared" si="10"/>
        <v>898242.1875</v>
      </c>
      <c r="I99" s="291">
        <f t="shared" si="10"/>
        <v>898242.1875</v>
      </c>
      <c r="J99" s="291">
        <f t="shared" si="10"/>
        <v>898242.1875</v>
      </c>
      <c r="K99" s="238">
        <f t="shared" si="11"/>
        <v>0</v>
      </c>
      <c r="L99" s="238">
        <f t="shared" si="11"/>
        <v>0</v>
      </c>
      <c r="M99" s="238">
        <f t="shared" si="11"/>
        <v>0</v>
      </c>
      <c r="N99" s="187">
        <f t="shared" si="12"/>
        <v>0</v>
      </c>
    </row>
    <row r="100" spans="1:14" ht="13.9" x14ac:dyDescent="0.4">
      <c r="A100" s="12" t="str">
        <f>Culvs!A100</f>
        <v>EBL</v>
      </c>
      <c r="B100" s="12">
        <f>Culvs!B100</f>
        <v>5</v>
      </c>
      <c r="C100" t="str">
        <f>Culvs!C100</f>
        <v>Esperance to Esperance Wharf</v>
      </c>
      <c r="D100" s="204">
        <f>'DORC build-up'!I44</f>
        <v>1.5</v>
      </c>
      <c r="E100" s="188">
        <v>2.2529999999999997</v>
      </c>
      <c r="F100" s="188">
        <v>4.6550000000000002</v>
      </c>
      <c r="G100" s="188">
        <v>2.1789999999999998</v>
      </c>
      <c r="H100" s="291">
        <f t="shared" si="10"/>
        <v>898242.1875</v>
      </c>
      <c r="I100" s="291">
        <f t="shared" si="10"/>
        <v>898242.1875</v>
      </c>
      <c r="J100" s="291">
        <f t="shared" si="10"/>
        <v>898242.1875</v>
      </c>
      <c r="K100" s="238">
        <f t="shared" si="11"/>
        <v>3035609.4726562495</v>
      </c>
      <c r="L100" s="238">
        <f t="shared" si="11"/>
        <v>6271976.07421875</v>
      </c>
      <c r="M100" s="238">
        <f t="shared" si="11"/>
        <v>2935904.5898437495</v>
      </c>
      <c r="N100" s="187">
        <f t="shared" si="12"/>
        <v>12243490.13671875</v>
      </c>
    </row>
    <row r="101" spans="1:14" ht="13.9" x14ac:dyDescent="0.4">
      <c r="A101" s="12" t="str">
        <f>Culvs!A101</f>
        <v>EBL</v>
      </c>
      <c r="B101" s="12">
        <f>Culvs!B101</f>
        <v>5</v>
      </c>
      <c r="C101" t="str">
        <f>Culvs!C101</f>
        <v>Esperance Wharf</v>
      </c>
      <c r="D101" s="204">
        <f>'DORC build-up'!I45</f>
        <v>1.5</v>
      </c>
      <c r="E101" s="188">
        <v>1.1579999999999999</v>
      </c>
      <c r="F101" s="188">
        <v>0.56499999999999995</v>
      </c>
      <c r="G101" s="188">
        <v>0</v>
      </c>
      <c r="H101" s="291">
        <f t="shared" si="10"/>
        <v>898242.1875</v>
      </c>
      <c r="I101" s="291">
        <f t="shared" si="10"/>
        <v>898242.1875</v>
      </c>
      <c r="J101" s="291">
        <f t="shared" si="10"/>
        <v>898242.1875</v>
      </c>
      <c r="K101" s="238">
        <f t="shared" si="11"/>
        <v>1560246.6796874998</v>
      </c>
      <c r="L101" s="238">
        <f t="shared" si="11"/>
        <v>761260.25390624988</v>
      </c>
      <c r="M101" s="238">
        <f t="shared" si="11"/>
        <v>0</v>
      </c>
      <c r="N101" s="187">
        <f t="shared" si="12"/>
        <v>2321506.9335937495</v>
      </c>
    </row>
    <row r="102" spans="1:14" ht="13.9" x14ac:dyDescent="0.4">
      <c r="A102" s="12" t="str">
        <f>Culvs!A102</f>
        <v>EBL</v>
      </c>
      <c r="B102" s="12">
        <f>Culvs!B102</f>
        <v>6</v>
      </c>
      <c r="C102" t="str">
        <f>Culvs!C102</f>
        <v>Kambalda to Redmine</v>
      </c>
      <c r="D102" s="204">
        <f>'DORC build-up'!I46</f>
        <v>1.5</v>
      </c>
      <c r="E102" s="188">
        <v>0</v>
      </c>
      <c r="F102" s="188">
        <v>6.4109999999999996</v>
      </c>
      <c r="G102" s="188">
        <v>0</v>
      </c>
      <c r="H102" s="291">
        <f t="shared" si="10"/>
        <v>898242.1875</v>
      </c>
      <c r="I102" s="291">
        <f t="shared" si="10"/>
        <v>898242.1875</v>
      </c>
      <c r="J102" s="291">
        <f t="shared" si="10"/>
        <v>898242.1875</v>
      </c>
      <c r="K102" s="238">
        <f t="shared" si="11"/>
        <v>0</v>
      </c>
      <c r="L102" s="238">
        <f t="shared" si="11"/>
        <v>8637945.99609375</v>
      </c>
      <c r="M102" s="238">
        <f t="shared" si="11"/>
        <v>0</v>
      </c>
      <c r="N102" s="187">
        <f t="shared" si="12"/>
        <v>8637945.99609375</v>
      </c>
    </row>
    <row r="103" spans="1:14" ht="13.9" x14ac:dyDescent="0.4">
      <c r="A103" s="12" t="str">
        <f>Culvs!A103</f>
        <v>Sidings &amp; Other</v>
      </c>
      <c r="B103" s="12">
        <f>Culvs!B103</f>
        <v>7</v>
      </c>
      <c r="C103" t="str">
        <f>Culvs!C103</f>
        <v>Cockburn North to Robb Jetty (SG)</v>
      </c>
      <c r="D103" s="204">
        <f>'DORC build-up'!I47</f>
        <v>1</v>
      </c>
      <c r="E103" s="188">
        <v>0</v>
      </c>
      <c r="F103" s="188">
        <v>6.6639999999999997</v>
      </c>
      <c r="G103" s="188">
        <v>1.1739999999999999</v>
      </c>
      <c r="H103" s="291">
        <f t="shared" si="10"/>
        <v>898242.1875</v>
      </c>
      <c r="I103" s="291">
        <f t="shared" si="10"/>
        <v>898242.1875</v>
      </c>
      <c r="J103" s="291">
        <f t="shared" si="10"/>
        <v>898242.1875</v>
      </c>
      <c r="K103" s="238">
        <f t="shared" si="11"/>
        <v>0</v>
      </c>
      <c r="L103" s="238">
        <f t="shared" si="11"/>
        <v>5985885.9375</v>
      </c>
      <c r="M103" s="238">
        <f t="shared" si="11"/>
        <v>1054536.328125</v>
      </c>
      <c r="N103" s="187">
        <f t="shared" si="12"/>
        <v>7040422.265625</v>
      </c>
    </row>
    <row r="104" spans="1:14" ht="13.9" x14ac:dyDescent="0.4">
      <c r="A104" s="12" t="str">
        <f>Culvs!A104</f>
        <v>CBH Sidings SG</v>
      </c>
      <c r="B104" s="12">
        <f>Culvs!B104</f>
        <v>8</v>
      </c>
      <c r="C104" t="str">
        <f>Culvs!C104</f>
        <v>Avon Yard</v>
      </c>
      <c r="D104" s="204">
        <f>'DORC build-up'!I48</f>
        <v>1.3</v>
      </c>
      <c r="E104" s="188">
        <v>2.6790000000000003</v>
      </c>
      <c r="F104" s="188">
        <v>0</v>
      </c>
      <c r="G104" s="188">
        <v>0</v>
      </c>
      <c r="H104" s="291">
        <f t="shared" si="10"/>
        <v>898242.1875</v>
      </c>
      <c r="I104" s="291">
        <f t="shared" si="10"/>
        <v>898242.1875</v>
      </c>
      <c r="J104" s="291">
        <f t="shared" si="10"/>
        <v>898242.1875</v>
      </c>
      <c r="K104" s="238">
        <f t="shared" si="11"/>
        <v>3128308.0664062509</v>
      </c>
      <c r="L104" s="238">
        <f t="shared" si="11"/>
        <v>0</v>
      </c>
      <c r="M104" s="238">
        <f t="shared" si="11"/>
        <v>0</v>
      </c>
      <c r="N104" s="187">
        <f t="shared" si="12"/>
        <v>3128308.0664062509</v>
      </c>
    </row>
    <row r="105" spans="1:14" ht="13.9" x14ac:dyDescent="0.4">
      <c r="A105" s="12" t="str">
        <f>Culvs!A105</f>
        <v>CBH Sidings SG</v>
      </c>
      <c r="B105" s="12">
        <f>Culvs!B105</f>
        <v>8</v>
      </c>
      <c r="C105" t="str">
        <f>Culvs!C105</f>
        <v>Bodallin</v>
      </c>
      <c r="D105" s="204">
        <f>'DORC build-up'!I49</f>
        <v>1.4</v>
      </c>
      <c r="E105" s="188">
        <v>1.1079999999999999</v>
      </c>
      <c r="F105" s="188">
        <v>0</v>
      </c>
      <c r="G105" s="188">
        <v>0</v>
      </c>
      <c r="H105" s="291">
        <f t="shared" si="10"/>
        <v>898242.1875</v>
      </c>
      <c r="I105" s="291">
        <f t="shared" si="10"/>
        <v>898242.1875</v>
      </c>
      <c r="J105" s="291">
        <f t="shared" si="10"/>
        <v>898242.1875</v>
      </c>
      <c r="K105" s="238">
        <f t="shared" si="11"/>
        <v>1393353.2812499998</v>
      </c>
      <c r="L105" s="238">
        <f t="shared" si="11"/>
        <v>0</v>
      </c>
      <c r="M105" s="238">
        <f t="shared" si="11"/>
        <v>0</v>
      </c>
      <c r="N105" s="187">
        <f t="shared" si="12"/>
        <v>1393353.2812499998</v>
      </c>
    </row>
    <row r="106" spans="1:14" ht="13.9" x14ac:dyDescent="0.4">
      <c r="A106" s="12" t="str">
        <f>Culvs!A106</f>
        <v>CBH Sidings SG</v>
      </c>
      <c r="B106" s="12">
        <f>Culvs!B106</f>
        <v>8</v>
      </c>
      <c r="C106" t="str">
        <f>Culvs!C106</f>
        <v>Burracoppin</v>
      </c>
      <c r="D106" s="204">
        <f>'DORC build-up'!I50</f>
        <v>1.4</v>
      </c>
      <c r="E106" s="188">
        <v>1.1839999999999999</v>
      </c>
      <c r="F106" s="188">
        <v>0</v>
      </c>
      <c r="G106" s="188">
        <v>0</v>
      </c>
      <c r="H106" s="291">
        <f t="shared" si="10"/>
        <v>898242.1875</v>
      </c>
      <c r="I106" s="291">
        <f t="shared" si="10"/>
        <v>898242.1875</v>
      </c>
      <c r="J106" s="291">
        <f t="shared" si="10"/>
        <v>898242.1875</v>
      </c>
      <c r="K106" s="238">
        <f t="shared" si="11"/>
        <v>1488926.25</v>
      </c>
      <c r="L106" s="238">
        <f t="shared" si="11"/>
        <v>0</v>
      </c>
      <c r="M106" s="238">
        <f t="shared" si="11"/>
        <v>0</v>
      </c>
      <c r="N106" s="187">
        <f t="shared" si="12"/>
        <v>1488926.25</v>
      </c>
    </row>
    <row r="107" spans="1:14" ht="13.9" x14ac:dyDescent="0.4">
      <c r="A107" s="12" t="str">
        <f>Culvs!A107</f>
        <v>CBH Sidings SG</v>
      </c>
      <c r="B107" s="12">
        <f>Culvs!B107</f>
        <v>8</v>
      </c>
      <c r="C107" t="str">
        <f>Culvs!C107</f>
        <v>Carrabin</v>
      </c>
      <c r="D107" s="204">
        <f>'DORC build-up'!I51</f>
        <v>1.4</v>
      </c>
      <c r="E107" s="188">
        <v>1.2870000000000001</v>
      </c>
      <c r="F107" s="188">
        <v>0</v>
      </c>
      <c r="G107" s="188">
        <v>0</v>
      </c>
      <c r="H107" s="291">
        <f t="shared" si="10"/>
        <v>898242.1875</v>
      </c>
      <c r="I107" s="291">
        <f t="shared" si="10"/>
        <v>898242.1875</v>
      </c>
      <c r="J107" s="291">
        <f t="shared" si="10"/>
        <v>898242.1875</v>
      </c>
      <c r="K107" s="238">
        <f t="shared" si="11"/>
        <v>1618452.7734375002</v>
      </c>
      <c r="L107" s="238">
        <f t="shared" si="11"/>
        <v>0</v>
      </c>
      <c r="M107" s="238">
        <f t="shared" si="11"/>
        <v>0</v>
      </c>
      <c r="N107" s="187">
        <f t="shared" si="12"/>
        <v>1618452.7734375002</v>
      </c>
    </row>
    <row r="108" spans="1:14" ht="13.9" x14ac:dyDescent="0.4">
      <c r="A108" s="12" t="str">
        <f>Culvs!A108</f>
        <v>CBH Sidings SG</v>
      </c>
      <c r="B108" s="12">
        <f>Culvs!B108</f>
        <v>8</v>
      </c>
      <c r="C108" t="str">
        <f>Culvs!C108</f>
        <v>Cunderdin</v>
      </c>
      <c r="D108" s="204">
        <f>'DORC build-up'!I52</f>
        <v>1.3</v>
      </c>
      <c r="E108" s="188">
        <v>2.2040000000000002</v>
      </c>
      <c r="F108" s="188">
        <v>0</v>
      </c>
      <c r="G108" s="188">
        <v>0</v>
      </c>
      <c r="H108" s="291">
        <f t="shared" si="10"/>
        <v>898242.1875</v>
      </c>
      <c r="I108" s="291">
        <f t="shared" si="10"/>
        <v>898242.1875</v>
      </c>
      <c r="J108" s="291">
        <f t="shared" si="10"/>
        <v>898242.1875</v>
      </c>
      <c r="K108" s="238">
        <f t="shared" si="11"/>
        <v>2573643.5156250005</v>
      </c>
      <c r="L108" s="238">
        <f t="shared" si="11"/>
        <v>0</v>
      </c>
      <c r="M108" s="238">
        <f t="shared" si="11"/>
        <v>0</v>
      </c>
      <c r="N108" s="187">
        <f t="shared" si="12"/>
        <v>2573643.5156250005</v>
      </c>
    </row>
    <row r="109" spans="1:14" ht="13.9" x14ac:dyDescent="0.4">
      <c r="A109" s="12" t="str">
        <f>Culvs!A109</f>
        <v>CBH Sidings SG</v>
      </c>
      <c r="B109" s="12">
        <f>Culvs!B109</f>
        <v>8</v>
      </c>
      <c r="C109" t="str">
        <f>Culvs!C109</f>
        <v>Doodlakine</v>
      </c>
      <c r="D109" s="204">
        <f>'DORC build-up'!I53</f>
        <v>1.3</v>
      </c>
      <c r="E109" s="188">
        <v>1.2750000000000001</v>
      </c>
      <c r="F109" s="188">
        <v>0</v>
      </c>
      <c r="G109" s="188">
        <v>0</v>
      </c>
      <c r="H109" s="291">
        <f t="shared" si="10"/>
        <v>898242.1875</v>
      </c>
      <c r="I109" s="291">
        <f t="shared" si="10"/>
        <v>898242.1875</v>
      </c>
      <c r="J109" s="291">
        <f t="shared" si="10"/>
        <v>898242.1875</v>
      </c>
      <c r="K109" s="238">
        <f t="shared" si="11"/>
        <v>1488836.4257812505</v>
      </c>
      <c r="L109" s="238">
        <f t="shared" si="11"/>
        <v>0</v>
      </c>
      <c r="M109" s="238">
        <f t="shared" si="11"/>
        <v>0</v>
      </c>
      <c r="N109" s="187">
        <f t="shared" si="12"/>
        <v>1488836.4257812505</v>
      </c>
    </row>
    <row r="110" spans="1:14" ht="13.9" x14ac:dyDescent="0.4">
      <c r="A110" s="12" t="str">
        <f>Culvs!A110</f>
        <v>CBH Sidings SG</v>
      </c>
      <c r="B110" s="12">
        <f>Culvs!B110</f>
        <v>8</v>
      </c>
      <c r="C110" t="str">
        <f>Culvs!C110</f>
        <v>Grass Patch</v>
      </c>
      <c r="D110" s="204">
        <f>'DORC build-up'!I54</f>
        <v>1.5</v>
      </c>
      <c r="E110" s="188">
        <v>0.48299999999999998</v>
      </c>
      <c r="F110" s="188">
        <v>1.73</v>
      </c>
      <c r="G110" s="188">
        <v>0</v>
      </c>
      <c r="H110" s="291">
        <f t="shared" si="10"/>
        <v>898242.1875</v>
      </c>
      <c r="I110" s="291">
        <f t="shared" si="10"/>
        <v>898242.1875</v>
      </c>
      <c r="J110" s="291">
        <f t="shared" si="10"/>
        <v>898242.1875</v>
      </c>
      <c r="K110" s="238">
        <f t="shared" si="11"/>
        <v>650776.46484375</v>
      </c>
      <c r="L110" s="238">
        <f t="shared" si="11"/>
        <v>2330938.4765625</v>
      </c>
      <c r="M110" s="238">
        <f t="shared" si="11"/>
        <v>0</v>
      </c>
      <c r="N110" s="187">
        <f t="shared" si="12"/>
        <v>2981714.94140625</v>
      </c>
    </row>
    <row r="111" spans="1:14" ht="13.9" x14ac:dyDescent="0.4">
      <c r="A111" s="12" t="str">
        <f>Culvs!A111</f>
        <v>CBH Sidings SG</v>
      </c>
      <c r="B111" s="12">
        <f>Culvs!B111</f>
        <v>8</v>
      </c>
      <c r="C111" t="str">
        <f>Culvs!C111</f>
        <v>Grass Valley</v>
      </c>
      <c r="D111" s="204">
        <f>'DORC build-up'!I55</f>
        <v>1.3</v>
      </c>
      <c r="E111" s="188">
        <v>1.6300000000000001</v>
      </c>
      <c r="F111" s="188">
        <v>0</v>
      </c>
      <c r="G111" s="188">
        <v>0</v>
      </c>
      <c r="H111" s="291">
        <f t="shared" si="10"/>
        <v>898242.1875</v>
      </c>
      <c r="I111" s="291">
        <f t="shared" si="10"/>
        <v>898242.1875</v>
      </c>
      <c r="J111" s="291">
        <f t="shared" si="10"/>
        <v>898242.1875</v>
      </c>
      <c r="K111" s="238">
        <f t="shared" si="11"/>
        <v>1903375.1953125</v>
      </c>
      <c r="L111" s="238">
        <f t="shared" si="11"/>
        <v>0</v>
      </c>
      <c r="M111" s="238">
        <f t="shared" si="11"/>
        <v>0</v>
      </c>
      <c r="N111" s="187">
        <f t="shared" si="12"/>
        <v>1903375.1953125</v>
      </c>
    </row>
    <row r="112" spans="1:14" ht="13.9" x14ac:dyDescent="0.4">
      <c r="A112" s="12" t="str">
        <f>Culvs!A112</f>
        <v>CBH Sidings SG</v>
      </c>
      <c r="B112" s="12">
        <f>Culvs!B112</f>
        <v>8</v>
      </c>
      <c r="C112" t="str">
        <f>Culvs!C112</f>
        <v>Hines Hill</v>
      </c>
      <c r="D112" s="204">
        <f>'DORC build-up'!I56</f>
        <v>1.3</v>
      </c>
      <c r="E112" s="188">
        <v>1.2090000000000001</v>
      </c>
      <c r="F112" s="188">
        <v>0</v>
      </c>
      <c r="G112" s="188">
        <v>0</v>
      </c>
      <c r="H112" s="291">
        <f t="shared" si="10"/>
        <v>898242.1875</v>
      </c>
      <c r="I112" s="291">
        <f t="shared" si="10"/>
        <v>898242.1875</v>
      </c>
      <c r="J112" s="291">
        <f t="shared" si="10"/>
        <v>898242.1875</v>
      </c>
      <c r="K112" s="238">
        <f t="shared" si="11"/>
        <v>1411767.24609375</v>
      </c>
      <c r="L112" s="238">
        <f t="shared" si="11"/>
        <v>0</v>
      </c>
      <c r="M112" s="238">
        <f t="shared" si="11"/>
        <v>0</v>
      </c>
      <c r="N112" s="187">
        <f t="shared" si="12"/>
        <v>1411767.24609375</v>
      </c>
    </row>
    <row r="113" spans="1:14" ht="13.9" x14ac:dyDescent="0.4">
      <c r="A113" s="12" t="str">
        <f>Culvs!A113</f>
        <v>CBH Sidings SG</v>
      </c>
      <c r="B113" s="12">
        <f>Culvs!B113</f>
        <v>8</v>
      </c>
      <c r="C113" t="str">
        <f>Culvs!C113</f>
        <v>Kellerberrin</v>
      </c>
      <c r="D113" s="204">
        <f>'DORC build-up'!I57</f>
        <v>1.3</v>
      </c>
      <c r="E113" s="188">
        <v>2.6859999999999999</v>
      </c>
      <c r="F113" s="188">
        <v>0</v>
      </c>
      <c r="G113" s="188">
        <v>0</v>
      </c>
      <c r="H113" s="291">
        <f t="shared" si="10"/>
        <v>898242.1875</v>
      </c>
      <c r="I113" s="291">
        <f t="shared" si="10"/>
        <v>898242.1875</v>
      </c>
      <c r="J113" s="291">
        <f t="shared" si="10"/>
        <v>898242.1875</v>
      </c>
      <c r="K113" s="238">
        <f t="shared" si="11"/>
        <v>3136482.0703125</v>
      </c>
      <c r="L113" s="238">
        <f t="shared" si="11"/>
        <v>0</v>
      </c>
      <c r="M113" s="238">
        <f t="shared" si="11"/>
        <v>0</v>
      </c>
      <c r="N113" s="187">
        <f t="shared" si="12"/>
        <v>3136482.0703125</v>
      </c>
    </row>
    <row r="114" spans="1:14" ht="13.9" x14ac:dyDescent="0.4">
      <c r="A114" s="12" t="str">
        <f>Culvs!A114</f>
        <v>CBH Sidings SG</v>
      </c>
      <c r="B114" s="12">
        <f>Culvs!B114</f>
        <v>8</v>
      </c>
      <c r="C114" t="str">
        <f>Culvs!C114</f>
        <v>Meckering</v>
      </c>
      <c r="D114" s="204">
        <f>'DORC build-up'!I58</f>
        <v>1.3</v>
      </c>
      <c r="E114" s="188">
        <v>1.1000000000000001</v>
      </c>
      <c r="F114" s="188">
        <v>0</v>
      </c>
      <c r="G114" s="188">
        <v>0</v>
      </c>
      <c r="H114" s="291">
        <f t="shared" si="10"/>
        <v>898242.1875</v>
      </c>
      <c r="I114" s="291">
        <f t="shared" si="10"/>
        <v>898242.1875</v>
      </c>
      <c r="J114" s="291">
        <f t="shared" si="10"/>
        <v>898242.1875</v>
      </c>
      <c r="K114" s="238">
        <f t="shared" si="11"/>
        <v>1284486.3281250002</v>
      </c>
      <c r="L114" s="238">
        <f t="shared" si="11"/>
        <v>0</v>
      </c>
      <c r="M114" s="238">
        <f t="shared" si="11"/>
        <v>0</v>
      </c>
      <c r="N114" s="187">
        <f t="shared" si="12"/>
        <v>1284486.3281250002</v>
      </c>
    </row>
    <row r="115" spans="1:14" ht="13.9" x14ac:dyDescent="0.4">
      <c r="A115" s="12" t="str">
        <f>Culvs!A115</f>
        <v>CBH Sidings SG</v>
      </c>
      <c r="B115" s="12">
        <f>Culvs!B115</f>
        <v>8</v>
      </c>
      <c r="C115" t="str">
        <f>Culvs!C115</f>
        <v>Merredin</v>
      </c>
      <c r="D115" s="204">
        <f>'DORC build-up'!I59</f>
        <v>1.3</v>
      </c>
      <c r="E115" s="188">
        <v>2.0655000000000001</v>
      </c>
      <c r="F115" s="188">
        <v>0.13</v>
      </c>
      <c r="G115" s="188">
        <v>0</v>
      </c>
      <c r="H115" s="291">
        <f t="shared" si="10"/>
        <v>898242.1875</v>
      </c>
      <c r="I115" s="291">
        <f t="shared" si="10"/>
        <v>898242.1875</v>
      </c>
      <c r="J115" s="291">
        <f t="shared" si="10"/>
        <v>898242.1875</v>
      </c>
      <c r="K115" s="238">
        <f t="shared" si="11"/>
        <v>2411915.009765625</v>
      </c>
      <c r="L115" s="238">
        <f t="shared" si="11"/>
        <v>151802.9296875</v>
      </c>
      <c r="M115" s="238">
        <f t="shared" si="11"/>
        <v>0</v>
      </c>
      <c r="N115" s="187">
        <f t="shared" si="12"/>
        <v>2563717.939453125</v>
      </c>
    </row>
    <row r="116" spans="1:14" ht="13.9" x14ac:dyDescent="0.4">
      <c r="A116" s="12" t="str">
        <f>Culvs!A116</f>
        <v>CBH Sidings SG</v>
      </c>
      <c r="B116" s="12">
        <f>Culvs!B116</f>
        <v>8</v>
      </c>
      <c r="C116" t="str">
        <f>Culvs!C116</f>
        <v>Moorine Rock</v>
      </c>
      <c r="D116" s="204">
        <f>'DORC build-up'!I60</f>
        <v>1.4</v>
      </c>
      <c r="E116" s="188">
        <v>1.052</v>
      </c>
      <c r="F116" s="188">
        <v>0</v>
      </c>
      <c r="G116" s="188">
        <v>0</v>
      </c>
      <c r="H116" s="291">
        <f t="shared" si="10"/>
        <v>898242.1875</v>
      </c>
      <c r="I116" s="291">
        <f t="shared" si="10"/>
        <v>898242.1875</v>
      </c>
      <c r="J116" s="291">
        <f t="shared" si="10"/>
        <v>898242.1875</v>
      </c>
      <c r="K116" s="238">
        <f t="shared" si="11"/>
        <v>1322931.09375</v>
      </c>
      <c r="L116" s="238">
        <f t="shared" si="11"/>
        <v>0</v>
      </c>
      <c r="M116" s="238">
        <f t="shared" si="11"/>
        <v>0</v>
      </c>
      <c r="N116" s="187">
        <f t="shared" si="12"/>
        <v>1322931.09375</v>
      </c>
    </row>
    <row r="117" spans="1:14" ht="13.9" x14ac:dyDescent="0.4">
      <c r="A117" s="12" t="str">
        <f>Culvs!A117</f>
        <v>CBH Sidings SG</v>
      </c>
      <c r="B117" s="12">
        <f>Culvs!B117</f>
        <v>8</v>
      </c>
      <c r="C117" t="str">
        <f>Culvs!C117</f>
        <v>Salmon Gums</v>
      </c>
      <c r="D117" s="204">
        <f>'DORC build-up'!I61</f>
        <v>1.5</v>
      </c>
      <c r="E117" s="188">
        <v>1.5349999999999999</v>
      </c>
      <c r="F117" s="188">
        <v>0</v>
      </c>
      <c r="G117" s="188">
        <v>0</v>
      </c>
      <c r="H117" s="291">
        <f t="shared" si="10"/>
        <v>898242.1875</v>
      </c>
      <c r="I117" s="291">
        <f t="shared" si="10"/>
        <v>898242.1875</v>
      </c>
      <c r="J117" s="291">
        <f t="shared" si="10"/>
        <v>898242.1875</v>
      </c>
      <c r="K117" s="238">
        <f t="shared" si="11"/>
        <v>2068202.63671875</v>
      </c>
      <c r="L117" s="238">
        <f t="shared" si="11"/>
        <v>0</v>
      </c>
      <c r="M117" s="238">
        <f t="shared" si="11"/>
        <v>0</v>
      </c>
      <c r="N117" s="187">
        <f t="shared" si="12"/>
        <v>2068202.63671875</v>
      </c>
    </row>
    <row r="118" spans="1:14" ht="13.9" x14ac:dyDescent="0.4">
      <c r="A118" s="12" t="str">
        <f>Culvs!A118</f>
        <v>CBH Sidings SG</v>
      </c>
      <c r="B118" s="12">
        <f>Culvs!B118</f>
        <v>8</v>
      </c>
      <c r="C118" t="str">
        <f>Culvs!C118</f>
        <v>Southern Cross</v>
      </c>
      <c r="D118" s="204">
        <f>'DORC build-up'!I62</f>
        <v>1.4</v>
      </c>
      <c r="E118" s="188">
        <v>2.79</v>
      </c>
      <c r="F118" s="188">
        <v>0</v>
      </c>
      <c r="G118" s="188">
        <v>0</v>
      </c>
      <c r="H118" s="291">
        <f t="shared" si="10"/>
        <v>898242.1875</v>
      </c>
      <c r="I118" s="291">
        <f t="shared" si="10"/>
        <v>898242.1875</v>
      </c>
      <c r="J118" s="291">
        <f t="shared" si="10"/>
        <v>898242.1875</v>
      </c>
      <c r="K118" s="238">
        <f t="shared" si="11"/>
        <v>3508533.984375</v>
      </c>
      <c r="L118" s="238">
        <f t="shared" si="11"/>
        <v>0</v>
      </c>
      <c r="M118" s="238">
        <f t="shared" si="11"/>
        <v>0</v>
      </c>
      <c r="N118" s="187">
        <f t="shared" si="12"/>
        <v>3508533.984375</v>
      </c>
    </row>
    <row r="119" spans="1:14" ht="13.9" x14ac:dyDescent="0.4">
      <c r="A119" s="12" t="str">
        <f>Culvs!A119</f>
        <v>CBH Sidings SG</v>
      </c>
      <c r="B119" s="12">
        <f>Culvs!B119</f>
        <v>8</v>
      </c>
      <c r="C119" t="str">
        <f>Culvs!C119</f>
        <v>Tammin</v>
      </c>
      <c r="D119" s="204">
        <f>'DORC build-up'!I63</f>
        <v>1.3</v>
      </c>
      <c r="E119" s="188">
        <v>2.29</v>
      </c>
      <c r="F119" s="188">
        <v>0</v>
      </c>
      <c r="G119" s="188">
        <v>0</v>
      </c>
      <c r="H119" s="291">
        <f t="shared" si="10"/>
        <v>898242.1875</v>
      </c>
      <c r="I119" s="291">
        <f t="shared" si="10"/>
        <v>898242.1875</v>
      </c>
      <c r="J119" s="291">
        <f t="shared" si="10"/>
        <v>898242.1875</v>
      </c>
      <c r="K119" s="238">
        <f t="shared" si="11"/>
        <v>2674066.9921875</v>
      </c>
      <c r="L119" s="238">
        <f t="shared" si="11"/>
        <v>0</v>
      </c>
      <c r="M119" s="238">
        <f t="shared" si="11"/>
        <v>0</v>
      </c>
      <c r="N119" s="187">
        <f t="shared" si="12"/>
        <v>2674066.9921875</v>
      </c>
    </row>
    <row r="120" spans="1:14" ht="13.9" x14ac:dyDescent="0.4">
      <c r="A120" s="12" t="str">
        <f>Culvs!A120</f>
        <v>Sidings &amp; Other</v>
      </c>
      <c r="B120" s="12">
        <f>Culvs!B120</f>
        <v>9</v>
      </c>
      <c r="C120" t="str">
        <f>Culvs!C120</f>
        <v>Esperance Industrial Road</v>
      </c>
      <c r="D120" s="204">
        <f>'DORC build-up'!I64</f>
        <v>1.5</v>
      </c>
      <c r="E120" s="188">
        <v>2.6629999999999994</v>
      </c>
      <c r="F120" s="188">
        <v>1.01</v>
      </c>
      <c r="G120" s="188">
        <v>0</v>
      </c>
      <c r="H120" s="291">
        <f t="shared" si="10"/>
        <v>898242.1875</v>
      </c>
      <c r="I120" s="291">
        <f t="shared" si="10"/>
        <v>898242.1875</v>
      </c>
      <c r="J120" s="291">
        <f t="shared" si="10"/>
        <v>898242.1875</v>
      </c>
      <c r="K120" s="238">
        <f t="shared" si="11"/>
        <v>3588028.4179687491</v>
      </c>
      <c r="L120" s="238">
        <f t="shared" si="11"/>
        <v>1360836.9140625</v>
      </c>
      <c r="M120" s="238">
        <f t="shared" si="11"/>
        <v>0</v>
      </c>
      <c r="N120" s="187">
        <f t="shared" si="12"/>
        <v>4948865.3320312491</v>
      </c>
    </row>
    <row r="121" spans="1:14" ht="13.9" x14ac:dyDescent="0.4">
      <c r="A121" s="12" t="str">
        <f>Culvs!A121</f>
        <v>Sidings &amp; Other</v>
      </c>
      <c r="B121" s="12">
        <f>Culvs!B121</f>
        <v>9</v>
      </c>
      <c r="C121" t="str">
        <f>Culvs!C121</f>
        <v>West Kalgoorlie Industrial Road</v>
      </c>
      <c r="D121" s="204">
        <f>'DORC build-up'!I65</f>
        <v>1.4</v>
      </c>
      <c r="E121" s="188">
        <v>2.0867000000000004</v>
      </c>
      <c r="F121" s="188">
        <v>0</v>
      </c>
      <c r="G121" s="188">
        <v>0</v>
      </c>
      <c r="H121" s="291">
        <f t="shared" si="10"/>
        <v>898242.1875</v>
      </c>
      <c r="I121" s="291">
        <f t="shared" si="10"/>
        <v>898242.1875</v>
      </c>
      <c r="J121" s="291">
        <f t="shared" si="10"/>
        <v>898242.1875</v>
      </c>
      <c r="K121" s="238">
        <f t="shared" si="11"/>
        <v>2624106.7617187505</v>
      </c>
      <c r="L121" s="238">
        <f t="shared" si="11"/>
        <v>0</v>
      </c>
      <c r="M121" s="238">
        <f t="shared" si="11"/>
        <v>0</v>
      </c>
      <c r="N121" s="187">
        <f t="shared" si="12"/>
        <v>2624106.7617187505</v>
      </c>
    </row>
    <row r="122" spans="1:14" ht="13.9" x14ac:dyDescent="0.4">
      <c r="A122" s="12" t="str">
        <f>Culvs!A122</f>
        <v>Sidings &amp; Other</v>
      </c>
      <c r="B122" s="12">
        <f>Culvs!B122</f>
        <v>9</v>
      </c>
      <c r="C122" t="str">
        <f>Culvs!C122</f>
        <v>Kewdale North Grid</v>
      </c>
      <c r="D122" s="204">
        <f>'DORC build-up'!I66</f>
        <v>1</v>
      </c>
      <c r="E122" s="188">
        <v>2.8450000000000002</v>
      </c>
      <c r="F122" s="188">
        <v>0</v>
      </c>
      <c r="G122" s="188">
        <v>0</v>
      </c>
      <c r="H122" s="291">
        <f t="shared" si="10"/>
        <v>898242.1875</v>
      </c>
      <c r="I122" s="291">
        <f t="shared" si="10"/>
        <v>898242.1875</v>
      </c>
      <c r="J122" s="291">
        <f t="shared" si="10"/>
        <v>898242.1875</v>
      </c>
      <c r="K122" s="238">
        <f t="shared" si="11"/>
        <v>2555499.0234375</v>
      </c>
      <c r="L122" s="238">
        <f t="shared" si="11"/>
        <v>0</v>
      </c>
      <c r="M122" s="238">
        <f t="shared" si="11"/>
        <v>0</v>
      </c>
      <c r="N122" s="187">
        <f t="shared" si="12"/>
        <v>2555499.0234375</v>
      </c>
    </row>
    <row r="123" spans="1:14" ht="13.9" x14ac:dyDescent="0.4">
      <c r="A123" s="12" t="str">
        <f>Culvs!A123</f>
        <v>Sidings &amp; Other</v>
      </c>
      <c r="B123" s="12">
        <f>Culvs!B123</f>
        <v>9</v>
      </c>
      <c r="C123" t="str">
        <f>Culvs!C123</f>
        <v>Kewdale BP Loading Depot</v>
      </c>
      <c r="D123" s="204">
        <f>'DORC build-up'!I67</f>
        <v>1</v>
      </c>
      <c r="E123" s="188">
        <v>1.3919999999999999</v>
      </c>
      <c r="F123" s="188">
        <v>0</v>
      </c>
      <c r="G123" s="188">
        <v>0</v>
      </c>
      <c r="H123" s="291">
        <f t="shared" si="10"/>
        <v>898242.1875</v>
      </c>
      <c r="I123" s="291">
        <f t="shared" si="10"/>
        <v>898242.1875</v>
      </c>
      <c r="J123" s="291">
        <f t="shared" si="10"/>
        <v>898242.1875</v>
      </c>
      <c r="K123" s="238">
        <f t="shared" si="11"/>
        <v>1250353.125</v>
      </c>
      <c r="L123" s="238">
        <f t="shared" si="11"/>
        <v>0</v>
      </c>
      <c r="M123" s="238">
        <f t="shared" si="11"/>
        <v>0</v>
      </c>
      <c r="N123" s="187">
        <f t="shared" si="12"/>
        <v>1250353.125</v>
      </c>
    </row>
    <row r="124" spans="1:14" ht="13.9" x14ac:dyDescent="0.4">
      <c r="A124" s="12" t="str">
        <f>Culvs!A124</f>
        <v>SWM</v>
      </c>
      <c r="B124" s="12">
        <f>Culvs!B124</f>
        <v>10</v>
      </c>
      <c r="C124" t="str">
        <f>Culvs!C124</f>
        <v>Kwinana</v>
      </c>
      <c r="D124" s="204">
        <f>'DORC build-up'!I68</f>
        <v>0</v>
      </c>
      <c r="E124" s="188">
        <v>0</v>
      </c>
      <c r="F124" s="188">
        <v>0</v>
      </c>
      <c r="G124" s="188">
        <v>0</v>
      </c>
      <c r="H124" s="291">
        <f t="shared" si="10"/>
        <v>898242.1875</v>
      </c>
      <c r="I124" s="291">
        <f t="shared" si="10"/>
        <v>898242.1875</v>
      </c>
      <c r="J124" s="291">
        <f t="shared" si="10"/>
        <v>898242.1875</v>
      </c>
      <c r="K124" s="238">
        <f t="shared" si="11"/>
        <v>0</v>
      </c>
      <c r="L124" s="238">
        <f t="shared" si="11"/>
        <v>0</v>
      </c>
      <c r="M124" s="238">
        <f t="shared" si="11"/>
        <v>0</v>
      </c>
      <c r="N124" s="187">
        <f t="shared" si="12"/>
        <v>0</v>
      </c>
    </row>
    <row r="125" spans="1:14" ht="13.9" x14ac:dyDescent="0.4">
      <c r="A125" s="12" t="str">
        <f>Culvs!A125</f>
        <v>SWM</v>
      </c>
      <c r="B125" s="12">
        <f>Culvs!B125</f>
        <v>10</v>
      </c>
      <c r="C125" t="str">
        <f>Culvs!C125</f>
        <v>Kwinana to Mundijong Junction</v>
      </c>
      <c r="D125" s="204">
        <f>'DORC build-up'!I69</f>
        <v>1.2</v>
      </c>
      <c r="E125" s="188">
        <v>1.5539999999999998</v>
      </c>
      <c r="F125" s="188">
        <v>26.674000000000003</v>
      </c>
      <c r="G125" s="188">
        <v>1.8059999999999998</v>
      </c>
      <c r="H125" s="291">
        <f t="shared" si="10"/>
        <v>898242.1875</v>
      </c>
      <c r="I125" s="291">
        <f t="shared" si="10"/>
        <v>898242.1875</v>
      </c>
      <c r="J125" s="291">
        <f t="shared" si="10"/>
        <v>898242.1875</v>
      </c>
      <c r="K125" s="238">
        <f t="shared" si="11"/>
        <v>1675042.0312499998</v>
      </c>
      <c r="L125" s="238">
        <f t="shared" si="11"/>
        <v>28751654.531250004</v>
      </c>
      <c r="M125" s="238">
        <f t="shared" si="11"/>
        <v>1946670.4687499995</v>
      </c>
      <c r="N125" s="187">
        <f t="shared" si="12"/>
        <v>32373367.031250004</v>
      </c>
    </row>
    <row r="126" spans="1:14" ht="13.9" x14ac:dyDescent="0.4">
      <c r="A126" s="12" t="str">
        <f>Culvs!A126</f>
        <v>SWM</v>
      </c>
      <c r="B126" s="12">
        <f>Culvs!B126</f>
        <v>11</v>
      </c>
      <c r="C126" t="str">
        <f>Culvs!C126</f>
        <v>Mundijong Junction to Pinjarra</v>
      </c>
      <c r="D126" s="204">
        <f>'DORC build-up'!I70</f>
        <v>1.2</v>
      </c>
      <c r="E126" s="188">
        <v>4.0839999999999996</v>
      </c>
      <c r="F126" s="188">
        <v>41.475000000000001</v>
      </c>
      <c r="G126" s="188">
        <v>1.9915</v>
      </c>
      <c r="H126" s="291">
        <f t="shared" si="10"/>
        <v>898242.1875</v>
      </c>
      <c r="I126" s="291">
        <f t="shared" si="10"/>
        <v>898242.1875</v>
      </c>
      <c r="J126" s="291">
        <f t="shared" si="10"/>
        <v>898242.1875</v>
      </c>
      <c r="K126" s="238">
        <f t="shared" si="11"/>
        <v>4402105.3124999991</v>
      </c>
      <c r="L126" s="238">
        <f t="shared" si="11"/>
        <v>44705513.671875</v>
      </c>
      <c r="M126" s="238">
        <f t="shared" si="11"/>
        <v>2146619.1796875</v>
      </c>
      <c r="N126" s="187">
        <f t="shared" si="12"/>
        <v>51254238.1640625</v>
      </c>
    </row>
    <row r="127" spans="1:14" ht="13.9" x14ac:dyDescent="0.4">
      <c r="A127" s="12" t="str">
        <f>Culvs!A127</f>
        <v>SWM</v>
      </c>
      <c r="B127" s="12">
        <f>Culvs!B127</f>
        <v>11</v>
      </c>
      <c r="C127" t="str">
        <f>Culvs!C127</f>
        <v>Pinjarra to Pinjarra South</v>
      </c>
      <c r="D127" s="204">
        <f>'DORC build-up'!I71</f>
        <v>1.2</v>
      </c>
      <c r="E127" s="188">
        <v>0.86899999999999999</v>
      </c>
      <c r="F127" s="188">
        <v>2.2319999999999998</v>
      </c>
      <c r="G127" s="188">
        <v>9.5000000000000001E-2</v>
      </c>
      <c r="H127" s="291">
        <f t="shared" si="10"/>
        <v>898242.1875</v>
      </c>
      <c r="I127" s="291">
        <f t="shared" si="10"/>
        <v>898242.1875</v>
      </c>
      <c r="J127" s="291">
        <f t="shared" si="10"/>
        <v>898242.1875</v>
      </c>
      <c r="K127" s="238">
        <f t="shared" si="11"/>
        <v>936686.953125</v>
      </c>
      <c r="L127" s="238">
        <f t="shared" si="11"/>
        <v>2405851.8749999995</v>
      </c>
      <c r="M127" s="238">
        <f t="shared" si="11"/>
        <v>102399.609375</v>
      </c>
      <c r="N127" s="187">
        <f t="shared" si="12"/>
        <v>3444938.4374999995</v>
      </c>
    </row>
    <row r="128" spans="1:14" ht="13.9" x14ac:dyDescent="0.4">
      <c r="A128" s="12" t="str">
        <f>Culvs!A128</f>
        <v>SWM</v>
      </c>
      <c r="B128" s="12">
        <f>Culvs!B128</f>
        <v>11</v>
      </c>
      <c r="C128" t="str">
        <f>Culvs!C128</f>
        <v>Pinjarra South to Wagerup North</v>
      </c>
      <c r="D128" s="204">
        <f>'DORC build-up'!I72</f>
        <v>1.2</v>
      </c>
      <c r="E128" s="188">
        <v>1.74</v>
      </c>
      <c r="F128" s="188">
        <v>30.06</v>
      </c>
      <c r="G128" s="188">
        <v>0</v>
      </c>
      <c r="H128" s="291">
        <f t="shared" si="10"/>
        <v>898242.1875</v>
      </c>
      <c r="I128" s="291">
        <f t="shared" si="10"/>
        <v>898242.1875</v>
      </c>
      <c r="J128" s="291">
        <f t="shared" si="10"/>
        <v>898242.1875</v>
      </c>
      <c r="K128" s="238">
        <f t="shared" si="11"/>
        <v>1875529.6875</v>
      </c>
      <c r="L128" s="238">
        <f t="shared" si="11"/>
        <v>32401392.1875</v>
      </c>
      <c r="M128" s="238">
        <f t="shared" si="11"/>
        <v>0</v>
      </c>
      <c r="N128" s="187">
        <f t="shared" si="12"/>
        <v>34276921.875</v>
      </c>
    </row>
    <row r="129" spans="1:14" ht="13.9" x14ac:dyDescent="0.4">
      <c r="A129" s="12" t="str">
        <f>Culvs!A129</f>
        <v>SWM</v>
      </c>
      <c r="B129" s="12">
        <f>Culvs!B129</f>
        <v>11</v>
      </c>
      <c r="C129" t="str">
        <f>Culvs!C129</f>
        <v>Wagerup North to Wagerup South</v>
      </c>
      <c r="D129" s="204">
        <f>'DORC build-up'!I73</f>
        <v>1.2</v>
      </c>
      <c r="E129" s="188">
        <v>0</v>
      </c>
      <c r="F129" s="188">
        <v>1.08</v>
      </c>
      <c r="G129" s="188">
        <v>0</v>
      </c>
      <c r="H129" s="291">
        <f t="shared" si="10"/>
        <v>898242.1875</v>
      </c>
      <c r="I129" s="291">
        <f t="shared" si="10"/>
        <v>898242.1875</v>
      </c>
      <c r="J129" s="291">
        <f t="shared" si="10"/>
        <v>898242.1875</v>
      </c>
      <c r="K129" s="238">
        <f t="shared" si="11"/>
        <v>0</v>
      </c>
      <c r="L129" s="238">
        <f t="shared" si="11"/>
        <v>1164121.875</v>
      </c>
      <c r="M129" s="238">
        <f t="shared" si="11"/>
        <v>0</v>
      </c>
      <c r="N129" s="187">
        <f t="shared" si="12"/>
        <v>1164121.875</v>
      </c>
    </row>
    <row r="130" spans="1:14" ht="13.9" x14ac:dyDescent="0.4">
      <c r="A130" s="12" t="str">
        <f>Culvs!A130</f>
        <v>SWM</v>
      </c>
      <c r="B130" s="12">
        <f>Culvs!B130</f>
        <v>11</v>
      </c>
      <c r="C130" t="str">
        <f>Culvs!C130</f>
        <v>Wagerup South to Brunswick North</v>
      </c>
      <c r="D130" s="204">
        <f>'DORC build-up'!I74</f>
        <v>1.2</v>
      </c>
      <c r="E130" s="188">
        <v>0.90700000000000003</v>
      </c>
      <c r="F130" s="188">
        <v>22.631999999999998</v>
      </c>
      <c r="G130" s="188">
        <v>17.135999999999999</v>
      </c>
      <c r="H130" s="291">
        <f t="shared" si="10"/>
        <v>898242.1875</v>
      </c>
      <c r="I130" s="291">
        <f t="shared" si="10"/>
        <v>898242.1875</v>
      </c>
      <c r="J130" s="291">
        <f t="shared" si="10"/>
        <v>898242.1875</v>
      </c>
      <c r="K130" s="238">
        <f t="shared" si="11"/>
        <v>977646.796875</v>
      </c>
      <c r="L130" s="238">
        <f t="shared" si="11"/>
        <v>24394820.624999996</v>
      </c>
      <c r="M130" s="238">
        <f t="shared" si="11"/>
        <v>18470733.75</v>
      </c>
      <c r="N130" s="187">
        <f t="shared" si="12"/>
        <v>43843201.171875</v>
      </c>
    </row>
    <row r="131" spans="1:14" ht="13.9" x14ac:dyDescent="0.4">
      <c r="A131" s="12" t="str">
        <f>Culvs!A131</f>
        <v>SWM</v>
      </c>
      <c r="B131" s="12">
        <f>Culvs!B131</f>
        <v>11</v>
      </c>
      <c r="C131" t="str">
        <f>Culvs!C131</f>
        <v>Brunswick North to Brunswick Junction</v>
      </c>
      <c r="D131" s="204">
        <f>'DORC build-up'!I75</f>
        <v>1.2</v>
      </c>
      <c r="E131" s="188">
        <v>0</v>
      </c>
      <c r="F131" s="188">
        <v>1.036</v>
      </c>
      <c r="G131" s="188">
        <v>0</v>
      </c>
      <c r="H131" s="291">
        <f t="shared" si="10"/>
        <v>898242.1875</v>
      </c>
      <c r="I131" s="291">
        <f t="shared" si="10"/>
        <v>898242.1875</v>
      </c>
      <c r="J131" s="291">
        <f t="shared" si="10"/>
        <v>898242.1875</v>
      </c>
      <c r="K131" s="238">
        <f t="shared" si="11"/>
        <v>0</v>
      </c>
      <c r="L131" s="238">
        <f t="shared" si="11"/>
        <v>1116694.6875</v>
      </c>
      <c r="M131" s="238">
        <f t="shared" si="11"/>
        <v>0</v>
      </c>
      <c r="N131" s="187">
        <f t="shared" si="12"/>
        <v>1116694.6875</v>
      </c>
    </row>
    <row r="132" spans="1:14" ht="13.9" x14ac:dyDescent="0.4">
      <c r="A132" s="12" t="str">
        <f>Culvs!A132</f>
        <v>SWM</v>
      </c>
      <c r="B132" s="12">
        <f>Culvs!B132</f>
        <v>11</v>
      </c>
      <c r="C132" t="str">
        <f>Culvs!C132</f>
        <v>Brunswick Junction</v>
      </c>
      <c r="D132" s="204">
        <f>'DORC build-up'!I76</f>
        <v>0</v>
      </c>
      <c r="E132" s="188">
        <v>0</v>
      </c>
      <c r="F132" s="188">
        <v>0</v>
      </c>
      <c r="G132" s="188">
        <v>0</v>
      </c>
      <c r="H132" s="291">
        <f t="shared" si="10"/>
        <v>898242.1875</v>
      </c>
      <c r="I132" s="291">
        <f t="shared" si="10"/>
        <v>898242.1875</v>
      </c>
      <c r="J132" s="291">
        <f t="shared" si="10"/>
        <v>898242.1875</v>
      </c>
      <c r="K132" s="238">
        <f t="shared" si="11"/>
        <v>0</v>
      </c>
      <c r="L132" s="238">
        <f t="shared" si="11"/>
        <v>0</v>
      </c>
      <c r="M132" s="238">
        <f t="shared" si="11"/>
        <v>0</v>
      </c>
      <c r="N132" s="187">
        <f t="shared" si="12"/>
        <v>0</v>
      </c>
    </row>
    <row r="133" spans="1:14" ht="13.9" x14ac:dyDescent="0.4">
      <c r="A133" s="12" t="str">
        <f>Culvs!A133</f>
        <v>SWM</v>
      </c>
      <c r="B133" s="12">
        <f>Culvs!B133</f>
        <v>11</v>
      </c>
      <c r="C133" t="str">
        <f>Culvs!C133</f>
        <v>Brunswick Junction to Picton Junction</v>
      </c>
      <c r="D133" s="204">
        <f>'DORC build-up'!I77</f>
        <v>1.2</v>
      </c>
      <c r="E133" s="188">
        <v>1.196</v>
      </c>
      <c r="F133" s="188">
        <v>15.347</v>
      </c>
      <c r="G133" s="188">
        <v>7.4820000000000002</v>
      </c>
      <c r="H133" s="291">
        <f t="shared" si="10"/>
        <v>898242.1875</v>
      </c>
      <c r="I133" s="291">
        <f t="shared" si="10"/>
        <v>898242.1875</v>
      </c>
      <c r="J133" s="291">
        <f t="shared" si="10"/>
        <v>898242.1875</v>
      </c>
      <c r="K133" s="238">
        <f t="shared" si="11"/>
        <v>1289157.1875</v>
      </c>
      <c r="L133" s="238">
        <f t="shared" si="11"/>
        <v>16542387.421875</v>
      </c>
      <c r="M133" s="238">
        <f t="shared" si="11"/>
        <v>8064777.65625</v>
      </c>
      <c r="N133" s="187">
        <f t="shared" si="12"/>
        <v>25896322.265625</v>
      </c>
    </row>
    <row r="134" spans="1:14" ht="13.9" x14ac:dyDescent="0.4">
      <c r="A134" s="12" t="str">
        <f>Culvs!A134</f>
        <v>Sidings &amp; Other</v>
      </c>
      <c r="B134" s="12">
        <f>Culvs!B134</f>
        <v>12</v>
      </c>
      <c r="C134" t="str">
        <f>Culvs!C134</f>
        <v>Cockburn North to Robb Jetty (NG)</v>
      </c>
      <c r="D134" s="204">
        <f>'DORC build-up'!I78</f>
        <v>1</v>
      </c>
      <c r="E134" s="188">
        <v>7.8E-2</v>
      </c>
      <c r="F134" s="188">
        <v>2.8879999999999999</v>
      </c>
      <c r="G134" s="188">
        <v>2.8050000000000002</v>
      </c>
      <c r="H134" s="291">
        <f t="shared" ref="H134:J197" si="13">$H$19</f>
        <v>898242.1875</v>
      </c>
      <c r="I134" s="291">
        <f t="shared" si="13"/>
        <v>898242.1875</v>
      </c>
      <c r="J134" s="291">
        <f t="shared" si="13"/>
        <v>898242.1875</v>
      </c>
      <c r="K134" s="238">
        <f t="shared" ref="K134:M197" si="14">E134*H134*$D134</f>
        <v>70062.890625</v>
      </c>
      <c r="L134" s="238">
        <f t="shared" si="14"/>
        <v>2594123.4375</v>
      </c>
      <c r="M134" s="238">
        <f t="shared" si="14"/>
        <v>2519569.3359375</v>
      </c>
      <c r="N134" s="187">
        <f t="shared" ref="N134:N197" si="15">SUM(K134:M134)</f>
        <v>5183755.6640625</v>
      </c>
    </row>
    <row r="135" spans="1:14" ht="13.9" x14ac:dyDescent="0.4">
      <c r="A135" s="12" t="str">
        <f>Culvs!A135</f>
        <v>Non-operational</v>
      </c>
      <c r="B135" s="12">
        <f>Culvs!B135</f>
        <v>13</v>
      </c>
      <c r="C135" t="str">
        <f>Culvs!C135</f>
        <v>Picton Junction to Greenbushes</v>
      </c>
      <c r="D135" s="204">
        <f>'DORC build-up'!I79</f>
        <v>1.2</v>
      </c>
      <c r="E135" s="188">
        <v>63.121999999999993</v>
      </c>
      <c r="F135" s="188">
        <v>15.188400000000001</v>
      </c>
      <c r="G135" s="188">
        <v>0</v>
      </c>
      <c r="H135" s="291">
        <f t="shared" si="13"/>
        <v>898242.1875</v>
      </c>
      <c r="I135" s="291">
        <f t="shared" si="13"/>
        <v>898242.1875</v>
      </c>
      <c r="J135" s="291">
        <f t="shared" si="13"/>
        <v>898242.1875</v>
      </c>
      <c r="K135" s="238">
        <f t="shared" si="14"/>
        <v>68038612.031249985</v>
      </c>
      <c r="L135" s="238">
        <f t="shared" si="14"/>
        <v>16371433.968750002</v>
      </c>
      <c r="M135" s="238">
        <f t="shared" si="14"/>
        <v>0</v>
      </c>
      <c r="N135" s="187">
        <f t="shared" si="15"/>
        <v>84410045.999999985</v>
      </c>
    </row>
    <row r="136" spans="1:14" ht="13.9" x14ac:dyDescent="0.4">
      <c r="A136" s="12" t="str">
        <f>Culvs!A136</f>
        <v>Non-operational</v>
      </c>
      <c r="B136" s="12">
        <f>Culvs!B136</f>
        <v>13</v>
      </c>
      <c r="C136" t="str">
        <f>Culvs!C136</f>
        <v>Greenbushes to Lambert</v>
      </c>
      <c r="D136" s="204">
        <f>'DORC build-up'!I80</f>
        <v>1.2</v>
      </c>
      <c r="E136" s="188">
        <v>71.682000000000002</v>
      </c>
      <c r="F136" s="188">
        <v>0</v>
      </c>
      <c r="G136" s="188">
        <v>0</v>
      </c>
      <c r="H136" s="291">
        <f t="shared" si="13"/>
        <v>898242.1875</v>
      </c>
      <c r="I136" s="291">
        <f t="shared" si="13"/>
        <v>898242.1875</v>
      </c>
      <c r="J136" s="291">
        <f t="shared" si="13"/>
        <v>898242.1875</v>
      </c>
      <c r="K136" s="238">
        <f t="shared" si="14"/>
        <v>77265355.78125</v>
      </c>
      <c r="L136" s="238">
        <f t="shared" si="14"/>
        <v>0</v>
      </c>
      <c r="M136" s="238">
        <f t="shared" si="14"/>
        <v>0</v>
      </c>
      <c r="N136" s="187">
        <f t="shared" si="15"/>
        <v>77265355.78125</v>
      </c>
    </row>
    <row r="137" spans="1:14" ht="13.9" x14ac:dyDescent="0.4">
      <c r="A137" s="12" t="str">
        <f>Culvs!A137</f>
        <v>Non-operational</v>
      </c>
      <c r="B137" s="12">
        <f>Culvs!B137</f>
        <v>14</v>
      </c>
      <c r="C137" t="str">
        <f>Culvs!C137</f>
        <v>Boyanup to Capel</v>
      </c>
      <c r="D137" s="204">
        <f>'DORC build-up'!I81</f>
        <v>1.2</v>
      </c>
      <c r="E137" s="188">
        <v>21.815999999999999</v>
      </c>
      <c r="F137" s="188">
        <v>0</v>
      </c>
      <c r="G137" s="188">
        <v>0</v>
      </c>
      <c r="H137" s="291">
        <f t="shared" si="13"/>
        <v>898242.1875</v>
      </c>
      <c r="I137" s="291">
        <f t="shared" si="13"/>
        <v>898242.1875</v>
      </c>
      <c r="J137" s="291">
        <f t="shared" si="13"/>
        <v>898242.1875</v>
      </c>
      <c r="K137" s="238">
        <f t="shared" si="14"/>
        <v>23515261.875</v>
      </c>
      <c r="L137" s="238">
        <f t="shared" si="14"/>
        <v>0</v>
      </c>
      <c r="M137" s="238">
        <f t="shared" si="14"/>
        <v>0</v>
      </c>
      <c r="N137" s="187">
        <f t="shared" si="15"/>
        <v>23515261.875</v>
      </c>
    </row>
    <row r="138" spans="1:14" ht="13.9" x14ac:dyDescent="0.4">
      <c r="A138" s="12" t="str">
        <f>Culvs!A138</f>
        <v>SWM</v>
      </c>
      <c r="B138" s="12">
        <f>Culvs!B138</f>
        <v>15</v>
      </c>
      <c r="C138" t="str">
        <f>Culvs!C138</f>
        <v>Picton Junction to Picton East</v>
      </c>
      <c r="D138" s="204">
        <f>'DORC build-up'!I82</f>
        <v>1.2</v>
      </c>
      <c r="E138" s="188">
        <v>0</v>
      </c>
      <c r="F138" s="188">
        <v>4.0385999999999997</v>
      </c>
      <c r="G138" s="188">
        <v>0</v>
      </c>
      <c r="H138" s="291">
        <f t="shared" si="13"/>
        <v>898242.1875</v>
      </c>
      <c r="I138" s="291">
        <f t="shared" si="13"/>
        <v>898242.1875</v>
      </c>
      <c r="J138" s="291">
        <f t="shared" si="13"/>
        <v>898242.1875</v>
      </c>
      <c r="K138" s="238">
        <f t="shared" si="14"/>
        <v>0</v>
      </c>
      <c r="L138" s="238">
        <f t="shared" si="14"/>
        <v>4353169.078125</v>
      </c>
      <c r="M138" s="238">
        <f t="shared" si="14"/>
        <v>0</v>
      </c>
      <c r="N138" s="187">
        <f t="shared" si="15"/>
        <v>4353169.078125</v>
      </c>
    </row>
    <row r="139" spans="1:14" ht="13.9" x14ac:dyDescent="0.4">
      <c r="A139" s="12" t="str">
        <f>Culvs!A139</f>
        <v>SWM</v>
      </c>
      <c r="B139" s="12">
        <f>Culvs!B139</f>
        <v>16</v>
      </c>
      <c r="C139" t="str">
        <f>Culvs!C139</f>
        <v>Picton Junction to Bunbury Inner Harbour</v>
      </c>
      <c r="D139" s="204">
        <f>'DORC build-up'!I83</f>
        <v>1.2</v>
      </c>
      <c r="E139" s="188">
        <v>2.5210000000000004</v>
      </c>
      <c r="F139" s="188">
        <v>6.944</v>
      </c>
      <c r="G139" s="188">
        <v>0</v>
      </c>
      <c r="H139" s="291">
        <f t="shared" si="13"/>
        <v>898242.1875</v>
      </c>
      <c r="I139" s="291">
        <f t="shared" si="13"/>
        <v>898242.1875</v>
      </c>
      <c r="J139" s="291">
        <f t="shared" si="13"/>
        <v>898242.1875</v>
      </c>
      <c r="K139" s="238">
        <f t="shared" si="14"/>
        <v>2717362.2656250005</v>
      </c>
      <c r="L139" s="238">
        <f t="shared" si="14"/>
        <v>7484872.5</v>
      </c>
      <c r="M139" s="238">
        <f t="shared" si="14"/>
        <v>0</v>
      </c>
      <c r="N139" s="187">
        <f t="shared" si="15"/>
        <v>10202234.765625</v>
      </c>
    </row>
    <row r="140" spans="1:14" ht="13.9" x14ac:dyDescent="0.4">
      <c r="A140" s="12" t="str">
        <f>Culvs!A140</f>
        <v>SWM</v>
      </c>
      <c r="B140" s="12">
        <f>Culvs!B140</f>
        <v>17</v>
      </c>
      <c r="C140" t="str">
        <f>Culvs!C140</f>
        <v>Picton Junction to Picton Container Terminal</v>
      </c>
      <c r="D140" s="204">
        <f>'DORC build-up'!I84</f>
        <v>1.2</v>
      </c>
      <c r="E140" s="188">
        <v>0.37</v>
      </c>
      <c r="F140" s="188">
        <v>1.329</v>
      </c>
      <c r="G140" s="188">
        <v>0</v>
      </c>
      <c r="H140" s="291">
        <f t="shared" si="13"/>
        <v>898242.1875</v>
      </c>
      <c r="I140" s="291">
        <f t="shared" si="13"/>
        <v>898242.1875</v>
      </c>
      <c r="J140" s="291">
        <f t="shared" si="13"/>
        <v>898242.1875</v>
      </c>
      <c r="K140" s="238">
        <f t="shared" si="14"/>
        <v>398819.53125</v>
      </c>
      <c r="L140" s="238">
        <f t="shared" si="14"/>
        <v>1432516.640625</v>
      </c>
      <c r="M140" s="238">
        <f t="shared" si="14"/>
        <v>0</v>
      </c>
      <c r="N140" s="187">
        <f t="shared" si="15"/>
        <v>1831336.171875</v>
      </c>
    </row>
    <row r="141" spans="1:14" ht="13.9" x14ac:dyDescent="0.4">
      <c r="A141" s="12" t="str">
        <f>Culvs!A141</f>
        <v>SWM</v>
      </c>
      <c r="B141" s="12">
        <f>Culvs!B141</f>
        <v>17</v>
      </c>
      <c r="C141" t="str">
        <f>Culvs!C141</f>
        <v>Picton Container Terminal to Bunbury Terminal</v>
      </c>
      <c r="D141" s="204">
        <f>'DORC build-up'!I85</f>
        <v>1.2</v>
      </c>
      <c r="E141" s="188">
        <v>4</v>
      </c>
      <c r="F141" s="188">
        <v>0</v>
      </c>
      <c r="G141" s="188">
        <v>0</v>
      </c>
      <c r="H141" s="291">
        <f t="shared" si="13"/>
        <v>898242.1875</v>
      </c>
      <c r="I141" s="291">
        <f t="shared" si="13"/>
        <v>898242.1875</v>
      </c>
      <c r="J141" s="291">
        <f t="shared" si="13"/>
        <v>898242.1875</v>
      </c>
      <c r="K141" s="238">
        <f t="shared" si="14"/>
        <v>4311562.5</v>
      </c>
      <c r="L141" s="238">
        <f t="shared" si="14"/>
        <v>0</v>
      </c>
      <c r="M141" s="238">
        <f t="shared" si="14"/>
        <v>0</v>
      </c>
      <c r="N141" s="187">
        <f t="shared" si="15"/>
        <v>4311562.5</v>
      </c>
    </row>
    <row r="142" spans="1:14" ht="13.9" x14ac:dyDescent="0.4">
      <c r="A142" s="12" t="str">
        <f>Culvs!A142</f>
        <v>SWM</v>
      </c>
      <c r="B142" s="12">
        <f>Culvs!B142</f>
        <v>18</v>
      </c>
      <c r="C142" t="str">
        <f>Culvs!C142</f>
        <v>Pinjarra to Alumina Junction</v>
      </c>
      <c r="D142" s="204">
        <f>'DORC build-up'!I86</f>
        <v>1.2</v>
      </c>
      <c r="E142" s="188">
        <v>0</v>
      </c>
      <c r="F142" s="188">
        <v>0</v>
      </c>
      <c r="G142" s="188">
        <v>1.8260000000000001</v>
      </c>
      <c r="H142" s="291">
        <f t="shared" si="13"/>
        <v>898242.1875</v>
      </c>
      <c r="I142" s="291">
        <f t="shared" si="13"/>
        <v>898242.1875</v>
      </c>
      <c r="J142" s="291">
        <f t="shared" si="13"/>
        <v>898242.1875</v>
      </c>
      <c r="K142" s="238">
        <f t="shared" si="14"/>
        <v>0</v>
      </c>
      <c r="L142" s="238">
        <f t="shared" si="14"/>
        <v>0</v>
      </c>
      <c r="M142" s="238">
        <f t="shared" si="14"/>
        <v>1968228.28125</v>
      </c>
      <c r="N142" s="187">
        <f t="shared" si="15"/>
        <v>1968228.28125</v>
      </c>
    </row>
    <row r="143" spans="1:14" ht="13.9" x14ac:dyDescent="0.4">
      <c r="A143" s="12" t="str">
        <f>Culvs!A143</f>
        <v>SWM</v>
      </c>
      <c r="B143" s="12">
        <f>Culvs!B143</f>
        <v>19</v>
      </c>
      <c r="C143" t="str">
        <f>Culvs!C143</f>
        <v>Alumina Junction to Pinjarra South</v>
      </c>
      <c r="D143" s="204">
        <f>'DORC build-up'!I87</f>
        <v>1.2</v>
      </c>
      <c r="E143" s="188">
        <v>0</v>
      </c>
      <c r="F143" s="188">
        <v>1.05491</v>
      </c>
      <c r="G143" s="188">
        <v>0</v>
      </c>
      <c r="H143" s="291">
        <f t="shared" si="13"/>
        <v>898242.1875</v>
      </c>
      <c r="I143" s="291">
        <f t="shared" si="13"/>
        <v>898242.1875</v>
      </c>
      <c r="J143" s="291">
        <f t="shared" si="13"/>
        <v>898242.1875</v>
      </c>
      <c r="K143" s="238">
        <f t="shared" si="14"/>
        <v>0</v>
      </c>
      <c r="L143" s="238">
        <f t="shared" si="14"/>
        <v>1137077.5992187499</v>
      </c>
      <c r="M143" s="238">
        <f t="shared" si="14"/>
        <v>0</v>
      </c>
      <c r="N143" s="187">
        <f t="shared" si="15"/>
        <v>1137077.5992187499</v>
      </c>
    </row>
    <row r="144" spans="1:14" ht="13.9" x14ac:dyDescent="0.4">
      <c r="A144" s="12" t="str">
        <f>Culvs!A144</f>
        <v>Collie</v>
      </c>
      <c r="B144" s="12">
        <f>Culvs!B144</f>
        <v>20</v>
      </c>
      <c r="C144" t="str">
        <f>Culvs!C144</f>
        <v>Brunswick Junction to Brunswick East</v>
      </c>
      <c r="D144" s="204">
        <f>'DORC build-up'!I88</f>
        <v>1.2</v>
      </c>
      <c r="E144" s="188">
        <v>0</v>
      </c>
      <c r="F144" s="188">
        <v>0.97500000000000009</v>
      </c>
      <c r="G144" s="188">
        <v>0</v>
      </c>
      <c r="H144" s="291">
        <f t="shared" si="13"/>
        <v>898242.1875</v>
      </c>
      <c r="I144" s="291">
        <f t="shared" si="13"/>
        <v>898242.1875</v>
      </c>
      <c r="J144" s="291">
        <f t="shared" si="13"/>
        <v>898242.1875</v>
      </c>
      <c r="K144" s="238">
        <f t="shared" si="14"/>
        <v>0</v>
      </c>
      <c r="L144" s="238">
        <f t="shared" si="14"/>
        <v>1050943.359375</v>
      </c>
      <c r="M144" s="238">
        <f t="shared" si="14"/>
        <v>0</v>
      </c>
      <c r="N144" s="187">
        <f t="shared" si="15"/>
        <v>1050943.359375</v>
      </c>
    </row>
    <row r="145" spans="1:14" ht="13.9" x14ac:dyDescent="0.4">
      <c r="A145" s="12" t="str">
        <f>Culvs!A145</f>
        <v>Collie</v>
      </c>
      <c r="B145" s="12">
        <f>Culvs!B145</f>
        <v>20</v>
      </c>
      <c r="C145" t="str">
        <f>Culvs!C145</f>
        <v>Brunswick East to Worsley</v>
      </c>
      <c r="D145" s="204">
        <f>'DORC build-up'!I89</f>
        <v>1.2</v>
      </c>
      <c r="E145" s="188">
        <v>0</v>
      </c>
      <c r="F145" s="188">
        <v>23.661999999999995</v>
      </c>
      <c r="G145" s="188">
        <v>1.099</v>
      </c>
      <c r="H145" s="291">
        <f t="shared" si="13"/>
        <v>898242.1875</v>
      </c>
      <c r="I145" s="291">
        <f t="shared" si="13"/>
        <v>898242.1875</v>
      </c>
      <c r="J145" s="291">
        <f t="shared" si="13"/>
        <v>898242.1875</v>
      </c>
      <c r="K145" s="238">
        <f t="shared" si="14"/>
        <v>0</v>
      </c>
      <c r="L145" s="238">
        <f t="shared" si="14"/>
        <v>25505047.968749996</v>
      </c>
      <c r="M145" s="238">
        <f t="shared" si="14"/>
        <v>1184601.796875</v>
      </c>
      <c r="N145" s="187">
        <f t="shared" si="15"/>
        <v>26689649.765624996</v>
      </c>
    </row>
    <row r="146" spans="1:14" ht="13.9" x14ac:dyDescent="0.4">
      <c r="A146" s="12" t="str">
        <f>Culvs!A146</f>
        <v>Collie</v>
      </c>
      <c r="B146" s="12">
        <f>Culvs!B146</f>
        <v>20</v>
      </c>
      <c r="C146" t="str">
        <f>Culvs!C146</f>
        <v>Worsley to Worsley East</v>
      </c>
      <c r="D146" s="204">
        <f>'DORC build-up'!I90</f>
        <v>1.2</v>
      </c>
      <c r="E146" s="188">
        <v>0</v>
      </c>
      <c r="F146" s="188">
        <v>0.95399999999999996</v>
      </c>
      <c r="G146" s="188">
        <v>0</v>
      </c>
      <c r="H146" s="291">
        <f t="shared" si="13"/>
        <v>898242.1875</v>
      </c>
      <c r="I146" s="291">
        <f t="shared" si="13"/>
        <v>898242.1875</v>
      </c>
      <c r="J146" s="291">
        <f t="shared" si="13"/>
        <v>898242.1875</v>
      </c>
      <c r="K146" s="238">
        <f t="shared" si="14"/>
        <v>0</v>
      </c>
      <c r="L146" s="238">
        <f t="shared" si="14"/>
        <v>1028307.65625</v>
      </c>
      <c r="M146" s="238">
        <f t="shared" si="14"/>
        <v>0</v>
      </c>
      <c r="N146" s="187">
        <f t="shared" si="15"/>
        <v>1028307.65625</v>
      </c>
    </row>
    <row r="147" spans="1:14" ht="13.9" x14ac:dyDescent="0.4">
      <c r="A147" s="12" t="str">
        <f>Culvs!A147</f>
        <v>Collie</v>
      </c>
      <c r="B147" s="12">
        <f>Culvs!B147</f>
        <v>20</v>
      </c>
      <c r="C147" t="str">
        <f>Culvs!C147</f>
        <v>Worsley East to Ewington Junction</v>
      </c>
      <c r="D147" s="204">
        <f>'DORC build-up'!I91</f>
        <v>1.2</v>
      </c>
      <c r="E147" s="188">
        <v>10.077</v>
      </c>
      <c r="F147" s="188">
        <v>17.390999999999998</v>
      </c>
      <c r="G147" s="188">
        <v>0</v>
      </c>
      <c r="H147" s="291">
        <f t="shared" si="13"/>
        <v>898242.1875</v>
      </c>
      <c r="I147" s="291">
        <f t="shared" si="13"/>
        <v>898242.1875</v>
      </c>
      <c r="J147" s="291">
        <f t="shared" si="13"/>
        <v>898242.1875</v>
      </c>
      <c r="K147" s="238">
        <f t="shared" si="14"/>
        <v>10861903.828125</v>
      </c>
      <c r="L147" s="238">
        <f t="shared" si="14"/>
        <v>18745595.859374996</v>
      </c>
      <c r="M147" s="238">
        <f t="shared" si="14"/>
        <v>0</v>
      </c>
      <c r="N147" s="187">
        <f t="shared" si="15"/>
        <v>29607499.687499996</v>
      </c>
    </row>
    <row r="148" spans="1:14" ht="13.9" x14ac:dyDescent="0.4">
      <c r="A148" s="12" t="str">
        <f>Culvs!A148</f>
        <v>Collie</v>
      </c>
      <c r="B148" s="12">
        <f>Culvs!B148</f>
        <v>20</v>
      </c>
      <c r="C148" t="str">
        <f>Culvs!C148</f>
        <v>Ewington Junction to Premier</v>
      </c>
      <c r="D148" s="204">
        <f>'DORC build-up'!I92</f>
        <v>1.2</v>
      </c>
      <c r="E148" s="188">
        <v>2.41</v>
      </c>
      <c r="F148" s="188">
        <v>0</v>
      </c>
      <c r="G148" s="188">
        <v>0</v>
      </c>
      <c r="H148" s="291">
        <f t="shared" si="13"/>
        <v>898242.1875</v>
      </c>
      <c r="I148" s="291">
        <f t="shared" si="13"/>
        <v>898242.1875</v>
      </c>
      <c r="J148" s="291">
        <f t="shared" si="13"/>
        <v>898242.1875</v>
      </c>
      <c r="K148" s="238">
        <f t="shared" si="14"/>
        <v>2597716.40625</v>
      </c>
      <c r="L148" s="238">
        <f t="shared" si="14"/>
        <v>0</v>
      </c>
      <c r="M148" s="238">
        <f t="shared" si="14"/>
        <v>0</v>
      </c>
      <c r="N148" s="187">
        <f t="shared" si="15"/>
        <v>2597716.40625</v>
      </c>
    </row>
    <row r="149" spans="1:14" ht="13.9" x14ac:dyDescent="0.4">
      <c r="A149" s="12" t="str">
        <f>Culvs!A149</f>
        <v>Collie</v>
      </c>
      <c r="B149" s="12">
        <f>Culvs!B149</f>
        <v>21</v>
      </c>
      <c r="C149" t="str">
        <f>Culvs!C149</f>
        <v>Brunswick North to Brunswick East</v>
      </c>
      <c r="D149" s="204">
        <f>'DORC build-up'!I93</f>
        <v>1.2</v>
      </c>
      <c r="E149" s="188">
        <v>0</v>
      </c>
      <c r="F149" s="188">
        <v>1.111</v>
      </c>
      <c r="G149" s="188">
        <v>0</v>
      </c>
      <c r="H149" s="291">
        <f t="shared" si="13"/>
        <v>898242.1875</v>
      </c>
      <c r="I149" s="291">
        <f t="shared" si="13"/>
        <v>898242.1875</v>
      </c>
      <c r="J149" s="291">
        <f t="shared" si="13"/>
        <v>898242.1875</v>
      </c>
      <c r="K149" s="238">
        <f t="shared" si="14"/>
        <v>0</v>
      </c>
      <c r="L149" s="238">
        <f t="shared" si="14"/>
        <v>1197536.484375</v>
      </c>
      <c r="M149" s="238">
        <f t="shared" si="14"/>
        <v>0</v>
      </c>
      <c r="N149" s="187">
        <f t="shared" si="15"/>
        <v>1197536.484375</v>
      </c>
    </row>
    <row r="150" spans="1:14" ht="13.9" x14ac:dyDescent="0.4">
      <c r="A150" s="12" t="str">
        <f>Culvs!A150</f>
        <v>Collie</v>
      </c>
      <c r="B150" s="12">
        <f>Culvs!B150</f>
        <v>22</v>
      </c>
      <c r="C150" t="str">
        <f>Culvs!C150</f>
        <v>Worsley to Hamilton</v>
      </c>
      <c r="D150" s="204">
        <f>'DORC build-up'!I94</f>
        <v>1.2</v>
      </c>
      <c r="E150" s="188">
        <v>0</v>
      </c>
      <c r="F150" s="188">
        <v>10.943999999999999</v>
      </c>
      <c r="G150" s="188">
        <v>0.09</v>
      </c>
      <c r="H150" s="291">
        <f t="shared" si="13"/>
        <v>898242.1875</v>
      </c>
      <c r="I150" s="291">
        <f t="shared" si="13"/>
        <v>898242.1875</v>
      </c>
      <c r="J150" s="291">
        <f t="shared" si="13"/>
        <v>898242.1875</v>
      </c>
      <c r="K150" s="238">
        <f t="shared" si="14"/>
        <v>0</v>
      </c>
      <c r="L150" s="238">
        <f t="shared" si="14"/>
        <v>11796435</v>
      </c>
      <c r="M150" s="238">
        <f t="shared" si="14"/>
        <v>97010.15625</v>
      </c>
      <c r="N150" s="187">
        <f t="shared" si="15"/>
        <v>11893445.15625</v>
      </c>
    </row>
    <row r="151" spans="1:14" ht="13.9" x14ac:dyDescent="0.4">
      <c r="A151" s="12" t="str">
        <f>Culvs!A151</f>
        <v>Collie</v>
      </c>
      <c r="B151" s="12">
        <f>Culvs!B151</f>
        <v>22</v>
      </c>
      <c r="C151" t="str">
        <f>Culvs!C151</f>
        <v>Worsley East to Worsley North</v>
      </c>
      <c r="D151" s="204">
        <f>'DORC build-up'!I95</f>
        <v>1.2</v>
      </c>
      <c r="E151" s="188">
        <v>0</v>
      </c>
      <c r="F151" s="188">
        <v>1.0820000000000001</v>
      </c>
      <c r="G151" s="188">
        <v>0</v>
      </c>
      <c r="H151" s="291">
        <f t="shared" si="13"/>
        <v>898242.1875</v>
      </c>
      <c r="I151" s="291">
        <f t="shared" si="13"/>
        <v>898242.1875</v>
      </c>
      <c r="J151" s="291">
        <f t="shared" si="13"/>
        <v>898242.1875</v>
      </c>
      <c r="K151" s="238">
        <f t="shared" si="14"/>
        <v>0</v>
      </c>
      <c r="L151" s="238">
        <f t="shared" si="14"/>
        <v>1166277.65625</v>
      </c>
      <c r="M151" s="238">
        <f t="shared" si="14"/>
        <v>0</v>
      </c>
      <c r="N151" s="187">
        <f t="shared" si="15"/>
        <v>1166277.65625</v>
      </c>
    </row>
    <row r="152" spans="1:14" ht="13.9" x14ac:dyDescent="0.4">
      <c r="A152" s="12" t="str">
        <f>Culvs!A152</f>
        <v>GSR</v>
      </c>
      <c r="B152" s="12">
        <f>Culvs!B152</f>
        <v>23</v>
      </c>
      <c r="C152" t="str">
        <f>Culvs!C152</f>
        <v>Avon Yard to York</v>
      </c>
      <c r="D152" s="204">
        <f>'DORC build-up'!I96</f>
        <v>1.3</v>
      </c>
      <c r="E152" s="188">
        <v>41.902999999999999</v>
      </c>
      <c r="F152" s="188">
        <v>0</v>
      </c>
      <c r="G152" s="188">
        <v>0</v>
      </c>
      <c r="H152" s="291">
        <f t="shared" si="13"/>
        <v>898242.1875</v>
      </c>
      <c r="I152" s="291">
        <f t="shared" si="13"/>
        <v>898242.1875</v>
      </c>
      <c r="J152" s="291">
        <f t="shared" si="13"/>
        <v>898242.1875</v>
      </c>
      <c r="K152" s="238">
        <f t="shared" si="14"/>
        <v>48930755.09765625</v>
      </c>
      <c r="L152" s="238">
        <f t="shared" si="14"/>
        <v>0</v>
      </c>
      <c r="M152" s="238">
        <f t="shared" si="14"/>
        <v>0</v>
      </c>
      <c r="N152" s="187">
        <f t="shared" si="15"/>
        <v>48930755.09765625</v>
      </c>
    </row>
    <row r="153" spans="1:14" ht="13.9" x14ac:dyDescent="0.4">
      <c r="A153" s="12" t="str">
        <f>Culvs!A153</f>
        <v>GSR</v>
      </c>
      <c r="B153" s="12">
        <f>Culvs!B153</f>
        <v>23</v>
      </c>
      <c r="C153" t="str">
        <f>Culvs!C153</f>
        <v>York to Brookton</v>
      </c>
      <c r="D153" s="204">
        <f>'DORC build-up'!I97</f>
        <v>1.3</v>
      </c>
      <c r="E153" s="188">
        <v>64.180200000000013</v>
      </c>
      <c r="F153" s="188">
        <v>0</v>
      </c>
      <c r="G153" s="188">
        <v>0</v>
      </c>
      <c r="H153" s="291">
        <f t="shared" si="13"/>
        <v>898242.1875</v>
      </c>
      <c r="I153" s="291">
        <f t="shared" si="13"/>
        <v>898242.1875</v>
      </c>
      <c r="J153" s="291">
        <f t="shared" si="13"/>
        <v>898242.1875</v>
      </c>
      <c r="K153" s="238">
        <f t="shared" si="14"/>
        <v>74944172.214843765</v>
      </c>
      <c r="L153" s="238">
        <f t="shared" si="14"/>
        <v>0</v>
      </c>
      <c r="M153" s="238">
        <f t="shared" si="14"/>
        <v>0</v>
      </c>
      <c r="N153" s="187">
        <f t="shared" si="15"/>
        <v>74944172.214843765</v>
      </c>
    </row>
    <row r="154" spans="1:14" ht="13.9" x14ac:dyDescent="0.4">
      <c r="A154" s="12" t="str">
        <f>Culvs!A154</f>
        <v>GSR</v>
      </c>
      <c r="B154" s="12">
        <f>Culvs!B154</f>
        <v>23</v>
      </c>
      <c r="C154" t="str">
        <f>Culvs!C154</f>
        <v>Brookton to Narrogin</v>
      </c>
      <c r="D154" s="204">
        <f>'DORC build-up'!I98</f>
        <v>1.3</v>
      </c>
      <c r="E154" s="188">
        <v>74.177800000000005</v>
      </c>
      <c r="F154" s="188">
        <v>0</v>
      </c>
      <c r="G154" s="188">
        <v>0</v>
      </c>
      <c r="H154" s="291">
        <f t="shared" si="13"/>
        <v>898242.1875</v>
      </c>
      <c r="I154" s="291">
        <f t="shared" si="13"/>
        <v>898242.1875</v>
      </c>
      <c r="J154" s="291">
        <f t="shared" si="13"/>
        <v>898242.1875</v>
      </c>
      <c r="K154" s="238">
        <f t="shared" si="14"/>
        <v>86618518.136718765</v>
      </c>
      <c r="L154" s="238">
        <f t="shared" si="14"/>
        <v>0</v>
      </c>
      <c r="M154" s="238">
        <f t="shared" si="14"/>
        <v>0</v>
      </c>
      <c r="N154" s="187">
        <f t="shared" si="15"/>
        <v>86618518.136718765</v>
      </c>
    </row>
    <row r="155" spans="1:14" ht="13.9" x14ac:dyDescent="0.4">
      <c r="A155" s="12" t="str">
        <f>Culvs!A155</f>
        <v>GSR</v>
      </c>
      <c r="B155" s="12">
        <f>Culvs!B155</f>
        <v>23</v>
      </c>
      <c r="C155" t="str">
        <f>Culvs!C155</f>
        <v>Narrogin to Wagin</v>
      </c>
      <c r="D155" s="204">
        <f>'DORC build-up'!I99</f>
        <v>1.3</v>
      </c>
      <c r="E155" s="188">
        <v>48.414000000000001</v>
      </c>
      <c r="F155" s="188">
        <v>0</v>
      </c>
      <c r="G155" s="188">
        <v>0</v>
      </c>
      <c r="H155" s="291">
        <f t="shared" si="13"/>
        <v>898242.1875</v>
      </c>
      <c r="I155" s="291">
        <f t="shared" si="13"/>
        <v>898242.1875</v>
      </c>
      <c r="J155" s="291">
        <f t="shared" si="13"/>
        <v>898242.1875</v>
      </c>
      <c r="K155" s="238">
        <f t="shared" si="14"/>
        <v>56533746.4453125</v>
      </c>
      <c r="L155" s="238">
        <f t="shared" si="14"/>
        <v>0</v>
      </c>
      <c r="M155" s="238">
        <f t="shared" si="14"/>
        <v>0</v>
      </c>
      <c r="N155" s="187">
        <f t="shared" si="15"/>
        <v>56533746.4453125</v>
      </c>
    </row>
    <row r="156" spans="1:14" ht="13.9" x14ac:dyDescent="0.4">
      <c r="A156" s="12" t="str">
        <f>Culvs!A156</f>
        <v>GSR</v>
      </c>
      <c r="B156" s="12">
        <f>Culvs!B156</f>
        <v>23</v>
      </c>
      <c r="C156" t="str">
        <f>Culvs!C156</f>
        <v>Wagin to Wagin South</v>
      </c>
      <c r="D156" s="204">
        <f>'DORC build-up'!I100</f>
        <v>1.3</v>
      </c>
      <c r="E156" s="188">
        <v>3.2810000000000006</v>
      </c>
      <c r="F156" s="188">
        <v>0</v>
      </c>
      <c r="G156" s="188">
        <v>0</v>
      </c>
      <c r="H156" s="291">
        <f t="shared" si="13"/>
        <v>898242.1875</v>
      </c>
      <c r="I156" s="291">
        <f t="shared" si="13"/>
        <v>898242.1875</v>
      </c>
      <c r="J156" s="291">
        <f t="shared" si="13"/>
        <v>898242.1875</v>
      </c>
      <c r="K156" s="238">
        <f t="shared" si="14"/>
        <v>3831272.4023437509</v>
      </c>
      <c r="L156" s="238">
        <f t="shared" si="14"/>
        <v>0</v>
      </c>
      <c r="M156" s="238">
        <f t="shared" si="14"/>
        <v>0</v>
      </c>
      <c r="N156" s="187">
        <f t="shared" si="15"/>
        <v>3831272.4023437509</v>
      </c>
    </row>
    <row r="157" spans="1:14" ht="13.9" x14ac:dyDescent="0.4">
      <c r="A157" s="12" t="str">
        <f>Culvs!A157</f>
        <v>GSR</v>
      </c>
      <c r="B157" s="12">
        <f>Culvs!B157</f>
        <v>23</v>
      </c>
      <c r="C157" t="str">
        <f>Culvs!C157</f>
        <v>Wagin South to Katanning</v>
      </c>
      <c r="D157" s="204">
        <f>'DORC build-up'!I101</f>
        <v>1.3</v>
      </c>
      <c r="E157" s="188">
        <v>51.126000000000005</v>
      </c>
      <c r="F157" s="188">
        <v>0</v>
      </c>
      <c r="G157" s="188">
        <v>0</v>
      </c>
      <c r="H157" s="291">
        <f t="shared" si="13"/>
        <v>898242.1875</v>
      </c>
      <c r="I157" s="291">
        <f t="shared" si="13"/>
        <v>898242.1875</v>
      </c>
      <c r="J157" s="291">
        <f t="shared" si="13"/>
        <v>898242.1875</v>
      </c>
      <c r="K157" s="238">
        <f t="shared" si="14"/>
        <v>59700589.101562515</v>
      </c>
      <c r="L157" s="238">
        <f t="shared" si="14"/>
        <v>0</v>
      </c>
      <c r="M157" s="238">
        <f t="shared" si="14"/>
        <v>0</v>
      </c>
      <c r="N157" s="187">
        <f t="shared" si="15"/>
        <v>59700589.101562515</v>
      </c>
    </row>
    <row r="158" spans="1:14" ht="13.9" x14ac:dyDescent="0.4">
      <c r="A158" s="12" t="str">
        <f>Culvs!A158</f>
        <v>GSR</v>
      </c>
      <c r="B158" s="12">
        <f>Culvs!B158</f>
        <v>23</v>
      </c>
      <c r="C158" t="str">
        <f>Culvs!C158</f>
        <v>Katanning to Tambellup</v>
      </c>
      <c r="D158" s="204">
        <f>'DORC build-up'!I102</f>
        <v>1.3</v>
      </c>
      <c r="E158" s="188">
        <v>51.05899999999999</v>
      </c>
      <c r="F158" s="188">
        <v>0</v>
      </c>
      <c r="G158" s="188">
        <v>0</v>
      </c>
      <c r="H158" s="291">
        <f t="shared" si="13"/>
        <v>898242.1875</v>
      </c>
      <c r="I158" s="291">
        <f t="shared" si="13"/>
        <v>898242.1875</v>
      </c>
      <c r="J158" s="291">
        <f t="shared" si="13"/>
        <v>898242.1875</v>
      </c>
      <c r="K158" s="238">
        <f t="shared" si="14"/>
        <v>59622352.207031243</v>
      </c>
      <c r="L158" s="238">
        <f t="shared" si="14"/>
        <v>0</v>
      </c>
      <c r="M158" s="238">
        <f t="shared" si="14"/>
        <v>0</v>
      </c>
      <c r="N158" s="187">
        <f t="shared" si="15"/>
        <v>59622352.207031243</v>
      </c>
    </row>
    <row r="159" spans="1:14" ht="13.9" x14ac:dyDescent="0.4">
      <c r="A159" s="12" t="str">
        <f>Culvs!A159</f>
        <v>GSR</v>
      </c>
      <c r="B159" s="12">
        <f>Culvs!B159</f>
        <v>23</v>
      </c>
      <c r="C159" t="str">
        <f>Culvs!C159</f>
        <v>Tambellup to Redmond</v>
      </c>
      <c r="D159" s="204">
        <f>'DORC build-up'!I103</f>
        <v>1.3</v>
      </c>
      <c r="E159" s="188">
        <v>120.69199999999999</v>
      </c>
      <c r="F159" s="188">
        <v>0</v>
      </c>
      <c r="G159" s="188">
        <v>0</v>
      </c>
      <c r="H159" s="291">
        <f t="shared" si="13"/>
        <v>898242.1875</v>
      </c>
      <c r="I159" s="291">
        <f t="shared" si="13"/>
        <v>898242.1875</v>
      </c>
      <c r="J159" s="291">
        <f t="shared" si="13"/>
        <v>898242.1875</v>
      </c>
      <c r="K159" s="238">
        <f t="shared" si="14"/>
        <v>140933839.921875</v>
      </c>
      <c r="L159" s="238">
        <f t="shared" si="14"/>
        <v>0</v>
      </c>
      <c r="M159" s="238">
        <f t="shared" si="14"/>
        <v>0</v>
      </c>
      <c r="N159" s="187">
        <f t="shared" si="15"/>
        <v>140933839.921875</v>
      </c>
    </row>
    <row r="160" spans="1:14" ht="13.9" x14ac:dyDescent="0.4">
      <c r="A160" s="12" t="str">
        <f>Culvs!A160</f>
        <v>GSR</v>
      </c>
      <c r="B160" s="12">
        <f>Culvs!B160</f>
        <v>23</v>
      </c>
      <c r="C160" t="str">
        <f>Culvs!C160</f>
        <v>Redmond to Albany</v>
      </c>
      <c r="D160" s="204">
        <f>'DORC build-up'!I104</f>
        <v>1.3</v>
      </c>
      <c r="E160" s="188">
        <v>27.46</v>
      </c>
      <c r="F160" s="188">
        <v>0</v>
      </c>
      <c r="G160" s="188">
        <v>0</v>
      </c>
      <c r="H160" s="291">
        <f t="shared" si="13"/>
        <v>898242.1875</v>
      </c>
      <c r="I160" s="291">
        <f t="shared" si="13"/>
        <v>898242.1875</v>
      </c>
      <c r="J160" s="291">
        <f t="shared" si="13"/>
        <v>898242.1875</v>
      </c>
      <c r="K160" s="238">
        <f t="shared" si="14"/>
        <v>32065449.609375</v>
      </c>
      <c r="L160" s="238">
        <f t="shared" si="14"/>
        <v>0</v>
      </c>
      <c r="M160" s="238">
        <f t="shared" si="14"/>
        <v>0</v>
      </c>
      <c r="N160" s="187">
        <f t="shared" si="15"/>
        <v>32065449.609375</v>
      </c>
    </row>
    <row r="161" spans="1:14" ht="13.9" x14ac:dyDescent="0.4">
      <c r="A161" s="12" t="str">
        <f>Culvs!A161</f>
        <v>Sidings &amp; Other</v>
      </c>
      <c r="B161" s="12">
        <f>Culvs!B161</f>
        <v>23</v>
      </c>
      <c r="C161" t="str">
        <f>Culvs!C161</f>
        <v>Redmond to Mirrambeena</v>
      </c>
      <c r="D161" s="204">
        <f>'DORC build-up'!I105</f>
        <v>1.3</v>
      </c>
      <c r="E161" s="188">
        <v>0</v>
      </c>
      <c r="F161" s="188">
        <v>1.522</v>
      </c>
      <c r="G161" s="188">
        <v>0</v>
      </c>
      <c r="H161" s="291">
        <f t="shared" si="13"/>
        <v>898242.1875</v>
      </c>
      <c r="I161" s="291">
        <f t="shared" si="13"/>
        <v>898242.1875</v>
      </c>
      <c r="J161" s="291">
        <f t="shared" si="13"/>
        <v>898242.1875</v>
      </c>
      <c r="K161" s="238">
        <f t="shared" si="14"/>
        <v>0</v>
      </c>
      <c r="L161" s="238">
        <f t="shared" si="14"/>
        <v>1777261.9921875</v>
      </c>
      <c r="M161" s="238">
        <f t="shared" si="14"/>
        <v>0</v>
      </c>
      <c r="N161" s="187">
        <f t="shared" si="15"/>
        <v>1777261.9921875</v>
      </c>
    </row>
    <row r="162" spans="1:14" ht="13.9" x14ac:dyDescent="0.4">
      <c r="A162" s="12" t="str">
        <f>Culvs!A162</f>
        <v>Non-operational</v>
      </c>
      <c r="B162" s="12">
        <f>Culvs!B162</f>
        <v>24</v>
      </c>
      <c r="C162" t="str">
        <f>Culvs!C162</f>
        <v>York to Quairading</v>
      </c>
      <c r="D162" s="204">
        <f>'DORC build-up'!I106</f>
        <v>1.3</v>
      </c>
      <c r="E162" s="188">
        <v>53.081999999999994</v>
      </c>
      <c r="F162" s="188">
        <v>21.35</v>
      </c>
      <c r="G162" s="188">
        <v>0</v>
      </c>
      <c r="H162" s="291">
        <f t="shared" si="13"/>
        <v>898242.1875</v>
      </c>
      <c r="I162" s="291">
        <f t="shared" si="13"/>
        <v>898242.1875</v>
      </c>
      <c r="J162" s="291">
        <f t="shared" si="13"/>
        <v>898242.1875</v>
      </c>
      <c r="K162" s="238">
        <f t="shared" si="14"/>
        <v>61984639.335937493</v>
      </c>
      <c r="L162" s="238">
        <f t="shared" si="14"/>
        <v>24930711.9140625</v>
      </c>
      <c r="M162" s="238">
        <f t="shared" si="14"/>
        <v>0</v>
      </c>
      <c r="N162" s="187">
        <f t="shared" si="15"/>
        <v>86915351.25</v>
      </c>
    </row>
    <row r="163" spans="1:14" ht="13.9" x14ac:dyDescent="0.4">
      <c r="A163" s="12" t="str">
        <f>Culvs!A163</f>
        <v>Non-operational</v>
      </c>
      <c r="B163" s="12">
        <f>Culvs!B163</f>
        <v>25</v>
      </c>
      <c r="C163" t="str">
        <f>Culvs!C163</f>
        <v>Narrogin to West Merredin</v>
      </c>
      <c r="D163" s="204">
        <f>'DORC build-up'!I107</f>
        <v>1.3</v>
      </c>
      <c r="E163" s="188">
        <v>223.16599999999997</v>
      </c>
      <c r="F163" s="188">
        <v>0</v>
      </c>
      <c r="G163" s="188">
        <v>0</v>
      </c>
      <c r="H163" s="291">
        <f t="shared" si="13"/>
        <v>898242.1875</v>
      </c>
      <c r="I163" s="291">
        <f t="shared" si="13"/>
        <v>898242.1875</v>
      </c>
      <c r="J163" s="291">
        <f t="shared" si="13"/>
        <v>898242.1875</v>
      </c>
      <c r="K163" s="238">
        <f t="shared" si="14"/>
        <v>260594250.82031247</v>
      </c>
      <c r="L163" s="238">
        <f t="shared" si="14"/>
        <v>0</v>
      </c>
      <c r="M163" s="238">
        <f t="shared" si="14"/>
        <v>0</v>
      </c>
      <c r="N163" s="187">
        <f t="shared" si="15"/>
        <v>260594250.82031247</v>
      </c>
    </row>
    <row r="164" spans="1:14" ht="13.9" x14ac:dyDescent="0.4">
      <c r="A164" s="12" t="str">
        <f>Culvs!A164</f>
        <v>Non-operational</v>
      </c>
      <c r="B164" s="12">
        <f>Culvs!B164</f>
        <v>26</v>
      </c>
      <c r="C164" t="str">
        <f>Culvs!C164</f>
        <v>Yilliminning to Kulin</v>
      </c>
      <c r="D164" s="204">
        <f>'DORC build-up'!I108</f>
        <v>1.3</v>
      </c>
      <c r="E164" s="188">
        <v>99.820599999999999</v>
      </c>
      <c r="F164" s="188">
        <v>0</v>
      </c>
      <c r="G164" s="188">
        <v>0</v>
      </c>
      <c r="H164" s="291">
        <f t="shared" si="13"/>
        <v>898242.1875</v>
      </c>
      <c r="I164" s="291">
        <f t="shared" si="13"/>
        <v>898242.1875</v>
      </c>
      <c r="J164" s="291">
        <f t="shared" si="13"/>
        <v>898242.1875</v>
      </c>
      <c r="K164" s="238">
        <f t="shared" si="14"/>
        <v>116561996.33203125</v>
      </c>
      <c r="L164" s="238">
        <f t="shared" si="14"/>
        <v>0</v>
      </c>
      <c r="M164" s="238">
        <f t="shared" si="14"/>
        <v>0</v>
      </c>
      <c r="N164" s="187">
        <f t="shared" si="15"/>
        <v>116561996.33203125</v>
      </c>
    </row>
    <row r="165" spans="1:14" ht="13.9" x14ac:dyDescent="0.4">
      <c r="A165" s="12" t="str">
        <f>Culvs!A165</f>
        <v>Lakes</v>
      </c>
      <c r="B165" s="12">
        <f>Culvs!B165</f>
        <v>27</v>
      </c>
      <c r="C165" t="str">
        <f>Culvs!C165</f>
        <v>Wagin to Lake Grace</v>
      </c>
      <c r="D165" s="204">
        <f>'DORC build-up'!I109</f>
        <v>1.3</v>
      </c>
      <c r="E165" s="188">
        <v>19.778000000000002</v>
      </c>
      <c r="F165" s="188">
        <v>102.93799999999999</v>
      </c>
      <c r="G165" s="188">
        <v>0</v>
      </c>
      <c r="H165" s="291">
        <f t="shared" si="13"/>
        <v>898242.1875</v>
      </c>
      <c r="I165" s="291">
        <f t="shared" si="13"/>
        <v>898242.1875</v>
      </c>
      <c r="J165" s="291">
        <f t="shared" si="13"/>
        <v>898242.1875</v>
      </c>
      <c r="K165" s="238">
        <f t="shared" si="14"/>
        <v>23095064.179687507</v>
      </c>
      <c r="L165" s="238">
        <f t="shared" si="14"/>
        <v>120202230.58593749</v>
      </c>
      <c r="M165" s="238">
        <f t="shared" si="14"/>
        <v>0</v>
      </c>
      <c r="N165" s="187">
        <f t="shared" si="15"/>
        <v>143297294.765625</v>
      </c>
    </row>
    <row r="166" spans="1:14" ht="13.9" x14ac:dyDescent="0.4">
      <c r="A166" s="12" t="str">
        <f>Culvs!A166</f>
        <v>Lakes</v>
      </c>
      <c r="B166" s="12">
        <f>Culvs!B166</f>
        <v>27</v>
      </c>
      <c r="C166" t="str">
        <f>Culvs!C166</f>
        <v>Lake Grace to Newdegate</v>
      </c>
      <c r="D166" s="204">
        <f>'DORC build-up'!I110</f>
        <v>1.3</v>
      </c>
      <c r="E166" s="188">
        <v>61.089999999999996</v>
      </c>
      <c r="F166" s="188">
        <v>0</v>
      </c>
      <c r="G166" s="188">
        <v>0</v>
      </c>
      <c r="H166" s="291">
        <f t="shared" si="13"/>
        <v>898242.1875</v>
      </c>
      <c r="I166" s="291">
        <f t="shared" si="13"/>
        <v>898242.1875</v>
      </c>
      <c r="J166" s="291">
        <f t="shared" si="13"/>
        <v>898242.1875</v>
      </c>
      <c r="K166" s="238">
        <f t="shared" si="14"/>
        <v>71335699.8046875</v>
      </c>
      <c r="L166" s="238">
        <f t="shared" si="14"/>
        <v>0</v>
      </c>
      <c r="M166" s="238">
        <f t="shared" si="14"/>
        <v>0</v>
      </c>
      <c r="N166" s="187">
        <f t="shared" si="15"/>
        <v>71335699.8046875</v>
      </c>
    </row>
    <row r="167" spans="1:14" ht="13.9" x14ac:dyDescent="0.4">
      <c r="A167" s="12" t="str">
        <f>Culvs!A167</f>
        <v>Lakes</v>
      </c>
      <c r="B167" s="12">
        <f>Culvs!B167</f>
        <v>27</v>
      </c>
      <c r="C167" t="str">
        <f>Culvs!C167</f>
        <v>Wagin East to Wagin South</v>
      </c>
      <c r="D167" s="204">
        <f>'DORC build-up'!I111</f>
        <v>1.3</v>
      </c>
      <c r="E167" s="188">
        <v>0.77600000000000002</v>
      </c>
      <c r="F167" s="188">
        <v>0</v>
      </c>
      <c r="G167" s="188">
        <v>0</v>
      </c>
      <c r="H167" s="291">
        <f t="shared" si="13"/>
        <v>898242.1875</v>
      </c>
      <c r="I167" s="291">
        <f t="shared" si="13"/>
        <v>898242.1875</v>
      </c>
      <c r="J167" s="291">
        <f t="shared" si="13"/>
        <v>898242.1875</v>
      </c>
      <c r="K167" s="238">
        <f t="shared" si="14"/>
        <v>906146.71875</v>
      </c>
      <c r="L167" s="238">
        <f t="shared" si="14"/>
        <v>0</v>
      </c>
      <c r="M167" s="238">
        <f t="shared" si="14"/>
        <v>0</v>
      </c>
      <c r="N167" s="187">
        <f t="shared" si="15"/>
        <v>906146.71875</v>
      </c>
    </row>
    <row r="168" spans="1:14" ht="13.9" x14ac:dyDescent="0.4">
      <c r="A168" s="12" t="str">
        <f>Culvs!A168</f>
        <v>Lakes</v>
      </c>
      <c r="B168" s="12">
        <f>Culvs!B168</f>
        <v>28</v>
      </c>
      <c r="C168" t="str">
        <f>Culvs!C168</f>
        <v>Lake Grace to Hyden</v>
      </c>
      <c r="D168" s="204">
        <f>'DORC build-up'!I112</f>
        <v>1.3</v>
      </c>
      <c r="E168" s="188">
        <v>41.789000000000001</v>
      </c>
      <c r="F168" s="188">
        <v>51.394000000000005</v>
      </c>
      <c r="G168" s="188">
        <v>0</v>
      </c>
      <c r="H168" s="291">
        <f t="shared" si="13"/>
        <v>898242.1875</v>
      </c>
      <c r="I168" s="291">
        <f t="shared" si="13"/>
        <v>898242.1875</v>
      </c>
      <c r="J168" s="291">
        <f t="shared" si="13"/>
        <v>898242.1875</v>
      </c>
      <c r="K168" s="238">
        <f t="shared" si="14"/>
        <v>48797635.60546875</v>
      </c>
      <c r="L168" s="238">
        <f t="shared" si="14"/>
        <v>60013536.679687515</v>
      </c>
      <c r="M168" s="238">
        <f t="shared" si="14"/>
        <v>0</v>
      </c>
      <c r="N168" s="187">
        <f t="shared" si="15"/>
        <v>108811172.28515626</v>
      </c>
    </row>
    <row r="169" spans="1:14" ht="13.9" x14ac:dyDescent="0.4">
      <c r="A169" s="12" t="str">
        <f>Culvs!A169</f>
        <v>Non-operational</v>
      </c>
      <c r="B169" s="12">
        <f>Culvs!B169</f>
        <v>29</v>
      </c>
      <c r="C169" t="str">
        <f>Culvs!C169</f>
        <v>Katanning to Nyabing</v>
      </c>
      <c r="D169" s="204">
        <f>'DORC build-up'!I113</f>
        <v>1.3</v>
      </c>
      <c r="E169" s="188">
        <v>61.904999999999994</v>
      </c>
      <c r="F169" s="188">
        <v>0</v>
      </c>
      <c r="G169" s="188">
        <v>0</v>
      </c>
      <c r="H169" s="291">
        <f t="shared" si="13"/>
        <v>898242.1875</v>
      </c>
      <c r="I169" s="291">
        <f t="shared" si="13"/>
        <v>898242.1875</v>
      </c>
      <c r="J169" s="291">
        <f t="shared" si="13"/>
        <v>898242.1875</v>
      </c>
      <c r="K169" s="238">
        <f t="shared" si="14"/>
        <v>72287387.40234375</v>
      </c>
      <c r="L169" s="238">
        <f t="shared" si="14"/>
        <v>0</v>
      </c>
      <c r="M169" s="238">
        <f t="shared" si="14"/>
        <v>0</v>
      </c>
      <c r="N169" s="187">
        <f t="shared" si="15"/>
        <v>72287387.40234375</v>
      </c>
    </row>
    <row r="170" spans="1:14" ht="13.9" x14ac:dyDescent="0.4">
      <c r="A170" s="12" t="str">
        <f>Culvs!A170</f>
        <v>Non-operational</v>
      </c>
      <c r="B170" s="12">
        <f>Culvs!B170</f>
        <v>30</v>
      </c>
      <c r="C170" t="str">
        <f>Culvs!C170</f>
        <v>Katanning East to Katanning South</v>
      </c>
      <c r="D170" s="204">
        <f>'DORC build-up'!I114</f>
        <v>0</v>
      </c>
      <c r="E170" s="188">
        <v>0</v>
      </c>
      <c r="F170" s="188">
        <v>0</v>
      </c>
      <c r="G170" s="188">
        <v>0</v>
      </c>
      <c r="H170" s="291">
        <f t="shared" si="13"/>
        <v>898242.1875</v>
      </c>
      <c r="I170" s="291">
        <f t="shared" si="13"/>
        <v>898242.1875</v>
      </c>
      <c r="J170" s="291">
        <f t="shared" si="13"/>
        <v>898242.1875</v>
      </c>
      <c r="K170" s="238">
        <f t="shared" si="14"/>
        <v>0</v>
      </c>
      <c r="L170" s="238">
        <f t="shared" si="14"/>
        <v>0</v>
      </c>
      <c r="M170" s="238">
        <f t="shared" si="14"/>
        <v>0</v>
      </c>
      <c r="N170" s="187">
        <f t="shared" si="15"/>
        <v>0</v>
      </c>
    </row>
    <row r="171" spans="1:14" ht="13.9" x14ac:dyDescent="0.4">
      <c r="A171" s="12" t="str">
        <f>Culvs!A171</f>
        <v>Non-operational</v>
      </c>
      <c r="B171" s="12">
        <f>Culvs!B171</f>
        <v>31</v>
      </c>
      <c r="C171" t="str">
        <f>Culvs!C171</f>
        <v>Tambellup to Gnowangerup</v>
      </c>
      <c r="D171" s="204">
        <f>'DORC build-up'!I115</f>
        <v>1.3</v>
      </c>
      <c r="E171" s="188">
        <v>38.6</v>
      </c>
      <c r="F171" s="188">
        <v>0</v>
      </c>
      <c r="G171" s="188">
        <v>0</v>
      </c>
      <c r="H171" s="291">
        <f t="shared" si="13"/>
        <v>898242.1875</v>
      </c>
      <c r="I171" s="291">
        <f t="shared" si="13"/>
        <v>898242.1875</v>
      </c>
      <c r="J171" s="291">
        <f t="shared" si="13"/>
        <v>898242.1875</v>
      </c>
      <c r="K171" s="238">
        <f t="shared" si="14"/>
        <v>45073792.96875</v>
      </c>
      <c r="L171" s="238">
        <f t="shared" si="14"/>
        <v>0</v>
      </c>
      <c r="M171" s="238">
        <f t="shared" si="14"/>
        <v>0</v>
      </c>
      <c r="N171" s="187">
        <f t="shared" si="15"/>
        <v>45073792.96875</v>
      </c>
    </row>
    <row r="172" spans="1:14" ht="13.9" x14ac:dyDescent="0.4">
      <c r="A172" s="12" t="str">
        <f>Culvs!A172</f>
        <v>Non-operational</v>
      </c>
      <c r="B172" s="12">
        <f>Culvs!B172</f>
        <v>32</v>
      </c>
      <c r="C172" t="str">
        <f>Culvs!C172</f>
        <v>West Merredin to Kondinin</v>
      </c>
      <c r="D172" s="204">
        <f>'DORC build-up'!I116</f>
        <v>1.3</v>
      </c>
      <c r="E172" s="188">
        <v>146.89300000000003</v>
      </c>
      <c r="F172" s="188">
        <v>0</v>
      </c>
      <c r="G172" s="188">
        <v>0</v>
      </c>
      <c r="H172" s="291">
        <f t="shared" si="13"/>
        <v>898242.1875</v>
      </c>
      <c r="I172" s="291">
        <f t="shared" si="13"/>
        <v>898242.1875</v>
      </c>
      <c r="J172" s="291">
        <f t="shared" si="13"/>
        <v>898242.1875</v>
      </c>
      <c r="K172" s="238">
        <f t="shared" si="14"/>
        <v>171529136.54296878</v>
      </c>
      <c r="L172" s="238">
        <f t="shared" si="14"/>
        <v>0</v>
      </c>
      <c r="M172" s="238">
        <f t="shared" si="14"/>
        <v>0</v>
      </c>
      <c r="N172" s="187">
        <f t="shared" si="15"/>
        <v>171529136.54296878</v>
      </c>
    </row>
    <row r="173" spans="1:14" ht="13.9" x14ac:dyDescent="0.4">
      <c r="A173" s="12" t="str">
        <f>Culvs!A173</f>
        <v>Non-operational</v>
      </c>
      <c r="B173" s="12">
        <f>Culvs!B173</f>
        <v>33</v>
      </c>
      <c r="C173" t="str">
        <f>Culvs!C173</f>
        <v>West Merredin to Trayning</v>
      </c>
      <c r="D173" s="204">
        <f>'DORC build-up'!I117</f>
        <v>1.2</v>
      </c>
      <c r="E173" s="188">
        <v>75.733000000000018</v>
      </c>
      <c r="F173" s="188">
        <v>0</v>
      </c>
      <c r="G173" s="188">
        <v>0.39200000000000002</v>
      </c>
      <c r="H173" s="291">
        <f t="shared" si="13"/>
        <v>898242.1875</v>
      </c>
      <c r="I173" s="291">
        <f t="shared" si="13"/>
        <v>898242.1875</v>
      </c>
      <c r="J173" s="291">
        <f t="shared" si="13"/>
        <v>898242.1875</v>
      </c>
      <c r="K173" s="238">
        <f t="shared" si="14"/>
        <v>81631890.703125015</v>
      </c>
      <c r="L173" s="238">
        <f t="shared" si="14"/>
        <v>0</v>
      </c>
      <c r="M173" s="238">
        <f t="shared" si="14"/>
        <v>422533.125</v>
      </c>
      <c r="N173" s="187">
        <f t="shared" si="15"/>
        <v>82054423.828125015</v>
      </c>
    </row>
    <row r="174" spans="1:14" ht="13.9" x14ac:dyDescent="0.4">
      <c r="A174" s="12" t="str">
        <f>Culvs!A174</f>
        <v>Central</v>
      </c>
      <c r="B174" s="12">
        <f>Culvs!B174</f>
        <v>34</v>
      </c>
      <c r="C174" t="str">
        <f>Culvs!C174</f>
        <v>Avon Yard to Goomalling</v>
      </c>
      <c r="D174" s="204">
        <f>'DORC build-up'!I118</f>
        <v>1.2</v>
      </c>
      <c r="E174" s="188">
        <v>55.578999999999994</v>
      </c>
      <c r="F174" s="188">
        <v>0.85</v>
      </c>
      <c r="G174" s="188">
        <v>0</v>
      </c>
      <c r="H174" s="291">
        <f t="shared" si="13"/>
        <v>898242.1875</v>
      </c>
      <c r="I174" s="291">
        <f t="shared" si="13"/>
        <v>898242.1875</v>
      </c>
      <c r="J174" s="291">
        <f t="shared" si="13"/>
        <v>898242.1875</v>
      </c>
      <c r="K174" s="238">
        <f t="shared" si="14"/>
        <v>59908083.046874993</v>
      </c>
      <c r="L174" s="238">
        <f t="shared" si="14"/>
        <v>916207.03125</v>
      </c>
      <c r="M174" s="238">
        <f t="shared" si="14"/>
        <v>0</v>
      </c>
      <c r="N174" s="187">
        <f t="shared" si="15"/>
        <v>60824290.078124993</v>
      </c>
    </row>
    <row r="175" spans="1:14" ht="13.9" x14ac:dyDescent="0.4">
      <c r="A175" s="12" t="str">
        <f>Culvs!A175</f>
        <v>Central</v>
      </c>
      <c r="B175" s="12">
        <f>Culvs!B175</f>
        <v>34</v>
      </c>
      <c r="C175" t="str">
        <f>Culvs!C175</f>
        <v>Goomalling to McLevie</v>
      </c>
      <c r="D175" s="204">
        <f>'DORC build-up'!I119</f>
        <v>1.2</v>
      </c>
      <c r="E175" s="188">
        <v>138.898</v>
      </c>
      <c r="F175" s="188">
        <v>1.07</v>
      </c>
      <c r="G175" s="188">
        <v>0</v>
      </c>
      <c r="H175" s="291">
        <f t="shared" si="13"/>
        <v>898242.1875</v>
      </c>
      <c r="I175" s="291">
        <f t="shared" si="13"/>
        <v>898242.1875</v>
      </c>
      <c r="J175" s="291">
        <f t="shared" si="13"/>
        <v>898242.1875</v>
      </c>
      <c r="K175" s="238">
        <f t="shared" si="14"/>
        <v>149716852.03125</v>
      </c>
      <c r="L175" s="238">
        <f t="shared" si="14"/>
        <v>1153342.96875</v>
      </c>
      <c r="M175" s="238">
        <f t="shared" si="14"/>
        <v>0</v>
      </c>
      <c r="N175" s="187">
        <f t="shared" si="15"/>
        <v>150870195</v>
      </c>
    </row>
    <row r="176" spans="1:14" ht="13.9" x14ac:dyDescent="0.4">
      <c r="A176" s="12" t="str">
        <f>Culvs!A176</f>
        <v>Central</v>
      </c>
      <c r="B176" s="12">
        <f>Culvs!B176</f>
        <v>35</v>
      </c>
      <c r="C176" t="str">
        <f>Culvs!C176</f>
        <v>Goomalling to Amery</v>
      </c>
      <c r="D176" s="204">
        <f>'DORC build-up'!I120</f>
        <v>1.2</v>
      </c>
      <c r="E176" s="188">
        <v>8.9239999999999995</v>
      </c>
      <c r="F176" s="188">
        <v>24.855</v>
      </c>
      <c r="G176" s="188">
        <v>0</v>
      </c>
      <c r="H176" s="291">
        <f t="shared" si="13"/>
        <v>898242.1875</v>
      </c>
      <c r="I176" s="291">
        <f t="shared" si="13"/>
        <v>898242.1875</v>
      </c>
      <c r="J176" s="291">
        <f t="shared" si="13"/>
        <v>898242.1875</v>
      </c>
      <c r="K176" s="238">
        <f t="shared" si="14"/>
        <v>9619095.9375</v>
      </c>
      <c r="L176" s="238">
        <f t="shared" si="14"/>
        <v>26790971.484375</v>
      </c>
      <c r="M176" s="238">
        <f t="shared" si="14"/>
        <v>0</v>
      </c>
      <c r="N176" s="187">
        <f t="shared" si="15"/>
        <v>36410067.421875</v>
      </c>
    </row>
    <row r="177" spans="1:14" ht="13.9" x14ac:dyDescent="0.4">
      <c r="A177" s="12" t="str">
        <f>Culvs!A177</f>
        <v>Central</v>
      </c>
      <c r="B177" s="12">
        <f>Culvs!B177</f>
        <v>35</v>
      </c>
      <c r="C177" t="str">
        <f>Culvs!C177</f>
        <v>Amery to Mukinbudin</v>
      </c>
      <c r="D177" s="204">
        <f>'DORC build-up'!I121</f>
        <v>1.2</v>
      </c>
      <c r="E177" s="188">
        <v>157.41</v>
      </c>
      <c r="F177" s="188">
        <v>0.307</v>
      </c>
      <c r="G177" s="188">
        <v>0</v>
      </c>
      <c r="H177" s="291">
        <f t="shared" si="13"/>
        <v>898242.1875</v>
      </c>
      <c r="I177" s="291">
        <f t="shared" si="13"/>
        <v>898242.1875</v>
      </c>
      <c r="J177" s="291">
        <f t="shared" si="13"/>
        <v>898242.1875</v>
      </c>
      <c r="K177" s="238">
        <f t="shared" si="14"/>
        <v>169670763.28125</v>
      </c>
      <c r="L177" s="238">
        <f t="shared" si="14"/>
        <v>330912.421875</v>
      </c>
      <c r="M177" s="238">
        <f t="shared" si="14"/>
        <v>0</v>
      </c>
      <c r="N177" s="187">
        <f t="shared" si="15"/>
        <v>170001675.703125</v>
      </c>
    </row>
    <row r="178" spans="1:14" ht="13.9" x14ac:dyDescent="0.4">
      <c r="A178" s="12" t="str">
        <f>Culvs!A178</f>
        <v>Central</v>
      </c>
      <c r="B178" s="12">
        <f>Culvs!B178</f>
        <v>36</v>
      </c>
      <c r="C178" t="str">
        <f>Culvs!C178</f>
        <v>Amery to Burakin</v>
      </c>
      <c r="D178" s="204">
        <f>'DORC build-up'!I122</f>
        <v>1.2</v>
      </c>
      <c r="E178" s="188">
        <v>71.339999999999989</v>
      </c>
      <c r="F178" s="188">
        <v>8.0090000000000003</v>
      </c>
      <c r="G178" s="188">
        <v>0</v>
      </c>
      <c r="H178" s="291">
        <f t="shared" si="13"/>
        <v>898242.1875</v>
      </c>
      <c r="I178" s="291">
        <f t="shared" si="13"/>
        <v>898242.1875</v>
      </c>
      <c r="J178" s="291">
        <f t="shared" si="13"/>
        <v>898242.1875</v>
      </c>
      <c r="K178" s="238">
        <f t="shared" si="14"/>
        <v>76896717.187499985</v>
      </c>
      <c r="L178" s="238">
        <f t="shared" si="14"/>
        <v>8632826.015625</v>
      </c>
      <c r="M178" s="238">
        <f t="shared" si="14"/>
        <v>0</v>
      </c>
      <c r="N178" s="187">
        <f t="shared" si="15"/>
        <v>85529543.203124985</v>
      </c>
    </row>
    <row r="179" spans="1:14" ht="13.9" x14ac:dyDescent="0.4">
      <c r="A179" s="12" t="str">
        <f>Culvs!A179</f>
        <v>Central</v>
      </c>
      <c r="B179" s="12">
        <f>Culvs!B179</f>
        <v>36</v>
      </c>
      <c r="C179" t="str">
        <f>Culvs!C179</f>
        <v>Burakin to Kalannie</v>
      </c>
      <c r="D179" s="204">
        <f>'DORC build-up'!I123</f>
        <v>1.2</v>
      </c>
      <c r="E179" s="188">
        <v>20.798000000000002</v>
      </c>
      <c r="F179" s="188">
        <v>0</v>
      </c>
      <c r="G179" s="188">
        <v>0</v>
      </c>
      <c r="H179" s="291">
        <f t="shared" si="13"/>
        <v>898242.1875</v>
      </c>
      <c r="I179" s="291">
        <f t="shared" si="13"/>
        <v>898242.1875</v>
      </c>
      <c r="J179" s="291">
        <f t="shared" si="13"/>
        <v>898242.1875</v>
      </c>
      <c r="K179" s="238">
        <f t="shared" si="14"/>
        <v>22417969.21875</v>
      </c>
      <c r="L179" s="238">
        <f t="shared" si="14"/>
        <v>0</v>
      </c>
      <c r="M179" s="238">
        <f t="shared" si="14"/>
        <v>0</v>
      </c>
      <c r="N179" s="187">
        <f t="shared" si="15"/>
        <v>22417969.21875</v>
      </c>
    </row>
    <row r="180" spans="1:14" ht="13.9" x14ac:dyDescent="0.4">
      <c r="A180" s="12" t="str">
        <f>Culvs!A180</f>
        <v>Central</v>
      </c>
      <c r="B180" s="12">
        <f>Culvs!B180</f>
        <v>37</v>
      </c>
      <c r="C180" t="str">
        <f>Culvs!C180</f>
        <v>Burakin to Beacon</v>
      </c>
      <c r="D180" s="204">
        <f>'DORC build-up'!I124</f>
        <v>1.2</v>
      </c>
      <c r="E180" s="188">
        <v>72.692000000000007</v>
      </c>
      <c r="F180" s="188">
        <v>0</v>
      </c>
      <c r="G180" s="188">
        <v>0</v>
      </c>
      <c r="H180" s="291">
        <f t="shared" si="13"/>
        <v>898242.1875</v>
      </c>
      <c r="I180" s="291">
        <f t="shared" si="13"/>
        <v>898242.1875</v>
      </c>
      <c r="J180" s="291">
        <f t="shared" si="13"/>
        <v>898242.1875</v>
      </c>
      <c r="K180" s="238">
        <f t="shared" si="14"/>
        <v>78354025.3125</v>
      </c>
      <c r="L180" s="238">
        <f t="shared" si="14"/>
        <v>0</v>
      </c>
      <c r="M180" s="238">
        <f t="shared" si="14"/>
        <v>0</v>
      </c>
      <c r="N180" s="187">
        <f t="shared" si="15"/>
        <v>78354025.3125</v>
      </c>
    </row>
    <row r="181" spans="1:14" ht="13.9" x14ac:dyDescent="0.4">
      <c r="A181" s="12" t="str">
        <f>Culvs!A181</f>
        <v>MR</v>
      </c>
      <c r="B181" s="12">
        <f>Culvs!B181</f>
        <v>38</v>
      </c>
      <c r="C181" t="str">
        <f>Culvs!C181</f>
        <v>Millendon Junction to Watheroo</v>
      </c>
      <c r="D181" s="204">
        <f>'DORC build-up'!I125</f>
        <v>1.3</v>
      </c>
      <c r="E181" s="188">
        <v>185.91369999999998</v>
      </c>
      <c r="F181" s="188">
        <v>0</v>
      </c>
      <c r="G181" s="188">
        <v>0</v>
      </c>
      <c r="H181" s="291">
        <f t="shared" si="13"/>
        <v>898242.1875</v>
      </c>
      <c r="I181" s="291">
        <f t="shared" si="13"/>
        <v>898242.1875</v>
      </c>
      <c r="J181" s="291">
        <f t="shared" si="13"/>
        <v>898242.1875</v>
      </c>
      <c r="K181" s="238">
        <f t="shared" si="14"/>
        <v>217094187.14648435</v>
      </c>
      <c r="L181" s="238">
        <f t="shared" si="14"/>
        <v>0</v>
      </c>
      <c r="M181" s="238">
        <f t="shared" si="14"/>
        <v>0</v>
      </c>
      <c r="N181" s="187">
        <f t="shared" si="15"/>
        <v>217094187.14648435</v>
      </c>
    </row>
    <row r="182" spans="1:14" ht="13.9" x14ac:dyDescent="0.4">
      <c r="A182" s="12" t="str">
        <f>Culvs!A182</f>
        <v>MR</v>
      </c>
      <c r="B182" s="12">
        <f>Culvs!B182</f>
        <v>38</v>
      </c>
      <c r="C182" t="str">
        <f>Culvs!C182</f>
        <v>Watheroo to Marchagee</v>
      </c>
      <c r="D182" s="204">
        <f>'DORC build-up'!I126</f>
        <v>1.3</v>
      </c>
      <c r="E182" s="188">
        <v>28.510999999999999</v>
      </c>
      <c r="F182" s="188">
        <v>0</v>
      </c>
      <c r="G182" s="188">
        <v>0</v>
      </c>
      <c r="H182" s="291">
        <f t="shared" si="13"/>
        <v>898242.1875</v>
      </c>
      <c r="I182" s="291">
        <f t="shared" si="13"/>
        <v>898242.1875</v>
      </c>
      <c r="J182" s="291">
        <f t="shared" si="13"/>
        <v>898242.1875</v>
      </c>
      <c r="K182" s="238">
        <f t="shared" si="14"/>
        <v>33292717.91015625</v>
      </c>
      <c r="L182" s="238">
        <f t="shared" si="14"/>
        <v>0</v>
      </c>
      <c r="M182" s="238">
        <f t="shared" si="14"/>
        <v>0</v>
      </c>
      <c r="N182" s="187">
        <f t="shared" si="15"/>
        <v>33292717.91015625</v>
      </c>
    </row>
    <row r="183" spans="1:14" ht="13.9" x14ac:dyDescent="0.4">
      <c r="A183" s="12" t="str">
        <f>Culvs!A183</f>
        <v>MR</v>
      </c>
      <c r="B183" s="12">
        <f>Culvs!B183</f>
        <v>38</v>
      </c>
      <c r="C183" t="str">
        <f>Culvs!C183</f>
        <v>Marchagee to Dongara</v>
      </c>
      <c r="D183" s="204">
        <f>'DORC build-up'!I127</f>
        <v>1.3</v>
      </c>
      <c r="E183" s="188">
        <v>180.58799999999999</v>
      </c>
      <c r="F183" s="188">
        <v>0</v>
      </c>
      <c r="G183" s="188">
        <v>0</v>
      </c>
      <c r="H183" s="291">
        <f t="shared" si="13"/>
        <v>898242.1875</v>
      </c>
      <c r="I183" s="291">
        <f t="shared" si="13"/>
        <v>898242.1875</v>
      </c>
      <c r="J183" s="291">
        <f t="shared" si="13"/>
        <v>898242.1875</v>
      </c>
      <c r="K183" s="238">
        <f t="shared" si="14"/>
        <v>210875288.203125</v>
      </c>
      <c r="L183" s="238">
        <f t="shared" si="14"/>
        <v>0</v>
      </c>
      <c r="M183" s="238">
        <f t="shared" si="14"/>
        <v>0</v>
      </c>
      <c r="N183" s="187">
        <f t="shared" si="15"/>
        <v>210875288.203125</v>
      </c>
    </row>
    <row r="184" spans="1:14" ht="13.9" x14ac:dyDescent="0.4">
      <c r="A184" s="12" t="str">
        <f>Culvs!A184</f>
        <v>MR</v>
      </c>
      <c r="B184" s="12">
        <f>Culvs!B184</f>
        <v>38</v>
      </c>
      <c r="C184" t="str">
        <f>Culvs!C184</f>
        <v>Dongara to Narngulu</v>
      </c>
      <c r="D184" s="204">
        <f>'DORC build-up'!I128</f>
        <v>1.3</v>
      </c>
      <c r="E184" s="188">
        <v>41.882999999999988</v>
      </c>
      <c r="F184" s="188">
        <v>0</v>
      </c>
      <c r="G184" s="188">
        <v>18.309000000000001</v>
      </c>
      <c r="H184" s="291">
        <f t="shared" si="13"/>
        <v>898242.1875</v>
      </c>
      <c r="I184" s="291">
        <f t="shared" si="13"/>
        <v>898242.1875</v>
      </c>
      <c r="J184" s="291">
        <f t="shared" si="13"/>
        <v>898242.1875</v>
      </c>
      <c r="K184" s="238">
        <f t="shared" si="14"/>
        <v>48907400.800781243</v>
      </c>
      <c r="L184" s="238">
        <f t="shared" si="14"/>
        <v>0</v>
      </c>
      <c r="M184" s="238">
        <f t="shared" si="14"/>
        <v>21379691.074218754</v>
      </c>
      <c r="N184" s="187">
        <f t="shared" si="15"/>
        <v>70287091.875</v>
      </c>
    </row>
    <row r="185" spans="1:14" ht="13.9" x14ac:dyDescent="0.4">
      <c r="A185" s="12" t="str">
        <f>Culvs!A185</f>
        <v>MR</v>
      </c>
      <c r="B185" s="12">
        <f>Culvs!B185</f>
        <v>38</v>
      </c>
      <c r="C185" t="str">
        <f>Culvs!C185</f>
        <v>Narngulu to Geraldton</v>
      </c>
      <c r="D185" s="204">
        <f>'DORC build-up'!I129</f>
        <v>1.3</v>
      </c>
      <c r="E185" s="188">
        <v>5.875</v>
      </c>
      <c r="F185" s="188">
        <v>13.636000000000001</v>
      </c>
      <c r="G185" s="188">
        <v>0.16999999999999998</v>
      </c>
      <c r="H185" s="291">
        <f t="shared" si="13"/>
        <v>898242.1875</v>
      </c>
      <c r="I185" s="291">
        <f t="shared" si="13"/>
        <v>898242.1875</v>
      </c>
      <c r="J185" s="291">
        <f t="shared" si="13"/>
        <v>898242.1875</v>
      </c>
      <c r="K185" s="238">
        <f t="shared" si="14"/>
        <v>6860324.70703125</v>
      </c>
      <c r="L185" s="238">
        <f t="shared" si="14"/>
        <v>15922959.609375</v>
      </c>
      <c r="M185" s="238">
        <f t="shared" si="14"/>
        <v>198511.5234375</v>
      </c>
      <c r="N185" s="187">
        <f t="shared" si="15"/>
        <v>22981795.83984375</v>
      </c>
    </row>
    <row r="186" spans="1:14" ht="13.9" x14ac:dyDescent="0.4">
      <c r="A186" s="12" t="str">
        <f>Culvs!A186</f>
        <v>MR</v>
      </c>
      <c r="B186" s="12">
        <f>Culvs!B186</f>
        <v>39</v>
      </c>
      <c r="C186" t="str">
        <f>Culvs!C186</f>
        <v>Dongara to Eneabba South</v>
      </c>
      <c r="D186" s="204">
        <f>'DORC build-up'!I130</f>
        <v>1.3</v>
      </c>
      <c r="E186" s="188">
        <v>94.382999999999996</v>
      </c>
      <c r="F186" s="188">
        <v>0</v>
      </c>
      <c r="G186" s="188">
        <v>0</v>
      </c>
      <c r="H186" s="291">
        <f t="shared" si="13"/>
        <v>898242.1875</v>
      </c>
      <c r="I186" s="291">
        <f t="shared" si="13"/>
        <v>898242.1875</v>
      </c>
      <c r="J186" s="291">
        <f t="shared" si="13"/>
        <v>898242.1875</v>
      </c>
      <c r="K186" s="238">
        <f t="shared" si="14"/>
        <v>110212430.09765625</v>
      </c>
      <c r="L186" s="238">
        <f t="shared" si="14"/>
        <v>0</v>
      </c>
      <c r="M186" s="238">
        <f t="shared" si="14"/>
        <v>0</v>
      </c>
      <c r="N186" s="187">
        <f t="shared" si="15"/>
        <v>110212430.09765625</v>
      </c>
    </row>
    <row r="187" spans="1:14" ht="13.9" x14ac:dyDescent="0.4">
      <c r="A187" s="12" t="str">
        <f>Culvs!A187</f>
        <v>Midwest</v>
      </c>
      <c r="B187" s="12">
        <f>Culvs!B187</f>
        <v>40</v>
      </c>
      <c r="C187" t="str">
        <f>Culvs!C187</f>
        <v>Narngulu to Narngulu East</v>
      </c>
      <c r="D187" s="204">
        <f>'DORC build-up'!I131</f>
        <v>1.3</v>
      </c>
      <c r="E187" s="188">
        <v>0.126</v>
      </c>
      <c r="F187" s="188">
        <v>2.4089999999999998</v>
      </c>
      <c r="G187" s="188">
        <v>0.24099999999999999</v>
      </c>
      <c r="H187" s="291">
        <f t="shared" si="13"/>
        <v>898242.1875</v>
      </c>
      <c r="I187" s="291">
        <f t="shared" si="13"/>
        <v>898242.1875</v>
      </c>
      <c r="J187" s="291">
        <f t="shared" si="13"/>
        <v>898242.1875</v>
      </c>
      <c r="K187" s="238">
        <f t="shared" si="14"/>
        <v>147132.0703125</v>
      </c>
      <c r="L187" s="238">
        <f t="shared" si="14"/>
        <v>2813025.05859375</v>
      </c>
      <c r="M187" s="238">
        <f t="shared" si="14"/>
        <v>281419.27734375</v>
      </c>
      <c r="N187" s="187">
        <f t="shared" si="15"/>
        <v>3241576.40625</v>
      </c>
    </row>
    <row r="188" spans="1:14" ht="13.9" x14ac:dyDescent="0.4">
      <c r="A188" s="12" t="str">
        <f>Culvs!A188</f>
        <v>Midwest</v>
      </c>
      <c r="B188" s="12">
        <f>Culvs!B188</f>
        <v>40</v>
      </c>
      <c r="C188" t="str">
        <f>Culvs!C188</f>
        <v>Narngulu East to Mullewa</v>
      </c>
      <c r="D188" s="204">
        <f>'DORC build-up'!I132</f>
        <v>1.3</v>
      </c>
      <c r="E188" s="188">
        <v>9.9870000000000001</v>
      </c>
      <c r="F188" s="188">
        <v>48.025000000000006</v>
      </c>
      <c r="G188" s="188">
        <v>43.627000000000002</v>
      </c>
      <c r="H188" s="291">
        <f t="shared" si="13"/>
        <v>898242.1875</v>
      </c>
      <c r="I188" s="291">
        <f t="shared" si="13"/>
        <v>898242.1875</v>
      </c>
      <c r="J188" s="291">
        <f t="shared" si="13"/>
        <v>898242.1875</v>
      </c>
      <c r="K188" s="238">
        <f t="shared" si="14"/>
        <v>11661968.14453125</v>
      </c>
      <c r="L188" s="238">
        <f t="shared" si="14"/>
        <v>56079505.371093765</v>
      </c>
      <c r="M188" s="238">
        <f t="shared" si="14"/>
        <v>50943895.48828125</v>
      </c>
      <c r="N188" s="187">
        <f t="shared" si="15"/>
        <v>118685369.00390626</v>
      </c>
    </row>
    <row r="189" spans="1:14" ht="13.9" x14ac:dyDescent="0.4">
      <c r="A189" s="12" t="str">
        <f>Culvs!A189</f>
        <v>Midwest</v>
      </c>
      <c r="B189" s="12">
        <f>Culvs!B189</f>
        <v>40</v>
      </c>
      <c r="C189" t="str">
        <f>Culvs!C189</f>
        <v>Mullewa to Tilley Junction</v>
      </c>
      <c r="D189" s="204">
        <f>'DORC build-up'!I133</f>
        <v>1.3</v>
      </c>
      <c r="E189" s="188">
        <v>6.4730000000000008</v>
      </c>
      <c r="F189" s="188">
        <v>0</v>
      </c>
      <c r="G189" s="188">
        <v>91.634</v>
      </c>
      <c r="H189" s="291">
        <f t="shared" si="13"/>
        <v>898242.1875</v>
      </c>
      <c r="I189" s="291">
        <f t="shared" si="13"/>
        <v>898242.1875</v>
      </c>
      <c r="J189" s="291">
        <f t="shared" si="13"/>
        <v>898242.1875</v>
      </c>
      <c r="K189" s="238">
        <f t="shared" si="14"/>
        <v>7558618.1835937519</v>
      </c>
      <c r="L189" s="238">
        <f t="shared" si="14"/>
        <v>0</v>
      </c>
      <c r="M189" s="238">
        <f t="shared" si="14"/>
        <v>107002381.9921875</v>
      </c>
      <c r="N189" s="187">
        <f t="shared" si="15"/>
        <v>114561000.17578125</v>
      </c>
    </row>
    <row r="190" spans="1:14" ht="13.9" x14ac:dyDescent="0.4">
      <c r="A190" s="12" t="str">
        <f>Culvs!A190</f>
        <v>Midwest</v>
      </c>
      <c r="B190" s="12">
        <f>Culvs!B190</f>
        <v>40</v>
      </c>
      <c r="C190" t="str">
        <f>Culvs!C190</f>
        <v>Tilley Junction to Tilley</v>
      </c>
      <c r="D190" s="204">
        <f>'DORC build-up'!I134</f>
        <v>1.3</v>
      </c>
      <c r="E190" s="188">
        <v>2.9866000000000001</v>
      </c>
      <c r="F190" s="188">
        <v>0</v>
      </c>
      <c r="G190" s="188">
        <v>0.66139999999999999</v>
      </c>
      <c r="H190" s="291">
        <f t="shared" si="13"/>
        <v>898242.1875</v>
      </c>
      <c r="I190" s="291">
        <f t="shared" si="13"/>
        <v>898242.1875</v>
      </c>
      <c r="J190" s="291">
        <f t="shared" si="13"/>
        <v>898242.1875</v>
      </c>
      <c r="K190" s="238">
        <f t="shared" si="14"/>
        <v>3487497.15234375</v>
      </c>
      <c r="L190" s="238">
        <f t="shared" si="14"/>
        <v>0</v>
      </c>
      <c r="M190" s="238">
        <f t="shared" si="14"/>
        <v>772326.59765625</v>
      </c>
      <c r="N190" s="187">
        <f t="shared" si="15"/>
        <v>4259823.75</v>
      </c>
    </row>
    <row r="191" spans="1:14" ht="13.9" x14ac:dyDescent="0.4">
      <c r="A191" s="12" t="str">
        <f>Culvs!A191</f>
        <v>Midwest</v>
      </c>
      <c r="B191" s="12">
        <f>Culvs!B191</f>
        <v>40</v>
      </c>
      <c r="C191" t="str">
        <f>Culvs!C191</f>
        <v>Tilley to Morawa</v>
      </c>
      <c r="D191" s="204">
        <f>'DORC build-up'!I135</f>
        <v>1.3</v>
      </c>
      <c r="E191" s="188">
        <v>3.0079000000000002</v>
      </c>
      <c r="F191" s="188">
        <v>0</v>
      </c>
      <c r="G191" s="188">
        <v>0</v>
      </c>
      <c r="H191" s="291">
        <f t="shared" si="13"/>
        <v>898242.1875</v>
      </c>
      <c r="I191" s="291">
        <f t="shared" si="13"/>
        <v>898242.1875</v>
      </c>
      <c r="J191" s="291">
        <f t="shared" si="13"/>
        <v>898242.1875</v>
      </c>
      <c r="K191" s="238">
        <f t="shared" si="14"/>
        <v>3512369.478515625</v>
      </c>
      <c r="L191" s="238">
        <f t="shared" si="14"/>
        <v>0</v>
      </c>
      <c r="M191" s="238">
        <f t="shared" si="14"/>
        <v>0</v>
      </c>
      <c r="N191" s="187">
        <f t="shared" si="15"/>
        <v>3512369.478515625</v>
      </c>
    </row>
    <row r="192" spans="1:14" ht="13.9" x14ac:dyDescent="0.4">
      <c r="A192" s="12" t="str">
        <f>Culvs!A192</f>
        <v>Midwest</v>
      </c>
      <c r="B192" s="12">
        <f>Culvs!B192</f>
        <v>40</v>
      </c>
      <c r="C192" t="str">
        <f>Culvs!C192</f>
        <v>Morawa to Perenjori</v>
      </c>
      <c r="D192" s="204">
        <f>'DORC build-up'!I136</f>
        <v>1.3</v>
      </c>
      <c r="E192" s="188">
        <v>44.321000000000005</v>
      </c>
      <c r="F192" s="188">
        <v>0.72799999999999998</v>
      </c>
      <c r="G192" s="188">
        <v>0</v>
      </c>
      <c r="H192" s="291">
        <f t="shared" si="13"/>
        <v>898242.1875</v>
      </c>
      <c r="I192" s="291">
        <f t="shared" si="13"/>
        <v>898242.1875</v>
      </c>
      <c r="J192" s="291">
        <f t="shared" si="13"/>
        <v>898242.1875</v>
      </c>
      <c r="K192" s="238">
        <f t="shared" si="14"/>
        <v>51754289.589843765</v>
      </c>
      <c r="L192" s="238">
        <f t="shared" si="14"/>
        <v>850096.40625</v>
      </c>
      <c r="M192" s="238">
        <f t="shared" si="14"/>
        <v>0</v>
      </c>
      <c r="N192" s="187">
        <f t="shared" si="15"/>
        <v>52604385.996093765</v>
      </c>
    </row>
    <row r="193" spans="1:14" ht="13.9" x14ac:dyDescent="0.4">
      <c r="A193" s="12" t="str">
        <f>Culvs!A193</f>
        <v>Midwest</v>
      </c>
      <c r="B193" s="12">
        <f>Culvs!B193</f>
        <v>40</v>
      </c>
      <c r="C193" t="str">
        <f>Culvs!C193</f>
        <v>Perenjori to Maya</v>
      </c>
      <c r="D193" s="204">
        <f>'DORC build-up'!I137</f>
        <v>1.3</v>
      </c>
      <c r="E193" s="188">
        <v>54.498000000000005</v>
      </c>
      <c r="F193" s="188">
        <v>0</v>
      </c>
      <c r="G193" s="188">
        <v>0</v>
      </c>
      <c r="H193" s="291">
        <f t="shared" si="13"/>
        <v>898242.1875</v>
      </c>
      <c r="I193" s="291">
        <f t="shared" si="13"/>
        <v>898242.1875</v>
      </c>
      <c r="J193" s="291">
        <f t="shared" si="13"/>
        <v>898242.1875</v>
      </c>
      <c r="K193" s="238">
        <f t="shared" si="14"/>
        <v>63638123.554687515</v>
      </c>
      <c r="L193" s="238">
        <f t="shared" si="14"/>
        <v>0</v>
      </c>
      <c r="M193" s="238">
        <f t="shared" si="14"/>
        <v>0</v>
      </c>
      <c r="N193" s="187">
        <f t="shared" si="15"/>
        <v>63638123.554687515</v>
      </c>
    </row>
    <row r="194" spans="1:14" ht="13.9" x14ac:dyDescent="0.4">
      <c r="A194" s="12" t="str">
        <f>Culvs!A194</f>
        <v>Central</v>
      </c>
      <c r="B194" s="12">
        <f>Culvs!B194</f>
        <v>41</v>
      </c>
      <c r="C194" t="str">
        <f>Culvs!C194</f>
        <v>Toodyay West to Miling</v>
      </c>
      <c r="D194" s="204">
        <f>'DORC build-up'!I138</f>
        <v>1.2</v>
      </c>
      <c r="E194" s="188">
        <v>94.522999999999996</v>
      </c>
      <c r="F194" s="188">
        <v>41.707999999999998</v>
      </c>
      <c r="G194" s="188">
        <v>0</v>
      </c>
      <c r="H194" s="291">
        <f t="shared" si="13"/>
        <v>898242.1875</v>
      </c>
      <c r="I194" s="291">
        <f t="shared" si="13"/>
        <v>898242.1875</v>
      </c>
      <c r="J194" s="291">
        <f t="shared" si="13"/>
        <v>898242.1875</v>
      </c>
      <c r="K194" s="238">
        <f t="shared" si="14"/>
        <v>101885455.546875</v>
      </c>
      <c r="L194" s="238">
        <f t="shared" si="14"/>
        <v>44956662.1875</v>
      </c>
      <c r="M194" s="238">
        <f t="shared" si="14"/>
        <v>0</v>
      </c>
      <c r="N194" s="187">
        <f t="shared" si="15"/>
        <v>146842117.734375</v>
      </c>
    </row>
    <row r="195" spans="1:14" ht="13.9" x14ac:dyDescent="0.4">
      <c r="A195" s="12" t="str">
        <f>Culvs!A195</f>
        <v>CBH Sidings NG</v>
      </c>
      <c r="B195" s="12">
        <f>Culvs!B195</f>
        <v>42</v>
      </c>
      <c r="C195" t="str">
        <f>Culvs!C195</f>
        <v>Arrino</v>
      </c>
      <c r="D195" s="204">
        <f>'DORC build-up'!I139</f>
        <v>1.3</v>
      </c>
      <c r="E195" s="188">
        <v>0.64300000000000002</v>
      </c>
      <c r="F195" s="188">
        <v>0</v>
      </c>
      <c r="G195" s="188">
        <v>0</v>
      </c>
      <c r="H195" s="291">
        <f t="shared" si="13"/>
        <v>898242.1875</v>
      </c>
      <c r="I195" s="291">
        <f t="shared" si="13"/>
        <v>898242.1875</v>
      </c>
      <c r="J195" s="291">
        <f t="shared" si="13"/>
        <v>898242.1875</v>
      </c>
      <c r="K195" s="238">
        <f t="shared" si="14"/>
        <v>750840.64453125</v>
      </c>
      <c r="L195" s="238">
        <f t="shared" si="14"/>
        <v>0</v>
      </c>
      <c r="M195" s="238">
        <f t="shared" si="14"/>
        <v>0</v>
      </c>
      <c r="N195" s="187">
        <f t="shared" si="15"/>
        <v>750840.64453125</v>
      </c>
    </row>
    <row r="196" spans="1:14" ht="13.9" x14ac:dyDescent="0.4">
      <c r="A196" s="12" t="str">
        <f>Culvs!A196</f>
        <v>CBH Sidings NG</v>
      </c>
      <c r="B196" s="12">
        <f>Culvs!B196</f>
        <v>42</v>
      </c>
      <c r="C196" t="str">
        <f>Culvs!C196</f>
        <v>Avon Yard</v>
      </c>
      <c r="D196" s="204">
        <f>'DORC build-up'!I140</f>
        <v>1.1000000000000001</v>
      </c>
      <c r="E196" s="188">
        <v>5.5979999999999999</v>
      </c>
      <c r="F196" s="188">
        <v>0</v>
      </c>
      <c r="G196" s="188">
        <v>0</v>
      </c>
      <c r="H196" s="291">
        <f t="shared" si="13"/>
        <v>898242.1875</v>
      </c>
      <c r="I196" s="291">
        <f t="shared" si="13"/>
        <v>898242.1875</v>
      </c>
      <c r="J196" s="291">
        <f t="shared" si="13"/>
        <v>898242.1875</v>
      </c>
      <c r="K196" s="238">
        <f t="shared" si="14"/>
        <v>5531195.7421875</v>
      </c>
      <c r="L196" s="238">
        <f t="shared" si="14"/>
        <v>0</v>
      </c>
      <c r="M196" s="238">
        <f t="shared" si="14"/>
        <v>0</v>
      </c>
      <c r="N196" s="187">
        <f t="shared" si="15"/>
        <v>5531195.7421875</v>
      </c>
    </row>
    <row r="197" spans="1:14" ht="13.9" x14ac:dyDescent="0.4">
      <c r="A197" s="12" t="str">
        <f>Culvs!A197</f>
        <v>CBH Sidings NG</v>
      </c>
      <c r="B197" s="12">
        <f>Culvs!B197</f>
        <v>42</v>
      </c>
      <c r="C197" t="str">
        <f>Culvs!C197</f>
        <v>Ballaying</v>
      </c>
      <c r="D197" s="204">
        <f>'DORC build-up'!I141</f>
        <v>1.3</v>
      </c>
      <c r="E197" s="188">
        <v>0.40699999999999997</v>
      </c>
      <c r="F197" s="188">
        <v>0</v>
      </c>
      <c r="G197" s="188">
        <v>0</v>
      </c>
      <c r="H197" s="291">
        <f t="shared" si="13"/>
        <v>898242.1875</v>
      </c>
      <c r="I197" s="291">
        <f t="shared" si="13"/>
        <v>898242.1875</v>
      </c>
      <c r="J197" s="291">
        <f t="shared" si="13"/>
        <v>898242.1875</v>
      </c>
      <c r="K197" s="238">
        <f t="shared" si="14"/>
        <v>475259.94140625</v>
      </c>
      <c r="L197" s="238">
        <f t="shared" si="14"/>
        <v>0</v>
      </c>
      <c r="M197" s="238">
        <f t="shared" si="14"/>
        <v>0</v>
      </c>
      <c r="N197" s="187">
        <f t="shared" si="15"/>
        <v>475259.94140625</v>
      </c>
    </row>
    <row r="198" spans="1:14" ht="13.9" x14ac:dyDescent="0.4">
      <c r="A198" s="12" t="str">
        <f>Culvs!A198</f>
        <v>CBH Sidings NG</v>
      </c>
      <c r="B198" s="12">
        <f>Culvs!B198</f>
        <v>42</v>
      </c>
      <c r="C198" t="str">
        <f>Culvs!C198</f>
        <v>Ballidu</v>
      </c>
      <c r="D198" s="204">
        <f>'DORC build-up'!I142</f>
        <v>1.2</v>
      </c>
      <c r="E198" s="188">
        <v>1.6579999999999999</v>
      </c>
      <c r="F198" s="188">
        <v>0</v>
      </c>
      <c r="G198" s="188">
        <v>0</v>
      </c>
      <c r="H198" s="291">
        <f t="shared" ref="H198:J261" si="16">$H$19</f>
        <v>898242.1875</v>
      </c>
      <c r="I198" s="291">
        <f t="shared" si="16"/>
        <v>898242.1875</v>
      </c>
      <c r="J198" s="291">
        <f t="shared" si="16"/>
        <v>898242.1875</v>
      </c>
      <c r="K198" s="238">
        <f t="shared" ref="K198:M261" si="17">E198*H198*$D198</f>
        <v>1787142.65625</v>
      </c>
      <c r="L198" s="238">
        <f t="shared" si="17"/>
        <v>0</v>
      </c>
      <c r="M198" s="238">
        <f t="shared" si="17"/>
        <v>0</v>
      </c>
      <c r="N198" s="187">
        <f t="shared" ref="N198:N261" si="18">SUM(K198:M198)</f>
        <v>1787142.65625</v>
      </c>
    </row>
    <row r="199" spans="1:14" ht="13.9" x14ac:dyDescent="0.4">
      <c r="A199" s="12" t="str">
        <f>Culvs!A199</f>
        <v>CBH Sidings NG</v>
      </c>
      <c r="B199" s="12">
        <f>Culvs!B199</f>
        <v>42</v>
      </c>
      <c r="C199" t="str">
        <f>Culvs!C199</f>
        <v>Beacon</v>
      </c>
      <c r="D199" s="204">
        <f>'DORC build-up'!I143</f>
        <v>1.2</v>
      </c>
      <c r="E199" s="188">
        <v>1.736</v>
      </c>
      <c r="F199" s="188">
        <v>0</v>
      </c>
      <c r="G199" s="188">
        <v>0</v>
      </c>
      <c r="H199" s="291">
        <f t="shared" si="16"/>
        <v>898242.1875</v>
      </c>
      <c r="I199" s="291">
        <f t="shared" si="16"/>
        <v>898242.1875</v>
      </c>
      <c r="J199" s="291">
        <f t="shared" si="16"/>
        <v>898242.1875</v>
      </c>
      <c r="K199" s="238">
        <f t="shared" si="17"/>
        <v>1871218.125</v>
      </c>
      <c r="L199" s="238">
        <f t="shared" si="17"/>
        <v>0</v>
      </c>
      <c r="M199" s="238">
        <f t="shared" si="17"/>
        <v>0</v>
      </c>
      <c r="N199" s="187">
        <f t="shared" si="18"/>
        <v>1871218.125</v>
      </c>
    </row>
    <row r="200" spans="1:14" ht="13.9" x14ac:dyDescent="0.4">
      <c r="A200" s="12" t="str">
        <f>Culvs!A200</f>
        <v>CBH Sidings NG</v>
      </c>
      <c r="B200" s="12">
        <f>Culvs!B200</f>
        <v>42</v>
      </c>
      <c r="C200" t="str">
        <f>Culvs!C200</f>
        <v>Bencubbin</v>
      </c>
      <c r="D200" s="204">
        <f>'DORC build-up'!I144</f>
        <v>1.2</v>
      </c>
      <c r="E200" s="188">
        <v>1.2149999999999999</v>
      </c>
      <c r="F200" s="188">
        <v>0</v>
      </c>
      <c r="G200" s="188">
        <v>0</v>
      </c>
      <c r="H200" s="291">
        <f t="shared" si="16"/>
        <v>898242.1875</v>
      </c>
      <c r="I200" s="291">
        <f t="shared" si="16"/>
        <v>898242.1875</v>
      </c>
      <c r="J200" s="291">
        <f t="shared" si="16"/>
        <v>898242.1875</v>
      </c>
      <c r="K200" s="238">
        <f t="shared" si="17"/>
        <v>1309637.1093749998</v>
      </c>
      <c r="L200" s="238">
        <f t="shared" si="17"/>
        <v>0</v>
      </c>
      <c r="M200" s="238">
        <f t="shared" si="17"/>
        <v>0</v>
      </c>
      <c r="N200" s="187">
        <f t="shared" si="18"/>
        <v>1309637.1093749998</v>
      </c>
    </row>
    <row r="201" spans="1:14" ht="13.9" x14ac:dyDescent="0.4">
      <c r="A201" s="12" t="str">
        <f>Culvs!A201</f>
        <v>CBH Sidings NG</v>
      </c>
      <c r="B201" s="12">
        <f>Culvs!B201</f>
        <v>42</v>
      </c>
      <c r="C201" t="str">
        <f>Culvs!C201</f>
        <v>Beverley</v>
      </c>
      <c r="D201" s="204">
        <f>'DORC build-up'!I145</f>
        <v>1.3</v>
      </c>
      <c r="E201" s="188">
        <v>0.5</v>
      </c>
      <c r="F201" s="188">
        <v>0</v>
      </c>
      <c r="G201" s="188">
        <v>0</v>
      </c>
      <c r="H201" s="291">
        <f t="shared" si="16"/>
        <v>898242.1875</v>
      </c>
      <c r="I201" s="291">
        <f t="shared" si="16"/>
        <v>898242.1875</v>
      </c>
      <c r="J201" s="291">
        <f t="shared" si="16"/>
        <v>898242.1875</v>
      </c>
      <c r="K201" s="238">
        <f t="shared" si="17"/>
        <v>583857.421875</v>
      </c>
      <c r="L201" s="238">
        <f t="shared" si="17"/>
        <v>0</v>
      </c>
      <c r="M201" s="238">
        <f t="shared" si="17"/>
        <v>0</v>
      </c>
      <c r="N201" s="187">
        <f t="shared" si="18"/>
        <v>583857.421875</v>
      </c>
    </row>
    <row r="202" spans="1:14" ht="13.9" x14ac:dyDescent="0.4">
      <c r="A202" s="12" t="str">
        <f>Culvs!A202</f>
        <v>CBH Sidings NG</v>
      </c>
      <c r="B202" s="12">
        <f>Culvs!B202</f>
        <v>42</v>
      </c>
      <c r="C202" t="str">
        <f>Culvs!C202</f>
        <v>Bindi Bindi</v>
      </c>
      <c r="D202" s="204">
        <f>'DORC build-up'!I146</f>
        <v>1.2</v>
      </c>
      <c r="E202" s="188">
        <v>0.67100000000000004</v>
      </c>
      <c r="F202" s="188">
        <v>0</v>
      </c>
      <c r="G202" s="188">
        <v>0</v>
      </c>
      <c r="H202" s="291">
        <f t="shared" si="16"/>
        <v>898242.1875</v>
      </c>
      <c r="I202" s="291">
        <f t="shared" si="16"/>
        <v>898242.1875</v>
      </c>
      <c r="J202" s="291">
        <f t="shared" si="16"/>
        <v>898242.1875</v>
      </c>
      <c r="K202" s="238">
        <f t="shared" si="17"/>
        <v>723264.609375</v>
      </c>
      <c r="L202" s="238">
        <f t="shared" si="17"/>
        <v>0</v>
      </c>
      <c r="M202" s="238">
        <f t="shared" si="17"/>
        <v>0</v>
      </c>
      <c r="N202" s="187">
        <f t="shared" si="18"/>
        <v>723264.609375</v>
      </c>
    </row>
    <row r="203" spans="1:14" ht="13.9" x14ac:dyDescent="0.4">
      <c r="A203" s="12" t="str">
        <f>Culvs!A203</f>
        <v>CBH Sidings NG</v>
      </c>
      <c r="B203" s="12">
        <f>Culvs!B203</f>
        <v>42</v>
      </c>
      <c r="C203" t="str">
        <f>Culvs!C203</f>
        <v>Bolgart</v>
      </c>
      <c r="D203" s="204">
        <f>'DORC build-up'!I147</f>
        <v>1.2</v>
      </c>
      <c r="E203" s="188">
        <v>0.61399999999999999</v>
      </c>
      <c r="F203" s="188">
        <v>0</v>
      </c>
      <c r="G203" s="188">
        <v>0</v>
      </c>
      <c r="H203" s="291">
        <f t="shared" si="16"/>
        <v>898242.1875</v>
      </c>
      <c r="I203" s="291">
        <f t="shared" si="16"/>
        <v>898242.1875</v>
      </c>
      <c r="J203" s="291">
        <f t="shared" si="16"/>
        <v>898242.1875</v>
      </c>
      <c r="K203" s="238">
        <f t="shared" si="17"/>
        <v>661824.84375</v>
      </c>
      <c r="L203" s="238">
        <f t="shared" si="17"/>
        <v>0</v>
      </c>
      <c r="M203" s="238">
        <f t="shared" si="17"/>
        <v>0</v>
      </c>
      <c r="N203" s="187">
        <f t="shared" si="18"/>
        <v>661824.84375</v>
      </c>
    </row>
    <row r="204" spans="1:14" ht="13.9" x14ac:dyDescent="0.4">
      <c r="A204" s="12" t="str">
        <f>Culvs!A204</f>
        <v>CBH Sidings NG</v>
      </c>
      <c r="B204" s="12">
        <f>Culvs!B204</f>
        <v>42</v>
      </c>
      <c r="C204" t="str">
        <f>Culvs!C204</f>
        <v>Bowgada</v>
      </c>
      <c r="D204" s="204">
        <f>'DORC build-up'!I148</f>
        <v>1.3</v>
      </c>
      <c r="E204" s="188">
        <v>0.66700000000000004</v>
      </c>
      <c r="F204" s="188">
        <v>0</v>
      </c>
      <c r="G204" s="188">
        <v>0</v>
      </c>
      <c r="H204" s="291">
        <f t="shared" si="16"/>
        <v>898242.1875</v>
      </c>
      <c r="I204" s="291">
        <f t="shared" si="16"/>
        <v>898242.1875</v>
      </c>
      <c r="J204" s="291">
        <f t="shared" si="16"/>
        <v>898242.1875</v>
      </c>
      <c r="K204" s="238">
        <f t="shared" si="17"/>
        <v>778865.80078125</v>
      </c>
      <c r="L204" s="238">
        <f t="shared" si="17"/>
        <v>0</v>
      </c>
      <c r="M204" s="238">
        <f t="shared" si="17"/>
        <v>0</v>
      </c>
      <c r="N204" s="187">
        <f t="shared" si="18"/>
        <v>778865.80078125</v>
      </c>
    </row>
    <row r="205" spans="1:14" ht="13.9" x14ac:dyDescent="0.4">
      <c r="A205" s="12" t="str">
        <f>Culvs!A205</f>
        <v>CBH Sidings NG</v>
      </c>
      <c r="B205" s="12">
        <f>Culvs!B205</f>
        <v>42</v>
      </c>
      <c r="C205" t="str">
        <f>Culvs!C205</f>
        <v>Brookton</v>
      </c>
      <c r="D205" s="204">
        <f>'DORC build-up'!I149</f>
        <v>1.3</v>
      </c>
      <c r="E205" s="188">
        <v>1.1972200000000002</v>
      </c>
      <c r="F205" s="188">
        <v>1.3478400000000001</v>
      </c>
      <c r="G205" s="188">
        <v>0</v>
      </c>
      <c r="H205" s="291">
        <f t="shared" si="16"/>
        <v>898242.1875</v>
      </c>
      <c r="I205" s="291">
        <f t="shared" si="16"/>
        <v>898242.1875</v>
      </c>
      <c r="J205" s="291">
        <f t="shared" si="16"/>
        <v>898242.1875</v>
      </c>
      <c r="K205" s="238">
        <f t="shared" si="17"/>
        <v>1398011.5652343754</v>
      </c>
      <c r="L205" s="238">
        <f t="shared" si="17"/>
        <v>1573892.7750000004</v>
      </c>
      <c r="M205" s="238">
        <f t="shared" si="17"/>
        <v>0</v>
      </c>
      <c r="N205" s="187">
        <f t="shared" si="18"/>
        <v>2971904.3402343756</v>
      </c>
    </row>
    <row r="206" spans="1:14" ht="13.9" x14ac:dyDescent="0.4">
      <c r="A206" s="12" t="str">
        <f>Culvs!A206</f>
        <v>CBH Sidings NG</v>
      </c>
      <c r="B206" s="12">
        <f>Culvs!B206</f>
        <v>42</v>
      </c>
      <c r="C206" t="str">
        <f>Culvs!C206</f>
        <v>Broomehill</v>
      </c>
      <c r="D206" s="204">
        <f>'DORC build-up'!I150</f>
        <v>1.3</v>
      </c>
      <c r="E206" s="188">
        <v>1.319</v>
      </c>
      <c r="F206" s="188">
        <v>0</v>
      </c>
      <c r="G206" s="188">
        <v>0</v>
      </c>
      <c r="H206" s="291">
        <f t="shared" si="16"/>
        <v>898242.1875</v>
      </c>
      <c r="I206" s="291">
        <f t="shared" si="16"/>
        <v>898242.1875</v>
      </c>
      <c r="J206" s="291">
        <f t="shared" si="16"/>
        <v>898242.1875</v>
      </c>
      <c r="K206" s="238">
        <f t="shared" si="17"/>
        <v>1540215.87890625</v>
      </c>
      <c r="L206" s="238">
        <f t="shared" si="17"/>
        <v>0</v>
      </c>
      <c r="M206" s="238">
        <f t="shared" si="17"/>
        <v>0</v>
      </c>
      <c r="N206" s="187">
        <f t="shared" si="18"/>
        <v>1540215.87890625</v>
      </c>
    </row>
    <row r="207" spans="1:14" ht="13.9" x14ac:dyDescent="0.4">
      <c r="A207" s="12" t="str">
        <f>Culvs!A207</f>
        <v>CBH Sidings NG</v>
      </c>
      <c r="B207" s="12">
        <f>Culvs!B207</f>
        <v>42</v>
      </c>
      <c r="C207" t="str">
        <f>Culvs!C207</f>
        <v>Buniche</v>
      </c>
      <c r="D207" s="204">
        <f>'DORC build-up'!I151</f>
        <v>1.3</v>
      </c>
      <c r="E207" s="188">
        <v>0.83200000000000007</v>
      </c>
      <c r="F207" s="188">
        <v>0</v>
      </c>
      <c r="G207" s="188">
        <v>0</v>
      </c>
      <c r="H207" s="291">
        <f t="shared" si="16"/>
        <v>898242.1875</v>
      </c>
      <c r="I207" s="291">
        <f t="shared" si="16"/>
        <v>898242.1875</v>
      </c>
      <c r="J207" s="291">
        <f t="shared" si="16"/>
        <v>898242.1875</v>
      </c>
      <c r="K207" s="238">
        <f t="shared" si="17"/>
        <v>971538.75000000023</v>
      </c>
      <c r="L207" s="238">
        <f t="shared" si="17"/>
        <v>0</v>
      </c>
      <c r="M207" s="238">
        <f t="shared" si="17"/>
        <v>0</v>
      </c>
      <c r="N207" s="187">
        <f t="shared" si="18"/>
        <v>971538.75000000023</v>
      </c>
    </row>
    <row r="208" spans="1:14" ht="13.9" x14ac:dyDescent="0.4">
      <c r="A208" s="12" t="str">
        <f>Culvs!A208</f>
        <v>CBH Sidings NG</v>
      </c>
      <c r="B208" s="12">
        <f>Culvs!B208</f>
        <v>42</v>
      </c>
      <c r="C208" t="str">
        <f>Culvs!C208</f>
        <v>Bunjil</v>
      </c>
      <c r="D208" s="204">
        <f>'DORC build-up'!I152</f>
        <v>1.3</v>
      </c>
      <c r="E208" s="188">
        <v>0.84499999999999997</v>
      </c>
      <c r="F208" s="188">
        <v>0</v>
      </c>
      <c r="G208" s="188">
        <v>0</v>
      </c>
      <c r="H208" s="291">
        <f t="shared" si="16"/>
        <v>898242.1875</v>
      </c>
      <c r="I208" s="291">
        <f t="shared" si="16"/>
        <v>898242.1875</v>
      </c>
      <c r="J208" s="291">
        <f t="shared" si="16"/>
        <v>898242.1875</v>
      </c>
      <c r="K208" s="238">
        <f t="shared" si="17"/>
        <v>986719.04296875</v>
      </c>
      <c r="L208" s="238">
        <f t="shared" si="17"/>
        <v>0</v>
      </c>
      <c r="M208" s="238">
        <f t="shared" si="17"/>
        <v>0</v>
      </c>
      <c r="N208" s="187">
        <f t="shared" si="18"/>
        <v>986719.04296875</v>
      </c>
    </row>
    <row r="209" spans="1:14" ht="13.9" x14ac:dyDescent="0.4">
      <c r="A209" s="12" t="str">
        <f>Culvs!A209</f>
        <v>CBH Sidings NG</v>
      </c>
      <c r="B209" s="12">
        <f>Culvs!B209</f>
        <v>42</v>
      </c>
      <c r="C209" t="str">
        <f>Culvs!C209</f>
        <v>Cadoux</v>
      </c>
      <c r="D209" s="204">
        <f>'DORC build-up'!I153</f>
        <v>1.2</v>
      </c>
      <c r="E209" s="188">
        <v>0.86599999999999988</v>
      </c>
      <c r="F209" s="188">
        <v>0</v>
      </c>
      <c r="G209" s="188">
        <v>0</v>
      </c>
      <c r="H209" s="291">
        <f t="shared" si="16"/>
        <v>898242.1875</v>
      </c>
      <c r="I209" s="291">
        <f t="shared" si="16"/>
        <v>898242.1875</v>
      </c>
      <c r="J209" s="291">
        <f t="shared" si="16"/>
        <v>898242.1875</v>
      </c>
      <c r="K209" s="238">
        <f t="shared" si="17"/>
        <v>933453.28124999988</v>
      </c>
      <c r="L209" s="238">
        <f t="shared" si="17"/>
        <v>0</v>
      </c>
      <c r="M209" s="238">
        <f t="shared" si="17"/>
        <v>0</v>
      </c>
      <c r="N209" s="187">
        <f t="shared" si="18"/>
        <v>933453.28124999988</v>
      </c>
    </row>
    <row r="210" spans="1:14" ht="13.9" x14ac:dyDescent="0.4">
      <c r="A210" s="12" t="str">
        <f>Culvs!A210</f>
        <v>CBH Sidings NG</v>
      </c>
      <c r="B210" s="12">
        <f>Culvs!B210</f>
        <v>42</v>
      </c>
      <c r="C210" t="str">
        <f>Culvs!C210</f>
        <v>Calingiri</v>
      </c>
      <c r="D210" s="204">
        <f>'DORC build-up'!I154</f>
        <v>1.2</v>
      </c>
      <c r="E210" s="188">
        <v>0.97399999999999998</v>
      </c>
      <c r="F210" s="188">
        <v>0</v>
      </c>
      <c r="G210" s="188">
        <v>0</v>
      </c>
      <c r="H210" s="291">
        <f t="shared" si="16"/>
        <v>898242.1875</v>
      </c>
      <c r="I210" s="291">
        <f t="shared" si="16"/>
        <v>898242.1875</v>
      </c>
      <c r="J210" s="291">
        <f t="shared" si="16"/>
        <v>898242.1875</v>
      </c>
      <c r="K210" s="238">
        <f t="shared" si="17"/>
        <v>1049865.46875</v>
      </c>
      <c r="L210" s="238">
        <f t="shared" si="17"/>
        <v>0</v>
      </c>
      <c r="M210" s="238">
        <f t="shared" si="17"/>
        <v>0</v>
      </c>
      <c r="N210" s="187">
        <f t="shared" si="18"/>
        <v>1049865.46875</v>
      </c>
    </row>
    <row r="211" spans="1:14" ht="13.9" x14ac:dyDescent="0.4">
      <c r="A211" s="12" t="str">
        <f>Culvs!A211</f>
        <v>CBH Sidings NG</v>
      </c>
      <c r="B211" s="12">
        <f>Culvs!B211</f>
        <v>42</v>
      </c>
      <c r="C211" t="str">
        <f>Culvs!C211</f>
        <v>Canna</v>
      </c>
      <c r="D211" s="204">
        <f>'DORC build-up'!I155</f>
        <v>1.3</v>
      </c>
      <c r="E211" s="188">
        <v>2.99</v>
      </c>
      <c r="F211" s="188">
        <v>0</v>
      </c>
      <c r="G211" s="188">
        <v>0</v>
      </c>
      <c r="H211" s="291">
        <f t="shared" si="16"/>
        <v>898242.1875</v>
      </c>
      <c r="I211" s="291">
        <f t="shared" si="16"/>
        <v>898242.1875</v>
      </c>
      <c r="J211" s="291">
        <f t="shared" si="16"/>
        <v>898242.1875</v>
      </c>
      <c r="K211" s="238">
        <f t="shared" si="17"/>
        <v>3491467.3828125</v>
      </c>
      <c r="L211" s="238">
        <f t="shared" si="17"/>
        <v>0</v>
      </c>
      <c r="M211" s="238">
        <f t="shared" si="17"/>
        <v>0</v>
      </c>
      <c r="N211" s="187">
        <f t="shared" si="18"/>
        <v>3491467.3828125</v>
      </c>
    </row>
    <row r="212" spans="1:14" ht="13.9" x14ac:dyDescent="0.4">
      <c r="A212" s="12" t="str">
        <f>Culvs!A212</f>
        <v>CBH Sidings NG</v>
      </c>
      <c r="B212" s="12">
        <f>Culvs!B212</f>
        <v>42</v>
      </c>
      <c r="C212" t="str">
        <f>Culvs!C212</f>
        <v>Carnamah</v>
      </c>
      <c r="D212" s="204">
        <f>'DORC build-up'!I156</f>
        <v>1.3</v>
      </c>
      <c r="E212" s="188">
        <v>1.05</v>
      </c>
      <c r="F212" s="188">
        <v>0</v>
      </c>
      <c r="G212" s="188">
        <v>0</v>
      </c>
      <c r="H212" s="291">
        <f t="shared" si="16"/>
        <v>898242.1875</v>
      </c>
      <c r="I212" s="291">
        <f t="shared" si="16"/>
        <v>898242.1875</v>
      </c>
      <c r="J212" s="291">
        <f t="shared" si="16"/>
        <v>898242.1875</v>
      </c>
      <c r="K212" s="238">
        <f t="shared" si="17"/>
        <v>1226100.5859375</v>
      </c>
      <c r="L212" s="238">
        <f t="shared" si="17"/>
        <v>0</v>
      </c>
      <c r="M212" s="238">
        <f t="shared" si="17"/>
        <v>0</v>
      </c>
      <c r="N212" s="187">
        <f t="shared" si="18"/>
        <v>1226100.5859375</v>
      </c>
    </row>
    <row r="213" spans="1:14" ht="13.9" x14ac:dyDescent="0.4">
      <c r="A213" s="12" t="str">
        <f>Culvs!A213</f>
        <v>CBH Sidings NG</v>
      </c>
      <c r="B213" s="12">
        <f>Culvs!B213</f>
        <v>42</v>
      </c>
      <c r="C213" t="str">
        <f>Culvs!C213</f>
        <v>Cleary</v>
      </c>
      <c r="D213" s="204">
        <f>'DORC build-up'!I157</f>
        <v>1.2</v>
      </c>
      <c r="E213" s="188">
        <v>0.621</v>
      </c>
      <c r="F213" s="188">
        <v>0</v>
      </c>
      <c r="G213" s="188">
        <v>0</v>
      </c>
      <c r="H213" s="291">
        <f t="shared" si="16"/>
        <v>898242.1875</v>
      </c>
      <c r="I213" s="291">
        <f t="shared" si="16"/>
        <v>898242.1875</v>
      </c>
      <c r="J213" s="291">
        <f t="shared" si="16"/>
        <v>898242.1875</v>
      </c>
      <c r="K213" s="238">
        <f t="shared" si="17"/>
        <v>669370.078125</v>
      </c>
      <c r="L213" s="238">
        <f t="shared" si="17"/>
        <v>0</v>
      </c>
      <c r="M213" s="238">
        <f t="shared" si="17"/>
        <v>0</v>
      </c>
      <c r="N213" s="187">
        <f t="shared" si="18"/>
        <v>669370.078125</v>
      </c>
    </row>
    <row r="214" spans="1:14" ht="13.9" x14ac:dyDescent="0.4">
      <c r="A214" s="12" t="str">
        <f>Culvs!A214</f>
        <v>CBH Sidings NG</v>
      </c>
      <c r="B214" s="12">
        <f>Culvs!B214</f>
        <v>42</v>
      </c>
      <c r="C214" t="str">
        <f>Culvs!C214</f>
        <v>Coomberdale</v>
      </c>
      <c r="D214" s="204">
        <f>'DORC build-up'!I158</f>
        <v>1.3</v>
      </c>
      <c r="E214" s="188">
        <v>0.64300000000000002</v>
      </c>
      <c r="F214" s="188">
        <v>0</v>
      </c>
      <c r="G214" s="188">
        <v>0</v>
      </c>
      <c r="H214" s="291">
        <f t="shared" si="16"/>
        <v>898242.1875</v>
      </c>
      <c r="I214" s="291">
        <f t="shared" si="16"/>
        <v>898242.1875</v>
      </c>
      <c r="J214" s="291">
        <f t="shared" si="16"/>
        <v>898242.1875</v>
      </c>
      <c r="K214" s="238">
        <f t="shared" si="17"/>
        <v>750840.64453125</v>
      </c>
      <c r="L214" s="238">
        <f t="shared" si="17"/>
        <v>0</v>
      </c>
      <c r="M214" s="238">
        <f t="shared" si="17"/>
        <v>0</v>
      </c>
      <c r="N214" s="187">
        <f t="shared" si="18"/>
        <v>750840.64453125</v>
      </c>
    </row>
    <row r="215" spans="1:14" ht="13.9" x14ac:dyDescent="0.4">
      <c r="A215" s="12" t="str">
        <f>Culvs!A215</f>
        <v>CBH Sidings NG</v>
      </c>
      <c r="B215" s="12">
        <f>Culvs!B215</f>
        <v>42</v>
      </c>
      <c r="C215" t="str">
        <f>Culvs!C215</f>
        <v>Coorow</v>
      </c>
      <c r="D215" s="204">
        <f>'DORC build-up'!I159</f>
        <v>1.3</v>
      </c>
      <c r="E215" s="188">
        <v>1.9470000000000001</v>
      </c>
      <c r="F215" s="188">
        <v>0</v>
      </c>
      <c r="G215" s="188">
        <v>0</v>
      </c>
      <c r="H215" s="291">
        <f t="shared" si="16"/>
        <v>898242.1875</v>
      </c>
      <c r="I215" s="291">
        <f t="shared" si="16"/>
        <v>898242.1875</v>
      </c>
      <c r="J215" s="291">
        <f t="shared" si="16"/>
        <v>898242.1875</v>
      </c>
      <c r="K215" s="238">
        <f t="shared" si="17"/>
        <v>2273540.80078125</v>
      </c>
      <c r="L215" s="238">
        <f t="shared" si="17"/>
        <v>0</v>
      </c>
      <c r="M215" s="238">
        <f t="shared" si="17"/>
        <v>0</v>
      </c>
      <c r="N215" s="187">
        <f t="shared" si="18"/>
        <v>2273540.80078125</v>
      </c>
    </row>
    <row r="216" spans="1:14" ht="13.9" x14ac:dyDescent="0.4">
      <c r="A216" s="12" t="str">
        <f>Culvs!A216</f>
        <v>CBH Sidings NG</v>
      </c>
      <c r="B216" s="12">
        <f>Culvs!B216</f>
        <v>42</v>
      </c>
      <c r="C216" t="str">
        <f>Culvs!C216</f>
        <v>Cranbrook</v>
      </c>
      <c r="D216" s="204">
        <f>'DORC build-up'!I160</f>
        <v>1.3</v>
      </c>
      <c r="E216" s="188">
        <v>1.1040000000000001</v>
      </c>
      <c r="F216" s="188">
        <v>0</v>
      </c>
      <c r="G216" s="188">
        <v>0</v>
      </c>
      <c r="H216" s="291">
        <f t="shared" si="16"/>
        <v>898242.1875</v>
      </c>
      <c r="I216" s="291">
        <f t="shared" si="16"/>
        <v>898242.1875</v>
      </c>
      <c r="J216" s="291">
        <f t="shared" si="16"/>
        <v>898242.1875</v>
      </c>
      <c r="K216" s="238">
        <f t="shared" si="17"/>
        <v>1289157.1875000002</v>
      </c>
      <c r="L216" s="238">
        <f t="shared" si="17"/>
        <v>0</v>
      </c>
      <c r="M216" s="238">
        <f t="shared" si="17"/>
        <v>0</v>
      </c>
      <c r="N216" s="187">
        <f t="shared" si="18"/>
        <v>1289157.1875000002</v>
      </c>
    </row>
    <row r="217" spans="1:14" ht="13.9" x14ac:dyDescent="0.4">
      <c r="A217" s="12" t="str">
        <f>Culvs!A217</f>
        <v>CBH Sidings NG</v>
      </c>
      <c r="B217" s="12">
        <f>Culvs!B217</f>
        <v>42</v>
      </c>
      <c r="C217" t="str">
        <f>Culvs!C217</f>
        <v>Dowerin</v>
      </c>
      <c r="D217" s="204">
        <f>'DORC build-up'!I161</f>
        <v>1.2</v>
      </c>
      <c r="E217" s="188">
        <v>0.60599999999999998</v>
      </c>
      <c r="F217" s="188">
        <v>0</v>
      </c>
      <c r="G217" s="188">
        <v>0</v>
      </c>
      <c r="H217" s="291">
        <f t="shared" si="16"/>
        <v>898242.1875</v>
      </c>
      <c r="I217" s="291">
        <f t="shared" si="16"/>
        <v>898242.1875</v>
      </c>
      <c r="J217" s="291">
        <f t="shared" si="16"/>
        <v>898242.1875</v>
      </c>
      <c r="K217" s="238">
        <f t="shared" si="17"/>
        <v>653201.71875</v>
      </c>
      <c r="L217" s="238">
        <f t="shared" si="17"/>
        <v>0</v>
      </c>
      <c r="M217" s="238">
        <f t="shared" si="17"/>
        <v>0</v>
      </c>
      <c r="N217" s="187">
        <f t="shared" si="18"/>
        <v>653201.71875</v>
      </c>
    </row>
    <row r="218" spans="1:14" ht="13.9" x14ac:dyDescent="0.4">
      <c r="A218" s="12" t="str">
        <f>Culvs!A218</f>
        <v>CBH Sidings NG</v>
      </c>
      <c r="B218" s="12">
        <f>Culvs!B218</f>
        <v>42</v>
      </c>
      <c r="C218" t="str">
        <f>Culvs!C218</f>
        <v>Dumbleyung</v>
      </c>
      <c r="D218" s="204">
        <f>'DORC build-up'!I162</f>
        <v>1.3</v>
      </c>
      <c r="E218" s="188">
        <v>0.59399999999999997</v>
      </c>
      <c r="F218" s="188">
        <v>0</v>
      </c>
      <c r="G218" s="188">
        <v>0</v>
      </c>
      <c r="H218" s="291">
        <f t="shared" si="16"/>
        <v>898242.1875</v>
      </c>
      <c r="I218" s="291">
        <f t="shared" si="16"/>
        <v>898242.1875</v>
      </c>
      <c r="J218" s="291">
        <f t="shared" si="16"/>
        <v>898242.1875</v>
      </c>
      <c r="K218" s="238">
        <f t="shared" si="17"/>
        <v>693622.6171875</v>
      </c>
      <c r="L218" s="238">
        <f t="shared" si="17"/>
        <v>0</v>
      </c>
      <c r="M218" s="238">
        <f t="shared" si="17"/>
        <v>0</v>
      </c>
      <c r="N218" s="187">
        <f t="shared" si="18"/>
        <v>693622.6171875</v>
      </c>
    </row>
    <row r="219" spans="1:14" ht="13.9" x14ac:dyDescent="0.4">
      <c r="A219" s="12" t="str">
        <f>Culvs!A219</f>
        <v>CBH Sidings NG</v>
      </c>
      <c r="B219" s="12">
        <f>Culvs!B219</f>
        <v>42</v>
      </c>
      <c r="C219" t="str">
        <f>Culvs!C219</f>
        <v>Ejanding</v>
      </c>
      <c r="D219" s="204">
        <f>'DORC build-up'!I163</f>
        <v>1.2</v>
      </c>
      <c r="E219" s="188">
        <v>0.53300000000000003</v>
      </c>
      <c r="F219" s="188">
        <v>0</v>
      </c>
      <c r="G219" s="188">
        <v>0</v>
      </c>
      <c r="H219" s="291">
        <f t="shared" si="16"/>
        <v>898242.1875</v>
      </c>
      <c r="I219" s="291">
        <f t="shared" si="16"/>
        <v>898242.1875</v>
      </c>
      <c r="J219" s="291">
        <f t="shared" si="16"/>
        <v>898242.1875</v>
      </c>
      <c r="K219" s="238">
        <f t="shared" si="17"/>
        <v>574515.703125</v>
      </c>
      <c r="L219" s="238">
        <f t="shared" si="17"/>
        <v>0</v>
      </c>
      <c r="M219" s="238">
        <f t="shared" si="17"/>
        <v>0</v>
      </c>
      <c r="N219" s="187">
        <f t="shared" si="18"/>
        <v>574515.703125</v>
      </c>
    </row>
    <row r="220" spans="1:14" ht="13.9" x14ac:dyDescent="0.4">
      <c r="A220" s="12" t="str">
        <f>Culvs!A220</f>
        <v>CBH Sidings NG</v>
      </c>
      <c r="B220" s="12">
        <f>Culvs!B220</f>
        <v>42</v>
      </c>
      <c r="C220" t="str">
        <f>Culvs!C220</f>
        <v>Gabbin</v>
      </c>
      <c r="D220" s="204">
        <f>'DORC build-up'!I164</f>
        <v>1.2</v>
      </c>
      <c r="E220" s="188">
        <v>0.69</v>
      </c>
      <c r="F220" s="188">
        <v>0</v>
      </c>
      <c r="G220" s="188">
        <v>0</v>
      </c>
      <c r="H220" s="291">
        <f t="shared" si="16"/>
        <v>898242.1875</v>
      </c>
      <c r="I220" s="291">
        <f t="shared" si="16"/>
        <v>898242.1875</v>
      </c>
      <c r="J220" s="291">
        <f t="shared" si="16"/>
        <v>898242.1875</v>
      </c>
      <c r="K220" s="238">
        <f t="shared" si="17"/>
        <v>743744.53125</v>
      </c>
      <c r="L220" s="238">
        <f t="shared" si="17"/>
        <v>0</v>
      </c>
      <c r="M220" s="238">
        <f t="shared" si="17"/>
        <v>0</v>
      </c>
      <c r="N220" s="187">
        <f t="shared" si="18"/>
        <v>743744.53125</v>
      </c>
    </row>
    <row r="221" spans="1:14" ht="13.9" x14ac:dyDescent="0.4">
      <c r="A221" s="12" t="str">
        <f>Culvs!A221</f>
        <v>CBH Sidings NG</v>
      </c>
      <c r="B221" s="12">
        <f>Culvs!B221</f>
        <v>42</v>
      </c>
      <c r="C221" t="str">
        <f>Culvs!C221</f>
        <v>Goomalling</v>
      </c>
      <c r="D221" s="204">
        <f>'DORC build-up'!I165</f>
        <v>1.2</v>
      </c>
      <c r="E221" s="188">
        <v>0.66300000000000003</v>
      </c>
      <c r="F221" s="188">
        <v>0</v>
      </c>
      <c r="G221" s="188">
        <v>0</v>
      </c>
      <c r="H221" s="291">
        <f t="shared" si="16"/>
        <v>898242.1875</v>
      </c>
      <c r="I221" s="291">
        <f t="shared" si="16"/>
        <v>898242.1875</v>
      </c>
      <c r="J221" s="291">
        <f t="shared" si="16"/>
        <v>898242.1875</v>
      </c>
      <c r="K221" s="238">
        <f t="shared" si="17"/>
        <v>714641.484375</v>
      </c>
      <c r="L221" s="238">
        <f t="shared" si="17"/>
        <v>0</v>
      </c>
      <c r="M221" s="238">
        <f t="shared" si="17"/>
        <v>0</v>
      </c>
      <c r="N221" s="187">
        <f t="shared" si="18"/>
        <v>714641.484375</v>
      </c>
    </row>
    <row r="222" spans="1:14" ht="13.9" x14ac:dyDescent="0.4">
      <c r="A222" s="12" t="str">
        <f>Culvs!A222</f>
        <v>CBH Sidings NG</v>
      </c>
      <c r="B222" s="12">
        <f>Culvs!B222</f>
        <v>42</v>
      </c>
      <c r="C222" t="str">
        <f>Culvs!C222</f>
        <v>Hyden</v>
      </c>
      <c r="D222" s="204">
        <f>'DORC build-up'!I166</f>
        <v>0</v>
      </c>
      <c r="E222" s="188">
        <v>0</v>
      </c>
      <c r="F222" s="188">
        <v>0</v>
      </c>
      <c r="G222" s="188">
        <v>0</v>
      </c>
      <c r="H222" s="291">
        <f t="shared" si="16"/>
        <v>898242.1875</v>
      </c>
      <c r="I222" s="291">
        <f t="shared" si="16"/>
        <v>898242.1875</v>
      </c>
      <c r="J222" s="291">
        <f t="shared" si="16"/>
        <v>898242.1875</v>
      </c>
      <c r="K222" s="238">
        <f t="shared" si="17"/>
        <v>0</v>
      </c>
      <c r="L222" s="238">
        <f t="shared" si="17"/>
        <v>0</v>
      </c>
      <c r="M222" s="238">
        <f t="shared" si="17"/>
        <v>0</v>
      </c>
      <c r="N222" s="187">
        <f t="shared" si="18"/>
        <v>0</v>
      </c>
    </row>
    <row r="223" spans="1:14" ht="13.9" x14ac:dyDescent="0.4">
      <c r="A223" s="12" t="str">
        <f>Culvs!A223</f>
        <v>CBH Sidings NG</v>
      </c>
      <c r="B223" s="12">
        <f>Culvs!B223</f>
        <v>42</v>
      </c>
      <c r="C223" t="str">
        <f>Culvs!C223</f>
        <v>Jennacubbine</v>
      </c>
      <c r="D223" s="204">
        <f>'DORC build-up'!I167</f>
        <v>1.2</v>
      </c>
      <c r="E223" s="188">
        <v>0.54</v>
      </c>
      <c r="F223" s="188">
        <v>0</v>
      </c>
      <c r="G223" s="188">
        <v>0</v>
      </c>
      <c r="H223" s="291">
        <f t="shared" si="16"/>
        <v>898242.1875</v>
      </c>
      <c r="I223" s="291">
        <f t="shared" si="16"/>
        <v>898242.1875</v>
      </c>
      <c r="J223" s="291">
        <f t="shared" si="16"/>
        <v>898242.1875</v>
      </c>
      <c r="K223" s="238">
        <f t="shared" si="17"/>
        <v>582060.9375</v>
      </c>
      <c r="L223" s="238">
        <f t="shared" si="17"/>
        <v>0</v>
      </c>
      <c r="M223" s="238">
        <f t="shared" si="17"/>
        <v>0</v>
      </c>
      <c r="N223" s="187">
        <f t="shared" si="18"/>
        <v>582060.9375</v>
      </c>
    </row>
    <row r="224" spans="1:14" ht="13.9" x14ac:dyDescent="0.4">
      <c r="A224" s="12" t="str">
        <f>Culvs!A224</f>
        <v>CBH Sidings NG</v>
      </c>
      <c r="B224" s="12">
        <f>Culvs!B224</f>
        <v>42</v>
      </c>
      <c r="C224" t="str">
        <f>Culvs!C224</f>
        <v>Kalannie</v>
      </c>
      <c r="D224" s="204">
        <f>'DORC build-up'!I168</f>
        <v>1.2</v>
      </c>
      <c r="E224" s="188">
        <v>1.077</v>
      </c>
      <c r="F224" s="188">
        <v>0</v>
      </c>
      <c r="G224" s="188">
        <v>0</v>
      </c>
      <c r="H224" s="291">
        <f t="shared" si="16"/>
        <v>898242.1875</v>
      </c>
      <c r="I224" s="291">
        <f t="shared" si="16"/>
        <v>898242.1875</v>
      </c>
      <c r="J224" s="291">
        <f t="shared" si="16"/>
        <v>898242.1875</v>
      </c>
      <c r="K224" s="238">
        <f t="shared" si="17"/>
        <v>1160888.203125</v>
      </c>
      <c r="L224" s="238">
        <f t="shared" si="17"/>
        <v>0</v>
      </c>
      <c r="M224" s="238">
        <f t="shared" si="17"/>
        <v>0</v>
      </c>
      <c r="N224" s="187">
        <f t="shared" si="18"/>
        <v>1160888.203125</v>
      </c>
    </row>
    <row r="225" spans="1:14" ht="13.9" x14ac:dyDescent="0.4">
      <c r="A225" s="12" t="str">
        <f>Culvs!A225</f>
        <v>CBH Sidings NG</v>
      </c>
      <c r="B225" s="12">
        <f>Culvs!B225</f>
        <v>42</v>
      </c>
      <c r="C225" t="str">
        <f>Culvs!C225</f>
        <v>Karlgarin</v>
      </c>
      <c r="D225" s="204">
        <f>'DORC build-up'!I169</f>
        <v>1.3</v>
      </c>
      <c r="E225" s="188">
        <v>1.2359999999999998</v>
      </c>
      <c r="F225" s="188">
        <v>0</v>
      </c>
      <c r="G225" s="188">
        <v>0</v>
      </c>
      <c r="H225" s="291">
        <f t="shared" si="16"/>
        <v>898242.1875</v>
      </c>
      <c r="I225" s="291">
        <f t="shared" si="16"/>
        <v>898242.1875</v>
      </c>
      <c r="J225" s="291">
        <f t="shared" si="16"/>
        <v>898242.1875</v>
      </c>
      <c r="K225" s="238">
        <f t="shared" si="17"/>
        <v>1443295.5468749998</v>
      </c>
      <c r="L225" s="238">
        <f t="shared" si="17"/>
        <v>0</v>
      </c>
      <c r="M225" s="238">
        <f t="shared" si="17"/>
        <v>0</v>
      </c>
      <c r="N225" s="187">
        <f t="shared" si="18"/>
        <v>1443295.5468749998</v>
      </c>
    </row>
    <row r="226" spans="1:14" ht="13.9" x14ac:dyDescent="0.4">
      <c r="A226" s="12" t="str">
        <f>Culvs!A226</f>
        <v>CBH Sidings NG</v>
      </c>
      <c r="B226" s="12">
        <f>Culvs!B226</f>
        <v>42</v>
      </c>
      <c r="C226" t="str">
        <f>Culvs!C226</f>
        <v>Katanning</v>
      </c>
      <c r="D226" s="204">
        <f>'DORC build-up'!I170</f>
        <v>1.3</v>
      </c>
      <c r="E226" s="188">
        <v>1.1150000000000002</v>
      </c>
      <c r="F226" s="188">
        <v>0</v>
      </c>
      <c r="G226" s="188">
        <v>0</v>
      </c>
      <c r="H226" s="291">
        <f t="shared" si="16"/>
        <v>898242.1875</v>
      </c>
      <c r="I226" s="291">
        <f t="shared" si="16"/>
        <v>898242.1875</v>
      </c>
      <c r="J226" s="291">
        <f t="shared" si="16"/>
        <v>898242.1875</v>
      </c>
      <c r="K226" s="238">
        <f t="shared" si="17"/>
        <v>1302002.0507812502</v>
      </c>
      <c r="L226" s="238">
        <f t="shared" si="17"/>
        <v>0</v>
      </c>
      <c r="M226" s="238">
        <f t="shared" si="17"/>
        <v>0</v>
      </c>
      <c r="N226" s="187">
        <f t="shared" si="18"/>
        <v>1302002.0507812502</v>
      </c>
    </row>
    <row r="227" spans="1:14" ht="13.9" x14ac:dyDescent="0.4">
      <c r="A227" s="12" t="str">
        <f>Culvs!A227</f>
        <v>CBH Sidings NG</v>
      </c>
      <c r="B227" s="12">
        <f>Culvs!B227</f>
        <v>42</v>
      </c>
      <c r="C227" t="str">
        <f>Culvs!C227</f>
        <v>Kirwan</v>
      </c>
      <c r="D227" s="204">
        <f>'DORC build-up'!I171</f>
        <v>1.2</v>
      </c>
      <c r="E227" s="188">
        <v>0.61599999999999999</v>
      </c>
      <c r="F227" s="188">
        <v>0</v>
      </c>
      <c r="G227" s="188">
        <v>0</v>
      </c>
      <c r="H227" s="291">
        <f t="shared" si="16"/>
        <v>898242.1875</v>
      </c>
      <c r="I227" s="291">
        <f t="shared" si="16"/>
        <v>898242.1875</v>
      </c>
      <c r="J227" s="291">
        <f t="shared" si="16"/>
        <v>898242.1875</v>
      </c>
      <c r="K227" s="238">
        <f t="shared" si="17"/>
        <v>663980.625</v>
      </c>
      <c r="L227" s="238">
        <f t="shared" si="17"/>
        <v>0</v>
      </c>
      <c r="M227" s="238">
        <f t="shared" si="17"/>
        <v>0</v>
      </c>
      <c r="N227" s="187">
        <f t="shared" si="18"/>
        <v>663980.625</v>
      </c>
    </row>
    <row r="228" spans="1:14" ht="13.9" x14ac:dyDescent="0.4">
      <c r="A228" s="12" t="str">
        <f>Culvs!A228</f>
        <v>CBH Sidings NG</v>
      </c>
      <c r="B228" s="12">
        <f>Culvs!B228</f>
        <v>42</v>
      </c>
      <c r="C228" t="str">
        <f>Culvs!C228</f>
        <v>Kondut</v>
      </c>
      <c r="D228" s="204">
        <f>'DORC build-up'!I172</f>
        <v>1.2</v>
      </c>
      <c r="E228" s="188">
        <v>0.77200000000000002</v>
      </c>
      <c r="F228" s="188">
        <v>0</v>
      </c>
      <c r="G228" s="188">
        <v>0</v>
      </c>
      <c r="H228" s="291">
        <f t="shared" si="16"/>
        <v>898242.1875</v>
      </c>
      <c r="I228" s="291">
        <f t="shared" si="16"/>
        <v>898242.1875</v>
      </c>
      <c r="J228" s="291">
        <f t="shared" si="16"/>
        <v>898242.1875</v>
      </c>
      <c r="K228" s="238">
        <f t="shared" si="17"/>
        <v>832131.5625</v>
      </c>
      <c r="L228" s="238">
        <f t="shared" si="17"/>
        <v>0</v>
      </c>
      <c r="M228" s="238">
        <f t="shared" si="17"/>
        <v>0</v>
      </c>
      <c r="N228" s="187">
        <f t="shared" si="18"/>
        <v>832131.5625</v>
      </c>
    </row>
    <row r="229" spans="1:14" ht="13.9" x14ac:dyDescent="0.4">
      <c r="A229" s="12" t="str">
        <f>Culvs!A229</f>
        <v>CBH Sidings NG</v>
      </c>
      <c r="B229" s="12">
        <f>Culvs!B229</f>
        <v>42</v>
      </c>
      <c r="C229" t="str">
        <f>Culvs!C229</f>
        <v>Konnongorring</v>
      </c>
      <c r="D229" s="204">
        <f>'DORC build-up'!I173</f>
        <v>1.2</v>
      </c>
      <c r="E229" s="188">
        <v>0.90699999999999992</v>
      </c>
      <c r="F229" s="188">
        <v>0</v>
      </c>
      <c r="G229" s="188">
        <v>0</v>
      </c>
      <c r="H229" s="291">
        <f t="shared" si="16"/>
        <v>898242.1875</v>
      </c>
      <c r="I229" s="291">
        <f t="shared" si="16"/>
        <v>898242.1875</v>
      </c>
      <c r="J229" s="291">
        <f t="shared" si="16"/>
        <v>898242.1875</v>
      </c>
      <c r="K229" s="238">
        <f t="shared" si="17"/>
        <v>977646.79687499977</v>
      </c>
      <c r="L229" s="238">
        <f t="shared" si="17"/>
        <v>0</v>
      </c>
      <c r="M229" s="238">
        <f t="shared" si="17"/>
        <v>0</v>
      </c>
      <c r="N229" s="187">
        <f t="shared" si="18"/>
        <v>977646.79687499977</v>
      </c>
    </row>
    <row r="230" spans="1:14" ht="13.9" x14ac:dyDescent="0.4">
      <c r="A230" s="12" t="str">
        <f>Culvs!A230</f>
        <v>CBH Sidings NG</v>
      </c>
      <c r="B230" s="12">
        <f>Culvs!B230</f>
        <v>42</v>
      </c>
      <c r="C230" t="str">
        <f>Culvs!C230</f>
        <v>Koorda</v>
      </c>
      <c r="D230" s="204">
        <f>'DORC build-up'!I174</f>
        <v>1.2</v>
      </c>
      <c r="E230" s="188">
        <v>1.2709999999999999</v>
      </c>
      <c r="F230" s="188">
        <v>0</v>
      </c>
      <c r="G230" s="188">
        <v>0</v>
      </c>
      <c r="H230" s="291">
        <f t="shared" si="16"/>
        <v>898242.1875</v>
      </c>
      <c r="I230" s="291">
        <f t="shared" si="16"/>
        <v>898242.1875</v>
      </c>
      <c r="J230" s="291">
        <f t="shared" si="16"/>
        <v>898242.1875</v>
      </c>
      <c r="K230" s="238">
        <f t="shared" si="17"/>
        <v>1369998.984375</v>
      </c>
      <c r="L230" s="238">
        <f t="shared" si="17"/>
        <v>0</v>
      </c>
      <c r="M230" s="238">
        <f t="shared" si="17"/>
        <v>0</v>
      </c>
      <c r="N230" s="187">
        <f t="shared" si="18"/>
        <v>1369998.984375</v>
      </c>
    </row>
    <row r="231" spans="1:14" ht="13.9" x14ac:dyDescent="0.4">
      <c r="A231" s="12" t="str">
        <f>Culvs!A231</f>
        <v>CBH Sidings NG</v>
      </c>
      <c r="B231" s="12">
        <f>Culvs!B231</f>
        <v>42</v>
      </c>
      <c r="C231" t="str">
        <f>Culvs!C231</f>
        <v>Kuender</v>
      </c>
      <c r="D231" s="204">
        <f>'DORC build-up'!I175</f>
        <v>1.3</v>
      </c>
      <c r="E231" s="188">
        <v>0.83400000000000007</v>
      </c>
      <c r="F231" s="188">
        <v>0</v>
      </c>
      <c r="G231" s="188">
        <v>0</v>
      </c>
      <c r="H231" s="291">
        <f t="shared" si="16"/>
        <v>898242.1875</v>
      </c>
      <c r="I231" s="291">
        <f t="shared" si="16"/>
        <v>898242.1875</v>
      </c>
      <c r="J231" s="291">
        <f t="shared" si="16"/>
        <v>898242.1875</v>
      </c>
      <c r="K231" s="238">
        <f t="shared" si="17"/>
        <v>973874.17968750023</v>
      </c>
      <c r="L231" s="238">
        <f t="shared" si="17"/>
        <v>0</v>
      </c>
      <c r="M231" s="238">
        <f t="shared" si="17"/>
        <v>0</v>
      </c>
      <c r="N231" s="187">
        <f t="shared" si="18"/>
        <v>973874.17968750023</v>
      </c>
    </row>
    <row r="232" spans="1:14" ht="13.9" x14ac:dyDescent="0.4">
      <c r="A232" s="12" t="str">
        <f>Culvs!A232</f>
        <v>CBH Sidings NG</v>
      </c>
      <c r="B232" s="12">
        <f>Culvs!B232</f>
        <v>42</v>
      </c>
      <c r="C232" t="str">
        <f>Culvs!C232</f>
        <v>Kukerin</v>
      </c>
      <c r="D232" s="204">
        <f>'DORC build-up'!I176</f>
        <v>1.3</v>
      </c>
      <c r="E232" s="188">
        <v>0.65600000000000003</v>
      </c>
      <c r="F232" s="188">
        <v>0</v>
      </c>
      <c r="G232" s="188">
        <v>0</v>
      </c>
      <c r="H232" s="291">
        <f t="shared" si="16"/>
        <v>898242.1875</v>
      </c>
      <c r="I232" s="291">
        <f t="shared" si="16"/>
        <v>898242.1875</v>
      </c>
      <c r="J232" s="291">
        <f t="shared" si="16"/>
        <v>898242.1875</v>
      </c>
      <c r="K232" s="238">
        <f t="shared" si="17"/>
        <v>766020.9375</v>
      </c>
      <c r="L232" s="238">
        <f t="shared" si="17"/>
        <v>0</v>
      </c>
      <c r="M232" s="238">
        <f t="shared" si="17"/>
        <v>0</v>
      </c>
      <c r="N232" s="187">
        <f t="shared" si="18"/>
        <v>766020.9375</v>
      </c>
    </row>
    <row r="233" spans="1:14" ht="13.9" x14ac:dyDescent="0.4">
      <c r="A233" s="12" t="str">
        <f>Culvs!A233</f>
        <v>CBH Sidings NG</v>
      </c>
      <c r="B233" s="12">
        <f>Culvs!B233</f>
        <v>42</v>
      </c>
      <c r="C233" t="str">
        <f>Culvs!C233</f>
        <v>Kulja</v>
      </c>
      <c r="D233" s="204">
        <f>'DORC build-up'!I177</f>
        <v>1.2</v>
      </c>
      <c r="E233" s="188">
        <v>0.56599999999999995</v>
      </c>
      <c r="F233" s="188">
        <v>0</v>
      </c>
      <c r="G233" s="188">
        <v>0</v>
      </c>
      <c r="H233" s="291">
        <f t="shared" si="16"/>
        <v>898242.1875</v>
      </c>
      <c r="I233" s="291">
        <f t="shared" si="16"/>
        <v>898242.1875</v>
      </c>
      <c r="J233" s="291">
        <f t="shared" si="16"/>
        <v>898242.1875</v>
      </c>
      <c r="K233" s="238">
        <f t="shared" si="17"/>
        <v>610086.09374999988</v>
      </c>
      <c r="L233" s="238">
        <f t="shared" si="17"/>
        <v>0</v>
      </c>
      <c r="M233" s="238">
        <f t="shared" si="17"/>
        <v>0</v>
      </c>
      <c r="N233" s="187">
        <f t="shared" si="18"/>
        <v>610086.09374999988</v>
      </c>
    </row>
    <row r="234" spans="1:14" ht="13.9" x14ac:dyDescent="0.4">
      <c r="A234" s="12" t="str">
        <f>Culvs!A234</f>
        <v>CBH Sidings NG</v>
      </c>
      <c r="B234" s="12">
        <f>Culvs!B234</f>
        <v>42</v>
      </c>
      <c r="C234" t="str">
        <f>Culvs!C234</f>
        <v>Lake Grace</v>
      </c>
      <c r="D234" s="204">
        <f>'DORC build-up'!I178</f>
        <v>1.3</v>
      </c>
      <c r="E234" s="188">
        <v>0</v>
      </c>
      <c r="F234" s="188">
        <v>1.609</v>
      </c>
      <c r="G234" s="188">
        <v>0</v>
      </c>
      <c r="H234" s="291">
        <f t="shared" si="16"/>
        <v>898242.1875</v>
      </c>
      <c r="I234" s="291">
        <f t="shared" si="16"/>
        <v>898242.1875</v>
      </c>
      <c r="J234" s="291">
        <f t="shared" si="16"/>
        <v>898242.1875</v>
      </c>
      <c r="K234" s="238">
        <f t="shared" si="17"/>
        <v>0</v>
      </c>
      <c r="L234" s="238">
        <f t="shared" si="17"/>
        <v>1878853.18359375</v>
      </c>
      <c r="M234" s="238">
        <f t="shared" si="17"/>
        <v>0</v>
      </c>
      <c r="N234" s="187">
        <f t="shared" si="18"/>
        <v>1878853.18359375</v>
      </c>
    </row>
    <row r="235" spans="1:14" ht="13.9" x14ac:dyDescent="0.4">
      <c r="A235" s="12" t="str">
        <f>Culvs!A235</f>
        <v>CBH Sidings NG</v>
      </c>
      <c r="B235" s="12">
        <f>Culvs!B235</f>
        <v>42</v>
      </c>
      <c r="C235" t="str">
        <f>Culvs!C235</f>
        <v>Latham</v>
      </c>
      <c r="D235" s="204">
        <f>'DORC build-up'!I179</f>
        <v>1.3</v>
      </c>
      <c r="E235" s="188">
        <v>0.22800000000000001</v>
      </c>
      <c r="F235" s="188">
        <v>0</v>
      </c>
      <c r="G235" s="188">
        <v>0</v>
      </c>
      <c r="H235" s="291">
        <f t="shared" si="16"/>
        <v>898242.1875</v>
      </c>
      <c r="I235" s="291">
        <f t="shared" si="16"/>
        <v>898242.1875</v>
      </c>
      <c r="J235" s="291">
        <f t="shared" si="16"/>
        <v>898242.1875</v>
      </c>
      <c r="K235" s="238">
        <f t="shared" si="17"/>
        <v>266238.984375</v>
      </c>
      <c r="L235" s="238">
        <f t="shared" si="17"/>
        <v>0</v>
      </c>
      <c r="M235" s="238">
        <f t="shared" si="17"/>
        <v>0</v>
      </c>
      <c r="N235" s="187">
        <f t="shared" si="18"/>
        <v>266238.984375</v>
      </c>
    </row>
    <row r="236" spans="1:14" ht="13.9" x14ac:dyDescent="0.4">
      <c r="A236" s="12" t="str">
        <f>Culvs!A236</f>
        <v>CBH Sidings NG</v>
      </c>
      <c r="B236" s="12">
        <f>Culvs!B236</f>
        <v>42</v>
      </c>
      <c r="C236" t="str">
        <f>Culvs!C236</f>
        <v>Manmanning</v>
      </c>
      <c r="D236" s="204">
        <f>'DORC build-up'!I180</f>
        <v>1.2</v>
      </c>
      <c r="E236" s="188">
        <v>0.82299999999999995</v>
      </c>
      <c r="F236" s="188">
        <v>0</v>
      </c>
      <c r="G236" s="188">
        <v>0</v>
      </c>
      <c r="H236" s="291">
        <f t="shared" si="16"/>
        <v>898242.1875</v>
      </c>
      <c r="I236" s="291">
        <f t="shared" si="16"/>
        <v>898242.1875</v>
      </c>
      <c r="J236" s="291">
        <f t="shared" si="16"/>
        <v>898242.1875</v>
      </c>
      <c r="K236" s="238">
        <f t="shared" si="17"/>
        <v>887103.984375</v>
      </c>
      <c r="L236" s="238">
        <f t="shared" si="17"/>
        <v>0</v>
      </c>
      <c r="M236" s="238">
        <f t="shared" si="17"/>
        <v>0</v>
      </c>
      <c r="N236" s="187">
        <f t="shared" si="18"/>
        <v>887103.984375</v>
      </c>
    </row>
    <row r="237" spans="1:14" ht="13.9" x14ac:dyDescent="0.4">
      <c r="A237" s="12" t="str">
        <f>Culvs!A237</f>
        <v>CBH Sidings NG</v>
      </c>
      <c r="B237" s="12">
        <f>Culvs!B237</f>
        <v>42</v>
      </c>
      <c r="C237" t="str">
        <f>Culvs!C237</f>
        <v>Marchagee</v>
      </c>
      <c r="D237" s="204">
        <f>'DORC build-up'!I181</f>
        <v>1.3</v>
      </c>
      <c r="E237" s="188">
        <v>0.91800000000000004</v>
      </c>
      <c r="F237" s="188">
        <v>0</v>
      </c>
      <c r="G237" s="188">
        <v>0</v>
      </c>
      <c r="H237" s="291">
        <f t="shared" si="16"/>
        <v>898242.1875</v>
      </c>
      <c r="I237" s="291">
        <f t="shared" si="16"/>
        <v>898242.1875</v>
      </c>
      <c r="J237" s="291">
        <f t="shared" si="16"/>
        <v>898242.1875</v>
      </c>
      <c r="K237" s="238">
        <f t="shared" si="17"/>
        <v>1071962.2265625</v>
      </c>
      <c r="L237" s="238">
        <f t="shared" si="17"/>
        <v>0</v>
      </c>
      <c r="M237" s="238">
        <f t="shared" si="17"/>
        <v>0</v>
      </c>
      <c r="N237" s="187">
        <f t="shared" si="18"/>
        <v>1071962.2265625</v>
      </c>
    </row>
    <row r="238" spans="1:14" ht="13.9" x14ac:dyDescent="0.4">
      <c r="A238" s="12" t="str">
        <f>Culvs!A238</f>
        <v>CBH Sidings NG</v>
      </c>
      <c r="B238" s="12">
        <f>Culvs!B238</f>
        <v>42</v>
      </c>
      <c r="C238" t="str">
        <f>Culvs!C238</f>
        <v>Maya</v>
      </c>
      <c r="D238" s="204">
        <f>'DORC build-up'!I182</f>
        <v>1.3</v>
      </c>
      <c r="E238" s="188">
        <v>0.59199999999999997</v>
      </c>
      <c r="F238" s="188">
        <v>0</v>
      </c>
      <c r="G238" s="188">
        <v>0</v>
      </c>
      <c r="H238" s="291">
        <f t="shared" si="16"/>
        <v>898242.1875</v>
      </c>
      <c r="I238" s="291">
        <f t="shared" si="16"/>
        <v>898242.1875</v>
      </c>
      <c r="J238" s="291">
        <f t="shared" si="16"/>
        <v>898242.1875</v>
      </c>
      <c r="K238" s="238">
        <f t="shared" si="17"/>
        <v>691287.1875</v>
      </c>
      <c r="L238" s="238">
        <f t="shared" si="17"/>
        <v>0</v>
      </c>
      <c r="M238" s="238">
        <f t="shared" si="17"/>
        <v>0</v>
      </c>
      <c r="N238" s="187">
        <f t="shared" si="18"/>
        <v>691287.1875</v>
      </c>
    </row>
    <row r="239" spans="1:14" ht="13.9" x14ac:dyDescent="0.4">
      <c r="A239" s="12" t="str">
        <f>Culvs!A239</f>
        <v>CBH Sidings NG</v>
      </c>
      <c r="B239" s="12">
        <f>Culvs!B239</f>
        <v>42</v>
      </c>
      <c r="C239" t="str">
        <f>Culvs!C239</f>
        <v>McLevie</v>
      </c>
      <c r="D239" s="204">
        <f>'DORC build-up'!I183</f>
        <v>1.2</v>
      </c>
      <c r="E239" s="188">
        <v>1.07</v>
      </c>
      <c r="F239" s="188">
        <v>0</v>
      </c>
      <c r="G239" s="188">
        <v>0</v>
      </c>
      <c r="H239" s="291">
        <f t="shared" si="16"/>
        <v>898242.1875</v>
      </c>
      <c r="I239" s="291">
        <f t="shared" si="16"/>
        <v>898242.1875</v>
      </c>
      <c r="J239" s="291">
        <f t="shared" si="16"/>
        <v>898242.1875</v>
      </c>
      <c r="K239" s="238">
        <f t="shared" si="17"/>
        <v>1153342.96875</v>
      </c>
      <c r="L239" s="238">
        <f t="shared" si="17"/>
        <v>0</v>
      </c>
      <c r="M239" s="238">
        <f t="shared" si="17"/>
        <v>0</v>
      </c>
      <c r="N239" s="187">
        <f t="shared" si="18"/>
        <v>1153342.96875</v>
      </c>
    </row>
    <row r="240" spans="1:14" ht="13.9" x14ac:dyDescent="0.4">
      <c r="A240" s="12" t="str">
        <f>Culvs!A240</f>
        <v>CBH Sidings NG</v>
      </c>
      <c r="B240" s="12">
        <f>Culvs!B240</f>
        <v>42</v>
      </c>
      <c r="C240" t="str">
        <f>Culvs!C240</f>
        <v>Miling</v>
      </c>
      <c r="D240" s="204">
        <f>'DORC build-up'!I184</f>
        <v>1.2</v>
      </c>
      <c r="E240" s="188">
        <v>1.232</v>
      </c>
      <c r="F240" s="188">
        <v>0</v>
      </c>
      <c r="G240" s="188">
        <v>0</v>
      </c>
      <c r="H240" s="291">
        <f t="shared" si="16"/>
        <v>898242.1875</v>
      </c>
      <c r="I240" s="291">
        <f t="shared" si="16"/>
        <v>898242.1875</v>
      </c>
      <c r="J240" s="291">
        <f t="shared" si="16"/>
        <v>898242.1875</v>
      </c>
      <c r="K240" s="238">
        <f t="shared" si="17"/>
        <v>1327961.25</v>
      </c>
      <c r="L240" s="238">
        <f t="shared" si="17"/>
        <v>0</v>
      </c>
      <c r="M240" s="238">
        <f t="shared" si="17"/>
        <v>0</v>
      </c>
      <c r="N240" s="187">
        <f t="shared" si="18"/>
        <v>1327961.25</v>
      </c>
    </row>
    <row r="241" spans="1:14" ht="13.9" x14ac:dyDescent="0.4">
      <c r="A241" s="12" t="str">
        <f>Culvs!A241</f>
        <v>CBH Sidings NG</v>
      </c>
      <c r="B241" s="12">
        <f>Culvs!B241</f>
        <v>42</v>
      </c>
      <c r="C241" t="str">
        <f>Culvs!C241</f>
        <v>Mingenew</v>
      </c>
      <c r="D241" s="204">
        <f>'DORC build-up'!I185</f>
        <v>1.3</v>
      </c>
      <c r="E241" s="188">
        <v>1.8470000000000002</v>
      </c>
      <c r="F241" s="188">
        <v>0</v>
      </c>
      <c r="G241" s="188">
        <v>0</v>
      </c>
      <c r="H241" s="291">
        <f t="shared" si="16"/>
        <v>898242.1875</v>
      </c>
      <c r="I241" s="291">
        <f t="shared" si="16"/>
        <v>898242.1875</v>
      </c>
      <c r="J241" s="291">
        <f t="shared" si="16"/>
        <v>898242.1875</v>
      </c>
      <c r="K241" s="238">
        <f t="shared" si="17"/>
        <v>2156769.3164062505</v>
      </c>
      <c r="L241" s="238">
        <f t="shared" si="17"/>
        <v>0</v>
      </c>
      <c r="M241" s="238">
        <f t="shared" si="17"/>
        <v>0</v>
      </c>
      <c r="N241" s="187">
        <f t="shared" si="18"/>
        <v>2156769.3164062505</v>
      </c>
    </row>
    <row r="242" spans="1:14" ht="13.9" x14ac:dyDescent="0.4">
      <c r="A242" s="12" t="str">
        <f>Culvs!A242</f>
        <v>CBH Sidings NG</v>
      </c>
      <c r="B242" s="12">
        <f>Culvs!B242</f>
        <v>42</v>
      </c>
      <c r="C242" t="str">
        <f>Culvs!C242</f>
        <v>Mogumber</v>
      </c>
      <c r="D242" s="204">
        <f>'DORC build-up'!I186</f>
        <v>1.3</v>
      </c>
      <c r="E242" s="188">
        <v>0.76700000000000002</v>
      </c>
      <c r="F242" s="188">
        <v>0</v>
      </c>
      <c r="G242" s="188">
        <v>0</v>
      </c>
      <c r="H242" s="291">
        <f t="shared" si="16"/>
        <v>898242.1875</v>
      </c>
      <c r="I242" s="291">
        <f t="shared" si="16"/>
        <v>898242.1875</v>
      </c>
      <c r="J242" s="291">
        <f t="shared" si="16"/>
        <v>898242.1875</v>
      </c>
      <c r="K242" s="238">
        <f t="shared" si="17"/>
        <v>895637.28515625</v>
      </c>
      <c r="L242" s="238">
        <f t="shared" si="17"/>
        <v>0</v>
      </c>
      <c r="M242" s="238">
        <f t="shared" si="17"/>
        <v>0</v>
      </c>
      <c r="N242" s="187">
        <f t="shared" si="18"/>
        <v>895637.28515625</v>
      </c>
    </row>
    <row r="243" spans="1:14" ht="13.9" x14ac:dyDescent="0.4">
      <c r="A243" s="12" t="str">
        <f>Culvs!A243</f>
        <v>CBH Sidings NG</v>
      </c>
      <c r="B243" s="12">
        <f>Culvs!B243</f>
        <v>42</v>
      </c>
      <c r="C243" t="str">
        <f>Culvs!C243</f>
        <v>Moora</v>
      </c>
      <c r="D243" s="204">
        <f>'DORC build-up'!I187</f>
        <v>1.3</v>
      </c>
      <c r="E243" s="188">
        <v>1.6190000000000002</v>
      </c>
      <c r="F243" s="188">
        <v>0</v>
      </c>
      <c r="G243" s="188">
        <v>0</v>
      </c>
      <c r="H243" s="291">
        <f t="shared" si="16"/>
        <v>898242.1875</v>
      </c>
      <c r="I243" s="291">
        <f t="shared" si="16"/>
        <v>898242.1875</v>
      </c>
      <c r="J243" s="291">
        <f t="shared" si="16"/>
        <v>898242.1875</v>
      </c>
      <c r="K243" s="238">
        <f t="shared" si="17"/>
        <v>1890530.3320312505</v>
      </c>
      <c r="L243" s="238">
        <f t="shared" si="17"/>
        <v>0</v>
      </c>
      <c r="M243" s="238">
        <f t="shared" si="17"/>
        <v>0</v>
      </c>
      <c r="N243" s="187">
        <f t="shared" si="18"/>
        <v>1890530.3320312505</v>
      </c>
    </row>
    <row r="244" spans="1:14" ht="13.9" x14ac:dyDescent="0.4">
      <c r="A244" s="12" t="str">
        <f>Culvs!A244</f>
        <v>CBH Sidings NG</v>
      </c>
      <c r="B244" s="12">
        <f>Culvs!B244</f>
        <v>42</v>
      </c>
      <c r="C244" t="str">
        <f>Culvs!C244</f>
        <v>Morawa</v>
      </c>
      <c r="D244" s="204">
        <f>'DORC build-up'!I188</f>
        <v>1.3</v>
      </c>
      <c r="E244" s="188">
        <v>1.5819999999999999</v>
      </c>
      <c r="F244" s="188">
        <v>0</v>
      </c>
      <c r="G244" s="188">
        <v>0</v>
      </c>
      <c r="H244" s="291">
        <f t="shared" si="16"/>
        <v>898242.1875</v>
      </c>
      <c r="I244" s="291">
        <f t="shared" si="16"/>
        <v>898242.1875</v>
      </c>
      <c r="J244" s="291">
        <f t="shared" si="16"/>
        <v>898242.1875</v>
      </c>
      <c r="K244" s="238">
        <f t="shared" si="17"/>
        <v>1847324.8828124998</v>
      </c>
      <c r="L244" s="238">
        <f t="shared" si="17"/>
        <v>0</v>
      </c>
      <c r="M244" s="238">
        <f t="shared" si="17"/>
        <v>0</v>
      </c>
      <c r="N244" s="187">
        <f t="shared" si="18"/>
        <v>1847324.8828124998</v>
      </c>
    </row>
    <row r="245" spans="1:14" ht="13.9" x14ac:dyDescent="0.4">
      <c r="A245" s="12" t="str">
        <f>Culvs!A245</f>
        <v>CBH Sidings NG</v>
      </c>
      <c r="B245" s="12">
        <f>Culvs!B245</f>
        <v>42</v>
      </c>
      <c r="C245" t="str">
        <f>Culvs!C245</f>
        <v>Moulyinning</v>
      </c>
      <c r="D245" s="204">
        <f>'DORC build-up'!I189</f>
        <v>1.3</v>
      </c>
      <c r="E245" s="188">
        <v>0.48799999999999999</v>
      </c>
      <c r="F245" s="188">
        <v>0</v>
      </c>
      <c r="G245" s="188">
        <v>0</v>
      </c>
      <c r="H245" s="291">
        <f t="shared" si="16"/>
        <v>898242.1875</v>
      </c>
      <c r="I245" s="291">
        <f t="shared" si="16"/>
        <v>898242.1875</v>
      </c>
      <c r="J245" s="291">
        <f t="shared" si="16"/>
        <v>898242.1875</v>
      </c>
      <c r="K245" s="238">
        <f t="shared" si="17"/>
        <v>569844.84375</v>
      </c>
      <c r="L245" s="238">
        <f t="shared" si="17"/>
        <v>0</v>
      </c>
      <c r="M245" s="238">
        <f t="shared" si="17"/>
        <v>0</v>
      </c>
      <c r="N245" s="187">
        <f t="shared" si="18"/>
        <v>569844.84375</v>
      </c>
    </row>
    <row r="246" spans="1:14" ht="13.9" x14ac:dyDescent="0.4">
      <c r="A246" s="12" t="str">
        <f>Culvs!A246</f>
        <v>CBH Sidings NG</v>
      </c>
      <c r="B246" s="12">
        <f>Culvs!B246</f>
        <v>42</v>
      </c>
      <c r="C246" t="str">
        <f>Culvs!C246</f>
        <v>Mount Kokeby</v>
      </c>
      <c r="D246" s="204">
        <f>'DORC build-up'!I190</f>
        <v>1.3</v>
      </c>
      <c r="E246" s="188">
        <v>0.57999999999999996</v>
      </c>
      <c r="F246" s="188">
        <v>0</v>
      </c>
      <c r="G246" s="188">
        <v>0</v>
      </c>
      <c r="H246" s="291">
        <f t="shared" si="16"/>
        <v>898242.1875</v>
      </c>
      <c r="I246" s="291">
        <f t="shared" si="16"/>
        <v>898242.1875</v>
      </c>
      <c r="J246" s="291">
        <f t="shared" si="16"/>
        <v>898242.1875</v>
      </c>
      <c r="K246" s="238">
        <f t="shared" si="17"/>
        <v>677274.609375</v>
      </c>
      <c r="L246" s="238">
        <f t="shared" si="17"/>
        <v>0</v>
      </c>
      <c r="M246" s="238">
        <f t="shared" si="17"/>
        <v>0</v>
      </c>
      <c r="N246" s="187">
        <f t="shared" si="18"/>
        <v>677274.609375</v>
      </c>
    </row>
    <row r="247" spans="1:14" ht="13.9" x14ac:dyDescent="0.4">
      <c r="A247" s="12" t="str">
        <f>Culvs!A247</f>
        <v>CBH Sidings NG</v>
      </c>
      <c r="B247" s="12">
        <f>Culvs!B247</f>
        <v>42</v>
      </c>
      <c r="C247" t="str">
        <f>Culvs!C247</f>
        <v>Mukinbudin</v>
      </c>
      <c r="D247" s="204">
        <f>'DORC build-up'!I191</f>
        <v>1.2</v>
      </c>
      <c r="E247" s="188">
        <v>0</v>
      </c>
      <c r="F247" s="188">
        <v>1.385</v>
      </c>
      <c r="G247" s="188">
        <v>0</v>
      </c>
      <c r="H247" s="291">
        <f t="shared" si="16"/>
        <v>898242.1875</v>
      </c>
      <c r="I247" s="291">
        <f t="shared" si="16"/>
        <v>898242.1875</v>
      </c>
      <c r="J247" s="291">
        <f t="shared" si="16"/>
        <v>898242.1875</v>
      </c>
      <c r="K247" s="238">
        <f t="shared" si="17"/>
        <v>0</v>
      </c>
      <c r="L247" s="238">
        <f t="shared" si="17"/>
        <v>1492878.515625</v>
      </c>
      <c r="M247" s="238">
        <f t="shared" si="17"/>
        <v>0</v>
      </c>
      <c r="N247" s="187">
        <f t="shared" si="18"/>
        <v>1492878.515625</v>
      </c>
    </row>
    <row r="248" spans="1:14" ht="13.9" x14ac:dyDescent="0.4">
      <c r="A248" s="12" t="str">
        <f>Culvs!A248</f>
        <v>CBH Sidings NG</v>
      </c>
      <c r="B248" s="12">
        <f>Culvs!B248</f>
        <v>42</v>
      </c>
      <c r="C248" t="str">
        <f>Culvs!C248</f>
        <v>Mullewa</v>
      </c>
      <c r="D248" s="204">
        <f>'DORC build-up'!I192</f>
        <v>1.3</v>
      </c>
      <c r="E248" s="188">
        <v>1.3214999999999999</v>
      </c>
      <c r="F248" s="188">
        <v>0</v>
      </c>
      <c r="G248" s="188">
        <v>0</v>
      </c>
      <c r="H248" s="291">
        <f t="shared" si="16"/>
        <v>898242.1875</v>
      </c>
      <c r="I248" s="291">
        <f t="shared" si="16"/>
        <v>898242.1875</v>
      </c>
      <c r="J248" s="291">
        <f t="shared" si="16"/>
        <v>898242.1875</v>
      </c>
      <c r="K248" s="238">
        <f t="shared" si="17"/>
        <v>1543135.166015625</v>
      </c>
      <c r="L248" s="238">
        <f t="shared" si="17"/>
        <v>0</v>
      </c>
      <c r="M248" s="238">
        <f t="shared" si="17"/>
        <v>0</v>
      </c>
      <c r="N248" s="187">
        <f t="shared" si="18"/>
        <v>1543135.166015625</v>
      </c>
    </row>
    <row r="249" spans="1:14" ht="13.9" x14ac:dyDescent="0.4">
      <c r="A249" s="12" t="str">
        <f>Culvs!A249</f>
        <v>CBH Sidings NG</v>
      </c>
      <c r="B249" s="12">
        <f>Culvs!B249</f>
        <v>42</v>
      </c>
      <c r="C249" t="str">
        <f>Culvs!C249</f>
        <v>Narrogin</v>
      </c>
      <c r="D249" s="204">
        <f>'DORC build-up'!I193</f>
        <v>1.3</v>
      </c>
      <c r="E249" s="188">
        <v>0.94100000000000006</v>
      </c>
      <c r="F249" s="188">
        <v>0</v>
      </c>
      <c r="G249" s="188">
        <v>0</v>
      </c>
      <c r="H249" s="291">
        <f t="shared" si="16"/>
        <v>898242.1875</v>
      </c>
      <c r="I249" s="291">
        <f t="shared" si="16"/>
        <v>898242.1875</v>
      </c>
      <c r="J249" s="291">
        <f t="shared" si="16"/>
        <v>898242.1875</v>
      </c>
      <c r="K249" s="238">
        <f t="shared" si="17"/>
        <v>1098819.66796875</v>
      </c>
      <c r="L249" s="238">
        <f t="shared" si="17"/>
        <v>0</v>
      </c>
      <c r="M249" s="238">
        <f t="shared" si="17"/>
        <v>0</v>
      </c>
      <c r="N249" s="187">
        <f t="shared" si="18"/>
        <v>1098819.66796875</v>
      </c>
    </row>
    <row r="250" spans="1:14" ht="13.9" x14ac:dyDescent="0.4">
      <c r="A250" s="12" t="str">
        <f>Culvs!A250</f>
        <v>CBH Sidings NG</v>
      </c>
      <c r="B250" s="12">
        <f>Culvs!B250</f>
        <v>42</v>
      </c>
      <c r="C250" t="str">
        <f>Culvs!C250</f>
        <v>Newdegate</v>
      </c>
      <c r="D250" s="204">
        <f>'DORC build-up'!I194</f>
        <v>1.3</v>
      </c>
      <c r="E250" s="188">
        <v>0.82699999999999996</v>
      </c>
      <c r="F250" s="188">
        <v>0</v>
      </c>
      <c r="G250" s="188">
        <v>0</v>
      </c>
      <c r="H250" s="291">
        <f t="shared" si="16"/>
        <v>898242.1875</v>
      </c>
      <c r="I250" s="291">
        <f t="shared" si="16"/>
        <v>898242.1875</v>
      </c>
      <c r="J250" s="291">
        <f t="shared" si="16"/>
        <v>898242.1875</v>
      </c>
      <c r="K250" s="238">
        <f t="shared" si="17"/>
        <v>965700.17578125</v>
      </c>
      <c r="L250" s="238">
        <f t="shared" si="17"/>
        <v>0</v>
      </c>
      <c r="M250" s="238">
        <f t="shared" si="17"/>
        <v>0</v>
      </c>
      <c r="N250" s="187">
        <f t="shared" si="18"/>
        <v>965700.17578125</v>
      </c>
    </row>
    <row r="251" spans="1:14" ht="13.9" x14ac:dyDescent="0.4">
      <c r="A251" s="12" t="str">
        <f>Culvs!A251</f>
        <v>CBH Sidings NG</v>
      </c>
      <c r="B251" s="12">
        <f>Culvs!B251</f>
        <v>42</v>
      </c>
      <c r="C251" t="str">
        <f>Culvs!C251</f>
        <v>Perenjori</v>
      </c>
      <c r="D251" s="204">
        <f>'DORC build-up'!I195</f>
        <v>1.3</v>
      </c>
      <c r="E251" s="188">
        <v>0.82500000000000007</v>
      </c>
      <c r="F251" s="188">
        <v>0</v>
      </c>
      <c r="G251" s="188">
        <v>0</v>
      </c>
      <c r="H251" s="291">
        <f t="shared" si="16"/>
        <v>898242.1875</v>
      </c>
      <c r="I251" s="291">
        <f t="shared" si="16"/>
        <v>898242.1875</v>
      </c>
      <c r="J251" s="291">
        <f t="shared" si="16"/>
        <v>898242.1875</v>
      </c>
      <c r="K251" s="238">
        <f t="shared" si="17"/>
        <v>963364.74609375023</v>
      </c>
      <c r="L251" s="238">
        <f t="shared" si="17"/>
        <v>0</v>
      </c>
      <c r="M251" s="238">
        <f t="shared" si="17"/>
        <v>0</v>
      </c>
      <c r="N251" s="187">
        <f t="shared" si="18"/>
        <v>963364.74609375023</v>
      </c>
    </row>
    <row r="252" spans="1:14" ht="13.9" x14ac:dyDescent="0.4">
      <c r="A252" s="12" t="str">
        <f>Culvs!A252</f>
        <v>CBH Sidings NG</v>
      </c>
      <c r="B252" s="12">
        <f>Culvs!B252</f>
        <v>42</v>
      </c>
      <c r="C252" t="str">
        <f>Culvs!C252</f>
        <v>Piawanning</v>
      </c>
      <c r="D252" s="204">
        <f>'DORC build-up'!I196</f>
        <v>1.2</v>
      </c>
      <c r="E252" s="188">
        <v>0.93599999999999994</v>
      </c>
      <c r="F252" s="188">
        <v>0</v>
      </c>
      <c r="G252" s="188">
        <v>0</v>
      </c>
      <c r="H252" s="291">
        <f t="shared" si="16"/>
        <v>898242.1875</v>
      </c>
      <c r="I252" s="291">
        <f t="shared" si="16"/>
        <v>898242.1875</v>
      </c>
      <c r="J252" s="291">
        <f t="shared" si="16"/>
        <v>898242.1875</v>
      </c>
      <c r="K252" s="238">
        <f t="shared" si="17"/>
        <v>1008905.625</v>
      </c>
      <c r="L252" s="238">
        <f t="shared" si="17"/>
        <v>0</v>
      </c>
      <c r="M252" s="238">
        <f t="shared" si="17"/>
        <v>0</v>
      </c>
      <c r="N252" s="187">
        <f t="shared" si="18"/>
        <v>1008905.625</v>
      </c>
    </row>
    <row r="253" spans="1:14" ht="13.9" x14ac:dyDescent="0.4">
      <c r="A253" s="12" t="str">
        <f>Culvs!A253</f>
        <v>CBH Sidings NG</v>
      </c>
      <c r="B253" s="12">
        <f>Culvs!B253</f>
        <v>42</v>
      </c>
      <c r="C253" t="str">
        <f>Culvs!C253</f>
        <v>Pingaring</v>
      </c>
      <c r="D253" s="204">
        <f>'DORC build-up'!I197</f>
        <v>1.3</v>
      </c>
      <c r="E253" s="188">
        <v>0.82</v>
      </c>
      <c r="F253" s="188">
        <v>0</v>
      </c>
      <c r="G253" s="188">
        <v>0</v>
      </c>
      <c r="H253" s="291">
        <f t="shared" si="16"/>
        <v>898242.1875</v>
      </c>
      <c r="I253" s="291">
        <f t="shared" si="16"/>
        <v>898242.1875</v>
      </c>
      <c r="J253" s="291">
        <f t="shared" si="16"/>
        <v>898242.1875</v>
      </c>
      <c r="K253" s="238">
        <f t="shared" si="17"/>
        <v>957526.171875</v>
      </c>
      <c r="L253" s="238">
        <f t="shared" si="17"/>
        <v>0</v>
      </c>
      <c r="M253" s="238">
        <f t="shared" si="17"/>
        <v>0</v>
      </c>
      <c r="N253" s="187">
        <f t="shared" si="18"/>
        <v>957526.171875</v>
      </c>
    </row>
    <row r="254" spans="1:14" ht="13.9" x14ac:dyDescent="0.4">
      <c r="A254" s="12" t="str">
        <f>Culvs!A254</f>
        <v>CBH Sidings NG</v>
      </c>
      <c r="B254" s="12">
        <f>Culvs!B254</f>
        <v>42</v>
      </c>
      <c r="C254" t="str">
        <f>Culvs!C254</f>
        <v>Pithara</v>
      </c>
      <c r="D254" s="204">
        <f>'DORC build-up'!I198</f>
        <v>1.2</v>
      </c>
      <c r="E254" s="188">
        <v>0.73199999999999998</v>
      </c>
      <c r="F254" s="188">
        <v>0</v>
      </c>
      <c r="G254" s="188">
        <v>0</v>
      </c>
      <c r="H254" s="291">
        <f t="shared" si="16"/>
        <v>898242.1875</v>
      </c>
      <c r="I254" s="291">
        <f t="shared" si="16"/>
        <v>898242.1875</v>
      </c>
      <c r="J254" s="291">
        <f t="shared" si="16"/>
        <v>898242.1875</v>
      </c>
      <c r="K254" s="238">
        <f t="shared" si="17"/>
        <v>789015.9375</v>
      </c>
      <c r="L254" s="238">
        <f t="shared" si="17"/>
        <v>0</v>
      </c>
      <c r="M254" s="238">
        <f t="shared" si="17"/>
        <v>0</v>
      </c>
      <c r="N254" s="187">
        <f t="shared" si="18"/>
        <v>789015.9375</v>
      </c>
    </row>
    <row r="255" spans="1:14" ht="13.9" x14ac:dyDescent="0.4">
      <c r="A255" s="12" t="str">
        <f>Culvs!A255</f>
        <v>CBH Sidings NG</v>
      </c>
      <c r="B255" s="12">
        <f>Culvs!B255</f>
        <v>42</v>
      </c>
      <c r="C255" t="str">
        <f>Culvs!C255</f>
        <v>Tambellup</v>
      </c>
      <c r="D255" s="204">
        <f>'DORC build-up'!I199</f>
        <v>1.3</v>
      </c>
      <c r="E255" s="188">
        <v>0.66100000000000003</v>
      </c>
      <c r="F255" s="188">
        <v>0</v>
      </c>
      <c r="G255" s="188">
        <v>0</v>
      </c>
      <c r="H255" s="291">
        <f t="shared" si="16"/>
        <v>898242.1875</v>
      </c>
      <c r="I255" s="291">
        <f t="shared" si="16"/>
        <v>898242.1875</v>
      </c>
      <c r="J255" s="291">
        <f t="shared" si="16"/>
        <v>898242.1875</v>
      </c>
      <c r="K255" s="238">
        <f t="shared" si="17"/>
        <v>771859.51171875</v>
      </c>
      <c r="L255" s="238">
        <f t="shared" si="17"/>
        <v>0</v>
      </c>
      <c r="M255" s="238">
        <f t="shared" si="17"/>
        <v>0</v>
      </c>
      <c r="N255" s="187">
        <f t="shared" si="18"/>
        <v>771859.51171875</v>
      </c>
    </row>
    <row r="256" spans="1:14" ht="13.9" x14ac:dyDescent="0.4">
      <c r="A256" s="12" t="str">
        <f>Culvs!A256</f>
        <v>CBH Sidings NG</v>
      </c>
      <c r="B256" s="12">
        <f>Culvs!B256</f>
        <v>42</v>
      </c>
      <c r="C256" t="str">
        <f>Culvs!C256</f>
        <v>Tarin Rock</v>
      </c>
      <c r="D256" s="204">
        <f>'DORC build-up'!I200</f>
        <v>1.3</v>
      </c>
      <c r="E256" s="188">
        <v>0.58299999999999996</v>
      </c>
      <c r="F256" s="188">
        <v>0</v>
      </c>
      <c r="G256" s="188">
        <v>0</v>
      </c>
      <c r="H256" s="291">
        <f t="shared" si="16"/>
        <v>898242.1875</v>
      </c>
      <c r="I256" s="291">
        <f t="shared" si="16"/>
        <v>898242.1875</v>
      </c>
      <c r="J256" s="291">
        <f t="shared" si="16"/>
        <v>898242.1875</v>
      </c>
      <c r="K256" s="238">
        <f t="shared" si="17"/>
        <v>680777.75390625</v>
      </c>
      <c r="L256" s="238">
        <f t="shared" si="17"/>
        <v>0</v>
      </c>
      <c r="M256" s="238">
        <f t="shared" si="17"/>
        <v>0</v>
      </c>
      <c r="N256" s="187">
        <f t="shared" si="18"/>
        <v>680777.75390625</v>
      </c>
    </row>
    <row r="257" spans="1:14" ht="13.9" x14ac:dyDescent="0.4">
      <c r="A257" s="12" t="str">
        <f>Culvs!A257</f>
        <v>CBH Sidings NG</v>
      </c>
      <c r="B257" s="12">
        <f>Culvs!B257</f>
        <v>42</v>
      </c>
      <c r="C257" t="str">
        <f>Culvs!C257</f>
        <v>Three Springs</v>
      </c>
      <c r="D257" s="204">
        <f>'DORC build-up'!I201</f>
        <v>1.3</v>
      </c>
      <c r="E257" s="188">
        <v>1.0550000000000002</v>
      </c>
      <c r="F257" s="188">
        <v>0</v>
      </c>
      <c r="G257" s="188">
        <v>0</v>
      </c>
      <c r="H257" s="291">
        <f t="shared" si="16"/>
        <v>898242.1875</v>
      </c>
      <c r="I257" s="291">
        <f t="shared" si="16"/>
        <v>898242.1875</v>
      </c>
      <c r="J257" s="291">
        <f t="shared" si="16"/>
        <v>898242.1875</v>
      </c>
      <c r="K257" s="238">
        <f t="shared" si="17"/>
        <v>1231939.1601562502</v>
      </c>
      <c r="L257" s="238">
        <f t="shared" si="17"/>
        <v>0</v>
      </c>
      <c r="M257" s="238">
        <f t="shared" si="17"/>
        <v>0</v>
      </c>
      <c r="N257" s="187">
        <f t="shared" si="18"/>
        <v>1231939.1601562502</v>
      </c>
    </row>
    <row r="258" spans="1:14" ht="13.9" x14ac:dyDescent="0.4">
      <c r="A258" s="12" t="str">
        <f>Culvs!A258</f>
        <v>CBH Sidings NG</v>
      </c>
      <c r="B258" s="12">
        <f>Culvs!B258</f>
        <v>42</v>
      </c>
      <c r="C258" t="str">
        <f>Culvs!C258</f>
        <v>Wagin</v>
      </c>
      <c r="D258" s="204">
        <f>'DORC build-up'!I202</f>
        <v>1.3</v>
      </c>
      <c r="E258" s="188">
        <v>1.103</v>
      </c>
      <c r="F258" s="188">
        <v>0</v>
      </c>
      <c r="G258" s="188">
        <v>0</v>
      </c>
      <c r="H258" s="291">
        <f t="shared" si="16"/>
        <v>898242.1875</v>
      </c>
      <c r="I258" s="291">
        <f t="shared" si="16"/>
        <v>898242.1875</v>
      </c>
      <c r="J258" s="291">
        <f t="shared" si="16"/>
        <v>898242.1875</v>
      </c>
      <c r="K258" s="238">
        <f t="shared" si="17"/>
        <v>1287989.47265625</v>
      </c>
      <c r="L258" s="238">
        <f t="shared" si="17"/>
        <v>0</v>
      </c>
      <c r="M258" s="238">
        <f t="shared" si="17"/>
        <v>0</v>
      </c>
      <c r="N258" s="187">
        <f t="shared" si="18"/>
        <v>1287989.47265625</v>
      </c>
    </row>
    <row r="259" spans="1:14" ht="13.9" x14ac:dyDescent="0.4">
      <c r="A259" s="12" t="str">
        <f>Culvs!A259</f>
        <v>CBH Sidings NG</v>
      </c>
      <c r="B259" s="12">
        <f>Culvs!B259</f>
        <v>42</v>
      </c>
      <c r="C259" t="str">
        <f>Culvs!C259</f>
        <v>Watheroo</v>
      </c>
      <c r="D259" s="204">
        <f>'DORC build-up'!I203</f>
        <v>1.3</v>
      </c>
      <c r="E259" s="188">
        <v>0.67800000000000005</v>
      </c>
      <c r="F259" s="188">
        <v>0</v>
      </c>
      <c r="G259" s="188">
        <v>0</v>
      </c>
      <c r="H259" s="291">
        <f t="shared" si="16"/>
        <v>898242.1875</v>
      </c>
      <c r="I259" s="291">
        <f t="shared" si="16"/>
        <v>898242.1875</v>
      </c>
      <c r="J259" s="291">
        <f t="shared" si="16"/>
        <v>898242.1875</v>
      </c>
      <c r="K259" s="238">
        <f t="shared" si="17"/>
        <v>791710.6640625</v>
      </c>
      <c r="L259" s="238">
        <f t="shared" si="17"/>
        <v>0</v>
      </c>
      <c r="M259" s="238">
        <f t="shared" si="17"/>
        <v>0</v>
      </c>
      <c r="N259" s="187">
        <f t="shared" si="18"/>
        <v>791710.6640625</v>
      </c>
    </row>
    <row r="260" spans="1:14" ht="13.9" x14ac:dyDescent="0.4">
      <c r="A260" s="12" t="str">
        <f>Culvs!A260</f>
        <v>CBH Sidings NG</v>
      </c>
      <c r="B260" s="12">
        <f>Culvs!B260</f>
        <v>42</v>
      </c>
      <c r="C260" t="str">
        <f>Culvs!C260</f>
        <v>Welbungin</v>
      </c>
      <c r="D260" s="204">
        <f>'DORC build-up'!I204</f>
        <v>1.2</v>
      </c>
      <c r="E260" s="188">
        <v>0.63500000000000001</v>
      </c>
      <c r="F260" s="188">
        <v>0</v>
      </c>
      <c r="G260" s="188">
        <v>0</v>
      </c>
      <c r="H260" s="291">
        <f t="shared" si="16"/>
        <v>898242.1875</v>
      </c>
      <c r="I260" s="291">
        <f t="shared" si="16"/>
        <v>898242.1875</v>
      </c>
      <c r="J260" s="291">
        <f t="shared" si="16"/>
        <v>898242.1875</v>
      </c>
      <c r="K260" s="238">
        <f t="shared" si="17"/>
        <v>684460.546875</v>
      </c>
      <c r="L260" s="238">
        <f t="shared" si="17"/>
        <v>0</v>
      </c>
      <c r="M260" s="238">
        <f t="shared" si="17"/>
        <v>0</v>
      </c>
      <c r="N260" s="187">
        <f t="shared" si="18"/>
        <v>684460.546875</v>
      </c>
    </row>
    <row r="261" spans="1:14" ht="13.9" x14ac:dyDescent="0.4">
      <c r="A261" s="12" t="str">
        <f>Culvs!A261</f>
        <v>CBH Sidings NG</v>
      </c>
      <c r="B261" s="12">
        <f>Culvs!B261</f>
        <v>42</v>
      </c>
      <c r="C261" t="str">
        <f>Culvs!C261</f>
        <v>Wongan Hills</v>
      </c>
      <c r="D261" s="204">
        <f>'DORC build-up'!I205</f>
        <v>1.2</v>
      </c>
      <c r="E261" s="188">
        <v>1.6089999999999998</v>
      </c>
      <c r="F261" s="188">
        <v>0</v>
      </c>
      <c r="G261" s="188">
        <v>0</v>
      </c>
      <c r="H261" s="291">
        <f t="shared" si="16"/>
        <v>898242.1875</v>
      </c>
      <c r="I261" s="291">
        <f t="shared" si="16"/>
        <v>898242.1875</v>
      </c>
      <c r="J261" s="291">
        <f t="shared" si="16"/>
        <v>898242.1875</v>
      </c>
      <c r="K261" s="238">
        <f t="shared" si="17"/>
        <v>1734326.0156249998</v>
      </c>
      <c r="L261" s="238">
        <f t="shared" si="17"/>
        <v>0</v>
      </c>
      <c r="M261" s="238">
        <f t="shared" si="17"/>
        <v>0</v>
      </c>
      <c r="N261" s="187">
        <f t="shared" si="18"/>
        <v>1734326.0156249998</v>
      </c>
    </row>
    <row r="262" spans="1:14" ht="13.9" x14ac:dyDescent="0.4">
      <c r="A262" s="12" t="str">
        <f>Culvs!A262</f>
        <v>CBH Sidings NG</v>
      </c>
      <c r="B262" s="12">
        <f>Culvs!B262</f>
        <v>42</v>
      </c>
      <c r="C262" t="str">
        <f>Culvs!C262</f>
        <v>Woodanilling</v>
      </c>
      <c r="D262" s="204">
        <f>'DORC build-up'!I206</f>
        <v>1.3</v>
      </c>
      <c r="E262" s="188">
        <v>0.72100000000000009</v>
      </c>
      <c r="F262" s="188">
        <v>0</v>
      </c>
      <c r="G262" s="188">
        <v>0</v>
      </c>
      <c r="H262" s="291">
        <f t="shared" ref="H262:J289" si="19">$H$19</f>
        <v>898242.1875</v>
      </c>
      <c r="I262" s="291">
        <f t="shared" si="19"/>
        <v>898242.1875</v>
      </c>
      <c r="J262" s="291">
        <f t="shared" si="19"/>
        <v>898242.1875</v>
      </c>
      <c r="K262" s="238">
        <f t="shared" ref="K262:M289" si="20">E262*H262*$D262</f>
        <v>841922.40234375023</v>
      </c>
      <c r="L262" s="238">
        <f t="shared" si="20"/>
        <v>0</v>
      </c>
      <c r="M262" s="238">
        <f t="shared" si="20"/>
        <v>0</v>
      </c>
      <c r="N262" s="187">
        <f t="shared" ref="N262:N289" si="21">SUM(K262:M262)</f>
        <v>841922.40234375023</v>
      </c>
    </row>
    <row r="263" spans="1:14" ht="13.9" x14ac:dyDescent="0.4">
      <c r="A263" s="12" t="str">
        <f>Culvs!A263</f>
        <v>CBH Sidings NG</v>
      </c>
      <c r="B263" s="12">
        <f>Culvs!B263</f>
        <v>42</v>
      </c>
      <c r="C263" t="str">
        <f>Culvs!C263</f>
        <v>Wyalkatchem</v>
      </c>
      <c r="D263" s="204">
        <f>'DORC build-up'!I207</f>
        <v>1.2</v>
      </c>
      <c r="E263" s="188">
        <v>0.89300000000000002</v>
      </c>
      <c r="F263" s="188">
        <v>0</v>
      </c>
      <c r="G263" s="188">
        <v>0</v>
      </c>
      <c r="H263" s="291">
        <f t="shared" si="19"/>
        <v>898242.1875</v>
      </c>
      <c r="I263" s="291">
        <f t="shared" si="19"/>
        <v>898242.1875</v>
      </c>
      <c r="J263" s="291">
        <f t="shared" si="19"/>
        <v>898242.1875</v>
      </c>
      <c r="K263" s="238">
        <f t="shared" si="20"/>
        <v>962556.328125</v>
      </c>
      <c r="L263" s="238">
        <f t="shared" si="20"/>
        <v>0</v>
      </c>
      <c r="M263" s="238">
        <f t="shared" si="20"/>
        <v>0</v>
      </c>
      <c r="N263" s="187">
        <f t="shared" si="21"/>
        <v>962556.328125</v>
      </c>
    </row>
    <row r="264" spans="1:14" ht="13.9" x14ac:dyDescent="0.4">
      <c r="A264" s="12" t="str">
        <f>Culvs!A264</f>
        <v>CBH Sidings NG</v>
      </c>
      <c r="B264" s="12">
        <f>Culvs!B264</f>
        <v>42</v>
      </c>
      <c r="C264" t="str">
        <f>Culvs!C264</f>
        <v>Yerecoin</v>
      </c>
      <c r="D264" s="204">
        <f>'DORC build-up'!I208</f>
        <v>1.2</v>
      </c>
      <c r="E264" s="188">
        <v>1.0110000000000001</v>
      </c>
      <c r="F264" s="188">
        <v>0</v>
      </c>
      <c r="G264" s="188">
        <v>0</v>
      </c>
      <c r="H264" s="291">
        <f t="shared" si="19"/>
        <v>898242.1875</v>
      </c>
      <c r="I264" s="291">
        <f t="shared" si="19"/>
        <v>898242.1875</v>
      </c>
      <c r="J264" s="291">
        <f t="shared" si="19"/>
        <v>898242.1875</v>
      </c>
      <c r="K264" s="238">
        <f t="shared" si="20"/>
        <v>1089747.421875</v>
      </c>
      <c r="L264" s="238">
        <f t="shared" si="20"/>
        <v>0</v>
      </c>
      <c r="M264" s="238">
        <f t="shared" si="20"/>
        <v>0</v>
      </c>
      <c r="N264" s="187">
        <f t="shared" si="21"/>
        <v>1089747.421875</v>
      </c>
    </row>
    <row r="265" spans="1:14" ht="13.9" x14ac:dyDescent="0.4">
      <c r="A265" s="12" t="str">
        <f>Culvs!A265</f>
        <v>CBH Sidings NG</v>
      </c>
      <c r="B265" s="12">
        <f>Culvs!B265</f>
        <v>42</v>
      </c>
      <c r="C265" t="str">
        <f>Culvs!C265</f>
        <v>York</v>
      </c>
      <c r="D265" s="204">
        <f>'DORC build-up'!I209</f>
        <v>1.3</v>
      </c>
      <c r="E265" s="188">
        <v>0.82199999999999995</v>
      </c>
      <c r="F265" s="188">
        <v>0</v>
      </c>
      <c r="G265" s="188">
        <v>0</v>
      </c>
      <c r="H265" s="291">
        <f t="shared" si="19"/>
        <v>898242.1875</v>
      </c>
      <c r="I265" s="291">
        <f t="shared" si="19"/>
        <v>898242.1875</v>
      </c>
      <c r="J265" s="291">
        <f t="shared" si="19"/>
        <v>898242.1875</v>
      </c>
      <c r="K265" s="238">
        <f t="shared" si="20"/>
        <v>959861.6015625</v>
      </c>
      <c r="L265" s="238">
        <f t="shared" si="20"/>
        <v>0</v>
      </c>
      <c r="M265" s="238">
        <f t="shared" si="20"/>
        <v>0</v>
      </c>
      <c r="N265" s="187">
        <f t="shared" si="21"/>
        <v>959861.6015625</v>
      </c>
    </row>
    <row r="266" spans="1:14" ht="13.9" x14ac:dyDescent="0.4">
      <c r="A266" s="12" t="str">
        <f>Culvs!A266</f>
        <v>CBH Sidings NG</v>
      </c>
      <c r="B266" s="12">
        <f>Culvs!B266</f>
        <v>42</v>
      </c>
      <c r="C266" t="str">
        <f>Culvs!C266</f>
        <v>Yornaning</v>
      </c>
      <c r="D266" s="204">
        <f>'DORC build-up'!I210</f>
        <v>1.3</v>
      </c>
      <c r="E266" s="188">
        <v>0.60599999999999998</v>
      </c>
      <c r="F266" s="188">
        <v>0</v>
      </c>
      <c r="G266" s="188">
        <v>0</v>
      </c>
      <c r="H266" s="291">
        <f t="shared" si="19"/>
        <v>898242.1875</v>
      </c>
      <c r="I266" s="291">
        <f t="shared" si="19"/>
        <v>898242.1875</v>
      </c>
      <c r="J266" s="291">
        <f t="shared" si="19"/>
        <v>898242.1875</v>
      </c>
      <c r="K266" s="238">
        <f t="shared" si="20"/>
        <v>707635.1953125</v>
      </c>
      <c r="L266" s="238">
        <f t="shared" si="20"/>
        <v>0</v>
      </c>
      <c r="M266" s="238">
        <f t="shared" si="20"/>
        <v>0</v>
      </c>
      <c r="N266" s="187">
        <f t="shared" si="21"/>
        <v>707635.1953125</v>
      </c>
    </row>
    <row r="267" spans="1:14" ht="13.9" x14ac:dyDescent="0.4">
      <c r="A267" s="12" t="str">
        <f>Culvs!A267</f>
        <v>Sidings &amp; Other</v>
      </c>
      <c r="B267" s="12">
        <f>Culvs!B267</f>
        <v>43</v>
      </c>
      <c r="C267" t="str">
        <f>Culvs!C267</f>
        <v>Kwinana to Kwinana Alcoa</v>
      </c>
      <c r="D267" s="204">
        <f>'DORC build-up'!I211</f>
        <v>1.2</v>
      </c>
      <c r="E267" s="188">
        <v>1.0289999999999999</v>
      </c>
      <c r="F267" s="188">
        <v>3.0640000000000001</v>
      </c>
      <c r="G267" s="188">
        <v>1.9849999999999999</v>
      </c>
      <c r="H267" s="291">
        <f t="shared" si="19"/>
        <v>898242.1875</v>
      </c>
      <c r="I267" s="291">
        <f t="shared" si="19"/>
        <v>898242.1875</v>
      </c>
      <c r="J267" s="291">
        <f t="shared" si="19"/>
        <v>898242.1875</v>
      </c>
      <c r="K267" s="238">
        <f t="shared" si="20"/>
        <v>1109149.4531249998</v>
      </c>
      <c r="L267" s="238">
        <f t="shared" si="20"/>
        <v>3302656.875</v>
      </c>
      <c r="M267" s="238">
        <f t="shared" si="20"/>
        <v>2139612.890625</v>
      </c>
      <c r="N267" s="187">
        <f t="shared" si="21"/>
        <v>6551419.21875</v>
      </c>
    </row>
    <row r="268" spans="1:14" ht="13.9" x14ac:dyDescent="0.4">
      <c r="A268" s="12" t="str">
        <f>Culvs!A268</f>
        <v>Sidings &amp; Other</v>
      </c>
      <c r="B268" s="12">
        <f>Culvs!B268</f>
        <v>43</v>
      </c>
      <c r="C268" t="str">
        <f>Culvs!C268</f>
        <v>Kwinana to Kwinana West</v>
      </c>
      <c r="D268" s="204">
        <f>'DORC build-up'!I212</f>
        <v>1.2</v>
      </c>
      <c r="E268" s="188">
        <v>0</v>
      </c>
      <c r="F268" s="188">
        <v>0.73399999999999999</v>
      </c>
      <c r="G268" s="188">
        <v>0</v>
      </c>
      <c r="H268" s="291">
        <f t="shared" si="19"/>
        <v>898242.1875</v>
      </c>
      <c r="I268" s="291">
        <f t="shared" si="19"/>
        <v>898242.1875</v>
      </c>
      <c r="J268" s="291">
        <f t="shared" si="19"/>
        <v>898242.1875</v>
      </c>
      <c r="K268" s="238">
        <f t="shared" si="20"/>
        <v>0</v>
      </c>
      <c r="L268" s="238">
        <f t="shared" si="20"/>
        <v>791171.71875</v>
      </c>
      <c r="M268" s="238">
        <f t="shared" si="20"/>
        <v>0</v>
      </c>
      <c r="N268" s="187">
        <f t="shared" si="21"/>
        <v>791171.71875</v>
      </c>
    </row>
    <row r="269" spans="1:14" ht="13.9" x14ac:dyDescent="0.4">
      <c r="A269" s="12" t="str">
        <f>Culvs!A269</f>
        <v>Sidings &amp; Other</v>
      </c>
      <c r="B269" s="12">
        <f>Culvs!B269</f>
        <v>43</v>
      </c>
      <c r="C269" t="str">
        <f>Culvs!C269</f>
        <v>Kwinana West to Kwinana KBT</v>
      </c>
      <c r="D269" s="204">
        <f>'DORC build-up'!I213</f>
        <v>1</v>
      </c>
      <c r="E269" s="188">
        <v>0</v>
      </c>
      <c r="F269" s="188">
        <v>9.5000000000000001E-2</v>
      </c>
      <c r="G269" s="188">
        <v>0</v>
      </c>
      <c r="H269" s="291">
        <f t="shared" si="19"/>
        <v>898242.1875</v>
      </c>
      <c r="I269" s="291">
        <f t="shared" si="19"/>
        <v>898242.1875</v>
      </c>
      <c r="J269" s="291">
        <f t="shared" si="19"/>
        <v>898242.1875</v>
      </c>
      <c r="K269" s="238">
        <f t="shared" si="20"/>
        <v>0</v>
      </c>
      <c r="L269" s="238">
        <f t="shared" si="20"/>
        <v>85333.0078125</v>
      </c>
      <c r="M269" s="238">
        <f t="shared" si="20"/>
        <v>0</v>
      </c>
      <c r="N269" s="187">
        <f t="shared" si="21"/>
        <v>85333.0078125</v>
      </c>
    </row>
    <row r="270" spans="1:14" ht="13.9" x14ac:dyDescent="0.4">
      <c r="A270" s="12" t="str">
        <f>Culvs!A270</f>
        <v>EGR</v>
      </c>
      <c r="B270" s="12">
        <f>Culvs!B270</f>
        <v>44</v>
      </c>
      <c r="C270" t="str">
        <f>Culvs!C270</f>
        <v>Midland to Millendon Junction</v>
      </c>
      <c r="D270" s="204">
        <f>'DORC build-up'!I214</f>
        <v>1.1000000000000001</v>
      </c>
      <c r="E270" s="188">
        <v>0.40715000000000001</v>
      </c>
      <c r="F270" s="188">
        <v>19.247999999999998</v>
      </c>
      <c r="G270" s="188">
        <v>24.137849999999997</v>
      </c>
      <c r="H270" s="291">
        <f t="shared" si="19"/>
        <v>898242.1875</v>
      </c>
      <c r="I270" s="291">
        <f t="shared" si="19"/>
        <v>898242.1875</v>
      </c>
      <c r="J270" s="291">
        <f t="shared" si="19"/>
        <v>898242.1875</v>
      </c>
      <c r="K270" s="238">
        <f t="shared" si="20"/>
        <v>402291.23730468756</v>
      </c>
      <c r="L270" s="238">
        <f t="shared" si="20"/>
        <v>19018302.187499996</v>
      </c>
      <c r="M270" s="238">
        <f t="shared" si="20"/>
        <v>23849798.704101559</v>
      </c>
      <c r="N270" s="187">
        <f t="shared" si="21"/>
        <v>43270392.128906243</v>
      </c>
    </row>
    <row r="271" spans="1:14" ht="13.9" x14ac:dyDescent="0.4">
      <c r="A271" s="12" t="str">
        <f>Culvs!A271</f>
        <v>EGR</v>
      </c>
      <c r="B271" s="12">
        <f>Culvs!B271</f>
        <v>44</v>
      </c>
      <c r="C271" t="str">
        <f>Culvs!C271</f>
        <v>Millendon Junction to Toodyay West</v>
      </c>
      <c r="D271" s="204">
        <f>'DORC build-up'!I215</f>
        <v>1.1000000000000001</v>
      </c>
      <c r="E271" s="188">
        <v>2.6250000000000004</v>
      </c>
      <c r="F271" s="188">
        <v>103.0975</v>
      </c>
      <c r="G271" s="188">
        <v>95.37299999999999</v>
      </c>
      <c r="H271" s="291">
        <f t="shared" si="19"/>
        <v>898242.1875</v>
      </c>
      <c r="I271" s="291">
        <f t="shared" si="19"/>
        <v>898242.1875</v>
      </c>
      <c r="J271" s="291">
        <f t="shared" si="19"/>
        <v>898242.1875</v>
      </c>
      <c r="K271" s="238">
        <f t="shared" si="20"/>
        <v>2593674.3164062509</v>
      </c>
      <c r="L271" s="238">
        <f t="shared" si="20"/>
        <v>101867176.31835939</v>
      </c>
      <c r="M271" s="238">
        <f t="shared" si="20"/>
        <v>94234857.363281235</v>
      </c>
      <c r="N271" s="187">
        <f t="shared" si="21"/>
        <v>198695707.99804688</v>
      </c>
    </row>
    <row r="272" spans="1:14" ht="13.9" x14ac:dyDescent="0.4">
      <c r="A272" s="12" t="str">
        <f>Culvs!A272</f>
        <v>EGR</v>
      </c>
      <c r="B272" s="12">
        <f>Culvs!B272</f>
        <v>44</v>
      </c>
      <c r="C272" t="str">
        <f>Culvs!C272</f>
        <v>Toodyay West</v>
      </c>
      <c r="D272" s="204">
        <f>'DORC build-up'!I216</f>
        <v>0</v>
      </c>
      <c r="E272" s="188">
        <v>0</v>
      </c>
      <c r="F272" s="188">
        <v>0</v>
      </c>
      <c r="G272" s="188">
        <v>0</v>
      </c>
      <c r="H272" s="291">
        <f t="shared" si="19"/>
        <v>898242.1875</v>
      </c>
      <c r="I272" s="291">
        <f t="shared" si="19"/>
        <v>898242.1875</v>
      </c>
      <c r="J272" s="291">
        <f t="shared" si="19"/>
        <v>898242.1875</v>
      </c>
      <c r="K272" s="238">
        <f t="shared" si="20"/>
        <v>0</v>
      </c>
      <c r="L272" s="238">
        <f t="shared" si="20"/>
        <v>0</v>
      </c>
      <c r="M272" s="238">
        <f t="shared" si="20"/>
        <v>0</v>
      </c>
      <c r="N272" s="187">
        <f t="shared" si="21"/>
        <v>0</v>
      </c>
    </row>
    <row r="273" spans="1:14" ht="13.9" x14ac:dyDescent="0.4">
      <c r="A273" s="12" t="str">
        <f>Culvs!A273</f>
        <v>EGR</v>
      </c>
      <c r="B273" s="12">
        <f>Culvs!B273</f>
        <v>44</v>
      </c>
      <c r="C273" t="str">
        <f>Culvs!C273</f>
        <v>Toodyay West to Avon Yard</v>
      </c>
      <c r="D273" s="204">
        <f>'DORC build-up'!I217</f>
        <v>1.1000000000000001</v>
      </c>
      <c r="E273" s="188">
        <v>4.6180000000000003</v>
      </c>
      <c r="F273" s="188">
        <v>35.0745</v>
      </c>
      <c r="G273" s="188">
        <v>45.178500000000007</v>
      </c>
      <c r="H273" s="291">
        <f t="shared" si="19"/>
        <v>898242.1875</v>
      </c>
      <c r="I273" s="291">
        <f t="shared" si="19"/>
        <v>898242.1875</v>
      </c>
      <c r="J273" s="291">
        <f t="shared" si="19"/>
        <v>898242.1875</v>
      </c>
      <c r="K273" s="238">
        <f t="shared" si="20"/>
        <v>4562890.6640625009</v>
      </c>
      <c r="L273" s="238">
        <f t="shared" si="20"/>
        <v>34655935.166015625</v>
      </c>
      <c r="M273" s="238">
        <f t="shared" si="20"/>
        <v>44639358.13476564</v>
      </c>
      <c r="N273" s="187">
        <f t="shared" si="21"/>
        <v>83858183.964843765</v>
      </c>
    </row>
    <row r="274" spans="1:14" ht="13.9" x14ac:dyDescent="0.4">
      <c r="A274" s="12" t="str">
        <f>Culvs!A274</f>
        <v>EGR</v>
      </c>
      <c r="B274" s="12">
        <f>Culvs!B274</f>
        <v>44</v>
      </c>
      <c r="C274" t="str">
        <f>Culvs!C274</f>
        <v>Avon Yard</v>
      </c>
      <c r="D274" s="204">
        <f>'DORC build-up'!I218</f>
        <v>1.2</v>
      </c>
      <c r="E274" s="188">
        <v>4.0369999999999999</v>
      </c>
      <c r="F274" s="188">
        <v>0</v>
      </c>
      <c r="G274" s="188">
        <v>0.66900000000000004</v>
      </c>
      <c r="H274" s="291">
        <f t="shared" si="19"/>
        <v>898242.1875</v>
      </c>
      <c r="I274" s="291">
        <f t="shared" si="19"/>
        <v>898242.1875</v>
      </c>
      <c r="J274" s="291">
        <f t="shared" si="19"/>
        <v>898242.1875</v>
      </c>
      <c r="K274" s="238">
        <f t="shared" si="20"/>
        <v>4351444.453125</v>
      </c>
      <c r="L274" s="238">
        <f t="shared" si="20"/>
        <v>0</v>
      </c>
      <c r="M274" s="238">
        <f t="shared" si="20"/>
        <v>721108.828125</v>
      </c>
      <c r="N274" s="187">
        <f t="shared" si="21"/>
        <v>5072553.28125</v>
      </c>
    </row>
    <row r="275" spans="1:14" ht="13.9" x14ac:dyDescent="0.4">
      <c r="A275" s="12" t="str">
        <f>Culvs!A275</f>
        <v>Metro</v>
      </c>
      <c r="B275" s="12">
        <f>Culvs!B275</f>
        <v>45</v>
      </c>
      <c r="C275" t="str">
        <f>Culvs!C275</f>
        <v>Midland to Woodbridge South</v>
      </c>
      <c r="D275" s="204">
        <f>'DORC build-up'!I219</f>
        <v>1</v>
      </c>
      <c r="E275" s="188">
        <v>0</v>
      </c>
      <c r="F275" s="188">
        <v>0</v>
      </c>
      <c r="G275" s="188">
        <v>3.57</v>
      </c>
      <c r="H275" s="291">
        <f t="shared" si="19"/>
        <v>898242.1875</v>
      </c>
      <c r="I275" s="291">
        <f t="shared" si="19"/>
        <v>898242.1875</v>
      </c>
      <c r="J275" s="291">
        <f t="shared" si="19"/>
        <v>898242.1875</v>
      </c>
      <c r="K275" s="238">
        <f t="shared" si="20"/>
        <v>0</v>
      </c>
      <c r="L275" s="238">
        <f t="shared" si="20"/>
        <v>0</v>
      </c>
      <c r="M275" s="238">
        <f t="shared" si="20"/>
        <v>3206724.609375</v>
      </c>
      <c r="N275" s="187">
        <f t="shared" si="21"/>
        <v>3206724.609375</v>
      </c>
    </row>
    <row r="276" spans="1:14" ht="13.9" x14ac:dyDescent="0.4">
      <c r="A276" s="12" t="str">
        <f>Culvs!A276</f>
        <v>Metro</v>
      </c>
      <c r="B276" s="12">
        <f>Culvs!B276</f>
        <v>45</v>
      </c>
      <c r="C276" t="str">
        <f>Culvs!C276</f>
        <v>Woodbridge West to Woodbridge South</v>
      </c>
      <c r="D276" s="204">
        <f>'DORC build-up'!I220</f>
        <v>1</v>
      </c>
      <c r="E276" s="188">
        <v>0</v>
      </c>
      <c r="F276" s="188">
        <v>1.641</v>
      </c>
      <c r="G276" s="188">
        <v>0</v>
      </c>
      <c r="H276" s="291">
        <f t="shared" si="19"/>
        <v>898242.1875</v>
      </c>
      <c r="I276" s="291">
        <f t="shared" si="19"/>
        <v>898242.1875</v>
      </c>
      <c r="J276" s="291">
        <f t="shared" si="19"/>
        <v>898242.1875</v>
      </c>
      <c r="K276" s="238">
        <f t="shared" si="20"/>
        <v>0</v>
      </c>
      <c r="L276" s="238">
        <f t="shared" si="20"/>
        <v>1474015.4296875</v>
      </c>
      <c r="M276" s="238">
        <f t="shared" si="20"/>
        <v>0</v>
      </c>
      <c r="N276" s="187">
        <f t="shared" si="21"/>
        <v>1474015.4296875</v>
      </c>
    </row>
    <row r="277" spans="1:14" ht="13.9" x14ac:dyDescent="0.4">
      <c r="A277" s="12" t="str">
        <f>Culvs!A277</f>
        <v>Metro</v>
      </c>
      <c r="B277" s="12">
        <f>Culvs!B277</f>
        <v>45</v>
      </c>
      <c r="C277" t="str">
        <f>Culvs!C277</f>
        <v>Woodbridge South to Forrestfield</v>
      </c>
      <c r="D277" s="204">
        <f>'DORC build-up'!I221</f>
        <v>1</v>
      </c>
      <c r="E277" s="188">
        <v>0</v>
      </c>
      <c r="F277" s="188">
        <v>2.9179499999999998</v>
      </c>
      <c r="G277" s="188">
        <v>22.485149999999997</v>
      </c>
      <c r="H277" s="291">
        <f t="shared" si="19"/>
        <v>898242.1875</v>
      </c>
      <c r="I277" s="291">
        <f t="shared" si="19"/>
        <v>898242.1875</v>
      </c>
      <c r="J277" s="291">
        <f t="shared" si="19"/>
        <v>898242.1875</v>
      </c>
      <c r="K277" s="238">
        <f t="shared" si="20"/>
        <v>0</v>
      </c>
      <c r="L277" s="238">
        <f t="shared" si="20"/>
        <v>2621025.791015625</v>
      </c>
      <c r="M277" s="238">
        <f t="shared" si="20"/>
        <v>20197110.322265621</v>
      </c>
      <c r="N277" s="187">
        <f t="shared" si="21"/>
        <v>22818136.113281246</v>
      </c>
    </row>
    <row r="278" spans="1:14" ht="13.9" x14ac:dyDescent="0.4">
      <c r="A278" s="12" t="str">
        <f>Culvs!A278</f>
        <v>Metro</v>
      </c>
      <c r="B278" s="12">
        <f>Culvs!B278</f>
        <v>45</v>
      </c>
      <c r="C278" t="str">
        <f>Culvs!C278</f>
        <v>Forrestfield</v>
      </c>
      <c r="D278" s="204">
        <f>'DORC build-up'!I222</f>
        <v>1</v>
      </c>
      <c r="E278" s="188">
        <v>16.155500000000004</v>
      </c>
      <c r="F278" s="188">
        <v>3.5655000000000001</v>
      </c>
      <c r="G278" s="188">
        <v>1.0620000000000001</v>
      </c>
      <c r="H278" s="291">
        <f t="shared" si="19"/>
        <v>898242.1875</v>
      </c>
      <c r="I278" s="291">
        <f t="shared" si="19"/>
        <v>898242.1875</v>
      </c>
      <c r="J278" s="291">
        <f t="shared" si="19"/>
        <v>898242.1875</v>
      </c>
      <c r="K278" s="238">
        <f t="shared" si="20"/>
        <v>14511551.660156254</v>
      </c>
      <c r="L278" s="238">
        <f t="shared" si="20"/>
        <v>3202682.51953125</v>
      </c>
      <c r="M278" s="238">
        <f t="shared" si="20"/>
        <v>953933.203125</v>
      </c>
      <c r="N278" s="187">
        <f t="shared" si="21"/>
        <v>18668167.382812504</v>
      </c>
    </row>
    <row r="279" spans="1:14" ht="13.9" x14ac:dyDescent="0.4">
      <c r="A279" s="12" t="str">
        <f>Culvs!A279</f>
        <v>Metro</v>
      </c>
      <c r="B279" s="12">
        <f>Culvs!B279</f>
        <v>45</v>
      </c>
      <c r="C279" t="str">
        <f>Culvs!C279</f>
        <v>Forrestfield to Kenwick</v>
      </c>
      <c r="D279" s="204">
        <f>'DORC build-up'!I223</f>
        <v>1</v>
      </c>
      <c r="E279" s="188">
        <v>0</v>
      </c>
      <c r="F279" s="188">
        <v>6.0404999999999998</v>
      </c>
      <c r="G279" s="188">
        <v>6.024</v>
      </c>
      <c r="H279" s="291">
        <f t="shared" si="19"/>
        <v>898242.1875</v>
      </c>
      <c r="I279" s="291">
        <f t="shared" si="19"/>
        <v>898242.1875</v>
      </c>
      <c r="J279" s="291">
        <f t="shared" si="19"/>
        <v>898242.1875</v>
      </c>
      <c r="K279" s="238">
        <f t="shared" si="20"/>
        <v>0</v>
      </c>
      <c r="L279" s="238">
        <f t="shared" si="20"/>
        <v>5425831.93359375</v>
      </c>
      <c r="M279" s="238">
        <f t="shared" si="20"/>
        <v>5411010.9375</v>
      </c>
      <c r="N279" s="187">
        <f t="shared" si="21"/>
        <v>10836842.87109375</v>
      </c>
    </row>
    <row r="280" spans="1:14" ht="13.9" x14ac:dyDescent="0.4">
      <c r="A280" s="12" t="str">
        <f>Culvs!A280</f>
        <v>Metro</v>
      </c>
      <c r="B280" s="12">
        <f>Culvs!B280</f>
        <v>45</v>
      </c>
      <c r="C280" t="str">
        <f>Culvs!C280</f>
        <v>Kenwick to Cockburn East</v>
      </c>
      <c r="D280" s="204">
        <f>'DORC build-up'!I224</f>
        <v>1</v>
      </c>
      <c r="E280" s="188">
        <v>0.20622000000000001</v>
      </c>
      <c r="F280" s="188">
        <v>2.2149999999999999</v>
      </c>
      <c r="G280" s="188">
        <v>60.985500000000009</v>
      </c>
      <c r="H280" s="291">
        <f t="shared" si="19"/>
        <v>898242.1875</v>
      </c>
      <c r="I280" s="291">
        <f t="shared" si="19"/>
        <v>898242.1875</v>
      </c>
      <c r="J280" s="291">
        <f t="shared" si="19"/>
        <v>898242.1875</v>
      </c>
      <c r="K280" s="238">
        <f t="shared" si="20"/>
        <v>185235.50390625</v>
      </c>
      <c r="L280" s="238">
        <f t="shared" si="20"/>
        <v>1989606.4453124998</v>
      </c>
      <c r="M280" s="238">
        <f t="shared" si="20"/>
        <v>54779748.925781257</v>
      </c>
      <c r="N280" s="187">
        <f t="shared" si="21"/>
        <v>56954590.875000007</v>
      </c>
    </row>
    <row r="281" spans="1:14" ht="13.9" x14ac:dyDescent="0.4">
      <c r="A281" s="12" t="str">
        <f>Culvs!A281</f>
        <v>Metro</v>
      </c>
      <c r="B281" s="12">
        <f>Culvs!B281</f>
        <v>45</v>
      </c>
      <c r="C281" t="str">
        <f>Culvs!C281</f>
        <v>Cockburn East to Cockburn South</v>
      </c>
      <c r="D281" s="204">
        <f>'DORC build-up'!I225</f>
        <v>1</v>
      </c>
      <c r="E281" s="188">
        <v>0</v>
      </c>
      <c r="F281" s="188">
        <v>1.758</v>
      </c>
      <c r="G281" s="188">
        <v>0</v>
      </c>
      <c r="H281" s="291">
        <f t="shared" si="19"/>
        <v>898242.1875</v>
      </c>
      <c r="I281" s="291">
        <f t="shared" si="19"/>
        <v>898242.1875</v>
      </c>
      <c r="J281" s="291">
        <f t="shared" si="19"/>
        <v>898242.1875</v>
      </c>
      <c r="K281" s="238">
        <f t="shared" si="20"/>
        <v>0</v>
      </c>
      <c r="L281" s="238">
        <f t="shared" si="20"/>
        <v>1579109.765625</v>
      </c>
      <c r="M281" s="238">
        <f t="shared" si="20"/>
        <v>0</v>
      </c>
      <c r="N281" s="187">
        <f t="shared" si="21"/>
        <v>1579109.765625</v>
      </c>
    </row>
    <row r="282" spans="1:14" ht="13.9" x14ac:dyDescent="0.4">
      <c r="A282" s="12" t="str">
        <f>Culvs!A282</f>
        <v>Metro</v>
      </c>
      <c r="B282" s="12">
        <f>Culvs!B282</f>
        <v>45</v>
      </c>
      <c r="C282" t="str">
        <f>Culvs!C282</f>
        <v>Cockburn South to Kwinana North</v>
      </c>
      <c r="D282" s="204">
        <f>'DORC build-up'!I226</f>
        <v>1</v>
      </c>
      <c r="E282" s="188">
        <v>0.42150000000000004</v>
      </c>
      <c r="F282" s="188">
        <v>0.58079999999999998</v>
      </c>
      <c r="G282" s="188">
        <v>16.288499999999999</v>
      </c>
      <c r="H282" s="291">
        <f t="shared" si="19"/>
        <v>898242.1875</v>
      </c>
      <c r="I282" s="291">
        <f t="shared" si="19"/>
        <v>898242.1875</v>
      </c>
      <c r="J282" s="291">
        <f t="shared" si="19"/>
        <v>898242.1875</v>
      </c>
      <c r="K282" s="238">
        <f t="shared" si="20"/>
        <v>378609.08203125006</v>
      </c>
      <c r="L282" s="238">
        <f t="shared" si="20"/>
        <v>521699.0625</v>
      </c>
      <c r="M282" s="238">
        <f t="shared" si="20"/>
        <v>14631017.87109375</v>
      </c>
      <c r="N282" s="187">
        <f t="shared" si="21"/>
        <v>15531326.015625</v>
      </c>
    </row>
    <row r="283" spans="1:14" ht="13.9" x14ac:dyDescent="0.4">
      <c r="A283" s="12" t="str">
        <f>Culvs!A283</f>
        <v>Metro</v>
      </c>
      <c r="B283" s="12">
        <f>Culvs!B283</f>
        <v>45</v>
      </c>
      <c r="C283" t="str">
        <f>Culvs!C283</f>
        <v>Kwinana North to Kwinana West</v>
      </c>
      <c r="D283" s="204">
        <f>'DORC build-up'!I227</f>
        <v>1</v>
      </c>
      <c r="E283" s="188">
        <v>0</v>
      </c>
      <c r="F283" s="188">
        <v>0</v>
      </c>
      <c r="G283" s="188">
        <v>1.0035000000000001</v>
      </c>
      <c r="H283" s="291">
        <f t="shared" si="19"/>
        <v>898242.1875</v>
      </c>
      <c r="I283" s="291">
        <f t="shared" si="19"/>
        <v>898242.1875</v>
      </c>
      <c r="J283" s="291">
        <f t="shared" si="19"/>
        <v>898242.1875</v>
      </c>
      <c r="K283" s="238">
        <f t="shared" si="20"/>
        <v>0</v>
      </c>
      <c r="L283" s="238">
        <f t="shared" si="20"/>
        <v>0</v>
      </c>
      <c r="M283" s="238">
        <f t="shared" si="20"/>
        <v>901386.03515625</v>
      </c>
      <c r="N283" s="187">
        <f t="shared" si="21"/>
        <v>901386.03515625</v>
      </c>
    </row>
    <row r="284" spans="1:14" ht="13.9" x14ac:dyDescent="0.4">
      <c r="A284" s="12" t="str">
        <f>Culvs!A284</f>
        <v>Metro</v>
      </c>
      <c r="B284" s="12">
        <f>Culvs!B284</f>
        <v>45</v>
      </c>
      <c r="C284" t="str">
        <f>Culvs!C284</f>
        <v>Kwinana North to Kwinana</v>
      </c>
      <c r="D284" s="204">
        <f>'DORC build-up'!I228</f>
        <v>1</v>
      </c>
      <c r="E284" s="188">
        <v>0</v>
      </c>
      <c r="F284" s="188">
        <v>1.444</v>
      </c>
      <c r="G284" s="188">
        <v>2.1999999999999999E-2</v>
      </c>
      <c r="H284" s="291">
        <f t="shared" si="19"/>
        <v>898242.1875</v>
      </c>
      <c r="I284" s="291">
        <f t="shared" si="19"/>
        <v>898242.1875</v>
      </c>
      <c r="J284" s="291">
        <f t="shared" si="19"/>
        <v>898242.1875</v>
      </c>
      <c r="K284" s="238">
        <f t="shared" si="20"/>
        <v>0</v>
      </c>
      <c r="L284" s="238">
        <f t="shared" si="20"/>
        <v>1297061.71875</v>
      </c>
      <c r="M284" s="238">
        <f t="shared" si="20"/>
        <v>19761.328125</v>
      </c>
      <c r="N284" s="187">
        <f t="shared" si="21"/>
        <v>1316823.046875</v>
      </c>
    </row>
    <row r="285" spans="1:14" ht="13.9" x14ac:dyDescent="0.4">
      <c r="A285" s="12" t="str">
        <f>Culvs!A285</f>
        <v>Metro</v>
      </c>
      <c r="B285" s="12">
        <f>Culvs!B285</f>
        <v>45</v>
      </c>
      <c r="C285" t="str">
        <f>Culvs!C285</f>
        <v>Kwinana West to Kwinana KBT</v>
      </c>
      <c r="D285" s="204">
        <f>'DORC build-up'!I229</f>
        <v>1</v>
      </c>
      <c r="E285" s="188">
        <v>0</v>
      </c>
      <c r="F285" s="188">
        <v>0.27300000000000002</v>
      </c>
      <c r="G285" s="188">
        <v>0</v>
      </c>
      <c r="H285" s="291">
        <f t="shared" si="19"/>
        <v>898242.1875</v>
      </c>
      <c r="I285" s="291">
        <f t="shared" si="19"/>
        <v>898242.1875</v>
      </c>
      <c r="J285" s="291">
        <f t="shared" si="19"/>
        <v>898242.1875</v>
      </c>
      <c r="K285" s="238">
        <f t="shared" si="20"/>
        <v>0</v>
      </c>
      <c r="L285" s="238">
        <f t="shared" si="20"/>
        <v>245220.11718750003</v>
      </c>
      <c r="M285" s="238">
        <f t="shared" si="20"/>
        <v>0</v>
      </c>
      <c r="N285" s="187">
        <f t="shared" si="21"/>
        <v>245220.11718750003</v>
      </c>
    </row>
    <row r="286" spans="1:14" ht="13.9" x14ac:dyDescent="0.4">
      <c r="A286" s="12" t="str">
        <f>Culvs!A286</f>
        <v>Metro</v>
      </c>
      <c r="B286" s="12">
        <f>Culvs!B286</f>
        <v>46</v>
      </c>
      <c r="C286" t="str">
        <f>Culvs!C286</f>
        <v>Cockburn North to Cockburn East</v>
      </c>
      <c r="D286" s="204">
        <f>'DORC build-up'!I230</f>
        <v>1</v>
      </c>
      <c r="E286" s="188">
        <v>0</v>
      </c>
      <c r="F286" s="188">
        <v>1.7279999999999998</v>
      </c>
      <c r="G286" s="188">
        <v>0</v>
      </c>
      <c r="H286" s="291">
        <f t="shared" si="19"/>
        <v>898242.1875</v>
      </c>
      <c r="I286" s="291">
        <f t="shared" si="19"/>
        <v>898242.1875</v>
      </c>
      <c r="J286" s="291">
        <f t="shared" si="19"/>
        <v>898242.1875</v>
      </c>
      <c r="K286" s="238">
        <f t="shared" si="20"/>
        <v>0</v>
      </c>
      <c r="L286" s="238">
        <f t="shared" si="20"/>
        <v>1552162.4999999998</v>
      </c>
      <c r="M286" s="238">
        <f t="shared" si="20"/>
        <v>0</v>
      </c>
      <c r="N286" s="187">
        <f t="shared" si="21"/>
        <v>1552162.4999999998</v>
      </c>
    </row>
    <row r="287" spans="1:14" ht="13.9" x14ac:dyDescent="0.4">
      <c r="A287" s="12" t="str">
        <f>Culvs!A287</f>
        <v>Metro</v>
      </c>
      <c r="B287" s="12">
        <f>Culvs!B287</f>
        <v>47</v>
      </c>
      <c r="C287" t="str">
        <f>Culvs!C287</f>
        <v>Cockburn North to Cockburn South</v>
      </c>
      <c r="D287" s="204">
        <f>'DORC build-up'!I231</f>
        <v>1</v>
      </c>
      <c r="E287" s="188">
        <v>0.187</v>
      </c>
      <c r="F287" s="188">
        <v>1.9724999999999999</v>
      </c>
      <c r="G287" s="188">
        <v>0</v>
      </c>
      <c r="H287" s="291">
        <f t="shared" si="19"/>
        <v>898242.1875</v>
      </c>
      <c r="I287" s="291">
        <f t="shared" si="19"/>
        <v>898242.1875</v>
      </c>
      <c r="J287" s="291">
        <f t="shared" si="19"/>
        <v>898242.1875</v>
      </c>
      <c r="K287" s="238">
        <f t="shared" si="20"/>
        <v>167971.2890625</v>
      </c>
      <c r="L287" s="238">
        <f t="shared" si="20"/>
        <v>1771782.71484375</v>
      </c>
      <c r="M287" s="238">
        <f t="shared" si="20"/>
        <v>0</v>
      </c>
      <c r="N287" s="187">
        <f t="shared" si="21"/>
        <v>1939754.00390625</v>
      </c>
    </row>
    <row r="288" spans="1:14" ht="13.9" x14ac:dyDescent="0.4">
      <c r="A288" s="12" t="str">
        <f>Culvs!A288</f>
        <v>Sidings &amp; Other</v>
      </c>
      <c r="B288" s="12">
        <f>Culvs!B288</f>
        <v>48</v>
      </c>
      <c r="C288" t="str">
        <f>Culvs!C288</f>
        <v>Kwinana West to Kwinana FPA</v>
      </c>
      <c r="D288" s="204">
        <f>'DORC build-up'!I232</f>
        <v>1</v>
      </c>
      <c r="E288" s="188">
        <v>0</v>
      </c>
      <c r="F288" s="188">
        <v>3.8280000000000007</v>
      </c>
      <c r="G288" s="188">
        <v>0.29699999999999999</v>
      </c>
      <c r="H288" s="291">
        <f t="shared" si="19"/>
        <v>898242.1875</v>
      </c>
      <c r="I288" s="291">
        <f t="shared" si="19"/>
        <v>898242.1875</v>
      </c>
      <c r="J288" s="291">
        <f t="shared" si="19"/>
        <v>898242.1875</v>
      </c>
      <c r="K288" s="238">
        <f t="shared" si="20"/>
        <v>0</v>
      </c>
      <c r="L288" s="238">
        <f t="shared" si="20"/>
        <v>3438471.0937500005</v>
      </c>
      <c r="M288" s="238">
        <f t="shared" si="20"/>
        <v>266777.9296875</v>
      </c>
      <c r="N288" s="187">
        <f t="shared" si="21"/>
        <v>3705249.0234375005</v>
      </c>
    </row>
    <row r="289" spans="1:14" ht="13.9" x14ac:dyDescent="0.4">
      <c r="A289" s="12" t="str">
        <f>Culvs!A289</f>
        <v>Sidings &amp; Other</v>
      </c>
      <c r="B289" s="12">
        <f>Culvs!B289</f>
        <v>48</v>
      </c>
      <c r="C289" t="str">
        <f>Culvs!C289</f>
        <v>Kwinana FPA to Kwinana CBH</v>
      </c>
      <c r="D289" s="204">
        <f>'DORC build-up'!I233</f>
        <v>1</v>
      </c>
      <c r="E289" s="188">
        <v>0</v>
      </c>
      <c r="F289" s="188">
        <v>5.1719999999999997</v>
      </c>
      <c r="G289" s="188">
        <v>2.073</v>
      </c>
      <c r="H289" s="291">
        <f t="shared" si="19"/>
        <v>898242.1875</v>
      </c>
      <c r="I289" s="291">
        <f t="shared" si="19"/>
        <v>898242.1875</v>
      </c>
      <c r="J289" s="291">
        <f t="shared" si="19"/>
        <v>898242.1875</v>
      </c>
      <c r="K289" s="238">
        <f t="shared" si="20"/>
        <v>0</v>
      </c>
      <c r="L289" s="238">
        <f t="shared" si="20"/>
        <v>4645708.59375</v>
      </c>
      <c r="M289" s="238">
        <f t="shared" si="20"/>
        <v>1862056.0546875</v>
      </c>
      <c r="N289" s="187">
        <f t="shared" si="21"/>
        <v>6507764.6484375</v>
      </c>
    </row>
    <row r="290" spans="1:14" ht="5.0999999999999996" customHeight="1" x14ac:dyDescent="0.35"/>
    <row r="291" spans="1:14" s="22" customFormat="1" ht="13.9" x14ac:dyDescent="0.4">
      <c r="A291" s="182"/>
      <c r="B291" s="182"/>
      <c r="C291" s="147" t="s">
        <v>57</v>
      </c>
      <c r="D291" s="182"/>
      <c r="E291" s="228">
        <f>E67</f>
        <v>2922.3530899999996</v>
      </c>
      <c r="F291" s="228">
        <f t="shared" ref="F291:N291" si="22">F67</f>
        <v>1409.85717</v>
      </c>
      <c r="G291" s="228">
        <f t="shared" si="22"/>
        <v>1094.4619000000002</v>
      </c>
      <c r="H291" s="228"/>
      <c r="I291" s="228"/>
      <c r="J291" s="228"/>
      <c r="K291" s="228">
        <f t="shared" si="22"/>
        <v>3324352739.2400389</v>
      </c>
      <c r="L291" s="228">
        <f t="shared" si="22"/>
        <v>1693904424.6427736</v>
      </c>
      <c r="M291" s="228">
        <f t="shared" si="22"/>
        <v>1258523495.5166016</v>
      </c>
      <c r="N291" s="228">
        <f t="shared" si="22"/>
        <v>6276780659.3994141</v>
      </c>
    </row>
    <row r="293" spans="1:14" s="66" customFormat="1" ht="13.9" x14ac:dyDescent="0.4">
      <c r="A293" s="66" t="s">
        <v>73</v>
      </c>
    </row>
  </sheetData>
  <mergeCells count="1">
    <mergeCell ref="E11:G11"/>
  </mergeCells>
  <pageMargins left="0.7" right="0.7" top="0.75" bottom="0.75" header="0.3" footer="0.3"/>
  <pageSetup scale="51" fitToHeight="0" orientation="landscape" r:id="rId1"/>
  <headerFooter>
    <oddHeader>&amp;C&amp;"Aptos"&amp;10&amp;K000000 OFFICIAL&amp;1#_x000D_</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B61F-744E-46E0-8D7A-B1D7B2700DE6}">
  <sheetPr>
    <tabColor theme="0" tint="-0.249977111117893"/>
  </sheetPr>
  <dimension ref="A1:J293"/>
  <sheetViews>
    <sheetView showGridLines="0" zoomScaleNormal="100" workbookViewId="0"/>
  </sheetViews>
  <sheetFormatPr defaultColWidth="0" defaultRowHeight="13.5" outlineLevelRow="1" x14ac:dyDescent="0.35"/>
  <cols>
    <col min="1" max="1" width="15.75" customWidth="1"/>
    <col min="2" max="2" width="9.125" customWidth="1"/>
    <col min="3" max="3" width="55.125" customWidth="1"/>
    <col min="4" max="4" width="15.625" customWidth="1"/>
    <col min="5" max="5" width="20.875" customWidth="1"/>
    <col min="6" max="6" width="18.75" customWidth="1"/>
    <col min="7" max="7" width="18.375" customWidth="1"/>
    <col min="8" max="8" width="14.875" customWidth="1"/>
    <col min="9" max="9" width="16.625" customWidth="1"/>
    <col min="10" max="10" width="1.625" customWidth="1"/>
    <col min="11"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5" spans="1:8" ht="15" x14ac:dyDescent="0.4">
      <c r="C5" s="23" t="s">
        <v>535</v>
      </c>
      <c r="D5" s="170">
        <f>I67</f>
        <v>1987574175.956249</v>
      </c>
    </row>
    <row r="6" spans="1:8" ht="5.0999999999999996" customHeight="1" x14ac:dyDescent="0.35">
      <c r="D6" s="26"/>
    </row>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958</v>
      </c>
      <c r="E12" s="1" t="s">
        <v>391</v>
      </c>
      <c r="F12" s="1" t="s">
        <v>392</v>
      </c>
      <c r="G12" s="1" t="s">
        <v>397</v>
      </c>
      <c r="H12" s="1" t="s">
        <v>398</v>
      </c>
    </row>
    <row r="13" spans="1:8" ht="17.649999999999999" hidden="1" outlineLevel="1" x14ac:dyDescent="0.5">
      <c r="A13" s="18"/>
      <c r="B13" s="18"/>
      <c r="C13" s="47" t="s">
        <v>554</v>
      </c>
      <c r="D13" s="188">
        <v>210</v>
      </c>
      <c r="E13" s="229">
        <f>D13*(1+E8)</f>
        <v>220.5</v>
      </c>
      <c r="F13" s="229">
        <f t="shared" ref="F13:G13" si="0">E13*(1+F8)</f>
        <v>286.65000000000003</v>
      </c>
      <c r="G13" s="229">
        <f t="shared" si="0"/>
        <v>313.88175000000001</v>
      </c>
      <c r="H13" s="230">
        <f t="shared" ref="H13" si="1">G13</f>
        <v>313.88175000000001</v>
      </c>
    </row>
    <row r="14" spans="1:8" ht="17.649999999999999" hidden="1" outlineLevel="1" x14ac:dyDescent="0.5">
      <c r="A14" s="18"/>
      <c r="B14" s="18"/>
      <c r="C14" s="31" t="s">
        <v>555</v>
      </c>
      <c r="D14" s="188">
        <v>210</v>
      </c>
      <c r="E14" s="178">
        <f t="shared" ref="E14:G14" si="2">D14*(1+E9)</f>
        <v>220.5</v>
      </c>
      <c r="F14" s="178">
        <f t="shared" si="2"/>
        <v>275.625</v>
      </c>
      <c r="G14" s="178">
        <f t="shared" si="2"/>
        <v>301.80937499999999</v>
      </c>
      <c r="H14" s="164">
        <f t="shared" ref="H14:H16" si="3">G14</f>
        <v>301.80937499999999</v>
      </c>
    </row>
    <row r="15" spans="1:8" ht="17.649999999999999" hidden="1" outlineLevel="1" x14ac:dyDescent="0.5">
      <c r="A15" s="18"/>
      <c r="B15" s="18"/>
      <c r="C15" s="174" t="s">
        <v>556</v>
      </c>
      <c r="D15" s="188">
        <v>150</v>
      </c>
      <c r="E15" s="212">
        <f>D15*(1+E8)</f>
        <v>157.5</v>
      </c>
      <c r="F15" s="212">
        <f t="shared" ref="F15:G15" si="4">E15*(1+F8)</f>
        <v>204.75</v>
      </c>
      <c r="G15" s="212">
        <f t="shared" si="4"/>
        <v>224.20124999999999</v>
      </c>
      <c r="H15" s="214">
        <f t="shared" si="3"/>
        <v>224.20124999999999</v>
      </c>
    </row>
    <row r="16" spans="1:8" ht="17.649999999999999" hidden="1" outlineLevel="1" x14ac:dyDescent="0.5">
      <c r="A16" s="18"/>
      <c r="B16" s="18"/>
      <c r="C16" s="32" t="s">
        <v>557</v>
      </c>
      <c r="D16" s="188">
        <v>150</v>
      </c>
      <c r="E16" s="166">
        <f t="shared" ref="E16:G16" si="5">D16*(1+E9)</f>
        <v>157.5</v>
      </c>
      <c r="F16" s="166">
        <f t="shared" si="5"/>
        <v>196.875</v>
      </c>
      <c r="G16" s="166">
        <f t="shared" si="5"/>
        <v>215.578125</v>
      </c>
      <c r="H16" s="167">
        <f t="shared" si="3"/>
        <v>215.578125</v>
      </c>
    </row>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9" ht="30" customHeight="1" x14ac:dyDescent="0.35">
      <c r="A65" s="1" t="str">
        <f>Rail!A65</f>
        <v>Network Group</v>
      </c>
      <c r="B65" s="1" t="str">
        <f>Rail!B65</f>
        <v>Route Number</v>
      </c>
      <c r="C65" s="1" t="s">
        <v>81</v>
      </c>
      <c r="D65" s="1" t="s">
        <v>83</v>
      </c>
      <c r="E65" s="1" t="s">
        <v>558</v>
      </c>
      <c r="F65" s="1" t="s">
        <v>559</v>
      </c>
      <c r="G65" s="1" t="s">
        <v>560</v>
      </c>
      <c r="H65" s="1" t="s">
        <v>561</v>
      </c>
      <c r="I65" s="1" t="s">
        <v>405</v>
      </c>
    </row>
    <row r="66" spans="1:9" ht="5.0999999999999996" customHeight="1" x14ac:dyDescent="0.35"/>
    <row r="67" spans="1:9" ht="13.9" x14ac:dyDescent="0.4">
      <c r="A67" s="30"/>
      <c r="B67" s="30"/>
      <c r="C67" s="13" t="s">
        <v>57</v>
      </c>
      <c r="D67" s="30"/>
      <c r="E67" s="185">
        <f>SUM(E69:E289)</f>
        <v>3015084</v>
      </c>
      <c r="F67" s="185">
        <f>SUM(F69:F289)</f>
        <v>2064729</v>
      </c>
      <c r="G67" s="185">
        <f>SUM(G69:G289)</f>
        <v>2009757</v>
      </c>
      <c r="H67" s="144"/>
      <c r="I67" s="215">
        <f>SUM(I69:I289)</f>
        <v>1987574175.956249</v>
      </c>
    </row>
    <row r="68" spans="1:9" ht="5.0999999999999996" customHeight="1" x14ac:dyDescent="0.35"/>
    <row r="69" spans="1:9" ht="13.9" x14ac:dyDescent="0.4">
      <c r="A69" s="12" t="str">
        <f>Rail!A69</f>
        <v>EGR</v>
      </c>
      <c r="B69" s="12">
        <f>Rail!B69</f>
        <v>1</v>
      </c>
      <c r="C69" t="str">
        <f>Rail!C69</f>
        <v>Avon Yard to West Merredin</v>
      </c>
      <c r="D69" s="204">
        <f>'DORC build-up'!I13</f>
        <v>1.3</v>
      </c>
      <c r="E69" s="197">
        <v>8776</v>
      </c>
      <c r="F69" s="197">
        <v>261364</v>
      </c>
      <c r="G69" s="197">
        <v>2670</v>
      </c>
      <c r="H69" s="269">
        <f>H$16</f>
        <v>215.578125</v>
      </c>
      <c r="I69" s="187">
        <f>SUM(E69:G69)*H69*D69</f>
        <v>76455428.765625</v>
      </c>
    </row>
    <row r="70" spans="1:9" ht="13.9" x14ac:dyDescent="0.4">
      <c r="A70" s="12" t="str">
        <f>Rail!A70</f>
        <v>EGR</v>
      </c>
      <c r="B70" s="12">
        <f>Rail!B70</f>
        <v>1</v>
      </c>
      <c r="C70" t="str">
        <f>Rail!C70</f>
        <v>West Merredin</v>
      </c>
      <c r="D70" s="204">
        <f>'DORC build-up'!I14</f>
        <v>1.3</v>
      </c>
      <c r="E70" s="197">
        <v>4606</v>
      </c>
      <c r="F70" s="197">
        <v>0</v>
      </c>
      <c r="G70" s="197">
        <v>1636</v>
      </c>
      <c r="H70" s="269">
        <f t="shared" ref="H70:H133" si="6">H$16</f>
        <v>215.578125</v>
      </c>
      <c r="I70" s="187">
        <f t="shared" ref="I70:I133" si="7">SUM(E70:G70)*H70*D70</f>
        <v>1749330.253125</v>
      </c>
    </row>
    <row r="71" spans="1:9" ht="13.9" x14ac:dyDescent="0.4">
      <c r="A71" s="12" t="str">
        <f>Rail!A71</f>
        <v>EGR</v>
      </c>
      <c r="B71" s="12">
        <f>Rail!B71</f>
        <v>1</v>
      </c>
      <c r="C71" t="str">
        <f>Rail!C71</f>
        <v>West Merredin to Merredin</v>
      </c>
      <c r="D71" s="204">
        <f>'DORC build-up'!I15</f>
        <v>1.3</v>
      </c>
      <c r="E71" s="197">
        <v>975</v>
      </c>
      <c r="F71" s="197">
        <v>2876</v>
      </c>
      <c r="G71" s="197">
        <v>54</v>
      </c>
      <c r="H71" s="269">
        <f t="shared" si="6"/>
        <v>215.578125</v>
      </c>
      <c r="I71" s="187">
        <f t="shared" si="7"/>
        <v>1094382.3515625</v>
      </c>
    </row>
    <row r="72" spans="1:9" ht="13.9" x14ac:dyDescent="0.4">
      <c r="A72" s="12" t="str">
        <f>Rail!A72</f>
        <v>EGR</v>
      </c>
      <c r="B72" s="12">
        <f>Rail!B72</f>
        <v>1</v>
      </c>
      <c r="C72" t="str">
        <f>Rail!C72</f>
        <v>Merredin</v>
      </c>
      <c r="D72" s="204">
        <f>'DORC build-up'!I16</f>
        <v>1.3</v>
      </c>
      <c r="E72" s="197">
        <v>4846</v>
      </c>
      <c r="F72" s="197">
        <v>0</v>
      </c>
      <c r="G72" s="197">
        <v>0</v>
      </c>
      <c r="H72" s="269">
        <f t="shared" si="6"/>
        <v>215.578125</v>
      </c>
      <c r="I72" s="187">
        <f t="shared" si="7"/>
        <v>1358099.0718750001</v>
      </c>
    </row>
    <row r="73" spans="1:9" ht="13.9" x14ac:dyDescent="0.4">
      <c r="A73" s="12" t="str">
        <f>Rail!A73</f>
        <v>EGR</v>
      </c>
      <c r="B73" s="12">
        <f>Rail!B73</f>
        <v>1</v>
      </c>
      <c r="C73" t="str">
        <f>Rail!C73</f>
        <v>Merredin to Southern Cross</v>
      </c>
      <c r="D73" s="204">
        <f>'DORC build-up'!I17</f>
        <v>1.4</v>
      </c>
      <c r="E73" s="197">
        <v>7759</v>
      </c>
      <c r="F73" s="197">
        <v>187358</v>
      </c>
      <c r="G73" s="197">
        <v>1709</v>
      </c>
      <c r="H73" s="269">
        <f t="shared" si="6"/>
        <v>215.578125</v>
      </c>
      <c r="I73" s="187">
        <f t="shared" si="7"/>
        <v>59403932.043749996</v>
      </c>
    </row>
    <row r="74" spans="1:9" ht="13.9" x14ac:dyDescent="0.4">
      <c r="A74" s="12" t="str">
        <f>Rail!A74</f>
        <v>EGR</v>
      </c>
      <c r="B74" s="12">
        <f>Rail!B74</f>
        <v>1</v>
      </c>
      <c r="C74" t="str">
        <f>Rail!C74</f>
        <v>Southern Cross</v>
      </c>
      <c r="D74" s="204">
        <f>'DORC build-up'!I18</f>
        <v>0</v>
      </c>
      <c r="E74" s="197">
        <v>0</v>
      </c>
      <c r="F74" s="197">
        <v>0</v>
      </c>
      <c r="G74" s="197">
        <v>0</v>
      </c>
      <c r="H74" s="269">
        <f t="shared" si="6"/>
        <v>215.578125</v>
      </c>
      <c r="I74" s="187">
        <f t="shared" si="7"/>
        <v>0</v>
      </c>
    </row>
    <row r="75" spans="1:9" ht="13.9" x14ac:dyDescent="0.4">
      <c r="A75" s="12" t="str">
        <f>Rail!A75</f>
        <v>EGR</v>
      </c>
      <c r="B75" s="12">
        <f>Rail!B75</f>
        <v>1</v>
      </c>
      <c r="C75" t="str">
        <f>Rail!C75</f>
        <v>Southern Cross to Koolyanobbing East</v>
      </c>
      <c r="D75" s="204">
        <f>'DORC build-up'!I19</f>
        <v>1.4</v>
      </c>
      <c r="E75" s="197">
        <v>3602</v>
      </c>
      <c r="F75" s="197">
        <v>84472</v>
      </c>
      <c r="G75" s="197">
        <v>2358</v>
      </c>
      <c r="H75" s="269">
        <f t="shared" si="6"/>
        <v>215.578125</v>
      </c>
      <c r="I75" s="187">
        <f t="shared" si="7"/>
        <v>27293225.399999999</v>
      </c>
    </row>
    <row r="76" spans="1:9" ht="13.9" x14ac:dyDescent="0.4">
      <c r="A76" s="12" t="str">
        <f>Rail!A76</f>
        <v>EGR</v>
      </c>
      <c r="B76" s="12">
        <f>Rail!B76</f>
        <v>1</v>
      </c>
      <c r="C76" t="str">
        <f>Rail!C76</f>
        <v>Koolyanobbing East to Mount Walton</v>
      </c>
      <c r="D76" s="204">
        <f>'DORC build-up'!I20</f>
        <v>1.4</v>
      </c>
      <c r="E76" s="197">
        <v>3999</v>
      </c>
      <c r="F76" s="197">
        <v>119778</v>
      </c>
      <c r="G76" s="197">
        <v>3358</v>
      </c>
      <c r="H76" s="269">
        <f t="shared" si="6"/>
        <v>215.578125</v>
      </c>
      <c r="I76" s="187">
        <f t="shared" si="7"/>
        <v>38370534.890625</v>
      </c>
    </row>
    <row r="77" spans="1:9" ht="13.9" x14ac:dyDescent="0.4">
      <c r="A77" s="12" t="str">
        <f>Rail!A77</f>
        <v>EGR</v>
      </c>
      <c r="B77" s="12">
        <f>Rail!B77</f>
        <v>1</v>
      </c>
      <c r="C77" t="str">
        <f>Rail!C77</f>
        <v>Mount Walton to West Kalgoorlie West</v>
      </c>
      <c r="D77" s="204">
        <f>'DORC build-up'!I21</f>
        <v>1.4</v>
      </c>
      <c r="E77" s="197">
        <v>4004</v>
      </c>
      <c r="F77" s="197">
        <v>164991</v>
      </c>
      <c r="G77" s="197">
        <v>3454</v>
      </c>
      <c r="H77" s="269">
        <f t="shared" si="6"/>
        <v>215.578125</v>
      </c>
      <c r="I77" s="187">
        <f t="shared" si="7"/>
        <v>52046724.909374997</v>
      </c>
    </row>
    <row r="78" spans="1:9" ht="13.9" x14ac:dyDescent="0.4">
      <c r="A78" s="12" t="str">
        <f>Rail!A78</f>
        <v>EGR</v>
      </c>
      <c r="B78" s="12">
        <f>Rail!B78</f>
        <v>1</v>
      </c>
      <c r="C78" t="str">
        <f>Rail!C78</f>
        <v>West Kalgoorlie West to West Kalgoorlie</v>
      </c>
      <c r="D78" s="204">
        <f>'DORC build-up'!I22</f>
        <v>1.4</v>
      </c>
      <c r="E78" s="197">
        <v>1594</v>
      </c>
      <c r="F78" s="197">
        <v>8664</v>
      </c>
      <c r="G78" s="197">
        <v>1507</v>
      </c>
      <c r="H78" s="269">
        <f t="shared" si="6"/>
        <v>215.578125</v>
      </c>
      <c r="I78" s="187">
        <f t="shared" si="7"/>
        <v>3550787.296875</v>
      </c>
    </row>
    <row r="79" spans="1:9" ht="13.9" x14ac:dyDescent="0.4">
      <c r="A79" s="12" t="str">
        <f>Rail!A79</f>
        <v>EGR</v>
      </c>
      <c r="B79" s="12">
        <f>Rail!B79</f>
        <v>1</v>
      </c>
      <c r="C79" t="str">
        <f>Rail!C79</f>
        <v>West Kalgoorlie</v>
      </c>
      <c r="D79" s="204">
        <f>'DORC build-up'!I23</f>
        <v>1.4</v>
      </c>
      <c r="E79" s="197">
        <v>3225</v>
      </c>
      <c r="F79" s="197">
        <v>0</v>
      </c>
      <c r="G79" s="197">
        <v>1071</v>
      </c>
      <c r="H79" s="269">
        <f t="shared" si="6"/>
        <v>215.578125</v>
      </c>
      <c r="I79" s="187">
        <f t="shared" si="7"/>
        <v>1296573.075</v>
      </c>
    </row>
    <row r="80" spans="1:9" ht="13.9" x14ac:dyDescent="0.4">
      <c r="A80" s="12" t="str">
        <f>Rail!A80</f>
        <v>EGR</v>
      </c>
      <c r="B80" s="12">
        <f>Rail!B80</f>
        <v>1</v>
      </c>
      <c r="C80" t="str">
        <f>Rail!C80</f>
        <v>West Kalgoorlie to Kalgoorlie</v>
      </c>
      <c r="D80" s="204">
        <f>'DORC build-up'!I24</f>
        <v>1.4</v>
      </c>
      <c r="E80" s="197">
        <v>105</v>
      </c>
      <c r="F80" s="197">
        <v>7160</v>
      </c>
      <c r="G80" s="197">
        <v>105</v>
      </c>
      <c r="H80" s="269">
        <f t="shared" si="6"/>
        <v>215.578125</v>
      </c>
      <c r="I80" s="187">
        <f t="shared" si="7"/>
        <v>2224335.09375</v>
      </c>
    </row>
    <row r="81" spans="1:9" ht="13.9" x14ac:dyDescent="0.4">
      <c r="A81" s="12" t="str">
        <f>Rail!A81</f>
        <v>EGR</v>
      </c>
      <c r="B81" s="12">
        <f>Rail!B81</f>
        <v>1</v>
      </c>
      <c r="C81" t="str">
        <f>Rail!C81</f>
        <v>Kalgoorlie</v>
      </c>
      <c r="D81" s="204">
        <f>'DORC build-up'!I25</f>
        <v>1.4</v>
      </c>
      <c r="E81" s="197">
        <v>758</v>
      </c>
      <c r="F81" s="197">
        <v>0</v>
      </c>
      <c r="G81" s="197">
        <v>758</v>
      </c>
      <c r="H81" s="269">
        <f t="shared" si="6"/>
        <v>215.578125</v>
      </c>
      <c r="I81" s="187">
        <f t="shared" si="7"/>
        <v>457543.01249999995</v>
      </c>
    </row>
    <row r="82" spans="1:9" ht="13.9" x14ac:dyDescent="0.4">
      <c r="A82" s="12" t="str">
        <f>Rail!A82</f>
        <v>EGR</v>
      </c>
      <c r="B82" s="12">
        <f>Rail!B82</f>
        <v>1</v>
      </c>
      <c r="C82" t="str">
        <f>Rail!C82</f>
        <v>Kalgoorlie to Parkeston (border)</v>
      </c>
      <c r="D82" s="204">
        <f>'DORC build-up'!I26</f>
        <v>1.4</v>
      </c>
      <c r="E82" s="197">
        <v>0</v>
      </c>
      <c r="F82" s="197">
        <v>739</v>
      </c>
      <c r="G82" s="197">
        <v>0</v>
      </c>
      <c r="H82" s="269">
        <f t="shared" si="6"/>
        <v>215.578125</v>
      </c>
      <c r="I82" s="187">
        <f t="shared" si="7"/>
        <v>223037.12812499999</v>
      </c>
    </row>
    <row r="83" spans="1:9" ht="13.9" x14ac:dyDescent="0.4">
      <c r="A83" s="12" t="str">
        <f>Rail!A83</f>
        <v>Metro</v>
      </c>
      <c r="B83" s="12">
        <f>Rail!B83</f>
        <v>2</v>
      </c>
      <c r="C83" t="str">
        <f>Rail!C83</f>
        <v>Forrestfield South to Kewdale</v>
      </c>
      <c r="D83" s="204">
        <f>'DORC build-up'!I27</f>
        <v>1</v>
      </c>
      <c r="E83" s="197">
        <v>1346</v>
      </c>
      <c r="F83" s="197">
        <v>2151</v>
      </c>
      <c r="G83" s="197">
        <v>1346</v>
      </c>
      <c r="H83" s="269">
        <f t="shared" si="6"/>
        <v>215.578125</v>
      </c>
      <c r="I83" s="187">
        <f t="shared" si="7"/>
        <v>1044044.859375</v>
      </c>
    </row>
    <row r="84" spans="1:9" ht="13.9" x14ac:dyDescent="0.4">
      <c r="A84" s="12" t="str">
        <f>Rail!A84</f>
        <v>LBL</v>
      </c>
      <c r="B84" s="12">
        <f>Rail!B84</f>
        <v>3</v>
      </c>
      <c r="C84" t="str">
        <f>Rail!C84</f>
        <v>Kalgoorlie to Menzies</v>
      </c>
      <c r="D84" s="204">
        <f>'DORC build-up'!I28</f>
        <v>1.5</v>
      </c>
      <c r="E84" s="197">
        <v>123298</v>
      </c>
      <c r="F84" s="197">
        <v>186</v>
      </c>
      <c r="G84" s="197">
        <v>75240</v>
      </c>
      <c r="H84" s="269">
        <f t="shared" si="6"/>
        <v>215.578125</v>
      </c>
      <c r="I84" s="187">
        <f t="shared" si="7"/>
        <v>64260820.96875</v>
      </c>
    </row>
    <row r="85" spans="1:9" ht="13.9" x14ac:dyDescent="0.4">
      <c r="A85" s="12" t="str">
        <f>Rail!A85</f>
        <v>LBL</v>
      </c>
      <c r="B85" s="12">
        <f>Rail!B85</f>
        <v>3</v>
      </c>
      <c r="C85" t="str">
        <f>Rail!C85</f>
        <v>Menzies</v>
      </c>
      <c r="D85" s="204">
        <f>'DORC build-up'!I29</f>
        <v>0</v>
      </c>
      <c r="E85" s="197">
        <v>0</v>
      </c>
      <c r="F85" s="197">
        <v>0</v>
      </c>
      <c r="G85" s="197">
        <v>0</v>
      </c>
      <c r="H85" s="269">
        <f t="shared" si="6"/>
        <v>215.578125</v>
      </c>
      <c r="I85" s="187">
        <f t="shared" si="7"/>
        <v>0</v>
      </c>
    </row>
    <row r="86" spans="1:9" ht="13.9" x14ac:dyDescent="0.4">
      <c r="A86" s="12" t="str">
        <f>Rail!A86</f>
        <v>LBL</v>
      </c>
      <c r="B86" s="12">
        <f>Rail!B86</f>
        <v>3</v>
      </c>
      <c r="C86" t="str">
        <f>Rail!C86</f>
        <v>Menzies to Malcolm</v>
      </c>
      <c r="D86" s="204">
        <f>'DORC build-up'!I30</f>
        <v>1.5</v>
      </c>
      <c r="E86" s="197">
        <v>104732</v>
      </c>
      <c r="F86" s="197">
        <v>0</v>
      </c>
      <c r="G86" s="197">
        <v>56635</v>
      </c>
      <c r="H86" s="269">
        <f t="shared" si="6"/>
        <v>215.578125</v>
      </c>
      <c r="I86" s="187">
        <f t="shared" si="7"/>
        <v>52180792.9453125</v>
      </c>
    </row>
    <row r="87" spans="1:9" ht="13.9" x14ac:dyDescent="0.4">
      <c r="A87" s="12" t="str">
        <f>Rail!A87</f>
        <v>LBL</v>
      </c>
      <c r="B87" s="12">
        <f>Rail!B87</f>
        <v>3</v>
      </c>
      <c r="C87" t="str">
        <f>Rail!C87</f>
        <v>Malcolm</v>
      </c>
      <c r="D87" s="204">
        <f>'DORC build-up'!I31</f>
        <v>0</v>
      </c>
      <c r="E87" s="197">
        <v>0</v>
      </c>
      <c r="F87" s="197">
        <v>0</v>
      </c>
      <c r="G87" s="197">
        <v>0</v>
      </c>
      <c r="H87" s="269">
        <f t="shared" si="6"/>
        <v>215.578125</v>
      </c>
      <c r="I87" s="187">
        <f t="shared" si="7"/>
        <v>0</v>
      </c>
    </row>
    <row r="88" spans="1:9" ht="13.9" x14ac:dyDescent="0.4">
      <c r="A88" s="12" t="str">
        <f>Rail!A88</f>
        <v>LBL</v>
      </c>
      <c r="B88" s="12">
        <f>Rail!B88</f>
        <v>3</v>
      </c>
      <c r="C88" t="str">
        <f>Rail!C88</f>
        <v>Malcolm to Leonora</v>
      </c>
      <c r="D88" s="204">
        <f>'DORC build-up'!I32</f>
        <v>1.5</v>
      </c>
      <c r="E88" s="197">
        <v>26640</v>
      </c>
      <c r="F88" s="197">
        <v>0</v>
      </c>
      <c r="G88" s="197">
        <v>10752</v>
      </c>
      <c r="H88" s="269">
        <f t="shared" si="6"/>
        <v>215.578125</v>
      </c>
      <c r="I88" s="187">
        <f t="shared" si="7"/>
        <v>12091345.875</v>
      </c>
    </row>
    <row r="89" spans="1:9" ht="13.9" x14ac:dyDescent="0.4">
      <c r="A89" s="12" t="str">
        <f>Rail!A89</f>
        <v>LBL</v>
      </c>
      <c r="B89" s="12">
        <f>Rail!B89</f>
        <v>3</v>
      </c>
      <c r="C89" t="str">
        <f>Rail!C89</f>
        <v>Leonora</v>
      </c>
      <c r="D89" s="204">
        <f>'DORC build-up'!I33</f>
        <v>1.5</v>
      </c>
      <c r="E89" s="197">
        <v>2576</v>
      </c>
      <c r="F89" s="197">
        <v>0</v>
      </c>
      <c r="G89" s="197">
        <v>806</v>
      </c>
      <c r="H89" s="269">
        <f t="shared" si="6"/>
        <v>215.578125</v>
      </c>
      <c r="I89" s="187">
        <f t="shared" si="7"/>
        <v>1093627.828125</v>
      </c>
    </row>
    <row r="90" spans="1:9" ht="13.9" x14ac:dyDescent="0.4">
      <c r="A90" s="12" t="str">
        <f>Rail!A90</f>
        <v>EBL</v>
      </c>
      <c r="B90" s="12">
        <f>Rail!B90</f>
        <v>4</v>
      </c>
      <c r="C90" t="str">
        <f>Rail!C90</f>
        <v>West Kalgoorlie West to West Kalgoorlie South</v>
      </c>
      <c r="D90" s="204">
        <f>'DORC build-up'!I34</f>
        <v>1.5</v>
      </c>
      <c r="E90" s="197">
        <v>859</v>
      </c>
      <c r="F90" s="197">
        <v>1473</v>
      </c>
      <c r="G90" s="197">
        <v>762</v>
      </c>
      <c r="H90" s="269">
        <f t="shared" si="6"/>
        <v>215.578125</v>
      </c>
      <c r="I90" s="187">
        <f t="shared" si="7"/>
        <v>1000498.078125</v>
      </c>
    </row>
    <row r="91" spans="1:9" ht="13.9" x14ac:dyDescent="0.4">
      <c r="A91" s="12" t="str">
        <f>Rail!A91</f>
        <v>EBL</v>
      </c>
      <c r="B91" s="12">
        <f>Rail!B91</f>
        <v>4</v>
      </c>
      <c r="C91" t="str">
        <f>Rail!C91</f>
        <v>West Kalgoorlie to West Kalgoorlie South</v>
      </c>
      <c r="D91" s="204">
        <f>'DORC build-up'!I35</f>
        <v>1.5</v>
      </c>
      <c r="E91" s="197">
        <v>3392</v>
      </c>
      <c r="F91" s="197">
        <v>0</v>
      </c>
      <c r="G91" s="197">
        <v>989</v>
      </c>
      <c r="H91" s="269">
        <f t="shared" si="6"/>
        <v>215.578125</v>
      </c>
      <c r="I91" s="187">
        <f t="shared" si="7"/>
        <v>1416671.6484375</v>
      </c>
    </row>
    <row r="92" spans="1:9" ht="13.9" x14ac:dyDescent="0.4">
      <c r="A92" s="12" t="str">
        <f>Rail!A92</f>
        <v>EBL</v>
      </c>
      <c r="B92" s="12">
        <f>Rail!B92</f>
        <v>5</v>
      </c>
      <c r="C92" t="str">
        <f>Rail!C92</f>
        <v>West Kalgoorlie South to Hampton Terminal</v>
      </c>
      <c r="D92" s="204">
        <f>'DORC build-up'!I36</f>
        <v>1.5</v>
      </c>
      <c r="E92" s="197">
        <v>8988</v>
      </c>
      <c r="F92" s="197">
        <v>0</v>
      </c>
      <c r="G92" s="197">
        <v>4684</v>
      </c>
      <c r="H92" s="269">
        <f t="shared" si="6"/>
        <v>215.578125</v>
      </c>
      <c r="I92" s="187">
        <f t="shared" si="7"/>
        <v>4421076.1875</v>
      </c>
    </row>
    <row r="93" spans="1:9" ht="13.9" x14ac:dyDescent="0.4">
      <c r="A93" s="12" t="str">
        <f>Rail!A93</f>
        <v>EBL</v>
      </c>
      <c r="B93" s="12">
        <f>Rail!B93</f>
        <v>5</v>
      </c>
      <c r="C93" t="str">
        <f>Rail!C93</f>
        <v>Hampton Terminal</v>
      </c>
      <c r="D93" s="204">
        <f>'DORC build-up'!I37</f>
        <v>1.5</v>
      </c>
      <c r="E93" s="197">
        <v>295</v>
      </c>
      <c r="F93" s="197">
        <v>0</v>
      </c>
      <c r="G93" s="197">
        <v>98</v>
      </c>
      <c r="H93" s="269">
        <f t="shared" si="6"/>
        <v>215.578125</v>
      </c>
      <c r="I93" s="187">
        <f t="shared" si="7"/>
        <v>127083.3046875</v>
      </c>
    </row>
    <row r="94" spans="1:9" ht="13.9" x14ac:dyDescent="0.4">
      <c r="A94" s="12" t="str">
        <f>Rail!A94</f>
        <v>EBL</v>
      </c>
      <c r="B94" s="12">
        <f>Rail!B94</f>
        <v>5</v>
      </c>
      <c r="C94" t="str">
        <f>Rail!C94</f>
        <v>Hampton Terminal to Hampton</v>
      </c>
      <c r="D94" s="204">
        <f>'DORC build-up'!I38</f>
        <v>1.5</v>
      </c>
      <c r="E94" s="197">
        <v>2960</v>
      </c>
      <c r="F94" s="197">
        <v>310</v>
      </c>
      <c r="G94" s="197">
        <v>1467</v>
      </c>
      <c r="H94" s="269">
        <f t="shared" si="6"/>
        <v>215.578125</v>
      </c>
      <c r="I94" s="187">
        <f t="shared" si="7"/>
        <v>1531790.3671875</v>
      </c>
    </row>
    <row r="95" spans="1:9" ht="13.9" x14ac:dyDescent="0.4">
      <c r="A95" s="12" t="str">
        <f>Rail!A95</f>
        <v>EBL</v>
      </c>
      <c r="B95" s="12">
        <f>Rail!B95</f>
        <v>5</v>
      </c>
      <c r="C95" t="str">
        <f>Rail!C95</f>
        <v>Hampton</v>
      </c>
      <c r="D95" s="204">
        <f>'DORC build-up'!I39</f>
        <v>0</v>
      </c>
      <c r="E95" s="197">
        <v>0</v>
      </c>
      <c r="F95" s="197">
        <v>0</v>
      </c>
      <c r="G95" s="197">
        <v>0</v>
      </c>
      <c r="H95" s="269">
        <f t="shared" si="6"/>
        <v>215.578125</v>
      </c>
      <c r="I95" s="187">
        <f t="shared" si="7"/>
        <v>0</v>
      </c>
    </row>
    <row r="96" spans="1:9" ht="13.9" x14ac:dyDescent="0.4">
      <c r="A96" s="12" t="str">
        <f>Rail!A96</f>
        <v>EBL</v>
      </c>
      <c r="B96" s="12">
        <f>Rail!B96</f>
        <v>5</v>
      </c>
      <c r="C96" t="str">
        <f>Rail!C96</f>
        <v>Hampton to Kambalda</v>
      </c>
      <c r="D96" s="204">
        <f>'DORC build-up'!I40</f>
        <v>1.5</v>
      </c>
      <c r="E96" s="197">
        <v>5402</v>
      </c>
      <c r="F96" s="197">
        <v>910</v>
      </c>
      <c r="G96" s="197">
        <v>1827</v>
      </c>
      <c r="H96" s="269">
        <f t="shared" si="6"/>
        <v>215.578125</v>
      </c>
      <c r="I96" s="187">
        <f t="shared" si="7"/>
        <v>2631885.5390625</v>
      </c>
    </row>
    <row r="97" spans="1:9" ht="13.9" x14ac:dyDescent="0.4">
      <c r="A97" s="12" t="str">
        <f>Rail!A97</f>
        <v>EBL</v>
      </c>
      <c r="B97" s="12">
        <f>Rail!B97</f>
        <v>5</v>
      </c>
      <c r="C97" t="str">
        <f>Rail!C97</f>
        <v>Kambalda to Salmon Gums</v>
      </c>
      <c r="D97" s="204">
        <f>'DORC build-up'!I41</f>
        <v>1.5</v>
      </c>
      <c r="E97" s="197">
        <v>194654</v>
      </c>
      <c r="F97" s="197">
        <v>35520</v>
      </c>
      <c r="G97" s="197">
        <v>160870</v>
      </c>
      <c r="H97" s="269">
        <f t="shared" si="6"/>
        <v>215.578125</v>
      </c>
      <c r="I97" s="187">
        <f t="shared" si="7"/>
        <v>126450798.46875</v>
      </c>
    </row>
    <row r="98" spans="1:9" ht="13.9" x14ac:dyDescent="0.4">
      <c r="A98" s="12" t="str">
        <f>Rail!A98</f>
        <v>EBL</v>
      </c>
      <c r="B98" s="12">
        <f>Rail!B98</f>
        <v>5</v>
      </c>
      <c r="C98" t="str">
        <f>Rail!C98</f>
        <v>Salmon Gums to Esperance</v>
      </c>
      <c r="D98" s="204">
        <f>'DORC build-up'!I42</f>
        <v>1.5</v>
      </c>
      <c r="E98" s="197">
        <v>89450</v>
      </c>
      <c r="F98" s="197">
        <v>12643</v>
      </c>
      <c r="G98" s="197">
        <v>79071</v>
      </c>
      <c r="H98" s="269">
        <f t="shared" si="6"/>
        <v>215.578125</v>
      </c>
      <c r="I98" s="187">
        <f t="shared" si="7"/>
        <v>58582493.15625</v>
      </c>
    </row>
    <row r="99" spans="1:9" ht="13.9" x14ac:dyDescent="0.4">
      <c r="A99" s="12" t="str">
        <f>Rail!A99</f>
        <v>EBL</v>
      </c>
      <c r="B99" s="12">
        <f>Rail!B99</f>
        <v>5</v>
      </c>
      <c r="C99" t="str">
        <f>Rail!C99</f>
        <v>Esperance</v>
      </c>
      <c r="D99" s="204">
        <f>'DORC build-up'!I43</f>
        <v>0</v>
      </c>
      <c r="E99" s="197">
        <v>0</v>
      </c>
      <c r="F99" s="197">
        <v>0</v>
      </c>
      <c r="G99" s="197">
        <v>0</v>
      </c>
      <c r="H99" s="269">
        <f t="shared" si="6"/>
        <v>215.578125</v>
      </c>
      <c r="I99" s="187">
        <f t="shared" si="7"/>
        <v>0</v>
      </c>
    </row>
    <row r="100" spans="1:9" ht="13.9" x14ac:dyDescent="0.4">
      <c r="A100" s="12" t="str">
        <f>Rail!A100</f>
        <v>EBL</v>
      </c>
      <c r="B100" s="12">
        <f>Rail!B100</f>
        <v>5</v>
      </c>
      <c r="C100" t="str">
        <f>Rail!C100</f>
        <v>Esperance to Esperance Wharf</v>
      </c>
      <c r="D100" s="204">
        <f>'DORC build-up'!I44</f>
        <v>1.5</v>
      </c>
      <c r="E100" s="197">
        <v>4641</v>
      </c>
      <c r="F100" s="197">
        <v>3732</v>
      </c>
      <c r="G100" s="197">
        <v>2839</v>
      </c>
      <c r="H100" s="269">
        <f t="shared" si="6"/>
        <v>215.578125</v>
      </c>
      <c r="I100" s="187">
        <f t="shared" si="7"/>
        <v>3625592.90625</v>
      </c>
    </row>
    <row r="101" spans="1:9" ht="13.9" x14ac:dyDescent="0.4">
      <c r="A101" s="12" t="str">
        <f>Rail!A101</f>
        <v>EBL</v>
      </c>
      <c r="B101" s="12">
        <f>Rail!B101</f>
        <v>5</v>
      </c>
      <c r="C101" t="str">
        <f>Rail!C101</f>
        <v>Esperance Wharf</v>
      </c>
      <c r="D101" s="204">
        <f>'DORC build-up'!I45</f>
        <v>1.5</v>
      </c>
      <c r="E101" s="197">
        <v>1666</v>
      </c>
      <c r="F101" s="197">
        <v>0</v>
      </c>
      <c r="G101" s="197">
        <v>827</v>
      </c>
      <c r="H101" s="269">
        <f t="shared" si="6"/>
        <v>215.578125</v>
      </c>
      <c r="I101" s="187">
        <f t="shared" si="7"/>
        <v>806154.3984375</v>
      </c>
    </row>
    <row r="102" spans="1:9" ht="13.9" x14ac:dyDescent="0.4">
      <c r="A102" s="12" t="str">
        <f>Rail!A102</f>
        <v>EBL</v>
      </c>
      <c r="B102" s="12">
        <f>Rail!B102</f>
        <v>6</v>
      </c>
      <c r="C102" t="str">
        <f>Rail!C102</f>
        <v>Kambalda to Redmine</v>
      </c>
      <c r="D102" s="204">
        <f>'DORC build-up'!I46</f>
        <v>1.5</v>
      </c>
      <c r="E102" s="197">
        <v>7102</v>
      </c>
      <c r="F102" s="197">
        <v>0</v>
      </c>
      <c r="G102" s="197">
        <v>2465</v>
      </c>
      <c r="H102" s="269">
        <f t="shared" si="6"/>
        <v>215.578125</v>
      </c>
      <c r="I102" s="187">
        <f t="shared" si="7"/>
        <v>3093653.8828125</v>
      </c>
    </row>
    <row r="103" spans="1:9" ht="13.9" x14ac:dyDescent="0.4">
      <c r="A103" s="12" t="str">
        <f>Rail!A103</f>
        <v>Sidings &amp; Other</v>
      </c>
      <c r="B103" s="12">
        <f>Rail!B103</f>
        <v>7</v>
      </c>
      <c r="C103" t="str">
        <f>Rail!C103</f>
        <v>Cockburn North to Robb Jetty (SG)</v>
      </c>
      <c r="D103" s="204">
        <f>'DORC build-up'!I47</f>
        <v>1</v>
      </c>
      <c r="E103" s="197">
        <v>4773</v>
      </c>
      <c r="F103" s="197">
        <v>1523</v>
      </c>
      <c r="G103" s="197">
        <v>4773</v>
      </c>
      <c r="H103" s="269">
        <f t="shared" si="6"/>
        <v>215.578125</v>
      </c>
      <c r="I103" s="187">
        <f t="shared" si="7"/>
        <v>2386234.265625</v>
      </c>
    </row>
    <row r="104" spans="1:9" ht="13.9" x14ac:dyDescent="0.4">
      <c r="A104" s="12" t="str">
        <f>Rail!A104</f>
        <v>CBH Sidings SG</v>
      </c>
      <c r="B104" s="12">
        <f>Rail!B104</f>
        <v>8</v>
      </c>
      <c r="C104" t="str">
        <f>Rail!C104</f>
        <v>Avon Yard</v>
      </c>
      <c r="D104" s="204">
        <f>'DORC build-up'!I48</f>
        <v>1.3</v>
      </c>
      <c r="E104" s="197">
        <v>3956</v>
      </c>
      <c r="F104" s="197">
        <v>0</v>
      </c>
      <c r="G104" s="197">
        <v>38</v>
      </c>
      <c r="H104" s="269">
        <f t="shared" si="6"/>
        <v>215.578125</v>
      </c>
      <c r="I104" s="187">
        <f t="shared" si="7"/>
        <v>1119324.7406250001</v>
      </c>
    </row>
    <row r="105" spans="1:9" ht="13.9" x14ac:dyDescent="0.4">
      <c r="A105" s="12" t="str">
        <f>Rail!A105</f>
        <v>CBH Sidings SG</v>
      </c>
      <c r="B105" s="12">
        <f>Rail!B105</f>
        <v>8</v>
      </c>
      <c r="C105" t="str">
        <f>Rail!C105</f>
        <v>Bodallin</v>
      </c>
      <c r="D105" s="204">
        <f>'DORC build-up'!I49</f>
        <v>1.4</v>
      </c>
      <c r="E105" s="197">
        <v>852</v>
      </c>
      <c r="F105" s="197">
        <v>0</v>
      </c>
      <c r="G105" s="197">
        <v>810</v>
      </c>
      <c r="H105" s="269">
        <f t="shared" si="6"/>
        <v>215.578125</v>
      </c>
      <c r="I105" s="187">
        <f t="shared" si="7"/>
        <v>501607.18124999997</v>
      </c>
    </row>
    <row r="106" spans="1:9" ht="13.9" x14ac:dyDescent="0.4">
      <c r="A106" s="12" t="str">
        <f>Rail!A106</f>
        <v>CBH Sidings SG</v>
      </c>
      <c r="B106" s="12">
        <f>Rail!B106</f>
        <v>8</v>
      </c>
      <c r="C106" t="str">
        <f>Rail!C106</f>
        <v>Burracoppin</v>
      </c>
      <c r="D106" s="204">
        <f>'DORC build-up'!I50</f>
        <v>1.4</v>
      </c>
      <c r="E106" s="197">
        <v>1001</v>
      </c>
      <c r="F106" s="197">
        <v>0</v>
      </c>
      <c r="G106" s="197">
        <v>904</v>
      </c>
      <c r="H106" s="269">
        <f t="shared" si="6"/>
        <v>215.578125</v>
      </c>
      <c r="I106" s="187">
        <f t="shared" si="7"/>
        <v>574946.859375</v>
      </c>
    </row>
    <row r="107" spans="1:9" ht="13.9" x14ac:dyDescent="0.4">
      <c r="A107" s="12" t="str">
        <f>Rail!A107</f>
        <v>CBH Sidings SG</v>
      </c>
      <c r="B107" s="12">
        <f>Rail!B107</f>
        <v>8</v>
      </c>
      <c r="C107" t="str">
        <f>Rail!C107</f>
        <v>Carrabin</v>
      </c>
      <c r="D107" s="204">
        <f>'DORC build-up'!I51</f>
        <v>1.4</v>
      </c>
      <c r="E107" s="197">
        <v>1050</v>
      </c>
      <c r="F107" s="197">
        <v>0</v>
      </c>
      <c r="G107" s="197">
        <v>876</v>
      </c>
      <c r="H107" s="269">
        <f t="shared" si="6"/>
        <v>215.578125</v>
      </c>
      <c r="I107" s="187">
        <f t="shared" si="7"/>
        <v>581284.85624999995</v>
      </c>
    </row>
    <row r="108" spans="1:9" ht="13.9" x14ac:dyDescent="0.4">
      <c r="A108" s="12" t="str">
        <f>Rail!A108</f>
        <v>CBH Sidings SG</v>
      </c>
      <c r="B108" s="12">
        <f>Rail!B108</f>
        <v>8</v>
      </c>
      <c r="C108" t="str">
        <f>Rail!C108</f>
        <v>Cunderdin</v>
      </c>
      <c r="D108" s="204">
        <f>'DORC build-up'!I52</f>
        <v>1.3</v>
      </c>
      <c r="E108" s="197">
        <v>2142</v>
      </c>
      <c r="F108" s="197">
        <v>0</v>
      </c>
      <c r="G108" s="197">
        <v>1254</v>
      </c>
      <c r="H108" s="269">
        <f t="shared" si="6"/>
        <v>215.578125</v>
      </c>
      <c r="I108" s="187">
        <f t="shared" si="7"/>
        <v>951734.30625000002</v>
      </c>
    </row>
    <row r="109" spans="1:9" ht="13.9" x14ac:dyDescent="0.4">
      <c r="A109" s="12" t="str">
        <f>Rail!A109</f>
        <v>CBH Sidings SG</v>
      </c>
      <c r="B109" s="12">
        <f>Rail!B109</f>
        <v>8</v>
      </c>
      <c r="C109" t="str">
        <f>Rail!C109</f>
        <v>Doodlakine</v>
      </c>
      <c r="D109" s="204">
        <f>'DORC build-up'!I53</f>
        <v>1.3</v>
      </c>
      <c r="E109" s="197">
        <v>1113</v>
      </c>
      <c r="F109" s="197">
        <v>0</v>
      </c>
      <c r="G109" s="197">
        <v>967</v>
      </c>
      <c r="H109" s="269">
        <f t="shared" si="6"/>
        <v>215.578125</v>
      </c>
      <c r="I109" s="187">
        <f t="shared" si="7"/>
        <v>582923.25</v>
      </c>
    </row>
    <row r="110" spans="1:9" ht="13.9" x14ac:dyDescent="0.4">
      <c r="A110" s="12" t="str">
        <f>Rail!A110</f>
        <v>CBH Sidings SG</v>
      </c>
      <c r="B110" s="12">
        <f>Rail!B110</f>
        <v>8</v>
      </c>
      <c r="C110" t="str">
        <f>Rail!C110</f>
        <v>Grass Patch</v>
      </c>
      <c r="D110" s="204">
        <f>'DORC build-up'!I54</f>
        <v>1.5</v>
      </c>
      <c r="E110" s="197">
        <v>2478</v>
      </c>
      <c r="F110" s="197">
        <v>0</v>
      </c>
      <c r="G110" s="197">
        <v>819</v>
      </c>
      <c r="H110" s="269">
        <f t="shared" si="6"/>
        <v>215.578125</v>
      </c>
      <c r="I110" s="187">
        <f t="shared" si="7"/>
        <v>1066141.6171875</v>
      </c>
    </row>
    <row r="111" spans="1:9" ht="13.9" x14ac:dyDescent="0.4">
      <c r="A111" s="12" t="str">
        <f>Rail!A111</f>
        <v>CBH Sidings SG</v>
      </c>
      <c r="B111" s="12">
        <f>Rail!B111</f>
        <v>8</v>
      </c>
      <c r="C111" t="str">
        <f>Rail!C111</f>
        <v>Grass Valley</v>
      </c>
      <c r="D111" s="204">
        <f>'DORC build-up'!I55</f>
        <v>1.3</v>
      </c>
      <c r="E111" s="197">
        <v>1461</v>
      </c>
      <c r="F111" s="197">
        <v>0</v>
      </c>
      <c r="G111" s="197">
        <v>931</v>
      </c>
      <c r="H111" s="269">
        <f t="shared" si="6"/>
        <v>215.578125</v>
      </c>
      <c r="I111" s="187">
        <f t="shared" si="7"/>
        <v>670361.73750000005</v>
      </c>
    </row>
    <row r="112" spans="1:9" ht="13.9" x14ac:dyDescent="0.4">
      <c r="A112" s="12" t="str">
        <f>Rail!A112</f>
        <v>CBH Sidings SG</v>
      </c>
      <c r="B112" s="12">
        <f>Rail!B112</f>
        <v>8</v>
      </c>
      <c r="C112" t="str">
        <f>Rail!C112</f>
        <v>Hines Hill</v>
      </c>
      <c r="D112" s="204">
        <f>'DORC build-up'!I56</f>
        <v>1.3</v>
      </c>
      <c r="E112" s="197">
        <v>915</v>
      </c>
      <c r="F112" s="197">
        <v>0</v>
      </c>
      <c r="G112" s="197">
        <v>915</v>
      </c>
      <c r="H112" s="269">
        <f t="shared" si="6"/>
        <v>215.578125</v>
      </c>
      <c r="I112" s="187">
        <f t="shared" si="7"/>
        <v>512860.359375</v>
      </c>
    </row>
    <row r="113" spans="1:9" ht="13.9" x14ac:dyDescent="0.4">
      <c r="A113" s="12" t="str">
        <f>Rail!A113</f>
        <v>CBH Sidings SG</v>
      </c>
      <c r="B113" s="12">
        <f>Rail!B113</f>
        <v>8</v>
      </c>
      <c r="C113" t="str">
        <f>Rail!C113</f>
        <v>Kellerberrin</v>
      </c>
      <c r="D113" s="204">
        <f>'DORC build-up'!I57</f>
        <v>1.3</v>
      </c>
      <c r="E113" s="197">
        <v>2889</v>
      </c>
      <c r="F113" s="197">
        <v>0</v>
      </c>
      <c r="G113" s="197">
        <v>1089</v>
      </c>
      <c r="H113" s="269">
        <f t="shared" si="6"/>
        <v>215.578125</v>
      </c>
      <c r="I113" s="187">
        <f t="shared" si="7"/>
        <v>1114840.715625</v>
      </c>
    </row>
    <row r="114" spans="1:9" ht="13.9" x14ac:dyDescent="0.4">
      <c r="A114" s="12" t="str">
        <f>Rail!A114</f>
        <v>CBH Sidings SG</v>
      </c>
      <c r="B114" s="12">
        <f>Rail!B114</f>
        <v>8</v>
      </c>
      <c r="C114" t="str">
        <f>Rail!C114</f>
        <v>Meckering</v>
      </c>
      <c r="D114" s="204">
        <f>'DORC build-up'!I58</f>
        <v>1.3</v>
      </c>
      <c r="E114" s="197">
        <v>879</v>
      </c>
      <c r="F114" s="197">
        <v>0</v>
      </c>
      <c r="G114" s="197">
        <v>767</v>
      </c>
      <c r="H114" s="269">
        <f t="shared" si="6"/>
        <v>215.578125</v>
      </c>
      <c r="I114" s="187">
        <f t="shared" si="7"/>
        <v>461294.07187500002</v>
      </c>
    </row>
    <row r="115" spans="1:9" ht="13.9" x14ac:dyDescent="0.4">
      <c r="A115" s="12" t="str">
        <f>Rail!A115</f>
        <v>CBH Sidings SG</v>
      </c>
      <c r="B115" s="12">
        <f>Rail!B115</f>
        <v>8</v>
      </c>
      <c r="C115" t="str">
        <f>Rail!C115</f>
        <v>Merredin</v>
      </c>
      <c r="D115" s="204">
        <f>'DORC build-up'!I59</f>
        <v>1.3</v>
      </c>
      <c r="E115" s="197">
        <v>1428</v>
      </c>
      <c r="F115" s="197">
        <v>0</v>
      </c>
      <c r="G115" s="197">
        <v>59</v>
      </c>
      <c r="H115" s="269">
        <f t="shared" si="6"/>
        <v>215.578125</v>
      </c>
      <c r="I115" s="187">
        <f t="shared" si="7"/>
        <v>416734.07343749999</v>
      </c>
    </row>
    <row r="116" spans="1:9" ht="13.9" x14ac:dyDescent="0.4">
      <c r="A116" s="12" t="str">
        <f>Rail!A116</f>
        <v>CBH Sidings SG</v>
      </c>
      <c r="B116" s="12">
        <f>Rail!B116</f>
        <v>8</v>
      </c>
      <c r="C116" t="str">
        <f>Rail!C116</f>
        <v>Moorine Rock</v>
      </c>
      <c r="D116" s="204">
        <f>'DORC build-up'!I60</f>
        <v>1.4</v>
      </c>
      <c r="E116" s="197">
        <v>1178</v>
      </c>
      <c r="F116" s="197">
        <v>0</v>
      </c>
      <c r="G116" s="197">
        <v>391</v>
      </c>
      <c r="H116" s="269">
        <f t="shared" si="6"/>
        <v>215.578125</v>
      </c>
      <c r="I116" s="187">
        <f t="shared" si="7"/>
        <v>473538.90937499999</v>
      </c>
    </row>
    <row r="117" spans="1:9" ht="13.9" x14ac:dyDescent="0.4">
      <c r="A117" s="12" t="str">
        <f>Rail!A117</f>
        <v>CBH Sidings SG</v>
      </c>
      <c r="B117" s="12">
        <f>Rail!B117</f>
        <v>8</v>
      </c>
      <c r="C117" t="str">
        <f>Rail!C117</f>
        <v>Salmon Gums</v>
      </c>
      <c r="D117" s="204">
        <f>'DORC build-up'!I61</f>
        <v>1.5</v>
      </c>
      <c r="E117" s="197">
        <v>1723</v>
      </c>
      <c r="F117" s="197">
        <v>0</v>
      </c>
      <c r="G117" s="197">
        <v>575</v>
      </c>
      <c r="H117" s="269">
        <f t="shared" si="6"/>
        <v>215.578125</v>
      </c>
      <c r="I117" s="187">
        <f t="shared" si="7"/>
        <v>743097.796875</v>
      </c>
    </row>
    <row r="118" spans="1:9" ht="13.9" x14ac:dyDescent="0.4">
      <c r="A118" s="12" t="str">
        <f>Rail!A118</f>
        <v>CBH Sidings SG</v>
      </c>
      <c r="B118" s="12">
        <f>Rail!B118</f>
        <v>8</v>
      </c>
      <c r="C118" t="str">
        <f>Rail!C118</f>
        <v>Southern Cross</v>
      </c>
      <c r="D118" s="204">
        <f>'DORC build-up'!I62</f>
        <v>1.4</v>
      </c>
      <c r="E118" s="197">
        <v>3127</v>
      </c>
      <c r="F118" s="197">
        <v>0</v>
      </c>
      <c r="G118" s="197">
        <v>1036</v>
      </c>
      <c r="H118" s="269">
        <f t="shared" si="6"/>
        <v>215.578125</v>
      </c>
      <c r="I118" s="187">
        <f t="shared" si="7"/>
        <v>1256432.4281249999</v>
      </c>
    </row>
    <row r="119" spans="1:9" ht="13.9" x14ac:dyDescent="0.4">
      <c r="A119" s="12" t="str">
        <f>Rail!A119</f>
        <v>CBH Sidings SG</v>
      </c>
      <c r="B119" s="12">
        <f>Rail!B119</f>
        <v>8</v>
      </c>
      <c r="C119" t="str">
        <f>Rail!C119</f>
        <v>Tammin</v>
      </c>
      <c r="D119" s="204">
        <f>'DORC build-up'!I63</f>
        <v>1.3</v>
      </c>
      <c r="E119" s="197">
        <v>2722</v>
      </c>
      <c r="F119" s="197">
        <v>0</v>
      </c>
      <c r="G119" s="197">
        <v>735</v>
      </c>
      <c r="H119" s="269">
        <f t="shared" si="6"/>
        <v>215.578125</v>
      </c>
      <c r="I119" s="187">
        <f t="shared" si="7"/>
        <v>968829.65156250005</v>
      </c>
    </row>
    <row r="120" spans="1:9" ht="13.9" x14ac:dyDescent="0.4">
      <c r="A120" s="12" t="str">
        <f>Rail!A120</f>
        <v>Sidings &amp; Other</v>
      </c>
      <c r="B120" s="12">
        <f>Rail!B120</f>
        <v>9</v>
      </c>
      <c r="C120" t="str">
        <f>Rail!C120</f>
        <v>Esperance Industrial Road</v>
      </c>
      <c r="D120" s="204">
        <f>'DORC build-up'!I64</f>
        <v>1.5</v>
      </c>
      <c r="E120" s="197">
        <v>4607</v>
      </c>
      <c r="F120" s="197">
        <v>0</v>
      </c>
      <c r="G120" s="197">
        <v>1210</v>
      </c>
      <c r="H120" s="269">
        <f t="shared" si="6"/>
        <v>215.578125</v>
      </c>
      <c r="I120" s="187">
        <f t="shared" si="7"/>
        <v>1881026.9296875</v>
      </c>
    </row>
    <row r="121" spans="1:9" ht="13.9" x14ac:dyDescent="0.4">
      <c r="A121" s="12" t="str">
        <f>Rail!A121</f>
        <v>Sidings &amp; Other</v>
      </c>
      <c r="B121" s="12">
        <f>Rail!B121</f>
        <v>9</v>
      </c>
      <c r="C121" t="str">
        <f>Rail!C121</f>
        <v>West Kalgoorlie Industrial Road</v>
      </c>
      <c r="D121" s="204">
        <f>'DORC build-up'!I65</f>
        <v>1.4</v>
      </c>
      <c r="E121" s="197">
        <v>1285</v>
      </c>
      <c r="F121" s="197">
        <v>457</v>
      </c>
      <c r="G121" s="197">
        <v>1001</v>
      </c>
      <c r="H121" s="269">
        <f t="shared" si="6"/>
        <v>215.578125</v>
      </c>
      <c r="I121" s="187">
        <f t="shared" si="7"/>
        <v>827863.11562499998</v>
      </c>
    </row>
    <row r="122" spans="1:9" ht="13.9" x14ac:dyDescent="0.4">
      <c r="A122" s="12" t="str">
        <f>Rail!A122</f>
        <v>Sidings &amp; Other</v>
      </c>
      <c r="B122" s="12">
        <f>Rail!B122</f>
        <v>9</v>
      </c>
      <c r="C122" t="str">
        <f>Rail!C122</f>
        <v>Kewdale North Grid</v>
      </c>
      <c r="D122" s="204">
        <f>'DORC build-up'!I66</f>
        <v>1</v>
      </c>
      <c r="E122" s="197">
        <v>0</v>
      </c>
      <c r="F122" s="197">
        <v>0</v>
      </c>
      <c r="G122" s="197">
        <v>0</v>
      </c>
      <c r="H122" s="269">
        <f t="shared" si="6"/>
        <v>215.578125</v>
      </c>
      <c r="I122" s="187">
        <f t="shared" si="7"/>
        <v>0</v>
      </c>
    </row>
    <row r="123" spans="1:9" ht="13.9" x14ac:dyDescent="0.4">
      <c r="A123" s="12" t="str">
        <f>Rail!A123</f>
        <v>Sidings &amp; Other</v>
      </c>
      <c r="B123" s="12">
        <f>Rail!B123</f>
        <v>9</v>
      </c>
      <c r="C123" t="str">
        <f>Rail!C123</f>
        <v>Kewdale BP Loading Depot</v>
      </c>
      <c r="D123" s="204">
        <f>'DORC build-up'!I67</f>
        <v>1</v>
      </c>
      <c r="E123" s="197">
        <v>0</v>
      </c>
      <c r="F123" s="197">
        <v>0</v>
      </c>
      <c r="G123" s="197">
        <v>0</v>
      </c>
      <c r="H123" s="269">
        <f t="shared" si="6"/>
        <v>215.578125</v>
      </c>
      <c r="I123" s="187">
        <f t="shared" si="7"/>
        <v>0</v>
      </c>
    </row>
    <row r="124" spans="1:9" ht="13.9" x14ac:dyDescent="0.4">
      <c r="A124" s="12" t="str">
        <f>Rail!A124</f>
        <v>SWM</v>
      </c>
      <c r="B124" s="12">
        <f>Rail!B124</f>
        <v>10</v>
      </c>
      <c r="C124" t="str">
        <f>Rail!C124</f>
        <v>Kwinana</v>
      </c>
      <c r="D124" s="204">
        <f>'DORC build-up'!I68</f>
        <v>0</v>
      </c>
      <c r="E124" s="197">
        <v>0</v>
      </c>
      <c r="F124" s="197">
        <v>0</v>
      </c>
      <c r="G124" s="197">
        <v>0</v>
      </c>
      <c r="H124" s="269">
        <f t="shared" si="6"/>
        <v>215.578125</v>
      </c>
      <c r="I124" s="187">
        <f t="shared" si="7"/>
        <v>0</v>
      </c>
    </row>
    <row r="125" spans="1:9" ht="13.9" x14ac:dyDescent="0.4">
      <c r="A125" s="12" t="str">
        <f>Rail!A125</f>
        <v>SWM</v>
      </c>
      <c r="B125" s="12">
        <f>Rail!B125</f>
        <v>10</v>
      </c>
      <c r="C125" t="str">
        <f>Rail!C125</f>
        <v>Kwinana to Mundijong Junction</v>
      </c>
      <c r="D125" s="204">
        <f>'DORC build-up'!I69</f>
        <v>1.2</v>
      </c>
      <c r="E125" s="197">
        <v>2082</v>
      </c>
      <c r="F125" s="197">
        <v>41114</v>
      </c>
      <c r="G125" s="197">
        <v>2082</v>
      </c>
      <c r="H125" s="269">
        <f t="shared" si="6"/>
        <v>215.578125</v>
      </c>
      <c r="I125" s="187">
        <f t="shared" si="7"/>
        <v>11713135.612499999</v>
      </c>
    </row>
    <row r="126" spans="1:9" ht="13.9" x14ac:dyDescent="0.4">
      <c r="A126" s="12" t="str">
        <f>Rail!A126</f>
        <v>SWM</v>
      </c>
      <c r="B126" s="12">
        <f>Rail!B126</f>
        <v>11</v>
      </c>
      <c r="C126" t="str">
        <f>Rail!C126</f>
        <v>Mundijong Junction to Pinjarra</v>
      </c>
      <c r="D126" s="204">
        <f>'DORC build-up'!I70</f>
        <v>1.2</v>
      </c>
      <c r="E126" s="197">
        <v>3375</v>
      </c>
      <c r="F126" s="197">
        <v>64828</v>
      </c>
      <c r="G126" s="197">
        <v>3008</v>
      </c>
      <c r="H126" s="269">
        <f t="shared" si="6"/>
        <v>215.578125</v>
      </c>
      <c r="I126" s="187">
        <f t="shared" si="7"/>
        <v>18421840.631249998</v>
      </c>
    </row>
    <row r="127" spans="1:9" ht="13.9" x14ac:dyDescent="0.4">
      <c r="A127" s="12" t="str">
        <f>Rail!A127</f>
        <v>SWM</v>
      </c>
      <c r="B127" s="12">
        <f>Rail!B127</f>
        <v>11</v>
      </c>
      <c r="C127" t="str">
        <f>Rail!C127</f>
        <v>Pinjarra to Pinjarra South</v>
      </c>
      <c r="D127" s="204">
        <f>'DORC build-up'!I71</f>
        <v>1.2</v>
      </c>
      <c r="E127" s="197">
        <v>743</v>
      </c>
      <c r="F127" s="197">
        <v>3311</v>
      </c>
      <c r="G127" s="197">
        <v>661</v>
      </c>
      <c r="H127" s="269">
        <f t="shared" si="6"/>
        <v>215.578125</v>
      </c>
      <c r="I127" s="187">
        <f t="shared" si="7"/>
        <v>1219741.03125</v>
      </c>
    </row>
    <row r="128" spans="1:9" ht="13.9" x14ac:dyDescent="0.4">
      <c r="A128" s="12" t="str">
        <f>Rail!A128</f>
        <v>SWM</v>
      </c>
      <c r="B128" s="12">
        <f>Rail!B128</f>
        <v>11</v>
      </c>
      <c r="C128" t="str">
        <f>Rail!C128</f>
        <v>Pinjarra South to Wagerup North</v>
      </c>
      <c r="D128" s="204">
        <f>'DORC build-up'!I72</f>
        <v>1.2</v>
      </c>
      <c r="E128" s="197">
        <v>1239</v>
      </c>
      <c r="F128" s="197">
        <v>45676</v>
      </c>
      <c r="G128" s="197">
        <v>1239</v>
      </c>
      <c r="H128" s="269">
        <f t="shared" si="6"/>
        <v>215.578125</v>
      </c>
      <c r="I128" s="187">
        <f t="shared" si="7"/>
        <v>12457138.8375</v>
      </c>
    </row>
    <row r="129" spans="1:9" ht="13.9" x14ac:dyDescent="0.4">
      <c r="A129" s="12" t="str">
        <f>Rail!A129</f>
        <v>SWM</v>
      </c>
      <c r="B129" s="12">
        <f>Rail!B129</f>
        <v>11</v>
      </c>
      <c r="C129" t="str">
        <f>Rail!C129</f>
        <v>Wagerup North to Wagerup South</v>
      </c>
      <c r="D129" s="204">
        <f>'DORC build-up'!I73</f>
        <v>1.2</v>
      </c>
      <c r="E129" s="197">
        <v>0</v>
      </c>
      <c r="F129" s="197">
        <v>1638</v>
      </c>
      <c r="G129" s="197">
        <v>0</v>
      </c>
      <c r="H129" s="269">
        <f t="shared" si="6"/>
        <v>215.578125</v>
      </c>
      <c r="I129" s="187">
        <f t="shared" si="7"/>
        <v>423740.36249999999</v>
      </c>
    </row>
    <row r="130" spans="1:9" ht="13.9" x14ac:dyDescent="0.4">
      <c r="A130" s="12" t="str">
        <f>Rail!A130</f>
        <v>SWM</v>
      </c>
      <c r="B130" s="12">
        <f>Rail!B130</f>
        <v>11</v>
      </c>
      <c r="C130" t="str">
        <f>Rail!C130</f>
        <v>Wagerup South to Brunswick North</v>
      </c>
      <c r="D130" s="204">
        <f>'DORC build-up'!I74</f>
        <v>1.2</v>
      </c>
      <c r="E130" s="197">
        <v>1516</v>
      </c>
      <c r="F130" s="197">
        <v>58856</v>
      </c>
      <c r="G130" s="197">
        <v>1446</v>
      </c>
      <c r="H130" s="269">
        <f t="shared" si="6"/>
        <v>215.578125</v>
      </c>
      <c r="I130" s="187">
        <f t="shared" si="7"/>
        <v>15991930.237499999</v>
      </c>
    </row>
    <row r="131" spans="1:9" ht="13.9" x14ac:dyDescent="0.4">
      <c r="A131" s="12" t="str">
        <f>Rail!A131</f>
        <v>SWM</v>
      </c>
      <c r="B131" s="12">
        <f>Rail!B131</f>
        <v>11</v>
      </c>
      <c r="C131" t="str">
        <f>Rail!C131</f>
        <v>Brunswick North to Brunswick Junction</v>
      </c>
      <c r="D131" s="204">
        <f>'DORC build-up'!I75</f>
        <v>1.2</v>
      </c>
      <c r="E131" s="197">
        <v>0</v>
      </c>
      <c r="F131" s="197">
        <v>1573</v>
      </c>
      <c r="G131" s="197">
        <v>0</v>
      </c>
      <c r="H131" s="269">
        <f t="shared" si="6"/>
        <v>215.578125</v>
      </c>
      <c r="I131" s="187">
        <f t="shared" si="7"/>
        <v>406925.26874999999</v>
      </c>
    </row>
    <row r="132" spans="1:9" ht="13.9" x14ac:dyDescent="0.4">
      <c r="A132" s="12" t="str">
        <f>Rail!A132</f>
        <v>SWM</v>
      </c>
      <c r="B132" s="12">
        <f>Rail!B132</f>
        <v>11</v>
      </c>
      <c r="C132" t="str">
        <f>Rail!C132</f>
        <v>Brunswick Junction</v>
      </c>
      <c r="D132" s="204">
        <f>'DORC build-up'!I76</f>
        <v>0</v>
      </c>
      <c r="E132" s="197">
        <v>0</v>
      </c>
      <c r="F132" s="197">
        <v>0</v>
      </c>
      <c r="G132" s="197">
        <v>0</v>
      </c>
      <c r="H132" s="269">
        <f t="shared" si="6"/>
        <v>215.578125</v>
      </c>
      <c r="I132" s="187">
        <f t="shared" si="7"/>
        <v>0</v>
      </c>
    </row>
    <row r="133" spans="1:9" ht="13.9" x14ac:dyDescent="0.4">
      <c r="A133" s="12" t="str">
        <f>Rail!A133</f>
        <v>SWM</v>
      </c>
      <c r="B133" s="12">
        <f>Rail!B133</f>
        <v>11</v>
      </c>
      <c r="C133" t="str">
        <f>Rail!C133</f>
        <v>Brunswick Junction to Picton Junction</v>
      </c>
      <c r="D133" s="204">
        <f>'DORC build-up'!I77</f>
        <v>1.2</v>
      </c>
      <c r="E133" s="197">
        <v>3845</v>
      </c>
      <c r="F133" s="197">
        <v>31636</v>
      </c>
      <c r="G133" s="197">
        <v>753</v>
      </c>
      <c r="H133" s="269">
        <f t="shared" si="6"/>
        <v>215.578125</v>
      </c>
      <c r="I133" s="187">
        <f t="shared" si="7"/>
        <v>9373509.3375000004</v>
      </c>
    </row>
    <row r="134" spans="1:9" ht="13.9" x14ac:dyDescent="0.4">
      <c r="A134" s="12" t="str">
        <f>Rail!A134</f>
        <v>Sidings &amp; Other</v>
      </c>
      <c r="B134" s="12">
        <f>Rail!B134</f>
        <v>12</v>
      </c>
      <c r="C134" t="str">
        <f>Rail!C134</f>
        <v>Cockburn North to Robb Jetty (NG)</v>
      </c>
      <c r="D134" s="204">
        <f>'DORC build-up'!I78</f>
        <v>1</v>
      </c>
      <c r="E134" s="197">
        <v>6443</v>
      </c>
      <c r="F134" s="197">
        <v>0</v>
      </c>
      <c r="G134" s="197">
        <v>2134</v>
      </c>
      <c r="H134" s="269">
        <f t="shared" ref="H134:H197" si="8">H$16</f>
        <v>215.578125</v>
      </c>
      <c r="I134" s="187">
        <f t="shared" ref="I134:I197" si="9">SUM(E134:G134)*H134*D134</f>
        <v>1849013.578125</v>
      </c>
    </row>
    <row r="135" spans="1:9" ht="13.9" x14ac:dyDescent="0.4">
      <c r="A135" s="12" t="str">
        <f>Rail!A135</f>
        <v>Non-operational</v>
      </c>
      <c r="B135" s="12">
        <f>Rail!B135</f>
        <v>13</v>
      </c>
      <c r="C135" t="str">
        <f>Rail!C135</f>
        <v>Picton Junction to Greenbushes</v>
      </c>
      <c r="D135" s="204">
        <f>'DORC build-up'!I79</f>
        <v>1.2</v>
      </c>
      <c r="E135" s="197">
        <v>918</v>
      </c>
      <c r="F135" s="197">
        <v>0</v>
      </c>
      <c r="G135" s="197">
        <v>0</v>
      </c>
      <c r="H135" s="269">
        <f t="shared" si="8"/>
        <v>215.578125</v>
      </c>
      <c r="I135" s="187">
        <f t="shared" si="9"/>
        <v>237480.86249999999</v>
      </c>
    </row>
    <row r="136" spans="1:9" ht="13.9" x14ac:dyDescent="0.4">
      <c r="A136" s="12" t="str">
        <f>Rail!A136</f>
        <v>Non-operational</v>
      </c>
      <c r="B136" s="12">
        <f>Rail!B136</f>
        <v>13</v>
      </c>
      <c r="C136" t="str">
        <f>Rail!C136</f>
        <v>Greenbushes to Lambert</v>
      </c>
      <c r="D136" s="204">
        <f>'DORC build-up'!I80</f>
        <v>1.2</v>
      </c>
      <c r="E136" s="197">
        <v>0</v>
      </c>
      <c r="F136" s="197">
        <v>0</v>
      </c>
      <c r="G136" s="197">
        <v>0</v>
      </c>
      <c r="H136" s="269">
        <f t="shared" si="8"/>
        <v>215.578125</v>
      </c>
      <c r="I136" s="187">
        <f t="shared" si="9"/>
        <v>0</v>
      </c>
    </row>
    <row r="137" spans="1:9" ht="13.9" x14ac:dyDescent="0.4">
      <c r="A137" s="12" t="str">
        <f>Rail!A137</f>
        <v>Non-operational</v>
      </c>
      <c r="B137" s="12">
        <f>Rail!B137</f>
        <v>14</v>
      </c>
      <c r="C137" t="str">
        <f>Rail!C137</f>
        <v>Boyanup to Capel</v>
      </c>
      <c r="D137" s="204">
        <f>'DORC build-up'!I81</f>
        <v>1.2</v>
      </c>
      <c r="E137" s="197">
        <v>0</v>
      </c>
      <c r="F137" s="197">
        <v>0</v>
      </c>
      <c r="G137" s="197">
        <v>0</v>
      </c>
      <c r="H137" s="269">
        <f t="shared" si="8"/>
        <v>215.578125</v>
      </c>
      <c r="I137" s="187">
        <f t="shared" si="9"/>
        <v>0</v>
      </c>
    </row>
    <row r="138" spans="1:9" ht="13.9" x14ac:dyDescent="0.4">
      <c r="A138" s="12" t="str">
        <f>Rail!A138</f>
        <v>SWM</v>
      </c>
      <c r="B138" s="12">
        <f>Rail!B138</f>
        <v>15</v>
      </c>
      <c r="C138" t="str">
        <f>Rail!C138</f>
        <v>Picton Junction to Picton East</v>
      </c>
      <c r="D138" s="204">
        <f>'DORC build-up'!I82</f>
        <v>1.2</v>
      </c>
      <c r="E138" s="197">
        <v>5771</v>
      </c>
      <c r="F138" s="197">
        <v>0</v>
      </c>
      <c r="G138" s="197">
        <v>0</v>
      </c>
      <c r="H138" s="269">
        <f t="shared" si="8"/>
        <v>215.578125</v>
      </c>
      <c r="I138" s="187">
        <f t="shared" si="9"/>
        <v>1492921.6312499999</v>
      </c>
    </row>
    <row r="139" spans="1:9" ht="13.9" x14ac:dyDescent="0.4">
      <c r="A139" s="12" t="str">
        <f>Rail!A139</f>
        <v>SWM</v>
      </c>
      <c r="B139" s="12">
        <f>Rail!B139</f>
        <v>16</v>
      </c>
      <c r="C139" t="str">
        <f>Rail!C139</f>
        <v>Picton Junction to Bunbury Inner Harbour</v>
      </c>
      <c r="D139" s="204">
        <f>'DORC build-up'!I83</f>
        <v>1.2</v>
      </c>
      <c r="E139" s="197">
        <v>7019</v>
      </c>
      <c r="F139" s="197">
        <v>6689</v>
      </c>
      <c r="G139" s="197">
        <v>0</v>
      </c>
      <c r="H139" s="269">
        <f t="shared" si="8"/>
        <v>215.578125</v>
      </c>
      <c r="I139" s="187">
        <f t="shared" si="9"/>
        <v>3546173.9249999998</v>
      </c>
    </row>
    <row r="140" spans="1:9" ht="13.9" x14ac:dyDescent="0.4">
      <c r="A140" s="12" t="str">
        <f>Rail!A140</f>
        <v>SWM</v>
      </c>
      <c r="B140" s="12">
        <f>Rail!B140</f>
        <v>17</v>
      </c>
      <c r="C140" t="str">
        <f>Rail!C140</f>
        <v>Picton Junction to Picton Container Terminal</v>
      </c>
      <c r="D140" s="204">
        <f>'DORC build-up'!I84</f>
        <v>1.2</v>
      </c>
      <c r="E140" s="197">
        <v>1669</v>
      </c>
      <c r="F140" s="197">
        <v>0</v>
      </c>
      <c r="G140" s="197">
        <v>528</v>
      </c>
      <c r="H140" s="269">
        <f t="shared" si="8"/>
        <v>215.578125</v>
      </c>
      <c r="I140" s="187">
        <f t="shared" si="9"/>
        <v>568350.16874999995</v>
      </c>
    </row>
    <row r="141" spans="1:9" ht="13.9" x14ac:dyDescent="0.4">
      <c r="A141" s="12" t="str">
        <f>Rail!A141</f>
        <v>SWM</v>
      </c>
      <c r="B141" s="12">
        <f>Rail!B141</f>
        <v>17</v>
      </c>
      <c r="C141" t="str">
        <f>Rail!C141</f>
        <v>Picton Container Terminal to Bunbury Terminal</v>
      </c>
      <c r="D141" s="204">
        <f>'DORC build-up'!I85</f>
        <v>1.2</v>
      </c>
      <c r="E141" s="197">
        <v>4342</v>
      </c>
      <c r="F141" s="197">
        <v>0</v>
      </c>
      <c r="G141" s="197">
        <v>1451</v>
      </c>
      <c r="H141" s="269">
        <f t="shared" si="8"/>
        <v>215.578125</v>
      </c>
      <c r="I141" s="187">
        <f t="shared" si="9"/>
        <v>1498612.89375</v>
      </c>
    </row>
    <row r="142" spans="1:9" ht="13.9" x14ac:dyDescent="0.4">
      <c r="A142" s="12" t="str">
        <f>Rail!A142</f>
        <v>SWM</v>
      </c>
      <c r="B142" s="12">
        <f>Rail!B142</f>
        <v>18</v>
      </c>
      <c r="C142" t="str">
        <f>Rail!C142</f>
        <v>Pinjarra to Alumina Junction</v>
      </c>
      <c r="D142" s="204">
        <f>'DORC build-up'!I86</f>
        <v>1.2</v>
      </c>
      <c r="E142" s="197">
        <v>0</v>
      </c>
      <c r="F142" s="197">
        <v>2772</v>
      </c>
      <c r="G142" s="197">
        <v>0</v>
      </c>
      <c r="H142" s="269">
        <f t="shared" si="8"/>
        <v>215.578125</v>
      </c>
      <c r="I142" s="187">
        <f t="shared" si="9"/>
        <v>717099.07499999995</v>
      </c>
    </row>
    <row r="143" spans="1:9" ht="13.9" x14ac:dyDescent="0.4">
      <c r="A143" s="12" t="str">
        <f>Rail!A143</f>
        <v>SWM</v>
      </c>
      <c r="B143" s="12">
        <f>Rail!B143</f>
        <v>19</v>
      </c>
      <c r="C143" t="str">
        <f>Rail!C143</f>
        <v>Alumina Junction to Pinjarra South</v>
      </c>
      <c r="D143" s="204">
        <f>'DORC build-up'!I87</f>
        <v>1.2</v>
      </c>
      <c r="E143" s="197">
        <v>0</v>
      </c>
      <c r="F143" s="197">
        <v>1598</v>
      </c>
      <c r="G143" s="197">
        <v>0</v>
      </c>
      <c r="H143" s="269">
        <f t="shared" si="8"/>
        <v>215.578125</v>
      </c>
      <c r="I143" s="187">
        <f t="shared" si="9"/>
        <v>413392.61249999999</v>
      </c>
    </row>
    <row r="144" spans="1:9" ht="13.9" x14ac:dyDescent="0.4">
      <c r="A144" s="12" t="str">
        <f>Rail!A144</f>
        <v>Collie</v>
      </c>
      <c r="B144" s="12">
        <f>Rail!B144</f>
        <v>20</v>
      </c>
      <c r="C144" t="str">
        <f>Rail!C144</f>
        <v>Brunswick Junction to Brunswick East</v>
      </c>
      <c r="D144" s="204">
        <f>'DORC build-up'!I88</f>
        <v>1.2</v>
      </c>
      <c r="E144" s="197">
        <v>0</v>
      </c>
      <c r="F144" s="197">
        <v>1476</v>
      </c>
      <c r="G144" s="197">
        <v>0</v>
      </c>
      <c r="H144" s="269">
        <f t="shared" si="8"/>
        <v>215.578125</v>
      </c>
      <c r="I144" s="187">
        <f t="shared" si="9"/>
        <v>381831.97499999998</v>
      </c>
    </row>
    <row r="145" spans="1:9" ht="13.9" x14ac:dyDescent="0.4">
      <c r="A145" s="12" t="str">
        <f>Rail!A145</f>
        <v>Collie</v>
      </c>
      <c r="B145" s="12">
        <f>Rail!B145</f>
        <v>20</v>
      </c>
      <c r="C145" t="str">
        <f>Rail!C145</f>
        <v>Brunswick East to Worsley</v>
      </c>
      <c r="D145" s="204">
        <f>'DORC build-up'!I89</f>
        <v>1.2</v>
      </c>
      <c r="E145" s="197">
        <v>2338</v>
      </c>
      <c r="F145" s="197">
        <v>32719</v>
      </c>
      <c r="G145" s="197">
        <v>2210</v>
      </c>
      <c r="H145" s="269">
        <f t="shared" si="8"/>
        <v>215.578125</v>
      </c>
      <c r="I145" s="187">
        <f t="shared" si="9"/>
        <v>9640739.9812499993</v>
      </c>
    </row>
    <row r="146" spans="1:9" ht="13.9" x14ac:dyDescent="0.4">
      <c r="A146" s="12" t="str">
        <f>Rail!A146</f>
        <v>Collie</v>
      </c>
      <c r="B146" s="12">
        <f>Rail!B146</f>
        <v>20</v>
      </c>
      <c r="C146" t="str">
        <f>Rail!C146</f>
        <v>Worsley to Worsley East</v>
      </c>
      <c r="D146" s="204">
        <f>'DORC build-up'!I90</f>
        <v>1.2</v>
      </c>
      <c r="E146" s="197">
        <v>529</v>
      </c>
      <c r="F146" s="197">
        <v>323</v>
      </c>
      <c r="G146" s="197">
        <v>529</v>
      </c>
      <c r="H146" s="269">
        <f t="shared" si="8"/>
        <v>215.578125</v>
      </c>
      <c r="I146" s="187">
        <f t="shared" si="9"/>
        <v>357256.06874999998</v>
      </c>
    </row>
    <row r="147" spans="1:9" ht="13.9" x14ac:dyDescent="0.4">
      <c r="A147" s="12" t="str">
        <f>Rail!A147</f>
        <v>Collie</v>
      </c>
      <c r="B147" s="12">
        <f>Rail!B147</f>
        <v>20</v>
      </c>
      <c r="C147" t="str">
        <f>Rail!C147</f>
        <v>Worsley East to Ewington Junction</v>
      </c>
      <c r="D147" s="204">
        <f>'DORC build-up'!I91</f>
        <v>1.2</v>
      </c>
      <c r="E147" s="197">
        <v>18037</v>
      </c>
      <c r="F147" s="197">
        <v>292</v>
      </c>
      <c r="G147" s="197">
        <v>18903</v>
      </c>
      <c r="H147" s="269">
        <f t="shared" si="8"/>
        <v>215.578125</v>
      </c>
      <c r="I147" s="187">
        <f t="shared" si="9"/>
        <v>9631685.6999999993</v>
      </c>
    </row>
    <row r="148" spans="1:9" ht="13.9" x14ac:dyDescent="0.4">
      <c r="A148" s="12" t="str">
        <f>Rail!A148</f>
        <v>Collie</v>
      </c>
      <c r="B148" s="12">
        <f>Rail!B148</f>
        <v>20</v>
      </c>
      <c r="C148" t="str">
        <f>Rail!C148</f>
        <v>Ewington Junction to Premier</v>
      </c>
      <c r="D148" s="204">
        <f>'DORC build-up'!I92</f>
        <v>1.2</v>
      </c>
      <c r="E148" s="197">
        <v>2078</v>
      </c>
      <c r="F148" s="197">
        <v>0</v>
      </c>
      <c r="G148" s="197">
        <v>1448</v>
      </c>
      <c r="H148" s="269">
        <f t="shared" si="8"/>
        <v>215.578125</v>
      </c>
      <c r="I148" s="187">
        <f t="shared" si="9"/>
        <v>912154.16249999998</v>
      </c>
    </row>
    <row r="149" spans="1:9" ht="13.9" x14ac:dyDescent="0.4">
      <c r="A149" s="12" t="str">
        <f>Rail!A149</f>
        <v>Collie</v>
      </c>
      <c r="B149" s="12">
        <f>Rail!B149</f>
        <v>21</v>
      </c>
      <c r="C149" t="str">
        <f>Rail!C149</f>
        <v>Brunswick North to Brunswick East</v>
      </c>
      <c r="D149" s="204">
        <f>'DORC build-up'!I93</f>
        <v>1.2</v>
      </c>
      <c r="E149" s="197">
        <v>0</v>
      </c>
      <c r="F149" s="197">
        <v>1683</v>
      </c>
      <c r="G149" s="197">
        <v>0</v>
      </c>
      <c r="H149" s="269">
        <f t="shared" si="8"/>
        <v>215.578125</v>
      </c>
      <c r="I149" s="187">
        <f t="shared" si="9"/>
        <v>435381.58124999999</v>
      </c>
    </row>
    <row r="150" spans="1:9" ht="13.9" x14ac:dyDescent="0.4">
      <c r="A150" s="12" t="str">
        <f>Rail!A150</f>
        <v>Collie</v>
      </c>
      <c r="B150" s="12">
        <f>Rail!B150</f>
        <v>22</v>
      </c>
      <c r="C150" t="str">
        <f>Rail!C150</f>
        <v>Worsley to Hamilton</v>
      </c>
      <c r="D150" s="204">
        <f>'DORC build-up'!I94</f>
        <v>1.2</v>
      </c>
      <c r="E150" s="197">
        <v>4031</v>
      </c>
      <c r="F150" s="197">
        <v>1529</v>
      </c>
      <c r="G150" s="197">
        <v>4031</v>
      </c>
      <c r="H150" s="269">
        <f t="shared" si="8"/>
        <v>215.578125</v>
      </c>
      <c r="I150" s="187">
        <f t="shared" si="9"/>
        <v>2481131.7562500001</v>
      </c>
    </row>
    <row r="151" spans="1:9" ht="13.9" x14ac:dyDescent="0.4">
      <c r="A151" s="12" t="str">
        <f>Rail!A151</f>
        <v>Collie</v>
      </c>
      <c r="B151" s="12">
        <f>Rail!B151</f>
        <v>22</v>
      </c>
      <c r="C151" t="str">
        <f>Rail!C151</f>
        <v>Worsley East to Worsley North</v>
      </c>
      <c r="D151" s="204">
        <f>'DORC build-up'!I95</f>
        <v>1.2</v>
      </c>
      <c r="E151" s="197">
        <v>772</v>
      </c>
      <c r="F151" s="197">
        <v>0</v>
      </c>
      <c r="G151" s="197">
        <v>772</v>
      </c>
      <c r="H151" s="269">
        <f t="shared" si="8"/>
        <v>215.578125</v>
      </c>
      <c r="I151" s="187">
        <f t="shared" si="9"/>
        <v>399423.14999999997</v>
      </c>
    </row>
    <row r="152" spans="1:9" ht="13.9" x14ac:dyDescent="0.4">
      <c r="A152" s="12" t="str">
        <f>Rail!A152</f>
        <v>GSR</v>
      </c>
      <c r="B152" s="12">
        <f>Rail!B152</f>
        <v>23</v>
      </c>
      <c r="C152" t="str">
        <f>Rail!C152</f>
        <v>Avon Yard to York</v>
      </c>
      <c r="D152" s="204">
        <f>'DORC build-up'!I96</f>
        <v>1.3</v>
      </c>
      <c r="E152" s="197">
        <v>26202</v>
      </c>
      <c r="F152" s="197">
        <v>4682</v>
      </c>
      <c r="G152" s="197">
        <v>25702</v>
      </c>
      <c r="H152" s="269">
        <f t="shared" si="8"/>
        <v>215.578125</v>
      </c>
      <c r="I152" s="187">
        <f t="shared" si="9"/>
        <v>15858314.915625</v>
      </c>
    </row>
    <row r="153" spans="1:9" ht="13.9" x14ac:dyDescent="0.4">
      <c r="A153" s="12" t="str">
        <f>Rail!A153</f>
        <v>GSR</v>
      </c>
      <c r="B153" s="12">
        <f>Rail!B153</f>
        <v>23</v>
      </c>
      <c r="C153" t="str">
        <f>Rail!C153</f>
        <v>York to Brookton</v>
      </c>
      <c r="D153" s="204">
        <f>'DORC build-up'!I97</f>
        <v>1.3</v>
      </c>
      <c r="E153" s="197">
        <v>44231</v>
      </c>
      <c r="F153" s="197">
        <v>448</v>
      </c>
      <c r="G153" s="197">
        <v>40258</v>
      </c>
      <c r="H153" s="269">
        <f t="shared" si="8"/>
        <v>215.578125</v>
      </c>
      <c r="I153" s="187">
        <f t="shared" si="9"/>
        <v>23803726.964062501</v>
      </c>
    </row>
    <row r="154" spans="1:9" ht="13.9" x14ac:dyDescent="0.4">
      <c r="A154" s="12" t="str">
        <f>Rail!A154</f>
        <v>GSR</v>
      </c>
      <c r="B154" s="12">
        <f>Rail!B154</f>
        <v>23</v>
      </c>
      <c r="C154" t="str">
        <f>Rail!C154</f>
        <v>Brookton to Narrogin</v>
      </c>
      <c r="D154" s="204">
        <f>'DORC build-up'!I98</f>
        <v>1.3</v>
      </c>
      <c r="E154" s="197">
        <v>49985</v>
      </c>
      <c r="F154" s="197">
        <v>192</v>
      </c>
      <c r="G154" s="197">
        <v>47500</v>
      </c>
      <c r="H154" s="269">
        <f t="shared" si="8"/>
        <v>215.578125</v>
      </c>
      <c r="I154" s="187">
        <f t="shared" si="9"/>
        <v>27374131.870312501</v>
      </c>
    </row>
    <row r="155" spans="1:9" ht="13.9" x14ac:dyDescent="0.4">
      <c r="A155" s="12" t="str">
        <f>Rail!A155</f>
        <v>GSR</v>
      </c>
      <c r="B155" s="12">
        <f>Rail!B155</f>
        <v>23</v>
      </c>
      <c r="C155" t="str">
        <f>Rail!C155</f>
        <v>Narrogin to Wagin</v>
      </c>
      <c r="D155" s="204">
        <f>'DORC build-up'!I99</f>
        <v>1.3</v>
      </c>
      <c r="E155" s="197">
        <v>47877</v>
      </c>
      <c r="F155" s="197">
        <v>0</v>
      </c>
      <c r="G155" s="197">
        <v>16307</v>
      </c>
      <c r="H155" s="269">
        <f t="shared" si="8"/>
        <v>215.578125</v>
      </c>
      <c r="I155" s="187">
        <f t="shared" si="9"/>
        <v>17987666.287500001</v>
      </c>
    </row>
    <row r="156" spans="1:9" ht="13.9" x14ac:dyDescent="0.4">
      <c r="A156" s="12" t="str">
        <f>Rail!A156</f>
        <v>GSR</v>
      </c>
      <c r="B156" s="12">
        <f>Rail!B156</f>
        <v>23</v>
      </c>
      <c r="C156" t="str">
        <f>Rail!C156</f>
        <v>Wagin to Wagin South</v>
      </c>
      <c r="D156" s="204">
        <f>'DORC build-up'!I100</f>
        <v>1.3</v>
      </c>
      <c r="E156" s="197">
        <v>3088</v>
      </c>
      <c r="F156" s="197">
        <v>0</v>
      </c>
      <c r="G156" s="197">
        <v>1255</v>
      </c>
      <c r="H156" s="269">
        <f t="shared" si="8"/>
        <v>215.578125</v>
      </c>
      <c r="I156" s="187">
        <f t="shared" si="9"/>
        <v>1217132.5359375</v>
      </c>
    </row>
    <row r="157" spans="1:9" ht="13.9" x14ac:dyDescent="0.4">
      <c r="A157" s="12" t="str">
        <f>Rail!A157</f>
        <v>GSR</v>
      </c>
      <c r="B157" s="12">
        <f>Rail!B157</f>
        <v>23</v>
      </c>
      <c r="C157" t="str">
        <f>Rail!C157</f>
        <v>Wagin South to Katanning</v>
      </c>
      <c r="D157" s="204">
        <f>'DORC build-up'!I101</f>
        <v>1.3</v>
      </c>
      <c r="E157" s="197">
        <v>30558</v>
      </c>
      <c r="F157" s="197">
        <v>3421</v>
      </c>
      <c r="G157" s="197">
        <v>33428</v>
      </c>
      <c r="H157" s="269">
        <f t="shared" si="8"/>
        <v>215.578125</v>
      </c>
      <c r="I157" s="187">
        <f t="shared" si="9"/>
        <v>18890917.073437501</v>
      </c>
    </row>
    <row r="158" spans="1:9" ht="13.9" x14ac:dyDescent="0.4">
      <c r="A158" s="12" t="str">
        <f>Rail!A158</f>
        <v>GSR</v>
      </c>
      <c r="B158" s="12">
        <f>Rail!B158</f>
        <v>23</v>
      </c>
      <c r="C158" t="str">
        <f>Rail!C158</f>
        <v>Katanning to Tambellup</v>
      </c>
      <c r="D158" s="204">
        <f>'DORC build-up'!I102</f>
        <v>1.3</v>
      </c>
      <c r="E158" s="197">
        <v>31724</v>
      </c>
      <c r="F158" s="197">
        <v>29</v>
      </c>
      <c r="G158" s="197">
        <v>29172</v>
      </c>
      <c r="H158" s="269">
        <f t="shared" si="8"/>
        <v>215.578125</v>
      </c>
      <c r="I158" s="187">
        <f t="shared" si="9"/>
        <v>17074326.4453125</v>
      </c>
    </row>
    <row r="159" spans="1:9" ht="13.9" x14ac:dyDescent="0.4">
      <c r="A159" s="12" t="str">
        <f>Rail!A159</f>
        <v>GSR</v>
      </c>
      <c r="B159" s="12">
        <f>Rail!B159</f>
        <v>23</v>
      </c>
      <c r="C159" t="str">
        <f>Rail!C159</f>
        <v>Tambellup to Redmond</v>
      </c>
      <c r="D159" s="204">
        <f>'DORC build-up'!I103</f>
        <v>1.3</v>
      </c>
      <c r="E159" s="197">
        <v>80250</v>
      </c>
      <c r="F159" s="197">
        <v>445</v>
      </c>
      <c r="G159" s="197">
        <v>77796</v>
      </c>
      <c r="H159" s="269">
        <f t="shared" si="8"/>
        <v>215.578125</v>
      </c>
      <c r="I159" s="187">
        <f t="shared" si="9"/>
        <v>44417350.392187499</v>
      </c>
    </row>
    <row r="160" spans="1:9" ht="13.9" x14ac:dyDescent="0.4">
      <c r="A160" s="12" t="str">
        <f>Rail!A160</f>
        <v>GSR</v>
      </c>
      <c r="B160" s="12">
        <f>Rail!B160</f>
        <v>23</v>
      </c>
      <c r="C160" t="str">
        <f>Rail!C160</f>
        <v>Redmond to Albany</v>
      </c>
      <c r="D160" s="204">
        <f>'DORC build-up'!I104</f>
        <v>1.3</v>
      </c>
      <c r="E160" s="197">
        <v>12358</v>
      </c>
      <c r="F160" s="197">
        <v>7725</v>
      </c>
      <c r="G160" s="197">
        <v>18055</v>
      </c>
      <c r="H160" s="269">
        <f t="shared" si="8"/>
        <v>215.578125</v>
      </c>
      <c r="I160" s="187">
        <f t="shared" si="9"/>
        <v>10688234.090625001</v>
      </c>
    </row>
    <row r="161" spans="1:9" ht="13.9" x14ac:dyDescent="0.4">
      <c r="A161" s="12" t="str">
        <f>Rail!A161</f>
        <v>Sidings &amp; Other</v>
      </c>
      <c r="B161" s="12">
        <f>Rail!B161</f>
        <v>23</v>
      </c>
      <c r="C161" t="str">
        <f>Rail!C161</f>
        <v>Redmond to Mirrambeena</v>
      </c>
      <c r="D161" s="204">
        <f>'DORC build-up'!I105</f>
        <v>1.3</v>
      </c>
      <c r="E161" s="197">
        <v>1001</v>
      </c>
      <c r="F161" s="197">
        <v>0</v>
      </c>
      <c r="G161" s="197">
        <v>1001</v>
      </c>
      <c r="H161" s="269">
        <f t="shared" si="8"/>
        <v>215.578125</v>
      </c>
      <c r="I161" s="187">
        <f t="shared" si="9"/>
        <v>561063.62812500005</v>
      </c>
    </row>
    <row r="162" spans="1:9" ht="13.9" x14ac:dyDescent="0.4">
      <c r="A162" s="12" t="str">
        <f>Rail!A162</f>
        <v>Non-operational</v>
      </c>
      <c r="B162" s="12">
        <f>Rail!B162</f>
        <v>24</v>
      </c>
      <c r="C162" t="str">
        <f>Rail!C162</f>
        <v>York to Quairading</v>
      </c>
      <c r="D162" s="204">
        <f>'DORC build-up'!I106</f>
        <v>1.3</v>
      </c>
      <c r="E162" s="197">
        <v>73585</v>
      </c>
      <c r="F162" s="197">
        <v>0</v>
      </c>
      <c r="G162" s="197">
        <v>24523</v>
      </c>
      <c r="H162" s="269">
        <f t="shared" si="8"/>
        <v>215.578125</v>
      </c>
      <c r="I162" s="187">
        <f t="shared" si="9"/>
        <v>27494920.293749999</v>
      </c>
    </row>
    <row r="163" spans="1:9" ht="13.9" x14ac:dyDescent="0.4">
      <c r="A163" s="12" t="str">
        <f>Rail!A163</f>
        <v>Non-operational</v>
      </c>
      <c r="B163" s="12">
        <f>Rail!B163</f>
        <v>25</v>
      </c>
      <c r="C163" t="str">
        <f>Rail!C163</f>
        <v>Narrogin to West Merredin</v>
      </c>
      <c r="D163" s="204">
        <f>'DORC build-up'!I107</f>
        <v>1.3</v>
      </c>
      <c r="E163" s="197">
        <v>270897</v>
      </c>
      <c r="F163" s="197">
        <v>95</v>
      </c>
      <c r="G163" s="197">
        <v>23225</v>
      </c>
      <c r="H163" s="269">
        <f t="shared" si="8"/>
        <v>215.578125</v>
      </c>
      <c r="I163" s="187">
        <f t="shared" si="9"/>
        <v>82454773.964062497</v>
      </c>
    </row>
    <row r="164" spans="1:9" ht="13.9" x14ac:dyDescent="0.4">
      <c r="A164" s="12" t="str">
        <f>Rail!A164</f>
        <v>Non-operational</v>
      </c>
      <c r="B164" s="12">
        <f>Rail!B164</f>
        <v>26</v>
      </c>
      <c r="C164" t="str">
        <f>Rail!C164</f>
        <v>Yilliminning to Kulin</v>
      </c>
      <c r="D164" s="204">
        <f>'DORC build-up'!I108</f>
        <v>1.3</v>
      </c>
      <c r="E164" s="197">
        <v>99836</v>
      </c>
      <c r="F164" s="197">
        <v>0</v>
      </c>
      <c r="G164" s="197">
        <v>31370</v>
      </c>
      <c r="H164" s="269">
        <f t="shared" si="8"/>
        <v>215.578125</v>
      </c>
      <c r="I164" s="187">
        <f t="shared" si="9"/>
        <v>36770686.509374999</v>
      </c>
    </row>
    <row r="165" spans="1:9" ht="13.9" x14ac:dyDescent="0.4">
      <c r="A165" s="12" t="str">
        <f>Rail!A165</f>
        <v>Lakes</v>
      </c>
      <c r="B165" s="12">
        <f>Rail!B165</f>
        <v>27</v>
      </c>
      <c r="C165" t="str">
        <f>Rail!C165</f>
        <v>Wagin to Lake Grace</v>
      </c>
      <c r="D165" s="204">
        <f>'DORC build-up'!I109</f>
        <v>1.3</v>
      </c>
      <c r="E165" s="197">
        <v>82202</v>
      </c>
      <c r="F165" s="197">
        <v>272</v>
      </c>
      <c r="G165" s="197">
        <v>79375</v>
      </c>
      <c r="H165" s="269">
        <f t="shared" si="8"/>
        <v>215.578125</v>
      </c>
      <c r="I165" s="187">
        <f t="shared" si="9"/>
        <v>45358435.139062501</v>
      </c>
    </row>
    <row r="166" spans="1:9" ht="13.9" x14ac:dyDescent="0.4">
      <c r="A166" s="12" t="str">
        <f>Rail!A166</f>
        <v>Lakes</v>
      </c>
      <c r="B166" s="12">
        <f>Rail!B166</f>
        <v>27</v>
      </c>
      <c r="C166" t="str">
        <f>Rail!C166</f>
        <v>Lake Grace to Newdegate</v>
      </c>
      <c r="D166" s="204">
        <f>'DORC build-up'!I110</f>
        <v>1.3</v>
      </c>
      <c r="E166" s="197">
        <v>40309</v>
      </c>
      <c r="F166" s="197">
        <v>138</v>
      </c>
      <c r="G166" s="197">
        <v>40177</v>
      </c>
      <c r="H166" s="269">
        <f t="shared" si="8"/>
        <v>215.578125</v>
      </c>
      <c r="I166" s="187">
        <f t="shared" si="9"/>
        <v>22595001.975000001</v>
      </c>
    </row>
    <row r="167" spans="1:9" ht="13.9" x14ac:dyDescent="0.4">
      <c r="A167" s="12" t="str">
        <f>Rail!A167</f>
        <v>Lakes</v>
      </c>
      <c r="B167" s="12">
        <f>Rail!B167</f>
        <v>27</v>
      </c>
      <c r="C167" t="str">
        <f>Rail!C167</f>
        <v>Wagin East to Wagin South</v>
      </c>
      <c r="D167" s="204">
        <f>'DORC build-up'!I111</f>
        <v>1.3</v>
      </c>
      <c r="E167" s="197">
        <v>1023</v>
      </c>
      <c r="F167" s="197">
        <v>0</v>
      </c>
      <c r="G167" s="197">
        <v>0</v>
      </c>
      <c r="H167" s="269">
        <f t="shared" si="8"/>
        <v>215.578125</v>
      </c>
      <c r="I167" s="187">
        <f t="shared" si="9"/>
        <v>286697.34843750001</v>
      </c>
    </row>
    <row r="168" spans="1:9" ht="13.9" x14ac:dyDescent="0.4">
      <c r="A168" s="12" t="str">
        <f>Rail!A168</f>
        <v>Lakes</v>
      </c>
      <c r="B168" s="12">
        <f>Rail!B168</f>
        <v>28</v>
      </c>
      <c r="C168" t="str">
        <f>Rail!C168</f>
        <v>Lake Grace to Hyden</v>
      </c>
      <c r="D168" s="204">
        <f>'DORC build-up'!I112</f>
        <v>1.3</v>
      </c>
      <c r="E168" s="197">
        <v>61832</v>
      </c>
      <c r="F168" s="197">
        <v>668</v>
      </c>
      <c r="G168" s="197">
        <v>60517</v>
      </c>
      <c r="H168" s="269">
        <f t="shared" si="8"/>
        <v>215.578125</v>
      </c>
      <c r="I168" s="187">
        <f t="shared" si="9"/>
        <v>34475706.464062504</v>
      </c>
    </row>
    <row r="169" spans="1:9" ht="13.9" x14ac:dyDescent="0.4">
      <c r="A169" s="12" t="str">
        <f>Rail!A169</f>
        <v>Non-operational</v>
      </c>
      <c r="B169" s="12">
        <f>Rail!B169</f>
        <v>29</v>
      </c>
      <c r="C169" t="str">
        <f>Rail!C169</f>
        <v>Katanning to Nyabing</v>
      </c>
      <c r="D169" s="204">
        <f>'DORC build-up'!I113</f>
        <v>1.3</v>
      </c>
      <c r="E169" s="197">
        <v>59103</v>
      </c>
      <c r="F169" s="197">
        <v>0</v>
      </c>
      <c r="G169" s="197">
        <v>22539</v>
      </c>
      <c r="H169" s="269">
        <f t="shared" si="8"/>
        <v>215.578125</v>
      </c>
      <c r="I169" s="187">
        <f t="shared" si="9"/>
        <v>22880298.065625001</v>
      </c>
    </row>
    <row r="170" spans="1:9" ht="13.9" x14ac:dyDescent="0.4">
      <c r="A170" s="12" t="str">
        <f>Rail!A170</f>
        <v>Non-operational</v>
      </c>
      <c r="B170" s="12">
        <f>Rail!B170</f>
        <v>30</v>
      </c>
      <c r="C170" t="str">
        <f>Rail!C170</f>
        <v>Katanning East to Katanning South</v>
      </c>
      <c r="D170" s="204">
        <f>'DORC build-up'!I114</f>
        <v>0</v>
      </c>
      <c r="E170" s="197">
        <v>0</v>
      </c>
      <c r="F170" s="197">
        <v>0</v>
      </c>
      <c r="G170" s="197">
        <v>0</v>
      </c>
      <c r="H170" s="269">
        <f t="shared" si="8"/>
        <v>215.578125</v>
      </c>
      <c r="I170" s="187">
        <f t="shared" si="9"/>
        <v>0</v>
      </c>
    </row>
    <row r="171" spans="1:9" ht="13.9" x14ac:dyDescent="0.4">
      <c r="A171" s="12" t="str">
        <f>Rail!A171</f>
        <v>Non-operational</v>
      </c>
      <c r="B171" s="12">
        <f>Rail!B171</f>
        <v>31</v>
      </c>
      <c r="C171" t="str">
        <f>Rail!C171</f>
        <v>Tambellup to Gnowangerup</v>
      </c>
      <c r="D171" s="204">
        <f>'DORC build-up'!I115</f>
        <v>1.3</v>
      </c>
      <c r="E171" s="197">
        <v>38208</v>
      </c>
      <c r="F171" s="197">
        <v>0</v>
      </c>
      <c r="G171" s="197">
        <v>12722</v>
      </c>
      <c r="H171" s="269">
        <f t="shared" si="8"/>
        <v>215.578125</v>
      </c>
      <c r="I171" s="187">
        <f t="shared" si="9"/>
        <v>14273212.078125</v>
      </c>
    </row>
    <row r="172" spans="1:9" ht="13.9" x14ac:dyDescent="0.4">
      <c r="A172" s="12" t="str">
        <f>Rail!A172</f>
        <v>Non-operational</v>
      </c>
      <c r="B172" s="12">
        <f>Rail!B172</f>
        <v>32</v>
      </c>
      <c r="C172" t="str">
        <f>Rail!C172</f>
        <v>West Merredin to Kondinin</v>
      </c>
      <c r="D172" s="204">
        <f>'DORC build-up'!I116</f>
        <v>1.3</v>
      </c>
      <c r="E172" s="197">
        <v>147606</v>
      </c>
      <c r="F172" s="197">
        <v>0</v>
      </c>
      <c r="G172" s="197">
        <v>46073</v>
      </c>
      <c r="H172" s="269">
        <f t="shared" si="8"/>
        <v>215.578125</v>
      </c>
      <c r="I172" s="187">
        <f t="shared" si="9"/>
        <v>54278842.373437501</v>
      </c>
    </row>
    <row r="173" spans="1:9" ht="13.9" x14ac:dyDescent="0.4">
      <c r="A173" s="12" t="str">
        <f>Rail!A173</f>
        <v>Non-operational</v>
      </c>
      <c r="B173" s="12">
        <f>Rail!B173</f>
        <v>33</v>
      </c>
      <c r="C173" t="str">
        <f>Rail!C173</f>
        <v>West Merredin to Trayning</v>
      </c>
      <c r="D173" s="204">
        <f>'DORC build-up'!I117</f>
        <v>1.2</v>
      </c>
      <c r="E173" s="197">
        <v>76218</v>
      </c>
      <c r="F173" s="197">
        <v>299</v>
      </c>
      <c r="G173" s="197">
        <v>23835</v>
      </c>
      <c r="H173" s="269">
        <f t="shared" si="8"/>
        <v>215.578125</v>
      </c>
      <c r="I173" s="187">
        <f t="shared" si="9"/>
        <v>25960435.199999999</v>
      </c>
    </row>
    <row r="174" spans="1:9" ht="13.9" x14ac:dyDescent="0.4">
      <c r="A174" s="12" t="str">
        <f>Rail!A174</f>
        <v>Central</v>
      </c>
      <c r="B174" s="12">
        <f>Rail!B174</f>
        <v>34</v>
      </c>
      <c r="C174" t="str">
        <f>Rail!C174</f>
        <v>Avon Yard to Goomalling</v>
      </c>
      <c r="D174" s="204">
        <f>'DORC build-up'!I118</f>
        <v>1.2</v>
      </c>
      <c r="E174" s="197">
        <v>2674</v>
      </c>
      <c r="F174" s="197">
        <v>35751</v>
      </c>
      <c r="G174" s="197">
        <v>36202</v>
      </c>
      <c r="H174" s="269">
        <f t="shared" si="8"/>
        <v>215.578125</v>
      </c>
      <c r="I174" s="187">
        <f t="shared" si="9"/>
        <v>19305538.481249999</v>
      </c>
    </row>
    <row r="175" spans="1:9" ht="13.9" x14ac:dyDescent="0.4">
      <c r="A175" s="12" t="str">
        <f>Rail!A175</f>
        <v>Central</v>
      </c>
      <c r="B175" s="12">
        <f>Rail!B175</f>
        <v>34</v>
      </c>
      <c r="C175" t="str">
        <f>Rail!C175</f>
        <v>Goomalling to McLevie</v>
      </c>
      <c r="D175" s="204">
        <f>'DORC build-up'!I119</f>
        <v>1.2</v>
      </c>
      <c r="E175" s="197">
        <v>93245</v>
      </c>
      <c r="F175" s="197">
        <v>564</v>
      </c>
      <c r="G175" s="197">
        <v>91753</v>
      </c>
      <c r="H175" s="269">
        <f t="shared" si="8"/>
        <v>215.578125</v>
      </c>
      <c r="I175" s="187">
        <f t="shared" si="9"/>
        <v>48003729.637499996</v>
      </c>
    </row>
    <row r="176" spans="1:9" ht="13.9" x14ac:dyDescent="0.4">
      <c r="A176" s="12" t="str">
        <f>Rail!A176</f>
        <v>Central</v>
      </c>
      <c r="B176" s="12">
        <f>Rail!B176</f>
        <v>35</v>
      </c>
      <c r="C176" t="str">
        <f>Rail!C176</f>
        <v>Goomalling to Amery</v>
      </c>
      <c r="D176" s="204">
        <f>'DORC build-up'!I120</f>
        <v>1.2</v>
      </c>
      <c r="E176" s="197">
        <v>26032</v>
      </c>
      <c r="F176" s="197">
        <v>589</v>
      </c>
      <c r="G176" s="197">
        <v>26032</v>
      </c>
      <c r="H176" s="269">
        <f t="shared" si="8"/>
        <v>215.578125</v>
      </c>
      <c r="I176" s="187">
        <f t="shared" si="9"/>
        <v>13621002.018749999</v>
      </c>
    </row>
    <row r="177" spans="1:9" ht="13.9" x14ac:dyDescent="0.4">
      <c r="A177" s="12" t="str">
        <f>Rail!A177</f>
        <v>Central</v>
      </c>
      <c r="B177" s="12">
        <f>Rail!B177</f>
        <v>35</v>
      </c>
      <c r="C177" t="str">
        <f>Rail!C177</f>
        <v>Amery to Mukinbudin</v>
      </c>
      <c r="D177" s="204">
        <f>'DORC build-up'!I121</f>
        <v>1.2</v>
      </c>
      <c r="E177" s="197">
        <v>104538</v>
      </c>
      <c r="F177" s="197">
        <v>169</v>
      </c>
      <c r="G177" s="197">
        <v>103530</v>
      </c>
      <c r="H177" s="269">
        <f t="shared" si="8"/>
        <v>215.578125</v>
      </c>
      <c r="I177" s="187">
        <f t="shared" si="9"/>
        <v>53869610.418749996</v>
      </c>
    </row>
    <row r="178" spans="1:9" ht="13.9" x14ac:dyDescent="0.4">
      <c r="A178" s="12" t="str">
        <f>Rail!A178</f>
        <v>Central</v>
      </c>
      <c r="B178" s="12">
        <f>Rail!B178</f>
        <v>36</v>
      </c>
      <c r="C178" t="str">
        <f>Rail!C178</f>
        <v>Amery to Burakin</v>
      </c>
      <c r="D178" s="204">
        <f>'DORC build-up'!I122</f>
        <v>1.2</v>
      </c>
      <c r="E178" s="197">
        <v>53214</v>
      </c>
      <c r="F178" s="197">
        <v>67</v>
      </c>
      <c r="G178" s="197">
        <v>51371</v>
      </c>
      <c r="H178" s="269">
        <f t="shared" si="8"/>
        <v>215.578125</v>
      </c>
      <c r="I178" s="187">
        <f t="shared" si="9"/>
        <v>27072818.324999999</v>
      </c>
    </row>
    <row r="179" spans="1:9" ht="13.9" x14ac:dyDescent="0.4">
      <c r="A179" s="12" t="str">
        <f>Rail!A179</f>
        <v>Central</v>
      </c>
      <c r="B179" s="12">
        <f>Rail!B179</f>
        <v>36</v>
      </c>
      <c r="C179" t="str">
        <f>Rail!C179</f>
        <v>Burakin to Kalannie</v>
      </c>
      <c r="D179" s="204">
        <f>'DORC build-up'!I123</f>
        <v>1.2</v>
      </c>
      <c r="E179" s="197">
        <v>14034</v>
      </c>
      <c r="F179" s="197">
        <v>0</v>
      </c>
      <c r="G179" s="197">
        <v>13390</v>
      </c>
      <c r="H179" s="269">
        <f t="shared" si="8"/>
        <v>215.578125</v>
      </c>
      <c r="I179" s="187">
        <f t="shared" si="9"/>
        <v>7094417.3999999994</v>
      </c>
    </row>
    <row r="180" spans="1:9" ht="13.9" x14ac:dyDescent="0.4">
      <c r="A180" s="12" t="str">
        <f>Rail!A180</f>
        <v>Central</v>
      </c>
      <c r="B180" s="12">
        <f>Rail!B180</f>
        <v>37</v>
      </c>
      <c r="C180" t="str">
        <f>Rail!C180</f>
        <v>Burakin to Beacon</v>
      </c>
      <c r="D180" s="204">
        <f>'DORC build-up'!I124</f>
        <v>1.2</v>
      </c>
      <c r="E180" s="197">
        <v>48147</v>
      </c>
      <c r="F180" s="197">
        <v>0</v>
      </c>
      <c r="G180" s="197">
        <v>48147</v>
      </c>
      <c r="H180" s="269">
        <f t="shared" si="8"/>
        <v>215.578125</v>
      </c>
      <c r="I180" s="187">
        <f t="shared" si="9"/>
        <v>24910655.962499999</v>
      </c>
    </row>
    <row r="181" spans="1:9" ht="13.9" x14ac:dyDescent="0.4">
      <c r="A181" s="12" t="str">
        <f>Rail!A181</f>
        <v>MR</v>
      </c>
      <c r="B181" s="12">
        <f>Rail!B181</f>
        <v>38</v>
      </c>
      <c r="C181" t="str">
        <f>Rail!C181</f>
        <v>Millendon Junction to Watheroo</v>
      </c>
      <c r="D181" s="204">
        <f>'DORC build-up'!I125</f>
        <v>1.3</v>
      </c>
      <c r="E181" s="197">
        <v>123147</v>
      </c>
      <c r="F181" s="197">
        <v>673</v>
      </c>
      <c r="G181" s="197">
        <v>122081</v>
      </c>
      <c r="H181" s="269">
        <f t="shared" si="8"/>
        <v>215.578125</v>
      </c>
      <c r="I181" s="187">
        <f t="shared" si="9"/>
        <v>68914139.470312506</v>
      </c>
    </row>
    <row r="182" spans="1:9" ht="13.9" x14ac:dyDescent="0.4">
      <c r="A182" s="12" t="str">
        <f>Rail!A182</f>
        <v>MR</v>
      </c>
      <c r="B182" s="12">
        <f>Rail!B182</f>
        <v>38</v>
      </c>
      <c r="C182" t="str">
        <f>Rail!C182</f>
        <v>Watheroo to Marchagee</v>
      </c>
      <c r="D182" s="204">
        <f>'DORC build-up'!I126</f>
        <v>1.3</v>
      </c>
      <c r="E182" s="197">
        <v>22768</v>
      </c>
      <c r="F182" s="197">
        <v>142</v>
      </c>
      <c r="G182" s="197">
        <v>14691</v>
      </c>
      <c r="H182" s="269">
        <f t="shared" si="8"/>
        <v>215.578125</v>
      </c>
      <c r="I182" s="187">
        <f t="shared" si="9"/>
        <v>10537739.0015625</v>
      </c>
    </row>
    <row r="183" spans="1:9" ht="13.9" x14ac:dyDescent="0.4">
      <c r="A183" s="12" t="str">
        <f>Rail!A183</f>
        <v>MR</v>
      </c>
      <c r="B183" s="12">
        <f>Rail!B183</f>
        <v>38</v>
      </c>
      <c r="C183" t="str">
        <f>Rail!C183</f>
        <v>Marchagee to Dongara</v>
      </c>
      <c r="D183" s="204">
        <f>'DORC build-up'!I127</f>
        <v>1.3</v>
      </c>
      <c r="E183" s="197">
        <v>133816</v>
      </c>
      <c r="F183" s="197">
        <v>790</v>
      </c>
      <c r="G183" s="197">
        <v>109820</v>
      </c>
      <c r="H183" s="269">
        <f t="shared" si="8"/>
        <v>215.578125</v>
      </c>
      <c r="I183" s="187">
        <f t="shared" si="9"/>
        <v>68500768.415625006</v>
      </c>
    </row>
    <row r="184" spans="1:9" ht="13.9" x14ac:dyDescent="0.4">
      <c r="A184" s="12" t="str">
        <f>Rail!A184</f>
        <v>MR</v>
      </c>
      <c r="B184" s="12">
        <f>Rail!B184</f>
        <v>38</v>
      </c>
      <c r="C184" t="str">
        <f>Rail!C184</f>
        <v>Dongara to Narngulu</v>
      </c>
      <c r="D184" s="204">
        <f>'DORC build-up'!I128</f>
        <v>1.3</v>
      </c>
      <c r="E184" s="197">
        <v>39629</v>
      </c>
      <c r="F184" s="197">
        <v>930</v>
      </c>
      <c r="G184" s="197">
        <v>38243</v>
      </c>
      <c r="H184" s="269">
        <f t="shared" si="8"/>
        <v>215.578125</v>
      </c>
      <c r="I184" s="187">
        <f t="shared" si="9"/>
        <v>22084383.628125001</v>
      </c>
    </row>
    <row r="185" spans="1:9" ht="13.9" x14ac:dyDescent="0.4">
      <c r="A185" s="12" t="str">
        <f>Rail!A185</f>
        <v>MR</v>
      </c>
      <c r="B185" s="12">
        <f>Rail!B185</f>
        <v>38</v>
      </c>
      <c r="C185" t="str">
        <f>Rail!C185</f>
        <v>Narngulu to Geraldton</v>
      </c>
      <c r="D185" s="204">
        <f>'DORC build-up'!I129</f>
        <v>1.3</v>
      </c>
      <c r="E185" s="197">
        <v>1004</v>
      </c>
      <c r="F185" s="197">
        <v>19822</v>
      </c>
      <c r="G185" s="197">
        <v>334</v>
      </c>
      <c r="H185" s="269">
        <f t="shared" si="8"/>
        <v>215.578125</v>
      </c>
      <c r="I185" s="187">
        <f t="shared" si="9"/>
        <v>5930123.0625</v>
      </c>
    </row>
    <row r="186" spans="1:9" ht="13.9" x14ac:dyDescent="0.4">
      <c r="A186" s="12" t="str">
        <f>Rail!A186</f>
        <v>MR</v>
      </c>
      <c r="B186" s="12">
        <f>Rail!B186</f>
        <v>39</v>
      </c>
      <c r="C186" t="str">
        <f>Rail!C186</f>
        <v>Dongara to Eneabba South</v>
      </c>
      <c r="D186" s="204">
        <f>'DORC build-up'!I130</f>
        <v>1.3</v>
      </c>
      <c r="E186" s="197">
        <v>62180</v>
      </c>
      <c r="F186" s="197">
        <v>0</v>
      </c>
      <c r="G186" s="197">
        <v>62180</v>
      </c>
      <c r="H186" s="269">
        <f t="shared" si="8"/>
        <v>215.578125</v>
      </c>
      <c r="I186" s="187">
        <f t="shared" si="9"/>
        <v>34852084.3125</v>
      </c>
    </row>
    <row r="187" spans="1:9" ht="13.9" x14ac:dyDescent="0.4">
      <c r="A187" s="12" t="str">
        <f>Rail!A187</f>
        <v>Midwest</v>
      </c>
      <c r="B187" s="12">
        <f>Rail!B187</f>
        <v>40</v>
      </c>
      <c r="C187" t="str">
        <f>Rail!C187</f>
        <v>Narngulu to Narngulu East</v>
      </c>
      <c r="D187" s="204">
        <f>'DORC build-up'!I131</f>
        <v>1.3</v>
      </c>
      <c r="E187" s="197">
        <v>0</v>
      </c>
      <c r="F187" s="197">
        <v>4423</v>
      </c>
      <c r="G187" s="197">
        <v>0</v>
      </c>
      <c r="H187" s="269">
        <f t="shared" si="8"/>
        <v>215.578125</v>
      </c>
      <c r="I187" s="187">
        <f t="shared" si="9"/>
        <v>1239552.6609375</v>
      </c>
    </row>
    <row r="188" spans="1:9" ht="13.9" x14ac:dyDescent="0.4">
      <c r="A188" s="12" t="str">
        <f>Rail!A188</f>
        <v>Midwest</v>
      </c>
      <c r="B188" s="12">
        <f>Rail!B188</f>
        <v>40</v>
      </c>
      <c r="C188" t="str">
        <f>Rail!C188</f>
        <v>Narngulu East to Mullewa</v>
      </c>
      <c r="D188" s="204">
        <f>'DORC build-up'!I132</f>
        <v>1.3</v>
      </c>
      <c r="E188" s="197">
        <v>4244</v>
      </c>
      <c r="F188" s="197">
        <v>160305</v>
      </c>
      <c r="G188" s="197">
        <v>2200</v>
      </c>
      <c r="H188" s="269">
        <f t="shared" si="8"/>
        <v>215.578125</v>
      </c>
      <c r="I188" s="187">
        <f t="shared" si="9"/>
        <v>46731667.795312501</v>
      </c>
    </row>
    <row r="189" spans="1:9" ht="13.9" x14ac:dyDescent="0.4">
      <c r="A189" s="12" t="str">
        <f>Rail!A189</f>
        <v>Midwest</v>
      </c>
      <c r="B189" s="12">
        <f>Rail!B189</f>
        <v>40</v>
      </c>
      <c r="C189" t="str">
        <f>Rail!C189</f>
        <v>Mullewa to Tilley Junction</v>
      </c>
      <c r="D189" s="204">
        <f>'DORC build-up'!I133</f>
        <v>1.3</v>
      </c>
      <c r="E189" s="197">
        <v>0</v>
      </c>
      <c r="F189" s="197">
        <v>150266</v>
      </c>
      <c r="G189" s="197">
        <v>0</v>
      </c>
      <c r="H189" s="269">
        <f t="shared" si="8"/>
        <v>215.578125</v>
      </c>
      <c r="I189" s="187">
        <f t="shared" si="9"/>
        <v>42112281.290624999</v>
      </c>
    </row>
    <row r="190" spans="1:9" ht="13.9" x14ac:dyDescent="0.4">
      <c r="A190" s="12" t="str">
        <f>Rail!A190</f>
        <v>Midwest</v>
      </c>
      <c r="B190" s="12">
        <f>Rail!B190</f>
        <v>40</v>
      </c>
      <c r="C190" t="str">
        <f>Rail!C190</f>
        <v>Tilley Junction to Tilley</v>
      </c>
      <c r="D190" s="204">
        <f>'DORC build-up'!I134</f>
        <v>1.3</v>
      </c>
      <c r="E190" s="197">
        <v>2994</v>
      </c>
      <c r="F190" s="197">
        <v>1002</v>
      </c>
      <c r="G190" s="197">
        <v>757</v>
      </c>
      <c r="H190" s="269">
        <f t="shared" si="8"/>
        <v>215.578125</v>
      </c>
      <c r="I190" s="187">
        <f t="shared" si="9"/>
        <v>1332035.6765625</v>
      </c>
    </row>
    <row r="191" spans="1:9" ht="13.9" x14ac:dyDescent="0.4">
      <c r="A191" s="12" t="str">
        <f>Rail!A191</f>
        <v>Midwest</v>
      </c>
      <c r="B191" s="12">
        <f>Rail!B191</f>
        <v>40</v>
      </c>
      <c r="C191" t="str">
        <f>Rail!C191</f>
        <v>Tilley to Morawa</v>
      </c>
      <c r="D191" s="204">
        <f>'DORC build-up'!I135</f>
        <v>1.3</v>
      </c>
      <c r="E191" s="197">
        <v>2177</v>
      </c>
      <c r="F191" s="197">
        <v>0</v>
      </c>
      <c r="G191" s="197">
        <v>1790</v>
      </c>
      <c r="H191" s="269">
        <f t="shared" si="8"/>
        <v>215.578125</v>
      </c>
      <c r="I191" s="187">
        <f t="shared" si="9"/>
        <v>1111757.9484375</v>
      </c>
    </row>
    <row r="192" spans="1:9" ht="13.9" x14ac:dyDescent="0.4">
      <c r="A192" s="12" t="str">
        <f>Rail!A192</f>
        <v>Midwest</v>
      </c>
      <c r="B192" s="12">
        <f>Rail!B192</f>
        <v>40</v>
      </c>
      <c r="C192" t="str">
        <f>Rail!C192</f>
        <v>Morawa to Perenjori</v>
      </c>
      <c r="D192" s="204">
        <f>'DORC build-up'!I136</f>
        <v>1.3</v>
      </c>
      <c r="E192" s="197">
        <v>27764</v>
      </c>
      <c r="F192" s="197">
        <v>4864</v>
      </c>
      <c r="G192" s="197">
        <v>27191</v>
      </c>
      <c r="H192" s="269">
        <f t="shared" si="8"/>
        <v>215.578125</v>
      </c>
      <c r="I192" s="187">
        <f t="shared" si="9"/>
        <v>16764368.217187501</v>
      </c>
    </row>
    <row r="193" spans="1:9" ht="13.9" x14ac:dyDescent="0.4">
      <c r="A193" s="12" t="str">
        <f>Rail!A193</f>
        <v>Midwest</v>
      </c>
      <c r="B193" s="12">
        <f>Rail!B193</f>
        <v>40</v>
      </c>
      <c r="C193" t="str">
        <f>Rail!C193</f>
        <v>Perenjori to Maya</v>
      </c>
      <c r="D193" s="204">
        <f>'DORC build-up'!I137</f>
        <v>1.3</v>
      </c>
      <c r="E193" s="197">
        <v>53694</v>
      </c>
      <c r="F193" s="197">
        <v>0</v>
      </c>
      <c r="G193" s="197">
        <v>18203</v>
      </c>
      <c r="H193" s="269">
        <f t="shared" si="8"/>
        <v>215.578125</v>
      </c>
      <c r="I193" s="187">
        <f t="shared" si="9"/>
        <v>20149246.589062501</v>
      </c>
    </row>
    <row r="194" spans="1:9" ht="13.9" x14ac:dyDescent="0.4">
      <c r="A194" s="12" t="str">
        <f>Rail!A194</f>
        <v>Central</v>
      </c>
      <c r="B194" s="12">
        <f>Rail!B194</f>
        <v>41</v>
      </c>
      <c r="C194" t="str">
        <f>Rail!C194</f>
        <v>Toodyay West to Miling</v>
      </c>
      <c r="D194" s="204">
        <f>'DORC build-up'!I138</f>
        <v>1.2</v>
      </c>
      <c r="E194" s="197">
        <v>107528</v>
      </c>
      <c r="F194" s="197">
        <v>124</v>
      </c>
      <c r="G194" s="197">
        <v>80770</v>
      </c>
      <c r="H194" s="269">
        <f t="shared" si="8"/>
        <v>215.578125</v>
      </c>
      <c r="I194" s="187">
        <f t="shared" si="9"/>
        <v>48743593.762499996</v>
      </c>
    </row>
    <row r="195" spans="1:9" ht="13.9" x14ac:dyDescent="0.4">
      <c r="A195" s="12" t="str">
        <f>Rail!A195</f>
        <v>CBH Sidings NG</v>
      </c>
      <c r="B195" s="12">
        <f>Rail!B195</f>
        <v>42</v>
      </c>
      <c r="C195" t="str">
        <f>Rail!C195</f>
        <v>Arrino</v>
      </c>
      <c r="D195" s="204">
        <f>'DORC build-up'!I139</f>
        <v>1.3</v>
      </c>
      <c r="E195" s="197">
        <v>592</v>
      </c>
      <c r="F195" s="197">
        <v>67</v>
      </c>
      <c r="G195" s="197">
        <v>197</v>
      </c>
      <c r="H195" s="269">
        <f t="shared" si="8"/>
        <v>215.578125</v>
      </c>
      <c r="I195" s="187">
        <f t="shared" si="9"/>
        <v>239895.33749999999</v>
      </c>
    </row>
    <row r="196" spans="1:9" ht="13.9" x14ac:dyDescent="0.4">
      <c r="A196" s="12" t="str">
        <f>Rail!A196</f>
        <v>CBH Sidings NG</v>
      </c>
      <c r="B196" s="12">
        <f>Rail!B196</f>
        <v>42</v>
      </c>
      <c r="C196" t="str">
        <f>Rail!C196</f>
        <v>Avon Yard</v>
      </c>
      <c r="D196" s="204">
        <f>'DORC build-up'!I140</f>
        <v>1.1000000000000001</v>
      </c>
      <c r="E196" s="197">
        <v>7435</v>
      </c>
      <c r="F196" s="197">
        <v>0</v>
      </c>
      <c r="G196" s="197">
        <v>0</v>
      </c>
      <c r="H196" s="269">
        <f t="shared" si="8"/>
        <v>215.578125</v>
      </c>
      <c r="I196" s="187">
        <f t="shared" si="9"/>
        <v>1763105.6953125002</v>
      </c>
    </row>
    <row r="197" spans="1:9" ht="13.9" x14ac:dyDescent="0.4">
      <c r="A197" s="12" t="str">
        <f>Rail!A197</f>
        <v>CBH Sidings NG</v>
      </c>
      <c r="B197" s="12">
        <f>Rail!B197</f>
        <v>42</v>
      </c>
      <c r="C197" t="str">
        <f>Rail!C197</f>
        <v>Ballaying</v>
      </c>
      <c r="D197" s="204">
        <f>'DORC build-up'!I141</f>
        <v>1.3</v>
      </c>
      <c r="E197" s="197">
        <v>268</v>
      </c>
      <c r="F197" s="197">
        <v>0</v>
      </c>
      <c r="G197" s="197">
        <v>268</v>
      </c>
      <c r="H197" s="269">
        <f t="shared" si="8"/>
        <v>215.578125</v>
      </c>
      <c r="I197" s="187">
        <f t="shared" si="9"/>
        <v>150214.83749999999</v>
      </c>
    </row>
    <row r="198" spans="1:9" ht="13.9" x14ac:dyDescent="0.4">
      <c r="A198" s="12" t="str">
        <f>Rail!A198</f>
        <v>CBH Sidings NG</v>
      </c>
      <c r="B198" s="12">
        <f>Rail!B198</f>
        <v>42</v>
      </c>
      <c r="C198" t="str">
        <f>Rail!C198</f>
        <v>Ballidu</v>
      </c>
      <c r="D198" s="204">
        <f>'DORC build-up'!I142</f>
        <v>1.2</v>
      </c>
      <c r="E198" s="197">
        <v>1112</v>
      </c>
      <c r="F198" s="197">
        <v>0</v>
      </c>
      <c r="G198" s="197">
        <v>0</v>
      </c>
      <c r="H198" s="269">
        <f t="shared" ref="H198:H261" si="10">H$16</f>
        <v>215.578125</v>
      </c>
      <c r="I198" s="187">
        <f t="shared" ref="I198:I261" si="11">SUM(E198:G198)*H198*D198</f>
        <v>287667.45</v>
      </c>
    </row>
    <row r="199" spans="1:9" ht="13.9" x14ac:dyDescent="0.4">
      <c r="A199" s="12" t="str">
        <f>Rail!A199</f>
        <v>CBH Sidings NG</v>
      </c>
      <c r="B199" s="12">
        <f>Rail!B199</f>
        <v>42</v>
      </c>
      <c r="C199" t="str">
        <f>Rail!C199</f>
        <v>Beacon</v>
      </c>
      <c r="D199" s="204">
        <f>'DORC build-up'!I143</f>
        <v>1.2</v>
      </c>
      <c r="E199" s="197">
        <v>1144</v>
      </c>
      <c r="F199" s="197">
        <v>0</v>
      </c>
      <c r="G199" s="197">
        <v>1144</v>
      </c>
      <c r="H199" s="269">
        <f t="shared" si="10"/>
        <v>215.578125</v>
      </c>
      <c r="I199" s="187">
        <f t="shared" si="11"/>
        <v>591891.29999999993</v>
      </c>
    </row>
    <row r="200" spans="1:9" ht="13.9" x14ac:dyDescent="0.4">
      <c r="A200" s="12" t="str">
        <f>Rail!A200</f>
        <v>CBH Sidings NG</v>
      </c>
      <c r="B200" s="12">
        <f>Rail!B200</f>
        <v>42</v>
      </c>
      <c r="C200" t="str">
        <f>Rail!C200</f>
        <v>Bencubbin</v>
      </c>
      <c r="D200" s="204">
        <f>'DORC build-up'!I144</f>
        <v>1.2</v>
      </c>
      <c r="E200" s="197">
        <v>818</v>
      </c>
      <c r="F200" s="197">
        <v>0</v>
      </c>
      <c r="G200" s="197">
        <v>818</v>
      </c>
      <c r="H200" s="269">
        <f t="shared" si="10"/>
        <v>215.578125</v>
      </c>
      <c r="I200" s="187">
        <f t="shared" si="11"/>
        <v>423222.97499999998</v>
      </c>
    </row>
    <row r="201" spans="1:9" ht="13.9" x14ac:dyDescent="0.4">
      <c r="A201" s="12" t="str">
        <f>Rail!A201</f>
        <v>CBH Sidings NG</v>
      </c>
      <c r="B201" s="12">
        <f>Rail!B201</f>
        <v>42</v>
      </c>
      <c r="C201" t="str">
        <f>Rail!C201</f>
        <v>Beverley</v>
      </c>
      <c r="D201" s="204">
        <f>'DORC build-up'!I145</f>
        <v>1.3</v>
      </c>
      <c r="E201" s="197">
        <v>0</v>
      </c>
      <c r="F201" s="197">
        <v>0</v>
      </c>
      <c r="G201" s="197">
        <v>659</v>
      </c>
      <c r="H201" s="269">
        <f t="shared" si="10"/>
        <v>215.578125</v>
      </c>
      <c r="I201" s="187">
        <f t="shared" si="11"/>
        <v>184685.77968750001</v>
      </c>
    </row>
    <row r="202" spans="1:9" ht="13.9" x14ac:dyDescent="0.4">
      <c r="A202" s="12" t="str">
        <f>Rail!A202</f>
        <v>CBH Sidings NG</v>
      </c>
      <c r="B202" s="12">
        <f>Rail!B202</f>
        <v>42</v>
      </c>
      <c r="C202" t="str">
        <f>Rail!C202</f>
        <v>Bindi Bindi</v>
      </c>
      <c r="D202" s="204">
        <f>'DORC build-up'!I146</f>
        <v>1.2</v>
      </c>
      <c r="E202" s="197">
        <v>716</v>
      </c>
      <c r="F202" s="197">
        <v>0</v>
      </c>
      <c r="G202" s="197">
        <v>171</v>
      </c>
      <c r="H202" s="269">
        <f t="shared" si="10"/>
        <v>215.578125</v>
      </c>
      <c r="I202" s="187">
        <f t="shared" si="11"/>
        <v>229461.35624999998</v>
      </c>
    </row>
    <row r="203" spans="1:9" ht="13.9" x14ac:dyDescent="0.4">
      <c r="A203" s="12" t="str">
        <f>Rail!A203</f>
        <v>CBH Sidings NG</v>
      </c>
      <c r="B203" s="12">
        <f>Rail!B203</f>
        <v>42</v>
      </c>
      <c r="C203" t="str">
        <f>Rail!C203</f>
        <v>Bolgart</v>
      </c>
      <c r="D203" s="204">
        <f>'DORC build-up'!I147</f>
        <v>1.2</v>
      </c>
      <c r="E203" s="197">
        <v>590</v>
      </c>
      <c r="F203" s="197">
        <v>0</v>
      </c>
      <c r="G203" s="197">
        <v>324</v>
      </c>
      <c r="H203" s="269">
        <f t="shared" si="10"/>
        <v>215.578125</v>
      </c>
      <c r="I203" s="187">
        <f t="shared" si="11"/>
        <v>236446.08749999999</v>
      </c>
    </row>
    <row r="204" spans="1:9" ht="13.9" x14ac:dyDescent="0.4">
      <c r="A204" s="12" t="str">
        <f>Rail!A204</f>
        <v>CBH Sidings NG</v>
      </c>
      <c r="B204" s="12">
        <f>Rail!B204</f>
        <v>42</v>
      </c>
      <c r="C204" t="str">
        <f>Rail!C204</f>
        <v>Bowgada</v>
      </c>
      <c r="D204" s="204">
        <f>'DORC build-up'!I148</f>
        <v>1.3</v>
      </c>
      <c r="E204" s="197">
        <v>661</v>
      </c>
      <c r="F204" s="197">
        <v>0</v>
      </c>
      <c r="G204" s="197">
        <v>219</v>
      </c>
      <c r="H204" s="269">
        <f t="shared" si="10"/>
        <v>215.578125</v>
      </c>
      <c r="I204" s="187">
        <f t="shared" si="11"/>
        <v>246621.375</v>
      </c>
    </row>
    <row r="205" spans="1:9" ht="13.9" x14ac:dyDescent="0.4">
      <c r="A205" s="12" t="str">
        <f>Rail!A205</f>
        <v>CBH Sidings NG</v>
      </c>
      <c r="B205" s="12">
        <f>Rail!B205</f>
        <v>42</v>
      </c>
      <c r="C205" t="str">
        <f>Rail!C205</f>
        <v>Brookton</v>
      </c>
      <c r="D205" s="204">
        <f>'DORC build-up'!I149</f>
        <v>1.3</v>
      </c>
      <c r="E205" s="197">
        <v>2737</v>
      </c>
      <c r="F205" s="197">
        <v>587</v>
      </c>
      <c r="G205" s="197">
        <v>428</v>
      </c>
      <c r="H205" s="269">
        <f t="shared" si="10"/>
        <v>215.578125</v>
      </c>
      <c r="I205" s="187">
        <f t="shared" si="11"/>
        <v>1051503.8625</v>
      </c>
    </row>
    <row r="206" spans="1:9" ht="13.9" x14ac:dyDescent="0.4">
      <c r="A206" s="12" t="str">
        <f>Rail!A206</f>
        <v>CBH Sidings NG</v>
      </c>
      <c r="B206" s="12">
        <f>Rail!B206</f>
        <v>42</v>
      </c>
      <c r="C206" t="str">
        <f>Rail!C206</f>
        <v>Broomehill</v>
      </c>
      <c r="D206" s="204">
        <f>'DORC build-up'!I150</f>
        <v>1.3</v>
      </c>
      <c r="E206" s="197">
        <v>1436</v>
      </c>
      <c r="F206" s="197">
        <v>0</v>
      </c>
      <c r="G206" s="197">
        <v>0</v>
      </c>
      <c r="H206" s="269">
        <f t="shared" si="10"/>
        <v>215.578125</v>
      </c>
      <c r="I206" s="187">
        <f t="shared" si="11"/>
        <v>402441.24375000002</v>
      </c>
    </row>
    <row r="207" spans="1:9" ht="13.9" x14ac:dyDescent="0.4">
      <c r="A207" s="12" t="str">
        <f>Rail!A207</f>
        <v>CBH Sidings NG</v>
      </c>
      <c r="B207" s="12">
        <f>Rail!B207</f>
        <v>42</v>
      </c>
      <c r="C207" t="str">
        <f>Rail!C207</f>
        <v>Buniche</v>
      </c>
      <c r="D207" s="204">
        <f>'DORC build-up'!I151</f>
        <v>1.3</v>
      </c>
      <c r="E207" s="197">
        <v>1098</v>
      </c>
      <c r="F207" s="197">
        <v>0</v>
      </c>
      <c r="G207" s="197">
        <v>0</v>
      </c>
      <c r="H207" s="269">
        <f t="shared" si="10"/>
        <v>215.578125</v>
      </c>
      <c r="I207" s="187">
        <f t="shared" si="11"/>
        <v>307716.21562500001</v>
      </c>
    </row>
    <row r="208" spans="1:9" ht="13.9" x14ac:dyDescent="0.4">
      <c r="A208" s="12" t="str">
        <f>Rail!A208</f>
        <v>CBH Sidings NG</v>
      </c>
      <c r="B208" s="12">
        <f>Rail!B208</f>
        <v>42</v>
      </c>
      <c r="C208" t="str">
        <f>Rail!C208</f>
        <v>Bunjil</v>
      </c>
      <c r="D208" s="204">
        <f>'DORC build-up'!I152</f>
        <v>1.3</v>
      </c>
      <c r="E208" s="197">
        <v>837</v>
      </c>
      <c r="F208" s="197">
        <v>0</v>
      </c>
      <c r="G208" s="197">
        <v>278</v>
      </c>
      <c r="H208" s="269">
        <f t="shared" si="10"/>
        <v>215.578125</v>
      </c>
      <c r="I208" s="187">
        <f t="shared" si="11"/>
        <v>312480.4921875</v>
      </c>
    </row>
    <row r="209" spans="1:9" ht="13.9" x14ac:dyDescent="0.4">
      <c r="A209" s="12" t="str">
        <f>Rail!A209</f>
        <v>CBH Sidings NG</v>
      </c>
      <c r="B209" s="12">
        <f>Rail!B209</f>
        <v>42</v>
      </c>
      <c r="C209" t="str">
        <f>Rail!C209</f>
        <v>Cadoux</v>
      </c>
      <c r="D209" s="204">
        <f>'DORC build-up'!I153</f>
        <v>1.2</v>
      </c>
      <c r="E209" s="197">
        <v>256</v>
      </c>
      <c r="F209" s="197">
        <v>0</v>
      </c>
      <c r="G209" s="197">
        <v>0</v>
      </c>
      <c r="H209" s="269">
        <f t="shared" si="10"/>
        <v>215.578125</v>
      </c>
      <c r="I209" s="187">
        <f t="shared" si="11"/>
        <v>66225.599999999991</v>
      </c>
    </row>
    <row r="210" spans="1:9" ht="13.9" x14ac:dyDescent="0.4">
      <c r="A210" s="12" t="str">
        <f>Rail!A210</f>
        <v>CBH Sidings NG</v>
      </c>
      <c r="B210" s="12">
        <f>Rail!B210</f>
        <v>42</v>
      </c>
      <c r="C210" t="str">
        <f>Rail!C210</f>
        <v>Calingiri</v>
      </c>
      <c r="D210" s="204">
        <f>'DORC build-up'!I154</f>
        <v>1.2</v>
      </c>
      <c r="E210" s="197">
        <v>878</v>
      </c>
      <c r="F210" s="197">
        <v>0</v>
      </c>
      <c r="G210" s="197">
        <v>407</v>
      </c>
      <c r="H210" s="269">
        <f t="shared" si="10"/>
        <v>215.578125</v>
      </c>
      <c r="I210" s="187">
        <f t="shared" si="11"/>
        <v>332421.46875</v>
      </c>
    </row>
    <row r="211" spans="1:9" ht="13.9" x14ac:dyDescent="0.4">
      <c r="A211" s="12" t="str">
        <f>Rail!A211</f>
        <v>CBH Sidings NG</v>
      </c>
      <c r="B211" s="12">
        <f>Rail!B211</f>
        <v>42</v>
      </c>
      <c r="C211" t="str">
        <f>Rail!C211</f>
        <v>Canna</v>
      </c>
      <c r="D211" s="204">
        <f>'DORC build-up'!I155</f>
        <v>1.3</v>
      </c>
      <c r="E211" s="197">
        <v>2958</v>
      </c>
      <c r="F211" s="197">
        <v>0</v>
      </c>
      <c r="G211" s="197">
        <v>986</v>
      </c>
      <c r="H211" s="269">
        <f t="shared" si="10"/>
        <v>215.578125</v>
      </c>
      <c r="I211" s="187">
        <f t="shared" si="11"/>
        <v>1105312.1625000001</v>
      </c>
    </row>
    <row r="212" spans="1:9" ht="13.9" x14ac:dyDescent="0.4">
      <c r="A212" s="12" t="str">
        <f>Rail!A212</f>
        <v>CBH Sidings NG</v>
      </c>
      <c r="B212" s="12">
        <f>Rail!B212</f>
        <v>42</v>
      </c>
      <c r="C212" t="str">
        <f>Rail!C212</f>
        <v>Carnamah</v>
      </c>
      <c r="D212" s="204">
        <f>'DORC build-up'!I156</f>
        <v>1.3</v>
      </c>
      <c r="E212" s="197">
        <v>1006</v>
      </c>
      <c r="F212" s="197">
        <v>167</v>
      </c>
      <c r="G212" s="197">
        <v>338</v>
      </c>
      <c r="H212" s="269">
        <f t="shared" si="10"/>
        <v>215.578125</v>
      </c>
      <c r="I212" s="187">
        <f t="shared" si="11"/>
        <v>423460.11093750002</v>
      </c>
    </row>
    <row r="213" spans="1:9" ht="13.9" x14ac:dyDescent="0.4">
      <c r="A213" s="12" t="str">
        <f>Rail!A213</f>
        <v>CBH Sidings NG</v>
      </c>
      <c r="B213" s="12">
        <f>Rail!B213</f>
        <v>42</v>
      </c>
      <c r="C213" t="str">
        <f>Rail!C213</f>
        <v>Cleary</v>
      </c>
      <c r="D213" s="204">
        <f>'DORC build-up'!I157</f>
        <v>1.2</v>
      </c>
      <c r="E213" s="197">
        <v>408</v>
      </c>
      <c r="F213" s="197">
        <v>0</v>
      </c>
      <c r="G213" s="197">
        <v>408</v>
      </c>
      <c r="H213" s="269">
        <f t="shared" si="10"/>
        <v>215.578125</v>
      </c>
      <c r="I213" s="187">
        <f t="shared" si="11"/>
        <v>211094.1</v>
      </c>
    </row>
    <row r="214" spans="1:9" ht="13.9" x14ac:dyDescent="0.4">
      <c r="A214" s="12" t="str">
        <f>Rail!A214</f>
        <v>CBH Sidings NG</v>
      </c>
      <c r="B214" s="12">
        <f>Rail!B214</f>
        <v>42</v>
      </c>
      <c r="C214" t="str">
        <f>Rail!C214</f>
        <v>Coomberdale</v>
      </c>
      <c r="D214" s="204">
        <f>'DORC build-up'!I158</f>
        <v>1.3</v>
      </c>
      <c r="E214" s="197">
        <v>637</v>
      </c>
      <c r="F214" s="197">
        <v>0</v>
      </c>
      <c r="G214" s="197">
        <v>212</v>
      </c>
      <c r="H214" s="269">
        <f t="shared" si="10"/>
        <v>215.578125</v>
      </c>
      <c r="I214" s="187">
        <f t="shared" si="11"/>
        <v>237933.57656250001</v>
      </c>
    </row>
    <row r="215" spans="1:9" ht="13.9" x14ac:dyDescent="0.4">
      <c r="A215" s="12" t="str">
        <f>Rail!A215</f>
        <v>CBH Sidings NG</v>
      </c>
      <c r="B215" s="12">
        <f>Rail!B215</f>
        <v>42</v>
      </c>
      <c r="C215" t="str">
        <f>Rail!C215</f>
        <v>Coorow</v>
      </c>
      <c r="D215" s="204">
        <f>'DORC build-up'!I159</f>
        <v>1.3</v>
      </c>
      <c r="E215" s="197">
        <v>1937</v>
      </c>
      <c r="F215" s="197">
        <v>0</v>
      </c>
      <c r="G215" s="197">
        <v>642</v>
      </c>
      <c r="H215" s="269">
        <f t="shared" si="10"/>
        <v>215.578125</v>
      </c>
      <c r="I215" s="187">
        <f t="shared" si="11"/>
        <v>722768.77968749998</v>
      </c>
    </row>
    <row r="216" spans="1:9" ht="13.9" x14ac:dyDescent="0.4">
      <c r="A216" s="12" t="str">
        <f>Rail!A216</f>
        <v>CBH Sidings NG</v>
      </c>
      <c r="B216" s="12">
        <f>Rail!B216</f>
        <v>42</v>
      </c>
      <c r="C216" t="str">
        <f>Rail!C216</f>
        <v>Cranbrook</v>
      </c>
      <c r="D216" s="204">
        <f>'DORC build-up'!I160</f>
        <v>1.3</v>
      </c>
      <c r="E216" s="197">
        <v>728</v>
      </c>
      <c r="F216" s="197">
        <v>0</v>
      </c>
      <c r="G216" s="197">
        <v>728</v>
      </c>
      <c r="H216" s="269">
        <f t="shared" si="10"/>
        <v>215.578125</v>
      </c>
      <c r="I216" s="187">
        <f t="shared" si="11"/>
        <v>408046.27500000002</v>
      </c>
    </row>
    <row r="217" spans="1:9" ht="13.9" x14ac:dyDescent="0.4">
      <c r="A217" s="12" t="str">
        <f>Rail!A217</f>
        <v>CBH Sidings NG</v>
      </c>
      <c r="B217" s="12">
        <f>Rail!B217</f>
        <v>42</v>
      </c>
      <c r="C217" t="str">
        <f>Rail!C217</f>
        <v>Dowerin</v>
      </c>
      <c r="D217" s="204">
        <f>'DORC build-up'!I161</f>
        <v>1.2</v>
      </c>
      <c r="E217" s="197">
        <v>399</v>
      </c>
      <c r="F217" s="197">
        <v>0</v>
      </c>
      <c r="G217" s="197">
        <v>399</v>
      </c>
      <c r="H217" s="269">
        <f t="shared" si="10"/>
        <v>215.578125</v>
      </c>
      <c r="I217" s="187">
        <f t="shared" si="11"/>
        <v>206437.61249999999</v>
      </c>
    </row>
    <row r="218" spans="1:9" ht="13.9" x14ac:dyDescent="0.4">
      <c r="A218" s="12" t="str">
        <f>Rail!A218</f>
        <v>CBH Sidings NG</v>
      </c>
      <c r="B218" s="12">
        <f>Rail!B218</f>
        <v>42</v>
      </c>
      <c r="C218" t="str">
        <f>Rail!C218</f>
        <v>Dumbleyung</v>
      </c>
      <c r="D218" s="204">
        <f>'DORC build-up'!I162</f>
        <v>1.3</v>
      </c>
      <c r="E218" s="197">
        <v>784</v>
      </c>
      <c r="F218" s="197">
        <v>0</v>
      </c>
      <c r="G218" s="197">
        <v>0</v>
      </c>
      <c r="H218" s="269">
        <f t="shared" si="10"/>
        <v>215.578125</v>
      </c>
      <c r="I218" s="187">
        <f t="shared" si="11"/>
        <v>219717.22500000001</v>
      </c>
    </row>
    <row r="219" spans="1:9" ht="13.9" x14ac:dyDescent="0.4">
      <c r="A219" s="12" t="str">
        <f>Rail!A219</f>
        <v>CBH Sidings NG</v>
      </c>
      <c r="B219" s="12">
        <f>Rail!B219</f>
        <v>42</v>
      </c>
      <c r="C219" t="str">
        <f>Rail!C219</f>
        <v>Ejanding</v>
      </c>
      <c r="D219" s="204">
        <f>'DORC build-up'!I163</f>
        <v>1.2</v>
      </c>
      <c r="E219" s="197">
        <v>703</v>
      </c>
      <c r="F219" s="197">
        <v>0</v>
      </c>
      <c r="G219" s="197">
        <v>0</v>
      </c>
      <c r="H219" s="269">
        <f t="shared" si="10"/>
        <v>215.578125</v>
      </c>
      <c r="I219" s="187">
        <f t="shared" si="11"/>
        <v>181861.70624999999</v>
      </c>
    </row>
    <row r="220" spans="1:9" ht="13.9" x14ac:dyDescent="0.4">
      <c r="A220" s="12" t="str">
        <f>Rail!A220</f>
        <v>CBH Sidings NG</v>
      </c>
      <c r="B220" s="12">
        <f>Rail!B220</f>
        <v>42</v>
      </c>
      <c r="C220" t="str">
        <f>Rail!C220</f>
        <v>Gabbin</v>
      </c>
      <c r="D220" s="204">
        <f>'DORC build-up'!I164</f>
        <v>1.2</v>
      </c>
      <c r="E220" s="197">
        <v>455</v>
      </c>
      <c r="F220" s="197">
        <v>0</v>
      </c>
      <c r="G220" s="197">
        <v>455</v>
      </c>
      <c r="H220" s="269">
        <f t="shared" si="10"/>
        <v>215.578125</v>
      </c>
      <c r="I220" s="187">
        <f t="shared" si="11"/>
        <v>235411.3125</v>
      </c>
    </row>
    <row r="221" spans="1:9" ht="13.9" x14ac:dyDescent="0.4">
      <c r="A221" s="12" t="str">
        <f>Rail!A221</f>
        <v>CBH Sidings NG</v>
      </c>
      <c r="B221" s="12">
        <f>Rail!B221</f>
        <v>42</v>
      </c>
      <c r="C221" t="str">
        <f>Rail!C221</f>
        <v>Goomalling</v>
      </c>
      <c r="D221" s="204">
        <f>'DORC build-up'!I165</f>
        <v>1.2</v>
      </c>
      <c r="E221" s="197">
        <v>656</v>
      </c>
      <c r="F221" s="197">
        <v>0</v>
      </c>
      <c r="G221" s="197">
        <v>218</v>
      </c>
      <c r="H221" s="269">
        <f t="shared" si="10"/>
        <v>215.578125</v>
      </c>
      <c r="I221" s="187">
        <f t="shared" si="11"/>
        <v>226098.33749999999</v>
      </c>
    </row>
    <row r="222" spans="1:9" ht="13.9" x14ac:dyDescent="0.4">
      <c r="A222" s="12" t="str">
        <f>Rail!A222</f>
        <v>CBH Sidings NG</v>
      </c>
      <c r="B222" s="12">
        <f>Rail!B222</f>
        <v>42</v>
      </c>
      <c r="C222" t="str">
        <f>Rail!C222</f>
        <v>Hyden</v>
      </c>
      <c r="D222" s="204">
        <f>'DORC build-up'!I166</f>
        <v>0</v>
      </c>
      <c r="E222" s="197">
        <v>0</v>
      </c>
      <c r="F222" s="197">
        <v>0</v>
      </c>
      <c r="G222" s="197">
        <v>0</v>
      </c>
      <c r="H222" s="269">
        <f t="shared" si="10"/>
        <v>215.578125</v>
      </c>
      <c r="I222" s="187">
        <f t="shared" si="11"/>
        <v>0</v>
      </c>
    </row>
    <row r="223" spans="1:9" ht="13.9" x14ac:dyDescent="0.4">
      <c r="A223" s="12" t="str">
        <f>Rail!A223</f>
        <v>CBH Sidings NG</v>
      </c>
      <c r="B223" s="12">
        <f>Rail!B223</f>
        <v>42</v>
      </c>
      <c r="C223" t="str">
        <f>Rail!C223</f>
        <v>Jennacubbine</v>
      </c>
      <c r="D223" s="204">
        <f>'DORC build-up'!I167</f>
        <v>1.2</v>
      </c>
      <c r="E223" s="197">
        <v>532</v>
      </c>
      <c r="F223" s="197">
        <v>0</v>
      </c>
      <c r="G223" s="197">
        <v>179</v>
      </c>
      <c r="H223" s="269">
        <f t="shared" si="10"/>
        <v>215.578125</v>
      </c>
      <c r="I223" s="187">
        <f t="shared" si="11"/>
        <v>183931.25625000001</v>
      </c>
    </row>
    <row r="224" spans="1:9" ht="13.9" x14ac:dyDescent="0.4">
      <c r="A224" s="12" t="str">
        <f>Rail!A224</f>
        <v>CBH Sidings NG</v>
      </c>
      <c r="B224" s="12">
        <f>Rail!B224</f>
        <v>42</v>
      </c>
      <c r="C224" t="str">
        <f>Rail!C224</f>
        <v>Kalannie</v>
      </c>
      <c r="D224" s="204">
        <f>'DORC build-up'!I168</f>
        <v>1.2</v>
      </c>
      <c r="E224" s="197">
        <v>0</v>
      </c>
      <c r="F224" s="197">
        <v>0</v>
      </c>
      <c r="G224" s="197">
        <v>0</v>
      </c>
      <c r="H224" s="269">
        <f t="shared" si="10"/>
        <v>215.578125</v>
      </c>
      <c r="I224" s="187">
        <f t="shared" si="11"/>
        <v>0</v>
      </c>
    </row>
    <row r="225" spans="1:9" ht="13.9" x14ac:dyDescent="0.4">
      <c r="A225" s="12" t="str">
        <f>Rail!A225</f>
        <v>CBH Sidings NG</v>
      </c>
      <c r="B225" s="12">
        <f>Rail!B225</f>
        <v>42</v>
      </c>
      <c r="C225" t="str">
        <f>Rail!C225</f>
        <v>Karlgarin</v>
      </c>
      <c r="D225" s="204">
        <f>'DORC build-up'!I169</f>
        <v>1.3</v>
      </c>
      <c r="E225" s="197">
        <v>1588</v>
      </c>
      <c r="F225" s="197">
        <v>0</v>
      </c>
      <c r="G225" s="197">
        <v>0</v>
      </c>
      <c r="H225" s="269">
        <f t="shared" si="10"/>
        <v>215.578125</v>
      </c>
      <c r="I225" s="187">
        <f t="shared" si="11"/>
        <v>445039.48125000001</v>
      </c>
    </row>
    <row r="226" spans="1:9" ht="13.9" x14ac:dyDescent="0.4">
      <c r="A226" s="12" t="str">
        <f>Rail!A226</f>
        <v>CBH Sidings NG</v>
      </c>
      <c r="B226" s="12">
        <f>Rail!B226</f>
        <v>42</v>
      </c>
      <c r="C226" t="str">
        <f>Rail!C226</f>
        <v>Katanning</v>
      </c>
      <c r="D226" s="204">
        <f>'DORC build-up'!I170</f>
        <v>1.3</v>
      </c>
      <c r="E226" s="197">
        <v>1434</v>
      </c>
      <c r="F226" s="197">
        <v>0</v>
      </c>
      <c r="G226" s="197">
        <v>38</v>
      </c>
      <c r="H226" s="269">
        <f t="shared" si="10"/>
        <v>215.578125</v>
      </c>
      <c r="I226" s="187">
        <f t="shared" si="11"/>
        <v>412530.3</v>
      </c>
    </row>
    <row r="227" spans="1:9" ht="13.9" x14ac:dyDescent="0.4">
      <c r="A227" s="12" t="str">
        <f>Rail!A227</f>
        <v>CBH Sidings NG</v>
      </c>
      <c r="B227" s="12">
        <f>Rail!B227</f>
        <v>42</v>
      </c>
      <c r="C227" t="str">
        <f>Rail!C227</f>
        <v>Kirwan</v>
      </c>
      <c r="D227" s="204">
        <f>'DORC build-up'!I171</f>
        <v>1.2</v>
      </c>
      <c r="E227" s="197">
        <v>672</v>
      </c>
      <c r="F227" s="197">
        <v>0</v>
      </c>
      <c r="G227" s="197">
        <v>0</v>
      </c>
      <c r="H227" s="269">
        <f t="shared" si="10"/>
        <v>215.578125</v>
      </c>
      <c r="I227" s="187">
        <f t="shared" si="11"/>
        <v>173842.19999999998</v>
      </c>
    </row>
    <row r="228" spans="1:9" ht="13.9" x14ac:dyDescent="0.4">
      <c r="A228" s="12" t="str">
        <f>Rail!A228</f>
        <v>CBH Sidings NG</v>
      </c>
      <c r="B228" s="12">
        <f>Rail!B228</f>
        <v>42</v>
      </c>
      <c r="C228" t="str">
        <f>Rail!C228</f>
        <v>Kondut</v>
      </c>
      <c r="D228" s="204">
        <f>'DORC build-up'!I172</f>
        <v>1.2</v>
      </c>
      <c r="E228" s="197">
        <v>732</v>
      </c>
      <c r="F228" s="197">
        <v>0</v>
      </c>
      <c r="G228" s="197">
        <v>0</v>
      </c>
      <c r="H228" s="269">
        <f t="shared" si="10"/>
        <v>215.578125</v>
      </c>
      <c r="I228" s="187">
        <f t="shared" si="11"/>
        <v>189363.82499999998</v>
      </c>
    </row>
    <row r="229" spans="1:9" ht="13.9" x14ac:dyDescent="0.4">
      <c r="A229" s="12" t="str">
        <f>Rail!A229</f>
        <v>CBH Sidings NG</v>
      </c>
      <c r="B229" s="12">
        <f>Rail!B229</f>
        <v>42</v>
      </c>
      <c r="C229" t="str">
        <f>Rail!C229</f>
        <v>Konnongorring</v>
      </c>
      <c r="D229" s="204">
        <f>'DORC build-up'!I173</f>
        <v>1.2</v>
      </c>
      <c r="E229" s="197">
        <v>0</v>
      </c>
      <c r="F229" s="197">
        <v>0</v>
      </c>
      <c r="G229" s="197">
        <v>0</v>
      </c>
      <c r="H229" s="269">
        <f t="shared" si="10"/>
        <v>215.578125</v>
      </c>
      <c r="I229" s="187">
        <f t="shared" si="11"/>
        <v>0</v>
      </c>
    </row>
    <row r="230" spans="1:9" ht="13.9" x14ac:dyDescent="0.4">
      <c r="A230" s="12" t="str">
        <f>Rail!A230</f>
        <v>CBH Sidings NG</v>
      </c>
      <c r="B230" s="12">
        <f>Rail!B230</f>
        <v>42</v>
      </c>
      <c r="C230" t="str">
        <f>Rail!C230</f>
        <v>Koorda</v>
      </c>
      <c r="D230" s="204">
        <f>'DORC build-up'!I174</f>
        <v>1.2</v>
      </c>
      <c r="E230" s="197">
        <v>835</v>
      </c>
      <c r="F230" s="197">
        <v>0</v>
      </c>
      <c r="G230" s="197">
        <v>835</v>
      </c>
      <c r="H230" s="269">
        <f t="shared" si="10"/>
        <v>215.578125</v>
      </c>
      <c r="I230" s="187">
        <f t="shared" si="11"/>
        <v>432018.5625</v>
      </c>
    </row>
    <row r="231" spans="1:9" ht="13.9" x14ac:dyDescent="0.4">
      <c r="A231" s="12" t="str">
        <f>Rail!A231</f>
        <v>CBH Sidings NG</v>
      </c>
      <c r="B231" s="12">
        <f>Rail!B231</f>
        <v>42</v>
      </c>
      <c r="C231" t="str">
        <f>Rail!C231</f>
        <v>Kuender</v>
      </c>
      <c r="D231" s="204">
        <f>'DORC build-up'!I175</f>
        <v>1.3</v>
      </c>
      <c r="E231" s="197">
        <v>1099</v>
      </c>
      <c r="F231" s="197">
        <v>0</v>
      </c>
      <c r="G231" s="197">
        <v>0</v>
      </c>
      <c r="H231" s="269">
        <f t="shared" si="10"/>
        <v>215.578125</v>
      </c>
      <c r="I231" s="187">
        <f t="shared" si="11"/>
        <v>307996.46718750003</v>
      </c>
    </row>
    <row r="232" spans="1:9" ht="13.9" x14ac:dyDescent="0.4">
      <c r="A232" s="12" t="str">
        <f>Rail!A232</f>
        <v>CBH Sidings NG</v>
      </c>
      <c r="B232" s="12">
        <f>Rail!B232</f>
        <v>42</v>
      </c>
      <c r="C232" t="str">
        <f>Rail!C232</f>
        <v>Kukerin</v>
      </c>
      <c r="D232" s="204">
        <f>'DORC build-up'!I176</f>
        <v>1.3</v>
      </c>
      <c r="E232" s="197">
        <v>866</v>
      </c>
      <c r="F232" s="197">
        <v>0</v>
      </c>
      <c r="G232" s="197">
        <v>0</v>
      </c>
      <c r="H232" s="269">
        <f t="shared" si="10"/>
        <v>215.578125</v>
      </c>
      <c r="I232" s="187">
        <f t="shared" si="11"/>
        <v>242697.85312499999</v>
      </c>
    </row>
    <row r="233" spans="1:9" ht="13.9" x14ac:dyDescent="0.4">
      <c r="A233" s="12" t="str">
        <f>Rail!A233</f>
        <v>CBH Sidings NG</v>
      </c>
      <c r="B233" s="12">
        <f>Rail!B233</f>
        <v>42</v>
      </c>
      <c r="C233" t="str">
        <f>Rail!C233</f>
        <v>Kulja</v>
      </c>
      <c r="D233" s="204">
        <f>'DORC build-up'!I177</f>
        <v>1.2</v>
      </c>
      <c r="E233" s="197">
        <v>662</v>
      </c>
      <c r="F233" s="197">
        <v>0</v>
      </c>
      <c r="G233" s="197">
        <v>84</v>
      </c>
      <c r="H233" s="269">
        <f t="shared" si="10"/>
        <v>215.578125</v>
      </c>
      <c r="I233" s="187">
        <f t="shared" si="11"/>
        <v>192985.53750000001</v>
      </c>
    </row>
    <row r="234" spans="1:9" ht="13.9" x14ac:dyDescent="0.4">
      <c r="A234" s="12" t="str">
        <f>Rail!A234</f>
        <v>CBH Sidings NG</v>
      </c>
      <c r="B234" s="12">
        <f>Rail!B234</f>
        <v>42</v>
      </c>
      <c r="C234" t="str">
        <f>Rail!C234</f>
        <v>Lake Grace</v>
      </c>
      <c r="D234" s="204">
        <f>'DORC build-up'!I178</f>
        <v>1.3</v>
      </c>
      <c r="E234" s="197">
        <v>1059</v>
      </c>
      <c r="F234" s="197">
        <v>0</v>
      </c>
      <c r="G234" s="197">
        <v>1059</v>
      </c>
      <c r="H234" s="269">
        <f t="shared" si="10"/>
        <v>215.578125</v>
      </c>
      <c r="I234" s="187">
        <f t="shared" si="11"/>
        <v>593572.80937500007</v>
      </c>
    </row>
    <row r="235" spans="1:9" ht="13.9" x14ac:dyDescent="0.4">
      <c r="A235" s="12" t="str">
        <f>Rail!A235</f>
        <v>CBH Sidings NG</v>
      </c>
      <c r="B235" s="12">
        <f>Rail!B235</f>
        <v>42</v>
      </c>
      <c r="C235" t="str">
        <f>Rail!C235</f>
        <v>Latham</v>
      </c>
      <c r="D235" s="204">
        <f>'DORC build-up'!I179</f>
        <v>1.3</v>
      </c>
      <c r="E235" s="197">
        <v>226</v>
      </c>
      <c r="F235" s="197">
        <v>0</v>
      </c>
      <c r="G235" s="197">
        <v>74</v>
      </c>
      <c r="H235" s="269">
        <f t="shared" si="10"/>
        <v>215.578125</v>
      </c>
      <c r="I235" s="187">
        <f t="shared" si="11"/>
        <v>84075.46875</v>
      </c>
    </row>
    <row r="236" spans="1:9" ht="13.9" x14ac:dyDescent="0.4">
      <c r="A236" s="12" t="str">
        <f>Rail!A236</f>
        <v>CBH Sidings NG</v>
      </c>
      <c r="B236" s="12">
        <f>Rail!B236</f>
        <v>42</v>
      </c>
      <c r="C236" t="str">
        <f>Rail!C236</f>
        <v>Manmanning</v>
      </c>
      <c r="D236" s="204">
        <f>'DORC build-up'!I180</f>
        <v>1.2</v>
      </c>
      <c r="E236" s="197">
        <v>0</v>
      </c>
      <c r="F236" s="197">
        <v>0</v>
      </c>
      <c r="G236" s="197">
        <v>0</v>
      </c>
      <c r="H236" s="269">
        <f t="shared" si="10"/>
        <v>215.578125</v>
      </c>
      <c r="I236" s="187">
        <f t="shared" si="11"/>
        <v>0</v>
      </c>
    </row>
    <row r="237" spans="1:9" ht="13.9" x14ac:dyDescent="0.4">
      <c r="A237" s="12" t="str">
        <f>Rail!A237</f>
        <v>CBH Sidings NG</v>
      </c>
      <c r="B237" s="12">
        <f>Rail!B237</f>
        <v>42</v>
      </c>
      <c r="C237" t="str">
        <f>Rail!C237</f>
        <v>Marchagee</v>
      </c>
      <c r="D237" s="204">
        <f>'DORC build-up'!I181</f>
        <v>1.3</v>
      </c>
      <c r="E237" s="197">
        <v>924</v>
      </c>
      <c r="F237" s="197">
        <v>0</v>
      </c>
      <c r="G237" s="197">
        <v>307</v>
      </c>
      <c r="H237" s="269">
        <f t="shared" si="10"/>
        <v>215.578125</v>
      </c>
      <c r="I237" s="187">
        <f t="shared" si="11"/>
        <v>344989.67343750002</v>
      </c>
    </row>
    <row r="238" spans="1:9" ht="13.9" x14ac:dyDescent="0.4">
      <c r="A238" s="12" t="str">
        <f>Rail!A238</f>
        <v>CBH Sidings NG</v>
      </c>
      <c r="B238" s="12">
        <f>Rail!B238</f>
        <v>42</v>
      </c>
      <c r="C238" t="str">
        <f>Rail!C238</f>
        <v>Maya</v>
      </c>
      <c r="D238" s="204">
        <f>'DORC build-up'!I182</f>
        <v>1.3</v>
      </c>
      <c r="E238" s="197">
        <v>586</v>
      </c>
      <c r="F238" s="197">
        <v>0</v>
      </c>
      <c r="G238" s="197">
        <v>194</v>
      </c>
      <c r="H238" s="269">
        <f t="shared" si="10"/>
        <v>215.578125</v>
      </c>
      <c r="I238" s="187">
        <f t="shared" si="11"/>
        <v>218596.21875</v>
      </c>
    </row>
    <row r="239" spans="1:9" ht="13.9" x14ac:dyDescent="0.4">
      <c r="A239" s="12" t="str">
        <f>Rail!A239</f>
        <v>CBH Sidings NG</v>
      </c>
      <c r="B239" s="12">
        <f>Rail!B239</f>
        <v>42</v>
      </c>
      <c r="C239" t="str">
        <f>Rail!C239</f>
        <v>McLevie</v>
      </c>
      <c r="D239" s="204">
        <f>'DORC build-up'!I183</f>
        <v>1.2</v>
      </c>
      <c r="E239" s="197">
        <v>1413</v>
      </c>
      <c r="F239" s="197">
        <v>0</v>
      </c>
      <c r="G239" s="197">
        <v>0</v>
      </c>
      <c r="H239" s="269">
        <f t="shared" si="10"/>
        <v>215.578125</v>
      </c>
      <c r="I239" s="187">
        <f t="shared" si="11"/>
        <v>365534.26874999999</v>
      </c>
    </row>
    <row r="240" spans="1:9" ht="13.9" x14ac:dyDescent="0.4">
      <c r="A240" s="12" t="str">
        <f>Rail!A240</f>
        <v>CBH Sidings NG</v>
      </c>
      <c r="B240" s="12">
        <f>Rail!B240</f>
        <v>42</v>
      </c>
      <c r="C240" t="str">
        <f>Rail!C240</f>
        <v>Miling</v>
      </c>
      <c r="D240" s="204">
        <f>'DORC build-up'!I184</f>
        <v>1.2</v>
      </c>
      <c r="E240" s="197">
        <v>948</v>
      </c>
      <c r="F240" s="197">
        <v>0</v>
      </c>
      <c r="G240" s="197">
        <v>894</v>
      </c>
      <c r="H240" s="269">
        <f t="shared" si="10"/>
        <v>215.578125</v>
      </c>
      <c r="I240" s="187">
        <f t="shared" si="11"/>
        <v>476513.88749999995</v>
      </c>
    </row>
    <row r="241" spans="1:9" ht="13.9" x14ac:dyDescent="0.4">
      <c r="A241" s="12" t="str">
        <f>Rail!A241</f>
        <v>CBH Sidings NG</v>
      </c>
      <c r="B241" s="12">
        <f>Rail!B241</f>
        <v>42</v>
      </c>
      <c r="C241" t="str">
        <f>Rail!C241</f>
        <v>Mingenew</v>
      </c>
      <c r="D241" s="204">
        <f>'DORC build-up'!I185</f>
        <v>1.3</v>
      </c>
      <c r="E241" s="197">
        <v>1803</v>
      </c>
      <c r="F241" s="197">
        <v>132</v>
      </c>
      <c r="G241" s="197">
        <v>500</v>
      </c>
      <c r="H241" s="269">
        <f t="shared" si="10"/>
        <v>215.578125</v>
      </c>
      <c r="I241" s="187">
        <f t="shared" si="11"/>
        <v>682412.5546875</v>
      </c>
    </row>
    <row r="242" spans="1:9" ht="13.9" x14ac:dyDescent="0.4">
      <c r="A242" s="12" t="str">
        <f>Rail!A242</f>
        <v>CBH Sidings NG</v>
      </c>
      <c r="B242" s="12">
        <f>Rail!B242</f>
        <v>42</v>
      </c>
      <c r="C242" t="str">
        <f>Rail!C242</f>
        <v>Mogumber</v>
      </c>
      <c r="D242" s="204">
        <f>'DORC build-up'!I186</f>
        <v>1.3</v>
      </c>
      <c r="E242" s="197">
        <v>759</v>
      </c>
      <c r="F242" s="197">
        <v>0</v>
      </c>
      <c r="G242" s="197">
        <v>253</v>
      </c>
      <c r="H242" s="269">
        <f t="shared" si="10"/>
        <v>215.578125</v>
      </c>
      <c r="I242" s="187">
        <f t="shared" si="11"/>
        <v>283614.58124999999</v>
      </c>
    </row>
    <row r="243" spans="1:9" ht="13.9" x14ac:dyDescent="0.4">
      <c r="A243" s="12" t="str">
        <f>Rail!A243</f>
        <v>CBH Sidings NG</v>
      </c>
      <c r="B243" s="12">
        <f>Rail!B243</f>
        <v>42</v>
      </c>
      <c r="C243" t="str">
        <f>Rail!C243</f>
        <v>Moora</v>
      </c>
      <c r="D243" s="204">
        <f>'DORC build-up'!I187</f>
        <v>1.3</v>
      </c>
      <c r="E243" s="197">
        <v>1581</v>
      </c>
      <c r="F243" s="197">
        <v>0</v>
      </c>
      <c r="G243" s="197">
        <v>526</v>
      </c>
      <c r="H243" s="269">
        <f t="shared" si="10"/>
        <v>215.578125</v>
      </c>
      <c r="I243" s="187">
        <f t="shared" si="11"/>
        <v>590490.04218750005</v>
      </c>
    </row>
    <row r="244" spans="1:9" ht="13.9" x14ac:dyDescent="0.4">
      <c r="A244" s="12" t="str">
        <f>Rail!A244</f>
        <v>CBH Sidings NG</v>
      </c>
      <c r="B244" s="12">
        <f>Rail!B244</f>
        <v>42</v>
      </c>
      <c r="C244" t="str">
        <f>Rail!C244</f>
        <v>Morawa</v>
      </c>
      <c r="D244" s="204">
        <f>'DORC build-up'!I188</f>
        <v>1.3</v>
      </c>
      <c r="E244" s="197">
        <v>1562</v>
      </c>
      <c r="F244" s="197">
        <v>0</v>
      </c>
      <c r="G244" s="197">
        <v>519</v>
      </c>
      <c r="H244" s="269">
        <f t="shared" si="10"/>
        <v>215.578125</v>
      </c>
      <c r="I244" s="187">
        <f t="shared" si="11"/>
        <v>583203.50156250002</v>
      </c>
    </row>
    <row r="245" spans="1:9" ht="13.9" x14ac:dyDescent="0.4">
      <c r="A245" s="12" t="str">
        <f>Rail!A245</f>
        <v>CBH Sidings NG</v>
      </c>
      <c r="B245" s="12">
        <f>Rail!B245</f>
        <v>42</v>
      </c>
      <c r="C245" t="str">
        <f>Rail!C245</f>
        <v>Moulyinning</v>
      </c>
      <c r="D245" s="204">
        <f>'DORC build-up'!I189</f>
        <v>1.3</v>
      </c>
      <c r="E245" s="197">
        <v>644</v>
      </c>
      <c r="F245" s="197">
        <v>0</v>
      </c>
      <c r="G245" s="197">
        <v>0</v>
      </c>
      <c r="H245" s="269">
        <f t="shared" si="10"/>
        <v>215.578125</v>
      </c>
      <c r="I245" s="187">
        <f t="shared" si="11"/>
        <v>180482.00625000001</v>
      </c>
    </row>
    <row r="246" spans="1:9" ht="13.9" x14ac:dyDescent="0.4">
      <c r="A246" s="12" t="str">
        <f>Rail!A246</f>
        <v>CBH Sidings NG</v>
      </c>
      <c r="B246" s="12">
        <f>Rail!B246</f>
        <v>42</v>
      </c>
      <c r="C246" t="str">
        <f>Rail!C246</f>
        <v>Mount Kokeby</v>
      </c>
      <c r="D246" s="204">
        <f>'DORC build-up'!I190</f>
        <v>1.3</v>
      </c>
      <c r="E246" s="197">
        <v>574</v>
      </c>
      <c r="F246" s="197">
        <v>0</v>
      </c>
      <c r="G246" s="197">
        <v>191</v>
      </c>
      <c r="H246" s="269">
        <f t="shared" si="10"/>
        <v>215.578125</v>
      </c>
      <c r="I246" s="187">
        <f t="shared" si="11"/>
        <v>214392.4453125</v>
      </c>
    </row>
    <row r="247" spans="1:9" ht="13.9" x14ac:dyDescent="0.4">
      <c r="A247" s="12" t="str">
        <f>Rail!A247</f>
        <v>CBH Sidings NG</v>
      </c>
      <c r="B247" s="12">
        <f>Rail!B247</f>
        <v>42</v>
      </c>
      <c r="C247" t="str">
        <f>Rail!C247</f>
        <v>Mukinbudin</v>
      </c>
      <c r="D247" s="204">
        <f>'DORC build-up'!I191</f>
        <v>1.2</v>
      </c>
      <c r="E247" s="197">
        <v>914</v>
      </c>
      <c r="F247" s="197">
        <v>0</v>
      </c>
      <c r="G247" s="197">
        <v>914</v>
      </c>
      <c r="H247" s="269">
        <f t="shared" si="10"/>
        <v>215.578125</v>
      </c>
      <c r="I247" s="187">
        <f t="shared" si="11"/>
        <v>472892.17499999999</v>
      </c>
    </row>
    <row r="248" spans="1:9" ht="13.9" x14ac:dyDescent="0.4">
      <c r="A248" s="12" t="str">
        <f>Rail!A248</f>
        <v>CBH Sidings NG</v>
      </c>
      <c r="B248" s="12">
        <f>Rail!B248</f>
        <v>42</v>
      </c>
      <c r="C248" t="str">
        <f>Rail!C248</f>
        <v>Mullewa</v>
      </c>
      <c r="D248" s="204">
        <f>'DORC build-up'!I192</f>
        <v>1.3</v>
      </c>
      <c r="E248" s="197">
        <v>1266</v>
      </c>
      <c r="F248" s="197">
        <v>0</v>
      </c>
      <c r="G248" s="197">
        <v>491</v>
      </c>
      <c r="H248" s="269">
        <f t="shared" si="10"/>
        <v>215.578125</v>
      </c>
      <c r="I248" s="187">
        <f t="shared" si="11"/>
        <v>492401.99531249999</v>
      </c>
    </row>
    <row r="249" spans="1:9" ht="13.9" x14ac:dyDescent="0.4">
      <c r="A249" s="12" t="str">
        <f>Rail!A249</f>
        <v>CBH Sidings NG</v>
      </c>
      <c r="B249" s="12">
        <f>Rail!B249</f>
        <v>42</v>
      </c>
      <c r="C249" t="str">
        <f>Rail!C249</f>
        <v>Narrogin</v>
      </c>
      <c r="D249" s="204">
        <f>'DORC build-up'!I193</f>
        <v>1.3</v>
      </c>
      <c r="E249" s="197">
        <v>1023</v>
      </c>
      <c r="F249" s="197">
        <v>0</v>
      </c>
      <c r="G249" s="197">
        <v>142</v>
      </c>
      <c r="H249" s="269">
        <f t="shared" si="10"/>
        <v>215.578125</v>
      </c>
      <c r="I249" s="187">
        <f t="shared" si="11"/>
        <v>326493.0703125</v>
      </c>
    </row>
    <row r="250" spans="1:9" ht="13.9" x14ac:dyDescent="0.4">
      <c r="A250" s="12" t="str">
        <f>Rail!A250</f>
        <v>CBH Sidings NG</v>
      </c>
      <c r="B250" s="12">
        <f>Rail!B250</f>
        <v>42</v>
      </c>
      <c r="C250" t="str">
        <f>Rail!C250</f>
        <v>Newdegate</v>
      </c>
      <c r="D250" s="204">
        <f>'DORC build-up'!I194</f>
        <v>1.3</v>
      </c>
      <c r="E250" s="197">
        <v>1092</v>
      </c>
      <c r="F250" s="197">
        <v>0</v>
      </c>
      <c r="G250" s="197">
        <v>0</v>
      </c>
      <c r="H250" s="269">
        <f t="shared" si="10"/>
        <v>215.578125</v>
      </c>
      <c r="I250" s="187">
        <f t="shared" si="11"/>
        <v>306034.70624999999</v>
      </c>
    </row>
    <row r="251" spans="1:9" ht="13.9" x14ac:dyDescent="0.4">
      <c r="A251" s="12" t="str">
        <f>Rail!A251</f>
        <v>CBH Sidings NG</v>
      </c>
      <c r="B251" s="12">
        <f>Rail!B251</f>
        <v>42</v>
      </c>
      <c r="C251" t="str">
        <f>Rail!C251</f>
        <v>Perenjori</v>
      </c>
      <c r="D251" s="204">
        <f>'DORC build-up'!I195</f>
        <v>1.3</v>
      </c>
      <c r="E251" s="197">
        <v>1075</v>
      </c>
      <c r="F251" s="197">
        <v>0</v>
      </c>
      <c r="G251" s="197">
        <v>0</v>
      </c>
      <c r="H251" s="269">
        <f t="shared" si="10"/>
        <v>215.578125</v>
      </c>
      <c r="I251" s="187">
        <f t="shared" si="11"/>
        <v>301270.4296875</v>
      </c>
    </row>
    <row r="252" spans="1:9" ht="13.9" x14ac:dyDescent="0.4">
      <c r="A252" s="12" t="str">
        <f>Rail!A252</f>
        <v>CBH Sidings NG</v>
      </c>
      <c r="B252" s="12">
        <f>Rail!B252</f>
        <v>42</v>
      </c>
      <c r="C252" t="str">
        <f>Rail!C252</f>
        <v>Piawanning</v>
      </c>
      <c r="D252" s="204">
        <f>'DORC build-up'!I196</f>
        <v>1.2</v>
      </c>
      <c r="E252" s="197">
        <v>1158</v>
      </c>
      <c r="F252" s="197">
        <v>0</v>
      </c>
      <c r="G252" s="197">
        <v>85</v>
      </c>
      <c r="H252" s="269">
        <f t="shared" si="10"/>
        <v>215.578125</v>
      </c>
      <c r="I252" s="187">
        <f t="shared" si="11"/>
        <v>321556.33124999999</v>
      </c>
    </row>
    <row r="253" spans="1:9" ht="13.9" x14ac:dyDescent="0.4">
      <c r="A253" s="12" t="str">
        <f>Rail!A253</f>
        <v>CBH Sidings NG</v>
      </c>
      <c r="B253" s="12">
        <f>Rail!B253</f>
        <v>42</v>
      </c>
      <c r="C253" t="str">
        <f>Rail!C253</f>
        <v>Pingaring</v>
      </c>
      <c r="D253" s="204">
        <f>'DORC build-up'!I197</f>
        <v>1.3</v>
      </c>
      <c r="E253" s="197">
        <v>41</v>
      </c>
      <c r="F253" s="197">
        <v>0</v>
      </c>
      <c r="G253" s="197">
        <v>1318</v>
      </c>
      <c r="H253" s="269">
        <f t="shared" si="10"/>
        <v>215.578125</v>
      </c>
      <c r="I253" s="187">
        <f t="shared" si="11"/>
        <v>380861.87343750003</v>
      </c>
    </row>
    <row r="254" spans="1:9" ht="13.9" x14ac:dyDescent="0.4">
      <c r="A254" s="12" t="str">
        <f>Rail!A254</f>
        <v>CBH Sidings NG</v>
      </c>
      <c r="B254" s="12">
        <f>Rail!B254</f>
        <v>42</v>
      </c>
      <c r="C254" t="str">
        <f>Rail!C254</f>
        <v>Pithara</v>
      </c>
      <c r="D254" s="204">
        <f>'DORC build-up'!I198</f>
        <v>1.2</v>
      </c>
      <c r="E254" s="197">
        <v>0</v>
      </c>
      <c r="F254" s="197">
        <v>0</v>
      </c>
      <c r="G254" s="197">
        <v>0</v>
      </c>
      <c r="H254" s="269">
        <f t="shared" si="10"/>
        <v>215.578125</v>
      </c>
      <c r="I254" s="187">
        <f t="shared" si="11"/>
        <v>0</v>
      </c>
    </row>
    <row r="255" spans="1:9" ht="13.9" x14ac:dyDescent="0.4">
      <c r="A255" s="12" t="str">
        <f>Rail!A255</f>
        <v>CBH Sidings NG</v>
      </c>
      <c r="B255" s="12">
        <f>Rail!B255</f>
        <v>42</v>
      </c>
      <c r="C255" t="str">
        <f>Rail!C255</f>
        <v>Tambellup</v>
      </c>
      <c r="D255" s="204">
        <f>'DORC build-up'!I199</f>
        <v>1.3</v>
      </c>
      <c r="E255" s="197">
        <v>872</v>
      </c>
      <c r="F255" s="197">
        <v>0</v>
      </c>
      <c r="G255" s="197">
        <v>0</v>
      </c>
      <c r="H255" s="269">
        <f t="shared" si="10"/>
        <v>215.578125</v>
      </c>
      <c r="I255" s="187">
        <f t="shared" si="11"/>
        <v>244379.36250000002</v>
      </c>
    </row>
    <row r="256" spans="1:9" ht="13.9" x14ac:dyDescent="0.4">
      <c r="A256" s="12" t="str">
        <f>Rail!A256</f>
        <v>CBH Sidings NG</v>
      </c>
      <c r="B256" s="12">
        <f>Rail!B256</f>
        <v>42</v>
      </c>
      <c r="C256" t="str">
        <f>Rail!C256</f>
        <v>Tarin Rock</v>
      </c>
      <c r="D256" s="204">
        <f>'DORC build-up'!I200</f>
        <v>1.3</v>
      </c>
      <c r="E256" s="197">
        <v>404</v>
      </c>
      <c r="F256" s="197">
        <v>0</v>
      </c>
      <c r="G256" s="197">
        <v>363</v>
      </c>
      <c r="H256" s="269">
        <f t="shared" si="10"/>
        <v>215.578125</v>
      </c>
      <c r="I256" s="187">
        <f t="shared" si="11"/>
        <v>214952.94843750002</v>
      </c>
    </row>
    <row r="257" spans="1:9" ht="13.9" x14ac:dyDescent="0.4">
      <c r="A257" s="12" t="str">
        <f>Rail!A257</f>
        <v>CBH Sidings NG</v>
      </c>
      <c r="B257" s="12">
        <f>Rail!B257</f>
        <v>42</v>
      </c>
      <c r="C257" t="str">
        <f>Rail!C257</f>
        <v>Three Springs</v>
      </c>
      <c r="D257" s="204">
        <f>'DORC build-up'!I201</f>
        <v>1.3</v>
      </c>
      <c r="E257" s="197">
        <v>1392</v>
      </c>
      <c r="F257" s="197">
        <v>0</v>
      </c>
      <c r="G257" s="197">
        <v>0</v>
      </c>
      <c r="H257" s="269">
        <f t="shared" si="10"/>
        <v>215.578125</v>
      </c>
      <c r="I257" s="187">
        <f t="shared" si="11"/>
        <v>390110.17499999999</v>
      </c>
    </row>
    <row r="258" spans="1:9" ht="13.9" x14ac:dyDescent="0.4">
      <c r="A258" s="12" t="str">
        <f>Rail!A258</f>
        <v>CBH Sidings NG</v>
      </c>
      <c r="B258" s="12">
        <f>Rail!B258</f>
        <v>42</v>
      </c>
      <c r="C258" t="str">
        <f>Rail!C258</f>
        <v>Wagin</v>
      </c>
      <c r="D258" s="204">
        <f>'DORC build-up'!I202</f>
        <v>1.3</v>
      </c>
      <c r="E258" s="197">
        <v>1455</v>
      </c>
      <c r="F258" s="197">
        <v>0</v>
      </c>
      <c r="G258" s="197">
        <v>0</v>
      </c>
      <c r="H258" s="269">
        <f t="shared" si="10"/>
        <v>215.578125</v>
      </c>
      <c r="I258" s="187">
        <f t="shared" si="11"/>
        <v>407766.0234375</v>
      </c>
    </row>
    <row r="259" spans="1:9" ht="13.9" x14ac:dyDescent="0.4">
      <c r="A259" s="12" t="str">
        <f>Rail!A259</f>
        <v>CBH Sidings NG</v>
      </c>
      <c r="B259" s="12">
        <f>Rail!B259</f>
        <v>42</v>
      </c>
      <c r="C259" t="str">
        <f>Rail!C259</f>
        <v>Watheroo</v>
      </c>
      <c r="D259" s="204">
        <f>'DORC build-up'!I203</f>
        <v>1.3</v>
      </c>
      <c r="E259" s="197">
        <v>688</v>
      </c>
      <c r="F259" s="197">
        <v>0</v>
      </c>
      <c r="G259" s="197">
        <v>230</v>
      </c>
      <c r="H259" s="269">
        <f t="shared" si="10"/>
        <v>215.578125</v>
      </c>
      <c r="I259" s="187">
        <f t="shared" si="11"/>
        <v>257270.93437500001</v>
      </c>
    </row>
    <row r="260" spans="1:9" ht="13.9" x14ac:dyDescent="0.4">
      <c r="A260" s="12" t="str">
        <f>Rail!A260</f>
        <v>CBH Sidings NG</v>
      </c>
      <c r="B260" s="12">
        <f>Rail!B260</f>
        <v>42</v>
      </c>
      <c r="C260" t="str">
        <f>Rail!C260</f>
        <v>Welbungin</v>
      </c>
      <c r="D260" s="204">
        <f>'DORC build-up'!I204</f>
        <v>1.2</v>
      </c>
      <c r="E260" s="197">
        <v>467</v>
      </c>
      <c r="F260" s="197">
        <v>0</v>
      </c>
      <c r="G260" s="197">
        <v>367</v>
      </c>
      <c r="H260" s="269">
        <f t="shared" si="10"/>
        <v>215.578125</v>
      </c>
      <c r="I260" s="187">
        <f t="shared" si="11"/>
        <v>215750.58749999999</v>
      </c>
    </row>
    <row r="261" spans="1:9" ht="13.9" x14ac:dyDescent="0.4">
      <c r="A261" s="12" t="str">
        <f>Rail!A261</f>
        <v>CBH Sidings NG</v>
      </c>
      <c r="B261" s="12">
        <f>Rail!B261</f>
        <v>42</v>
      </c>
      <c r="C261" t="str">
        <f>Rail!C261</f>
        <v>Wongan Hills</v>
      </c>
      <c r="D261" s="204">
        <f>'DORC build-up'!I205</f>
        <v>1.2</v>
      </c>
      <c r="E261" s="197">
        <v>21</v>
      </c>
      <c r="F261" s="197">
        <v>0</v>
      </c>
      <c r="G261" s="197">
        <v>21</v>
      </c>
      <c r="H261" s="269">
        <f t="shared" si="10"/>
        <v>215.578125</v>
      </c>
      <c r="I261" s="187">
        <f t="shared" si="11"/>
        <v>10865.137499999999</v>
      </c>
    </row>
    <row r="262" spans="1:9" ht="13.9" x14ac:dyDescent="0.4">
      <c r="A262" s="12" t="str">
        <f>Rail!A262</f>
        <v>CBH Sidings NG</v>
      </c>
      <c r="B262" s="12">
        <f>Rail!B262</f>
        <v>42</v>
      </c>
      <c r="C262" t="str">
        <f>Rail!C262</f>
        <v>Woodanilling</v>
      </c>
      <c r="D262" s="204">
        <f>'DORC build-up'!I206</f>
        <v>1.3</v>
      </c>
      <c r="E262" s="197">
        <v>527</v>
      </c>
      <c r="F262" s="197">
        <v>0</v>
      </c>
      <c r="G262" s="197">
        <v>45</v>
      </c>
      <c r="H262" s="269">
        <f t="shared" ref="H262:H289" si="12">H$16</f>
        <v>215.578125</v>
      </c>
      <c r="I262" s="187">
        <f t="shared" ref="I262:I289" si="13">SUM(E262:G262)*H262*D262</f>
        <v>160303.89375000002</v>
      </c>
    </row>
    <row r="263" spans="1:9" ht="13.9" x14ac:dyDescent="0.4">
      <c r="A263" s="12" t="str">
        <f>Rail!A263</f>
        <v>CBH Sidings NG</v>
      </c>
      <c r="B263" s="12">
        <f>Rail!B263</f>
        <v>42</v>
      </c>
      <c r="C263" t="str">
        <f>Rail!C263</f>
        <v>Wyalkatchem</v>
      </c>
      <c r="D263" s="204">
        <f>'DORC build-up'!I207</f>
        <v>1.2</v>
      </c>
      <c r="E263" s="197">
        <v>588</v>
      </c>
      <c r="F263" s="197">
        <v>0</v>
      </c>
      <c r="G263" s="197">
        <v>588</v>
      </c>
      <c r="H263" s="269">
        <f t="shared" si="12"/>
        <v>215.578125</v>
      </c>
      <c r="I263" s="187">
        <f t="shared" si="13"/>
        <v>304223.84999999998</v>
      </c>
    </row>
    <row r="264" spans="1:9" ht="13.9" x14ac:dyDescent="0.4">
      <c r="A264" s="12" t="str">
        <f>Rail!A264</f>
        <v>CBH Sidings NG</v>
      </c>
      <c r="B264" s="12">
        <f>Rail!B264</f>
        <v>42</v>
      </c>
      <c r="C264" t="str">
        <f>Rail!C264</f>
        <v>Yerecoin</v>
      </c>
      <c r="D264" s="204">
        <f>'DORC build-up'!I208</f>
        <v>1.2</v>
      </c>
      <c r="E264" s="197">
        <v>1012</v>
      </c>
      <c r="F264" s="197">
        <v>0</v>
      </c>
      <c r="G264" s="197">
        <v>320</v>
      </c>
      <c r="H264" s="269">
        <f t="shared" si="12"/>
        <v>215.578125</v>
      </c>
      <c r="I264" s="187">
        <f t="shared" si="13"/>
        <v>344580.07500000001</v>
      </c>
    </row>
    <row r="265" spans="1:9" ht="13.9" x14ac:dyDescent="0.4">
      <c r="A265" s="12" t="str">
        <f>Rail!A265</f>
        <v>CBH Sidings NG</v>
      </c>
      <c r="B265" s="12">
        <f>Rail!B265</f>
        <v>42</v>
      </c>
      <c r="C265" t="str">
        <f>Rail!C265</f>
        <v>York</v>
      </c>
      <c r="D265" s="204">
        <f>'DORC build-up'!I209</f>
        <v>1.3</v>
      </c>
      <c r="E265" s="197">
        <v>542</v>
      </c>
      <c r="F265" s="197">
        <v>0</v>
      </c>
      <c r="G265" s="197">
        <v>542</v>
      </c>
      <c r="H265" s="269">
        <f t="shared" si="12"/>
        <v>215.578125</v>
      </c>
      <c r="I265" s="187">
        <f t="shared" si="13"/>
        <v>303792.69375000003</v>
      </c>
    </row>
    <row r="266" spans="1:9" ht="13.9" x14ac:dyDescent="0.4">
      <c r="A266" s="12" t="str">
        <f>Rail!A266</f>
        <v>CBH Sidings NG</v>
      </c>
      <c r="B266" s="12">
        <f>Rail!B266</f>
        <v>42</v>
      </c>
      <c r="C266" t="str">
        <f>Rail!C266</f>
        <v>Yornaning</v>
      </c>
      <c r="D266" s="204">
        <f>'DORC build-up'!I210</f>
        <v>1.3</v>
      </c>
      <c r="E266" s="197">
        <v>600</v>
      </c>
      <c r="F266" s="197">
        <v>0</v>
      </c>
      <c r="G266" s="197">
        <v>199</v>
      </c>
      <c r="H266" s="269">
        <f t="shared" si="12"/>
        <v>215.578125</v>
      </c>
      <c r="I266" s="187">
        <f t="shared" si="13"/>
        <v>223920.99843750001</v>
      </c>
    </row>
    <row r="267" spans="1:9" ht="13.9" x14ac:dyDescent="0.4">
      <c r="A267" s="12" t="str">
        <f>Rail!A267</f>
        <v>Sidings &amp; Other</v>
      </c>
      <c r="B267" s="12">
        <f>Rail!B267</f>
        <v>43</v>
      </c>
      <c r="C267" t="str">
        <f>Rail!C267</f>
        <v>Kwinana to Kwinana Alcoa</v>
      </c>
      <c r="D267" s="204">
        <f>'DORC build-up'!I211</f>
        <v>1.2</v>
      </c>
      <c r="E267" s="197">
        <v>1429</v>
      </c>
      <c r="F267" s="197">
        <v>3472</v>
      </c>
      <c r="G267" s="197">
        <v>1429</v>
      </c>
      <c r="H267" s="269">
        <f t="shared" si="12"/>
        <v>215.578125</v>
      </c>
      <c r="I267" s="187">
        <f t="shared" si="13"/>
        <v>1637531.4375</v>
      </c>
    </row>
    <row r="268" spans="1:9" ht="13.9" x14ac:dyDescent="0.4">
      <c r="A268" s="12" t="str">
        <f>Rail!A268</f>
        <v>Sidings &amp; Other</v>
      </c>
      <c r="B268" s="12">
        <f>Rail!B268</f>
        <v>43</v>
      </c>
      <c r="C268" t="str">
        <f>Rail!C268</f>
        <v>Kwinana to Kwinana West</v>
      </c>
      <c r="D268" s="204">
        <f>'DORC build-up'!I212</f>
        <v>1.2</v>
      </c>
      <c r="E268" s="197">
        <v>494</v>
      </c>
      <c r="F268" s="197">
        <v>103</v>
      </c>
      <c r="G268" s="197">
        <v>494</v>
      </c>
      <c r="H268" s="269">
        <f t="shared" si="12"/>
        <v>215.578125</v>
      </c>
      <c r="I268" s="187">
        <f t="shared" si="13"/>
        <v>282234.88124999998</v>
      </c>
    </row>
    <row r="269" spans="1:9" ht="13.9" x14ac:dyDescent="0.4">
      <c r="A269" s="12" t="str">
        <f>Rail!A269</f>
        <v>Sidings &amp; Other</v>
      </c>
      <c r="B269" s="12">
        <f>Rail!B269</f>
        <v>43</v>
      </c>
      <c r="C269" t="str">
        <f>Rail!C269</f>
        <v>Kwinana West to Kwinana KBT</v>
      </c>
      <c r="D269" s="204">
        <f>'DORC build-up'!I213</f>
        <v>1</v>
      </c>
      <c r="E269" s="197">
        <v>141</v>
      </c>
      <c r="F269" s="197">
        <v>0</v>
      </c>
      <c r="G269" s="197">
        <v>0</v>
      </c>
      <c r="H269" s="269">
        <f t="shared" si="12"/>
        <v>215.578125</v>
      </c>
      <c r="I269" s="187">
        <f t="shared" si="13"/>
        <v>30396.515625</v>
      </c>
    </row>
    <row r="270" spans="1:9" ht="13.9" x14ac:dyDescent="0.4">
      <c r="A270" s="12" t="str">
        <f>Rail!A270</f>
        <v>EGR</v>
      </c>
      <c r="B270" s="12">
        <f>Rail!B270</f>
        <v>44</v>
      </c>
      <c r="C270" t="str">
        <f>Rail!C270</f>
        <v>Midland to Millendon Junction</v>
      </c>
      <c r="D270" s="204">
        <f>'DORC build-up'!I214</f>
        <v>1.1000000000000001</v>
      </c>
      <c r="E270" s="197">
        <v>411</v>
      </c>
      <c r="F270" s="197">
        <v>43008</v>
      </c>
      <c r="G270" s="197">
        <v>0</v>
      </c>
      <c r="H270" s="269">
        <f t="shared" si="12"/>
        <v>215.578125</v>
      </c>
      <c r="I270" s="187">
        <f t="shared" si="13"/>
        <v>10296205.270312501</v>
      </c>
    </row>
    <row r="271" spans="1:9" ht="13.9" x14ac:dyDescent="0.4">
      <c r="A271" s="12" t="str">
        <f>Rail!A271</f>
        <v>EGR</v>
      </c>
      <c r="B271" s="12">
        <f>Rail!B271</f>
        <v>44</v>
      </c>
      <c r="C271" t="str">
        <f>Rail!C271</f>
        <v>Millendon Junction to Toodyay West</v>
      </c>
      <c r="D271" s="204">
        <f>'DORC build-up'!I215</f>
        <v>1.1000000000000001</v>
      </c>
      <c r="E271" s="197">
        <v>2867</v>
      </c>
      <c r="F271" s="197">
        <v>194055</v>
      </c>
      <c r="G271" s="197">
        <v>0</v>
      </c>
      <c r="H271" s="269">
        <f t="shared" si="12"/>
        <v>215.578125</v>
      </c>
      <c r="I271" s="187">
        <f t="shared" si="13"/>
        <v>46697283.084375001</v>
      </c>
    </row>
    <row r="272" spans="1:9" ht="13.9" x14ac:dyDescent="0.4">
      <c r="A272" s="12" t="str">
        <f>Rail!A272</f>
        <v>EGR</v>
      </c>
      <c r="B272" s="12">
        <f>Rail!B272</f>
        <v>44</v>
      </c>
      <c r="C272" t="str">
        <f>Rail!C272</f>
        <v>Toodyay West</v>
      </c>
      <c r="D272" s="204">
        <f>'DORC build-up'!I216</f>
        <v>0</v>
      </c>
      <c r="E272" s="197">
        <v>0</v>
      </c>
      <c r="F272" s="197">
        <v>0</v>
      </c>
      <c r="G272" s="197">
        <v>0</v>
      </c>
      <c r="H272" s="269">
        <f t="shared" si="12"/>
        <v>215.578125</v>
      </c>
      <c r="I272" s="187">
        <f t="shared" si="13"/>
        <v>0</v>
      </c>
    </row>
    <row r="273" spans="1:9" ht="13.9" x14ac:dyDescent="0.4">
      <c r="A273" s="12" t="str">
        <f>Rail!A273</f>
        <v>EGR</v>
      </c>
      <c r="B273" s="12">
        <f>Rail!B273</f>
        <v>44</v>
      </c>
      <c r="C273" t="str">
        <f>Rail!C273</f>
        <v>Toodyay West to Avon Yard</v>
      </c>
      <c r="D273" s="204">
        <f>'DORC build-up'!I217</f>
        <v>1.1000000000000001</v>
      </c>
      <c r="E273" s="197">
        <v>3754</v>
      </c>
      <c r="F273" s="197">
        <v>84552</v>
      </c>
      <c r="G273" s="197">
        <v>2581</v>
      </c>
      <c r="H273" s="269">
        <f t="shared" si="12"/>
        <v>215.578125</v>
      </c>
      <c r="I273" s="187">
        <f t="shared" si="13"/>
        <v>21552573.951562501</v>
      </c>
    </row>
    <row r="274" spans="1:9" ht="13.9" x14ac:dyDescent="0.4">
      <c r="A274" s="12" t="str">
        <f>Rail!A274</f>
        <v>EGR</v>
      </c>
      <c r="B274" s="12">
        <f>Rail!B274</f>
        <v>44</v>
      </c>
      <c r="C274" t="str">
        <f>Rail!C274</f>
        <v>Avon Yard</v>
      </c>
      <c r="D274" s="204">
        <f>'DORC build-up'!I218</f>
        <v>1.2</v>
      </c>
      <c r="E274" s="197">
        <v>4947</v>
      </c>
      <c r="F274" s="197">
        <v>998</v>
      </c>
      <c r="G274" s="197">
        <v>557</v>
      </c>
      <c r="H274" s="269">
        <f t="shared" si="12"/>
        <v>215.578125</v>
      </c>
      <c r="I274" s="187">
        <f t="shared" si="13"/>
        <v>1682026.7625</v>
      </c>
    </row>
    <row r="275" spans="1:9" ht="13.9" x14ac:dyDescent="0.4">
      <c r="A275" s="12" t="str">
        <f>Rail!A275</f>
        <v>Metro</v>
      </c>
      <c r="B275" s="12">
        <f>Rail!B275</f>
        <v>45</v>
      </c>
      <c r="C275" t="str">
        <f>Rail!C275</f>
        <v>Midland to Woodbridge South</v>
      </c>
      <c r="D275" s="204">
        <f>'DORC build-up'!I219</f>
        <v>1</v>
      </c>
      <c r="E275" s="197">
        <v>0</v>
      </c>
      <c r="F275" s="197">
        <v>3688</v>
      </c>
      <c r="G275" s="197">
        <v>0</v>
      </c>
      <c r="H275" s="269">
        <f t="shared" si="12"/>
        <v>215.578125</v>
      </c>
      <c r="I275" s="187">
        <f t="shared" si="13"/>
        <v>795052.125</v>
      </c>
    </row>
    <row r="276" spans="1:9" ht="13.9" x14ac:dyDescent="0.4">
      <c r="A276" s="12" t="str">
        <f>Rail!A276</f>
        <v>Metro</v>
      </c>
      <c r="B276" s="12">
        <f>Rail!B276</f>
        <v>45</v>
      </c>
      <c r="C276" t="str">
        <f>Rail!C276</f>
        <v>Woodbridge West to Woodbridge South</v>
      </c>
      <c r="D276" s="204">
        <f>'DORC build-up'!I220</f>
        <v>1</v>
      </c>
      <c r="E276" s="197">
        <v>0</v>
      </c>
      <c r="F276" s="197">
        <v>1632</v>
      </c>
      <c r="G276" s="197">
        <v>0</v>
      </c>
      <c r="H276" s="269">
        <f t="shared" si="12"/>
        <v>215.578125</v>
      </c>
      <c r="I276" s="187">
        <f t="shared" si="13"/>
        <v>351823.5</v>
      </c>
    </row>
    <row r="277" spans="1:9" ht="13.9" x14ac:dyDescent="0.4">
      <c r="A277" s="12" t="str">
        <f>Rail!A277</f>
        <v>Metro</v>
      </c>
      <c r="B277" s="12">
        <f>Rail!B277</f>
        <v>45</v>
      </c>
      <c r="C277" t="str">
        <f>Rail!C277</f>
        <v>Woodbridge South to Forrestfield</v>
      </c>
      <c r="D277" s="204">
        <f>'DORC build-up'!I221</f>
        <v>1</v>
      </c>
      <c r="E277" s="197">
        <v>624</v>
      </c>
      <c r="F277" s="197">
        <v>24676</v>
      </c>
      <c r="G277" s="197">
        <v>0</v>
      </c>
      <c r="H277" s="269">
        <f t="shared" si="12"/>
        <v>215.578125</v>
      </c>
      <c r="I277" s="187">
        <f t="shared" si="13"/>
        <v>5454126.5625</v>
      </c>
    </row>
    <row r="278" spans="1:9" ht="13.9" x14ac:dyDescent="0.4">
      <c r="A278" s="12" t="str">
        <f>Rail!A278</f>
        <v>Metro</v>
      </c>
      <c r="B278" s="12">
        <f>Rail!B278</f>
        <v>45</v>
      </c>
      <c r="C278" t="str">
        <f>Rail!C278</f>
        <v>Forrestfield</v>
      </c>
      <c r="D278" s="204">
        <f>'DORC build-up'!I222</f>
        <v>1</v>
      </c>
      <c r="E278" s="197">
        <v>1594</v>
      </c>
      <c r="F278" s="197">
        <v>5174</v>
      </c>
      <c r="G278" s="197">
        <v>0</v>
      </c>
      <c r="H278" s="269">
        <f t="shared" si="12"/>
        <v>215.578125</v>
      </c>
      <c r="I278" s="187">
        <f t="shared" si="13"/>
        <v>1459032.75</v>
      </c>
    </row>
    <row r="279" spans="1:9" ht="13.9" x14ac:dyDescent="0.4">
      <c r="A279" s="12" t="str">
        <f>Rail!A279</f>
        <v>Metro</v>
      </c>
      <c r="B279" s="12">
        <f>Rail!B279</f>
        <v>45</v>
      </c>
      <c r="C279" t="str">
        <f>Rail!C279</f>
        <v>Forrestfield to Kenwick</v>
      </c>
      <c r="D279" s="204">
        <f>'DORC build-up'!I223</f>
        <v>1</v>
      </c>
      <c r="E279" s="197">
        <v>185</v>
      </c>
      <c r="F279" s="197">
        <v>11729</v>
      </c>
      <c r="G279" s="197">
        <v>0</v>
      </c>
      <c r="H279" s="269">
        <f t="shared" si="12"/>
        <v>215.578125</v>
      </c>
      <c r="I279" s="187">
        <f t="shared" si="13"/>
        <v>2568397.78125</v>
      </c>
    </row>
    <row r="280" spans="1:9" ht="13.9" x14ac:dyDescent="0.4">
      <c r="A280" s="12" t="str">
        <f>Rail!A280</f>
        <v>Metro</v>
      </c>
      <c r="B280" s="12">
        <f>Rail!B280</f>
        <v>45</v>
      </c>
      <c r="C280" t="str">
        <f>Rail!C280</f>
        <v>Kenwick to Cockburn East</v>
      </c>
      <c r="D280" s="204">
        <f>'DORC build-up'!I224</f>
        <v>1</v>
      </c>
      <c r="E280" s="197">
        <v>1729</v>
      </c>
      <c r="F280" s="197">
        <v>61417</v>
      </c>
      <c r="G280" s="197">
        <v>503</v>
      </c>
      <c r="H280" s="269">
        <f t="shared" si="12"/>
        <v>215.578125</v>
      </c>
      <c r="I280" s="187">
        <f t="shared" si="13"/>
        <v>13721332.078125</v>
      </c>
    </row>
    <row r="281" spans="1:9" ht="13.9" x14ac:dyDescent="0.4">
      <c r="A281" s="12" t="str">
        <f>Rail!A281</f>
        <v>Metro</v>
      </c>
      <c r="B281" s="12">
        <f>Rail!B281</f>
        <v>45</v>
      </c>
      <c r="C281" t="str">
        <f>Rail!C281</f>
        <v>Cockburn East to Cockburn South</v>
      </c>
      <c r="D281" s="204">
        <f>'DORC build-up'!I225</f>
        <v>1</v>
      </c>
      <c r="E281" s="197">
        <v>79</v>
      </c>
      <c r="F281" s="197">
        <v>1682</v>
      </c>
      <c r="G281" s="197">
        <v>0</v>
      </c>
      <c r="H281" s="269">
        <f t="shared" si="12"/>
        <v>215.578125</v>
      </c>
      <c r="I281" s="187">
        <f t="shared" si="13"/>
        <v>379633.078125</v>
      </c>
    </row>
    <row r="282" spans="1:9" ht="13.9" x14ac:dyDescent="0.4">
      <c r="A282" s="12" t="str">
        <f>Rail!A282</f>
        <v>Metro</v>
      </c>
      <c r="B282" s="12">
        <f>Rail!B282</f>
        <v>45</v>
      </c>
      <c r="C282" t="str">
        <f>Rail!C282</f>
        <v>Cockburn South to Kwinana North</v>
      </c>
      <c r="D282" s="204">
        <f>'DORC build-up'!I226</f>
        <v>1</v>
      </c>
      <c r="E282" s="197">
        <v>49</v>
      </c>
      <c r="F282" s="197">
        <v>17225</v>
      </c>
      <c r="G282" s="197">
        <v>0</v>
      </c>
      <c r="H282" s="269">
        <f t="shared" si="12"/>
        <v>215.578125</v>
      </c>
      <c r="I282" s="187">
        <f t="shared" si="13"/>
        <v>3723896.53125</v>
      </c>
    </row>
    <row r="283" spans="1:9" ht="13.9" x14ac:dyDescent="0.4">
      <c r="A283" s="12" t="str">
        <f>Rail!A283</f>
        <v>Metro</v>
      </c>
      <c r="B283" s="12">
        <f>Rail!B283</f>
        <v>45</v>
      </c>
      <c r="C283" t="str">
        <f>Rail!C283</f>
        <v>Kwinana North to Kwinana West</v>
      </c>
      <c r="D283" s="204">
        <f>'DORC build-up'!I227</f>
        <v>1</v>
      </c>
      <c r="E283" s="197">
        <v>0</v>
      </c>
      <c r="F283" s="197">
        <v>998</v>
      </c>
      <c r="G283" s="197">
        <v>0</v>
      </c>
      <c r="H283" s="269">
        <f t="shared" si="12"/>
        <v>215.578125</v>
      </c>
      <c r="I283" s="187">
        <f t="shared" si="13"/>
        <v>215146.96875</v>
      </c>
    </row>
    <row r="284" spans="1:9" ht="13.9" x14ac:dyDescent="0.4">
      <c r="A284" s="12" t="str">
        <f>Rail!A284</f>
        <v>Metro</v>
      </c>
      <c r="B284" s="12">
        <f>Rail!B284</f>
        <v>45</v>
      </c>
      <c r="C284" t="str">
        <f>Rail!C284</f>
        <v>Kwinana North to Kwinana</v>
      </c>
      <c r="D284" s="204">
        <f>'DORC build-up'!I228</f>
        <v>1</v>
      </c>
      <c r="E284" s="197">
        <v>398</v>
      </c>
      <c r="F284" s="197">
        <v>942</v>
      </c>
      <c r="G284" s="197">
        <v>398</v>
      </c>
      <c r="H284" s="269">
        <f t="shared" si="12"/>
        <v>215.578125</v>
      </c>
      <c r="I284" s="187">
        <f t="shared" si="13"/>
        <v>374674.78125</v>
      </c>
    </row>
    <row r="285" spans="1:9" ht="13.9" x14ac:dyDescent="0.4">
      <c r="A285" s="12" t="str">
        <f>Rail!A285</f>
        <v>Metro</v>
      </c>
      <c r="B285" s="12">
        <f>Rail!B285</f>
        <v>45</v>
      </c>
      <c r="C285" t="str">
        <f>Rail!C285</f>
        <v>Kwinana West to Kwinana KBT</v>
      </c>
      <c r="D285" s="204">
        <f>'DORC build-up'!I229</f>
        <v>1</v>
      </c>
      <c r="E285" s="197">
        <v>0</v>
      </c>
      <c r="F285" s="197">
        <v>270</v>
      </c>
      <c r="G285" s="197">
        <v>0</v>
      </c>
      <c r="H285" s="269">
        <f t="shared" si="12"/>
        <v>215.578125</v>
      </c>
      <c r="I285" s="187">
        <f t="shared" si="13"/>
        <v>58206.09375</v>
      </c>
    </row>
    <row r="286" spans="1:9" ht="13.9" x14ac:dyDescent="0.4">
      <c r="A286" s="12" t="str">
        <f>Rail!A286</f>
        <v>Metro</v>
      </c>
      <c r="B286" s="12">
        <f>Rail!B286</f>
        <v>46</v>
      </c>
      <c r="C286" t="str">
        <f>Rail!C286</f>
        <v>Cockburn North to Cockburn East</v>
      </c>
      <c r="D286" s="204">
        <f>'DORC build-up'!I230</f>
        <v>1</v>
      </c>
      <c r="E286" s="197">
        <v>0</v>
      </c>
      <c r="F286" s="197">
        <v>1719</v>
      </c>
      <c r="G286" s="197">
        <v>0</v>
      </c>
      <c r="H286" s="269">
        <f t="shared" si="12"/>
        <v>215.578125</v>
      </c>
      <c r="I286" s="187">
        <f t="shared" si="13"/>
        <v>370578.796875</v>
      </c>
    </row>
    <row r="287" spans="1:9" ht="13.9" x14ac:dyDescent="0.4">
      <c r="A287" s="12" t="str">
        <f>Rail!A287</f>
        <v>Metro</v>
      </c>
      <c r="B287" s="12">
        <f>Rail!B287</f>
        <v>47</v>
      </c>
      <c r="C287" t="str">
        <f>Rail!C287</f>
        <v>Cockburn North to Cockburn South</v>
      </c>
      <c r="D287" s="204">
        <f>'DORC build-up'!I231</f>
        <v>1</v>
      </c>
      <c r="E287" s="197">
        <v>0</v>
      </c>
      <c r="F287" s="197">
        <v>2238</v>
      </c>
      <c r="G287" s="197">
        <v>0</v>
      </c>
      <c r="H287" s="269">
        <f t="shared" si="12"/>
        <v>215.578125</v>
      </c>
      <c r="I287" s="187">
        <f t="shared" si="13"/>
        <v>482463.84375</v>
      </c>
    </row>
    <row r="288" spans="1:9" ht="13.9" x14ac:dyDescent="0.4">
      <c r="A288" s="12" t="str">
        <f>Rail!A288</f>
        <v>Sidings &amp; Other</v>
      </c>
      <c r="B288" s="12">
        <f>Rail!B288</f>
        <v>48</v>
      </c>
      <c r="C288" t="str">
        <f>Rail!C288</f>
        <v>Kwinana West to Kwinana FPA</v>
      </c>
      <c r="D288" s="204">
        <f>'DORC build-up'!I232</f>
        <v>1</v>
      </c>
      <c r="E288" s="197">
        <v>0</v>
      </c>
      <c r="F288" s="197">
        <v>4097</v>
      </c>
      <c r="G288" s="197">
        <v>0</v>
      </c>
      <c r="H288" s="269">
        <f t="shared" si="12"/>
        <v>215.578125</v>
      </c>
      <c r="I288" s="187">
        <f t="shared" si="13"/>
        <v>883223.578125</v>
      </c>
    </row>
    <row r="289" spans="1:9" ht="13.9" x14ac:dyDescent="0.4">
      <c r="A289" s="12" t="str">
        <f>Rail!A289</f>
        <v>Sidings &amp; Other</v>
      </c>
      <c r="B289" s="12">
        <f>Rail!B289</f>
        <v>48</v>
      </c>
      <c r="C289" t="str">
        <f>Rail!C289</f>
        <v>Kwinana FPA to Kwinana CBH</v>
      </c>
      <c r="D289" s="204">
        <f>'DORC build-up'!I233</f>
        <v>1</v>
      </c>
      <c r="E289" s="197">
        <v>0</v>
      </c>
      <c r="F289" s="197">
        <v>7186</v>
      </c>
      <c r="G289" s="197">
        <v>0</v>
      </c>
      <c r="H289" s="269">
        <f t="shared" si="12"/>
        <v>215.578125</v>
      </c>
      <c r="I289" s="187">
        <f t="shared" si="13"/>
        <v>1549144.40625</v>
      </c>
    </row>
    <row r="290" spans="1:9" ht="5.0999999999999996" customHeight="1" x14ac:dyDescent="0.35"/>
    <row r="291" spans="1:9" ht="13.9" x14ac:dyDescent="0.4">
      <c r="A291" s="148"/>
      <c r="B291" s="148"/>
      <c r="C291" s="147" t="s">
        <v>57</v>
      </c>
      <c r="D291" s="147"/>
      <c r="E291" s="201">
        <f>E67</f>
        <v>3015084</v>
      </c>
      <c r="F291" s="201">
        <f t="shared" ref="F291:I291" si="14">F67</f>
        <v>2064729</v>
      </c>
      <c r="G291" s="201">
        <f t="shared" si="14"/>
        <v>2009757</v>
      </c>
      <c r="H291" s="201"/>
      <c r="I291" s="201">
        <f t="shared" si="14"/>
        <v>1987574175.956249</v>
      </c>
    </row>
    <row r="293" spans="1:9" s="66" customFormat="1" ht="13.9" x14ac:dyDescent="0.4">
      <c r="A293" s="66" t="s">
        <v>73</v>
      </c>
    </row>
  </sheetData>
  <mergeCells count="1">
    <mergeCell ref="E11:G11"/>
  </mergeCells>
  <pageMargins left="0.7" right="0.7" top="0.75" bottom="0.75" header="0.3" footer="0.3"/>
  <pageSetup orientation="portrait" r:id="rId1"/>
  <headerFooter>
    <oddHeader>&amp;C&amp;"Aptos"&amp;10&amp;K000000 OFFICIAL&amp;1#_x000D_</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6FDC3-A909-410B-A980-7425D3174FE4}">
  <sheetPr>
    <tabColor theme="0" tint="-0.249977111117893"/>
  </sheetPr>
  <dimension ref="A1:L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7" width="20.5" customWidth="1"/>
    <col min="8" max="8" width="17.875" customWidth="1"/>
    <col min="9" max="9" width="1.625" customWidth="1"/>
    <col min="10" max="10" width="19.5" customWidth="1"/>
    <col min="11" max="11" width="17.875" customWidth="1"/>
    <col min="12" max="12" width="1.625" customWidth="1"/>
    <col min="13"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562</v>
      </c>
      <c r="D5" s="170">
        <f>H67</f>
        <v>1858583754.9264283</v>
      </c>
    </row>
    <row r="6" spans="1:8" ht="5.0999999999999996" customHeight="1" x14ac:dyDescent="0.35"/>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C11" s="1"/>
      <c r="D11" s="1"/>
      <c r="E11" s="336" t="s">
        <v>395</v>
      </c>
      <c r="F11" s="336"/>
      <c r="G11" s="336"/>
      <c r="H11" s="1"/>
    </row>
    <row r="12" spans="1:8" ht="55.5" hidden="1" outlineLevel="1" x14ac:dyDescent="0.5">
      <c r="A12" s="18"/>
      <c r="B12" s="18"/>
      <c r="C12" s="1" t="s">
        <v>59</v>
      </c>
      <c r="D12" s="1" t="s">
        <v>536</v>
      </c>
      <c r="E12" s="1" t="s">
        <v>391</v>
      </c>
      <c r="F12" s="1" t="s">
        <v>392</v>
      </c>
      <c r="G12" s="1" t="s">
        <v>397</v>
      </c>
      <c r="H12" s="1" t="s">
        <v>398</v>
      </c>
    </row>
    <row r="13" spans="1:8" ht="17.649999999999999" hidden="1" outlineLevel="1" x14ac:dyDescent="0.5">
      <c r="A13" s="18"/>
      <c r="B13" s="18"/>
      <c r="C13" s="31" t="s">
        <v>563</v>
      </c>
      <c r="D13" s="188">
        <v>132500</v>
      </c>
      <c r="E13" s="163">
        <f>D13*(1+E8)</f>
        <v>139125</v>
      </c>
      <c r="F13" s="163">
        <f t="shared" ref="F13:G13" si="0">E13*(1+F8)</f>
        <v>180862.5</v>
      </c>
      <c r="G13" s="163">
        <f t="shared" si="0"/>
        <v>198044.4375</v>
      </c>
      <c r="H13" s="40">
        <f>G13</f>
        <v>198044.4375</v>
      </c>
    </row>
    <row r="14" spans="1:8" ht="17.649999999999999" hidden="1" outlineLevel="1" x14ac:dyDescent="0.5">
      <c r="A14" s="18"/>
      <c r="B14" s="18"/>
      <c r="C14" s="31" t="s">
        <v>564</v>
      </c>
      <c r="D14" s="188">
        <v>132500</v>
      </c>
      <c r="E14" s="178">
        <f t="shared" ref="E14:G14" si="1">D14*(1+E9)</f>
        <v>139125</v>
      </c>
      <c r="F14" s="178">
        <f t="shared" si="1"/>
        <v>173906.25</v>
      </c>
      <c r="G14" s="178">
        <f t="shared" si="1"/>
        <v>190427.34375</v>
      </c>
      <c r="H14" s="329">
        <f t="shared" ref="H14" si="2">G14</f>
        <v>190427.34375</v>
      </c>
    </row>
    <row r="15" spans="1:8" ht="17.649999999999999" hidden="1" outlineLevel="1" x14ac:dyDescent="0.5">
      <c r="A15" s="18"/>
      <c r="B15" s="18"/>
      <c r="C15" s="175" t="s">
        <v>565</v>
      </c>
      <c r="D15" s="323">
        <v>190000</v>
      </c>
      <c r="E15" s="327">
        <f>D15*(1+E$9)</f>
        <v>199500</v>
      </c>
      <c r="F15" s="328">
        <f>E15*(1+F$9)</f>
        <v>249375</v>
      </c>
      <c r="G15" s="328">
        <f>F15*(1+G$9)</f>
        <v>273065.625</v>
      </c>
      <c r="H15" s="330">
        <f>G15</f>
        <v>273065.625</v>
      </c>
    </row>
    <row r="16" spans="1:8" hidden="1" outlineLevel="1" x14ac:dyDescent="0.35"/>
    <row r="17" spans="3:8" ht="13.9" hidden="1" outlineLevel="1" x14ac:dyDescent="0.4">
      <c r="C17" s="202" t="s">
        <v>566</v>
      </c>
      <c r="H17" s="266">
        <f>1.6/1.7</f>
        <v>0.94117647058823539</v>
      </c>
    </row>
    <row r="18" spans="3:8" hidden="1" outlineLevel="1" x14ac:dyDescent="0.35"/>
    <row r="19" spans="3:8" hidden="1" outlineLevel="1" x14ac:dyDescent="0.35"/>
    <row r="20" spans="3:8" hidden="1" outlineLevel="1" x14ac:dyDescent="0.35"/>
    <row r="21" spans="3:8" hidden="1" outlineLevel="1" x14ac:dyDescent="0.35"/>
    <row r="22" spans="3:8" hidden="1" outlineLevel="1" x14ac:dyDescent="0.35"/>
    <row r="23" spans="3:8" hidden="1" outlineLevel="1" x14ac:dyDescent="0.35"/>
    <row r="24" spans="3:8" hidden="1" outlineLevel="1" x14ac:dyDescent="0.35"/>
    <row r="25" spans="3:8" hidden="1" outlineLevel="1" x14ac:dyDescent="0.35"/>
    <row r="26" spans="3:8" hidden="1" outlineLevel="1" x14ac:dyDescent="0.35"/>
    <row r="27" spans="3:8" hidden="1" outlineLevel="1" x14ac:dyDescent="0.35"/>
    <row r="28" spans="3:8" hidden="1" outlineLevel="1" x14ac:dyDescent="0.35"/>
    <row r="29" spans="3:8" hidden="1" outlineLevel="1" x14ac:dyDescent="0.35"/>
    <row r="30" spans="3:8" hidden="1" outlineLevel="1" x14ac:dyDescent="0.35"/>
    <row r="31" spans="3:8" hidden="1" outlineLevel="1" x14ac:dyDescent="0.35"/>
    <row r="32" spans="3: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s="224" customFormat="1" hidden="1" outlineLevel="1" x14ac:dyDescent="0.35"/>
    <row r="49" s="224" customFormat="1"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8" ht="30" customHeight="1" x14ac:dyDescent="0.35">
      <c r="A65" s="1" t="str">
        <f>Sleeps!A65</f>
        <v>Network Group</v>
      </c>
      <c r="B65" s="1" t="str">
        <f>Sleeps!B65</f>
        <v>Route Number</v>
      </c>
      <c r="C65" s="1" t="s">
        <v>81</v>
      </c>
      <c r="D65" s="1" t="s">
        <v>83</v>
      </c>
      <c r="E65" s="1" t="str">
        <f>'DORC build-up'!H8</f>
        <v>Route Length (km)</v>
      </c>
      <c r="F65" s="1" t="s">
        <v>567</v>
      </c>
      <c r="G65" s="1" t="s">
        <v>568</v>
      </c>
      <c r="H65" s="1" t="s">
        <v>405</v>
      </c>
    </row>
    <row r="66" spans="1:8" ht="5.0999999999999996" customHeight="1" x14ac:dyDescent="0.35"/>
    <row r="67" spans="1:8" ht="13.9" x14ac:dyDescent="0.4">
      <c r="A67" s="30"/>
      <c r="B67" s="30"/>
      <c r="C67" s="13" t="s">
        <v>57</v>
      </c>
      <c r="D67" s="30"/>
      <c r="E67" s="185">
        <f>SUM(E69:E289)</f>
        <v>5269.6365200000009</v>
      </c>
      <c r="F67" s="289"/>
      <c r="G67" s="289"/>
      <c r="H67" s="215">
        <f>SUM(H69:H289)</f>
        <v>1858583754.9264283</v>
      </c>
    </row>
    <row r="68" spans="1:8" ht="5.0999999999999996" customHeight="1" x14ac:dyDescent="0.35"/>
    <row r="69" spans="1:8" ht="13.9" x14ac:dyDescent="0.4">
      <c r="A69" s="12" t="str">
        <f>Sleeps!A69</f>
        <v>EGR</v>
      </c>
      <c r="B69" s="12">
        <f>Sleeps!B69</f>
        <v>1</v>
      </c>
      <c r="C69" t="str">
        <f>Sleeps!C69</f>
        <v>Avon Yard to West Merredin</v>
      </c>
      <c r="D69" s="204">
        <f>'DORC build-up'!I13</f>
        <v>1.3</v>
      </c>
      <c r="E69" s="232">
        <f>'DORC build-up'!H13</f>
        <v>181.9222</v>
      </c>
      <c r="F69" s="269">
        <f>H$15</f>
        <v>273065.625</v>
      </c>
      <c r="G69" s="299">
        <f>$H$17</f>
        <v>0.94117647058823539</v>
      </c>
      <c r="H69" s="187">
        <f>E69*F69*D69*G69</f>
        <v>60780902.60488236</v>
      </c>
    </row>
    <row r="70" spans="1:8" ht="13.9" x14ac:dyDescent="0.4">
      <c r="A70" s="12" t="str">
        <f>Sleeps!A70</f>
        <v>EGR</v>
      </c>
      <c r="B70" s="12">
        <f>Sleeps!B70</f>
        <v>1</v>
      </c>
      <c r="C70" t="str">
        <f>Sleeps!C70</f>
        <v>West Merredin</v>
      </c>
      <c r="D70" s="204">
        <f>'DORC build-up'!I14</f>
        <v>1.3</v>
      </c>
      <c r="E70" s="232">
        <f>'DORC build-up'!H14</f>
        <v>4.5090000000000003</v>
      </c>
      <c r="F70" s="269">
        <f t="shared" ref="F70:F133" si="3">H$15</f>
        <v>273065.625</v>
      </c>
      <c r="G70" s="299">
        <f t="shared" ref="G70:G133" si="4">$H$17</f>
        <v>0.94117647058823539</v>
      </c>
      <c r="H70" s="187">
        <f t="shared" ref="H70:H133" si="5">E70*F70*D70</f>
        <v>1600628.7740625003</v>
      </c>
    </row>
    <row r="71" spans="1:8" ht="13.9" x14ac:dyDescent="0.4">
      <c r="A71" s="12" t="str">
        <f>Sleeps!A71</f>
        <v>EGR</v>
      </c>
      <c r="B71" s="12">
        <f>Sleeps!B71</f>
        <v>1</v>
      </c>
      <c r="C71" t="str">
        <f>Sleeps!C71</f>
        <v>West Merredin to Merredin</v>
      </c>
      <c r="D71" s="204">
        <f>'DORC build-up'!I15</f>
        <v>1.3</v>
      </c>
      <c r="E71" s="232">
        <f>'DORC build-up'!H15</f>
        <v>2.5297999999999998</v>
      </c>
      <c r="F71" s="269">
        <f t="shared" si="3"/>
        <v>273065.625</v>
      </c>
      <c r="G71" s="299">
        <f t="shared" si="4"/>
        <v>0.94117647058823539</v>
      </c>
      <c r="H71" s="187">
        <f t="shared" si="5"/>
        <v>898041.84356249997</v>
      </c>
    </row>
    <row r="72" spans="1:8" ht="13.9" x14ac:dyDescent="0.4">
      <c r="A72" s="12" t="str">
        <f>Sleeps!A72</f>
        <v>EGR</v>
      </c>
      <c r="B72" s="12">
        <f>Sleeps!B72</f>
        <v>1</v>
      </c>
      <c r="C72" t="str">
        <f>Sleeps!C72</f>
        <v>Merredin</v>
      </c>
      <c r="D72" s="204">
        <f>'DORC build-up'!I16</f>
        <v>1.3</v>
      </c>
      <c r="E72" s="232">
        <f>'DORC build-up'!H16</f>
        <v>3.6720000000000002</v>
      </c>
      <c r="F72" s="269">
        <f t="shared" si="3"/>
        <v>273065.625</v>
      </c>
      <c r="G72" s="299">
        <f t="shared" si="4"/>
        <v>0.94117647058823539</v>
      </c>
      <c r="H72" s="187">
        <f t="shared" si="5"/>
        <v>1303506.0675000001</v>
      </c>
    </row>
    <row r="73" spans="1:8" ht="13.9" x14ac:dyDescent="0.4">
      <c r="A73" s="12" t="str">
        <f>Sleeps!A73</f>
        <v>EGR</v>
      </c>
      <c r="B73" s="12">
        <f>Sleeps!B73</f>
        <v>1</v>
      </c>
      <c r="C73" t="str">
        <f>Sleeps!C73</f>
        <v>Merredin to Southern Cross</v>
      </c>
      <c r="D73" s="204">
        <f>'DORC build-up'!I17</f>
        <v>1.4</v>
      </c>
      <c r="E73" s="232">
        <f>'DORC build-up'!H17</f>
        <v>131.96799999999999</v>
      </c>
      <c r="F73" s="269">
        <f t="shared" si="3"/>
        <v>273065.625</v>
      </c>
      <c r="G73" s="299">
        <f t="shared" si="4"/>
        <v>0.94117647058823539</v>
      </c>
      <c r="H73" s="187">
        <f t="shared" si="5"/>
        <v>50450294.159999996</v>
      </c>
    </row>
    <row r="74" spans="1:8" ht="13.9" x14ac:dyDescent="0.4">
      <c r="A74" s="12" t="str">
        <f>Sleeps!A74</f>
        <v>EGR</v>
      </c>
      <c r="B74" s="12">
        <f>Sleeps!B74</f>
        <v>1</v>
      </c>
      <c r="C74" t="str">
        <f>Sleeps!C74</f>
        <v>Southern Cross</v>
      </c>
      <c r="D74" s="204">
        <f>'DORC build-up'!I18</f>
        <v>0</v>
      </c>
      <c r="E74" s="232">
        <f>'DORC build-up'!H18</f>
        <v>0</v>
      </c>
      <c r="F74" s="269">
        <f t="shared" si="3"/>
        <v>273065.625</v>
      </c>
      <c r="G74" s="299">
        <f t="shared" si="4"/>
        <v>0.94117647058823539</v>
      </c>
      <c r="H74" s="187">
        <f t="shared" si="5"/>
        <v>0</v>
      </c>
    </row>
    <row r="75" spans="1:8" ht="13.9" x14ac:dyDescent="0.4">
      <c r="A75" s="12" t="str">
        <f>Sleeps!A75</f>
        <v>EGR</v>
      </c>
      <c r="B75" s="12">
        <f>Sleeps!B75</f>
        <v>1</v>
      </c>
      <c r="C75" t="str">
        <f>Sleeps!C75</f>
        <v>Southern Cross to Koolyanobbing East</v>
      </c>
      <c r="D75" s="204">
        <f>'DORC build-up'!I19</f>
        <v>1.4</v>
      </c>
      <c r="E75" s="232">
        <f>'DORC build-up'!H19</f>
        <v>60.7363</v>
      </c>
      <c r="F75" s="269">
        <f t="shared" si="3"/>
        <v>273065.625</v>
      </c>
      <c r="G75" s="299">
        <f t="shared" si="4"/>
        <v>0.94117647058823539</v>
      </c>
      <c r="H75" s="187">
        <f t="shared" si="5"/>
        <v>23218994.007562496</v>
      </c>
    </row>
    <row r="76" spans="1:8" ht="13.9" x14ac:dyDescent="0.4">
      <c r="A76" s="12" t="str">
        <f>Sleeps!A76</f>
        <v>EGR</v>
      </c>
      <c r="B76" s="12">
        <f>Sleeps!B76</f>
        <v>1</v>
      </c>
      <c r="C76" t="str">
        <f>Sleeps!C76</f>
        <v>Koolyanobbing East to Mount Walton</v>
      </c>
      <c r="D76" s="204">
        <f>'DORC build-up'!I20</f>
        <v>1.4</v>
      </c>
      <c r="E76" s="232">
        <f>'DORC build-up'!H20</f>
        <v>85.379300000000001</v>
      </c>
      <c r="F76" s="269">
        <f t="shared" si="3"/>
        <v>273065.625</v>
      </c>
      <c r="G76" s="299">
        <f t="shared" si="4"/>
        <v>0.94117647058823539</v>
      </c>
      <c r="H76" s="187">
        <f t="shared" si="5"/>
        <v>32639812.6831875</v>
      </c>
    </row>
    <row r="77" spans="1:8" ht="13.9" x14ac:dyDescent="0.4">
      <c r="A77" s="12" t="str">
        <f>Sleeps!A77</f>
        <v>EGR</v>
      </c>
      <c r="B77" s="12">
        <f>Sleeps!B77</f>
        <v>1</v>
      </c>
      <c r="C77" t="str">
        <f>Sleeps!C77</f>
        <v>Mount Walton to West Kalgoorlie West</v>
      </c>
      <c r="D77" s="204">
        <f>'DORC build-up'!I21</f>
        <v>1.4</v>
      </c>
      <c r="E77" s="232">
        <f>'DORC build-up'!H21</f>
        <v>115.663</v>
      </c>
      <c r="F77" s="269">
        <f t="shared" si="3"/>
        <v>273065.625</v>
      </c>
      <c r="G77" s="299">
        <f t="shared" si="4"/>
        <v>0.94117647058823539</v>
      </c>
      <c r="H77" s="187">
        <f t="shared" si="5"/>
        <v>44217025.138124995</v>
      </c>
    </row>
    <row r="78" spans="1:8" ht="13.9" x14ac:dyDescent="0.4">
      <c r="A78" s="12" t="str">
        <f>Sleeps!A78</f>
        <v>EGR</v>
      </c>
      <c r="B78" s="12">
        <f>Sleeps!B78</f>
        <v>1</v>
      </c>
      <c r="C78" t="str">
        <f>Sleeps!C78</f>
        <v>West Kalgoorlie West to West Kalgoorlie</v>
      </c>
      <c r="D78" s="204">
        <f>'DORC build-up'!I22</f>
        <v>1.4</v>
      </c>
      <c r="E78" s="232">
        <f>'DORC build-up'!H22</f>
        <v>7.9610000000000003</v>
      </c>
      <c r="F78" s="269">
        <f t="shared" si="3"/>
        <v>273065.625</v>
      </c>
      <c r="G78" s="299">
        <f t="shared" si="4"/>
        <v>0.94117647058823539</v>
      </c>
      <c r="H78" s="187">
        <f t="shared" si="5"/>
        <v>3043425.6168750003</v>
      </c>
    </row>
    <row r="79" spans="1:8" ht="13.9" x14ac:dyDescent="0.4">
      <c r="A79" s="12" t="str">
        <f>Sleeps!A79</f>
        <v>EGR</v>
      </c>
      <c r="B79" s="12">
        <f>Sleeps!B79</f>
        <v>1</v>
      </c>
      <c r="C79" t="str">
        <f>Sleeps!C79</f>
        <v>West Kalgoorlie</v>
      </c>
      <c r="D79" s="204">
        <f>'DORC build-up'!I23</f>
        <v>1.4</v>
      </c>
      <c r="E79" s="232">
        <f>'DORC build-up'!H23</f>
        <v>3.214</v>
      </c>
      <c r="F79" s="269">
        <f t="shared" si="3"/>
        <v>273065.625</v>
      </c>
      <c r="G79" s="299">
        <f t="shared" si="4"/>
        <v>0.94117647058823539</v>
      </c>
      <c r="H79" s="187">
        <f t="shared" si="5"/>
        <v>1228686.0862499999</v>
      </c>
    </row>
    <row r="80" spans="1:8" ht="13.9" x14ac:dyDescent="0.4">
      <c r="A80" s="12" t="str">
        <f>Sleeps!A80</f>
        <v>EGR</v>
      </c>
      <c r="B80" s="12">
        <f>Sleeps!B80</f>
        <v>1</v>
      </c>
      <c r="C80" t="str">
        <f>Sleeps!C80</f>
        <v>West Kalgoorlie to Kalgoorlie</v>
      </c>
      <c r="D80" s="204">
        <f>'DORC build-up'!I24</f>
        <v>1.4</v>
      </c>
      <c r="E80" s="232">
        <f>'DORC build-up'!H24</f>
        <v>4.9400000000000004</v>
      </c>
      <c r="F80" s="269">
        <f t="shared" si="3"/>
        <v>273065.625</v>
      </c>
      <c r="G80" s="299">
        <f t="shared" si="4"/>
        <v>0.94117647058823539</v>
      </c>
      <c r="H80" s="187">
        <f t="shared" si="5"/>
        <v>1888521.8624999998</v>
      </c>
    </row>
    <row r="81" spans="1:8" ht="13.9" x14ac:dyDescent="0.4">
      <c r="A81" s="12" t="str">
        <f>Sleeps!A81</f>
        <v>EGR</v>
      </c>
      <c r="B81" s="12">
        <f>Sleeps!B81</f>
        <v>1</v>
      </c>
      <c r="C81" t="str">
        <f>Sleeps!C81</f>
        <v>Kalgoorlie</v>
      </c>
      <c r="D81" s="204">
        <f>'DORC build-up'!I25</f>
        <v>1.4</v>
      </c>
      <c r="E81" s="232">
        <f>'DORC build-up'!H25</f>
        <v>1.0149999999999999</v>
      </c>
      <c r="F81" s="269">
        <f t="shared" si="3"/>
        <v>273065.625</v>
      </c>
      <c r="G81" s="299">
        <f t="shared" si="4"/>
        <v>0.94117647058823539</v>
      </c>
      <c r="H81" s="187">
        <f t="shared" si="5"/>
        <v>388026.25312499999</v>
      </c>
    </row>
    <row r="82" spans="1:8" ht="13.9" x14ac:dyDescent="0.4">
      <c r="A82" s="12" t="str">
        <f>Sleeps!A82</f>
        <v>EGR</v>
      </c>
      <c r="B82" s="12">
        <f>Sleeps!B82</f>
        <v>1</v>
      </c>
      <c r="C82" t="str">
        <f>Sleeps!C82</f>
        <v>Kalgoorlie to Parkeston (border)</v>
      </c>
      <c r="D82" s="204">
        <f>'DORC build-up'!I26</f>
        <v>1.4</v>
      </c>
      <c r="E82" s="232">
        <f>'DORC build-up'!H26</f>
        <v>0.495</v>
      </c>
      <c r="F82" s="269">
        <f t="shared" si="3"/>
        <v>273065.625</v>
      </c>
      <c r="G82" s="299">
        <f t="shared" si="4"/>
        <v>0.94117647058823539</v>
      </c>
      <c r="H82" s="187">
        <f t="shared" si="5"/>
        <v>189234.47812499999</v>
      </c>
    </row>
    <row r="83" spans="1:8" ht="13.9" x14ac:dyDescent="0.4">
      <c r="A83" s="12" t="str">
        <f>Sleeps!A83</f>
        <v>Metro</v>
      </c>
      <c r="B83" s="12">
        <f>Sleeps!B83</f>
        <v>2</v>
      </c>
      <c r="C83" t="str">
        <f>Sleeps!C83</f>
        <v>Forrestfield South to Kewdale</v>
      </c>
      <c r="D83" s="204">
        <f>'DORC build-up'!I27</f>
        <v>1</v>
      </c>
      <c r="E83" s="232">
        <f>'DORC build-up'!H27</f>
        <v>3.0670000000000002</v>
      </c>
      <c r="F83" s="269">
        <f t="shared" si="3"/>
        <v>273065.625</v>
      </c>
      <c r="G83" s="299">
        <f t="shared" si="4"/>
        <v>0.94117647058823539</v>
      </c>
      <c r="H83" s="187">
        <f t="shared" si="5"/>
        <v>837492.27187500009</v>
      </c>
    </row>
    <row r="84" spans="1:8" ht="13.9" x14ac:dyDescent="0.4">
      <c r="A84" s="12" t="str">
        <f>Sleeps!A84</f>
        <v>LBL</v>
      </c>
      <c r="B84" s="12">
        <f>Sleeps!B84</f>
        <v>3</v>
      </c>
      <c r="C84" t="str">
        <f>Sleeps!C84</f>
        <v>Kalgoorlie to Menzies</v>
      </c>
      <c r="D84" s="204">
        <f>'DORC build-up'!I28</f>
        <v>1.5</v>
      </c>
      <c r="E84" s="232">
        <f>'DORC build-up'!H28</f>
        <v>131.691</v>
      </c>
      <c r="F84" s="269">
        <f t="shared" si="3"/>
        <v>273065.625</v>
      </c>
      <c r="G84" s="299">
        <f t="shared" si="4"/>
        <v>0.94117647058823539</v>
      </c>
      <c r="H84" s="187">
        <f t="shared" si="5"/>
        <v>53940427.832812496</v>
      </c>
    </row>
    <row r="85" spans="1:8" ht="13.9" x14ac:dyDescent="0.4">
      <c r="A85" s="12" t="str">
        <f>Sleeps!A85</f>
        <v>LBL</v>
      </c>
      <c r="B85" s="12">
        <f>Sleeps!B85</f>
        <v>3</v>
      </c>
      <c r="C85" t="str">
        <f>Sleeps!C85</f>
        <v>Menzies</v>
      </c>
      <c r="D85" s="204">
        <f>'DORC build-up'!I29</f>
        <v>0</v>
      </c>
      <c r="E85" s="232">
        <f>'DORC build-up'!H29</f>
        <v>0</v>
      </c>
      <c r="F85" s="269">
        <f t="shared" si="3"/>
        <v>273065.625</v>
      </c>
      <c r="G85" s="299">
        <f t="shared" si="4"/>
        <v>0.94117647058823539</v>
      </c>
      <c r="H85" s="187">
        <f t="shared" si="5"/>
        <v>0</v>
      </c>
    </row>
    <row r="86" spans="1:8" ht="13.9" x14ac:dyDescent="0.4">
      <c r="A86" s="12" t="str">
        <f>Sleeps!A86</f>
        <v>LBL</v>
      </c>
      <c r="B86" s="12">
        <f>Sleeps!B86</f>
        <v>3</v>
      </c>
      <c r="C86" t="str">
        <f>Sleeps!C86</f>
        <v>Menzies to Malcolm</v>
      </c>
      <c r="D86" s="204">
        <f>'DORC build-up'!I30</f>
        <v>1.5</v>
      </c>
      <c r="E86" s="232">
        <f>'DORC build-up'!H30</f>
        <v>106.578</v>
      </c>
      <c r="F86" s="269">
        <f t="shared" si="3"/>
        <v>273065.625</v>
      </c>
      <c r="G86" s="299">
        <f t="shared" si="4"/>
        <v>0.94117647058823539</v>
      </c>
      <c r="H86" s="187">
        <f t="shared" si="5"/>
        <v>43654182.271875001</v>
      </c>
    </row>
    <row r="87" spans="1:8" ht="13.9" x14ac:dyDescent="0.4">
      <c r="A87" s="12" t="str">
        <f>Sleeps!A87</f>
        <v>LBL</v>
      </c>
      <c r="B87" s="12">
        <f>Sleeps!B87</f>
        <v>3</v>
      </c>
      <c r="C87" t="str">
        <f>Sleeps!C87</f>
        <v>Malcolm</v>
      </c>
      <c r="D87" s="204">
        <f>'DORC build-up'!I31</f>
        <v>0</v>
      </c>
      <c r="E87" s="232">
        <f>'DORC build-up'!H31</f>
        <v>0</v>
      </c>
      <c r="F87" s="269">
        <f t="shared" si="3"/>
        <v>273065.625</v>
      </c>
      <c r="G87" s="299">
        <f t="shared" si="4"/>
        <v>0.94117647058823539</v>
      </c>
      <c r="H87" s="187">
        <f t="shared" si="5"/>
        <v>0</v>
      </c>
    </row>
    <row r="88" spans="1:8" ht="13.9" x14ac:dyDescent="0.4">
      <c r="A88" s="12" t="str">
        <f>Sleeps!A88</f>
        <v>LBL</v>
      </c>
      <c r="B88" s="12">
        <f>Sleeps!B88</f>
        <v>3</v>
      </c>
      <c r="C88" t="str">
        <f>Sleeps!C88</f>
        <v>Malcolm to Leonora</v>
      </c>
      <c r="D88" s="204">
        <f>'DORC build-up'!I32</f>
        <v>1.5</v>
      </c>
      <c r="E88" s="232">
        <f>'DORC build-up'!H32</f>
        <v>25.134</v>
      </c>
      <c r="F88" s="269">
        <f t="shared" si="3"/>
        <v>273065.625</v>
      </c>
      <c r="G88" s="299">
        <f t="shared" si="4"/>
        <v>0.94117647058823539</v>
      </c>
      <c r="H88" s="187">
        <f t="shared" si="5"/>
        <v>10294847.128125001</v>
      </c>
    </row>
    <row r="89" spans="1:8" ht="13.9" x14ac:dyDescent="0.4">
      <c r="A89" s="12" t="str">
        <f>Sleeps!A89</f>
        <v>LBL</v>
      </c>
      <c r="B89" s="12">
        <f>Sleeps!B89</f>
        <v>3</v>
      </c>
      <c r="C89" t="str">
        <f>Sleeps!C89</f>
        <v>Leonora</v>
      </c>
      <c r="D89" s="204">
        <f>'DORC build-up'!I33</f>
        <v>1.5</v>
      </c>
      <c r="E89" s="232">
        <f>'DORC build-up'!H33</f>
        <v>2.25</v>
      </c>
      <c r="F89" s="269">
        <f t="shared" si="3"/>
        <v>273065.625</v>
      </c>
      <c r="G89" s="299">
        <f t="shared" si="4"/>
        <v>0.94117647058823539</v>
      </c>
      <c r="H89" s="187">
        <f t="shared" si="5"/>
        <v>921596.484375</v>
      </c>
    </row>
    <row r="90" spans="1:8" ht="13.9" x14ac:dyDescent="0.4">
      <c r="A90" s="12" t="str">
        <f>Sleeps!A90</f>
        <v>EBL</v>
      </c>
      <c r="B90" s="12">
        <f>Sleeps!B90</f>
        <v>4</v>
      </c>
      <c r="C90" t="str">
        <f>Sleeps!C90</f>
        <v>West Kalgoorlie West to West Kalgoorlie South</v>
      </c>
      <c r="D90" s="204">
        <f>'DORC build-up'!I34</f>
        <v>1.5</v>
      </c>
      <c r="E90" s="232">
        <f>'DORC build-up'!H34</f>
        <v>2.0649999999999999</v>
      </c>
      <c r="F90" s="269">
        <f t="shared" si="3"/>
        <v>273065.625</v>
      </c>
      <c r="G90" s="299">
        <f t="shared" si="4"/>
        <v>0.94117647058823539</v>
      </c>
      <c r="H90" s="187">
        <f t="shared" si="5"/>
        <v>845820.7734375</v>
      </c>
    </row>
    <row r="91" spans="1:8" ht="13.9" x14ac:dyDescent="0.4">
      <c r="A91" s="12" t="str">
        <f>Sleeps!A91</f>
        <v>EBL</v>
      </c>
      <c r="B91" s="12">
        <f>Sleeps!B91</f>
        <v>4</v>
      </c>
      <c r="C91" t="str">
        <f>Sleeps!C91</f>
        <v>West Kalgoorlie to West Kalgoorlie South</v>
      </c>
      <c r="D91" s="204">
        <f>'DORC build-up'!I35</f>
        <v>1.5</v>
      </c>
      <c r="E91" s="232">
        <f>'DORC build-up'!H35</f>
        <v>2.68</v>
      </c>
      <c r="F91" s="269">
        <f t="shared" si="3"/>
        <v>273065.625</v>
      </c>
      <c r="G91" s="299">
        <f t="shared" si="4"/>
        <v>0.94117647058823539</v>
      </c>
      <c r="H91" s="187">
        <f t="shared" si="5"/>
        <v>1097723.8125</v>
      </c>
    </row>
    <row r="92" spans="1:8" ht="13.9" x14ac:dyDescent="0.4">
      <c r="A92" s="12" t="str">
        <f>Sleeps!A92</f>
        <v>EBL</v>
      </c>
      <c r="B92" s="12">
        <f>Sleeps!B92</f>
        <v>5</v>
      </c>
      <c r="C92" t="str">
        <f>Sleeps!C92</f>
        <v>West Kalgoorlie South to Hampton Terminal</v>
      </c>
      <c r="D92" s="204">
        <f>'DORC build-up'!I36</f>
        <v>1.5</v>
      </c>
      <c r="E92" s="232">
        <f>'DORC build-up'!H36</f>
        <v>11.84857</v>
      </c>
      <c r="F92" s="269">
        <f t="shared" si="3"/>
        <v>273065.625</v>
      </c>
      <c r="G92" s="299">
        <f t="shared" si="4"/>
        <v>0.94117647058823539</v>
      </c>
      <c r="H92" s="187">
        <f t="shared" si="5"/>
        <v>4853155.758609375</v>
      </c>
    </row>
    <row r="93" spans="1:8" ht="13.9" x14ac:dyDescent="0.4">
      <c r="A93" s="12" t="str">
        <f>Sleeps!A93</f>
        <v>EBL</v>
      </c>
      <c r="B93" s="12">
        <f>Sleeps!B93</f>
        <v>5</v>
      </c>
      <c r="C93" t="str">
        <f>Sleeps!C93</f>
        <v>Hampton Terminal</v>
      </c>
      <c r="D93" s="204">
        <f>'DORC build-up'!I37</f>
        <v>1.5</v>
      </c>
      <c r="E93" s="232">
        <f>'DORC build-up'!H37</f>
        <v>0.751</v>
      </c>
      <c r="F93" s="269">
        <f t="shared" si="3"/>
        <v>273065.625</v>
      </c>
      <c r="G93" s="299">
        <f t="shared" si="4"/>
        <v>0.94117647058823539</v>
      </c>
      <c r="H93" s="187">
        <f t="shared" si="5"/>
        <v>307608.42656249995</v>
      </c>
    </row>
    <row r="94" spans="1:8" ht="13.9" x14ac:dyDescent="0.4">
      <c r="A94" s="12" t="str">
        <f>Sleeps!A94</f>
        <v>EBL</v>
      </c>
      <c r="B94" s="12">
        <f>Sleeps!B94</f>
        <v>5</v>
      </c>
      <c r="C94" t="str">
        <f>Sleeps!C94</f>
        <v>Hampton Terminal to Hampton</v>
      </c>
      <c r="D94" s="204">
        <f>'DORC build-up'!I38</f>
        <v>1.5</v>
      </c>
      <c r="E94" s="232">
        <f>'DORC build-up'!H38</f>
        <v>4.9320000000000004</v>
      </c>
      <c r="F94" s="269">
        <f t="shared" si="3"/>
        <v>273065.625</v>
      </c>
      <c r="G94" s="299">
        <f t="shared" si="4"/>
        <v>0.94117647058823539</v>
      </c>
      <c r="H94" s="187">
        <f t="shared" si="5"/>
        <v>2020139.4937500001</v>
      </c>
    </row>
    <row r="95" spans="1:8" ht="13.9" x14ac:dyDescent="0.4">
      <c r="A95" s="12" t="str">
        <f>Sleeps!A95</f>
        <v>EBL</v>
      </c>
      <c r="B95" s="12">
        <f>Sleeps!B95</f>
        <v>5</v>
      </c>
      <c r="C95" t="str">
        <f>Sleeps!C95</f>
        <v>Hampton</v>
      </c>
      <c r="D95" s="204">
        <f>'DORC build-up'!I39</f>
        <v>0</v>
      </c>
      <c r="E95" s="232">
        <f>'DORC build-up'!H39</f>
        <v>0</v>
      </c>
      <c r="F95" s="269">
        <f t="shared" si="3"/>
        <v>273065.625</v>
      </c>
      <c r="G95" s="299">
        <f t="shared" si="4"/>
        <v>0.94117647058823539</v>
      </c>
      <c r="H95" s="187">
        <f t="shared" si="5"/>
        <v>0</v>
      </c>
    </row>
    <row r="96" spans="1:8" ht="13.9" x14ac:dyDescent="0.4">
      <c r="A96" s="12" t="str">
        <f>Sleeps!A96</f>
        <v>EBL</v>
      </c>
      <c r="B96" s="12">
        <f>Sleeps!B96</f>
        <v>5</v>
      </c>
      <c r="C96" t="str">
        <f>Sleeps!C96</f>
        <v>Hampton to Kambalda</v>
      </c>
      <c r="D96" s="204">
        <f>'DORC build-up'!I40</f>
        <v>1.5</v>
      </c>
      <c r="E96" s="232">
        <f>'DORC build-up'!H40</f>
        <v>39.442999999999998</v>
      </c>
      <c r="F96" s="269">
        <f t="shared" si="3"/>
        <v>273065.625</v>
      </c>
      <c r="G96" s="299">
        <f t="shared" si="4"/>
        <v>0.94117647058823539</v>
      </c>
      <c r="H96" s="187">
        <f t="shared" si="5"/>
        <v>16155791.170312498</v>
      </c>
    </row>
    <row r="97" spans="1:8" ht="13.9" x14ac:dyDescent="0.4">
      <c r="A97" s="12" t="str">
        <f>Sleeps!A97</f>
        <v>EBL</v>
      </c>
      <c r="B97" s="12">
        <f>Sleeps!B97</f>
        <v>5</v>
      </c>
      <c r="C97" t="str">
        <f>Sleeps!C97</f>
        <v>Kambalda to Salmon Gums</v>
      </c>
      <c r="D97" s="204">
        <f>'DORC build-up'!I41</f>
        <v>1.5</v>
      </c>
      <c r="E97" s="232">
        <f>'DORC build-up'!H41</f>
        <v>234.959</v>
      </c>
      <c r="F97" s="269">
        <f t="shared" si="3"/>
        <v>273065.625</v>
      </c>
      <c r="G97" s="299">
        <f t="shared" si="4"/>
        <v>0.94117647058823539</v>
      </c>
      <c r="H97" s="187">
        <f t="shared" si="5"/>
        <v>96238839.276562512</v>
      </c>
    </row>
    <row r="98" spans="1:8" ht="13.9" x14ac:dyDescent="0.4">
      <c r="A98" s="12" t="str">
        <f>Sleeps!A98</f>
        <v>EBL</v>
      </c>
      <c r="B98" s="12">
        <f>Sleeps!B98</f>
        <v>5</v>
      </c>
      <c r="C98" t="str">
        <f>Sleeps!C98</f>
        <v>Salmon Gums to Esperance</v>
      </c>
      <c r="D98" s="204">
        <f>'DORC build-up'!I42</f>
        <v>1.5</v>
      </c>
      <c r="E98" s="232">
        <f>'DORC build-up'!H42</f>
        <v>108.51300000000001</v>
      </c>
      <c r="F98" s="269">
        <f t="shared" si="3"/>
        <v>273065.625</v>
      </c>
      <c r="G98" s="299">
        <f t="shared" si="4"/>
        <v>0.94117647058823539</v>
      </c>
      <c r="H98" s="187">
        <f t="shared" si="5"/>
        <v>44446755.248437501</v>
      </c>
    </row>
    <row r="99" spans="1:8" ht="13.9" x14ac:dyDescent="0.4">
      <c r="A99" s="12" t="str">
        <f>Sleeps!A99</f>
        <v>EBL</v>
      </c>
      <c r="B99" s="12">
        <f>Sleeps!B99</f>
        <v>5</v>
      </c>
      <c r="C99" t="str">
        <f>Sleeps!C99</f>
        <v>Esperance</v>
      </c>
      <c r="D99" s="204">
        <f>'DORC build-up'!I43</f>
        <v>0</v>
      </c>
      <c r="E99" s="232">
        <f>'DORC build-up'!H43</f>
        <v>0</v>
      </c>
      <c r="F99" s="269">
        <f t="shared" si="3"/>
        <v>273065.625</v>
      </c>
      <c r="G99" s="299">
        <f t="shared" si="4"/>
        <v>0.94117647058823539</v>
      </c>
      <c r="H99" s="187">
        <f t="shared" si="5"/>
        <v>0</v>
      </c>
    </row>
    <row r="100" spans="1:8" ht="13.9" x14ac:dyDescent="0.4">
      <c r="A100" s="12" t="str">
        <f>Sleeps!A100</f>
        <v>EBL</v>
      </c>
      <c r="B100" s="12">
        <f>Sleeps!B100</f>
        <v>5</v>
      </c>
      <c r="C100" t="str">
        <f>Sleeps!C100</f>
        <v>Esperance to Esperance Wharf</v>
      </c>
      <c r="D100" s="204">
        <f>'DORC build-up'!I44</f>
        <v>1.5</v>
      </c>
      <c r="E100" s="232">
        <f>'DORC build-up'!H44</f>
        <v>9.0869999999999997</v>
      </c>
      <c r="F100" s="269">
        <f t="shared" si="3"/>
        <v>273065.625</v>
      </c>
      <c r="G100" s="299">
        <f t="shared" si="4"/>
        <v>0.94117647058823539</v>
      </c>
      <c r="H100" s="187">
        <f t="shared" si="5"/>
        <v>3722021.0015625004</v>
      </c>
    </row>
    <row r="101" spans="1:8" ht="13.9" x14ac:dyDescent="0.4">
      <c r="A101" s="12" t="str">
        <f>Sleeps!A101</f>
        <v>EBL</v>
      </c>
      <c r="B101" s="12">
        <f>Sleeps!B101</f>
        <v>5</v>
      </c>
      <c r="C101" t="str">
        <f>Sleeps!C101</f>
        <v>Esperance Wharf</v>
      </c>
      <c r="D101" s="204">
        <f>'DORC build-up'!I45</f>
        <v>1.5</v>
      </c>
      <c r="E101" s="232">
        <f>'DORC build-up'!H45</f>
        <v>1.7230000000000001</v>
      </c>
      <c r="F101" s="269">
        <f t="shared" si="3"/>
        <v>273065.625</v>
      </c>
      <c r="G101" s="299">
        <f t="shared" si="4"/>
        <v>0.94117647058823539</v>
      </c>
      <c r="H101" s="187">
        <f t="shared" si="5"/>
        <v>705738.10781250009</v>
      </c>
    </row>
    <row r="102" spans="1:8" ht="13.9" x14ac:dyDescent="0.4">
      <c r="A102" s="12" t="str">
        <f>Sleeps!A102</f>
        <v>EBL</v>
      </c>
      <c r="B102" s="12">
        <f>Sleeps!B102</f>
        <v>6</v>
      </c>
      <c r="C102" t="str">
        <f>Sleeps!C102</f>
        <v>Kambalda to Redmine</v>
      </c>
      <c r="D102" s="204">
        <f>'DORC build-up'!I46</f>
        <v>1.5</v>
      </c>
      <c r="E102" s="232">
        <f>'DORC build-up'!H46</f>
        <v>6.4109999999999996</v>
      </c>
      <c r="F102" s="269">
        <f t="shared" si="3"/>
        <v>273065.625</v>
      </c>
      <c r="G102" s="299">
        <f t="shared" si="4"/>
        <v>0.94117647058823539</v>
      </c>
      <c r="H102" s="187">
        <f t="shared" si="5"/>
        <v>2625935.5828124997</v>
      </c>
    </row>
    <row r="103" spans="1:8" ht="13.9" x14ac:dyDescent="0.4">
      <c r="A103" s="12" t="str">
        <f>Sleeps!A103</f>
        <v>Sidings &amp; Other</v>
      </c>
      <c r="B103" s="12">
        <f>Sleeps!B103</f>
        <v>7</v>
      </c>
      <c r="C103" t="str">
        <f>Sleeps!C103</f>
        <v>Cockburn North to Robb Jetty (SG)</v>
      </c>
      <c r="D103" s="204">
        <f>'DORC build-up'!I47</f>
        <v>1</v>
      </c>
      <c r="E103" s="232">
        <f>'DORC build-up'!H47</f>
        <v>7.3979999999999997</v>
      </c>
      <c r="F103" s="269">
        <f t="shared" si="3"/>
        <v>273065.625</v>
      </c>
      <c r="G103" s="299">
        <f t="shared" si="4"/>
        <v>0.94117647058823539</v>
      </c>
      <c r="H103" s="187">
        <f t="shared" si="5"/>
        <v>2020139.4937499999</v>
      </c>
    </row>
    <row r="104" spans="1:8" ht="13.9" x14ac:dyDescent="0.4">
      <c r="A104" s="12" t="str">
        <f>Sleeps!A104</f>
        <v>CBH Sidings SG</v>
      </c>
      <c r="B104" s="12">
        <f>Sleeps!B104</f>
        <v>8</v>
      </c>
      <c r="C104" t="str">
        <f>Sleeps!C104</f>
        <v>Avon Yard</v>
      </c>
      <c r="D104" s="204">
        <f>'DORC build-up'!I48</f>
        <v>1.3</v>
      </c>
      <c r="E104" s="232">
        <f>'DORC build-up'!H48</f>
        <v>2.6789999999999998</v>
      </c>
      <c r="F104" s="269">
        <f t="shared" si="3"/>
        <v>273065.625</v>
      </c>
      <c r="G104" s="299">
        <f t="shared" si="4"/>
        <v>0.94117647058823539</v>
      </c>
      <c r="H104" s="187">
        <f t="shared" si="5"/>
        <v>951005.65218749992</v>
      </c>
    </row>
    <row r="105" spans="1:8" ht="13.9" x14ac:dyDescent="0.4">
      <c r="A105" s="12" t="str">
        <f>Sleeps!A105</f>
        <v>CBH Sidings SG</v>
      </c>
      <c r="B105" s="12">
        <f>Sleeps!B105</f>
        <v>8</v>
      </c>
      <c r="C105" t="str">
        <f>Sleeps!C105</f>
        <v>Bodallin</v>
      </c>
      <c r="D105" s="204">
        <f>'DORC build-up'!I49</f>
        <v>1.4</v>
      </c>
      <c r="E105" s="232">
        <f>'DORC build-up'!H49</f>
        <v>1.1080000000000001</v>
      </c>
      <c r="F105" s="269">
        <f t="shared" si="3"/>
        <v>273065.625</v>
      </c>
      <c r="G105" s="299">
        <f t="shared" si="4"/>
        <v>0.94117647058823539</v>
      </c>
      <c r="H105" s="187">
        <f t="shared" si="5"/>
        <v>423579.39750000002</v>
      </c>
    </row>
    <row r="106" spans="1:8" ht="13.9" x14ac:dyDescent="0.4">
      <c r="A106" s="12" t="str">
        <f>Sleeps!A106</f>
        <v>CBH Sidings SG</v>
      </c>
      <c r="B106" s="12">
        <f>Sleeps!B106</f>
        <v>8</v>
      </c>
      <c r="C106" t="str">
        <f>Sleeps!C106</f>
        <v>Burracoppin</v>
      </c>
      <c r="D106" s="204">
        <f>'DORC build-up'!I50</f>
        <v>1.4</v>
      </c>
      <c r="E106" s="232">
        <f>'DORC build-up'!H50</f>
        <v>1.1839999999999999</v>
      </c>
      <c r="F106" s="269">
        <f t="shared" si="3"/>
        <v>273065.625</v>
      </c>
      <c r="G106" s="299">
        <f t="shared" si="4"/>
        <v>0.94117647058823539</v>
      </c>
      <c r="H106" s="187">
        <f t="shared" si="5"/>
        <v>452633.58</v>
      </c>
    </row>
    <row r="107" spans="1:8" ht="13.9" x14ac:dyDescent="0.4">
      <c r="A107" s="12" t="str">
        <f>Sleeps!A107</f>
        <v>CBH Sidings SG</v>
      </c>
      <c r="B107" s="12">
        <f>Sleeps!B107</f>
        <v>8</v>
      </c>
      <c r="C107" t="str">
        <f>Sleeps!C107</f>
        <v>Carrabin</v>
      </c>
      <c r="D107" s="204">
        <f>'DORC build-up'!I51</f>
        <v>1.4</v>
      </c>
      <c r="E107" s="232">
        <f>'DORC build-up'!H51</f>
        <v>1.2869999999999999</v>
      </c>
      <c r="F107" s="269">
        <f t="shared" si="3"/>
        <v>273065.625</v>
      </c>
      <c r="G107" s="299">
        <f t="shared" si="4"/>
        <v>0.94117647058823539</v>
      </c>
      <c r="H107" s="187">
        <f t="shared" si="5"/>
        <v>492009.64312499994</v>
      </c>
    </row>
    <row r="108" spans="1:8" ht="13.9" x14ac:dyDescent="0.4">
      <c r="A108" s="12" t="str">
        <f>Sleeps!A108</f>
        <v>CBH Sidings SG</v>
      </c>
      <c r="B108" s="12">
        <f>Sleeps!B108</f>
        <v>8</v>
      </c>
      <c r="C108" t="str">
        <f>Sleeps!C108</f>
        <v>Cunderdin</v>
      </c>
      <c r="D108" s="204">
        <f>'DORC build-up'!I52</f>
        <v>1.3</v>
      </c>
      <c r="E108" s="232">
        <f>'DORC build-up'!H52</f>
        <v>2.2040000000000002</v>
      </c>
      <c r="F108" s="269">
        <f t="shared" si="3"/>
        <v>273065.625</v>
      </c>
      <c r="G108" s="299">
        <f t="shared" si="4"/>
        <v>0.94117647058823539</v>
      </c>
      <c r="H108" s="187">
        <f t="shared" si="5"/>
        <v>782387.62875000015</v>
      </c>
    </row>
    <row r="109" spans="1:8" ht="13.9" x14ac:dyDescent="0.4">
      <c r="A109" s="12" t="str">
        <f>Sleeps!A109</f>
        <v>CBH Sidings SG</v>
      </c>
      <c r="B109" s="12">
        <f>Sleeps!B109</f>
        <v>8</v>
      </c>
      <c r="C109" t="str">
        <f>Sleeps!C109</f>
        <v>Doodlakine</v>
      </c>
      <c r="D109" s="204">
        <f>'DORC build-up'!I53</f>
        <v>1.3</v>
      </c>
      <c r="E109" s="232">
        <f>'DORC build-up'!H53</f>
        <v>1.2749999999999999</v>
      </c>
      <c r="F109" s="269">
        <f t="shared" si="3"/>
        <v>273065.625</v>
      </c>
      <c r="G109" s="299">
        <f t="shared" si="4"/>
        <v>0.94117647058823539</v>
      </c>
      <c r="H109" s="187">
        <f t="shared" si="5"/>
        <v>452606.2734375</v>
      </c>
    </row>
    <row r="110" spans="1:8" ht="13.9" x14ac:dyDescent="0.4">
      <c r="A110" s="12" t="str">
        <f>Sleeps!A110</f>
        <v>CBH Sidings SG</v>
      </c>
      <c r="B110" s="12">
        <f>Sleeps!B110</f>
        <v>8</v>
      </c>
      <c r="C110" t="str">
        <f>Sleeps!C110</f>
        <v>Grass Patch</v>
      </c>
      <c r="D110" s="204">
        <f>'DORC build-up'!I54</f>
        <v>1.5</v>
      </c>
      <c r="E110" s="232">
        <f>'DORC build-up'!H54</f>
        <v>2.2130000000000001</v>
      </c>
      <c r="F110" s="269">
        <f t="shared" si="3"/>
        <v>273065.625</v>
      </c>
      <c r="G110" s="299">
        <f t="shared" si="4"/>
        <v>0.94117647058823539</v>
      </c>
      <c r="H110" s="187">
        <f t="shared" si="5"/>
        <v>906441.34218750009</v>
      </c>
    </row>
    <row r="111" spans="1:8" ht="13.9" x14ac:dyDescent="0.4">
      <c r="A111" s="12" t="str">
        <f>Sleeps!A111</f>
        <v>CBH Sidings SG</v>
      </c>
      <c r="B111" s="12">
        <f>Sleeps!B111</f>
        <v>8</v>
      </c>
      <c r="C111" t="str">
        <f>Sleeps!C111</f>
        <v>Grass Valley</v>
      </c>
      <c r="D111" s="204">
        <f>'DORC build-up'!I55</f>
        <v>1.3</v>
      </c>
      <c r="E111" s="232">
        <f>'DORC build-up'!H55</f>
        <v>1.63</v>
      </c>
      <c r="F111" s="269">
        <f t="shared" si="3"/>
        <v>273065.625</v>
      </c>
      <c r="G111" s="299">
        <f t="shared" si="4"/>
        <v>0.94117647058823539</v>
      </c>
      <c r="H111" s="187">
        <f t="shared" si="5"/>
        <v>578626.05937500007</v>
      </c>
    </row>
    <row r="112" spans="1:8" ht="13.9" x14ac:dyDescent="0.4">
      <c r="A112" s="12" t="str">
        <f>Sleeps!A112</f>
        <v>CBH Sidings SG</v>
      </c>
      <c r="B112" s="12">
        <f>Sleeps!B112</f>
        <v>8</v>
      </c>
      <c r="C112" t="str">
        <f>Sleeps!C112</f>
        <v>Hines Hill</v>
      </c>
      <c r="D112" s="204">
        <f>'DORC build-up'!I56</f>
        <v>1.3</v>
      </c>
      <c r="E112" s="232">
        <f>'DORC build-up'!H56</f>
        <v>1.2090000000000001</v>
      </c>
      <c r="F112" s="269">
        <f t="shared" si="3"/>
        <v>273065.625</v>
      </c>
      <c r="G112" s="299">
        <f t="shared" si="4"/>
        <v>0.94117647058823539</v>
      </c>
      <c r="H112" s="187">
        <f t="shared" si="5"/>
        <v>429177.24281250004</v>
      </c>
    </row>
    <row r="113" spans="1:8" ht="13.9" x14ac:dyDescent="0.4">
      <c r="A113" s="12" t="str">
        <f>Sleeps!A113</f>
        <v>CBH Sidings SG</v>
      </c>
      <c r="B113" s="12">
        <f>Sleeps!B113</f>
        <v>8</v>
      </c>
      <c r="C113" t="str">
        <f>Sleeps!C113</f>
        <v>Kellerberrin</v>
      </c>
      <c r="D113" s="204">
        <f>'DORC build-up'!I57</f>
        <v>1.3</v>
      </c>
      <c r="E113" s="232">
        <f>'DORC build-up'!H57</f>
        <v>2.6859999999999999</v>
      </c>
      <c r="F113" s="269">
        <f t="shared" si="3"/>
        <v>273065.625</v>
      </c>
      <c r="G113" s="299">
        <f t="shared" si="4"/>
        <v>0.94117647058823539</v>
      </c>
      <c r="H113" s="187">
        <f t="shared" si="5"/>
        <v>953490.54937499994</v>
      </c>
    </row>
    <row r="114" spans="1:8" ht="13.9" x14ac:dyDescent="0.4">
      <c r="A114" s="12" t="str">
        <f>Sleeps!A114</f>
        <v>CBH Sidings SG</v>
      </c>
      <c r="B114" s="12">
        <f>Sleeps!B114</f>
        <v>8</v>
      </c>
      <c r="C114" t="str">
        <f>Sleeps!C114</f>
        <v>Meckering</v>
      </c>
      <c r="D114" s="204">
        <f>'DORC build-up'!I58</f>
        <v>1.3</v>
      </c>
      <c r="E114" s="232">
        <f>'DORC build-up'!H58</f>
        <v>1.1000000000000001</v>
      </c>
      <c r="F114" s="269">
        <f t="shared" si="3"/>
        <v>273065.625</v>
      </c>
      <c r="G114" s="299">
        <f t="shared" si="4"/>
        <v>0.94117647058823539</v>
      </c>
      <c r="H114" s="187">
        <f t="shared" si="5"/>
        <v>390483.84375</v>
      </c>
    </row>
    <row r="115" spans="1:8" ht="13.9" x14ac:dyDescent="0.4">
      <c r="A115" s="12" t="str">
        <f>Sleeps!A115</f>
        <v>CBH Sidings SG</v>
      </c>
      <c r="B115" s="12">
        <f>Sleeps!B115</f>
        <v>8</v>
      </c>
      <c r="C115" t="str">
        <f>Sleeps!C115</f>
        <v>Merredin</v>
      </c>
      <c r="D115" s="204">
        <f>'DORC build-up'!I59</f>
        <v>1.3</v>
      </c>
      <c r="E115" s="232">
        <f>'DORC build-up'!H59</f>
        <v>2.06</v>
      </c>
      <c r="F115" s="269">
        <f t="shared" si="3"/>
        <v>273065.625</v>
      </c>
      <c r="G115" s="299">
        <f t="shared" si="4"/>
        <v>0.94117647058823539</v>
      </c>
      <c r="H115" s="187">
        <f t="shared" si="5"/>
        <v>731269.74375000002</v>
      </c>
    </row>
    <row r="116" spans="1:8" ht="13.9" x14ac:dyDescent="0.4">
      <c r="A116" s="12" t="str">
        <f>Sleeps!A116</f>
        <v>CBH Sidings SG</v>
      </c>
      <c r="B116" s="12">
        <f>Sleeps!B116</f>
        <v>8</v>
      </c>
      <c r="C116" t="str">
        <f>Sleeps!C116</f>
        <v>Moorine Rock</v>
      </c>
      <c r="D116" s="204">
        <f>'DORC build-up'!I60</f>
        <v>1.4</v>
      </c>
      <c r="E116" s="232">
        <f>'DORC build-up'!H60</f>
        <v>1.052</v>
      </c>
      <c r="F116" s="269">
        <f t="shared" si="3"/>
        <v>273065.625</v>
      </c>
      <c r="G116" s="299">
        <f t="shared" si="4"/>
        <v>0.94117647058823539</v>
      </c>
      <c r="H116" s="187">
        <f t="shared" si="5"/>
        <v>402171.05250000005</v>
      </c>
    </row>
    <row r="117" spans="1:8" ht="13.9" x14ac:dyDescent="0.4">
      <c r="A117" s="12" t="str">
        <f>Sleeps!A117</f>
        <v>CBH Sidings SG</v>
      </c>
      <c r="B117" s="12">
        <f>Sleeps!B117</f>
        <v>8</v>
      </c>
      <c r="C117" t="str">
        <f>Sleeps!C117</f>
        <v>Salmon Gums</v>
      </c>
      <c r="D117" s="204">
        <f>'DORC build-up'!I61</f>
        <v>1.5</v>
      </c>
      <c r="E117" s="232">
        <f>'DORC build-up'!H61</f>
        <v>1.5349999999999999</v>
      </c>
      <c r="F117" s="269">
        <f t="shared" si="3"/>
        <v>273065.625</v>
      </c>
      <c r="G117" s="299">
        <f t="shared" si="4"/>
        <v>0.94117647058823539</v>
      </c>
      <c r="H117" s="187">
        <f t="shared" si="5"/>
        <v>628733.6015625</v>
      </c>
    </row>
    <row r="118" spans="1:8" ht="13.9" x14ac:dyDescent="0.4">
      <c r="A118" s="12" t="str">
        <f>Sleeps!A118</f>
        <v>CBH Sidings SG</v>
      </c>
      <c r="B118" s="12">
        <f>Sleeps!B118</f>
        <v>8</v>
      </c>
      <c r="C118" t="str">
        <f>Sleeps!C118</f>
        <v>Southern Cross</v>
      </c>
      <c r="D118" s="204">
        <f>'DORC build-up'!I62</f>
        <v>1.4</v>
      </c>
      <c r="E118" s="232">
        <f>'DORC build-up'!H62</f>
        <v>2.79</v>
      </c>
      <c r="F118" s="269">
        <f t="shared" si="3"/>
        <v>273065.625</v>
      </c>
      <c r="G118" s="299">
        <f t="shared" si="4"/>
        <v>0.94117647058823539</v>
      </c>
      <c r="H118" s="187">
        <f t="shared" si="5"/>
        <v>1066594.33125</v>
      </c>
    </row>
    <row r="119" spans="1:8" ht="13.9" x14ac:dyDescent="0.4">
      <c r="A119" s="12" t="str">
        <f>Sleeps!A119</f>
        <v>CBH Sidings SG</v>
      </c>
      <c r="B119" s="12">
        <f>Sleeps!B119</f>
        <v>8</v>
      </c>
      <c r="C119" t="str">
        <f>Sleeps!C119</f>
        <v>Tammin</v>
      </c>
      <c r="D119" s="204">
        <f>'DORC build-up'!I63</f>
        <v>1.3</v>
      </c>
      <c r="E119" s="232">
        <f>'DORC build-up'!H63</f>
        <v>2.29</v>
      </c>
      <c r="F119" s="269">
        <f t="shared" si="3"/>
        <v>273065.625</v>
      </c>
      <c r="G119" s="299">
        <f t="shared" si="4"/>
        <v>0.94117647058823539</v>
      </c>
      <c r="H119" s="187">
        <f t="shared" si="5"/>
        <v>812916.36562499998</v>
      </c>
    </row>
    <row r="120" spans="1:8" ht="13.9" x14ac:dyDescent="0.4">
      <c r="A120" s="12" t="str">
        <f>Sleeps!A120</f>
        <v>Sidings &amp; Other</v>
      </c>
      <c r="B120" s="12">
        <f>Sleeps!B120</f>
        <v>9</v>
      </c>
      <c r="C120" t="str">
        <f>Sleeps!C120</f>
        <v>Esperance Industrial Road</v>
      </c>
      <c r="D120" s="204">
        <f>'DORC build-up'!I64</f>
        <v>1.5</v>
      </c>
      <c r="E120" s="232">
        <f>'DORC build-up'!H64</f>
        <v>3.673</v>
      </c>
      <c r="F120" s="269">
        <f t="shared" si="3"/>
        <v>273065.625</v>
      </c>
      <c r="G120" s="299">
        <f t="shared" si="4"/>
        <v>0.94117647058823539</v>
      </c>
      <c r="H120" s="187">
        <f t="shared" si="5"/>
        <v>1504455.0609375001</v>
      </c>
    </row>
    <row r="121" spans="1:8" ht="13.9" x14ac:dyDescent="0.4">
      <c r="A121" s="12" t="str">
        <f>Sleeps!A121</f>
        <v>Sidings &amp; Other</v>
      </c>
      <c r="B121" s="12">
        <f>Sleeps!B121</f>
        <v>9</v>
      </c>
      <c r="C121" t="str">
        <f>Sleeps!C121</f>
        <v>West Kalgoorlie Industrial Road</v>
      </c>
      <c r="D121" s="204">
        <f>'DORC build-up'!I65</f>
        <v>1.4</v>
      </c>
      <c r="E121" s="232">
        <f>'DORC build-up'!H65</f>
        <v>2.0867</v>
      </c>
      <c r="F121" s="269">
        <f t="shared" si="3"/>
        <v>273065.625</v>
      </c>
      <c r="G121" s="299">
        <f t="shared" si="4"/>
        <v>0.94117647058823539</v>
      </c>
      <c r="H121" s="187">
        <f t="shared" si="5"/>
        <v>797728.45556249993</v>
      </c>
    </row>
    <row r="122" spans="1:8" ht="13.9" x14ac:dyDescent="0.4">
      <c r="A122" s="12" t="str">
        <f>Sleeps!A122</f>
        <v>Sidings &amp; Other</v>
      </c>
      <c r="B122" s="12">
        <f>Sleeps!B122</f>
        <v>9</v>
      </c>
      <c r="C122" t="str">
        <f>Sleeps!C122</f>
        <v>Kewdale North Grid</v>
      </c>
      <c r="D122" s="204">
        <f>'DORC build-up'!I66</f>
        <v>1</v>
      </c>
      <c r="E122" s="232">
        <f>'DORC build-up'!H66</f>
        <v>2.8450000000000002</v>
      </c>
      <c r="F122" s="269">
        <f t="shared" si="3"/>
        <v>273065.625</v>
      </c>
      <c r="G122" s="299">
        <f t="shared" si="4"/>
        <v>0.94117647058823539</v>
      </c>
      <c r="H122" s="187">
        <f t="shared" si="5"/>
        <v>776871.703125</v>
      </c>
    </row>
    <row r="123" spans="1:8" ht="13.9" x14ac:dyDescent="0.4">
      <c r="A123" s="12" t="str">
        <f>Sleeps!A123</f>
        <v>Sidings &amp; Other</v>
      </c>
      <c r="B123" s="12">
        <f>Sleeps!B123</f>
        <v>9</v>
      </c>
      <c r="C123" t="str">
        <f>Sleeps!C123</f>
        <v>Kewdale BP Loading Depot</v>
      </c>
      <c r="D123" s="204">
        <f>'DORC build-up'!I67</f>
        <v>1</v>
      </c>
      <c r="E123" s="232">
        <f>'DORC build-up'!H67</f>
        <v>1.3919999999999999</v>
      </c>
      <c r="F123" s="269">
        <f t="shared" si="3"/>
        <v>273065.625</v>
      </c>
      <c r="G123" s="299">
        <f t="shared" si="4"/>
        <v>0.94117647058823539</v>
      </c>
      <c r="H123" s="187">
        <f t="shared" si="5"/>
        <v>380107.35</v>
      </c>
    </row>
    <row r="124" spans="1:8" ht="13.9" x14ac:dyDescent="0.4">
      <c r="A124" s="12" t="str">
        <f>Sleeps!A124</f>
        <v>SWM</v>
      </c>
      <c r="B124" s="12">
        <f>Sleeps!B124</f>
        <v>10</v>
      </c>
      <c r="C124" t="str">
        <f>Sleeps!C124</f>
        <v>Kwinana</v>
      </c>
      <c r="D124" s="204">
        <f>'DORC build-up'!I68</f>
        <v>0</v>
      </c>
      <c r="E124" s="232">
        <f>'DORC build-up'!H68</f>
        <v>0</v>
      </c>
      <c r="F124" s="269">
        <f t="shared" si="3"/>
        <v>273065.625</v>
      </c>
      <c r="G124" s="299">
        <f t="shared" si="4"/>
        <v>0.94117647058823539</v>
      </c>
      <c r="H124" s="187">
        <f t="shared" si="5"/>
        <v>0</v>
      </c>
    </row>
    <row r="125" spans="1:8" ht="13.9" x14ac:dyDescent="0.4">
      <c r="A125" s="12" t="str">
        <f>Sleeps!A125</f>
        <v>SWM</v>
      </c>
      <c r="B125" s="12">
        <f>Sleeps!B125</f>
        <v>10</v>
      </c>
      <c r="C125" t="str">
        <f>Sleeps!C125</f>
        <v>Kwinana to Mundijong Junction</v>
      </c>
      <c r="D125" s="204">
        <f>'DORC build-up'!I69</f>
        <v>1.2</v>
      </c>
      <c r="E125" s="232">
        <f>'DORC build-up'!H69</f>
        <v>30.033999999999999</v>
      </c>
      <c r="F125" s="269">
        <f t="shared" si="3"/>
        <v>273065.625</v>
      </c>
      <c r="G125" s="299">
        <f t="shared" si="4"/>
        <v>0.94117647058823539</v>
      </c>
      <c r="H125" s="187">
        <f t="shared" si="5"/>
        <v>9841503.5774999987</v>
      </c>
    </row>
    <row r="126" spans="1:8" ht="13.9" x14ac:dyDescent="0.4">
      <c r="A126" s="12" t="str">
        <f>Sleeps!A126</f>
        <v>SWM</v>
      </c>
      <c r="B126" s="12">
        <f>Sleeps!B126</f>
        <v>11</v>
      </c>
      <c r="C126" t="str">
        <f>Sleeps!C126</f>
        <v>Mundijong Junction to Pinjarra</v>
      </c>
      <c r="D126" s="204">
        <f>'DORC build-up'!I70</f>
        <v>1.2</v>
      </c>
      <c r="E126" s="232">
        <f>'DORC build-up'!H70</f>
        <v>47.5505</v>
      </c>
      <c r="F126" s="269">
        <f t="shared" si="3"/>
        <v>273065.625</v>
      </c>
      <c r="G126" s="299">
        <f t="shared" si="4"/>
        <v>0.94117647058823539</v>
      </c>
      <c r="H126" s="187">
        <f t="shared" si="5"/>
        <v>15581288.401875</v>
      </c>
    </row>
    <row r="127" spans="1:8" ht="13.9" x14ac:dyDescent="0.4">
      <c r="A127" s="12" t="str">
        <f>Sleeps!A127</f>
        <v>SWM</v>
      </c>
      <c r="B127" s="12">
        <f>Sleeps!B127</f>
        <v>11</v>
      </c>
      <c r="C127" t="str">
        <f>Sleeps!C127</f>
        <v>Pinjarra to Pinjarra South</v>
      </c>
      <c r="D127" s="204">
        <f>'DORC build-up'!I71</f>
        <v>1.2</v>
      </c>
      <c r="E127" s="232">
        <f>'DORC build-up'!H71</f>
        <v>3.1960000000000002</v>
      </c>
      <c r="F127" s="269">
        <f t="shared" si="3"/>
        <v>273065.625</v>
      </c>
      <c r="G127" s="299">
        <f t="shared" si="4"/>
        <v>0.94117647058823539</v>
      </c>
      <c r="H127" s="187">
        <f t="shared" si="5"/>
        <v>1047261.285</v>
      </c>
    </row>
    <row r="128" spans="1:8" ht="13.9" x14ac:dyDescent="0.4">
      <c r="A128" s="12" t="str">
        <f>Sleeps!A128</f>
        <v>SWM</v>
      </c>
      <c r="B128" s="12">
        <f>Sleeps!B128</f>
        <v>11</v>
      </c>
      <c r="C128" t="str">
        <f>Sleeps!C128</f>
        <v>Pinjarra South to Wagerup North</v>
      </c>
      <c r="D128" s="204">
        <f>'DORC build-up'!I72</f>
        <v>1.2</v>
      </c>
      <c r="E128" s="232">
        <f>'DORC build-up'!H72</f>
        <v>31.8</v>
      </c>
      <c r="F128" s="269">
        <f t="shared" si="3"/>
        <v>273065.625</v>
      </c>
      <c r="G128" s="299">
        <f t="shared" si="4"/>
        <v>0.94117647058823539</v>
      </c>
      <c r="H128" s="187">
        <f t="shared" si="5"/>
        <v>10420184.25</v>
      </c>
    </row>
    <row r="129" spans="1:8" ht="13.9" x14ac:dyDescent="0.4">
      <c r="A129" s="12" t="str">
        <f>Sleeps!A129</f>
        <v>SWM</v>
      </c>
      <c r="B129" s="12">
        <f>Sleeps!B129</f>
        <v>11</v>
      </c>
      <c r="C129" t="str">
        <f>Sleeps!C129</f>
        <v>Wagerup North to Wagerup South</v>
      </c>
      <c r="D129" s="204">
        <f>'DORC build-up'!I73</f>
        <v>1.2</v>
      </c>
      <c r="E129" s="232">
        <f>'DORC build-up'!H73</f>
        <v>1.08</v>
      </c>
      <c r="F129" s="269">
        <f t="shared" si="3"/>
        <v>273065.625</v>
      </c>
      <c r="G129" s="299">
        <f t="shared" si="4"/>
        <v>0.94117647058823539</v>
      </c>
      <c r="H129" s="187">
        <f t="shared" si="5"/>
        <v>353893.05</v>
      </c>
    </row>
    <row r="130" spans="1:8" ht="13.9" x14ac:dyDescent="0.4">
      <c r="A130" s="12" t="str">
        <f>Sleeps!A130</f>
        <v>SWM</v>
      </c>
      <c r="B130" s="12">
        <f>Sleeps!B130</f>
        <v>11</v>
      </c>
      <c r="C130" t="str">
        <f>Sleeps!C130</f>
        <v>Wagerup South to Brunswick North</v>
      </c>
      <c r="D130" s="204">
        <f>'DORC build-up'!I74</f>
        <v>1.2</v>
      </c>
      <c r="E130" s="232">
        <f>'DORC build-up'!H74</f>
        <v>40.674999999999997</v>
      </c>
      <c r="F130" s="269">
        <f t="shared" si="3"/>
        <v>273065.625</v>
      </c>
      <c r="G130" s="299">
        <f t="shared" si="4"/>
        <v>0.94117647058823539</v>
      </c>
      <c r="H130" s="187">
        <f t="shared" si="5"/>
        <v>13328333.15625</v>
      </c>
    </row>
    <row r="131" spans="1:8" ht="13.9" x14ac:dyDescent="0.4">
      <c r="A131" s="12" t="str">
        <f>Sleeps!A131</f>
        <v>SWM</v>
      </c>
      <c r="B131" s="12">
        <f>Sleeps!B131</f>
        <v>11</v>
      </c>
      <c r="C131" t="str">
        <f>Sleeps!C131</f>
        <v>Brunswick North to Brunswick Junction</v>
      </c>
      <c r="D131" s="204">
        <f>'DORC build-up'!I75</f>
        <v>1.2</v>
      </c>
      <c r="E131" s="232">
        <f>'DORC build-up'!H75</f>
        <v>1.036</v>
      </c>
      <c r="F131" s="269">
        <f t="shared" si="3"/>
        <v>273065.625</v>
      </c>
      <c r="G131" s="299">
        <f t="shared" si="4"/>
        <v>0.94117647058823539</v>
      </c>
      <c r="H131" s="187">
        <f t="shared" si="5"/>
        <v>339475.185</v>
      </c>
    </row>
    <row r="132" spans="1:8" ht="13.9" x14ac:dyDescent="0.4">
      <c r="A132" s="12" t="str">
        <f>Sleeps!A132</f>
        <v>SWM</v>
      </c>
      <c r="B132" s="12">
        <f>Sleeps!B132</f>
        <v>11</v>
      </c>
      <c r="C132" t="str">
        <f>Sleeps!C132</f>
        <v>Brunswick Junction</v>
      </c>
      <c r="D132" s="204">
        <f>'DORC build-up'!I76</f>
        <v>0</v>
      </c>
      <c r="E132" s="232">
        <f>'DORC build-up'!H76</f>
        <v>0</v>
      </c>
      <c r="F132" s="269">
        <f t="shared" si="3"/>
        <v>273065.625</v>
      </c>
      <c r="G132" s="299">
        <f t="shared" si="4"/>
        <v>0.94117647058823539</v>
      </c>
      <c r="H132" s="187">
        <f t="shared" si="5"/>
        <v>0</v>
      </c>
    </row>
    <row r="133" spans="1:8" ht="13.9" x14ac:dyDescent="0.4">
      <c r="A133" s="12" t="str">
        <f>Sleeps!A133</f>
        <v>SWM</v>
      </c>
      <c r="B133" s="12">
        <f>Sleeps!B133</f>
        <v>11</v>
      </c>
      <c r="C133" t="str">
        <f>Sleeps!C133</f>
        <v>Brunswick Junction to Picton Junction</v>
      </c>
      <c r="D133" s="204">
        <f>'DORC build-up'!I77</f>
        <v>1.2</v>
      </c>
      <c r="E133" s="232">
        <f>'DORC build-up'!H77</f>
        <v>24.024999999999999</v>
      </c>
      <c r="F133" s="269">
        <f t="shared" si="3"/>
        <v>273065.625</v>
      </c>
      <c r="G133" s="299">
        <f t="shared" si="4"/>
        <v>0.94117647058823539</v>
      </c>
      <c r="H133" s="187">
        <f t="shared" si="5"/>
        <v>7872481.96875</v>
      </c>
    </row>
    <row r="134" spans="1:8" ht="13.9" x14ac:dyDescent="0.4">
      <c r="A134" s="12" t="str">
        <f>Sleeps!A134</f>
        <v>Sidings &amp; Other</v>
      </c>
      <c r="B134" s="12">
        <f>Sleeps!B134</f>
        <v>12</v>
      </c>
      <c r="C134" t="str">
        <f>Sleeps!C134</f>
        <v>Cockburn North to Robb Jetty (NG)</v>
      </c>
      <c r="D134" s="204">
        <f>'DORC build-up'!I78</f>
        <v>1</v>
      </c>
      <c r="E134" s="232">
        <f>'DORC build-up'!H78</f>
        <v>5.7709999999999999</v>
      </c>
      <c r="F134" s="269">
        <f t="shared" ref="F134:F197" si="6">H$15</f>
        <v>273065.625</v>
      </c>
      <c r="G134" s="299">
        <f t="shared" ref="G134:G197" si="7">$H$17</f>
        <v>0.94117647058823539</v>
      </c>
      <c r="H134" s="187">
        <f t="shared" ref="H134:H197" si="8">E134*F134*D134</f>
        <v>1575861.721875</v>
      </c>
    </row>
    <row r="135" spans="1:8" ht="13.9" x14ac:dyDescent="0.4">
      <c r="A135" s="12" t="str">
        <f>Sleeps!A135</f>
        <v>Non-operational</v>
      </c>
      <c r="B135" s="12">
        <f>Sleeps!B135</f>
        <v>13</v>
      </c>
      <c r="C135" t="str">
        <f>Sleeps!C135</f>
        <v>Picton Junction to Greenbushes</v>
      </c>
      <c r="D135" s="204">
        <f>'DORC build-up'!I79</f>
        <v>1.2</v>
      </c>
      <c r="E135" s="232">
        <f>'DORC build-up'!H79</f>
        <v>78.310400000000001</v>
      </c>
      <c r="F135" s="269">
        <f t="shared" si="6"/>
        <v>273065.625</v>
      </c>
      <c r="G135" s="299">
        <f t="shared" si="7"/>
        <v>0.94117647058823539</v>
      </c>
      <c r="H135" s="187">
        <f t="shared" si="8"/>
        <v>25660653.984000001</v>
      </c>
    </row>
    <row r="136" spans="1:8" ht="13.9" x14ac:dyDescent="0.4">
      <c r="A136" s="12" t="str">
        <f>Sleeps!A136</f>
        <v>Non-operational</v>
      </c>
      <c r="B136" s="12">
        <f>Sleeps!B136</f>
        <v>13</v>
      </c>
      <c r="C136" t="str">
        <f>Sleeps!C136</f>
        <v>Greenbushes to Lambert</v>
      </c>
      <c r="D136" s="204">
        <f>'DORC build-up'!I80</f>
        <v>1.2</v>
      </c>
      <c r="E136" s="232">
        <f>'DORC build-up'!H80</f>
        <v>71.682000000000002</v>
      </c>
      <c r="F136" s="269">
        <f t="shared" si="6"/>
        <v>273065.625</v>
      </c>
      <c r="G136" s="299">
        <f t="shared" si="7"/>
        <v>0.94117647058823539</v>
      </c>
      <c r="H136" s="187">
        <f t="shared" si="8"/>
        <v>23488668.157500003</v>
      </c>
    </row>
    <row r="137" spans="1:8" ht="13.9" x14ac:dyDescent="0.4">
      <c r="A137" s="12" t="str">
        <f>Sleeps!A137</f>
        <v>Non-operational</v>
      </c>
      <c r="B137" s="12">
        <f>Sleeps!B137</f>
        <v>14</v>
      </c>
      <c r="C137" t="str">
        <f>Sleeps!C137</f>
        <v>Boyanup to Capel</v>
      </c>
      <c r="D137" s="204">
        <f>'DORC build-up'!I81</f>
        <v>1.2</v>
      </c>
      <c r="E137" s="232">
        <f>'DORC build-up'!H81</f>
        <v>21.815999999999999</v>
      </c>
      <c r="F137" s="269">
        <f t="shared" si="6"/>
        <v>273065.625</v>
      </c>
      <c r="G137" s="299">
        <f t="shared" si="7"/>
        <v>0.94117647058823539</v>
      </c>
      <c r="H137" s="187">
        <f t="shared" si="8"/>
        <v>7148639.6099999994</v>
      </c>
    </row>
    <row r="138" spans="1:8" ht="13.9" x14ac:dyDescent="0.4">
      <c r="A138" s="12" t="str">
        <f>Sleeps!A138</f>
        <v>SWM</v>
      </c>
      <c r="B138" s="12">
        <f>Sleeps!B138</f>
        <v>15</v>
      </c>
      <c r="C138" t="str">
        <f>Sleeps!C138</f>
        <v>Picton Junction to Picton East</v>
      </c>
      <c r="D138" s="204">
        <f>'DORC build-up'!I82</f>
        <v>1.2</v>
      </c>
      <c r="E138" s="232">
        <f>'DORC build-up'!H82</f>
        <v>4.0385999999999997</v>
      </c>
      <c r="F138" s="269">
        <f t="shared" si="6"/>
        <v>273065.625</v>
      </c>
      <c r="G138" s="299">
        <f t="shared" si="7"/>
        <v>0.94117647058823539</v>
      </c>
      <c r="H138" s="187">
        <f t="shared" si="8"/>
        <v>1323363.3997499999</v>
      </c>
    </row>
    <row r="139" spans="1:8" ht="13.9" x14ac:dyDescent="0.4">
      <c r="A139" s="12" t="str">
        <f>Sleeps!A139</f>
        <v>SWM</v>
      </c>
      <c r="B139" s="12">
        <f>Sleeps!B139</f>
        <v>16</v>
      </c>
      <c r="C139" t="str">
        <f>Sleeps!C139</f>
        <v>Picton Junction to Bunbury Inner Harbour</v>
      </c>
      <c r="D139" s="204">
        <f>'DORC build-up'!I83</f>
        <v>1.2</v>
      </c>
      <c r="E139" s="232">
        <f>'DORC build-up'!H83</f>
        <v>9.4649999999999999</v>
      </c>
      <c r="F139" s="269">
        <f t="shared" si="6"/>
        <v>273065.625</v>
      </c>
      <c r="G139" s="299">
        <f t="shared" si="7"/>
        <v>0.94117647058823539</v>
      </c>
      <c r="H139" s="187">
        <f t="shared" si="8"/>
        <v>3101479.3687499999</v>
      </c>
    </row>
    <row r="140" spans="1:8" ht="13.9" x14ac:dyDescent="0.4">
      <c r="A140" s="12" t="str">
        <f>Sleeps!A140</f>
        <v>SWM</v>
      </c>
      <c r="B140" s="12">
        <f>Sleeps!B140</f>
        <v>17</v>
      </c>
      <c r="C140" t="str">
        <f>Sleeps!C140</f>
        <v>Picton Junction to Picton Container Terminal</v>
      </c>
      <c r="D140" s="204">
        <f>'DORC build-up'!I84</f>
        <v>1.2</v>
      </c>
      <c r="E140" s="232">
        <f>'DORC build-up'!H84</f>
        <v>1.6990000000000001</v>
      </c>
      <c r="F140" s="269">
        <f t="shared" si="6"/>
        <v>273065.625</v>
      </c>
      <c r="G140" s="299">
        <f t="shared" si="7"/>
        <v>0.94117647058823539</v>
      </c>
      <c r="H140" s="187">
        <f t="shared" si="8"/>
        <v>556726.19625000004</v>
      </c>
    </row>
    <row r="141" spans="1:8" ht="13.9" x14ac:dyDescent="0.4">
      <c r="A141" s="12" t="str">
        <f>Sleeps!A141</f>
        <v>SWM</v>
      </c>
      <c r="B141" s="12">
        <f>Sleeps!B141</f>
        <v>17</v>
      </c>
      <c r="C141" t="str">
        <f>Sleeps!C141</f>
        <v>Picton Container Terminal to Bunbury Terminal</v>
      </c>
      <c r="D141" s="204">
        <f>'DORC build-up'!I85</f>
        <v>1.2</v>
      </c>
      <c r="E141" s="232">
        <f>'DORC build-up'!H85</f>
        <v>4</v>
      </c>
      <c r="F141" s="269">
        <f t="shared" si="6"/>
        <v>273065.625</v>
      </c>
      <c r="G141" s="299">
        <f t="shared" si="7"/>
        <v>0.94117647058823539</v>
      </c>
      <c r="H141" s="187">
        <f t="shared" si="8"/>
        <v>1310715</v>
      </c>
    </row>
    <row r="142" spans="1:8" ht="13.9" x14ac:dyDescent="0.4">
      <c r="A142" s="12" t="str">
        <f>Sleeps!A142</f>
        <v>SWM</v>
      </c>
      <c r="B142" s="12">
        <f>Sleeps!B142</f>
        <v>18</v>
      </c>
      <c r="C142" t="str">
        <f>Sleeps!C142</f>
        <v>Pinjarra to Alumina Junction</v>
      </c>
      <c r="D142" s="204">
        <f>'DORC build-up'!I86</f>
        <v>1.2</v>
      </c>
      <c r="E142" s="232">
        <f>'DORC build-up'!H86</f>
        <v>1.8260000000000001</v>
      </c>
      <c r="F142" s="269">
        <f t="shared" si="6"/>
        <v>273065.625</v>
      </c>
      <c r="G142" s="299">
        <f t="shared" si="7"/>
        <v>0.94117647058823539</v>
      </c>
      <c r="H142" s="187">
        <f t="shared" si="8"/>
        <v>598341.39750000008</v>
      </c>
    </row>
    <row r="143" spans="1:8" ht="13.9" x14ac:dyDescent="0.4">
      <c r="A143" s="12" t="str">
        <f>Sleeps!A143</f>
        <v>SWM</v>
      </c>
      <c r="B143" s="12">
        <f>Sleeps!B143</f>
        <v>19</v>
      </c>
      <c r="C143" t="str">
        <f>Sleeps!C143</f>
        <v>Alumina Junction to Pinjarra South</v>
      </c>
      <c r="D143" s="204">
        <f>'DORC build-up'!I87</f>
        <v>1.2</v>
      </c>
      <c r="E143" s="232">
        <f>'DORC build-up'!H87</f>
        <v>1.05491</v>
      </c>
      <c r="F143" s="269">
        <f t="shared" si="6"/>
        <v>273065.625</v>
      </c>
      <c r="G143" s="299">
        <f t="shared" si="7"/>
        <v>0.94117647058823539</v>
      </c>
      <c r="H143" s="187">
        <f t="shared" si="8"/>
        <v>345671.59016249998</v>
      </c>
    </row>
    <row r="144" spans="1:8" ht="13.9" x14ac:dyDescent="0.4">
      <c r="A144" s="12" t="str">
        <f>Sleeps!A144</f>
        <v>Collie</v>
      </c>
      <c r="B144" s="12">
        <f>Sleeps!B144</f>
        <v>20</v>
      </c>
      <c r="C144" t="str">
        <f>Sleeps!C144</f>
        <v>Brunswick Junction to Brunswick East</v>
      </c>
      <c r="D144" s="204">
        <f>'DORC build-up'!I88</f>
        <v>1.2</v>
      </c>
      <c r="E144" s="232">
        <f>'DORC build-up'!H88</f>
        <v>0.97499999999999998</v>
      </c>
      <c r="F144" s="269">
        <f t="shared" si="6"/>
        <v>273065.625</v>
      </c>
      <c r="G144" s="299">
        <f t="shared" si="7"/>
        <v>0.94117647058823539</v>
      </c>
      <c r="H144" s="187">
        <f t="shared" si="8"/>
        <v>319486.78125</v>
      </c>
    </row>
    <row r="145" spans="1:8" ht="13.9" x14ac:dyDescent="0.4">
      <c r="A145" s="12" t="str">
        <f>Sleeps!A145</f>
        <v>Collie</v>
      </c>
      <c r="B145" s="12">
        <f>Sleeps!B145</f>
        <v>20</v>
      </c>
      <c r="C145" t="str">
        <f>Sleeps!C145</f>
        <v>Brunswick East to Worsley</v>
      </c>
      <c r="D145" s="204">
        <f>'DORC build-up'!I89</f>
        <v>1.2</v>
      </c>
      <c r="E145" s="232">
        <f>'DORC build-up'!H89</f>
        <v>24.760999999999999</v>
      </c>
      <c r="F145" s="269">
        <f t="shared" si="6"/>
        <v>273065.625</v>
      </c>
      <c r="G145" s="299">
        <f t="shared" si="7"/>
        <v>0.94117647058823539</v>
      </c>
      <c r="H145" s="187">
        <f t="shared" si="8"/>
        <v>8113653.5287499996</v>
      </c>
    </row>
    <row r="146" spans="1:8" ht="13.9" x14ac:dyDescent="0.4">
      <c r="A146" s="12" t="str">
        <f>Sleeps!A146</f>
        <v>Collie</v>
      </c>
      <c r="B146" s="12">
        <f>Sleeps!B146</f>
        <v>20</v>
      </c>
      <c r="C146" t="str">
        <f>Sleeps!C146</f>
        <v>Worsley to Worsley East</v>
      </c>
      <c r="D146" s="204">
        <f>'DORC build-up'!I90</f>
        <v>1.2</v>
      </c>
      <c r="E146" s="232">
        <f>'DORC build-up'!H90</f>
        <v>0.95399999999999996</v>
      </c>
      <c r="F146" s="269">
        <f t="shared" si="6"/>
        <v>273065.625</v>
      </c>
      <c r="G146" s="299">
        <f t="shared" si="7"/>
        <v>0.94117647058823539</v>
      </c>
      <c r="H146" s="187">
        <f t="shared" si="8"/>
        <v>312605.52749999997</v>
      </c>
    </row>
    <row r="147" spans="1:8" ht="13.9" x14ac:dyDescent="0.4">
      <c r="A147" s="12" t="str">
        <f>Sleeps!A147</f>
        <v>Collie</v>
      </c>
      <c r="B147" s="12">
        <f>Sleeps!B147</f>
        <v>20</v>
      </c>
      <c r="C147" t="str">
        <f>Sleeps!C147</f>
        <v>Worsley East to Ewington Junction</v>
      </c>
      <c r="D147" s="204">
        <f>'DORC build-up'!I91</f>
        <v>1.2</v>
      </c>
      <c r="E147" s="232">
        <f>'DORC build-up'!H91</f>
        <v>27.468</v>
      </c>
      <c r="F147" s="269">
        <f t="shared" si="6"/>
        <v>273065.625</v>
      </c>
      <c r="G147" s="299">
        <f t="shared" si="7"/>
        <v>0.94117647058823539</v>
      </c>
      <c r="H147" s="187">
        <f t="shared" si="8"/>
        <v>9000679.9049999993</v>
      </c>
    </row>
    <row r="148" spans="1:8" ht="13.9" x14ac:dyDescent="0.4">
      <c r="A148" s="12" t="str">
        <f>Sleeps!A148</f>
        <v>Collie</v>
      </c>
      <c r="B148" s="12">
        <f>Sleeps!B148</f>
        <v>20</v>
      </c>
      <c r="C148" t="str">
        <f>Sleeps!C148</f>
        <v>Ewington Junction to Premier</v>
      </c>
      <c r="D148" s="204">
        <f>'DORC build-up'!I92</f>
        <v>1.2</v>
      </c>
      <c r="E148" s="232">
        <f>'DORC build-up'!H92</f>
        <v>2.41</v>
      </c>
      <c r="F148" s="269">
        <f t="shared" si="6"/>
        <v>273065.625</v>
      </c>
      <c r="G148" s="299">
        <f t="shared" si="7"/>
        <v>0.94117647058823539</v>
      </c>
      <c r="H148" s="187">
        <f t="shared" si="8"/>
        <v>789705.78749999998</v>
      </c>
    </row>
    <row r="149" spans="1:8" ht="13.9" x14ac:dyDescent="0.4">
      <c r="A149" s="12" t="str">
        <f>Sleeps!A149</f>
        <v>Collie</v>
      </c>
      <c r="B149" s="12">
        <f>Sleeps!B149</f>
        <v>21</v>
      </c>
      <c r="C149" t="str">
        <f>Sleeps!C149</f>
        <v>Brunswick North to Brunswick East</v>
      </c>
      <c r="D149" s="204">
        <f>'DORC build-up'!I93</f>
        <v>1.2</v>
      </c>
      <c r="E149" s="232">
        <f>'DORC build-up'!H93</f>
        <v>1.111</v>
      </c>
      <c r="F149" s="269">
        <f t="shared" si="6"/>
        <v>273065.625</v>
      </c>
      <c r="G149" s="299">
        <f t="shared" si="7"/>
        <v>0.94117647058823539</v>
      </c>
      <c r="H149" s="187">
        <f t="shared" si="8"/>
        <v>364051.09125</v>
      </c>
    </row>
    <row r="150" spans="1:8" ht="13.9" x14ac:dyDescent="0.4">
      <c r="A150" s="12" t="str">
        <f>Sleeps!A150</f>
        <v>Collie</v>
      </c>
      <c r="B150" s="12">
        <f>Sleeps!B150</f>
        <v>22</v>
      </c>
      <c r="C150" t="str">
        <f>Sleeps!C150</f>
        <v>Worsley to Hamilton</v>
      </c>
      <c r="D150" s="204">
        <f>'DORC build-up'!I94</f>
        <v>1.2</v>
      </c>
      <c r="E150" s="232">
        <f>'DORC build-up'!H94</f>
        <v>11.034000000000001</v>
      </c>
      <c r="F150" s="269">
        <f t="shared" si="6"/>
        <v>273065.625</v>
      </c>
      <c r="G150" s="299">
        <f t="shared" si="7"/>
        <v>0.94117647058823539</v>
      </c>
      <c r="H150" s="187">
        <f t="shared" si="8"/>
        <v>3615607.3275000001</v>
      </c>
    </row>
    <row r="151" spans="1:8" ht="13.9" x14ac:dyDescent="0.4">
      <c r="A151" s="12" t="str">
        <f>Sleeps!A151</f>
        <v>Collie</v>
      </c>
      <c r="B151" s="12">
        <f>Sleeps!B151</f>
        <v>22</v>
      </c>
      <c r="C151" t="str">
        <f>Sleeps!C151</f>
        <v>Worsley East to Worsley North</v>
      </c>
      <c r="D151" s="204">
        <f>'DORC build-up'!I95</f>
        <v>1.2</v>
      </c>
      <c r="E151" s="232">
        <f>'DORC build-up'!H95</f>
        <v>1.0820000000000001</v>
      </c>
      <c r="F151" s="269">
        <f t="shared" si="6"/>
        <v>273065.625</v>
      </c>
      <c r="G151" s="299">
        <f t="shared" si="7"/>
        <v>0.94117647058823539</v>
      </c>
      <c r="H151" s="187">
        <f t="shared" si="8"/>
        <v>354548.40750000003</v>
      </c>
    </row>
    <row r="152" spans="1:8" ht="13.9" x14ac:dyDescent="0.4">
      <c r="A152" s="12" t="str">
        <f>Sleeps!A152</f>
        <v>GSR</v>
      </c>
      <c r="B152" s="12">
        <f>Sleeps!B152</f>
        <v>23</v>
      </c>
      <c r="C152" t="str">
        <f>Sleeps!C152</f>
        <v>Avon Yard to York</v>
      </c>
      <c r="D152" s="204">
        <f>'DORC build-up'!I96</f>
        <v>1.3</v>
      </c>
      <c r="E152" s="232">
        <f>'DORC build-up'!H96</f>
        <v>41.902999999999999</v>
      </c>
      <c r="F152" s="269">
        <f t="shared" si="6"/>
        <v>273065.625</v>
      </c>
      <c r="G152" s="299">
        <f t="shared" si="7"/>
        <v>0.94117647058823539</v>
      </c>
      <c r="H152" s="187">
        <f t="shared" si="8"/>
        <v>14874949.549687501</v>
      </c>
    </row>
    <row r="153" spans="1:8" ht="13.9" x14ac:dyDescent="0.4">
      <c r="A153" s="12" t="str">
        <f>Sleeps!A153</f>
        <v>GSR</v>
      </c>
      <c r="B153" s="12">
        <f>Sleeps!B153</f>
        <v>23</v>
      </c>
      <c r="C153" t="str">
        <f>Sleeps!C153</f>
        <v>York to Brookton</v>
      </c>
      <c r="D153" s="204">
        <f>'DORC build-up'!I97</f>
        <v>1.3</v>
      </c>
      <c r="E153" s="232">
        <f>'DORC build-up'!H97</f>
        <v>64.180199999999999</v>
      </c>
      <c r="F153" s="269">
        <f t="shared" si="6"/>
        <v>273065.625</v>
      </c>
      <c r="G153" s="299">
        <f t="shared" si="7"/>
        <v>0.94117647058823539</v>
      </c>
      <c r="H153" s="187">
        <f t="shared" si="8"/>
        <v>22783028.3533125</v>
      </c>
    </row>
    <row r="154" spans="1:8" ht="13.9" x14ac:dyDescent="0.4">
      <c r="A154" s="12" t="str">
        <f>Sleeps!A154</f>
        <v>GSR</v>
      </c>
      <c r="B154" s="12">
        <f>Sleeps!B154</f>
        <v>23</v>
      </c>
      <c r="C154" t="str">
        <f>Sleeps!C154</f>
        <v>Brookton to Narrogin</v>
      </c>
      <c r="D154" s="204">
        <f>'DORC build-up'!I98</f>
        <v>1.3</v>
      </c>
      <c r="E154" s="232">
        <f>'DORC build-up'!H98</f>
        <v>74.177800000000005</v>
      </c>
      <c r="F154" s="269">
        <f t="shared" si="6"/>
        <v>273065.625</v>
      </c>
      <c r="G154" s="299">
        <f t="shared" si="7"/>
        <v>0.94117647058823539</v>
      </c>
      <c r="H154" s="187">
        <f t="shared" si="8"/>
        <v>26332029.513562504</v>
      </c>
    </row>
    <row r="155" spans="1:8" ht="13.9" x14ac:dyDescent="0.4">
      <c r="A155" s="12" t="str">
        <f>Sleeps!A155</f>
        <v>GSR</v>
      </c>
      <c r="B155" s="12">
        <f>Sleeps!B155</f>
        <v>23</v>
      </c>
      <c r="C155" t="str">
        <f>Sleeps!C155</f>
        <v>Narrogin to Wagin</v>
      </c>
      <c r="D155" s="204">
        <f>'DORC build-up'!I99</f>
        <v>1.3</v>
      </c>
      <c r="E155" s="232">
        <f>'DORC build-up'!H99</f>
        <v>48.414000000000001</v>
      </c>
      <c r="F155" s="269">
        <f t="shared" si="6"/>
        <v>273065.625</v>
      </c>
      <c r="G155" s="299">
        <f t="shared" si="7"/>
        <v>0.94117647058823539</v>
      </c>
      <c r="H155" s="187">
        <f t="shared" si="8"/>
        <v>17186258.919375002</v>
      </c>
    </row>
    <row r="156" spans="1:8" ht="13.9" x14ac:dyDescent="0.4">
      <c r="A156" s="12" t="str">
        <f>Sleeps!A156</f>
        <v>GSR</v>
      </c>
      <c r="B156" s="12">
        <f>Sleeps!B156</f>
        <v>23</v>
      </c>
      <c r="C156" t="str">
        <f>Sleeps!C156</f>
        <v>Wagin to Wagin South</v>
      </c>
      <c r="D156" s="204">
        <f>'DORC build-up'!I100</f>
        <v>1.3</v>
      </c>
      <c r="E156" s="232">
        <f>'DORC build-up'!H100</f>
        <v>3.2810000000000001</v>
      </c>
      <c r="F156" s="269">
        <f t="shared" si="6"/>
        <v>273065.625</v>
      </c>
      <c r="G156" s="299">
        <f t="shared" si="7"/>
        <v>0.94117647058823539</v>
      </c>
      <c r="H156" s="187">
        <f t="shared" si="8"/>
        <v>1164706.8103125</v>
      </c>
    </row>
    <row r="157" spans="1:8" ht="13.9" x14ac:dyDescent="0.4">
      <c r="A157" s="12" t="str">
        <f>Sleeps!A157</f>
        <v>GSR</v>
      </c>
      <c r="B157" s="12">
        <f>Sleeps!B157</f>
        <v>23</v>
      </c>
      <c r="C157" t="str">
        <f>Sleeps!C157</f>
        <v>Wagin South to Katanning</v>
      </c>
      <c r="D157" s="204">
        <f>'DORC build-up'!I101</f>
        <v>1.3</v>
      </c>
      <c r="E157" s="232">
        <f>'DORC build-up'!H101</f>
        <v>51.125999999999998</v>
      </c>
      <c r="F157" s="269">
        <f t="shared" si="6"/>
        <v>273065.625</v>
      </c>
      <c r="G157" s="299">
        <f t="shared" si="7"/>
        <v>0.94117647058823539</v>
      </c>
      <c r="H157" s="187">
        <f t="shared" si="8"/>
        <v>18148979.086874999</v>
      </c>
    </row>
    <row r="158" spans="1:8" ht="13.9" x14ac:dyDescent="0.4">
      <c r="A158" s="12" t="str">
        <f>Sleeps!A158</f>
        <v>GSR</v>
      </c>
      <c r="B158" s="12">
        <f>Sleeps!B158</f>
        <v>23</v>
      </c>
      <c r="C158" t="str">
        <f>Sleeps!C158</f>
        <v>Katanning to Tambellup</v>
      </c>
      <c r="D158" s="204">
        <f>'DORC build-up'!I102</f>
        <v>1.3</v>
      </c>
      <c r="E158" s="232">
        <f>'DORC build-up'!H102</f>
        <v>51.058999999999997</v>
      </c>
      <c r="F158" s="269">
        <f t="shared" si="6"/>
        <v>273065.625</v>
      </c>
      <c r="G158" s="299">
        <f t="shared" si="7"/>
        <v>0.94117647058823539</v>
      </c>
      <c r="H158" s="187">
        <f t="shared" si="8"/>
        <v>18125195.070937499</v>
      </c>
    </row>
    <row r="159" spans="1:8" ht="13.9" x14ac:dyDescent="0.4">
      <c r="A159" s="12" t="str">
        <f>Sleeps!A159</f>
        <v>GSR</v>
      </c>
      <c r="B159" s="12">
        <f>Sleeps!B159</f>
        <v>23</v>
      </c>
      <c r="C159" t="str">
        <f>Sleeps!C159</f>
        <v>Tambellup to Redmond</v>
      </c>
      <c r="D159" s="204">
        <f>'DORC build-up'!I103</f>
        <v>1.3</v>
      </c>
      <c r="E159" s="232">
        <f>'DORC build-up'!H103</f>
        <v>120.69199999999999</v>
      </c>
      <c r="F159" s="269">
        <f t="shared" si="6"/>
        <v>273065.625</v>
      </c>
      <c r="G159" s="299">
        <f t="shared" si="7"/>
        <v>0.94117647058823539</v>
      </c>
      <c r="H159" s="187">
        <f t="shared" si="8"/>
        <v>42843887.33625</v>
      </c>
    </row>
    <row r="160" spans="1:8" ht="13.9" x14ac:dyDescent="0.4">
      <c r="A160" s="12" t="str">
        <f>Sleeps!A160</f>
        <v>GSR</v>
      </c>
      <c r="B160" s="12">
        <f>Sleeps!B160</f>
        <v>23</v>
      </c>
      <c r="C160" t="str">
        <f>Sleeps!C160</f>
        <v>Redmond to Albany</v>
      </c>
      <c r="D160" s="204">
        <f>'DORC build-up'!I104</f>
        <v>1.3</v>
      </c>
      <c r="E160" s="232">
        <f>'DORC build-up'!H104</f>
        <v>27.458399999999997</v>
      </c>
      <c r="F160" s="269">
        <f t="shared" si="6"/>
        <v>273065.625</v>
      </c>
      <c r="G160" s="299">
        <f t="shared" si="7"/>
        <v>0.94117647058823539</v>
      </c>
      <c r="H160" s="187">
        <f t="shared" si="8"/>
        <v>9747328.7047499996</v>
      </c>
    </row>
    <row r="161" spans="1:8" ht="13.9" x14ac:dyDescent="0.4">
      <c r="A161" s="12" t="str">
        <f>Sleeps!A161</f>
        <v>Sidings &amp; Other</v>
      </c>
      <c r="B161" s="12">
        <f>Sleeps!B161</f>
        <v>23</v>
      </c>
      <c r="C161" t="str">
        <f>Sleeps!C161</f>
        <v>Redmond to Mirrambeena</v>
      </c>
      <c r="D161" s="204">
        <f>'DORC build-up'!I105</f>
        <v>1.3</v>
      </c>
      <c r="E161" s="232">
        <f>'DORC build-up'!H105</f>
        <v>1.522</v>
      </c>
      <c r="F161" s="269">
        <f t="shared" si="6"/>
        <v>273065.625</v>
      </c>
      <c r="G161" s="299">
        <f t="shared" si="7"/>
        <v>0.94117647058823539</v>
      </c>
      <c r="H161" s="187">
        <f t="shared" si="8"/>
        <v>540287.645625</v>
      </c>
    </row>
    <row r="162" spans="1:8" ht="13.9" x14ac:dyDescent="0.4">
      <c r="A162" s="12" t="str">
        <f>Sleeps!A162</f>
        <v>Non-operational</v>
      </c>
      <c r="B162" s="12">
        <f>Sleeps!B162</f>
        <v>24</v>
      </c>
      <c r="C162" t="str">
        <f>Sleeps!C162</f>
        <v>York to Quairading</v>
      </c>
      <c r="D162" s="204">
        <f>'DORC build-up'!I106</f>
        <v>1.3</v>
      </c>
      <c r="E162" s="232">
        <f>'DORC build-up'!H106</f>
        <v>74.432000000000002</v>
      </c>
      <c r="F162" s="269">
        <f t="shared" si="6"/>
        <v>273065.625</v>
      </c>
      <c r="G162" s="299">
        <f t="shared" si="7"/>
        <v>0.94117647058823539</v>
      </c>
      <c r="H162" s="187">
        <f t="shared" si="8"/>
        <v>26422266.780000001</v>
      </c>
    </row>
    <row r="163" spans="1:8" ht="13.9" x14ac:dyDescent="0.4">
      <c r="A163" s="12" t="str">
        <f>Sleeps!A163</f>
        <v>Non-operational</v>
      </c>
      <c r="B163" s="12">
        <f>Sleeps!B163</f>
        <v>25</v>
      </c>
      <c r="C163" t="str">
        <f>Sleeps!C163</f>
        <v>Narrogin to West Merredin</v>
      </c>
      <c r="D163" s="204">
        <f>'DORC build-up'!I107</f>
        <v>1.3</v>
      </c>
      <c r="E163" s="232">
        <f>'DORC build-up'!H107</f>
        <v>223.166</v>
      </c>
      <c r="F163" s="269">
        <f t="shared" si="6"/>
        <v>273065.625</v>
      </c>
      <c r="G163" s="299">
        <f t="shared" si="7"/>
        <v>0.94117647058823539</v>
      </c>
      <c r="H163" s="187">
        <f t="shared" si="8"/>
        <v>79220652.249375001</v>
      </c>
    </row>
    <row r="164" spans="1:8" ht="13.9" x14ac:dyDescent="0.4">
      <c r="A164" s="12" t="str">
        <f>Sleeps!A164</f>
        <v>Non-operational</v>
      </c>
      <c r="B164" s="12">
        <f>Sleeps!B164</f>
        <v>26</v>
      </c>
      <c r="C164" t="str">
        <f>Sleeps!C164</f>
        <v>Yilliminning to Kulin</v>
      </c>
      <c r="D164" s="204">
        <f>'DORC build-up'!I108</f>
        <v>1.3</v>
      </c>
      <c r="E164" s="232">
        <f>'DORC build-up'!H108</f>
        <v>99.820599999999999</v>
      </c>
      <c r="F164" s="269">
        <f t="shared" si="6"/>
        <v>273065.625</v>
      </c>
      <c r="G164" s="299">
        <f t="shared" si="7"/>
        <v>0.94117647058823539</v>
      </c>
      <c r="H164" s="187">
        <f t="shared" si="8"/>
        <v>35434846.884937502</v>
      </c>
    </row>
    <row r="165" spans="1:8" ht="13.9" x14ac:dyDescent="0.4">
      <c r="A165" s="12" t="str">
        <f>Sleeps!A165</f>
        <v>Lakes</v>
      </c>
      <c r="B165" s="12">
        <f>Sleeps!B165</f>
        <v>27</v>
      </c>
      <c r="C165" t="str">
        <f>Sleeps!C165</f>
        <v>Wagin to Lake Grace</v>
      </c>
      <c r="D165" s="204">
        <f>'DORC build-up'!I109</f>
        <v>1.3</v>
      </c>
      <c r="E165" s="232">
        <f>'DORC build-up'!H109</f>
        <v>122.71599999999999</v>
      </c>
      <c r="F165" s="269">
        <f t="shared" si="6"/>
        <v>273065.625</v>
      </c>
      <c r="G165" s="299">
        <f t="shared" si="7"/>
        <v>0.94117647058823539</v>
      </c>
      <c r="H165" s="187">
        <f t="shared" si="8"/>
        <v>43562377.608750001</v>
      </c>
    </row>
    <row r="166" spans="1:8" ht="13.9" x14ac:dyDescent="0.4">
      <c r="A166" s="12" t="str">
        <f>Sleeps!A166</f>
        <v>Lakes</v>
      </c>
      <c r="B166" s="12">
        <f>Sleeps!B166</f>
        <v>27</v>
      </c>
      <c r="C166" t="str">
        <f>Sleeps!C166</f>
        <v>Lake Grace to Newdegate</v>
      </c>
      <c r="D166" s="204">
        <f>'DORC build-up'!I110</f>
        <v>1.3</v>
      </c>
      <c r="E166" s="232">
        <f>'DORC build-up'!H110</f>
        <v>61.09</v>
      </c>
      <c r="F166" s="269">
        <f t="shared" si="6"/>
        <v>273065.625</v>
      </c>
      <c r="G166" s="299">
        <f t="shared" si="7"/>
        <v>0.94117647058823539</v>
      </c>
      <c r="H166" s="187">
        <f t="shared" si="8"/>
        <v>21686052.740625001</v>
      </c>
    </row>
    <row r="167" spans="1:8" ht="13.9" x14ac:dyDescent="0.4">
      <c r="A167" s="12" t="str">
        <f>Sleeps!A167</f>
        <v>Lakes</v>
      </c>
      <c r="B167" s="12">
        <f>Sleeps!B167</f>
        <v>27</v>
      </c>
      <c r="C167" t="str">
        <f>Sleeps!C167</f>
        <v>Wagin East to Wagin South</v>
      </c>
      <c r="D167" s="204">
        <f>'DORC build-up'!I111</f>
        <v>1.3</v>
      </c>
      <c r="E167" s="232">
        <f>'DORC build-up'!H111</f>
        <v>0.77600000000000002</v>
      </c>
      <c r="F167" s="269">
        <f t="shared" si="6"/>
        <v>273065.625</v>
      </c>
      <c r="G167" s="299">
        <f t="shared" si="7"/>
        <v>0.94117647058823539</v>
      </c>
      <c r="H167" s="187">
        <f t="shared" si="8"/>
        <v>275468.60250000004</v>
      </c>
    </row>
    <row r="168" spans="1:8" ht="13.9" x14ac:dyDescent="0.4">
      <c r="A168" s="12" t="str">
        <f>Sleeps!A168</f>
        <v>Lakes</v>
      </c>
      <c r="B168" s="12">
        <f>Sleeps!B168</f>
        <v>28</v>
      </c>
      <c r="C168" t="str">
        <f>Sleeps!C168</f>
        <v>Lake Grace to Hyden</v>
      </c>
      <c r="D168" s="204">
        <f>'DORC build-up'!I112</f>
        <v>1.3</v>
      </c>
      <c r="E168" s="232">
        <f>'DORC build-up'!H112</f>
        <v>93.183000000000007</v>
      </c>
      <c r="F168" s="269">
        <f t="shared" si="6"/>
        <v>273065.625</v>
      </c>
      <c r="G168" s="299">
        <f t="shared" si="7"/>
        <v>0.94117647058823539</v>
      </c>
      <c r="H168" s="187">
        <f t="shared" si="8"/>
        <v>33078596.374687504</v>
      </c>
    </row>
    <row r="169" spans="1:8" ht="13.9" x14ac:dyDescent="0.4">
      <c r="A169" s="12" t="str">
        <f>Sleeps!A169</f>
        <v>Non-operational</v>
      </c>
      <c r="B169" s="12">
        <f>Sleeps!B169</f>
        <v>29</v>
      </c>
      <c r="C169" t="str">
        <f>Sleeps!C169</f>
        <v>Katanning to Nyabing</v>
      </c>
      <c r="D169" s="204">
        <f>'DORC build-up'!I113</f>
        <v>1.3</v>
      </c>
      <c r="E169" s="232">
        <f>'DORC build-up'!H113</f>
        <v>61.905000000000001</v>
      </c>
      <c r="F169" s="269">
        <f t="shared" si="6"/>
        <v>273065.625</v>
      </c>
      <c r="G169" s="299">
        <f t="shared" si="7"/>
        <v>0.94117647058823539</v>
      </c>
      <c r="H169" s="187">
        <f t="shared" si="8"/>
        <v>21975365.770312499</v>
      </c>
    </row>
    <row r="170" spans="1:8" ht="13.9" x14ac:dyDescent="0.4">
      <c r="A170" s="12" t="str">
        <f>Sleeps!A170</f>
        <v>Non-operational</v>
      </c>
      <c r="B170" s="12">
        <f>Sleeps!B170</f>
        <v>30</v>
      </c>
      <c r="C170" t="str">
        <f>Sleeps!C170</f>
        <v>Katanning East to Katanning South</v>
      </c>
      <c r="D170" s="204">
        <f>'DORC build-up'!I114</f>
        <v>0</v>
      </c>
      <c r="E170" s="232">
        <f>'DORC build-up'!H114</f>
        <v>0</v>
      </c>
      <c r="F170" s="269">
        <f t="shared" si="6"/>
        <v>273065.625</v>
      </c>
      <c r="G170" s="299">
        <f t="shared" si="7"/>
        <v>0.94117647058823539</v>
      </c>
      <c r="H170" s="187">
        <f t="shared" si="8"/>
        <v>0</v>
      </c>
    </row>
    <row r="171" spans="1:8" ht="13.9" x14ac:dyDescent="0.4">
      <c r="A171" s="12" t="str">
        <f>Sleeps!A171</f>
        <v>Non-operational</v>
      </c>
      <c r="B171" s="12">
        <f>Sleeps!B171</f>
        <v>31</v>
      </c>
      <c r="C171" t="str">
        <f>Sleeps!C171</f>
        <v>Tambellup to Gnowangerup</v>
      </c>
      <c r="D171" s="204">
        <f>'DORC build-up'!I115</f>
        <v>1.3</v>
      </c>
      <c r="E171" s="232">
        <f>'DORC build-up'!H115</f>
        <v>38.6</v>
      </c>
      <c r="F171" s="269">
        <f t="shared" si="6"/>
        <v>273065.625</v>
      </c>
      <c r="G171" s="299">
        <f t="shared" si="7"/>
        <v>0.94117647058823539</v>
      </c>
      <c r="H171" s="187">
        <f t="shared" si="8"/>
        <v>13702433.0625</v>
      </c>
    </row>
    <row r="172" spans="1:8" ht="13.9" x14ac:dyDescent="0.4">
      <c r="A172" s="12" t="str">
        <f>Sleeps!A172</f>
        <v>Non-operational</v>
      </c>
      <c r="B172" s="12">
        <f>Sleeps!B172</f>
        <v>32</v>
      </c>
      <c r="C172" t="str">
        <f>Sleeps!C172</f>
        <v>West Merredin to Kondinin</v>
      </c>
      <c r="D172" s="204">
        <f>'DORC build-up'!I116</f>
        <v>1.3</v>
      </c>
      <c r="E172" s="232">
        <f>'DORC build-up'!H116</f>
        <v>146.893</v>
      </c>
      <c r="F172" s="269">
        <f t="shared" si="6"/>
        <v>273065.625</v>
      </c>
      <c r="G172" s="299">
        <f t="shared" si="7"/>
        <v>0.94117647058823539</v>
      </c>
      <c r="H172" s="187">
        <f t="shared" si="8"/>
        <v>52144857.509062499</v>
      </c>
    </row>
    <row r="173" spans="1:8" ht="13.9" x14ac:dyDescent="0.4">
      <c r="A173" s="12" t="str">
        <f>Sleeps!A173</f>
        <v>Non-operational</v>
      </c>
      <c r="B173" s="12">
        <f>Sleeps!B173</f>
        <v>33</v>
      </c>
      <c r="C173" t="str">
        <f>Sleeps!C173</f>
        <v>West Merredin to Trayning</v>
      </c>
      <c r="D173" s="204">
        <f>'DORC build-up'!I117</f>
        <v>1.2</v>
      </c>
      <c r="E173" s="232">
        <f>'DORC build-up'!H117</f>
        <v>76.125</v>
      </c>
      <c r="F173" s="269">
        <f t="shared" si="6"/>
        <v>273065.625</v>
      </c>
      <c r="G173" s="299">
        <f t="shared" si="7"/>
        <v>0.94117647058823539</v>
      </c>
      <c r="H173" s="187">
        <f t="shared" si="8"/>
        <v>24944544.84375</v>
      </c>
    </row>
    <row r="174" spans="1:8" ht="13.9" x14ac:dyDescent="0.4">
      <c r="A174" s="12" t="str">
        <f>Sleeps!A174</f>
        <v>Central</v>
      </c>
      <c r="B174" s="12">
        <f>Sleeps!B174</f>
        <v>34</v>
      </c>
      <c r="C174" t="str">
        <f>Sleeps!C174</f>
        <v>Avon Yard to Goomalling</v>
      </c>
      <c r="D174" s="204">
        <f>'DORC build-up'!I118</f>
        <v>1.2</v>
      </c>
      <c r="E174" s="232">
        <f>'DORC build-up'!H118</f>
        <v>56.429000000000002</v>
      </c>
      <c r="F174" s="269">
        <f t="shared" si="6"/>
        <v>273065.625</v>
      </c>
      <c r="G174" s="299">
        <f t="shared" si="7"/>
        <v>0.94117647058823539</v>
      </c>
      <c r="H174" s="187">
        <f t="shared" si="8"/>
        <v>18490584.18375</v>
      </c>
    </row>
    <row r="175" spans="1:8" ht="13.9" x14ac:dyDescent="0.4">
      <c r="A175" s="12" t="str">
        <f>Sleeps!A175</f>
        <v>Central</v>
      </c>
      <c r="B175" s="12">
        <f>Sleeps!B175</f>
        <v>34</v>
      </c>
      <c r="C175" t="str">
        <f>Sleeps!C175</f>
        <v>Goomalling to McLevie</v>
      </c>
      <c r="D175" s="204">
        <f>'DORC build-up'!I119</f>
        <v>1.2</v>
      </c>
      <c r="E175" s="232">
        <f>'DORC build-up'!H119</f>
        <v>139.96799999999999</v>
      </c>
      <c r="F175" s="269">
        <f t="shared" si="6"/>
        <v>273065.625</v>
      </c>
      <c r="G175" s="299">
        <f t="shared" si="7"/>
        <v>0.94117647058823539</v>
      </c>
      <c r="H175" s="187">
        <f t="shared" si="8"/>
        <v>45864539.279999994</v>
      </c>
    </row>
    <row r="176" spans="1:8" ht="13.9" x14ac:dyDescent="0.4">
      <c r="A176" s="12" t="str">
        <f>Sleeps!A176</f>
        <v>Central</v>
      </c>
      <c r="B176" s="12">
        <f>Sleeps!B176</f>
        <v>35</v>
      </c>
      <c r="C176" t="str">
        <f>Sleeps!C176</f>
        <v>Goomalling to Amery</v>
      </c>
      <c r="D176" s="204">
        <f>'DORC build-up'!I120</f>
        <v>1.2</v>
      </c>
      <c r="E176" s="232">
        <f>'DORC build-up'!H120</f>
        <v>33.779000000000003</v>
      </c>
      <c r="F176" s="269">
        <f t="shared" si="6"/>
        <v>273065.625</v>
      </c>
      <c r="G176" s="299">
        <f t="shared" si="7"/>
        <v>0.94117647058823539</v>
      </c>
      <c r="H176" s="187">
        <f t="shared" si="8"/>
        <v>11068660.496250002</v>
      </c>
    </row>
    <row r="177" spans="1:8" ht="13.9" x14ac:dyDescent="0.4">
      <c r="A177" s="12" t="str">
        <f>Sleeps!A177</f>
        <v>Central</v>
      </c>
      <c r="B177" s="12">
        <f>Sleeps!B177</f>
        <v>35</v>
      </c>
      <c r="C177" t="str">
        <f>Sleeps!C177</f>
        <v>Amery to Mukinbudin</v>
      </c>
      <c r="D177" s="204">
        <f>'DORC build-up'!I121</f>
        <v>1.2</v>
      </c>
      <c r="E177" s="232">
        <f>'DORC build-up'!H121</f>
        <v>157.71799999999999</v>
      </c>
      <c r="F177" s="269">
        <f t="shared" si="6"/>
        <v>273065.625</v>
      </c>
      <c r="G177" s="299">
        <f t="shared" si="7"/>
        <v>0.94117647058823539</v>
      </c>
      <c r="H177" s="187">
        <f t="shared" si="8"/>
        <v>51680837.092499994</v>
      </c>
    </row>
    <row r="178" spans="1:8" ht="13.9" x14ac:dyDescent="0.4">
      <c r="A178" s="12" t="str">
        <f>Sleeps!A178</f>
        <v>Central</v>
      </c>
      <c r="B178" s="12">
        <f>Sleeps!B178</f>
        <v>36</v>
      </c>
      <c r="C178" t="str">
        <f>Sleeps!C178</f>
        <v>Amery to Burakin</v>
      </c>
      <c r="D178" s="204">
        <f>'DORC build-up'!I122</f>
        <v>1.2</v>
      </c>
      <c r="E178" s="232">
        <f>'DORC build-up'!H122</f>
        <v>79.349000000000004</v>
      </c>
      <c r="F178" s="269">
        <f t="shared" si="6"/>
        <v>273065.625</v>
      </c>
      <c r="G178" s="299">
        <f t="shared" si="7"/>
        <v>0.94117647058823539</v>
      </c>
      <c r="H178" s="187">
        <f t="shared" si="8"/>
        <v>26000981.133749999</v>
      </c>
    </row>
    <row r="179" spans="1:8" ht="13.9" x14ac:dyDescent="0.4">
      <c r="A179" s="12" t="str">
        <f>Sleeps!A179</f>
        <v>Central</v>
      </c>
      <c r="B179" s="12">
        <f>Sleeps!B179</f>
        <v>36</v>
      </c>
      <c r="C179" t="str">
        <f>Sleeps!C179</f>
        <v>Burakin to Kalannie</v>
      </c>
      <c r="D179" s="204">
        <f>'DORC build-up'!I123</f>
        <v>1.2</v>
      </c>
      <c r="E179" s="232">
        <f>'DORC build-up'!H123</f>
        <v>20.797999999999998</v>
      </c>
      <c r="F179" s="269">
        <f t="shared" si="6"/>
        <v>273065.625</v>
      </c>
      <c r="G179" s="299">
        <f t="shared" si="7"/>
        <v>0.94117647058823539</v>
      </c>
      <c r="H179" s="187">
        <f t="shared" si="8"/>
        <v>6815062.6424999991</v>
      </c>
    </row>
    <row r="180" spans="1:8" ht="13.9" x14ac:dyDescent="0.4">
      <c r="A180" s="12" t="str">
        <f>Sleeps!A180</f>
        <v>Central</v>
      </c>
      <c r="B180" s="12">
        <f>Sleeps!B180</f>
        <v>37</v>
      </c>
      <c r="C180" t="str">
        <f>Sleeps!C180</f>
        <v>Burakin to Beacon</v>
      </c>
      <c r="D180" s="204">
        <f>'DORC build-up'!I124</f>
        <v>1.2</v>
      </c>
      <c r="E180" s="232">
        <f>'DORC build-up'!H124</f>
        <v>72.692000000000007</v>
      </c>
      <c r="F180" s="269">
        <f t="shared" si="6"/>
        <v>273065.625</v>
      </c>
      <c r="G180" s="299">
        <f t="shared" si="7"/>
        <v>0.94117647058823539</v>
      </c>
      <c r="H180" s="187">
        <f t="shared" si="8"/>
        <v>23819623.695</v>
      </c>
    </row>
    <row r="181" spans="1:8" ht="13.9" x14ac:dyDescent="0.4">
      <c r="A181" s="12" t="str">
        <f>Sleeps!A181</f>
        <v>MR</v>
      </c>
      <c r="B181" s="12">
        <f>Sleeps!B181</f>
        <v>38</v>
      </c>
      <c r="C181" t="str">
        <f>Sleeps!C181</f>
        <v>Millendon Junction to Watheroo</v>
      </c>
      <c r="D181" s="204">
        <f>'DORC build-up'!I125</f>
        <v>1.3</v>
      </c>
      <c r="E181" s="232">
        <f>'DORC build-up'!H125</f>
        <v>185.91370000000001</v>
      </c>
      <c r="F181" s="269">
        <f t="shared" si="6"/>
        <v>273065.625</v>
      </c>
      <c r="G181" s="299">
        <f t="shared" si="7"/>
        <v>0.94117647058823539</v>
      </c>
      <c r="H181" s="187">
        <f t="shared" si="8"/>
        <v>65996632.892531253</v>
      </c>
    </row>
    <row r="182" spans="1:8" ht="13.9" x14ac:dyDescent="0.4">
      <c r="A182" s="12" t="str">
        <f>Sleeps!A182</f>
        <v>MR</v>
      </c>
      <c r="B182" s="12">
        <f>Sleeps!B182</f>
        <v>38</v>
      </c>
      <c r="C182" t="str">
        <f>Sleeps!C182</f>
        <v>Watheroo to Marchagee</v>
      </c>
      <c r="D182" s="204">
        <f>'DORC build-up'!I126</f>
        <v>1.3</v>
      </c>
      <c r="E182" s="232">
        <f>'DORC build-up'!H126</f>
        <v>28.510999999999999</v>
      </c>
      <c r="F182" s="269">
        <f t="shared" si="6"/>
        <v>273065.625</v>
      </c>
      <c r="G182" s="299">
        <f t="shared" si="7"/>
        <v>0.94117647058823539</v>
      </c>
      <c r="H182" s="187">
        <f t="shared" si="8"/>
        <v>10120986.244687499</v>
      </c>
    </row>
    <row r="183" spans="1:8" ht="13.9" x14ac:dyDescent="0.4">
      <c r="A183" s="12" t="str">
        <f>Sleeps!A183</f>
        <v>MR</v>
      </c>
      <c r="B183" s="12">
        <f>Sleeps!B183</f>
        <v>38</v>
      </c>
      <c r="C183" t="str">
        <f>Sleeps!C183</f>
        <v>Marchagee to Dongara</v>
      </c>
      <c r="D183" s="204">
        <f>'DORC build-up'!I127</f>
        <v>1.3</v>
      </c>
      <c r="E183" s="232">
        <f>'DORC build-up'!H127</f>
        <v>180.58799999999999</v>
      </c>
      <c r="F183" s="269">
        <f t="shared" si="6"/>
        <v>273065.625</v>
      </c>
      <c r="G183" s="299">
        <f t="shared" si="7"/>
        <v>0.94117647058823539</v>
      </c>
      <c r="H183" s="187">
        <f t="shared" si="8"/>
        <v>64106087.613750003</v>
      </c>
    </row>
    <row r="184" spans="1:8" ht="13.9" x14ac:dyDescent="0.4">
      <c r="A184" s="12" t="str">
        <f>Sleeps!A184</f>
        <v>MR</v>
      </c>
      <c r="B184" s="12">
        <f>Sleeps!B184</f>
        <v>38</v>
      </c>
      <c r="C184" t="str">
        <f>Sleeps!C184</f>
        <v>Dongara to Narngulu</v>
      </c>
      <c r="D184" s="204">
        <f>'DORC build-up'!I128</f>
        <v>1.3</v>
      </c>
      <c r="E184" s="232">
        <f>'DORC build-up'!H128</f>
        <v>60.192</v>
      </c>
      <c r="F184" s="269">
        <f t="shared" si="6"/>
        <v>273065.625</v>
      </c>
      <c r="G184" s="299">
        <f t="shared" si="7"/>
        <v>0.94117647058823539</v>
      </c>
      <c r="H184" s="187">
        <f t="shared" si="8"/>
        <v>21367275.93</v>
      </c>
    </row>
    <row r="185" spans="1:8" ht="13.9" x14ac:dyDescent="0.4">
      <c r="A185" s="12" t="str">
        <f>Sleeps!A185</f>
        <v>MR</v>
      </c>
      <c r="B185" s="12">
        <f>Sleeps!B185</f>
        <v>38</v>
      </c>
      <c r="C185" t="str">
        <f>Sleeps!C185</f>
        <v>Narngulu to Geraldton</v>
      </c>
      <c r="D185" s="204">
        <f>'DORC build-up'!I129</f>
        <v>1.3</v>
      </c>
      <c r="E185" s="232">
        <f>'DORC build-up'!H129</f>
        <v>19.681000000000001</v>
      </c>
      <c r="F185" s="269">
        <f t="shared" si="6"/>
        <v>273065.625</v>
      </c>
      <c r="G185" s="299">
        <f t="shared" si="7"/>
        <v>0.94117647058823539</v>
      </c>
      <c r="H185" s="187">
        <f t="shared" si="8"/>
        <v>6986465.9353125002</v>
      </c>
    </row>
    <row r="186" spans="1:8" ht="13.9" x14ac:dyDescent="0.4">
      <c r="A186" s="12" t="str">
        <f>Sleeps!A186</f>
        <v>MR</v>
      </c>
      <c r="B186" s="12">
        <f>Sleeps!B186</f>
        <v>39</v>
      </c>
      <c r="C186" t="str">
        <f>Sleeps!C186</f>
        <v>Dongara to Eneabba South</v>
      </c>
      <c r="D186" s="204">
        <f>'DORC build-up'!I130</f>
        <v>1.3</v>
      </c>
      <c r="E186" s="232">
        <f>'DORC build-up'!H130</f>
        <v>94.382999999999996</v>
      </c>
      <c r="F186" s="269">
        <f t="shared" si="6"/>
        <v>273065.625</v>
      </c>
      <c r="G186" s="299">
        <f t="shared" si="7"/>
        <v>0.94117647058823539</v>
      </c>
      <c r="H186" s="187">
        <f t="shared" si="8"/>
        <v>33504578.7496875</v>
      </c>
    </row>
    <row r="187" spans="1:8" ht="13.9" x14ac:dyDescent="0.4">
      <c r="A187" s="12" t="str">
        <f>Sleeps!A187</f>
        <v>Midwest</v>
      </c>
      <c r="B187" s="12">
        <f>Sleeps!B187</f>
        <v>40</v>
      </c>
      <c r="C187" t="str">
        <f>Sleeps!C187</f>
        <v>Narngulu to Narngulu East</v>
      </c>
      <c r="D187" s="204">
        <f>'DORC build-up'!I131</f>
        <v>1.3</v>
      </c>
      <c r="E187" s="232">
        <f>'DORC build-up'!H131</f>
        <v>2.7759999999999998</v>
      </c>
      <c r="F187" s="269">
        <f t="shared" si="6"/>
        <v>273065.625</v>
      </c>
      <c r="G187" s="299">
        <f t="shared" si="7"/>
        <v>0.94117647058823539</v>
      </c>
      <c r="H187" s="187">
        <f t="shared" si="8"/>
        <v>985439.22749999992</v>
      </c>
    </row>
    <row r="188" spans="1:8" ht="13.9" x14ac:dyDescent="0.4">
      <c r="A188" s="12" t="str">
        <f>Sleeps!A188</f>
        <v>Midwest</v>
      </c>
      <c r="B188" s="12">
        <f>Sleeps!B188</f>
        <v>40</v>
      </c>
      <c r="C188" t="str">
        <f>Sleeps!C188</f>
        <v>Narngulu East to Mullewa</v>
      </c>
      <c r="D188" s="204">
        <f>'DORC build-up'!I132</f>
        <v>1.3</v>
      </c>
      <c r="E188" s="232">
        <f>'DORC build-up'!H132</f>
        <v>101.639</v>
      </c>
      <c r="F188" s="269">
        <f t="shared" si="6"/>
        <v>273065.625</v>
      </c>
      <c r="G188" s="299">
        <f t="shared" si="7"/>
        <v>0.94117647058823539</v>
      </c>
      <c r="H188" s="187">
        <f t="shared" si="8"/>
        <v>36080352.177187502</v>
      </c>
    </row>
    <row r="189" spans="1:8" ht="13.9" x14ac:dyDescent="0.4">
      <c r="A189" s="12" t="str">
        <f>Sleeps!A189</f>
        <v>Midwest</v>
      </c>
      <c r="B189" s="12">
        <f>Sleeps!B189</f>
        <v>40</v>
      </c>
      <c r="C189" t="str">
        <f>Sleeps!C189</f>
        <v>Mullewa to Tilley Junction</v>
      </c>
      <c r="D189" s="204">
        <f>'DORC build-up'!I133</f>
        <v>1.3</v>
      </c>
      <c r="E189" s="232">
        <f>'DORC build-up'!H133</f>
        <v>98.106999999999999</v>
      </c>
      <c r="F189" s="269">
        <f t="shared" si="6"/>
        <v>273065.625</v>
      </c>
      <c r="G189" s="299">
        <f t="shared" si="7"/>
        <v>0.94117647058823539</v>
      </c>
      <c r="H189" s="187">
        <f t="shared" si="8"/>
        <v>34826544.053437501</v>
      </c>
    </row>
    <row r="190" spans="1:8" ht="13.9" x14ac:dyDescent="0.4">
      <c r="A190" s="12" t="str">
        <f>Sleeps!A190</f>
        <v>Midwest</v>
      </c>
      <c r="B190" s="12">
        <f>Sleeps!B190</f>
        <v>40</v>
      </c>
      <c r="C190" t="str">
        <f>Sleeps!C190</f>
        <v>Tilley Junction to Tilley</v>
      </c>
      <c r="D190" s="204">
        <f>'DORC build-up'!I134</f>
        <v>1.3</v>
      </c>
      <c r="E190" s="232">
        <f>'DORC build-up'!H134</f>
        <v>3.6480000000000001</v>
      </c>
      <c r="F190" s="269">
        <f t="shared" si="6"/>
        <v>273065.625</v>
      </c>
      <c r="G190" s="299">
        <f t="shared" si="7"/>
        <v>0.94117647058823539</v>
      </c>
      <c r="H190" s="187">
        <f t="shared" si="8"/>
        <v>1294986.4200000002</v>
      </c>
    </row>
    <row r="191" spans="1:8" ht="13.9" x14ac:dyDescent="0.4">
      <c r="A191" s="12" t="str">
        <f>Sleeps!A191</f>
        <v>Midwest</v>
      </c>
      <c r="B191" s="12">
        <f>Sleeps!B191</f>
        <v>40</v>
      </c>
      <c r="C191" t="str">
        <f>Sleeps!C191</f>
        <v>Tilley to Morawa</v>
      </c>
      <c r="D191" s="204">
        <f>'DORC build-up'!I135</f>
        <v>1.3</v>
      </c>
      <c r="E191" s="232">
        <f>'DORC build-up'!H135</f>
        <v>3.0078999999999998</v>
      </c>
      <c r="F191" s="269">
        <f t="shared" si="6"/>
        <v>273065.625</v>
      </c>
      <c r="G191" s="299">
        <f t="shared" si="7"/>
        <v>0.94117647058823539</v>
      </c>
      <c r="H191" s="187">
        <f t="shared" si="8"/>
        <v>1067760.32146875</v>
      </c>
    </row>
    <row r="192" spans="1:8" ht="13.9" x14ac:dyDescent="0.4">
      <c r="A192" s="12" t="str">
        <f>Sleeps!A192</f>
        <v>Midwest</v>
      </c>
      <c r="B192" s="12">
        <f>Sleeps!B192</f>
        <v>40</v>
      </c>
      <c r="C192" t="str">
        <f>Sleeps!C192</f>
        <v>Morawa to Perenjori</v>
      </c>
      <c r="D192" s="204">
        <f>'DORC build-up'!I136</f>
        <v>1.3</v>
      </c>
      <c r="E192" s="232">
        <f>'DORC build-up'!H136</f>
        <v>45.048999999999999</v>
      </c>
      <c r="F192" s="269">
        <f t="shared" si="6"/>
        <v>273065.625</v>
      </c>
      <c r="G192" s="299">
        <f t="shared" si="7"/>
        <v>0.94117647058823539</v>
      </c>
      <c r="H192" s="187">
        <f t="shared" si="8"/>
        <v>15991733.342812499</v>
      </c>
    </row>
    <row r="193" spans="1:8" ht="13.9" x14ac:dyDescent="0.4">
      <c r="A193" s="12" t="str">
        <f>Sleeps!A193</f>
        <v>Midwest</v>
      </c>
      <c r="B193" s="12">
        <f>Sleeps!B193</f>
        <v>40</v>
      </c>
      <c r="C193" t="str">
        <f>Sleeps!C193</f>
        <v>Perenjori to Maya</v>
      </c>
      <c r="D193" s="204">
        <f>'DORC build-up'!I137</f>
        <v>1.3</v>
      </c>
      <c r="E193" s="232">
        <f>'DORC build-up'!H137</f>
        <v>54.497999999999998</v>
      </c>
      <c r="F193" s="269">
        <f t="shared" si="6"/>
        <v>273065.625</v>
      </c>
      <c r="G193" s="299">
        <f t="shared" si="7"/>
        <v>0.94117647058823539</v>
      </c>
      <c r="H193" s="187">
        <f t="shared" si="8"/>
        <v>19345989.560624998</v>
      </c>
    </row>
    <row r="194" spans="1:8" ht="13.9" x14ac:dyDescent="0.4">
      <c r="A194" s="12" t="str">
        <f>Sleeps!A194</f>
        <v>Central</v>
      </c>
      <c r="B194" s="12">
        <f>Sleeps!B194</f>
        <v>41</v>
      </c>
      <c r="C194" t="str">
        <f>Sleeps!C194</f>
        <v>Toodyay West to Miling</v>
      </c>
      <c r="D194" s="204">
        <f>'DORC build-up'!I138</f>
        <v>1.2</v>
      </c>
      <c r="E194" s="232">
        <f>'DORC build-up'!H138</f>
        <v>136.23099999999999</v>
      </c>
      <c r="F194" s="269">
        <f t="shared" si="6"/>
        <v>273065.625</v>
      </c>
      <c r="G194" s="299">
        <f t="shared" si="7"/>
        <v>0.94117647058823539</v>
      </c>
      <c r="H194" s="187">
        <f t="shared" si="8"/>
        <v>44640003.791249998</v>
      </c>
    </row>
    <row r="195" spans="1:8" ht="13.9" x14ac:dyDescent="0.4">
      <c r="A195" s="12" t="str">
        <f>Sleeps!A195</f>
        <v>CBH Sidings NG</v>
      </c>
      <c r="B195" s="12">
        <f>Sleeps!B195</f>
        <v>42</v>
      </c>
      <c r="C195" t="str">
        <f>Sleeps!C195</f>
        <v>Arrino</v>
      </c>
      <c r="D195" s="204">
        <f>'DORC build-up'!I139</f>
        <v>1.3</v>
      </c>
      <c r="E195" s="232">
        <f>'DORC build-up'!H139</f>
        <v>0.64300000000000002</v>
      </c>
      <c r="F195" s="269">
        <f t="shared" si="6"/>
        <v>273065.625</v>
      </c>
      <c r="G195" s="299">
        <f t="shared" si="7"/>
        <v>0.94117647058823539</v>
      </c>
      <c r="H195" s="187">
        <f t="shared" si="8"/>
        <v>228255.5559375</v>
      </c>
    </row>
    <row r="196" spans="1:8" ht="13.9" x14ac:dyDescent="0.4">
      <c r="A196" s="12" t="str">
        <f>Sleeps!A196</f>
        <v>CBH Sidings NG</v>
      </c>
      <c r="B196" s="12">
        <f>Sleeps!B196</f>
        <v>42</v>
      </c>
      <c r="C196" t="str">
        <f>Sleeps!C196</f>
        <v>Avon Yard</v>
      </c>
      <c r="D196" s="204">
        <f>'DORC build-up'!I140</f>
        <v>1.1000000000000001</v>
      </c>
      <c r="E196" s="232">
        <f>'DORC build-up'!H140</f>
        <v>5.5979999999999999</v>
      </c>
      <c r="F196" s="269">
        <f t="shared" si="6"/>
        <v>273065.625</v>
      </c>
      <c r="G196" s="299">
        <f t="shared" si="7"/>
        <v>0.94117647058823539</v>
      </c>
      <c r="H196" s="187">
        <f t="shared" si="8"/>
        <v>1681483.505625</v>
      </c>
    </row>
    <row r="197" spans="1:8" ht="13.9" x14ac:dyDescent="0.4">
      <c r="A197" s="12" t="str">
        <f>Sleeps!A197</f>
        <v>CBH Sidings NG</v>
      </c>
      <c r="B197" s="12">
        <f>Sleeps!B197</f>
        <v>42</v>
      </c>
      <c r="C197" t="str">
        <f>Sleeps!C197</f>
        <v>Ballaying</v>
      </c>
      <c r="D197" s="204">
        <f>'DORC build-up'!I141</f>
        <v>1.3</v>
      </c>
      <c r="E197" s="232">
        <f>'DORC build-up'!H141</f>
        <v>0.40699999999999997</v>
      </c>
      <c r="F197" s="269">
        <f t="shared" si="6"/>
        <v>273065.625</v>
      </c>
      <c r="G197" s="299">
        <f t="shared" si="7"/>
        <v>0.94117647058823539</v>
      </c>
      <c r="H197" s="187">
        <f t="shared" si="8"/>
        <v>144479.0221875</v>
      </c>
    </row>
    <row r="198" spans="1:8" ht="13.9" x14ac:dyDescent="0.4">
      <c r="A198" s="12" t="str">
        <f>Sleeps!A198</f>
        <v>CBH Sidings NG</v>
      </c>
      <c r="B198" s="12">
        <f>Sleeps!B198</f>
        <v>42</v>
      </c>
      <c r="C198" t="str">
        <f>Sleeps!C198</f>
        <v>Ballidu</v>
      </c>
      <c r="D198" s="204">
        <f>'DORC build-up'!I142</f>
        <v>1.2</v>
      </c>
      <c r="E198" s="232">
        <f>'DORC build-up'!H142</f>
        <v>1.6579999999999999</v>
      </c>
      <c r="F198" s="269">
        <f t="shared" ref="F198:F261" si="9">H$15</f>
        <v>273065.625</v>
      </c>
      <c r="G198" s="299">
        <f t="shared" ref="G198:G261" si="10">$H$17</f>
        <v>0.94117647058823539</v>
      </c>
      <c r="H198" s="187">
        <f t="shared" ref="H198:H261" si="11">E198*F198*D198</f>
        <v>543291.36749999993</v>
      </c>
    </row>
    <row r="199" spans="1:8" ht="13.9" x14ac:dyDescent="0.4">
      <c r="A199" s="12" t="str">
        <f>Sleeps!A199</f>
        <v>CBH Sidings NG</v>
      </c>
      <c r="B199" s="12">
        <f>Sleeps!B199</f>
        <v>42</v>
      </c>
      <c r="C199" t="str">
        <f>Sleeps!C199</f>
        <v>Beacon</v>
      </c>
      <c r="D199" s="204">
        <f>'DORC build-up'!I143</f>
        <v>1.2</v>
      </c>
      <c r="E199" s="232">
        <f>'DORC build-up'!H143</f>
        <v>1.736</v>
      </c>
      <c r="F199" s="269">
        <f t="shared" si="9"/>
        <v>273065.625</v>
      </c>
      <c r="G199" s="299">
        <f t="shared" si="10"/>
        <v>0.94117647058823539</v>
      </c>
      <c r="H199" s="187">
        <f t="shared" si="11"/>
        <v>568850.30999999994</v>
      </c>
    </row>
    <row r="200" spans="1:8" ht="13.9" x14ac:dyDescent="0.4">
      <c r="A200" s="12" t="str">
        <f>Sleeps!A200</f>
        <v>CBH Sidings NG</v>
      </c>
      <c r="B200" s="12">
        <f>Sleeps!B200</f>
        <v>42</v>
      </c>
      <c r="C200" t="str">
        <f>Sleeps!C200</f>
        <v>Bencubbin</v>
      </c>
      <c r="D200" s="204">
        <f>'DORC build-up'!I144</f>
        <v>1.2</v>
      </c>
      <c r="E200" s="232">
        <f>'DORC build-up'!H144</f>
        <v>1.2150000000000001</v>
      </c>
      <c r="F200" s="269">
        <f t="shared" si="9"/>
        <v>273065.625</v>
      </c>
      <c r="G200" s="299">
        <f t="shared" si="10"/>
        <v>0.94117647058823539</v>
      </c>
      <c r="H200" s="187">
        <f t="shared" si="11"/>
        <v>398129.68124999997</v>
      </c>
    </row>
    <row r="201" spans="1:8" ht="13.9" x14ac:dyDescent="0.4">
      <c r="A201" s="12" t="str">
        <f>Sleeps!A201</f>
        <v>CBH Sidings NG</v>
      </c>
      <c r="B201" s="12">
        <f>Sleeps!B201</f>
        <v>42</v>
      </c>
      <c r="C201" t="str">
        <f>Sleeps!C201</f>
        <v>Beverley</v>
      </c>
      <c r="D201" s="204">
        <f>'DORC build-up'!I145</f>
        <v>1.3</v>
      </c>
      <c r="E201" s="232">
        <f>'DORC build-up'!H145</f>
        <v>0.5</v>
      </c>
      <c r="F201" s="269">
        <f t="shared" si="9"/>
        <v>273065.625</v>
      </c>
      <c r="G201" s="299">
        <f t="shared" si="10"/>
        <v>0.94117647058823539</v>
      </c>
      <c r="H201" s="187">
        <f t="shared" si="11"/>
        <v>177492.65625</v>
      </c>
    </row>
    <row r="202" spans="1:8" ht="13.9" x14ac:dyDescent="0.4">
      <c r="A202" s="12" t="str">
        <f>Sleeps!A202</f>
        <v>CBH Sidings NG</v>
      </c>
      <c r="B202" s="12">
        <f>Sleeps!B202</f>
        <v>42</v>
      </c>
      <c r="C202" t="str">
        <f>Sleeps!C202</f>
        <v>Bindi Bindi</v>
      </c>
      <c r="D202" s="204">
        <f>'DORC build-up'!I146</f>
        <v>1.2</v>
      </c>
      <c r="E202" s="232">
        <f>'DORC build-up'!H146</f>
        <v>0.67100000000000004</v>
      </c>
      <c r="F202" s="269">
        <f t="shared" si="9"/>
        <v>273065.625</v>
      </c>
      <c r="G202" s="299">
        <f t="shared" si="10"/>
        <v>0.94117647058823539</v>
      </c>
      <c r="H202" s="187">
        <f t="shared" si="11"/>
        <v>219872.44125</v>
      </c>
    </row>
    <row r="203" spans="1:8" ht="13.9" x14ac:dyDescent="0.4">
      <c r="A203" s="12" t="str">
        <f>Sleeps!A203</f>
        <v>CBH Sidings NG</v>
      </c>
      <c r="B203" s="12">
        <f>Sleeps!B203</f>
        <v>42</v>
      </c>
      <c r="C203" t="str">
        <f>Sleeps!C203</f>
        <v>Bolgart</v>
      </c>
      <c r="D203" s="204">
        <f>'DORC build-up'!I147</f>
        <v>1.2</v>
      </c>
      <c r="E203" s="232">
        <f>'DORC build-up'!H147</f>
        <v>0.61399999999999999</v>
      </c>
      <c r="F203" s="269">
        <f t="shared" si="9"/>
        <v>273065.625</v>
      </c>
      <c r="G203" s="299">
        <f t="shared" si="10"/>
        <v>0.94117647058823539</v>
      </c>
      <c r="H203" s="187">
        <f t="shared" si="11"/>
        <v>201194.7525</v>
      </c>
    </row>
    <row r="204" spans="1:8" ht="13.9" x14ac:dyDescent="0.4">
      <c r="A204" s="12" t="str">
        <f>Sleeps!A204</f>
        <v>CBH Sidings NG</v>
      </c>
      <c r="B204" s="12">
        <f>Sleeps!B204</f>
        <v>42</v>
      </c>
      <c r="C204" t="str">
        <f>Sleeps!C204</f>
        <v>Bowgada</v>
      </c>
      <c r="D204" s="204">
        <f>'DORC build-up'!I148</f>
        <v>1.3</v>
      </c>
      <c r="E204" s="232">
        <f>'DORC build-up'!H148</f>
        <v>0.66700000000000004</v>
      </c>
      <c r="F204" s="269">
        <f t="shared" si="9"/>
        <v>273065.625</v>
      </c>
      <c r="G204" s="299">
        <f t="shared" si="10"/>
        <v>0.94117647058823539</v>
      </c>
      <c r="H204" s="187">
        <f t="shared" si="11"/>
        <v>236775.20343750002</v>
      </c>
    </row>
    <row r="205" spans="1:8" ht="13.9" x14ac:dyDescent="0.4">
      <c r="A205" s="12" t="str">
        <f>Sleeps!A205</f>
        <v>CBH Sidings NG</v>
      </c>
      <c r="B205" s="12">
        <f>Sleeps!B205</f>
        <v>42</v>
      </c>
      <c r="C205" t="str">
        <f>Sleeps!C205</f>
        <v>Brookton</v>
      </c>
      <c r="D205" s="204">
        <f>'DORC build-up'!I149</f>
        <v>1.3</v>
      </c>
      <c r="E205" s="232">
        <f>'DORC build-up'!H149</f>
        <v>2.5450599999999999</v>
      </c>
      <c r="F205" s="269">
        <f t="shared" si="9"/>
        <v>273065.625</v>
      </c>
      <c r="G205" s="299">
        <f t="shared" si="10"/>
        <v>0.94117647058823539</v>
      </c>
      <c r="H205" s="187">
        <f t="shared" si="11"/>
        <v>903458.91943124996</v>
      </c>
    </row>
    <row r="206" spans="1:8" ht="13.9" x14ac:dyDescent="0.4">
      <c r="A206" s="12" t="str">
        <f>Sleeps!A206</f>
        <v>CBH Sidings NG</v>
      </c>
      <c r="B206" s="12">
        <f>Sleeps!B206</f>
        <v>42</v>
      </c>
      <c r="C206" t="str">
        <f>Sleeps!C206</f>
        <v>Broomehill</v>
      </c>
      <c r="D206" s="204">
        <f>'DORC build-up'!I150</f>
        <v>1.3</v>
      </c>
      <c r="E206" s="232">
        <f>'DORC build-up'!H150</f>
        <v>1.319</v>
      </c>
      <c r="F206" s="269">
        <f t="shared" si="9"/>
        <v>273065.625</v>
      </c>
      <c r="G206" s="299">
        <f t="shared" si="10"/>
        <v>0.94117647058823539</v>
      </c>
      <c r="H206" s="187">
        <f t="shared" si="11"/>
        <v>468225.62718750001</v>
      </c>
    </row>
    <row r="207" spans="1:8" ht="13.9" x14ac:dyDescent="0.4">
      <c r="A207" s="12" t="str">
        <f>Sleeps!A207</f>
        <v>CBH Sidings NG</v>
      </c>
      <c r="B207" s="12">
        <f>Sleeps!B207</f>
        <v>42</v>
      </c>
      <c r="C207" t="str">
        <f>Sleeps!C207</f>
        <v>Buniche</v>
      </c>
      <c r="D207" s="204">
        <f>'DORC build-up'!I151</f>
        <v>1.3</v>
      </c>
      <c r="E207" s="232">
        <f>'DORC build-up'!H151</f>
        <v>0.83199999999999996</v>
      </c>
      <c r="F207" s="269">
        <f t="shared" si="9"/>
        <v>273065.625</v>
      </c>
      <c r="G207" s="299">
        <f t="shared" si="10"/>
        <v>0.94117647058823539</v>
      </c>
      <c r="H207" s="187">
        <f t="shared" si="11"/>
        <v>295347.77999999997</v>
      </c>
    </row>
    <row r="208" spans="1:8" ht="13.9" x14ac:dyDescent="0.4">
      <c r="A208" s="12" t="str">
        <f>Sleeps!A208</f>
        <v>CBH Sidings NG</v>
      </c>
      <c r="B208" s="12">
        <f>Sleeps!B208</f>
        <v>42</v>
      </c>
      <c r="C208" t="str">
        <f>Sleeps!C208</f>
        <v>Bunjil</v>
      </c>
      <c r="D208" s="204">
        <f>'DORC build-up'!I152</f>
        <v>1.3</v>
      </c>
      <c r="E208" s="232">
        <f>'DORC build-up'!H152</f>
        <v>0.84499999999999997</v>
      </c>
      <c r="F208" s="269">
        <f t="shared" si="9"/>
        <v>273065.625</v>
      </c>
      <c r="G208" s="299">
        <f t="shared" si="10"/>
        <v>0.94117647058823539</v>
      </c>
      <c r="H208" s="187">
        <f t="shared" si="11"/>
        <v>299962.58906249999</v>
      </c>
    </row>
    <row r="209" spans="1:8" ht="13.9" x14ac:dyDescent="0.4">
      <c r="A209" s="12" t="str">
        <f>Sleeps!A209</f>
        <v>CBH Sidings NG</v>
      </c>
      <c r="B209" s="12">
        <f>Sleeps!B209</f>
        <v>42</v>
      </c>
      <c r="C209" t="str">
        <f>Sleeps!C209</f>
        <v>Cadoux</v>
      </c>
      <c r="D209" s="204">
        <f>'DORC build-up'!I153</f>
        <v>1.2</v>
      </c>
      <c r="E209" s="232">
        <f>'DORC build-up'!H153</f>
        <v>0.86599999999999999</v>
      </c>
      <c r="F209" s="269">
        <f t="shared" si="9"/>
        <v>273065.625</v>
      </c>
      <c r="G209" s="299">
        <f t="shared" si="10"/>
        <v>0.94117647058823539</v>
      </c>
      <c r="H209" s="187">
        <f t="shared" si="11"/>
        <v>283769.79749999999</v>
      </c>
    </row>
    <row r="210" spans="1:8" ht="13.9" x14ac:dyDescent="0.4">
      <c r="A210" s="12" t="str">
        <f>Sleeps!A210</f>
        <v>CBH Sidings NG</v>
      </c>
      <c r="B210" s="12">
        <f>Sleeps!B210</f>
        <v>42</v>
      </c>
      <c r="C210" t="str">
        <f>Sleeps!C210</f>
        <v>Calingiri</v>
      </c>
      <c r="D210" s="204">
        <f>'DORC build-up'!I154</f>
        <v>1.2</v>
      </c>
      <c r="E210" s="232">
        <f>'DORC build-up'!H154</f>
        <v>0.97399999999999998</v>
      </c>
      <c r="F210" s="269">
        <f t="shared" si="9"/>
        <v>273065.625</v>
      </c>
      <c r="G210" s="299">
        <f t="shared" si="10"/>
        <v>0.94117647058823539</v>
      </c>
      <c r="H210" s="187">
        <f t="shared" si="11"/>
        <v>319159.10249999998</v>
      </c>
    </row>
    <row r="211" spans="1:8" ht="13.9" x14ac:dyDescent="0.4">
      <c r="A211" s="12" t="str">
        <f>Sleeps!A211</f>
        <v>CBH Sidings NG</v>
      </c>
      <c r="B211" s="12">
        <f>Sleeps!B211</f>
        <v>42</v>
      </c>
      <c r="C211" t="str">
        <f>Sleeps!C211</f>
        <v>Canna</v>
      </c>
      <c r="D211" s="204">
        <f>'DORC build-up'!I155</f>
        <v>1.3</v>
      </c>
      <c r="E211" s="232">
        <f>'DORC build-up'!H155</f>
        <v>2.99</v>
      </c>
      <c r="F211" s="269">
        <f t="shared" si="9"/>
        <v>273065.625</v>
      </c>
      <c r="G211" s="299">
        <f t="shared" si="10"/>
        <v>0.94117647058823539</v>
      </c>
      <c r="H211" s="187">
        <f t="shared" si="11"/>
        <v>1061406.0843750001</v>
      </c>
    </row>
    <row r="212" spans="1:8" ht="13.9" x14ac:dyDescent="0.4">
      <c r="A212" s="12" t="str">
        <f>Sleeps!A212</f>
        <v>CBH Sidings NG</v>
      </c>
      <c r="B212" s="12">
        <f>Sleeps!B212</f>
        <v>42</v>
      </c>
      <c r="C212" t="str">
        <f>Sleeps!C212</f>
        <v>Carnamah</v>
      </c>
      <c r="D212" s="204">
        <f>'DORC build-up'!I156</f>
        <v>1.3</v>
      </c>
      <c r="E212" s="232">
        <f>'DORC build-up'!H156</f>
        <v>1.05</v>
      </c>
      <c r="F212" s="269">
        <f t="shared" si="9"/>
        <v>273065.625</v>
      </c>
      <c r="G212" s="299">
        <f t="shared" si="10"/>
        <v>0.94117647058823539</v>
      </c>
      <c r="H212" s="187">
        <f t="shared" si="11"/>
        <v>372734.578125</v>
      </c>
    </row>
    <row r="213" spans="1:8" ht="13.9" x14ac:dyDescent="0.4">
      <c r="A213" s="12" t="str">
        <f>Sleeps!A213</f>
        <v>CBH Sidings NG</v>
      </c>
      <c r="B213" s="12">
        <f>Sleeps!B213</f>
        <v>42</v>
      </c>
      <c r="C213" t="str">
        <f>Sleeps!C213</f>
        <v>Cleary</v>
      </c>
      <c r="D213" s="204">
        <f>'DORC build-up'!I157</f>
        <v>1.2</v>
      </c>
      <c r="E213" s="232">
        <f>'DORC build-up'!H157</f>
        <v>0.621</v>
      </c>
      <c r="F213" s="269">
        <f t="shared" si="9"/>
        <v>273065.625</v>
      </c>
      <c r="G213" s="299">
        <f t="shared" si="10"/>
        <v>0.94117647058823539</v>
      </c>
      <c r="H213" s="187">
        <f t="shared" si="11"/>
        <v>203488.50374999997</v>
      </c>
    </row>
    <row r="214" spans="1:8" ht="13.9" x14ac:dyDescent="0.4">
      <c r="A214" s="12" t="str">
        <f>Sleeps!A214</f>
        <v>CBH Sidings NG</v>
      </c>
      <c r="B214" s="12">
        <f>Sleeps!B214</f>
        <v>42</v>
      </c>
      <c r="C214" t="str">
        <f>Sleeps!C214</f>
        <v>Coomberdale</v>
      </c>
      <c r="D214" s="204">
        <f>'DORC build-up'!I158</f>
        <v>1.3</v>
      </c>
      <c r="E214" s="232">
        <f>'DORC build-up'!H158</f>
        <v>0.64300000000000002</v>
      </c>
      <c r="F214" s="269">
        <f t="shared" si="9"/>
        <v>273065.625</v>
      </c>
      <c r="G214" s="299">
        <f t="shared" si="10"/>
        <v>0.94117647058823539</v>
      </c>
      <c r="H214" s="187">
        <f t="shared" si="11"/>
        <v>228255.5559375</v>
      </c>
    </row>
    <row r="215" spans="1:8" ht="13.9" x14ac:dyDescent="0.4">
      <c r="A215" s="12" t="str">
        <f>Sleeps!A215</f>
        <v>CBH Sidings NG</v>
      </c>
      <c r="B215" s="12">
        <f>Sleeps!B215</f>
        <v>42</v>
      </c>
      <c r="C215" t="str">
        <f>Sleeps!C215</f>
        <v>Coorow</v>
      </c>
      <c r="D215" s="204">
        <f>'DORC build-up'!I159</f>
        <v>1.3</v>
      </c>
      <c r="E215" s="232">
        <f>'DORC build-up'!H159</f>
        <v>1.9470000000000001</v>
      </c>
      <c r="F215" s="269">
        <f t="shared" si="9"/>
        <v>273065.625</v>
      </c>
      <c r="G215" s="299">
        <f t="shared" si="10"/>
        <v>0.94117647058823539</v>
      </c>
      <c r="H215" s="187">
        <f t="shared" si="11"/>
        <v>691156.4034375</v>
      </c>
    </row>
    <row r="216" spans="1:8" ht="13.9" x14ac:dyDescent="0.4">
      <c r="A216" s="12" t="str">
        <f>Sleeps!A216</f>
        <v>CBH Sidings NG</v>
      </c>
      <c r="B216" s="12">
        <f>Sleeps!B216</f>
        <v>42</v>
      </c>
      <c r="C216" t="str">
        <f>Sleeps!C216</f>
        <v>Cranbrook</v>
      </c>
      <c r="D216" s="204">
        <f>'DORC build-up'!I160</f>
        <v>1.3</v>
      </c>
      <c r="E216" s="232">
        <f>'DORC build-up'!H160</f>
        <v>1.1040000000000001</v>
      </c>
      <c r="F216" s="269">
        <f t="shared" si="9"/>
        <v>273065.625</v>
      </c>
      <c r="G216" s="299">
        <f t="shared" si="10"/>
        <v>0.94117647058823539</v>
      </c>
      <c r="H216" s="187">
        <f t="shared" si="11"/>
        <v>391903.78500000003</v>
      </c>
    </row>
    <row r="217" spans="1:8" ht="13.9" x14ac:dyDescent="0.4">
      <c r="A217" s="12" t="str">
        <f>Sleeps!A217</f>
        <v>CBH Sidings NG</v>
      </c>
      <c r="B217" s="12">
        <f>Sleeps!B217</f>
        <v>42</v>
      </c>
      <c r="C217" t="str">
        <f>Sleeps!C217</f>
        <v>Dowerin</v>
      </c>
      <c r="D217" s="204">
        <f>'DORC build-up'!I161</f>
        <v>1.2</v>
      </c>
      <c r="E217" s="232">
        <f>'DORC build-up'!H161</f>
        <v>0.60599999999999998</v>
      </c>
      <c r="F217" s="269">
        <f t="shared" si="9"/>
        <v>273065.625</v>
      </c>
      <c r="G217" s="299">
        <f t="shared" si="10"/>
        <v>0.94117647058823539</v>
      </c>
      <c r="H217" s="187">
        <f t="shared" si="11"/>
        <v>198573.32249999998</v>
      </c>
    </row>
    <row r="218" spans="1:8" ht="13.9" x14ac:dyDescent="0.4">
      <c r="A218" s="12" t="str">
        <f>Sleeps!A218</f>
        <v>CBH Sidings NG</v>
      </c>
      <c r="B218" s="12">
        <f>Sleeps!B218</f>
        <v>42</v>
      </c>
      <c r="C218" t="str">
        <f>Sleeps!C218</f>
        <v>Dumbleyung</v>
      </c>
      <c r="D218" s="204">
        <f>'DORC build-up'!I162</f>
        <v>1.3</v>
      </c>
      <c r="E218" s="232">
        <f>'DORC build-up'!H162</f>
        <v>0.59399999999999997</v>
      </c>
      <c r="F218" s="269">
        <f t="shared" si="9"/>
        <v>273065.625</v>
      </c>
      <c r="G218" s="299">
        <f t="shared" si="10"/>
        <v>0.94117647058823539</v>
      </c>
      <c r="H218" s="187">
        <f t="shared" si="11"/>
        <v>210861.27562499998</v>
      </c>
    </row>
    <row r="219" spans="1:8" ht="13.9" x14ac:dyDescent="0.4">
      <c r="A219" s="12" t="str">
        <f>Sleeps!A219</f>
        <v>CBH Sidings NG</v>
      </c>
      <c r="B219" s="12">
        <f>Sleeps!B219</f>
        <v>42</v>
      </c>
      <c r="C219" t="str">
        <f>Sleeps!C219</f>
        <v>Ejanding</v>
      </c>
      <c r="D219" s="204">
        <f>'DORC build-up'!I163</f>
        <v>1.2</v>
      </c>
      <c r="E219" s="232">
        <f>'DORC build-up'!H163</f>
        <v>0.53300000000000003</v>
      </c>
      <c r="F219" s="269">
        <f t="shared" si="9"/>
        <v>273065.625</v>
      </c>
      <c r="G219" s="299">
        <f t="shared" si="10"/>
        <v>0.94117647058823539</v>
      </c>
      <c r="H219" s="187">
        <f t="shared" si="11"/>
        <v>174652.77374999999</v>
      </c>
    </row>
    <row r="220" spans="1:8" ht="13.9" x14ac:dyDescent="0.4">
      <c r="A220" s="12" t="str">
        <f>Sleeps!A220</f>
        <v>CBH Sidings NG</v>
      </c>
      <c r="B220" s="12">
        <f>Sleeps!B220</f>
        <v>42</v>
      </c>
      <c r="C220" t="str">
        <f>Sleeps!C220</f>
        <v>Gabbin</v>
      </c>
      <c r="D220" s="204">
        <f>'DORC build-up'!I164</f>
        <v>1.2</v>
      </c>
      <c r="E220" s="232">
        <f>'DORC build-up'!H164</f>
        <v>0.69</v>
      </c>
      <c r="F220" s="269">
        <f t="shared" si="9"/>
        <v>273065.625</v>
      </c>
      <c r="G220" s="299">
        <f t="shared" si="10"/>
        <v>0.94117647058823539</v>
      </c>
      <c r="H220" s="187">
        <f t="shared" si="11"/>
        <v>226098.33749999999</v>
      </c>
    </row>
    <row r="221" spans="1:8" ht="13.9" x14ac:dyDescent="0.4">
      <c r="A221" s="12" t="str">
        <f>Sleeps!A221</f>
        <v>CBH Sidings NG</v>
      </c>
      <c r="B221" s="12">
        <f>Sleeps!B221</f>
        <v>42</v>
      </c>
      <c r="C221" t="str">
        <f>Sleeps!C221</f>
        <v>Goomalling</v>
      </c>
      <c r="D221" s="204">
        <f>'DORC build-up'!I165</f>
        <v>1.2</v>
      </c>
      <c r="E221" s="232">
        <f>'DORC build-up'!H165</f>
        <v>0.66300000000000003</v>
      </c>
      <c r="F221" s="269">
        <f t="shared" si="9"/>
        <v>273065.625</v>
      </c>
      <c r="G221" s="299">
        <f t="shared" si="10"/>
        <v>0.94117647058823539</v>
      </c>
      <c r="H221" s="187">
        <f t="shared" si="11"/>
        <v>217251.01125000001</v>
      </c>
    </row>
    <row r="222" spans="1:8" ht="13.9" x14ac:dyDescent="0.4">
      <c r="A222" s="12" t="str">
        <f>Sleeps!A222</f>
        <v>CBH Sidings NG</v>
      </c>
      <c r="B222" s="12">
        <f>Sleeps!B222</f>
        <v>42</v>
      </c>
      <c r="C222" t="str">
        <f>Sleeps!C222</f>
        <v>Hyden</v>
      </c>
      <c r="D222" s="204">
        <f>'DORC build-up'!I166</f>
        <v>0</v>
      </c>
      <c r="E222" s="232">
        <f>'DORC build-up'!H166</f>
        <v>0</v>
      </c>
      <c r="F222" s="269">
        <f t="shared" si="9"/>
        <v>273065.625</v>
      </c>
      <c r="G222" s="299">
        <f t="shared" si="10"/>
        <v>0.94117647058823539</v>
      </c>
      <c r="H222" s="187">
        <f t="shared" si="11"/>
        <v>0</v>
      </c>
    </row>
    <row r="223" spans="1:8" ht="13.9" x14ac:dyDescent="0.4">
      <c r="A223" s="12" t="str">
        <f>Sleeps!A223</f>
        <v>CBH Sidings NG</v>
      </c>
      <c r="B223" s="12">
        <f>Sleeps!B223</f>
        <v>42</v>
      </c>
      <c r="C223" t="str">
        <f>Sleeps!C223</f>
        <v>Jennacubbine</v>
      </c>
      <c r="D223" s="204">
        <f>'DORC build-up'!I167</f>
        <v>1.2</v>
      </c>
      <c r="E223" s="232">
        <f>'DORC build-up'!H167</f>
        <v>0.54</v>
      </c>
      <c r="F223" s="269">
        <f t="shared" si="9"/>
        <v>273065.625</v>
      </c>
      <c r="G223" s="299">
        <f t="shared" si="10"/>
        <v>0.94117647058823539</v>
      </c>
      <c r="H223" s="187">
        <f t="shared" si="11"/>
        <v>176946.52499999999</v>
      </c>
    </row>
    <row r="224" spans="1:8" ht="13.9" x14ac:dyDescent="0.4">
      <c r="A224" s="12" t="str">
        <f>Sleeps!A224</f>
        <v>CBH Sidings NG</v>
      </c>
      <c r="B224" s="12">
        <f>Sleeps!B224</f>
        <v>42</v>
      </c>
      <c r="C224" t="str">
        <f>Sleeps!C224</f>
        <v>Kalannie</v>
      </c>
      <c r="D224" s="204">
        <f>'DORC build-up'!I168</f>
        <v>1.2</v>
      </c>
      <c r="E224" s="232">
        <f>'DORC build-up'!H168</f>
        <v>1.077</v>
      </c>
      <c r="F224" s="269">
        <f t="shared" si="9"/>
        <v>273065.625</v>
      </c>
      <c r="G224" s="299">
        <f t="shared" si="10"/>
        <v>0.94117647058823539</v>
      </c>
      <c r="H224" s="187">
        <f t="shared" si="11"/>
        <v>352910.01374999998</v>
      </c>
    </row>
    <row r="225" spans="1:8" ht="13.9" x14ac:dyDescent="0.4">
      <c r="A225" s="12" t="str">
        <f>Sleeps!A225</f>
        <v>CBH Sidings NG</v>
      </c>
      <c r="B225" s="12">
        <f>Sleeps!B225</f>
        <v>42</v>
      </c>
      <c r="C225" t="str">
        <f>Sleeps!C225</f>
        <v>Karlgarin</v>
      </c>
      <c r="D225" s="204">
        <f>'DORC build-up'!I169</f>
        <v>1.3</v>
      </c>
      <c r="E225" s="232">
        <f>'DORC build-up'!H169</f>
        <v>1.236</v>
      </c>
      <c r="F225" s="269">
        <f t="shared" si="9"/>
        <v>273065.625</v>
      </c>
      <c r="G225" s="299">
        <f t="shared" si="10"/>
        <v>0.94117647058823539</v>
      </c>
      <c r="H225" s="187">
        <f t="shared" si="11"/>
        <v>438761.84625</v>
      </c>
    </row>
    <row r="226" spans="1:8" ht="13.9" x14ac:dyDescent="0.4">
      <c r="A226" s="12" t="str">
        <f>Sleeps!A226</f>
        <v>CBH Sidings NG</v>
      </c>
      <c r="B226" s="12">
        <f>Sleeps!B226</f>
        <v>42</v>
      </c>
      <c r="C226" t="str">
        <f>Sleeps!C226</f>
        <v>Katanning</v>
      </c>
      <c r="D226" s="204">
        <f>'DORC build-up'!I170</f>
        <v>1.3</v>
      </c>
      <c r="E226" s="232">
        <f>'DORC build-up'!H170</f>
        <v>1.115</v>
      </c>
      <c r="F226" s="269">
        <f t="shared" si="9"/>
        <v>273065.625</v>
      </c>
      <c r="G226" s="299">
        <f t="shared" si="10"/>
        <v>0.94117647058823539</v>
      </c>
      <c r="H226" s="187">
        <f t="shared" si="11"/>
        <v>395808.62343750003</v>
      </c>
    </row>
    <row r="227" spans="1:8" ht="13.9" x14ac:dyDescent="0.4">
      <c r="A227" s="12" t="str">
        <f>Sleeps!A227</f>
        <v>CBH Sidings NG</v>
      </c>
      <c r="B227" s="12">
        <f>Sleeps!B227</f>
        <v>42</v>
      </c>
      <c r="C227" t="str">
        <f>Sleeps!C227</f>
        <v>Kirwan</v>
      </c>
      <c r="D227" s="204">
        <f>'DORC build-up'!I171</f>
        <v>1.2</v>
      </c>
      <c r="E227" s="232">
        <f>'DORC build-up'!H171</f>
        <v>0.61599999999999999</v>
      </c>
      <c r="F227" s="269">
        <f t="shared" si="9"/>
        <v>273065.625</v>
      </c>
      <c r="G227" s="299">
        <f t="shared" si="10"/>
        <v>0.94117647058823539</v>
      </c>
      <c r="H227" s="187">
        <f t="shared" si="11"/>
        <v>201850.11</v>
      </c>
    </row>
    <row r="228" spans="1:8" ht="13.9" x14ac:dyDescent="0.4">
      <c r="A228" s="12" t="str">
        <f>Sleeps!A228</f>
        <v>CBH Sidings NG</v>
      </c>
      <c r="B228" s="12">
        <f>Sleeps!B228</f>
        <v>42</v>
      </c>
      <c r="C228" t="str">
        <f>Sleeps!C228</f>
        <v>Kondut</v>
      </c>
      <c r="D228" s="204">
        <f>'DORC build-up'!I172</f>
        <v>1.2</v>
      </c>
      <c r="E228" s="232">
        <f>'DORC build-up'!H172</f>
        <v>0.77200000000000002</v>
      </c>
      <c r="F228" s="269">
        <f t="shared" si="9"/>
        <v>273065.625</v>
      </c>
      <c r="G228" s="299">
        <f t="shared" si="10"/>
        <v>0.94117647058823539</v>
      </c>
      <c r="H228" s="187">
        <f t="shared" si="11"/>
        <v>252967.995</v>
      </c>
    </row>
    <row r="229" spans="1:8" ht="13.9" x14ac:dyDescent="0.4">
      <c r="A229" s="12" t="str">
        <f>Sleeps!A229</f>
        <v>CBH Sidings NG</v>
      </c>
      <c r="B229" s="12">
        <f>Sleeps!B229</f>
        <v>42</v>
      </c>
      <c r="C229" t="str">
        <f>Sleeps!C229</f>
        <v>Konnongorring</v>
      </c>
      <c r="D229" s="204">
        <f>'DORC build-up'!I173</f>
        <v>1.2</v>
      </c>
      <c r="E229" s="232">
        <f>'DORC build-up'!H173</f>
        <v>0.90700000000000003</v>
      </c>
      <c r="F229" s="269">
        <f t="shared" si="9"/>
        <v>273065.625</v>
      </c>
      <c r="G229" s="299">
        <f t="shared" si="10"/>
        <v>0.94117647058823539</v>
      </c>
      <c r="H229" s="187">
        <f t="shared" si="11"/>
        <v>297204.62624999997</v>
      </c>
    </row>
    <row r="230" spans="1:8" ht="13.9" x14ac:dyDescent="0.4">
      <c r="A230" s="12" t="str">
        <f>Sleeps!A230</f>
        <v>CBH Sidings NG</v>
      </c>
      <c r="B230" s="12">
        <f>Sleeps!B230</f>
        <v>42</v>
      </c>
      <c r="C230" t="str">
        <f>Sleeps!C230</f>
        <v>Koorda</v>
      </c>
      <c r="D230" s="204">
        <f>'DORC build-up'!I174</f>
        <v>1.2</v>
      </c>
      <c r="E230" s="232">
        <f>'DORC build-up'!H174</f>
        <v>1.2709999999999999</v>
      </c>
      <c r="F230" s="269">
        <f t="shared" si="9"/>
        <v>273065.625</v>
      </c>
      <c r="G230" s="299">
        <f t="shared" si="10"/>
        <v>0.94117647058823539</v>
      </c>
      <c r="H230" s="187">
        <f t="shared" si="11"/>
        <v>416479.69124999997</v>
      </c>
    </row>
    <row r="231" spans="1:8" ht="13.9" x14ac:dyDescent="0.4">
      <c r="A231" s="12" t="str">
        <f>Sleeps!A231</f>
        <v>CBH Sidings NG</v>
      </c>
      <c r="B231" s="12">
        <f>Sleeps!B231</f>
        <v>42</v>
      </c>
      <c r="C231" t="str">
        <f>Sleeps!C231</f>
        <v>Kuender</v>
      </c>
      <c r="D231" s="204">
        <f>'DORC build-up'!I175</f>
        <v>1.3</v>
      </c>
      <c r="E231" s="232">
        <f>'DORC build-up'!H175</f>
        <v>0.83399999999999996</v>
      </c>
      <c r="F231" s="269">
        <f t="shared" si="9"/>
        <v>273065.625</v>
      </c>
      <c r="G231" s="299">
        <f t="shared" si="10"/>
        <v>0.94117647058823539</v>
      </c>
      <c r="H231" s="187">
        <f t="shared" si="11"/>
        <v>296057.75062499999</v>
      </c>
    </row>
    <row r="232" spans="1:8" ht="13.9" x14ac:dyDescent="0.4">
      <c r="A232" s="12" t="str">
        <f>Sleeps!A232</f>
        <v>CBH Sidings NG</v>
      </c>
      <c r="B232" s="12">
        <f>Sleeps!B232</f>
        <v>42</v>
      </c>
      <c r="C232" t="str">
        <f>Sleeps!C232</f>
        <v>Kukerin</v>
      </c>
      <c r="D232" s="204">
        <f>'DORC build-up'!I176</f>
        <v>1.3</v>
      </c>
      <c r="E232" s="232">
        <f>'DORC build-up'!H176</f>
        <v>0.65600000000000003</v>
      </c>
      <c r="F232" s="269">
        <f t="shared" si="9"/>
        <v>273065.625</v>
      </c>
      <c r="G232" s="299">
        <f t="shared" si="10"/>
        <v>0.94117647058823539</v>
      </c>
      <c r="H232" s="187">
        <f t="shared" si="11"/>
        <v>232870.36500000002</v>
      </c>
    </row>
    <row r="233" spans="1:8" ht="13.9" x14ac:dyDescent="0.4">
      <c r="A233" s="12" t="str">
        <f>Sleeps!A233</f>
        <v>CBH Sidings NG</v>
      </c>
      <c r="B233" s="12">
        <f>Sleeps!B233</f>
        <v>42</v>
      </c>
      <c r="C233" t="str">
        <f>Sleeps!C233</f>
        <v>Kulja</v>
      </c>
      <c r="D233" s="204">
        <f>'DORC build-up'!I177</f>
        <v>1.2</v>
      </c>
      <c r="E233" s="232">
        <f>'DORC build-up'!H177</f>
        <v>0.56599999999999995</v>
      </c>
      <c r="F233" s="269">
        <f t="shared" si="9"/>
        <v>273065.625</v>
      </c>
      <c r="G233" s="299">
        <f t="shared" si="10"/>
        <v>0.94117647058823539</v>
      </c>
      <c r="H233" s="187">
        <f t="shared" si="11"/>
        <v>185466.17249999999</v>
      </c>
    </row>
    <row r="234" spans="1:8" ht="13.9" x14ac:dyDescent="0.4">
      <c r="A234" s="12" t="str">
        <f>Sleeps!A234</f>
        <v>CBH Sidings NG</v>
      </c>
      <c r="B234" s="12">
        <f>Sleeps!B234</f>
        <v>42</v>
      </c>
      <c r="C234" t="str">
        <f>Sleeps!C234</f>
        <v>Lake Grace</v>
      </c>
      <c r="D234" s="204">
        <f>'DORC build-up'!I178</f>
        <v>1.3</v>
      </c>
      <c r="E234" s="232">
        <f>'DORC build-up'!H178</f>
        <v>1.609</v>
      </c>
      <c r="F234" s="269">
        <f t="shared" si="9"/>
        <v>273065.625</v>
      </c>
      <c r="G234" s="299">
        <f t="shared" si="10"/>
        <v>0.94117647058823539</v>
      </c>
      <c r="H234" s="187">
        <f t="shared" si="11"/>
        <v>571171.36781249999</v>
      </c>
    </row>
    <row r="235" spans="1:8" ht="13.9" x14ac:dyDescent="0.4">
      <c r="A235" s="12" t="str">
        <f>Sleeps!A235</f>
        <v>CBH Sidings NG</v>
      </c>
      <c r="B235" s="12">
        <f>Sleeps!B235</f>
        <v>42</v>
      </c>
      <c r="C235" t="str">
        <f>Sleeps!C235</f>
        <v>Latham</v>
      </c>
      <c r="D235" s="204">
        <f>'DORC build-up'!I179</f>
        <v>1.3</v>
      </c>
      <c r="E235" s="232">
        <f>'DORC build-up'!H179</f>
        <v>0.22800000000000001</v>
      </c>
      <c r="F235" s="269">
        <f t="shared" si="9"/>
        <v>273065.625</v>
      </c>
      <c r="G235" s="299">
        <f t="shared" si="10"/>
        <v>0.94117647058823539</v>
      </c>
      <c r="H235" s="187">
        <f t="shared" si="11"/>
        <v>80936.65125000001</v>
      </c>
    </row>
    <row r="236" spans="1:8" ht="13.9" x14ac:dyDescent="0.4">
      <c r="A236" s="12" t="str">
        <f>Sleeps!A236</f>
        <v>CBH Sidings NG</v>
      </c>
      <c r="B236" s="12">
        <f>Sleeps!B236</f>
        <v>42</v>
      </c>
      <c r="C236" t="str">
        <f>Sleeps!C236</f>
        <v>Manmanning</v>
      </c>
      <c r="D236" s="204">
        <f>'DORC build-up'!I180</f>
        <v>1.2</v>
      </c>
      <c r="E236" s="232">
        <f>'DORC build-up'!H180</f>
        <v>0.82299999999999995</v>
      </c>
      <c r="F236" s="269">
        <f t="shared" si="9"/>
        <v>273065.625</v>
      </c>
      <c r="G236" s="299">
        <f t="shared" si="10"/>
        <v>0.94117647058823539</v>
      </c>
      <c r="H236" s="187">
        <f t="shared" si="11"/>
        <v>269679.61124999996</v>
      </c>
    </row>
    <row r="237" spans="1:8" ht="13.9" x14ac:dyDescent="0.4">
      <c r="A237" s="12" t="str">
        <f>Sleeps!A237</f>
        <v>CBH Sidings NG</v>
      </c>
      <c r="B237" s="12">
        <f>Sleeps!B237</f>
        <v>42</v>
      </c>
      <c r="C237" t="str">
        <f>Sleeps!C237</f>
        <v>Marchagee</v>
      </c>
      <c r="D237" s="204">
        <f>'DORC build-up'!I181</f>
        <v>1.3</v>
      </c>
      <c r="E237" s="232">
        <f>'DORC build-up'!H181</f>
        <v>0.91800000000000004</v>
      </c>
      <c r="F237" s="269">
        <f t="shared" si="9"/>
        <v>273065.625</v>
      </c>
      <c r="G237" s="299">
        <f t="shared" si="10"/>
        <v>0.94117647058823539</v>
      </c>
      <c r="H237" s="187">
        <f t="shared" si="11"/>
        <v>325876.51687500003</v>
      </c>
    </row>
    <row r="238" spans="1:8" ht="13.9" x14ac:dyDescent="0.4">
      <c r="A238" s="12" t="str">
        <f>Sleeps!A238</f>
        <v>CBH Sidings NG</v>
      </c>
      <c r="B238" s="12">
        <f>Sleeps!B238</f>
        <v>42</v>
      </c>
      <c r="C238" t="str">
        <f>Sleeps!C238</f>
        <v>Maya</v>
      </c>
      <c r="D238" s="204">
        <f>'DORC build-up'!I182</f>
        <v>1.3</v>
      </c>
      <c r="E238" s="232">
        <f>'DORC build-up'!H182</f>
        <v>0.59199999999999997</v>
      </c>
      <c r="F238" s="269">
        <f t="shared" si="9"/>
        <v>273065.625</v>
      </c>
      <c r="G238" s="299">
        <f t="shared" si="10"/>
        <v>0.94117647058823539</v>
      </c>
      <c r="H238" s="187">
        <f t="shared" si="11"/>
        <v>210151.30500000002</v>
      </c>
    </row>
    <row r="239" spans="1:8" ht="13.9" x14ac:dyDescent="0.4">
      <c r="A239" s="12" t="str">
        <f>Sleeps!A239</f>
        <v>CBH Sidings NG</v>
      </c>
      <c r="B239" s="12">
        <f>Sleeps!B239</f>
        <v>42</v>
      </c>
      <c r="C239" t="str">
        <f>Sleeps!C239</f>
        <v>McLevie</v>
      </c>
      <c r="D239" s="204">
        <f>'DORC build-up'!I183</f>
        <v>1.2</v>
      </c>
      <c r="E239" s="232">
        <f>'DORC build-up'!H183</f>
        <v>1.07</v>
      </c>
      <c r="F239" s="269">
        <f t="shared" si="9"/>
        <v>273065.625</v>
      </c>
      <c r="G239" s="299">
        <f t="shared" si="10"/>
        <v>0.94117647058823539</v>
      </c>
      <c r="H239" s="187">
        <f t="shared" si="11"/>
        <v>350616.26250000001</v>
      </c>
    </row>
    <row r="240" spans="1:8" ht="13.9" x14ac:dyDescent="0.4">
      <c r="A240" s="12" t="str">
        <f>Sleeps!A240</f>
        <v>CBH Sidings NG</v>
      </c>
      <c r="B240" s="12">
        <f>Sleeps!B240</f>
        <v>42</v>
      </c>
      <c r="C240" t="str">
        <f>Sleeps!C240</f>
        <v>Miling</v>
      </c>
      <c r="D240" s="204">
        <f>'DORC build-up'!I184</f>
        <v>1.2</v>
      </c>
      <c r="E240" s="232">
        <f>'DORC build-up'!H184</f>
        <v>1.232</v>
      </c>
      <c r="F240" s="269">
        <f t="shared" si="9"/>
        <v>273065.625</v>
      </c>
      <c r="G240" s="299">
        <f t="shared" si="10"/>
        <v>0.94117647058823539</v>
      </c>
      <c r="H240" s="187">
        <f t="shared" si="11"/>
        <v>403700.22</v>
      </c>
    </row>
    <row r="241" spans="1:8" ht="13.9" x14ac:dyDescent="0.4">
      <c r="A241" s="12" t="str">
        <f>Sleeps!A241</f>
        <v>CBH Sidings NG</v>
      </c>
      <c r="B241" s="12">
        <f>Sleeps!B241</f>
        <v>42</v>
      </c>
      <c r="C241" t="str">
        <f>Sleeps!C241</f>
        <v>Mingenew</v>
      </c>
      <c r="D241" s="204">
        <f>'DORC build-up'!I185</f>
        <v>1.3</v>
      </c>
      <c r="E241" s="232">
        <f>'DORC build-up'!H185</f>
        <v>1.847</v>
      </c>
      <c r="F241" s="269">
        <f t="shared" si="9"/>
        <v>273065.625</v>
      </c>
      <c r="G241" s="299">
        <f t="shared" si="10"/>
        <v>0.94117647058823539</v>
      </c>
      <c r="H241" s="187">
        <f t="shared" si="11"/>
        <v>655657.8721875</v>
      </c>
    </row>
    <row r="242" spans="1:8" ht="13.9" x14ac:dyDescent="0.4">
      <c r="A242" s="12" t="str">
        <f>Sleeps!A242</f>
        <v>CBH Sidings NG</v>
      </c>
      <c r="B242" s="12">
        <f>Sleeps!B242</f>
        <v>42</v>
      </c>
      <c r="C242" t="str">
        <f>Sleeps!C242</f>
        <v>Mogumber</v>
      </c>
      <c r="D242" s="204">
        <f>'DORC build-up'!I186</f>
        <v>1.3</v>
      </c>
      <c r="E242" s="232">
        <f>'DORC build-up'!H186</f>
        <v>0.76700000000000002</v>
      </c>
      <c r="F242" s="269">
        <f t="shared" si="9"/>
        <v>273065.625</v>
      </c>
      <c r="G242" s="299">
        <f t="shared" si="10"/>
        <v>0.94117647058823539</v>
      </c>
      <c r="H242" s="187">
        <f t="shared" si="11"/>
        <v>272273.73468749999</v>
      </c>
    </row>
    <row r="243" spans="1:8" ht="13.9" x14ac:dyDescent="0.4">
      <c r="A243" s="12" t="str">
        <f>Sleeps!A243</f>
        <v>CBH Sidings NG</v>
      </c>
      <c r="B243" s="12">
        <f>Sleeps!B243</f>
        <v>42</v>
      </c>
      <c r="C243" t="str">
        <f>Sleeps!C243</f>
        <v>Moora</v>
      </c>
      <c r="D243" s="204">
        <f>'DORC build-up'!I187</f>
        <v>1.3</v>
      </c>
      <c r="E243" s="232">
        <f>'DORC build-up'!H187</f>
        <v>1.619</v>
      </c>
      <c r="F243" s="269">
        <f t="shared" si="9"/>
        <v>273065.625</v>
      </c>
      <c r="G243" s="299">
        <f t="shared" si="10"/>
        <v>0.94117647058823539</v>
      </c>
      <c r="H243" s="187">
        <f t="shared" si="11"/>
        <v>574721.22093750001</v>
      </c>
    </row>
    <row r="244" spans="1:8" ht="13.9" x14ac:dyDescent="0.4">
      <c r="A244" s="12" t="str">
        <f>Sleeps!A244</f>
        <v>CBH Sidings NG</v>
      </c>
      <c r="B244" s="12">
        <f>Sleeps!B244</f>
        <v>42</v>
      </c>
      <c r="C244" t="str">
        <f>Sleeps!C244</f>
        <v>Morawa</v>
      </c>
      <c r="D244" s="204">
        <f>'DORC build-up'!I188</f>
        <v>1.3</v>
      </c>
      <c r="E244" s="232">
        <f>'DORC build-up'!H188</f>
        <v>1.5820000000000001</v>
      </c>
      <c r="F244" s="269">
        <f t="shared" si="9"/>
        <v>273065.625</v>
      </c>
      <c r="G244" s="299">
        <f t="shared" si="10"/>
        <v>0.94117647058823539</v>
      </c>
      <c r="H244" s="187">
        <f t="shared" si="11"/>
        <v>561586.76437500003</v>
      </c>
    </row>
    <row r="245" spans="1:8" ht="13.9" x14ac:dyDescent="0.4">
      <c r="A245" s="12" t="str">
        <f>Sleeps!A245</f>
        <v>CBH Sidings NG</v>
      </c>
      <c r="B245" s="12">
        <f>Sleeps!B245</f>
        <v>42</v>
      </c>
      <c r="C245" t="str">
        <f>Sleeps!C245</f>
        <v>Moulyinning</v>
      </c>
      <c r="D245" s="204">
        <f>'DORC build-up'!I189</f>
        <v>1.3</v>
      </c>
      <c r="E245" s="232">
        <f>'DORC build-up'!H189</f>
        <v>0.48799999999999999</v>
      </c>
      <c r="F245" s="269">
        <f t="shared" si="9"/>
        <v>273065.625</v>
      </c>
      <c r="G245" s="299">
        <f t="shared" si="10"/>
        <v>0.94117647058823539</v>
      </c>
      <c r="H245" s="187">
        <f t="shared" si="11"/>
        <v>173232.83249999999</v>
      </c>
    </row>
    <row r="246" spans="1:8" ht="13.9" x14ac:dyDescent="0.4">
      <c r="A246" s="12" t="str">
        <f>Sleeps!A246</f>
        <v>CBH Sidings NG</v>
      </c>
      <c r="B246" s="12">
        <f>Sleeps!B246</f>
        <v>42</v>
      </c>
      <c r="C246" t="str">
        <f>Sleeps!C246</f>
        <v>Mount Kokeby</v>
      </c>
      <c r="D246" s="204">
        <f>'DORC build-up'!I190</f>
        <v>1.3</v>
      </c>
      <c r="E246" s="232">
        <f>'DORC build-up'!H190</f>
        <v>0.57999999999999996</v>
      </c>
      <c r="F246" s="269">
        <f t="shared" si="9"/>
        <v>273065.625</v>
      </c>
      <c r="G246" s="299">
        <f t="shared" si="10"/>
        <v>0.94117647058823539</v>
      </c>
      <c r="H246" s="187">
        <f t="shared" si="11"/>
        <v>205891.48125000001</v>
      </c>
    </row>
    <row r="247" spans="1:8" ht="13.9" x14ac:dyDescent="0.4">
      <c r="A247" s="12" t="str">
        <f>Sleeps!A247</f>
        <v>CBH Sidings NG</v>
      </c>
      <c r="B247" s="12">
        <f>Sleeps!B247</f>
        <v>42</v>
      </c>
      <c r="C247" t="str">
        <f>Sleeps!C247</f>
        <v>Mukinbudin</v>
      </c>
      <c r="D247" s="204">
        <f>'DORC build-up'!I191</f>
        <v>1.2</v>
      </c>
      <c r="E247" s="232">
        <f>'DORC build-up'!H191</f>
        <v>1.385</v>
      </c>
      <c r="F247" s="269">
        <f t="shared" si="9"/>
        <v>273065.625</v>
      </c>
      <c r="G247" s="299">
        <f t="shared" si="10"/>
        <v>0.94117647058823539</v>
      </c>
      <c r="H247" s="187">
        <f t="shared" si="11"/>
        <v>453835.06874999998</v>
      </c>
    </row>
    <row r="248" spans="1:8" ht="13.9" x14ac:dyDescent="0.4">
      <c r="A248" s="12" t="str">
        <f>Sleeps!A248</f>
        <v>CBH Sidings NG</v>
      </c>
      <c r="B248" s="12">
        <f>Sleeps!B248</f>
        <v>42</v>
      </c>
      <c r="C248" t="str">
        <f>Sleeps!C248</f>
        <v>Mullewa</v>
      </c>
      <c r="D248" s="204">
        <f>'DORC build-up'!I192</f>
        <v>1.3</v>
      </c>
      <c r="E248" s="232">
        <f>'DORC build-up'!H192</f>
        <v>1.3214999999999999</v>
      </c>
      <c r="F248" s="269">
        <f t="shared" si="9"/>
        <v>273065.625</v>
      </c>
      <c r="G248" s="299">
        <f t="shared" si="10"/>
        <v>0.94117647058823539</v>
      </c>
      <c r="H248" s="187">
        <f t="shared" si="11"/>
        <v>469113.09046874993</v>
      </c>
    </row>
    <row r="249" spans="1:8" ht="13.9" x14ac:dyDescent="0.4">
      <c r="A249" s="12" t="str">
        <f>Sleeps!A249</f>
        <v>CBH Sidings NG</v>
      </c>
      <c r="B249" s="12">
        <f>Sleeps!B249</f>
        <v>42</v>
      </c>
      <c r="C249" t="str">
        <f>Sleeps!C249</f>
        <v>Narrogin</v>
      </c>
      <c r="D249" s="204">
        <f>'DORC build-up'!I193</f>
        <v>1.3</v>
      </c>
      <c r="E249" s="232">
        <f>'DORC build-up'!H193</f>
        <v>0.94099999999999995</v>
      </c>
      <c r="F249" s="269">
        <f t="shared" si="9"/>
        <v>273065.625</v>
      </c>
      <c r="G249" s="299">
        <f t="shared" si="10"/>
        <v>0.94117647058823539</v>
      </c>
      <c r="H249" s="187">
        <f t="shared" si="11"/>
        <v>334041.17906250001</v>
      </c>
    </row>
    <row r="250" spans="1:8" ht="13.9" x14ac:dyDescent="0.4">
      <c r="A250" s="12" t="str">
        <f>Sleeps!A250</f>
        <v>CBH Sidings NG</v>
      </c>
      <c r="B250" s="12">
        <f>Sleeps!B250</f>
        <v>42</v>
      </c>
      <c r="C250" t="str">
        <f>Sleeps!C250</f>
        <v>Newdegate</v>
      </c>
      <c r="D250" s="204">
        <f>'DORC build-up'!I194</f>
        <v>1.3</v>
      </c>
      <c r="E250" s="232">
        <f>'DORC build-up'!H194</f>
        <v>0.82699999999999996</v>
      </c>
      <c r="F250" s="269">
        <f t="shared" si="9"/>
        <v>273065.625</v>
      </c>
      <c r="G250" s="299">
        <f t="shared" si="10"/>
        <v>0.94117647058823539</v>
      </c>
      <c r="H250" s="187">
        <f t="shared" si="11"/>
        <v>293572.85343749996</v>
      </c>
    </row>
    <row r="251" spans="1:8" ht="13.9" x14ac:dyDescent="0.4">
      <c r="A251" s="12" t="str">
        <f>Sleeps!A251</f>
        <v>CBH Sidings NG</v>
      </c>
      <c r="B251" s="12">
        <f>Sleeps!B251</f>
        <v>42</v>
      </c>
      <c r="C251" t="str">
        <f>Sleeps!C251</f>
        <v>Perenjori</v>
      </c>
      <c r="D251" s="204">
        <f>'DORC build-up'!I195</f>
        <v>1.3</v>
      </c>
      <c r="E251" s="232">
        <f>'DORC build-up'!H195</f>
        <v>0.82499999999999996</v>
      </c>
      <c r="F251" s="269">
        <f t="shared" si="9"/>
        <v>273065.625</v>
      </c>
      <c r="G251" s="299">
        <f t="shared" si="10"/>
        <v>0.94117647058823539</v>
      </c>
      <c r="H251" s="187">
        <f t="shared" si="11"/>
        <v>292862.8828125</v>
      </c>
    </row>
    <row r="252" spans="1:8" ht="13.9" x14ac:dyDescent="0.4">
      <c r="A252" s="12" t="str">
        <f>Sleeps!A252</f>
        <v>CBH Sidings NG</v>
      </c>
      <c r="B252" s="12">
        <f>Sleeps!B252</f>
        <v>42</v>
      </c>
      <c r="C252" t="str">
        <f>Sleeps!C252</f>
        <v>Piawanning</v>
      </c>
      <c r="D252" s="204">
        <f>'DORC build-up'!I196</f>
        <v>1.2</v>
      </c>
      <c r="E252" s="232">
        <f>'DORC build-up'!H196</f>
        <v>0.93600000000000005</v>
      </c>
      <c r="F252" s="269">
        <f t="shared" si="9"/>
        <v>273065.625</v>
      </c>
      <c r="G252" s="299">
        <f t="shared" si="10"/>
        <v>0.94117647058823539</v>
      </c>
      <c r="H252" s="187">
        <f t="shared" si="11"/>
        <v>306707.31</v>
      </c>
    </row>
    <row r="253" spans="1:8" ht="13.9" x14ac:dyDescent="0.4">
      <c r="A253" s="12" t="str">
        <f>Sleeps!A253</f>
        <v>CBH Sidings NG</v>
      </c>
      <c r="B253" s="12">
        <f>Sleeps!B253</f>
        <v>42</v>
      </c>
      <c r="C253" t="str">
        <f>Sleeps!C253</f>
        <v>Pingaring</v>
      </c>
      <c r="D253" s="204">
        <f>'DORC build-up'!I197</f>
        <v>1.3</v>
      </c>
      <c r="E253" s="232">
        <f>'DORC build-up'!H197</f>
        <v>0.82</v>
      </c>
      <c r="F253" s="269">
        <f t="shared" si="9"/>
        <v>273065.625</v>
      </c>
      <c r="G253" s="299">
        <f t="shared" si="10"/>
        <v>0.94117647058823539</v>
      </c>
      <c r="H253" s="187">
        <f t="shared" si="11"/>
        <v>291087.95624999999</v>
      </c>
    </row>
    <row r="254" spans="1:8" ht="13.9" x14ac:dyDescent="0.4">
      <c r="A254" s="12" t="str">
        <f>Sleeps!A254</f>
        <v>CBH Sidings NG</v>
      </c>
      <c r="B254" s="12">
        <f>Sleeps!B254</f>
        <v>42</v>
      </c>
      <c r="C254" t="str">
        <f>Sleeps!C254</f>
        <v>Pithara</v>
      </c>
      <c r="D254" s="204">
        <f>'DORC build-up'!I198</f>
        <v>1.2</v>
      </c>
      <c r="E254" s="232">
        <f>'DORC build-up'!H198</f>
        <v>0.73199999999999998</v>
      </c>
      <c r="F254" s="269">
        <f t="shared" si="9"/>
        <v>273065.625</v>
      </c>
      <c r="G254" s="299">
        <f t="shared" si="10"/>
        <v>0.94117647058823539</v>
      </c>
      <c r="H254" s="187">
        <f t="shared" si="11"/>
        <v>239860.845</v>
      </c>
    </row>
    <row r="255" spans="1:8" ht="13.9" x14ac:dyDescent="0.4">
      <c r="A255" s="12" t="str">
        <f>Sleeps!A255</f>
        <v>CBH Sidings NG</v>
      </c>
      <c r="B255" s="12">
        <f>Sleeps!B255</f>
        <v>42</v>
      </c>
      <c r="C255" t="str">
        <f>Sleeps!C255</f>
        <v>Tambellup</v>
      </c>
      <c r="D255" s="204">
        <f>'DORC build-up'!I199</f>
        <v>1.3</v>
      </c>
      <c r="E255" s="232">
        <f>'DORC build-up'!H199</f>
        <v>0.66100000000000003</v>
      </c>
      <c r="F255" s="269">
        <f t="shared" si="9"/>
        <v>273065.625</v>
      </c>
      <c r="G255" s="299">
        <f t="shared" si="10"/>
        <v>0.94117647058823539</v>
      </c>
      <c r="H255" s="187">
        <f t="shared" si="11"/>
        <v>234645.29156250003</v>
      </c>
    </row>
    <row r="256" spans="1:8" ht="13.9" x14ac:dyDescent="0.4">
      <c r="A256" s="12" t="str">
        <f>Sleeps!A256</f>
        <v>CBH Sidings NG</v>
      </c>
      <c r="B256" s="12">
        <f>Sleeps!B256</f>
        <v>42</v>
      </c>
      <c r="C256" t="str">
        <f>Sleeps!C256</f>
        <v>Tarin Rock</v>
      </c>
      <c r="D256" s="204">
        <f>'DORC build-up'!I200</f>
        <v>1.3</v>
      </c>
      <c r="E256" s="232">
        <f>'DORC build-up'!H200</f>
        <v>0.58299999999999996</v>
      </c>
      <c r="F256" s="269">
        <f t="shared" si="9"/>
        <v>273065.625</v>
      </c>
      <c r="G256" s="299">
        <f t="shared" si="10"/>
        <v>0.94117647058823539</v>
      </c>
      <c r="H256" s="187">
        <f t="shared" si="11"/>
        <v>206956.43718750001</v>
      </c>
    </row>
    <row r="257" spans="1:8" ht="13.9" x14ac:dyDescent="0.4">
      <c r="A257" s="12" t="str">
        <f>Sleeps!A257</f>
        <v>CBH Sidings NG</v>
      </c>
      <c r="B257" s="12">
        <f>Sleeps!B257</f>
        <v>42</v>
      </c>
      <c r="C257" t="str">
        <f>Sleeps!C257</f>
        <v>Three Springs</v>
      </c>
      <c r="D257" s="204">
        <f>'DORC build-up'!I201</f>
        <v>1.3</v>
      </c>
      <c r="E257" s="232">
        <f>'DORC build-up'!H201</f>
        <v>1.0549999999999999</v>
      </c>
      <c r="F257" s="269">
        <f t="shared" si="9"/>
        <v>273065.625</v>
      </c>
      <c r="G257" s="299">
        <f t="shared" si="10"/>
        <v>0.94117647058823539</v>
      </c>
      <c r="H257" s="187">
        <f t="shared" si="11"/>
        <v>374509.50468750001</v>
      </c>
    </row>
    <row r="258" spans="1:8" ht="13.9" x14ac:dyDescent="0.4">
      <c r="A258" s="12" t="str">
        <f>Sleeps!A258</f>
        <v>CBH Sidings NG</v>
      </c>
      <c r="B258" s="12">
        <f>Sleeps!B258</f>
        <v>42</v>
      </c>
      <c r="C258" t="str">
        <f>Sleeps!C258</f>
        <v>Wagin</v>
      </c>
      <c r="D258" s="204">
        <f>'DORC build-up'!I202</f>
        <v>1.3</v>
      </c>
      <c r="E258" s="232">
        <f>'DORC build-up'!H202</f>
        <v>1.103</v>
      </c>
      <c r="F258" s="269">
        <f t="shared" si="9"/>
        <v>273065.625</v>
      </c>
      <c r="G258" s="299">
        <f t="shared" si="10"/>
        <v>0.94117647058823539</v>
      </c>
      <c r="H258" s="187">
        <f t="shared" si="11"/>
        <v>391548.79968750005</v>
      </c>
    </row>
    <row r="259" spans="1:8" ht="13.9" x14ac:dyDescent="0.4">
      <c r="A259" s="12" t="str">
        <f>Sleeps!A259</f>
        <v>CBH Sidings NG</v>
      </c>
      <c r="B259" s="12">
        <f>Sleeps!B259</f>
        <v>42</v>
      </c>
      <c r="C259" t="str">
        <f>Sleeps!C259</f>
        <v>Watheroo</v>
      </c>
      <c r="D259" s="204">
        <f>'DORC build-up'!I203</f>
        <v>1.3</v>
      </c>
      <c r="E259" s="232">
        <f>'DORC build-up'!H203</f>
        <v>0.67800000000000005</v>
      </c>
      <c r="F259" s="269">
        <f t="shared" si="9"/>
        <v>273065.625</v>
      </c>
      <c r="G259" s="299">
        <f t="shared" si="10"/>
        <v>0.94117647058823539</v>
      </c>
      <c r="H259" s="187">
        <f t="shared" si="11"/>
        <v>240680.04187500002</v>
      </c>
    </row>
    <row r="260" spans="1:8" ht="13.9" x14ac:dyDescent="0.4">
      <c r="A260" s="12" t="str">
        <f>Sleeps!A260</f>
        <v>CBH Sidings NG</v>
      </c>
      <c r="B260" s="12">
        <f>Sleeps!B260</f>
        <v>42</v>
      </c>
      <c r="C260" t="str">
        <f>Sleeps!C260</f>
        <v>Welbungin</v>
      </c>
      <c r="D260" s="204">
        <f>'DORC build-up'!I204</f>
        <v>1.2</v>
      </c>
      <c r="E260" s="232">
        <f>'DORC build-up'!H204</f>
        <v>0.63500000000000001</v>
      </c>
      <c r="F260" s="269">
        <f t="shared" si="9"/>
        <v>273065.625</v>
      </c>
      <c r="G260" s="299">
        <f t="shared" si="10"/>
        <v>0.94117647058823539</v>
      </c>
      <c r="H260" s="187">
        <f t="shared" si="11"/>
        <v>208076.00625000001</v>
      </c>
    </row>
    <row r="261" spans="1:8" ht="13.9" x14ac:dyDescent="0.4">
      <c r="A261" s="12" t="str">
        <f>Sleeps!A261</f>
        <v>CBH Sidings NG</v>
      </c>
      <c r="B261" s="12">
        <f>Sleeps!B261</f>
        <v>42</v>
      </c>
      <c r="C261" t="str">
        <f>Sleeps!C261</f>
        <v>Wongan Hills</v>
      </c>
      <c r="D261" s="204">
        <f>'DORC build-up'!I205</f>
        <v>1.2</v>
      </c>
      <c r="E261" s="232">
        <f>'DORC build-up'!H205</f>
        <v>1.609</v>
      </c>
      <c r="F261" s="269">
        <f t="shared" si="9"/>
        <v>273065.625</v>
      </c>
      <c r="G261" s="299">
        <f t="shared" si="10"/>
        <v>0.94117647058823539</v>
      </c>
      <c r="H261" s="187">
        <f t="shared" si="11"/>
        <v>527235.10875000001</v>
      </c>
    </row>
    <row r="262" spans="1:8" ht="13.9" x14ac:dyDescent="0.4">
      <c r="A262" s="12" t="str">
        <f>Sleeps!A262</f>
        <v>CBH Sidings NG</v>
      </c>
      <c r="B262" s="12">
        <f>Sleeps!B262</f>
        <v>42</v>
      </c>
      <c r="C262" t="str">
        <f>Sleeps!C262</f>
        <v>Woodanilling</v>
      </c>
      <c r="D262" s="204">
        <f>'DORC build-up'!I206</f>
        <v>1.3</v>
      </c>
      <c r="E262" s="232">
        <f>'DORC build-up'!H206</f>
        <v>0.72099999999999997</v>
      </c>
      <c r="F262" s="269">
        <f t="shared" ref="F262:F289" si="12">H$15</f>
        <v>273065.625</v>
      </c>
      <c r="G262" s="299">
        <f t="shared" ref="G262:G289" si="13">$H$17</f>
        <v>0.94117647058823539</v>
      </c>
      <c r="H262" s="187">
        <f t="shared" ref="H262:H289" si="14">E262*F262*D262</f>
        <v>255944.4103125</v>
      </c>
    </row>
    <row r="263" spans="1:8" ht="13.9" x14ac:dyDescent="0.4">
      <c r="A263" s="12" t="str">
        <f>Sleeps!A263</f>
        <v>CBH Sidings NG</v>
      </c>
      <c r="B263" s="12">
        <f>Sleeps!B263</f>
        <v>42</v>
      </c>
      <c r="C263" t="str">
        <f>Sleeps!C263</f>
        <v>Wyalkatchem</v>
      </c>
      <c r="D263" s="204">
        <f>'DORC build-up'!I207</f>
        <v>1.2</v>
      </c>
      <c r="E263" s="232">
        <f>'DORC build-up'!H207</f>
        <v>0.89300000000000002</v>
      </c>
      <c r="F263" s="269">
        <f t="shared" si="12"/>
        <v>273065.625</v>
      </c>
      <c r="G263" s="299">
        <f t="shared" si="13"/>
        <v>0.94117647058823539</v>
      </c>
      <c r="H263" s="187">
        <f t="shared" si="14"/>
        <v>292617.12374999997</v>
      </c>
    </row>
    <row r="264" spans="1:8" ht="13.9" x14ac:dyDescent="0.4">
      <c r="A264" s="12" t="str">
        <f>Sleeps!A264</f>
        <v>CBH Sidings NG</v>
      </c>
      <c r="B264" s="12">
        <f>Sleeps!B264</f>
        <v>42</v>
      </c>
      <c r="C264" t="str">
        <f>Sleeps!C264</f>
        <v>Yerecoin</v>
      </c>
      <c r="D264" s="204">
        <f>'DORC build-up'!I208</f>
        <v>1.2</v>
      </c>
      <c r="E264" s="232">
        <f>'DORC build-up'!H208</f>
        <v>1.0109999999999999</v>
      </c>
      <c r="F264" s="269">
        <f t="shared" si="12"/>
        <v>273065.625</v>
      </c>
      <c r="G264" s="299">
        <f t="shared" si="13"/>
        <v>0.94117647058823539</v>
      </c>
      <c r="H264" s="187">
        <f t="shared" si="14"/>
        <v>331283.21625</v>
      </c>
    </row>
    <row r="265" spans="1:8" ht="13.9" x14ac:dyDescent="0.4">
      <c r="A265" s="12" t="str">
        <f>Sleeps!A265</f>
        <v>CBH Sidings NG</v>
      </c>
      <c r="B265" s="12">
        <f>Sleeps!B265</f>
        <v>42</v>
      </c>
      <c r="C265" t="str">
        <f>Sleeps!C265</f>
        <v>York</v>
      </c>
      <c r="D265" s="204">
        <f>'DORC build-up'!I209</f>
        <v>1.3</v>
      </c>
      <c r="E265" s="232">
        <f>'DORC build-up'!H209</f>
        <v>0.82199999999999995</v>
      </c>
      <c r="F265" s="269">
        <f t="shared" si="12"/>
        <v>273065.625</v>
      </c>
      <c r="G265" s="299">
        <f t="shared" si="13"/>
        <v>0.94117647058823539</v>
      </c>
      <c r="H265" s="187">
        <f t="shared" si="14"/>
        <v>291797.926875</v>
      </c>
    </row>
    <row r="266" spans="1:8" ht="13.9" x14ac:dyDescent="0.4">
      <c r="A266" s="12" t="str">
        <f>Sleeps!A266</f>
        <v>CBH Sidings NG</v>
      </c>
      <c r="B266" s="12">
        <f>Sleeps!B266</f>
        <v>42</v>
      </c>
      <c r="C266" t="str">
        <f>Sleeps!C266</f>
        <v>Yornaning</v>
      </c>
      <c r="D266" s="204">
        <f>'DORC build-up'!I210</f>
        <v>1.3</v>
      </c>
      <c r="E266" s="232">
        <f>'DORC build-up'!H210</f>
        <v>0.60599999999999998</v>
      </c>
      <c r="F266" s="269">
        <f t="shared" si="12"/>
        <v>273065.625</v>
      </c>
      <c r="G266" s="299">
        <f t="shared" si="13"/>
        <v>0.94117647058823539</v>
      </c>
      <c r="H266" s="187">
        <f t="shared" si="14"/>
        <v>215121.09937499999</v>
      </c>
    </row>
    <row r="267" spans="1:8" ht="13.9" x14ac:dyDescent="0.4">
      <c r="A267" s="12" t="str">
        <f>Sleeps!A267</f>
        <v>Sidings &amp; Other</v>
      </c>
      <c r="B267" s="12">
        <f>Sleeps!B267</f>
        <v>43</v>
      </c>
      <c r="C267" t="str">
        <f>Sleeps!C267</f>
        <v>Kwinana to Kwinana Alcoa</v>
      </c>
      <c r="D267" s="204">
        <f>'DORC build-up'!I211</f>
        <v>1.2</v>
      </c>
      <c r="E267" s="232">
        <f>'DORC build-up'!H211</f>
        <v>6.0780000000000003</v>
      </c>
      <c r="F267" s="269">
        <f t="shared" si="12"/>
        <v>273065.625</v>
      </c>
      <c r="G267" s="299">
        <f t="shared" si="13"/>
        <v>0.94117647058823539</v>
      </c>
      <c r="H267" s="187">
        <f t="shared" si="14"/>
        <v>1991631.4425000001</v>
      </c>
    </row>
    <row r="268" spans="1:8" ht="13.9" x14ac:dyDescent="0.4">
      <c r="A268" s="12" t="str">
        <f>Sleeps!A268</f>
        <v>Sidings &amp; Other</v>
      </c>
      <c r="B268" s="12">
        <f>Sleeps!B268</f>
        <v>43</v>
      </c>
      <c r="C268" t="str">
        <f>Sleeps!C268</f>
        <v>Kwinana to Kwinana West</v>
      </c>
      <c r="D268" s="204">
        <f>'DORC build-up'!I212</f>
        <v>1.2</v>
      </c>
      <c r="E268" s="232">
        <f>'DORC build-up'!H212</f>
        <v>0.73399999999999999</v>
      </c>
      <c r="F268" s="269">
        <f t="shared" si="12"/>
        <v>273065.625</v>
      </c>
      <c r="G268" s="299">
        <f t="shared" si="13"/>
        <v>0.94117647058823539</v>
      </c>
      <c r="H268" s="187">
        <f t="shared" si="14"/>
        <v>240516.20249999996</v>
      </c>
    </row>
    <row r="269" spans="1:8" ht="13.9" x14ac:dyDescent="0.4">
      <c r="A269" s="12" t="str">
        <f>Sleeps!A269</f>
        <v>Sidings &amp; Other</v>
      </c>
      <c r="B269" s="12">
        <f>Sleeps!B269</f>
        <v>43</v>
      </c>
      <c r="C269" t="str">
        <f>Sleeps!C269</f>
        <v>Kwinana West to Kwinana KBT</v>
      </c>
      <c r="D269" s="204">
        <f>'DORC build-up'!I213</f>
        <v>1</v>
      </c>
      <c r="E269" s="232">
        <f>'DORC build-up'!H213</f>
        <v>9.5000000000000001E-2</v>
      </c>
      <c r="F269" s="269">
        <f t="shared" si="12"/>
        <v>273065.625</v>
      </c>
      <c r="G269" s="299">
        <f t="shared" si="13"/>
        <v>0.94117647058823539</v>
      </c>
      <c r="H269" s="187">
        <f t="shared" si="14"/>
        <v>25941.234375</v>
      </c>
    </row>
    <row r="270" spans="1:8" ht="13.9" x14ac:dyDescent="0.4">
      <c r="A270" s="12" t="str">
        <f>Sleeps!A270</f>
        <v>EGR</v>
      </c>
      <c r="B270" s="12">
        <f>Sleeps!B270</f>
        <v>44</v>
      </c>
      <c r="C270" t="str">
        <f>Sleeps!C270</f>
        <v>Midland to Millendon Junction</v>
      </c>
      <c r="D270" s="204">
        <f>'DORC build-up'!I214</f>
        <v>1.1000000000000001</v>
      </c>
      <c r="E270" s="232">
        <f>'DORC build-up'!H214</f>
        <v>29.231000000000002</v>
      </c>
      <c r="F270" s="269">
        <f t="shared" si="12"/>
        <v>273065.625</v>
      </c>
      <c r="G270" s="299">
        <f t="shared" si="13"/>
        <v>0.94117647058823539</v>
      </c>
      <c r="H270" s="187">
        <f t="shared" si="14"/>
        <v>8780179.4128125012</v>
      </c>
    </row>
    <row r="271" spans="1:8" ht="13.9" x14ac:dyDescent="0.4">
      <c r="A271" s="12" t="str">
        <f>Sleeps!A271</f>
        <v>EGR</v>
      </c>
      <c r="B271" s="12">
        <f>Sleeps!B271</f>
        <v>44</v>
      </c>
      <c r="C271" t="str">
        <f>Sleeps!C271</f>
        <v>Millendon Junction to Toodyay West</v>
      </c>
      <c r="D271" s="204">
        <f>'DORC build-up'!I215</f>
        <v>1.1000000000000001</v>
      </c>
      <c r="E271" s="232">
        <f>'DORC build-up'!H215</f>
        <v>134.08500000000001</v>
      </c>
      <c r="F271" s="269">
        <f t="shared" si="12"/>
        <v>273065.625</v>
      </c>
      <c r="G271" s="299">
        <f t="shared" si="13"/>
        <v>0.94117647058823539</v>
      </c>
      <c r="H271" s="187">
        <f t="shared" si="14"/>
        <v>40275404.760937504</v>
      </c>
    </row>
    <row r="272" spans="1:8" ht="13.9" x14ac:dyDescent="0.4">
      <c r="A272" s="12" t="str">
        <f>Sleeps!A272</f>
        <v>EGR</v>
      </c>
      <c r="B272" s="12">
        <f>Sleeps!B272</f>
        <v>44</v>
      </c>
      <c r="C272" t="str">
        <f>Sleeps!C272</f>
        <v>Toodyay West</v>
      </c>
      <c r="D272" s="204">
        <f>'DORC build-up'!I216</f>
        <v>0</v>
      </c>
      <c r="E272" s="232">
        <f>'DORC build-up'!H216</f>
        <v>0</v>
      </c>
      <c r="F272" s="269">
        <f t="shared" si="12"/>
        <v>273065.625</v>
      </c>
      <c r="G272" s="299">
        <f t="shared" si="13"/>
        <v>0.94117647058823539</v>
      </c>
      <c r="H272" s="187">
        <f t="shared" si="14"/>
        <v>0</v>
      </c>
    </row>
    <row r="273" spans="1:8" ht="13.9" x14ac:dyDescent="0.4">
      <c r="A273" s="12" t="str">
        <f>Sleeps!A273</f>
        <v>EGR</v>
      </c>
      <c r="B273" s="12">
        <f>Sleeps!B273</f>
        <v>44</v>
      </c>
      <c r="C273" t="str">
        <f>Sleeps!C273</f>
        <v>Toodyay West to Avon Yard</v>
      </c>
      <c r="D273" s="204">
        <f>'DORC build-up'!I217</f>
        <v>1.1000000000000001</v>
      </c>
      <c r="E273" s="232">
        <f>'DORC build-up'!H217</f>
        <v>61.466999999999999</v>
      </c>
      <c r="F273" s="269">
        <f t="shared" si="12"/>
        <v>273065.625</v>
      </c>
      <c r="G273" s="299">
        <f t="shared" si="13"/>
        <v>0.94117647058823539</v>
      </c>
      <c r="H273" s="187">
        <f t="shared" si="14"/>
        <v>18462977.249062505</v>
      </c>
    </row>
    <row r="274" spans="1:8" ht="13.9" x14ac:dyDescent="0.4">
      <c r="A274" s="12" t="str">
        <f>Sleeps!A274</f>
        <v>EGR</v>
      </c>
      <c r="B274" s="12">
        <f>Sleeps!B274</f>
        <v>44</v>
      </c>
      <c r="C274" t="str">
        <f>Sleeps!C274</f>
        <v>Avon Yard</v>
      </c>
      <c r="D274" s="204">
        <f>'DORC build-up'!I218</f>
        <v>1.2</v>
      </c>
      <c r="E274" s="232">
        <f>'DORC build-up'!H218</f>
        <v>4.7060000000000004</v>
      </c>
      <c r="F274" s="269">
        <f t="shared" si="12"/>
        <v>273065.625</v>
      </c>
      <c r="G274" s="299">
        <f t="shared" si="13"/>
        <v>0.94117647058823539</v>
      </c>
      <c r="H274" s="187">
        <f t="shared" si="14"/>
        <v>1542056.1975</v>
      </c>
    </row>
    <row r="275" spans="1:8" ht="13.9" x14ac:dyDescent="0.4">
      <c r="A275" s="12" t="str">
        <f>Sleeps!A275</f>
        <v>Metro</v>
      </c>
      <c r="B275" s="12">
        <f>Sleeps!B275</f>
        <v>45</v>
      </c>
      <c r="C275" t="str">
        <f>Sleeps!C275</f>
        <v>Midland to Woodbridge South</v>
      </c>
      <c r="D275" s="204">
        <f>'DORC build-up'!I219</f>
        <v>1</v>
      </c>
      <c r="E275" s="232">
        <f>'DORC build-up'!H219</f>
        <v>2.38</v>
      </c>
      <c r="F275" s="269">
        <f t="shared" si="12"/>
        <v>273065.625</v>
      </c>
      <c r="G275" s="299">
        <f t="shared" si="13"/>
        <v>0.94117647058823539</v>
      </c>
      <c r="H275" s="187">
        <f t="shared" si="14"/>
        <v>649896.1875</v>
      </c>
    </row>
    <row r="276" spans="1:8" ht="13.9" x14ac:dyDescent="0.4">
      <c r="A276" s="12" t="str">
        <f>Sleeps!A276</f>
        <v>Metro</v>
      </c>
      <c r="B276" s="12">
        <f>Sleeps!B276</f>
        <v>45</v>
      </c>
      <c r="C276" t="str">
        <f>Sleeps!C276</f>
        <v>Woodbridge West to Woodbridge South</v>
      </c>
      <c r="D276" s="204">
        <f>'DORC build-up'!I220</f>
        <v>1</v>
      </c>
      <c r="E276" s="232">
        <f>'DORC build-up'!H220</f>
        <v>1.0940000000000001</v>
      </c>
      <c r="F276" s="269">
        <f t="shared" si="12"/>
        <v>273065.625</v>
      </c>
      <c r="G276" s="299">
        <f t="shared" si="13"/>
        <v>0.94117647058823539</v>
      </c>
      <c r="H276" s="187">
        <f t="shared" si="14"/>
        <v>298733.79375000001</v>
      </c>
    </row>
    <row r="277" spans="1:8" ht="13.9" x14ac:dyDescent="0.4">
      <c r="A277" s="12" t="str">
        <f>Sleeps!A277</f>
        <v>Metro</v>
      </c>
      <c r="B277" s="12">
        <f>Sleeps!B277</f>
        <v>45</v>
      </c>
      <c r="C277" t="str">
        <f>Sleeps!C277</f>
        <v>Woodbridge South to Forrestfield</v>
      </c>
      <c r="D277" s="204">
        <f>'DORC build-up'!I221</f>
        <v>1</v>
      </c>
      <c r="E277" s="232">
        <f>'DORC build-up'!H221</f>
        <v>16.935400000000001</v>
      </c>
      <c r="F277" s="269">
        <f t="shared" si="12"/>
        <v>273065.625</v>
      </c>
      <c r="G277" s="299">
        <f t="shared" si="13"/>
        <v>0.94117647058823539</v>
      </c>
      <c r="H277" s="187">
        <f t="shared" si="14"/>
        <v>4624475.5856250003</v>
      </c>
    </row>
    <row r="278" spans="1:8" ht="13.9" x14ac:dyDescent="0.4">
      <c r="A278" s="12" t="str">
        <f>Sleeps!A278</f>
        <v>Metro</v>
      </c>
      <c r="B278" s="12">
        <f>Sleeps!B278</f>
        <v>45</v>
      </c>
      <c r="C278" t="str">
        <f>Sleeps!C278</f>
        <v>Forrestfield</v>
      </c>
      <c r="D278" s="204">
        <f>'DORC build-up'!I222</f>
        <v>1</v>
      </c>
      <c r="E278" s="232">
        <f>'DORC build-up'!H222</f>
        <v>16.283000000000001</v>
      </c>
      <c r="F278" s="269">
        <f t="shared" si="12"/>
        <v>273065.625</v>
      </c>
      <c r="G278" s="299">
        <f t="shared" si="13"/>
        <v>0.94117647058823539</v>
      </c>
      <c r="H278" s="187">
        <f t="shared" si="14"/>
        <v>4446327.5718750004</v>
      </c>
    </row>
    <row r="279" spans="1:8" ht="13.9" x14ac:dyDescent="0.4">
      <c r="A279" s="12" t="str">
        <f>Sleeps!A279</f>
        <v>Metro</v>
      </c>
      <c r="B279" s="12">
        <f>Sleeps!B279</f>
        <v>45</v>
      </c>
      <c r="C279" t="str">
        <f>Sleeps!C279</f>
        <v>Forrestfield to Kenwick</v>
      </c>
      <c r="D279" s="204">
        <f>'DORC build-up'!I223</f>
        <v>1</v>
      </c>
      <c r="E279" s="232">
        <f>'DORC build-up'!H223</f>
        <v>8.0429999999999993</v>
      </c>
      <c r="F279" s="269">
        <f t="shared" si="12"/>
        <v>273065.625</v>
      </c>
      <c r="G279" s="299">
        <f t="shared" si="13"/>
        <v>0.94117647058823539</v>
      </c>
      <c r="H279" s="187">
        <f t="shared" si="14"/>
        <v>2196266.8218749999</v>
      </c>
    </row>
    <row r="280" spans="1:8" ht="13.9" x14ac:dyDescent="0.4">
      <c r="A280" s="12" t="str">
        <f>Sleeps!A280</f>
        <v>Metro</v>
      </c>
      <c r="B280" s="12">
        <f>Sleeps!B280</f>
        <v>45</v>
      </c>
      <c r="C280" t="str">
        <f>Sleeps!C280</f>
        <v>Kenwick to Cockburn East</v>
      </c>
      <c r="D280" s="204">
        <f>'DORC build-up'!I224</f>
        <v>1</v>
      </c>
      <c r="E280" s="232">
        <f>'DORC build-up'!H224</f>
        <v>42.748480000000001</v>
      </c>
      <c r="F280" s="269">
        <f t="shared" si="12"/>
        <v>273065.625</v>
      </c>
      <c r="G280" s="299">
        <f t="shared" si="13"/>
        <v>0.94117647058823539</v>
      </c>
      <c r="H280" s="187">
        <f t="shared" si="14"/>
        <v>11673140.409</v>
      </c>
    </row>
    <row r="281" spans="1:8" ht="13.9" x14ac:dyDescent="0.4">
      <c r="A281" s="12" t="str">
        <f>Sleeps!A281</f>
        <v>Metro</v>
      </c>
      <c r="B281" s="12">
        <f>Sleeps!B281</f>
        <v>45</v>
      </c>
      <c r="C281" t="str">
        <f>Sleeps!C281</f>
        <v>Cockburn East to Cockburn South</v>
      </c>
      <c r="D281" s="204">
        <f>'DORC build-up'!I225</f>
        <v>1</v>
      </c>
      <c r="E281" s="232">
        <f>'DORC build-up'!H225</f>
        <v>1.1719999999999999</v>
      </c>
      <c r="F281" s="269">
        <f t="shared" si="12"/>
        <v>273065.625</v>
      </c>
      <c r="G281" s="299">
        <f t="shared" si="13"/>
        <v>0.94117647058823539</v>
      </c>
      <c r="H281" s="187">
        <f t="shared" si="14"/>
        <v>320032.91249999998</v>
      </c>
    </row>
    <row r="282" spans="1:8" ht="13.9" x14ac:dyDescent="0.4">
      <c r="A282" s="12" t="str">
        <f>Sleeps!A282</f>
        <v>Metro</v>
      </c>
      <c r="B282" s="12">
        <f>Sleeps!B282</f>
        <v>45</v>
      </c>
      <c r="C282" t="str">
        <f>Sleeps!C282</f>
        <v>Cockburn South to Kwinana North</v>
      </c>
      <c r="D282" s="204">
        <f>'DORC build-up'!I226</f>
        <v>1</v>
      </c>
      <c r="E282" s="232">
        <f>'DORC build-up'!H226</f>
        <v>11.527200000000001</v>
      </c>
      <c r="F282" s="269">
        <f t="shared" si="12"/>
        <v>273065.625</v>
      </c>
      <c r="G282" s="299">
        <f t="shared" si="13"/>
        <v>0.94117647058823539</v>
      </c>
      <c r="H282" s="187">
        <f t="shared" si="14"/>
        <v>3147682.0725000002</v>
      </c>
    </row>
    <row r="283" spans="1:8" ht="13.9" x14ac:dyDescent="0.4">
      <c r="A283" s="12" t="str">
        <f>Sleeps!A283</f>
        <v>Metro</v>
      </c>
      <c r="B283" s="12">
        <f>Sleeps!B283</f>
        <v>45</v>
      </c>
      <c r="C283" t="str">
        <f>Sleeps!C283</f>
        <v>Kwinana North to Kwinana West</v>
      </c>
      <c r="D283" s="204">
        <f>'DORC build-up'!I227</f>
        <v>1</v>
      </c>
      <c r="E283" s="232">
        <f>'DORC build-up'!H227</f>
        <v>0.66900000000000004</v>
      </c>
      <c r="F283" s="269">
        <f t="shared" si="12"/>
        <v>273065.625</v>
      </c>
      <c r="G283" s="299">
        <f t="shared" si="13"/>
        <v>0.94117647058823539</v>
      </c>
      <c r="H283" s="187">
        <f t="shared" si="14"/>
        <v>182680.90312500001</v>
      </c>
    </row>
    <row r="284" spans="1:8" ht="13.9" x14ac:dyDescent="0.4">
      <c r="A284" s="12" t="str">
        <f>Sleeps!A284</f>
        <v>Metro</v>
      </c>
      <c r="B284" s="12">
        <f>Sleeps!B284</f>
        <v>45</v>
      </c>
      <c r="C284" t="str">
        <f>Sleeps!C284</f>
        <v>Kwinana North to Kwinana</v>
      </c>
      <c r="D284" s="204">
        <f>'DORC build-up'!I228</f>
        <v>1</v>
      </c>
      <c r="E284" s="232">
        <f>'DORC build-up'!H228</f>
        <v>1.1659999999999999</v>
      </c>
      <c r="F284" s="269">
        <f t="shared" si="12"/>
        <v>273065.625</v>
      </c>
      <c r="G284" s="299">
        <f t="shared" si="13"/>
        <v>0.94117647058823539</v>
      </c>
      <c r="H284" s="187">
        <f t="shared" si="14"/>
        <v>318394.51874999999</v>
      </c>
    </row>
    <row r="285" spans="1:8" ht="13.9" x14ac:dyDescent="0.4">
      <c r="A285" s="12" t="str">
        <f>Sleeps!A285</f>
        <v>Metro</v>
      </c>
      <c r="B285" s="12">
        <f>Sleeps!B285</f>
        <v>45</v>
      </c>
      <c r="C285" t="str">
        <f>Sleeps!C285</f>
        <v>Kwinana West to Kwinana KBT</v>
      </c>
      <c r="D285" s="204">
        <f>'DORC build-up'!I229</f>
        <v>1</v>
      </c>
      <c r="E285" s="232">
        <f>'DORC build-up'!H229</f>
        <v>0.182</v>
      </c>
      <c r="F285" s="269">
        <f t="shared" si="12"/>
        <v>273065.625</v>
      </c>
      <c r="G285" s="299">
        <f t="shared" si="13"/>
        <v>0.94117647058823539</v>
      </c>
      <c r="H285" s="187">
        <f t="shared" si="14"/>
        <v>49697.943749999999</v>
      </c>
    </row>
    <row r="286" spans="1:8" ht="13.9" x14ac:dyDescent="0.4">
      <c r="A286" s="12" t="str">
        <f>Sleeps!A286</f>
        <v>Metro</v>
      </c>
      <c r="B286" s="12">
        <f>Sleeps!B286</f>
        <v>46</v>
      </c>
      <c r="C286" t="str">
        <f>Sleeps!C286</f>
        <v>Cockburn North to Cockburn East</v>
      </c>
      <c r="D286" s="204">
        <f>'DORC build-up'!I230</f>
        <v>1</v>
      </c>
      <c r="E286" s="232">
        <f>'DORC build-up'!H230</f>
        <v>1.1519999999999999</v>
      </c>
      <c r="F286" s="269">
        <f t="shared" si="12"/>
        <v>273065.625</v>
      </c>
      <c r="G286" s="299">
        <f t="shared" si="13"/>
        <v>0.94117647058823539</v>
      </c>
      <c r="H286" s="187">
        <f t="shared" si="14"/>
        <v>314571.59999999998</v>
      </c>
    </row>
    <row r="287" spans="1:8" ht="13.9" x14ac:dyDescent="0.4">
      <c r="A287" s="12" t="str">
        <f>Sleeps!A287</f>
        <v>Metro</v>
      </c>
      <c r="B287" s="12">
        <f>Sleeps!B287</f>
        <v>47</v>
      </c>
      <c r="C287" t="str">
        <f>Sleeps!C287</f>
        <v>Cockburn North to Cockburn South</v>
      </c>
      <c r="D287" s="204">
        <f>'DORC build-up'!I231</f>
        <v>1</v>
      </c>
      <c r="E287" s="232">
        <f>'DORC build-up'!H231</f>
        <v>1.502</v>
      </c>
      <c r="F287" s="269">
        <f t="shared" si="12"/>
        <v>273065.625</v>
      </c>
      <c r="G287" s="299">
        <f t="shared" si="13"/>
        <v>0.94117647058823539</v>
      </c>
      <c r="H287" s="187">
        <f t="shared" si="14"/>
        <v>410144.56874999998</v>
      </c>
    </row>
    <row r="288" spans="1:8" ht="13.9" x14ac:dyDescent="0.4">
      <c r="A288" s="12" t="str">
        <f>Sleeps!A288</f>
        <v>Sidings &amp; Other</v>
      </c>
      <c r="B288" s="12">
        <f>Sleeps!B288</f>
        <v>48</v>
      </c>
      <c r="C288" t="str">
        <f>Sleeps!C288</f>
        <v>Kwinana West to Kwinana FPA</v>
      </c>
      <c r="D288" s="204">
        <f>'DORC build-up'!I232</f>
        <v>1</v>
      </c>
      <c r="E288" s="232">
        <f>'DORC build-up'!H232</f>
        <v>2.75</v>
      </c>
      <c r="F288" s="269">
        <f t="shared" si="12"/>
        <v>273065.625</v>
      </c>
      <c r="G288" s="299">
        <f t="shared" si="13"/>
        <v>0.94117647058823539</v>
      </c>
      <c r="H288" s="187">
        <f t="shared" si="14"/>
        <v>750930.46875</v>
      </c>
    </row>
    <row r="289" spans="1:8" ht="13.9" x14ac:dyDescent="0.4">
      <c r="A289" s="12" t="str">
        <f>Sleeps!A289</f>
        <v>Sidings &amp; Other</v>
      </c>
      <c r="B289" s="12">
        <f>Sleeps!B289</f>
        <v>48</v>
      </c>
      <c r="C289" t="str">
        <f>Sleeps!C289</f>
        <v>Kwinana FPA to Kwinana CBH</v>
      </c>
      <c r="D289" s="204">
        <f>'DORC build-up'!I233</f>
        <v>1</v>
      </c>
      <c r="E289" s="232">
        <f>'DORC build-up'!H233</f>
        <v>4.83</v>
      </c>
      <c r="F289" s="269">
        <f t="shared" si="12"/>
        <v>273065.625</v>
      </c>
      <c r="G289" s="299">
        <f t="shared" si="13"/>
        <v>0.94117647058823539</v>
      </c>
      <c r="H289" s="187">
        <f t="shared" si="14"/>
        <v>1318906.96875</v>
      </c>
    </row>
    <row r="290" spans="1:8" ht="5.0999999999999996" customHeight="1" x14ac:dyDescent="0.35"/>
    <row r="291" spans="1:8" ht="13.9" x14ac:dyDescent="0.4">
      <c r="A291" s="206"/>
      <c r="B291" s="206"/>
      <c r="C291" s="147" t="s">
        <v>57</v>
      </c>
      <c r="D291" s="206"/>
      <c r="E291" s="201">
        <f>E67</f>
        <v>5269.6365200000009</v>
      </c>
      <c r="F291" s="201">
        <f>F67</f>
        <v>0</v>
      </c>
      <c r="G291" s="201">
        <f>G67</f>
        <v>0</v>
      </c>
      <c r="H291" s="201">
        <f>H67</f>
        <v>1858583754.9264283</v>
      </c>
    </row>
    <row r="292" spans="1:8" x14ac:dyDescent="0.35"/>
    <row r="293" spans="1:8" s="66" customFormat="1" ht="13.9" x14ac:dyDescent="0.4">
      <c r="A293" s="66" t="s">
        <v>73</v>
      </c>
    </row>
    <row r="294" spans="1:8" x14ac:dyDescent="0.35"/>
  </sheetData>
  <mergeCells count="1">
    <mergeCell ref="E11:G11"/>
  </mergeCells>
  <pageMargins left="0.7" right="0.7" top="0.75" bottom="0.75" header="0.3" footer="0.3"/>
  <pageSetup orientation="portrait" r:id="rId1"/>
  <headerFooter>
    <oddHeader>&amp;C&amp;"Aptos"&amp;10&amp;K000000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FB90A-B7F4-45C7-B767-6C5CB2AED751}">
  <sheetPr>
    <tabColor theme="0" tint="-0.249977111117893"/>
  </sheetPr>
  <dimension ref="A1:O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7" width="15.375" customWidth="1"/>
    <col min="8" max="8" width="14.375" bestFit="1" customWidth="1"/>
    <col min="9" max="12" width="15.375" customWidth="1"/>
    <col min="13" max="13" width="14.75" customWidth="1"/>
    <col min="14" max="14" width="17.875" customWidth="1"/>
    <col min="15" max="15" width="1.625" customWidth="1"/>
    <col min="16"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569</v>
      </c>
      <c r="D5" s="170">
        <f>N67</f>
        <v>701376243.75</v>
      </c>
      <c r="E5" s="25"/>
    </row>
    <row r="6" spans="1:8" ht="5.0999999999999996" customHeight="1" x14ac:dyDescent="0.35">
      <c r="D6" s="26"/>
    </row>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958</v>
      </c>
      <c r="E12" s="1" t="s">
        <v>391</v>
      </c>
      <c r="F12" s="1" t="s">
        <v>392</v>
      </c>
      <c r="G12" s="1" t="s">
        <v>397</v>
      </c>
      <c r="H12" s="1" t="s">
        <v>398</v>
      </c>
    </row>
    <row r="13" spans="1:8" ht="17.649999999999999" hidden="1" outlineLevel="1" x14ac:dyDescent="0.5">
      <c r="A13" s="18"/>
      <c r="B13" s="18"/>
      <c r="C13" s="31" t="s">
        <v>570</v>
      </c>
      <c r="D13" s="188">
        <v>250000</v>
      </c>
      <c r="E13" s="163">
        <f>D13*(1+E8)</f>
        <v>262500</v>
      </c>
      <c r="F13" s="163">
        <f t="shared" ref="F13:G13" si="0">E13*(1+F8)</f>
        <v>341250</v>
      </c>
      <c r="G13" s="163">
        <f t="shared" si="0"/>
        <v>373668.75</v>
      </c>
      <c r="H13" s="164">
        <f>G13</f>
        <v>373668.75</v>
      </c>
    </row>
    <row r="14" spans="1:8" ht="17.649999999999999" hidden="1" outlineLevel="1" x14ac:dyDescent="0.5">
      <c r="A14" s="18"/>
      <c r="B14" s="18"/>
      <c r="C14" s="31" t="s">
        <v>571</v>
      </c>
      <c r="D14" s="188">
        <v>250000</v>
      </c>
      <c r="E14" s="178">
        <f t="shared" ref="E14:G14" si="1">D14*(1+E9)</f>
        <v>262500</v>
      </c>
      <c r="F14" s="178">
        <f t="shared" si="1"/>
        <v>328125</v>
      </c>
      <c r="G14" s="178">
        <f t="shared" si="1"/>
        <v>359296.875</v>
      </c>
      <c r="H14" s="213">
        <f t="shared" ref="H14:H18" si="2">G14</f>
        <v>359296.875</v>
      </c>
    </row>
    <row r="15" spans="1:8" ht="17.649999999999999" hidden="1" outlineLevel="1" x14ac:dyDescent="0.5">
      <c r="A15" s="18"/>
      <c r="B15" s="18"/>
      <c r="C15" s="174" t="s">
        <v>572</v>
      </c>
      <c r="D15" s="188">
        <v>300000</v>
      </c>
      <c r="E15" s="212">
        <f>D15*(1+E8)</f>
        <v>315000</v>
      </c>
      <c r="F15" s="212">
        <f t="shared" ref="F15:G15" si="3">E15*(1+F8)</f>
        <v>409500</v>
      </c>
      <c r="G15" s="212">
        <f t="shared" si="3"/>
        <v>448402.5</v>
      </c>
      <c r="H15" s="214">
        <f t="shared" si="2"/>
        <v>448402.5</v>
      </c>
    </row>
    <row r="16" spans="1:8" ht="17.649999999999999" hidden="1" outlineLevel="1" x14ac:dyDescent="0.5">
      <c r="A16" s="18"/>
      <c r="B16" s="18"/>
      <c r="C16" s="31" t="s">
        <v>573</v>
      </c>
      <c r="D16" s="188">
        <v>300000</v>
      </c>
      <c r="E16" s="178">
        <f t="shared" ref="E16:G16" si="4">D16*(1+E9)</f>
        <v>315000</v>
      </c>
      <c r="F16" s="178">
        <f t="shared" si="4"/>
        <v>393750</v>
      </c>
      <c r="G16" s="178">
        <f t="shared" si="4"/>
        <v>431156.25</v>
      </c>
      <c r="H16" s="213">
        <f t="shared" si="2"/>
        <v>431156.25</v>
      </c>
    </row>
    <row r="17" spans="1:8" ht="17.649999999999999" hidden="1" outlineLevel="1" x14ac:dyDescent="0.5">
      <c r="A17" s="18"/>
      <c r="B17" s="18"/>
      <c r="C17" s="174" t="s">
        <v>574</v>
      </c>
      <c r="D17" s="188">
        <v>700000</v>
      </c>
      <c r="E17" s="212">
        <f>D17*(1+E8)</f>
        <v>735000</v>
      </c>
      <c r="F17" s="212">
        <f t="shared" ref="F17:G17" si="5">E17*(1+F8)</f>
        <v>955500</v>
      </c>
      <c r="G17" s="212">
        <f t="shared" si="5"/>
        <v>1046272.5</v>
      </c>
      <c r="H17" s="214">
        <f t="shared" si="2"/>
        <v>1046272.5</v>
      </c>
    </row>
    <row r="18" spans="1:8" ht="17.649999999999999" hidden="1" outlineLevel="1" x14ac:dyDescent="0.5">
      <c r="A18" s="18"/>
      <c r="B18" s="18"/>
      <c r="C18" s="31" t="s">
        <v>575</v>
      </c>
      <c r="D18" s="188">
        <v>700000</v>
      </c>
      <c r="E18" s="178">
        <f t="shared" ref="E18:G18" si="6">D18*(1+E9)</f>
        <v>735000</v>
      </c>
      <c r="F18" s="178">
        <f t="shared" si="6"/>
        <v>918750</v>
      </c>
      <c r="G18" s="178">
        <f t="shared" si="6"/>
        <v>1006031.25</v>
      </c>
      <c r="H18" s="213">
        <f t="shared" si="2"/>
        <v>1006031.25</v>
      </c>
    </row>
    <row r="19" spans="1:8" ht="17.649999999999999" hidden="1" outlineLevel="1" x14ac:dyDescent="0.5">
      <c r="A19" s="18"/>
      <c r="B19" s="18"/>
      <c r="C19" s="175" t="s">
        <v>576</v>
      </c>
      <c r="D19" s="225"/>
      <c r="E19" s="225"/>
      <c r="F19" s="225"/>
      <c r="G19" s="225"/>
      <c r="H19" s="226"/>
    </row>
    <row r="20" spans="1:8" hidden="1" outlineLevel="1" x14ac:dyDescent="0.35"/>
    <row r="21" spans="1:8" hidden="1" outlineLevel="1" x14ac:dyDescent="0.35"/>
    <row r="22" spans="1:8" hidden="1" outlineLevel="1" x14ac:dyDescent="0.35"/>
    <row r="23" spans="1:8" hidden="1" outlineLevel="1" x14ac:dyDescent="0.35"/>
    <row r="24" spans="1:8" hidden="1" outlineLevel="1" x14ac:dyDescent="0.35"/>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14" ht="30" customHeight="1" x14ac:dyDescent="0.35">
      <c r="A65" s="1" t="str">
        <f>Ballast!A65</f>
        <v>Network Group</v>
      </c>
      <c r="B65" s="1" t="str">
        <f>Ballast!B65</f>
        <v>Route Number</v>
      </c>
      <c r="C65" s="1" t="str">
        <f>Ballast!C65</f>
        <v>Route Section</v>
      </c>
      <c r="D65" s="1" t="s">
        <v>83</v>
      </c>
      <c r="E65" s="1" t="s">
        <v>577</v>
      </c>
      <c r="F65" s="1" t="s">
        <v>578</v>
      </c>
      <c r="G65" s="1" t="s">
        <v>579</v>
      </c>
      <c r="H65" s="1" t="s">
        <v>580</v>
      </c>
      <c r="I65" s="1" t="s">
        <v>581</v>
      </c>
      <c r="J65" s="1" t="s">
        <v>582</v>
      </c>
      <c r="K65" s="1" t="s">
        <v>583</v>
      </c>
      <c r="L65" s="1" t="s">
        <v>584</v>
      </c>
      <c r="M65" s="1" t="s">
        <v>585</v>
      </c>
      <c r="N65" s="1" t="s">
        <v>405</v>
      </c>
    </row>
    <row r="66" spans="1:14" ht="5.0999999999999996" customHeight="1" x14ac:dyDescent="0.35"/>
    <row r="67" spans="1:14" ht="13.9" x14ac:dyDescent="0.4">
      <c r="A67" s="30"/>
      <c r="B67" s="30"/>
      <c r="C67" s="13" t="s">
        <v>57</v>
      </c>
      <c r="D67" s="30"/>
      <c r="E67" s="185">
        <f>SUM(E69:E289)</f>
        <v>794</v>
      </c>
      <c r="F67" s="185">
        <f t="shared" ref="F67:G67" si="7">SUM(F69:F289)</f>
        <v>356</v>
      </c>
      <c r="G67" s="185">
        <f t="shared" si="7"/>
        <v>130</v>
      </c>
      <c r="H67" s="36"/>
      <c r="I67" s="36"/>
      <c r="J67" s="37"/>
      <c r="K67" s="185">
        <f t="shared" ref="K67:N67" si="8">SUM(K69:K289)</f>
        <v>356494359.375</v>
      </c>
      <c r="L67" s="185">
        <f t="shared" si="8"/>
        <v>209369475</v>
      </c>
      <c r="M67" s="185">
        <f t="shared" si="8"/>
        <v>135512409.375</v>
      </c>
      <c r="N67" s="215">
        <f t="shared" si="8"/>
        <v>701376243.75</v>
      </c>
    </row>
    <row r="68" spans="1:14" ht="5.0999999999999996" customHeight="1" x14ac:dyDescent="0.35"/>
    <row r="69" spans="1:14" ht="13.9" x14ac:dyDescent="0.4">
      <c r="A69" s="12" t="str">
        <f>Ballast!A69</f>
        <v>EGR</v>
      </c>
      <c r="B69" s="12">
        <f>Ballast!B69</f>
        <v>1</v>
      </c>
      <c r="C69" t="str">
        <f>Ballast!C69</f>
        <v>Avon Yard to West Merredin</v>
      </c>
      <c r="D69" s="204">
        <f>'DORC build-up'!I13</f>
        <v>1.3</v>
      </c>
      <c r="E69" s="197">
        <v>0</v>
      </c>
      <c r="F69" s="197">
        <v>39</v>
      </c>
      <c r="G69" s="197">
        <v>0</v>
      </c>
      <c r="H69" s="269">
        <f t="shared" ref="H69:H133" si="9">$H$14</f>
        <v>359296.875</v>
      </c>
      <c r="I69" s="269">
        <f t="shared" ref="I69:I133" si="10">$H$16</f>
        <v>431156.25</v>
      </c>
      <c r="J69" s="269">
        <f t="shared" ref="J69:J133" si="11">$H$18</f>
        <v>1006031.25</v>
      </c>
      <c r="K69" s="238">
        <f>E69*H69*$D69</f>
        <v>0</v>
      </c>
      <c r="L69" s="238">
        <f t="shared" ref="L69:M84" si="12">F69*I69*$D69</f>
        <v>21859621.875</v>
      </c>
      <c r="M69" s="238">
        <f t="shared" si="12"/>
        <v>0</v>
      </c>
      <c r="N69" s="187">
        <f>SUM(K69:M69)</f>
        <v>21859621.875</v>
      </c>
    </row>
    <row r="70" spans="1:14" ht="13.9" x14ac:dyDescent="0.4">
      <c r="A70" s="12" t="str">
        <f>Ballast!A70</f>
        <v>EGR</v>
      </c>
      <c r="B70" s="12">
        <f>Ballast!B70</f>
        <v>1</v>
      </c>
      <c r="C70" t="str">
        <f>Ballast!C70</f>
        <v>West Merredin</v>
      </c>
      <c r="D70" s="204">
        <f>'DORC build-up'!I14</f>
        <v>1.3</v>
      </c>
      <c r="E70" s="197">
        <v>9</v>
      </c>
      <c r="F70" s="197">
        <v>13</v>
      </c>
      <c r="G70" s="197">
        <v>0</v>
      </c>
      <c r="H70" s="269">
        <f t="shared" si="9"/>
        <v>359296.875</v>
      </c>
      <c r="I70" s="269">
        <f t="shared" si="10"/>
        <v>431156.25</v>
      </c>
      <c r="J70" s="269">
        <f t="shared" si="11"/>
        <v>1006031.25</v>
      </c>
      <c r="K70" s="238">
        <f t="shared" ref="K70:M133" si="13">E70*H70*$D70</f>
        <v>4203773.4375</v>
      </c>
      <c r="L70" s="238">
        <f t="shared" si="12"/>
        <v>7286540.625</v>
      </c>
      <c r="M70" s="238">
        <f t="shared" si="12"/>
        <v>0</v>
      </c>
      <c r="N70" s="187">
        <f t="shared" ref="N70:N133" si="14">SUM(K70:M70)</f>
        <v>11490314.0625</v>
      </c>
    </row>
    <row r="71" spans="1:14" ht="13.9" x14ac:dyDescent="0.4">
      <c r="A71" s="12" t="str">
        <f>Ballast!A71</f>
        <v>EGR</v>
      </c>
      <c r="B71" s="12">
        <f>Ballast!B71</f>
        <v>1</v>
      </c>
      <c r="C71" t="str">
        <f>Ballast!C71</f>
        <v>West Merredin to Merredin</v>
      </c>
      <c r="D71" s="204">
        <f>'DORC build-up'!I15</f>
        <v>1.3</v>
      </c>
      <c r="E71" s="197">
        <v>0</v>
      </c>
      <c r="F71" s="197">
        <v>2</v>
      </c>
      <c r="G71" s="197">
        <v>0</v>
      </c>
      <c r="H71" s="269">
        <f t="shared" si="9"/>
        <v>359296.875</v>
      </c>
      <c r="I71" s="269">
        <f t="shared" si="10"/>
        <v>431156.25</v>
      </c>
      <c r="J71" s="269">
        <f t="shared" si="11"/>
        <v>1006031.25</v>
      </c>
      <c r="K71" s="238">
        <f t="shared" si="13"/>
        <v>0</v>
      </c>
      <c r="L71" s="238">
        <f t="shared" si="12"/>
        <v>1121006.25</v>
      </c>
      <c r="M71" s="238">
        <f t="shared" si="12"/>
        <v>0</v>
      </c>
      <c r="N71" s="187">
        <f t="shared" si="14"/>
        <v>1121006.25</v>
      </c>
    </row>
    <row r="72" spans="1:14" ht="13.9" x14ac:dyDescent="0.4">
      <c r="A72" s="12" t="str">
        <f>Ballast!A72</f>
        <v>EGR</v>
      </c>
      <c r="B72" s="12">
        <f>Ballast!B72</f>
        <v>1</v>
      </c>
      <c r="C72" t="str">
        <f>Ballast!C72</f>
        <v>Merredin</v>
      </c>
      <c r="D72" s="204">
        <f>'DORC build-up'!I16</f>
        <v>1.3</v>
      </c>
      <c r="E72" s="197">
        <v>12</v>
      </c>
      <c r="F72" s="197">
        <v>0</v>
      </c>
      <c r="G72" s="197">
        <v>0</v>
      </c>
      <c r="H72" s="269">
        <f t="shared" si="9"/>
        <v>359296.875</v>
      </c>
      <c r="I72" s="269">
        <f t="shared" si="10"/>
        <v>431156.25</v>
      </c>
      <c r="J72" s="269">
        <f t="shared" si="11"/>
        <v>1006031.25</v>
      </c>
      <c r="K72" s="238">
        <f t="shared" si="13"/>
        <v>5605031.25</v>
      </c>
      <c r="L72" s="238">
        <f t="shared" si="12"/>
        <v>0</v>
      </c>
      <c r="M72" s="238">
        <f t="shared" si="12"/>
        <v>0</v>
      </c>
      <c r="N72" s="187">
        <f t="shared" si="14"/>
        <v>5605031.25</v>
      </c>
    </row>
    <row r="73" spans="1:14" ht="13.9" x14ac:dyDescent="0.4">
      <c r="A73" s="12" t="str">
        <f>Ballast!A73</f>
        <v>EGR</v>
      </c>
      <c r="B73" s="12">
        <f>Ballast!B73</f>
        <v>1</v>
      </c>
      <c r="C73" t="str">
        <f>Ballast!C73</f>
        <v>Merredin to Southern Cross</v>
      </c>
      <c r="D73" s="204">
        <f>'DORC build-up'!I17</f>
        <v>1.4</v>
      </c>
      <c r="E73" s="197">
        <v>0</v>
      </c>
      <c r="F73" s="197">
        <v>22</v>
      </c>
      <c r="G73" s="197">
        <v>0</v>
      </c>
      <c r="H73" s="269">
        <f t="shared" si="9"/>
        <v>359296.875</v>
      </c>
      <c r="I73" s="269">
        <f t="shared" si="10"/>
        <v>431156.25</v>
      </c>
      <c r="J73" s="269">
        <f t="shared" si="11"/>
        <v>1006031.25</v>
      </c>
      <c r="K73" s="238">
        <f t="shared" si="13"/>
        <v>0</v>
      </c>
      <c r="L73" s="238">
        <f t="shared" si="12"/>
        <v>13279612.5</v>
      </c>
      <c r="M73" s="238">
        <f t="shared" si="12"/>
        <v>0</v>
      </c>
      <c r="N73" s="187">
        <f t="shared" si="14"/>
        <v>13279612.5</v>
      </c>
    </row>
    <row r="74" spans="1:14" ht="13.9" x14ac:dyDescent="0.4">
      <c r="A74" s="12" t="str">
        <f>Ballast!A74</f>
        <v>EGR</v>
      </c>
      <c r="B74" s="12">
        <f>Ballast!B74</f>
        <v>1</v>
      </c>
      <c r="C74" t="str">
        <f>Ballast!C74</f>
        <v>Southern Cross</v>
      </c>
      <c r="D74" s="204">
        <f>'DORC build-up'!I18</f>
        <v>0</v>
      </c>
      <c r="E74" s="197">
        <v>0</v>
      </c>
      <c r="F74" s="197">
        <v>0</v>
      </c>
      <c r="G74" s="197">
        <v>0</v>
      </c>
      <c r="H74" s="269">
        <f t="shared" si="9"/>
        <v>359296.875</v>
      </c>
      <c r="I74" s="269">
        <f t="shared" si="10"/>
        <v>431156.25</v>
      </c>
      <c r="J74" s="269">
        <f t="shared" si="11"/>
        <v>1006031.25</v>
      </c>
      <c r="K74" s="238">
        <f t="shared" si="13"/>
        <v>0</v>
      </c>
      <c r="L74" s="238">
        <f t="shared" si="12"/>
        <v>0</v>
      </c>
      <c r="M74" s="238">
        <f t="shared" si="12"/>
        <v>0</v>
      </c>
      <c r="N74" s="187">
        <f t="shared" si="14"/>
        <v>0</v>
      </c>
    </row>
    <row r="75" spans="1:14" ht="13.9" x14ac:dyDescent="0.4">
      <c r="A75" s="12" t="str">
        <f>Ballast!A75</f>
        <v>EGR</v>
      </c>
      <c r="B75" s="12">
        <f>Ballast!B75</f>
        <v>1</v>
      </c>
      <c r="C75" t="str">
        <f>Ballast!C75</f>
        <v>Southern Cross to Koolyanobbing East</v>
      </c>
      <c r="D75" s="204">
        <f>'DORC build-up'!I19</f>
        <v>1.4</v>
      </c>
      <c r="E75" s="197">
        <v>0</v>
      </c>
      <c r="F75" s="197">
        <v>12</v>
      </c>
      <c r="G75" s="197">
        <v>0</v>
      </c>
      <c r="H75" s="269">
        <f t="shared" si="9"/>
        <v>359296.875</v>
      </c>
      <c r="I75" s="269">
        <f t="shared" si="10"/>
        <v>431156.25</v>
      </c>
      <c r="J75" s="269">
        <f t="shared" si="11"/>
        <v>1006031.25</v>
      </c>
      <c r="K75" s="238">
        <f t="shared" si="13"/>
        <v>0</v>
      </c>
      <c r="L75" s="238">
        <f t="shared" si="12"/>
        <v>7243425</v>
      </c>
      <c r="M75" s="238">
        <f t="shared" si="12"/>
        <v>0</v>
      </c>
      <c r="N75" s="187">
        <f t="shared" si="14"/>
        <v>7243425</v>
      </c>
    </row>
    <row r="76" spans="1:14" ht="13.9" x14ac:dyDescent="0.4">
      <c r="A76" s="12" t="str">
        <f>Ballast!A76</f>
        <v>EGR</v>
      </c>
      <c r="B76" s="12">
        <f>Ballast!B76</f>
        <v>1</v>
      </c>
      <c r="C76" t="str">
        <f>Ballast!C76</f>
        <v>Koolyanobbing East to Mount Walton</v>
      </c>
      <c r="D76" s="204">
        <f>'DORC build-up'!I20</f>
        <v>1.4</v>
      </c>
      <c r="E76" s="197">
        <v>0</v>
      </c>
      <c r="F76" s="197">
        <v>14</v>
      </c>
      <c r="G76" s="197">
        <v>0</v>
      </c>
      <c r="H76" s="269">
        <f t="shared" si="9"/>
        <v>359296.875</v>
      </c>
      <c r="I76" s="269">
        <f t="shared" si="10"/>
        <v>431156.25</v>
      </c>
      <c r="J76" s="269">
        <f t="shared" si="11"/>
        <v>1006031.25</v>
      </c>
      <c r="K76" s="238">
        <f t="shared" si="13"/>
        <v>0</v>
      </c>
      <c r="L76" s="238">
        <f t="shared" si="12"/>
        <v>8450662.5</v>
      </c>
      <c r="M76" s="238">
        <f t="shared" si="12"/>
        <v>0</v>
      </c>
      <c r="N76" s="187">
        <f t="shared" si="14"/>
        <v>8450662.5</v>
      </c>
    </row>
    <row r="77" spans="1:14" ht="13.9" x14ac:dyDescent="0.4">
      <c r="A77" s="12" t="str">
        <f>Ballast!A77</f>
        <v>EGR</v>
      </c>
      <c r="B77" s="12">
        <f>Ballast!B77</f>
        <v>1</v>
      </c>
      <c r="C77" t="str">
        <f>Ballast!C77</f>
        <v>Mount Walton to West Kalgoorlie West</v>
      </c>
      <c r="D77" s="204">
        <f>'DORC build-up'!I21</f>
        <v>1.4</v>
      </c>
      <c r="E77" s="197">
        <v>0</v>
      </c>
      <c r="F77" s="197">
        <v>15</v>
      </c>
      <c r="G77" s="197">
        <v>0</v>
      </c>
      <c r="H77" s="269">
        <f t="shared" si="9"/>
        <v>359296.875</v>
      </c>
      <c r="I77" s="269">
        <f t="shared" si="10"/>
        <v>431156.25</v>
      </c>
      <c r="J77" s="269">
        <f t="shared" si="11"/>
        <v>1006031.25</v>
      </c>
      <c r="K77" s="238">
        <f t="shared" si="13"/>
        <v>0</v>
      </c>
      <c r="L77" s="238">
        <f t="shared" si="12"/>
        <v>9054281.25</v>
      </c>
      <c r="M77" s="238">
        <f t="shared" si="12"/>
        <v>0</v>
      </c>
      <c r="N77" s="187">
        <f t="shared" si="14"/>
        <v>9054281.25</v>
      </c>
    </row>
    <row r="78" spans="1:14" ht="13.9" x14ac:dyDescent="0.4">
      <c r="A78" s="12" t="str">
        <f>Ballast!A78</f>
        <v>EGR</v>
      </c>
      <c r="B78" s="12">
        <f>Ballast!B78</f>
        <v>1</v>
      </c>
      <c r="C78" t="str">
        <f>Ballast!C78</f>
        <v>West Kalgoorlie West to West Kalgoorlie</v>
      </c>
      <c r="D78" s="204">
        <f>'DORC build-up'!I22</f>
        <v>1.4</v>
      </c>
      <c r="E78" s="197">
        <v>0</v>
      </c>
      <c r="F78" s="197">
        <v>6</v>
      </c>
      <c r="G78" s="197">
        <v>0</v>
      </c>
      <c r="H78" s="269">
        <f t="shared" si="9"/>
        <v>359296.875</v>
      </c>
      <c r="I78" s="269">
        <f t="shared" si="10"/>
        <v>431156.25</v>
      </c>
      <c r="J78" s="269">
        <f t="shared" si="11"/>
        <v>1006031.25</v>
      </c>
      <c r="K78" s="238">
        <f t="shared" si="13"/>
        <v>0</v>
      </c>
      <c r="L78" s="238">
        <f t="shared" si="12"/>
        <v>3621712.5</v>
      </c>
      <c r="M78" s="238">
        <f t="shared" si="12"/>
        <v>0</v>
      </c>
      <c r="N78" s="187">
        <f t="shared" si="14"/>
        <v>3621712.5</v>
      </c>
    </row>
    <row r="79" spans="1:14" ht="13.9" x14ac:dyDescent="0.4">
      <c r="A79" s="12" t="str">
        <f>Ballast!A79</f>
        <v>EGR</v>
      </c>
      <c r="B79" s="12">
        <f>Ballast!B79</f>
        <v>1</v>
      </c>
      <c r="C79" t="str">
        <f>Ballast!C79</f>
        <v>West Kalgoorlie</v>
      </c>
      <c r="D79" s="204">
        <f>'DORC build-up'!I23</f>
        <v>1.4</v>
      </c>
      <c r="E79" s="197">
        <v>0</v>
      </c>
      <c r="F79" s="197">
        <v>7</v>
      </c>
      <c r="G79" s="197">
        <v>0</v>
      </c>
      <c r="H79" s="269">
        <f t="shared" si="9"/>
        <v>359296.875</v>
      </c>
      <c r="I79" s="269">
        <f t="shared" si="10"/>
        <v>431156.25</v>
      </c>
      <c r="J79" s="269">
        <f t="shared" si="11"/>
        <v>1006031.25</v>
      </c>
      <c r="K79" s="238">
        <f t="shared" si="13"/>
        <v>0</v>
      </c>
      <c r="L79" s="238">
        <f t="shared" si="12"/>
        <v>4225331.25</v>
      </c>
      <c r="M79" s="238">
        <f t="shared" si="12"/>
        <v>0</v>
      </c>
      <c r="N79" s="187">
        <f t="shared" si="14"/>
        <v>4225331.25</v>
      </c>
    </row>
    <row r="80" spans="1:14" ht="13.9" x14ac:dyDescent="0.4">
      <c r="A80" s="12" t="str">
        <f>Ballast!A80</f>
        <v>EGR</v>
      </c>
      <c r="B80" s="12">
        <f>Ballast!B80</f>
        <v>1</v>
      </c>
      <c r="C80" t="str">
        <f>Ballast!C80</f>
        <v>West Kalgoorlie to Kalgoorlie</v>
      </c>
      <c r="D80" s="204">
        <f>'DORC build-up'!I24</f>
        <v>1.4</v>
      </c>
      <c r="E80" s="197">
        <v>0</v>
      </c>
      <c r="F80" s="197">
        <v>3</v>
      </c>
      <c r="G80" s="197">
        <v>0</v>
      </c>
      <c r="H80" s="269">
        <f t="shared" si="9"/>
        <v>359296.875</v>
      </c>
      <c r="I80" s="269">
        <f t="shared" si="10"/>
        <v>431156.25</v>
      </c>
      <c r="J80" s="269">
        <f t="shared" si="11"/>
        <v>1006031.25</v>
      </c>
      <c r="K80" s="238">
        <f t="shared" si="13"/>
        <v>0</v>
      </c>
      <c r="L80" s="238">
        <f t="shared" si="12"/>
        <v>1810856.25</v>
      </c>
      <c r="M80" s="238">
        <f t="shared" si="12"/>
        <v>0</v>
      </c>
      <c r="N80" s="187">
        <f t="shared" si="14"/>
        <v>1810856.25</v>
      </c>
    </row>
    <row r="81" spans="1:14" ht="13.9" x14ac:dyDescent="0.4">
      <c r="A81" s="12" t="str">
        <f>Ballast!A81</f>
        <v>EGR</v>
      </c>
      <c r="B81" s="12">
        <f>Ballast!B81</f>
        <v>1</v>
      </c>
      <c r="C81" t="str">
        <f>Ballast!C81</f>
        <v>Kalgoorlie</v>
      </c>
      <c r="D81" s="204">
        <f>'DORC build-up'!I25</f>
        <v>1.4</v>
      </c>
      <c r="E81" s="197">
        <v>0</v>
      </c>
      <c r="F81" s="197">
        <v>1</v>
      </c>
      <c r="G81" s="197">
        <v>0</v>
      </c>
      <c r="H81" s="269">
        <f t="shared" si="9"/>
        <v>359296.875</v>
      </c>
      <c r="I81" s="269">
        <f t="shared" si="10"/>
        <v>431156.25</v>
      </c>
      <c r="J81" s="269">
        <f t="shared" si="11"/>
        <v>1006031.25</v>
      </c>
      <c r="K81" s="238">
        <f t="shared" si="13"/>
        <v>0</v>
      </c>
      <c r="L81" s="238">
        <f t="shared" si="12"/>
        <v>603618.75</v>
      </c>
      <c r="M81" s="238">
        <f t="shared" si="12"/>
        <v>0</v>
      </c>
      <c r="N81" s="187">
        <f t="shared" si="14"/>
        <v>603618.75</v>
      </c>
    </row>
    <row r="82" spans="1:14" ht="13.9" x14ac:dyDescent="0.4">
      <c r="A82" s="12" t="str">
        <f>Ballast!A82</f>
        <v>EGR</v>
      </c>
      <c r="B82" s="12">
        <f>Ballast!B82</f>
        <v>1</v>
      </c>
      <c r="C82" t="str">
        <f>Ballast!C82</f>
        <v>Kalgoorlie to Parkeston (border)</v>
      </c>
      <c r="D82" s="204">
        <f>'DORC build-up'!I26</f>
        <v>1.4</v>
      </c>
      <c r="E82" s="197">
        <v>0</v>
      </c>
      <c r="F82" s="197">
        <v>0</v>
      </c>
      <c r="G82" s="197">
        <v>0</v>
      </c>
      <c r="H82" s="269">
        <f t="shared" si="9"/>
        <v>359296.875</v>
      </c>
      <c r="I82" s="269">
        <f t="shared" si="10"/>
        <v>431156.25</v>
      </c>
      <c r="J82" s="269">
        <f t="shared" si="11"/>
        <v>1006031.25</v>
      </c>
      <c r="K82" s="238">
        <f t="shared" si="13"/>
        <v>0</v>
      </c>
      <c r="L82" s="238">
        <f t="shared" si="12"/>
        <v>0</v>
      </c>
      <c r="M82" s="238">
        <f t="shared" si="12"/>
        <v>0</v>
      </c>
      <c r="N82" s="187">
        <f t="shared" si="14"/>
        <v>0</v>
      </c>
    </row>
    <row r="83" spans="1:14" ht="13.9" x14ac:dyDescent="0.4">
      <c r="A83" s="12" t="str">
        <f>Ballast!A83</f>
        <v>Metro</v>
      </c>
      <c r="B83" s="12">
        <f>Ballast!B83</f>
        <v>2</v>
      </c>
      <c r="C83" t="str">
        <f>Ballast!C83</f>
        <v>Forrestfield South to Kewdale</v>
      </c>
      <c r="D83" s="204">
        <f>'DORC build-up'!I27</f>
        <v>1</v>
      </c>
      <c r="E83" s="197">
        <v>0</v>
      </c>
      <c r="F83" s="197">
        <v>11</v>
      </c>
      <c r="G83" s="197">
        <v>0</v>
      </c>
      <c r="H83" s="269">
        <f t="shared" si="9"/>
        <v>359296.875</v>
      </c>
      <c r="I83" s="269">
        <f t="shared" si="10"/>
        <v>431156.25</v>
      </c>
      <c r="J83" s="269">
        <f t="shared" si="11"/>
        <v>1006031.25</v>
      </c>
      <c r="K83" s="238">
        <f t="shared" si="13"/>
        <v>0</v>
      </c>
      <c r="L83" s="238">
        <f t="shared" si="12"/>
        <v>4742718.75</v>
      </c>
      <c r="M83" s="238">
        <f t="shared" si="12"/>
        <v>0</v>
      </c>
      <c r="N83" s="187">
        <f t="shared" si="14"/>
        <v>4742718.75</v>
      </c>
    </row>
    <row r="84" spans="1:14" ht="13.9" x14ac:dyDescent="0.4">
      <c r="A84" s="12" t="str">
        <f>Ballast!A84</f>
        <v>LBL</v>
      </c>
      <c r="B84" s="12">
        <f>Ballast!B84</f>
        <v>3</v>
      </c>
      <c r="C84" t="str">
        <f>Ballast!C84</f>
        <v>Kalgoorlie to Menzies</v>
      </c>
      <c r="D84" s="204">
        <f>'DORC build-up'!I28</f>
        <v>1.5</v>
      </c>
      <c r="E84" s="197">
        <v>0</v>
      </c>
      <c r="F84" s="197">
        <v>10</v>
      </c>
      <c r="G84" s="197">
        <v>0</v>
      </c>
      <c r="H84" s="269">
        <f t="shared" si="9"/>
        <v>359296.875</v>
      </c>
      <c r="I84" s="269">
        <f t="shared" si="10"/>
        <v>431156.25</v>
      </c>
      <c r="J84" s="269">
        <f t="shared" si="11"/>
        <v>1006031.25</v>
      </c>
      <c r="K84" s="238">
        <f t="shared" si="13"/>
        <v>0</v>
      </c>
      <c r="L84" s="238">
        <f t="shared" si="12"/>
        <v>6467343.75</v>
      </c>
      <c r="M84" s="238">
        <f t="shared" si="12"/>
        <v>0</v>
      </c>
      <c r="N84" s="187">
        <f t="shared" si="14"/>
        <v>6467343.75</v>
      </c>
    </row>
    <row r="85" spans="1:14" ht="13.9" x14ac:dyDescent="0.4">
      <c r="A85" s="12" t="str">
        <f>Ballast!A85</f>
        <v>LBL</v>
      </c>
      <c r="B85" s="12">
        <f>Ballast!B85</f>
        <v>3</v>
      </c>
      <c r="C85" t="str">
        <f>Ballast!C85</f>
        <v>Menzies</v>
      </c>
      <c r="D85" s="204">
        <f>'DORC build-up'!I29</f>
        <v>0</v>
      </c>
      <c r="E85" s="197">
        <v>0</v>
      </c>
      <c r="F85" s="197">
        <v>0</v>
      </c>
      <c r="G85" s="197">
        <v>0</v>
      </c>
      <c r="H85" s="269">
        <f t="shared" si="9"/>
        <v>359296.875</v>
      </c>
      <c r="I85" s="269">
        <f t="shared" si="10"/>
        <v>431156.25</v>
      </c>
      <c r="J85" s="269">
        <f t="shared" si="11"/>
        <v>1006031.25</v>
      </c>
      <c r="K85" s="238">
        <f t="shared" si="13"/>
        <v>0</v>
      </c>
      <c r="L85" s="238">
        <f t="shared" si="13"/>
        <v>0</v>
      </c>
      <c r="M85" s="238">
        <f t="shared" si="13"/>
        <v>0</v>
      </c>
      <c r="N85" s="187">
        <f t="shared" si="14"/>
        <v>0</v>
      </c>
    </row>
    <row r="86" spans="1:14" ht="13.9" x14ac:dyDescent="0.4">
      <c r="A86" s="12" t="str">
        <f>Ballast!A86</f>
        <v>LBL</v>
      </c>
      <c r="B86" s="12">
        <f>Ballast!B86</f>
        <v>3</v>
      </c>
      <c r="C86" t="str">
        <f>Ballast!C86</f>
        <v>Menzies to Malcolm</v>
      </c>
      <c r="D86" s="204">
        <f>'DORC build-up'!I30</f>
        <v>1.5</v>
      </c>
      <c r="E86" s="197">
        <v>0</v>
      </c>
      <c r="F86" s="197">
        <v>5</v>
      </c>
      <c r="G86" s="197">
        <v>0</v>
      </c>
      <c r="H86" s="269">
        <f t="shared" si="9"/>
        <v>359296.875</v>
      </c>
      <c r="I86" s="269">
        <f t="shared" si="10"/>
        <v>431156.25</v>
      </c>
      <c r="J86" s="269">
        <f t="shared" si="11"/>
        <v>1006031.25</v>
      </c>
      <c r="K86" s="238">
        <f t="shared" si="13"/>
        <v>0</v>
      </c>
      <c r="L86" s="238">
        <f t="shared" si="13"/>
        <v>3233671.875</v>
      </c>
      <c r="M86" s="238">
        <f t="shared" si="13"/>
        <v>0</v>
      </c>
      <c r="N86" s="187">
        <f t="shared" si="14"/>
        <v>3233671.875</v>
      </c>
    </row>
    <row r="87" spans="1:14" ht="13.9" x14ac:dyDescent="0.4">
      <c r="A87" s="12" t="str">
        <f>Ballast!A87</f>
        <v>LBL</v>
      </c>
      <c r="B87" s="12">
        <f>Ballast!B87</f>
        <v>3</v>
      </c>
      <c r="C87" t="str">
        <f>Ballast!C87</f>
        <v>Malcolm</v>
      </c>
      <c r="D87" s="204">
        <f>'DORC build-up'!I31</f>
        <v>0</v>
      </c>
      <c r="E87" s="197">
        <v>0</v>
      </c>
      <c r="F87" s="197">
        <v>0</v>
      </c>
      <c r="G87" s="197">
        <v>0</v>
      </c>
      <c r="H87" s="269">
        <f t="shared" si="9"/>
        <v>359296.875</v>
      </c>
      <c r="I87" s="269">
        <f t="shared" si="10"/>
        <v>431156.25</v>
      </c>
      <c r="J87" s="269">
        <f t="shared" si="11"/>
        <v>1006031.25</v>
      </c>
      <c r="K87" s="238">
        <f t="shared" si="13"/>
        <v>0</v>
      </c>
      <c r="L87" s="238">
        <f t="shared" si="13"/>
        <v>0</v>
      </c>
      <c r="M87" s="238">
        <f t="shared" si="13"/>
        <v>0</v>
      </c>
      <c r="N87" s="187">
        <f t="shared" si="14"/>
        <v>0</v>
      </c>
    </row>
    <row r="88" spans="1:14" ht="13.9" x14ac:dyDescent="0.4">
      <c r="A88" s="12" t="str">
        <f>Ballast!A88</f>
        <v>LBL</v>
      </c>
      <c r="B88" s="12">
        <f>Ballast!B88</f>
        <v>3</v>
      </c>
      <c r="C88" t="str">
        <f>Ballast!C88</f>
        <v>Malcolm to Leonora</v>
      </c>
      <c r="D88" s="204">
        <f>'DORC build-up'!I32</f>
        <v>1.5</v>
      </c>
      <c r="E88" s="197">
        <v>0</v>
      </c>
      <c r="F88" s="197">
        <v>11</v>
      </c>
      <c r="G88" s="197">
        <v>0</v>
      </c>
      <c r="H88" s="269">
        <f t="shared" si="9"/>
        <v>359296.875</v>
      </c>
      <c r="I88" s="269">
        <f t="shared" si="10"/>
        <v>431156.25</v>
      </c>
      <c r="J88" s="269">
        <f t="shared" si="11"/>
        <v>1006031.25</v>
      </c>
      <c r="K88" s="238">
        <f t="shared" si="13"/>
        <v>0</v>
      </c>
      <c r="L88" s="238">
        <f t="shared" si="13"/>
        <v>7114078.125</v>
      </c>
      <c r="M88" s="238">
        <f t="shared" si="13"/>
        <v>0</v>
      </c>
      <c r="N88" s="187">
        <f t="shared" si="14"/>
        <v>7114078.125</v>
      </c>
    </row>
    <row r="89" spans="1:14" ht="13.9" x14ac:dyDescent="0.4">
      <c r="A89" s="12" t="str">
        <f>Ballast!A89</f>
        <v>LBL</v>
      </c>
      <c r="B89" s="12">
        <f>Ballast!B89</f>
        <v>3</v>
      </c>
      <c r="C89" t="str">
        <f>Ballast!C89</f>
        <v>Leonora</v>
      </c>
      <c r="D89" s="204">
        <f>'DORC build-up'!I33</f>
        <v>1.5</v>
      </c>
      <c r="E89" s="197">
        <v>0</v>
      </c>
      <c r="F89" s="197">
        <v>13</v>
      </c>
      <c r="G89" s="197">
        <v>0</v>
      </c>
      <c r="H89" s="269">
        <f t="shared" si="9"/>
        <v>359296.875</v>
      </c>
      <c r="I89" s="269">
        <f t="shared" si="10"/>
        <v>431156.25</v>
      </c>
      <c r="J89" s="269">
        <f t="shared" si="11"/>
        <v>1006031.25</v>
      </c>
      <c r="K89" s="238">
        <f t="shared" si="13"/>
        <v>0</v>
      </c>
      <c r="L89" s="238">
        <f t="shared" si="13"/>
        <v>8407546.875</v>
      </c>
      <c r="M89" s="238">
        <f t="shared" si="13"/>
        <v>0</v>
      </c>
      <c r="N89" s="187">
        <f t="shared" si="14"/>
        <v>8407546.875</v>
      </c>
    </row>
    <row r="90" spans="1:14" ht="13.9" x14ac:dyDescent="0.4">
      <c r="A90" s="12" t="str">
        <f>Ballast!A90</f>
        <v>EBL</v>
      </c>
      <c r="B90" s="12">
        <f>Ballast!B90</f>
        <v>4</v>
      </c>
      <c r="C90" t="str">
        <f>Ballast!C90</f>
        <v>West Kalgoorlie West to West Kalgoorlie South</v>
      </c>
      <c r="D90" s="204">
        <f>'DORC build-up'!I34</f>
        <v>1.5</v>
      </c>
      <c r="E90" s="197">
        <v>0</v>
      </c>
      <c r="F90" s="197">
        <v>1</v>
      </c>
      <c r="G90" s="197">
        <v>0</v>
      </c>
      <c r="H90" s="269">
        <f t="shared" si="9"/>
        <v>359296.875</v>
      </c>
      <c r="I90" s="269">
        <f t="shared" si="10"/>
        <v>431156.25</v>
      </c>
      <c r="J90" s="269">
        <f t="shared" si="11"/>
        <v>1006031.25</v>
      </c>
      <c r="K90" s="238">
        <f t="shared" si="13"/>
        <v>0</v>
      </c>
      <c r="L90" s="238">
        <f t="shared" si="13"/>
        <v>646734.375</v>
      </c>
      <c r="M90" s="238">
        <f t="shared" si="13"/>
        <v>0</v>
      </c>
      <c r="N90" s="187">
        <f t="shared" si="14"/>
        <v>646734.375</v>
      </c>
    </row>
    <row r="91" spans="1:14" ht="13.9" x14ac:dyDescent="0.4">
      <c r="A91" s="12" t="str">
        <f>Ballast!A91</f>
        <v>EBL</v>
      </c>
      <c r="B91" s="12">
        <f>Ballast!B91</f>
        <v>4</v>
      </c>
      <c r="C91" t="str">
        <f>Ballast!C91</f>
        <v>West Kalgoorlie to West Kalgoorlie South</v>
      </c>
      <c r="D91" s="204">
        <f>'DORC build-up'!I35</f>
        <v>1.5</v>
      </c>
      <c r="E91" s="197">
        <v>0</v>
      </c>
      <c r="F91" s="197">
        <v>4</v>
      </c>
      <c r="G91" s="197">
        <v>0</v>
      </c>
      <c r="H91" s="269">
        <f t="shared" si="9"/>
        <v>359296.875</v>
      </c>
      <c r="I91" s="269">
        <f t="shared" si="10"/>
        <v>431156.25</v>
      </c>
      <c r="J91" s="269">
        <f t="shared" si="11"/>
        <v>1006031.25</v>
      </c>
      <c r="K91" s="238">
        <f t="shared" si="13"/>
        <v>0</v>
      </c>
      <c r="L91" s="238">
        <f t="shared" si="13"/>
        <v>2586937.5</v>
      </c>
      <c r="M91" s="238">
        <f t="shared" si="13"/>
        <v>0</v>
      </c>
      <c r="N91" s="187">
        <f t="shared" si="14"/>
        <v>2586937.5</v>
      </c>
    </row>
    <row r="92" spans="1:14" ht="13.9" x14ac:dyDescent="0.4">
      <c r="A92" s="12" t="str">
        <f>Ballast!A92</f>
        <v>EBL</v>
      </c>
      <c r="B92" s="12">
        <f>Ballast!B92</f>
        <v>5</v>
      </c>
      <c r="C92" t="str">
        <f>Ballast!C92</f>
        <v>West Kalgoorlie South to Hampton Terminal</v>
      </c>
      <c r="D92" s="204">
        <f>'DORC build-up'!I36</f>
        <v>1.5</v>
      </c>
      <c r="E92" s="197">
        <v>0</v>
      </c>
      <c r="F92" s="197">
        <v>5</v>
      </c>
      <c r="G92" s="197">
        <v>0</v>
      </c>
      <c r="H92" s="269">
        <f t="shared" si="9"/>
        <v>359296.875</v>
      </c>
      <c r="I92" s="269">
        <f t="shared" si="10"/>
        <v>431156.25</v>
      </c>
      <c r="J92" s="269">
        <f t="shared" si="11"/>
        <v>1006031.25</v>
      </c>
      <c r="K92" s="238">
        <f t="shared" si="13"/>
        <v>0</v>
      </c>
      <c r="L92" s="238">
        <f t="shared" si="13"/>
        <v>3233671.875</v>
      </c>
      <c r="M92" s="238">
        <f t="shared" si="13"/>
        <v>0</v>
      </c>
      <c r="N92" s="187">
        <f t="shared" si="14"/>
        <v>3233671.875</v>
      </c>
    </row>
    <row r="93" spans="1:14" ht="13.9" x14ac:dyDescent="0.4">
      <c r="A93" s="12" t="str">
        <f>Ballast!A93</f>
        <v>EBL</v>
      </c>
      <c r="B93" s="12">
        <f>Ballast!B93</f>
        <v>5</v>
      </c>
      <c r="C93" t="str">
        <f>Ballast!C93</f>
        <v>Hampton Terminal</v>
      </c>
      <c r="D93" s="204">
        <f>'DORC build-up'!I37</f>
        <v>1.5</v>
      </c>
      <c r="E93" s="197">
        <v>0</v>
      </c>
      <c r="F93" s="197">
        <v>1</v>
      </c>
      <c r="G93" s="197">
        <v>0</v>
      </c>
      <c r="H93" s="269">
        <f t="shared" si="9"/>
        <v>359296.875</v>
      </c>
      <c r="I93" s="269">
        <f t="shared" si="10"/>
        <v>431156.25</v>
      </c>
      <c r="J93" s="269">
        <f t="shared" si="11"/>
        <v>1006031.25</v>
      </c>
      <c r="K93" s="238">
        <f t="shared" si="13"/>
        <v>0</v>
      </c>
      <c r="L93" s="238">
        <f t="shared" si="13"/>
        <v>646734.375</v>
      </c>
      <c r="M93" s="238">
        <f t="shared" si="13"/>
        <v>0</v>
      </c>
      <c r="N93" s="187">
        <f t="shared" si="14"/>
        <v>646734.375</v>
      </c>
    </row>
    <row r="94" spans="1:14" ht="13.9" x14ac:dyDescent="0.4">
      <c r="A94" s="12" t="str">
        <f>Ballast!A94</f>
        <v>EBL</v>
      </c>
      <c r="B94" s="12">
        <f>Ballast!B94</f>
        <v>5</v>
      </c>
      <c r="C94" t="str">
        <f>Ballast!C94</f>
        <v>Hampton Terminal to Hampton</v>
      </c>
      <c r="D94" s="204">
        <f>'DORC build-up'!I38</f>
        <v>1.5</v>
      </c>
      <c r="E94" s="197">
        <v>0</v>
      </c>
      <c r="F94" s="197">
        <v>7</v>
      </c>
      <c r="G94" s="197">
        <v>0</v>
      </c>
      <c r="H94" s="269">
        <f t="shared" si="9"/>
        <v>359296.875</v>
      </c>
      <c r="I94" s="269">
        <f t="shared" si="10"/>
        <v>431156.25</v>
      </c>
      <c r="J94" s="269">
        <f t="shared" si="11"/>
        <v>1006031.25</v>
      </c>
      <c r="K94" s="238">
        <f t="shared" si="13"/>
        <v>0</v>
      </c>
      <c r="L94" s="238">
        <f t="shared" si="13"/>
        <v>4527140.625</v>
      </c>
      <c r="M94" s="238">
        <f t="shared" si="13"/>
        <v>0</v>
      </c>
      <c r="N94" s="187">
        <f t="shared" si="14"/>
        <v>4527140.625</v>
      </c>
    </row>
    <row r="95" spans="1:14" ht="13.9" x14ac:dyDescent="0.4">
      <c r="A95" s="12" t="str">
        <f>Ballast!A95</f>
        <v>EBL</v>
      </c>
      <c r="B95" s="12">
        <f>Ballast!B95</f>
        <v>5</v>
      </c>
      <c r="C95" t="str">
        <f>Ballast!C95</f>
        <v>Hampton</v>
      </c>
      <c r="D95" s="204">
        <f>'DORC build-up'!I39</f>
        <v>0</v>
      </c>
      <c r="E95" s="197">
        <v>0</v>
      </c>
      <c r="F95" s="197">
        <v>0</v>
      </c>
      <c r="G95" s="197">
        <v>0</v>
      </c>
      <c r="H95" s="269">
        <f t="shared" si="9"/>
        <v>359296.875</v>
      </c>
      <c r="I95" s="269">
        <f t="shared" si="10"/>
        <v>431156.25</v>
      </c>
      <c r="J95" s="269">
        <f t="shared" si="11"/>
        <v>1006031.25</v>
      </c>
      <c r="K95" s="238">
        <f t="shared" si="13"/>
        <v>0</v>
      </c>
      <c r="L95" s="238">
        <f t="shared" si="13"/>
        <v>0</v>
      </c>
      <c r="M95" s="238">
        <f t="shared" si="13"/>
        <v>0</v>
      </c>
      <c r="N95" s="187">
        <f t="shared" si="14"/>
        <v>0</v>
      </c>
    </row>
    <row r="96" spans="1:14" ht="13.9" x14ac:dyDescent="0.4">
      <c r="A96" s="12" t="str">
        <f>Ballast!A96</f>
        <v>EBL</v>
      </c>
      <c r="B96" s="12">
        <f>Ballast!B96</f>
        <v>5</v>
      </c>
      <c r="C96" t="str">
        <f>Ballast!C96</f>
        <v>Hampton to Kambalda</v>
      </c>
      <c r="D96" s="204">
        <f>'DORC build-up'!I40</f>
        <v>1.5</v>
      </c>
      <c r="E96" s="197">
        <v>0</v>
      </c>
      <c r="F96" s="197">
        <v>4</v>
      </c>
      <c r="G96" s="197">
        <v>0</v>
      </c>
      <c r="H96" s="269">
        <f t="shared" si="9"/>
        <v>359296.875</v>
      </c>
      <c r="I96" s="269">
        <f t="shared" si="10"/>
        <v>431156.25</v>
      </c>
      <c r="J96" s="269">
        <f t="shared" si="11"/>
        <v>1006031.25</v>
      </c>
      <c r="K96" s="238">
        <f t="shared" si="13"/>
        <v>0</v>
      </c>
      <c r="L96" s="238">
        <f t="shared" si="13"/>
        <v>2586937.5</v>
      </c>
      <c r="M96" s="238">
        <f t="shared" si="13"/>
        <v>0</v>
      </c>
      <c r="N96" s="187">
        <f t="shared" si="14"/>
        <v>2586937.5</v>
      </c>
    </row>
    <row r="97" spans="1:14" ht="13.9" x14ac:dyDescent="0.4">
      <c r="A97" s="12" t="str">
        <f>Ballast!A97</f>
        <v>EBL</v>
      </c>
      <c r="B97" s="12">
        <f>Ballast!B97</f>
        <v>5</v>
      </c>
      <c r="C97" t="str">
        <f>Ballast!C97</f>
        <v>Kambalda to Salmon Gums</v>
      </c>
      <c r="D97" s="204">
        <f>'DORC build-up'!I41</f>
        <v>1.5</v>
      </c>
      <c r="E97" s="197">
        <v>0</v>
      </c>
      <c r="F97" s="197">
        <v>19</v>
      </c>
      <c r="G97" s="197">
        <v>0</v>
      </c>
      <c r="H97" s="269">
        <f t="shared" si="9"/>
        <v>359296.875</v>
      </c>
      <c r="I97" s="269">
        <f t="shared" si="10"/>
        <v>431156.25</v>
      </c>
      <c r="J97" s="269">
        <f t="shared" si="11"/>
        <v>1006031.25</v>
      </c>
      <c r="K97" s="238">
        <f t="shared" si="13"/>
        <v>0</v>
      </c>
      <c r="L97" s="238">
        <f t="shared" si="13"/>
        <v>12287953.125</v>
      </c>
      <c r="M97" s="238">
        <f t="shared" si="13"/>
        <v>0</v>
      </c>
      <c r="N97" s="187">
        <f t="shared" si="14"/>
        <v>12287953.125</v>
      </c>
    </row>
    <row r="98" spans="1:14" ht="13.9" x14ac:dyDescent="0.4">
      <c r="A98" s="12" t="str">
        <f>Ballast!A98</f>
        <v>EBL</v>
      </c>
      <c r="B98" s="12">
        <f>Ballast!B98</f>
        <v>5</v>
      </c>
      <c r="C98" t="str">
        <f>Ballast!C98</f>
        <v>Salmon Gums to Esperance</v>
      </c>
      <c r="D98" s="204">
        <f>'DORC build-up'!I42</f>
        <v>1.5</v>
      </c>
      <c r="E98" s="197">
        <v>0</v>
      </c>
      <c r="F98" s="197">
        <v>11</v>
      </c>
      <c r="G98" s="197">
        <v>0</v>
      </c>
      <c r="H98" s="269">
        <f t="shared" si="9"/>
        <v>359296.875</v>
      </c>
      <c r="I98" s="269">
        <f t="shared" si="10"/>
        <v>431156.25</v>
      </c>
      <c r="J98" s="269">
        <f t="shared" si="11"/>
        <v>1006031.25</v>
      </c>
      <c r="K98" s="238">
        <f t="shared" si="13"/>
        <v>0</v>
      </c>
      <c r="L98" s="238">
        <f t="shared" si="13"/>
        <v>7114078.125</v>
      </c>
      <c r="M98" s="238">
        <f t="shared" si="13"/>
        <v>0</v>
      </c>
      <c r="N98" s="187">
        <f t="shared" si="14"/>
        <v>7114078.125</v>
      </c>
    </row>
    <row r="99" spans="1:14" ht="13.9" x14ac:dyDescent="0.4">
      <c r="A99" s="12" t="str">
        <f>Ballast!A99</f>
        <v>EBL</v>
      </c>
      <c r="B99" s="12">
        <f>Ballast!B99</f>
        <v>5</v>
      </c>
      <c r="C99" t="str">
        <f>Ballast!C99</f>
        <v>Esperance</v>
      </c>
      <c r="D99" s="204">
        <f>'DORC build-up'!I43</f>
        <v>0</v>
      </c>
      <c r="E99" s="197">
        <v>0</v>
      </c>
      <c r="F99" s="197">
        <v>0</v>
      </c>
      <c r="G99" s="197">
        <v>0</v>
      </c>
      <c r="H99" s="269">
        <f t="shared" si="9"/>
        <v>359296.875</v>
      </c>
      <c r="I99" s="269">
        <f t="shared" si="10"/>
        <v>431156.25</v>
      </c>
      <c r="J99" s="269">
        <f t="shared" si="11"/>
        <v>1006031.25</v>
      </c>
      <c r="K99" s="238">
        <f t="shared" si="13"/>
        <v>0</v>
      </c>
      <c r="L99" s="238">
        <f t="shared" si="13"/>
        <v>0</v>
      </c>
      <c r="M99" s="238">
        <f t="shared" si="13"/>
        <v>0</v>
      </c>
      <c r="N99" s="187">
        <f t="shared" si="14"/>
        <v>0</v>
      </c>
    </row>
    <row r="100" spans="1:14" ht="13.9" x14ac:dyDescent="0.4">
      <c r="A100" s="12" t="str">
        <f>Ballast!A100</f>
        <v>EBL</v>
      </c>
      <c r="B100" s="12">
        <f>Ballast!B100</f>
        <v>5</v>
      </c>
      <c r="C100" t="str">
        <f>Ballast!C100</f>
        <v>Esperance to Esperance Wharf</v>
      </c>
      <c r="D100" s="204">
        <f>'DORC build-up'!I44</f>
        <v>1.5</v>
      </c>
      <c r="E100" s="197">
        <v>0</v>
      </c>
      <c r="F100" s="197">
        <v>10</v>
      </c>
      <c r="G100" s="197">
        <v>0</v>
      </c>
      <c r="H100" s="269">
        <f t="shared" si="9"/>
        <v>359296.875</v>
      </c>
      <c r="I100" s="269">
        <f t="shared" si="10"/>
        <v>431156.25</v>
      </c>
      <c r="J100" s="269">
        <f t="shared" si="11"/>
        <v>1006031.25</v>
      </c>
      <c r="K100" s="238">
        <f t="shared" si="13"/>
        <v>0</v>
      </c>
      <c r="L100" s="238">
        <f t="shared" si="13"/>
        <v>6467343.75</v>
      </c>
      <c r="M100" s="238">
        <f t="shared" si="13"/>
        <v>0</v>
      </c>
      <c r="N100" s="187">
        <f t="shared" si="14"/>
        <v>6467343.75</v>
      </c>
    </row>
    <row r="101" spans="1:14" ht="13.9" x14ac:dyDescent="0.4">
      <c r="A101" s="12" t="str">
        <f>Ballast!A101</f>
        <v>EBL</v>
      </c>
      <c r="B101" s="12">
        <f>Ballast!B101</f>
        <v>5</v>
      </c>
      <c r="C101" t="str">
        <f>Ballast!C101</f>
        <v>Esperance Wharf</v>
      </c>
      <c r="D101" s="204">
        <f>'DORC build-up'!I45</f>
        <v>1.5</v>
      </c>
      <c r="E101" s="197">
        <v>0</v>
      </c>
      <c r="F101" s="197">
        <v>4</v>
      </c>
      <c r="G101" s="197">
        <v>0</v>
      </c>
      <c r="H101" s="269">
        <f t="shared" si="9"/>
        <v>359296.875</v>
      </c>
      <c r="I101" s="269">
        <f t="shared" si="10"/>
        <v>431156.25</v>
      </c>
      <c r="J101" s="269">
        <f t="shared" si="11"/>
        <v>1006031.25</v>
      </c>
      <c r="K101" s="238">
        <f t="shared" si="13"/>
        <v>0</v>
      </c>
      <c r="L101" s="238">
        <f t="shared" si="13"/>
        <v>2586937.5</v>
      </c>
      <c r="M101" s="238">
        <f t="shared" si="13"/>
        <v>0</v>
      </c>
      <c r="N101" s="187">
        <f t="shared" si="14"/>
        <v>2586937.5</v>
      </c>
    </row>
    <row r="102" spans="1:14" ht="13.9" x14ac:dyDescent="0.4">
      <c r="A102" s="12" t="str">
        <f>Ballast!A102</f>
        <v>EBL</v>
      </c>
      <c r="B102" s="12">
        <f>Ballast!B102</f>
        <v>6</v>
      </c>
      <c r="C102" t="str">
        <f>Ballast!C102</f>
        <v>Kambalda to Redmine</v>
      </c>
      <c r="D102" s="204">
        <f>'DORC build-up'!I46</f>
        <v>1.5</v>
      </c>
      <c r="E102" s="197">
        <v>0</v>
      </c>
      <c r="F102" s="197">
        <v>0</v>
      </c>
      <c r="G102" s="197">
        <v>0</v>
      </c>
      <c r="H102" s="269">
        <f t="shared" si="9"/>
        <v>359296.875</v>
      </c>
      <c r="I102" s="269">
        <f t="shared" si="10"/>
        <v>431156.25</v>
      </c>
      <c r="J102" s="269">
        <f t="shared" si="11"/>
        <v>1006031.25</v>
      </c>
      <c r="K102" s="238">
        <f t="shared" si="13"/>
        <v>0</v>
      </c>
      <c r="L102" s="238">
        <f t="shared" si="13"/>
        <v>0</v>
      </c>
      <c r="M102" s="238">
        <f t="shared" si="13"/>
        <v>0</v>
      </c>
      <c r="N102" s="187">
        <f t="shared" si="14"/>
        <v>0</v>
      </c>
    </row>
    <row r="103" spans="1:14" ht="13.9" x14ac:dyDescent="0.4">
      <c r="A103" s="12" t="str">
        <f>Ballast!A103</f>
        <v>Sidings &amp; Other</v>
      </c>
      <c r="B103" s="12">
        <f>Ballast!B103</f>
        <v>7</v>
      </c>
      <c r="C103" t="str">
        <f>Ballast!C103</f>
        <v>Cockburn North to Robb Jetty (SG)</v>
      </c>
      <c r="D103" s="204">
        <f>'DORC build-up'!I47</f>
        <v>1</v>
      </c>
      <c r="E103" s="197">
        <v>0</v>
      </c>
      <c r="F103" s="197">
        <v>4</v>
      </c>
      <c r="G103" s="197">
        <v>1</v>
      </c>
      <c r="H103" s="269">
        <f t="shared" si="9"/>
        <v>359296.875</v>
      </c>
      <c r="I103" s="269">
        <f t="shared" si="10"/>
        <v>431156.25</v>
      </c>
      <c r="J103" s="269">
        <f t="shared" si="11"/>
        <v>1006031.25</v>
      </c>
      <c r="K103" s="238">
        <f t="shared" si="13"/>
        <v>0</v>
      </c>
      <c r="L103" s="238">
        <f t="shared" si="13"/>
        <v>1724625</v>
      </c>
      <c r="M103" s="238">
        <f t="shared" si="13"/>
        <v>1006031.25</v>
      </c>
      <c r="N103" s="187">
        <f t="shared" si="14"/>
        <v>2730656.25</v>
      </c>
    </row>
    <row r="104" spans="1:14" ht="13.9" x14ac:dyDescent="0.4">
      <c r="A104" s="12" t="str">
        <f>Ballast!A104</f>
        <v>CBH Sidings SG</v>
      </c>
      <c r="B104" s="12">
        <f>Ballast!B104</f>
        <v>8</v>
      </c>
      <c r="C104" t="str">
        <f>Ballast!C104</f>
        <v>Avon Yard</v>
      </c>
      <c r="D104" s="204">
        <f>'DORC build-up'!I48</f>
        <v>1.3</v>
      </c>
      <c r="E104" s="197">
        <v>0</v>
      </c>
      <c r="F104" s="197">
        <v>2</v>
      </c>
      <c r="G104" s="197">
        <v>0</v>
      </c>
      <c r="H104" s="269">
        <f t="shared" si="9"/>
        <v>359296.875</v>
      </c>
      <c r="I104" s="269">
        <f t="shared" si="10"/>
        <v>431156.25</v>
      </c>
      <c r="J104" s="269">
        <f t="shared" si="11"/>
        <v>1006031.25</v>
      </c>
      <c r="K104" s="238">
        <f t="shared" si="13"/>
        <v>0</v>
      </c>
      <c r="L104" s="238">
        <f t="shared" si="13"/>
        <v>1121006.25</v>
      </c>
      <c r="M104" s="238">
        <f t="shared" si="13"/>
        <v>0</v>
      </c>
      <c r="N104" s="187">
        <f t="shared" si="14"/>
        <v>1121006.25</v>
      </c>
    </row>
    <row r="105" spans="1:14" ht="13.9" x14ac:dyDescent="0.4">
      <c r="A105" s="12" t="str">
        <f>Ballast!A105</f>
        <v>CBH Sidings SG</v>
      </c>
      <c r="B105" s="12">
        <f>Ballast!B105</f>
        <v>8</v>
      </c>
      <c r="C105" t="str">
        <f>Ballast!C105</f>
        <v>Bodallin</v>
      </c>
      <c r="D105" s="204">
        <f>'DORC build-up'!I49</f>
        <v>1.4</v>
      </c>
      <c r="E105" s="197">
        <v>0</v>
      </c>
      <c r="F105" s="197">
        <v>1</v>
      </c>
      <c r="G105" s="197">
        <v>0</v>
      </c>
      <c r="H105" s="269">
        <f t="shared" si="9"/>
        <v>359296.875</v>
      </c>
      <c r="I105" s="269">
        <f t="shared" si="10"/>
        <v>431156.25</v>
      </c>
      <c r="J105" s="269">
        <f t="shared" si="11"/>
        <v>1006031.25</v>
      </c>
      <c r="K105" s="238">
        <f t="shared" si="13"/>
        <v>0</v>
      </c>
      <c r="L105" s="238">
        <f t="shared" si="13"/>
        <v>603618.75</v>
      </c>
      <c r="M105" s="238">
        <f t="shared" si="13"/>
        <v>0</v>
      </c>
      <c r="N105" s="187">
        <f t="shared" si="14"/>
        <v>603618.75</v>
      </c>
    </row>
    <row r="106" spans="1:14" ht="13.9" x14ac:dyDescent="0.4">
      <c r="A106" s="12" t="str">
        <f>Ballast!A106</f>
        <v>CBH Sidings SG</v>
      </c>
      <c r="B106" s="12">
        <f>Ballast!B106</f>
        <v>8</v>
      </c>
      <c r="C106" t="str">
        <f>Ballast!C106</f>
        <v>Burracoppin</v>
      </c>
      <c r="D106" s="204">
        <f>'DORC build-up'!I50</f>
        <v>1.4</v>
      </c>
      <c r="E106" s="197">
        <v>0</v>
      </c>
      <c r="F106" s="197">
        <v>1</v>
      </c>
      <c r="G106" s="197">
        <v>0</v>
      </c>
      <c r="H106" s="269">
        <f t="shared" si="9"/>
        <v>359296.875</v>
      </c>
      <c r="I106" s="269">
        <f t="shared" si="10"/>
        <v>431156.25</v>
      </c>
      <c r="J106" s="269">
        <f t="shared" si="11"/>
        <v>1006031.25</v>
      </c>
      <c r="K106" s="238">
        <f t="shared" si="13"/>
        <v>0</v>
      </c>
      <c r="L106" s="238">
        <f t="shared" si="13"/>
        <v>603618.75</v>
      </c>
      <c r="M106" s="238">
        <f t="shared" si="13"/>
        <v>0</v>
      </c>
      <c r="N106" s="187">
        <f t="shared" si="14"/>
        <v>603618.75</v>
      </c>
    </row>
    <row r="107" spans="1:14" ht="13.9" x14ac:dyDescent="0.4">
      <c r="A107" s="12" t="str">
        <f>Ballast!A107</f>
        <v>CBH Sidings SG</v>
      </c>
      <c r="B107" s="12">
        <f>Ballast!B107</f>
        <v>8</v>
      </c>
      <c r="C107" t="str">
        <f>Ballast!C107</f>
        <v>Carrabin</v>
      </c>
      <c r="D107" s="204">
        <f>'DORC build-up'!I51</f>
        <v>1.4</v>
      </c>
      <c r="E107" s="197">
        <v>0</v>
      </c>
      <c r="F107" s="197">
        <v>1</v>
      </c>
      <c r="G107" s="197">
        <v>0</v>
      </c>
      <c r="H107" s="269">
        <f t="shared" si="9"/>
        <v>359296.875</v>
      </c>
      <c r="I107" s="269">
        <f t="shared" si="10"/>
        <v>431156.25</v>
      </c>
      <c r="J107" s="269">
        <f t="shared" si="11"/>
        <v>1006031.25</v>
      </c>
      <c r="K107" s="238">
        <f t="shared" si="13"/>
        <v>0</v>
      </c>
      <c r="L107" s="238">
        <f t="shared" si="13"/>
        <v>603618.75</v>
      </c>
      <c r="M107" s="238">
        <f t="shared" si="13"/>
        <v>0</v>
      </c>
      <c r="N107" s="187">
        <f t="shared" si="14"/>
        <v>603618.75</v>
      </c>
    </row>
    <row r="108" spans="1:14" ht="13.9" x14ac:dyDescent="0.4">
      <c r="A108" s="12" t="str">
        <f>Ballast!A108</f>
        <v>CBH Sidings SG</v>
      </c>
      <c r="B108" s="12">
        <f>Ballast!B108</f>
        <v>8</v>
      </c>
      <c r="C108" t="str">
        <f>Ballast!C108</f>
        <v>Cunderdin</v>
      </c>
      <c r="D108" s="204">
        <f>'DORC build-up'!I52</f>
        <v>1.3</v>
      </c>
      <c r="E108" s="197">
        <v>0</v>
      </c>
      <c r="F108" s="197">
        <v>3</v>
      </c>
      <c r="G108" s="197">
        <v>0</v>
      </c>
      <c r="H108" s="269">
        <f t="shared" si="9"/>
        <v>359296.875</v>
      </c>
      <c r="I108" s="269">
        <f t="shared" si="10"/>
        <v>431156.25</v>
      </c>
      <c r="J108" s="269">
        <f t="shared" si="11"/>
        <v>1006031.25</v>
      </c>
      <c r="K108" s="238">
        <f t="shared" si="13"/>
        <v>0</v>
      </c>
      <c r="L108" s="238">
        <f t="shared" si="13"/>
        <v>1681509.375</v>
      </c>
      <c r="M108" s="238">
        <f t="shared" si="13"/>
        <v>0</v>
      </c>
      <c r="N108" s="187">
        <f t="shared" si="14"/>
        <v>1681509.375</v>
      </c>
    </row>
    <row r="109" spans="1:14" ht="13.9" x14ac:dyDescent="0.4">
      <c r="A109" s="12" t="str">
        <f>Ballast!A109</f>
        <v>CBH Sidings SG</v>
      </c>
      <c r="B109" s="12">
        <f>Ballast!B109</f>
        <v>8</v>
      </c>
      <c r="C109" t="str">
        <f>Ballast!C109</f>
        <v>Doodlakine</v>
      </c>
      <c r="D109" s="204">
        <f>'DORC build-up'!I53</f>
        <v>1.3</v>
      </c>
      <c r="E109" s="197">
        <v>0</v>
      </c>
      <c r="F109" s="197">
        <v>1</v>
      </c>
      <c r="G109" s="197">
        <v>0</v>
      </c>
      <c r="H109" s="269">
        <f t="shared" si="9"/>
        <v>359296.875</v>
      </c>
      <c r="I109" s="269">
        <f t="shared" si="10"/>
        <v>431156.25</v>
      </c>
      <c r="J109" s="269">
        <f t="shared" si="11"/>
        <v>1006031.25</v>
      </c>
      <c r="K109" s="238">
        <f t="shared" si="13"/>
        <v>0</v>
      </c>
      <c r="L109" s="238">
        <f t="shared" si="13"/>
        <v>560503.125</v>
      </c>
      <c r="M109" s="238">
        <f t="shared" si="13"/>
        <v>0</v>
      </c>
      <c r="N109" s="187">
        <f t="shared" si="14"/>
        <v>560503.125</v>
      </c>
    </row>
    <row r="110" spans="1:14" ht="13.9" x14ac:dyDescent="0.4">
      <c r="A110" s="12" t="str">
        <f>Ballast!A110</f>
        <v>CBH Sidings SG</v>
      </c>
      <c r="B110" s="12">
        <f>Ballast!B110</f>
        <v>8</v>
      </c>
      <c r="C110" t="str">
        <f>Ballast!C110</f>
        <v>Grass Patch</v>
      </c>
      <c r="D110" s="204">
        <f>'DORC build-up'!I54</f>
        <v>1.5</v>
      </c>
      <c r="E110" s="197">
        <v>0</v>
      </c>
      <c r="F110" s="197">
        <v>1</v>
      </c>
      <c r="G110" s="197">
        <v>0</v>
      </c>
      <c r="H110" s="269">
        <f t="shared" si="9"/>
        <v>359296.875</v>
      </c>
      <c r="I110" s="269">
        <f t="shared" si="10"/>
        <v>431156.25</v>
      </c>
      <c r="J110" s="269">
        <f t="shared" si="11"/>
        <v>1006031.25</v>
      </c>
      <c r="K110" s="238">
        <f t="shared" si="13"/>
        <v>0</v>
      </c>
      <c r="L110" s="238">
        <f t="shared" si="13"/>
        <v>646734.375</v>
      </c>
      <c r="M110" s="238">
        <f t="shared" si="13"/>
        <v>0</v>
      </c>
      <c r="N110" s="187">
        <f t="shared" si="14"/>
        <v>646734.375</v>
      </c>
    </row>
    <row r="111" spans="1:14" ht="13.9" x14ac:dyDescent="0.4">
      <c r="A111" s="12" t="str">
        <f>Ballast!A111</f>
        <v>CBH Sidings SG</v>
      </c>
      <c r="B111" s="12">
        <f>Ballast!B111</f>
        <v>8</v>
      </c>
      <c r="C111" t="str">
        <f>Ballast!C111</f>
        <v>Grass Valley</v>
      </c>
      <c r="D111" s="204">
        <f>'DORC build-up'!I55</f>
        <v>1.3</v>
      </c>
      <c r="E111" s="197">
        <v>0</v>
      </c>
      <c r="F111" s="197">
        <v>2</v>
      </c>
      <c r="G111" s="197">
        <v>0</v>
      </c>
      <c r="H111" s="269">
        <f t="shared" si="9"/>
        <v>359296.875</v>
      </c>
      <c r="I111" s="269">
        <f t="shared" si="10"/>
        <v>431156.25</v>
      </c>
      <c r="J111" s="269">
        <f t="shared" si="11"/>
        <v>1006031.25</v>
      </c>
      <c r="K111" s="238">
        <f t="shared" si="13"/>
        <v>0</v>
      </c>
      <c r="L111" s="238">
        <f t="shared" si="13"/>
        <v>1121006.25</v>
      </c>
      <c r="M111" s="238">
        <f t="shared" si="13"/>
        <v>0</v>
      </c>
      <c r="N111" s="187">
        <f t="shared" si="14"/>
        <v>1121006.25</v>
      </c>
    </row>
    <row r="112" spans="1:14" ht="13.9" x14ac:dyDescent="0.4">
      <c r="A112" s="12" t="str">
        <f>Ballast!A112</f>
        <v>CBH Sidings SG</v>
      </c>
      <c r="B112" s="12">
        <f>Ballast!B112</f>
        <v>8</v>
      </c>
      <c r="C112" t="str">
        <f>Ballast!C112</f>
        <v>Hines Hill</v>
      </c>
      <c r="D112" s="204">
        <f>'DORC build-up'!I56</f>
        <v>1.3</v>
      </c>
      <c r="E112" s="197">
        <v>0</v>
      </c>
      <c r="F112" s="197">
        <v>1</v>
      </c>
      <c r="G112" s="197">
        <v>0</v>
      </c>
      <c r="H112" s="269">
        <f t="shared" si="9"/>
        <v>359296.875</v>
      </c>
      <c r="I112" s="269">
        <f t="shared" si="10"/>
        <v>431156.25</v>
      </c>
      <c r="J112" s="269">
        <f t="shared" si="11"/>
        <v>1006031.25</v>
      </c>
      <c r="K112" s="238">
        <f t="shared" si="13"/>
        <v>0</v>
      </c>
      <c r="L112" s="238">
        <f t="shared" si="13"/>
        <v>560503.125</v>
      </c>
      <c r="M112" s="238">
        <f t="shared" si="13"/>
        <v>0</v>
      </c>
      <c r="N112" s="187">
        <f t="shared" si="14"/>
        <v>560503.125</v>
      </c>
    </row>
    <row r="113" spans="1:14" ht="13.9" x14ac:dyDescent="0.4">
      <c r="A113" s="12" t="str">
        <f>Ballast!A113</f>
        <v>CBH Sidings SG</v>
      </c>
      <c r="B113" s="12">
        <f>Ballast!B113</f>
        <v>8</v>
      </c>
      <c r="C113" t="str">
        <f>Ballast!C113</f>
        <v>Kellerberrin</v>
      </c>
      <c r="D113" s="204">
        <f>'DORC build-up'!I57</f>
        <v>1.3</v>
      </c>
      <c r="E113" s="197">
        <v>0</v>
      </c>
      <c r="F113" s="197">
        <v>3</v>
      </c>
      <c r="G113" s="197">
        <v>0</v>
      </c>
      <c r="H113" s="269">
        <f t="shared" si="9"/>
        <v>359296.875</v>
      </c>
      <c r="I113" s="269">
        <f t="shared" si="10"/>
        <v>431156.25</v>
      </c>
      <c r="J113" s="269">
        <f t="shared" si="11"/>
        <v>1006031.25</v>
      </c>
      <c r="K113" s="238">
        <f t="shared" si="13"/>
        <v>0</v>
      </c>
      <c r="L113" s="238">
        <f t="shared" si="13"/>
        <v>1681509.375</v>
      </c>
      <c r="M113" s="238">
        <f t="shared" si="13"/>
        <v>0</v>
      </c>
      <c r="N113" s="187">
        <f t="shared" si="14"/>
        <v>1681509.375</v>
      </c>
    </row>
    <row r="114" spans="1:14" ht="13.9" x14ac:dyDescent="0.4">
      <c r="A114" s="12" t="str">
        <f>Ballast!A114</f>
        <v>CBH Sidings SG</v>
      </c>
      <c r="B114" s="12">
        <f>Ballast!B114</f>
        <v>8</v>
      </c>
      <c r="C114" t="str">
        <f>Ballast!C114</f>
        <v>Meckering</v>
      </c>
      <c r="D114" s="204">
        <f>'DORC build-up'!I58</f>
        <v>1.3</v>
      </c>
      <c r="E114" s="197">
        <v>0</v>
      </c>
      <c r="F114" s="197">
        <v>1</v>
      </c>
      <c r="G114" s="197">
        <v>0</v>
      </c>
      <c r="H114" s="269">
        <f t="shared" si="9"/>
        <v>359296.875</v>
      </c>
      <c r="I114" s="269">
        <f t="shared" si="10"/>
        <v>431156.25</v>
      </c>
      <c r="J114" s="269">
        <f t="shared" si="11"/>
        <v>1006031.25</v>
      </c>
      <c r="K114" s="238">
        <f t="shared" si="13"/>
        <v>0</v>
      </c>
      <c r="L114" s="238">
        <f t="shared" si="13"/>
        <v>560503.125</v>
      </c>
      <c r="M114" s="238">
        <f t="shared" si="13"/>
        <v>0</v>
      </c>
      <c r="N114" s="187">
        <f t="shared" si="14"/>
        <v>560503.125</v>
      </c>
    </row>
    <row r="115" spans="1:14" ht="13.9" x14ac:dyDescent="0.4">
      <c r="A115" s="12" t="str">
        <f>Ballast!A115</f>
        <v>CBH Sidings SG</v>
      </c>
      <c r="B115" s="12">
        <f>Ballast!B115</f>
        <v>8</v>
      </c>
      <c r="C115" t="str">
        <f>Ballast!C115</f>
        <v>Merredin</v>
      </c>
      <c r="D115" s="204">
        <f>'DORC build-up'!I59</f>
        <v>1.3</v>
      </c>
      <c r="E115" s="197">
        <v>0</v>
      </c>
      <c r="F115" s="197">
        <v>5</v>
      </c>
      <c r="G115" s="197">
        <v>0</v>
      </c>
      <c r="H115" s="269">
        <f t="shared" si="9"/>
        <v>359296.875</v>
      </c>
      <c r="I115" s="269">
        <f t="shared" si="10"/>
        <v>431156.25</v>
      </c>
      <c r="J115" s="269">
        <f t="shared" si="11"/>
        <v>1006031.25</v>
      </c>
      <c r="K115" s="238">
        <f t="shared" si="13"/>
        <v>0</v>
      </c>
      <c r="L115" s="238">
        <f t="shared" si="13"/>
        <v>2802515.625</v>
      </c>
      <c r="M115" s="238">
        <f t="shared" si="13"/>
        <v>0</v>
      </c>
      <c r="N115" s="187">
        <f t="shared" si="14"/>
        <v>2802515.625</v>
      </c>
    </row>
    <row r="116" spans="1:14" ht="13.9" x14ac:dyDescent="0.4">
      <c r="A116" s="12" t="str">
        <f>Ballast!A116</f>
        <v>CBH Sidings SG</v>
      </c>
      <c r="B116" s="12">
        <f>Ballast!B116</f>
        <v>8</v>
      </c>
      <c r="C116" t="str">
        <f>Ballast!C116</f>
        <v>Moorine Rock</v>
      </c>
      <c r="D116" s="204">
        <f>'DORC build-up'!I60</f>
        <v>1.4</v>
      </c>
      <c r="E116" s="197">
        <v>0</v>
      </c>
      <c r="F116" s="197">
        <v>0</v>
      </c>
      <c r="G116" s="197">
        <v>0</v>
      </c>
      <c r="H116" s="269">
        <f t="shared" si="9"/>
        <v>359296.875</v>
      </c>
      <c r="I116" s="269">
        <f t="shared" si="10"/>
        <v>431156.25</v>
      </c>
      <c r="J116" s="269">
        <f t="shared" si="11"/>
        <v>1006031.25</v>
      </c>
      <c r="K116" s="238">
        <f t="shared" si="13"/>
        <v>0</v>
      </c>
      <c r="L116" s="238">
        <f t="shared" si="13"/>
        <v>0</v>
      </c>
      <c r="M116" s="238">
        <f t="shared" si="13"/>
        <v>0</v>
      </c>
      <c r="N116" s="187">
        <f t="shared" si="14"/>
        <v>0</v>
      </c>
    </row>
    <row r="117" spans="1:14" ht="13.9" x14ac:dyDescent="0.4">
      <c r="A117" s="12" t="str">
        <f>Ballast!A117</f>
        <v>CBH Sidings SG</v>
      </c>
      <c r="B117" s="12">
        <f>Ballast!B117</f>
        <v>8</v>
      </c>
      <c r="C117" t="str">
        <f>Ballast!C117</f>
        <v>Salmon Gums</v>
      </c>
      <c r="D117" s="204">
        <f>'DORC build-up'!I61</f>
        <v>1.5</v>
      </c>
      <c r="E117" s="197">
        <v>0</v>
      </c>
      <c r="F117" s="197">
        <v>10</v>
      </c>
      <c r="G117" s="197">
        <v>0</v>
      </c>
      <c r="H117" s="269">
        <f t="shared" si="9"/>
        <v>359296.875</v>
      </c>
      <c r="I117" s="269">
        <f t="shared" si="10"/>
        <v>431156.25</v>
      </c>
      <c r="J117" s="269">
        <f t="shared" si="11"/>
        <v>1006031.25</v>
      </c>
      <c r="K117" s="238">
        <f t="shared" si="13"/>
        <v>0</v>
      </c>
      <c r="L117" s="238">
        <f t="shared" si="13"/>
        <v>6467343.75</v>
      </c>
      <c r="M117" s="238">
        <f t="shared" si="13"/>
        <v>0</v>
      </c>
      <c r="N117" s="187">
        <f t="shared" si="14"/>
        <v>6467343.75</v>
      </c>
    </row>
    <row r="118" spans="1:14" ht="13.9" x14ac:dyDescent="0.4">
      <c r="A118" s="12" t="str">
        <f>Ballast!A118</f>
        <v>CBH Sidings SG</v>
      </c>
      <c r="B118" s="12">
        <f>Ballast!B118</f>
        <v>8</v>
      </c>
      <c r="C118" t="str">
        <f>Ballast!C118</f>
        <v>Southern Cross</v>
      </c>
      <c r="D118" s="204">
        <f>'DORC build-up'!I62</f>
        <v>1.4</v>
      </c>
      <c r="E118" s="197">
        <v>0</v>
      </c>
      <c r="F118" s="197">
        <v>7</v>
      </c>
      <c r="G118" s="197">
        <v>0</v>
      </c>
      <c r="H118" s="269">
        <f t="shared" si="9"/>
        <v>359296.875</v>
      </c>
      <c r="I118" s="269">
        <f t="shared" si="10"/>
        <v>431156.25</v>
      </c>
      <c r="J118" s="269">
        <f t="shared" si="11"/>
        <v>1006031.25</v>
      </c>
      <c r="K118" s="238">
        <f t="shared" si="13"/>
        <v>0</v>
      </c>
      <c r="L118" s="238">
        <f t="shared" si="13"/>
        <v>4225331.25</v>
      </c>
      <c r="M118" s="238">
        <f t="shared" si="13"/>
        <v>0</v>
      </c>
      <c r="N118" s="187">
        <f t="shared" si="14"/>
        <v>4225331.25</v>
      </c>
    </row>
    <row r="119" spans="1:14" ht="13.9" x14ac:dyDescent="0.4">
      <c r="A119" s="12" t="str">
        <f>Ballast!A119</f>
        <v>CBH Sidings SG</v>
      </c>
      <c r="B119" s="12">
        <f>Ballast!B119</f>
        <v>8</v>
      </c>
      <c r="C119" t="str">
        <f>Ballast!C119</f>
        <v>Tammin</v>
      </c>
      <c r="D119" s="204">
        <f>'DORC build-up'!I63</f>
        <v>1.3</v>
      </c>
      <c r="E119" s="197">
        <v>0</v>
      </c>
      <c r="F119" s="197">
        <v>2</v>
      </c>
      <c r="G119" s="197">
        <v>0</v>
      </c>
      <c r="H119" s="269">
        <f t="shared" si="9"/>
        <v>359296.875</v>
      </c>
      <c r="I119" s="269">
        <f t="shared" si="10"/>
        <v>431156.25</v>
      </c>
      <c r="J119" s="269">
        <f t="shared" si="11"/>
        <v>1006031.25</v>
      </c>
      <c r="K119" s="238">
        <f t="shared" si="13"/>
        <v>0</v>
      </c>
      <c r="L119" s="238">
        <f t="shared" si="13"/>
        <v>1121006.25</v>
      </c>
      <c r="M119" s="238">
        <f t="shared" si="13"/>
        <v>0</v>
      </c>
      <c r="N119" s="187">
        <f t="shared" si="14"/>
        <v>1121006.25</v>
      </c>
    </row>
    <row r="120" spans="1:14" ht="13.9" x14ac:dyDescent="0.4">
      <c r="A120" s="12" t="str">
        <f>Ballast!A120</f>
        <v>Sidings &amp; Other</v>
      </c>
      <c r="B120" s="12">
        <f>Ballast!B120</f>
        <v>9</v>
      </c>
      <c r="C120" t="str">
        <f>Ballast!C120</f>
        <v>Esperance Industrial Road</v>
      </c>
      <c r="D120" s="204">
        <f>'DORC build-up'!I64</f>
        <v>1.5</v>
      </c>
      <c r="E120" s="197">
        <v>0</v>
      </c>
      <c r="F120" s="197">
        <v>9</v>
      </c>
      <c r="G120" s="197">
        <v>0</v>
      </c>
      <c r="H120" s="269">
        <f t="shared" si="9"/>
        <v>359296.875</v>
      </c>
      <c r="I120" s="269">
        <f t="shared" si="10"/>
        <v>431156.25</v>
      </c>
      <c r="J120" s="269">
        <f t="shared" si="11"/>
        <v>1006031.25</v>
      </c>
      <c r="K120" s="238">
        <f t="shared" si="13"/>
        <v>0</v>
      </c>
      <c r="L120" s="238">
        <f t="shared" si="13"/>
        <v>5820609.375</v>
      </c>
      <c r="M120" s="238">
        <f t="shared" si="13"/>
        <v>0</v>
      </c>
      <c r="N120" s="187">
        <f t="shared" si="14"/>
        <v>5820609.375</v>
      </c>
    </row>
    <row r="121" spans="1:14" ht="13.9" x14ac:dyDescent="0.4">
      <c r="A121" s="12" t="str">
        <f>Ballast!A121</f>
        <v>Sidings &amp; Other</v>
      </c>
      <c r="B121" s="12">
        <f>Ballast!B121</f>
        <v>9</v>
      </c>
      <c r="C121" t="str">
        <f>Ballast!C121</f>
        <v>West Kalgoorlie Industrial Road</v>
      </c>
      <c r="D121" s="204">
        <f>'DORC build-up'!I65</f>
        <v>1.4</v>
      </c>
      <c r="E121" s="197">
        <v>0</v>
      </c>
      <c r="F121" s="197">
        <v>15</v>
      </c>
      <c r="G121" s="197">
        <v>0</v>
      </c>
      <c r="H121" s="269">
        <f t="shared" si="9"/>
        <v>359296.875</v>
      </c>
      <c r="I121" s="269">
        <f t="shared" si="10"/>
        <v>431156.25</v>
      </c>
      <c r="J121" s="269">
        <f t="shared" si="11"/>
        <v>1006031.25</v>
      </c>
      <c r="K121" s="238">
        <f t="shared" si="13"/>
        <v>0</v>
      </c>
      <c r="L121" s="238">
        <f t="shared" si="13"/>
        <v>9054281.25</v>
      </c>
      <c r="M121" s="238">
        <f t="shared" si="13"/>
        <v>0</v>
      </c>
      <c r="N121" s="187">
        <f t="shared" si="14"/>
        <v>9054281.25</v>
      </c>
    </row>
    <row r="122" spans="1:14" ht="13.9" x14ac:dyDescent="0.4">
      <c r="A122" s="12" t="str">
        <f>Ballast!A122</f>
        <v>Sidings &amp; Other</v>
      </c>
      <c r="B122" s="12">
        <f>Ballast!B122</f>
        <v>9</v>
      </c>
      <c r="C122" t="str">
        <f>Ballast!C122</f>
        <v>Kewdale North Grid</v>
      </c>
      <c r="D122" s="204">
        <f>'DORC build-up'!I66</f>
        <v>1</v>
      </c>
      <c r="E122" s="197">
        <v>0</v>
      </c>
      <c r="F122" s="197">
        <v>5</v>
      </c>
      <c r="G122" s="197">
        <v>0</v>
      </c>
      <c r="H122" s="269">
        <f t="shared" si="9"/>
        <v>359296.875</v>
      </c>
      <c r="I122" s="269">
        <f t="shared" si="10"/>
        <v>431156.25</v>
      </c>
      <c r="J122" s="269">
        <f t="shared" si="11"/>
        <v>1006031.25</v>
      </c>
      <c r="K122" s="238">
        <f t="shared" si="13"/>
        <v>0</v>
      </c>
      <c r="L122" s="238">
        <f t="shared" si="13"/>
        <v>2155781.25</v>
      </c>
      <c r="M122" s="238">
        <f t="shared" si="13"/>
        <v>0</v>
      </c>
      <c r="N122" s="187">
        <f t="shared" si="14"/>
        <v>2155781.25</v>
      </c>
    </row>
    <row r="123" spans="1:14" ht="13.9" x14ac:dyDescent="0.4">
      <c r="A123" s="12" t="str">
        <f>Ballast!A123</f>
        <v>Sidings &amp; Other</v>
      </c>
      <c r="B123" s="12">
        <f>Ballast!B123</f>
        <v>9</v>
      </c>
      <c r="C123" t="str">
        <f>Ballast!C123</f>
        <v>Kewdale BP Loading Depot</v>
      </c>
      <c r="D123" s="204">
        <f>'DORC build-up'!I67</f>
        <v>1</v>
      </c>
      <c r="E123" s="197">
        <v>0</v>
      </c>
      <c r="F123" s="197">
        <v>5</v>
      </c>
      <c r="G123" s="197">
        <v>0</v>
      </c>
      <c r="H123" s="269">
        <f t="shared" si="9"/>
        <v>359296.875</v>
      </c>
      <c r="I123" s="269">
        <f t="shared" si="10"/>
        <v>431156.25</v>
      </c>
      <c r="J123" s="269">
        <f t="shared" si="11"/>
        <v>1006031.25</v>
      </c>
      <c r="K123" s="238">
        <f t="shared" si="13"/>
        <v>0</v>
      </c>
      <c r="L123" s="238">
        <f t="shared" si="13"/>
        <v>2155781.25</v>
      </c>
      <c r="M123" s="238">
        <f t="shared" si="13"/>
        <v>0</v>
      </c>
      <c r="N123" s="187">
        <f t="shared" si="14"/>
        <v>2155781.25</v>
      </c>
    </row>
    <row r="124" spans="1:14" ht="13.9" x14ac:dyDescent="0.4">
      <c r="A124" s="12" t="str">
        <f>Ballast!A124</f>
        <v>SWM</v>
      </c>
      <c r="B124" s="12">
        <f>Ballast!B124</f>
        <v>10</v>
      </c>
      <c r="C124" t="str">
        <f>Ballast!C124</f>
        <v>Kwinana</v>
      </c>
      <c r="D124" s="204">
        <f>'DORC build-up'!I68</f>
        <v>0</v>
      </c>
      <c r="E124" s="197">
        <v>0</v>
      </c>
      <c r="F124" s="197">
        <v>0</v>
      </c>
      <c r="G124" s="197">
        <v>0</v>
      </c>
      <c r="H124" s="269">
        <f t="shared" si="9"/>
        <v>359296.875</v>
      </c>
      <c r="I124" s="269">
        <f t="shared" si="10"/>
        <v>431156.25</v>
      </c>
      <c r="J124" s="269">
        <f t="shared" si="11"/>
        <v>1006031.25</v>
      </c>
      <c r="K124" s="238">
        <f t="shared" si="13"/>
        <v>0</v>
      </c>
      <c r="L124" s="238">
        <f t="shared" si="13"/>
        <v>0</v>
      </c>
      <c r="M124" s="238">
        <f t="shared" si="13"/>
        <v>0</v>
      </c>
      <c r="N124" s="187">
        <f t="shared" si="14"/>
        <v>0</v>
      </c>
    </row>
    <row r="125" spans="1:14" ht="13.9" x14ac:dyDescent="0.4">
      <c r="A125" s="12" t="str">
        <f>Ballast!A125</f>
        <v>SWM</v>
      </c>
      <c r="B125" s="12">
        <f>Ballast!B125</f>
        <v>10</v>
      </c>
      <c r="C125" t="str">
        <f>Ballast!C125</f>
        <v>Kwinana to Mundijong Junction</v>
      </c>
      <c r="D125" s="204">
        <f>'DORC build-up'!I69</f>
        <v>1.2</v>
      </c>
      <c r="E125" s="197">
        <v>19</v>
      </c>
      <c r="F125" s="197">
        <v>0</v>
      </c>
      <c r="G125" s="197">
        <v>0</v>
      </c>
      <c r="H125" s="269">
        <f t="shared" si="9"/>
        <v>359296.875</v>
      </c>
      <c r="I125" s="269">
        <f t="shared" si="10"/>
        <v>431156.25</v>
      </c>
      <c r="J125" s="269">
        <f t="shared" si="11"/>
        <v>1006031.25</v>
      </c>
      <c r="K125" s="238">
        <f t="shared" si="13"/>
        <v>8191968.75</v>
      </c>
      <c r="L125" s="238">
        <f t="shared" si="13"/>
        <v>0</v>
      </c>
      <c r="M125" s="238">
        <f t="shared" si="13"/>
        <v>0</v>
      </c>
      <c r="N125" s="187">
        <f t="shared" si="14"/>
        <v>8191968.75</v>
      </c>
    </row>
    <row r="126" spans="1:14" ht="13.9" x14ac:dyDescent="0.4">
      <c r="A126" s="12" t="str">
        <f>Ballast!A126</f>
        <v>SWM</v>
      </c>
      <c r="B126" s="12">
        <f>Ballast!B126</f>
        <v>11</v>
      </c>
      <c r="C126" t="str">
        <f>Ballast!C126</f>
        <v>Mundijong Junction to Pinjarra</v>
      </c>
      <c r="D126" s="204">
        <f>'DORC build-up'!I70</f>
        <v>1.2</v>
      </c>
      <c r="E126" s="197">
        <v>12</v>
      </c>
      <c r="F126" s="197">
        <v>0</v>
      </c>
      <c r="G126" s="197">
        <v>0</v>
      </c>
      <c r="H126" s="269">
        <f t="shared" si="9"/>
        <v>359296.875</v>
      </c>
      <c r="I126" s="269">
        <f t="shared" si="10"/>
        <v>431156.25</v>
      </c>
      <c r="J126" s="269">
        <f t="shared" si="11"/>
        <v>1006031.25</v>
      </c>
      <c r="K126" s="238">
        <f t="shared" si="13"/>
        <v>5173875</v>
      </c>
      <c r="L126" s="238">
        <f t="shared" si="13"/>
        <v>0</v>
      </c>
      <c r="M126" s="238">
        <f t="shared" si="13"/>
        <v>0</v>
      </c>
      <c r="N126" s="187">
        <f t="shared" si="14"/>
        <v>5173875</v>
      </c>
    </row>
    <row r="127" spans="1:14" ht="13.9" x14ac:dyDescent="0.4">
      <c r="A127" s="12" t="str">
        <f>Ballast!A127</f>
        <v>SWM</v>
      </c>
      <c r="B127" s="12">
        <f>Ballast!B127</f>
        <v>11</v>
      </c>
      <c r="C127" t="str">
        <f>Ballast!C127</f>
        <v>Pinjarra to Pinjarra South</v>
      </c>
      <c r="D127" s="204">
        <f>'DORC build-up'!I71</f>
        <v>1.2</v>
      </c>
      <c r="E127" s="197">
        <v>9</v>
      </c>
      <c r="F127" s="197">
        <v>0</v>
      </c>
      <c r="G127" s="197">
        <v>0</v>
      </c>
      <c r="H127" s="269">
        <f t="shared" si="9"/>
        <v>359296.875</v>
      </c>
      <c r="I127" s="269">
        <f t="shared" si="10"/>
        <v>431156.25</v>
      </c>
      <c r="J127" s="269">
        <f t="shared" si="11"/>
        <v>1006031.25</v>
      </c>
      <c r="K127" s="238">
        <f t="shared" si="13"/>
        <v>3880406.25</v>
      </c>
      <c r="L127" s="238">
        <f t="shared" si="13"/>
        <v>0</v>
      </c>
      <c r="M127" s="238">
        <f t="shared" si="13"/>
        <v>0</v>
      </c>
      <c r="N127" s="187">
        <f t="shared" si="14"/>
        <v>3880406.25</v>
      </c>
    </row>
    <row r="128" spans="1:14" ht="13.9" x14ac:dyDescent="0.4">
      <c r="A128" s="12" t="str">
        <f>Ballast!A128</f>
        <v>SWM</v>
      </c>
      <c r="B128" s="12">
        <f>Ballast!B128</f>
        <v>11</v>
      </c>
      <c r="C128" t="str">
        <f>Ballast!C128</f>
        <v>Pinjarra South to Wagerup North</v>
      </c>
      <c r="D128" s="204">
        <f>'DORC build-up'!I72</f>
        <v>1.2</v>
      </c>
      <c r="E128" s="197">
        <v>5</v>
      </c>
      <c r="F128" s="197">
        <v>0</v>
      </c>
      <c r="G128" s="197">
        <v>0</v>
      </c>
      <c r="H128" s="269">
        <f t="shared" si="9"/>
        <v>359296.875</v>
      </c>
      <c r="I128" s="269">
        <f t="shared" si="10"/>
        <v>431156.25</v>
      </c>
      <c r="J128" s="269">
        <f t="shared" si="11"/>
        <v>1006031.25</v>
      </c>
      <c r="K128" s="238">
        <f t="shared" si="13"/>
        <v>2155781.25</v>
      </c>
      <c r="L128" s="238">
        <f t="shared" si="13"/>
        <v>0</v>
      </c>
      <c r="M128" s="238">
        <f t="shared" si="13"/>
        <v>0</v>
      </c>
      <c r="N128" s="187">
        <f t="shared" si="14"/>
        <v>2155781.25</v>
      </c>
    </row>
    <row r="129" spans="1:14" ht="13.9" x14ac:dyDescent="0.4">
      <c r="A129" s="12" t="str">
        <f>Ballast!A129</f>
        <v>SWM</v>
      </c>
      <c r="B129" s="12">
        <f>Ballast!B129</f>
        <v>11</v>
      </c>
      <c r="C129" t="str">
        <f>Ballast!C129</f>
        <v>Wagerup North to Wagerup South</v>
      </c>
      <c r="D129" s="204">
        <f>'DORC build-up'!I73</f>
        <v>1.2</v>
      </c>
      <c r="E129" s="197">
        <v>1</v>
      </c>
      <c r="F129" s="197">
        <v>0</v>
      </c>
      <c r="G129" s="197">
        <v>0</v>
      </c>
      <c r="H129" s="269">
        <f t="shared" si="9"/>
        <v>359296.875</v>
      </c>
      <c r="I129" s="269">
        <f t="shared" si="10"/>
        <v>431156.25</v>
      </c>
      <c r="J129" s="269">
        <f t="shared" si="11"/>
        <v>1006031.25</v>
      </c>
      <c r="K129" s="238">
        <f t="shared" si="13"/>
        <v>431156.25</v>
      </c>
      <c r="L129" s="238">
        <f t="shared" si="13"/>
        <v>0</v>
      </c>
      <c r="M129" s="238">
        <f t="shared" si="13"/>
        <v>0</v>
      </c>
      <c r="N129" s="187">
        <f t="shared" si="14"/>
        <v>431156.25</v>
      </c>
    </row>
    <row r="130" spans="1:14" ht="13.9" x14ac:dyDescent="0.4">
      <c r="A130" s="12" t="str">
        <f>Ballast!A130</f>
        <v>SWM</v>
      </c>
      <c r="B130" s="12">
        <f>Ballast!B130</f>
        <v>11</v>
      </c>
      <c r="C130" t="str">
        <f>Ballast!C130</f>
        <v>Wagerup South to Brunswick North</v>
      </c>
      <c r="D130" s="204">
        <f>'DORC build-up'!I74</f>
        <v>1.2</v>
      </c>
      <c r="E130" s="197">
        <v>8</v>
      </c>
      <c r="F130" s="197">
        <v>0</v>
      </c>
      <c r="G130" s="197">
        <v>0</v>
      </c>
      <c r="H130" s="269">
        <f t="shared" si="9"/>
        <v>359296.875</v>
      </c>
      <c r="I130" s="269">
        <f t="shared" si="10"/>
        <v>431156.25</v>
      </c>
      <c r="J130" s="269">
        <f t="shared" si="11"/>
        <v>1006031.25</v>
      </c>
      <c r="K130" s="238">
        <f t="shared" si="13"/>
        <v>3449250</v>
      </c>
      <c r="L130" s="238">
        <f t="shared" si="13"/>
        <v>0</v>
      </c>
      <c r="M130" s="238">
        <f t="shared" si="13"/>
        <v>0</v>
      </c>
      <c r="N130" s="187">
        <f t="shared" si="14"/>
        <v>3449250</v>
      </c>
    </row>
    <row r="131" spans="1:14" ht="13.9" x14ac:dyDescent="0.4">
      <c r="A131" s="12" t="str">
        <f>Ballast!A131</f>
        <v>SWM</v>
      </c>
      <c r="B131" s="12">
        <f>Ballast!B131</f>
        <v>11</v>
      </c>
      <c r="C131" t="str">
        <f>Ballast!C131</f>
        <v>Brunswick North to Brunswick Junction</v>
      </c>
      <c r="D131" s="204">
        <f>'DORC build-up'!I75</f>
        <v>1.2</v>
      </c>
      <c r="E131" s="197">
        <v>1</v>
      </c>
      <c r="F131" s="197">
        <v>0</v>
      </c>
      <c r="G131" s="197">
        <v>0</v>
      </c>
      <c r="H131" s="269">
        <f t="shared" si="9"/>
        <v>359296.875</v>
      </c>
      <c r="I131" s="269">
        <f t="shared" si="10"/>
        <v>431156.25</v>
      </c>
      <c r="J131" s="269">
        <f t="shared" si="11"/>
        <v>1006031.25</v>
      </c>
      <c r="K131" s="238">
        <f t="shared" si="13"/>
        <v>431156.25</v>
      </c>
      <c r="L131" s="238">
        <f t="shared" si="13"/>
        <v>0</v>
      </c>
      <c r="M131" s="238">
        <f t="shared" si="13"/>
        <v>0</v>
      </c>
      <c r="N131" s="187">
        <f t="shared" si="14"/>
        <v>431156.25</v>
      </c>
    </row>
    <row r="132" spans="1:14" ht="13.9" x14ac:dyDescent="0.4">
      <c r="A132" s="12" t="str">
        <f>Ballast!A132</f>
        <v>SWM</v>
      </c>
      <c r="B132" s="12">
        <f>Ballast!B132</f>
        <v>11</v>
      </c>
      <c r="C132" t="str">
        <f>Ballast!C132</f>
        <v>Brunswick Junction</v>
      </c>
      <c r="D132" s="204">
        <f>'DORC build-up'!I76</f>
        <v>0</v>
      </c>
      <c r="E132" s="197">
        <v>0</v>
      </c>
      <c r="F132" s="197">
        <v>0</v>
      </c>
      <c r="G132" s="197">
        <v>0</v>
      </c>
      <c r="H132" s="269">
        <f t="shared" si="9"/>
        <v>359296.875</v>
      </c>
      <c r="I132" s="269">
        <f t="shared" si="10"/>
        <v>431156.25</v>
      </c>
      <c r="J132" s="269">
        <f t="shared" si="11"/>
        <v>1006031.25</v>
      </c>
      <c r="K132" s="238">
        <f t="shared" si="13"/>
        <v>0</v>
      </c>
      <c r="L132" s="238">
        <f t="shared" si="13"/>
        <v>0</v>
      </c>
      <c r="M132" s="238">
        <f t="shared" si="13"/>
        <v>0</v>
      </c>
      <c r="N132" s="187">
        <f t="shared" si="14"/>
        <v>0</v>
      </c>
    </row>
    <row r="133" spans="1:14" ht="13.9" x14ac:dyDescent="0.4">
      <c r="A133" s="12" t="str">
        <f>Ballast!A133</f>
        <v>SWM</v>
      </c>
      <c r="B133" s="12">
        <f>Ballast!B133</f>
        <v>11</v>
      </c>
      <c r="C133" t="str">
        <f>Ballast!C133</f>
        <v>Brunswick Junction to Picton Junction</v>
      </c>
      <c r="D133" s="204">
        <f>'DORC build-up'!I77</f>
        <v>1.2</v>
      </c>
      <c r="E133" s="197">
        <v>33</v>
      </c>
      <c r="F133" s="197">
        <v>0</v>
      </c>
      <c r="G133" s="197">
        <v>0</v>
      </c>
      <c r="H133" s="269">
        <f t="shared" si="9"/>
        <v>359296.875</v>
      </c>
      <c r="I133" s="269">
        <f t="shared" si="10"/>
        <v>431156.25</v>
      </c>
      <c r="J133" s="269">
        <f t="shared" si="11"/>
        <v>1006031.25</v>
      </c>
      <c r="K133" s="238">
        <f t="shared" si="13"/>
        <v>14228156.25</v>
      </c>
      <c r="L133" s="238">
        <f t="shared" si="13"/>
        <v>0</v>
      </c>
      <c r="M133" s="238">
        <f t="shared" si="13"/>
        <v>0</v>
      </c>
      <c r="N133" s="187">
        <f t="shared" si="14"/>
        <v>14228156.25</v>
      </c>
    </row>
    <row r="134" spans="1:14" ht="13.9" x14ac:dyDescent="0.4">
      <c r="A134" s="12" t="str">
        <f>Ballast!A134</f>
        <v>Sidings &amp; Other</v>
      </c>
      <c r="B134" s="12">
        <f>Ballast!B134</f>
        <v>12</v>
      </c>
      <c r="C134" t="str">
        <f>Ballast!C134</f>
        <v>Cockburn North to Robb Jetty (NG)</v>
      </c>
      <c r="D134" s="204">
        <f>'DORC build-up'!I78</f>
        <v>1</v>
      </c>
      <c r="E134" s="197">
        <v>9</v>
      </c>
      <c r="F134" s="197">
        <v>0</v>
      </c>
      <c r="G134" s="197">
        <v>0</v>
      </c>
      <c r="H134" s="269">
        <f t="shared" ref="H134:H197" si="15">$H$14</f>
        <v>359296.875</v>
      </c>
      <c r="I134" s="269">
        <f t="shared" ref="I134:I197" si="16">$H$16</f>
        <v>431156.25</v>
      </c>
      <c r="J134" s="269">
        <f t="shared" ref="J134:J197" si="17">$H$18</f>
        <v>1006031.25</v>
      </c>
      <c r="K134" s="238">
        <f t="shared" ref="K134:M197" si="18">E134*H134*$D134</f>
        <v>3233671.875</v>
      </c>
      <c r="L134" s="238">
        <f t="shared" si="18"/>
        <v>0</v>
      </c>
      <c r="M134" s="238">
        <f t="shared" si="18"/>
        <v>0</v>
      </c>
      <c r="N134" s="187">
        <f t="shared" ref="N134:N197" si="19">SUM(K134:M134)</f>
        <v>3233671.875</v>
      </c>
    </row>
    <row r="135" spans="1:14" ht="13.9" x14ac:dyDescent="0.4">
      <c r="A135" s="12" t="str">
        <f>Ballast!A135</f>
        <v>Non-operational</v>
      </c>
      <c r="B135" s="12">
        <f>Ballast!B135</f>
        <v>13</v>
      </c>
      <c r="C135" t="str">
        <f>Ballast!C135</f>
        <v>Picton Junction to Greenbushes</v>
      </c>
      <c r="D135" s="204">
        <f>'DORC build-up'!I79</f>
        <v>1.2</v>
      </c>
      <c r="E135" s="197">
        <v>8</v>
      </c>
      <c r="F135" s="197">
        <v>5</v>
      </c>
      <c r="G135" s="197">
        <v>0</v>
      </c>
      <c r="H135" s="269">
        <f t="shared" si="15"/>
        <v>359296.875</v>
      </c>
      <c r="I135" s="269">
        <f t="shared" si="16"/>
        <v>431156.25</v>
      </c>
      <c r="J135" s="269">
        <f t="shared" si="17"/>
        <v>1006031.25</v>
      </c>
      <c r="K135" s="238">
        <f t="shared" si="18"/>
        <v>3449250</v>
      </c>
      <c r="L135" s="238">
        <f t="shared" si="18"/>
        <v>2586937.5</v>
      </c>
      <c r="M135" s="238">
        <f t="shared" si="18"/>
        <v>0</v>
      </c>
      <c r="N135" s="187">
        <f t="shared" si="19"/>
        <v>6036187.5</v>
      </c>
    </row>
    <row r="136" spans="1:14" ht="13.9" x14ac:dyDescent="0.4">
      <c r="A136" s="12" t="str">
        <f>Ballast!A136</f>
        <v>Non-operational</v>
      </c>
      <c r="B136" s="12">
        <f>Ballast!B136</f>
        <v>13</v>
      </c>
      <c r="C136" t="str">
        <f>Ballast!C136</f>
        <v>Greenbushes to Lambert</v>
      </c>
      <c r="D136" s="204">
        <f>'DORC build-up'!I80</f>
        <v>1.2</v>
      </c>
      <c r="E136" s="197">
        <v>0</v>
      </c>
      <c r="F136" s="197">
        <v>0</v>
      </c>
      <c r="G136" s="197">
        <v>0</v>
      </c>
      <c r="H136" s="269">
        <f t="shared" si="15"/>
        <v>359296.875</v>
      </c>
      <c r="I136" s="269">
        <f t="shared" si="16"/>
        <v>431156.25</v>
      </c>
      <c r="J136" s="269">
        <f t="shared" si="17"/>
        <v>1006031.25</v>
      </c>
      <c r="K136" s="238">
        <f t="shared" si="18"/>
        <v>0</v>
      </c>
      <c r="L136" s="238">
        <f t="shared" si="18"/>
        <v>0</v>
      </c>
      <c r="M136" s="238">
        <f t="shared" si="18"/>
        <v>0</v>
      </c>
      <c r="N136" s="187">
        <f t="shared" si="19"/>
        <v>0</v>
      </c>
    </row>
    <row r="137" spans="1:14" ht="13.9" x14ac:dyDescent="0.4">
      <c r="A137" s="12" t="str">
        <f>Ballast!A137</f>
        <v>Non-operational</v>
      </c>
      <c r="B137" s="12">
        <f>Ballast!B137</f>
        <v>14</v>
      </c>
      <c r="C137" t="str">
        <f>Ballast!C137</f>
        <v>Boyanup to Capel</v>
      </c>
      <c r="D137" s="204">
        <f>'DORC build-up'!I81</f>
        <v>1.2</v>
      </c>
      <c r="E137" s="197">
        <v>0</v>
      </c>
      <c r="F137" s="197">
        <v>1</v>
      </c>
      <c r="G137" s="197">
        <v>0</v>
      </c>
      <c r="H137" s="269">
        <f t="shared" si="15"/>
        <v>359296.875</v>
      </c>
      <c r="I137" s="269">
        <f t="shared" si="16"/>
        <v>431156.25</v>
      </c>
      <c r="J137" s="269">
        <f t="shared" si="17"/>
        <v>1006031.25</v>
      </c>
      <c r="K137" s="238">
        <f t="shared" si="18"/>
        <v>0</v>
      </c>
      <c r="L137" s="238">
        <f t="shared" si="18"/>
        <v>517387.5</v>
      </c>
      <c r="M137" s="238">
        <f t="shared" si="18"/>
        <v>0</v>
      </c>
      <c r="N137" s="187">
        <f t="shared" si="19"/>
        <v>517387.5</v>
      </c>
    </row>
    <row r="138" spans="1:14" ht="13.9" x14ac:dyDescent="0.4">
      <c r="A138" s="12" t="str">
        <f>Ballast!A138</f>
        <v>SWM</v>
      </c>
      <c r="B138" s="12">
        <f>Ballast!B138</f>
        <v>15</v>
      </c>
      <c r="C138" t="str">
        <f>Ballast!C138</f>
        <v>Picton Junction to Picton East</v>
      </c>
      <c r="D138" s="204">
        <f>'DORC build-up'!I82</f>
        <v>1.2</v>
      </c>
      <c r="E138" s="197">
        <v>1</v>
      </c>
      <c r="F138" s="197">
        <v>0</v>
      </c>
      <c r="G138" s="197">
        <v>0</v>
      </c>
      <c r="H138" s="269">
        <f t="shared" si="15"/>
        <v>359296.875</v>
      </c>
      <c r="I138" s="269">
        <f t="shared" si="16"/>
        <v>431156.25</v>
      </c>
      <c r="J138" s="269">
        <f t="shared" si="17"/>
        <v>1006031.25</v>
      </c>
      <c r="K138" s="238">
        <f t="shared" si="18"/>
        <v>431156.25</v>
      </c>
      <c r="L138" s="238">
        <f t="shared" si="18"/>
        <v>0</v>
      </c>
      <c r="M138" s="238">
        <f t="shared" si="18"/>
        <v>0</v>
      </c>
      <c r="N138" s="187">
        <f t="shared" si="19"/>
        <v>431156.25</v>
      </c>
    </row>
    <row r="139" spans="1:14" ht="13.9" x14ac:dyDescent="0.4">
      <c r="A139" s="12" t="str">
        <f>Ballast!A139</f>
        <v>SWM</v>
      </c>
      <c r="B139" s="12">
        <f>Ballast!B139</f>
        <v>16</v>
      </c>
      <c r="C139" t="str">
        <f>Ballast!C139</f>
        <v>Picton Junction to Bunbury Inner Harbour</v>
      </c>
      <c r="D139" s="204">
        <f>'DORC build-up'!I83</f>
        <v>1.2</v>
      </c>
      <c r="E139" s="197">
        <v>7</v>
      </c>
      <c r="F139" s="197">
        <v>0</v>
      </c>
      <c r="G139" s="197">
        <v>0</v>
      </c>
      <c r="H139" s="269">
        <f t="shared" si="15"/>
        <v>359296.875</v>
      </c>
      <c r="I139" s="269">
        <f t="shared" si="16"/>
        <v>431156.25</v>
      </c>
      <c r="J139" s="269">
        <f t="shared" si="17"/>
        <v>1006031.25</v>
      </c>
      <c r="K139" s="238">
        <f t="shared" si="18"/>
        <v>3018093.75</v>
      </c>
      <c r="L139" s="238">
        <f t="shared" si="18"/>
        <v>0</v>
      </c>
      <c r="M139" s="238">
        <f t="shared" si="18"/>
        <v>0</v>
      </c>
      <c r="N139" s="187">
        <f t="shared" si="19"/>
        <v>3018093.75</v>
      </c>
    </row>
    <row r="140" spans="1:14" ht="13.9" x14ac:dyDescent="0.4">
      <c r="A140" s="12" t="str">
        <f>Ballast!A140</f>
        <v>SWM</v>
      </c>
      <c r="B140" s="12">
        <f>Ballast!B140</f>
        <v>17</v>
      </c>
      <c r="C140" t="str">
        <f>Ballast!C140</f>
        <v>Picton Junction to Picton Container Terminal</v>
      </c>
      <c r="D140" s="204">
        <f>'DORC build-up'!I84</f>
        <v>1.2</v>
      </c>
      <c r="E140" s="197">
        <v>4</v>
      </c>
      <c r="F140" s="197">
        <v>0</v>
      </c>
      <c r="G140" s="197">
        <v>0</v>
      </c>
      <c r="H140" s="269">
        <f t="shared" si="15"/>
        <v>359296.875</v>
      </c>
      <c r="I140" s="269">
        <f t="shared" si="16"/>
        <v>431156.25</v>
      </c>
      <c r="J140" s="269">
        <f t="shared" si="17"/>
        <v>1006031.25</v>
      </c>
      <c r="K140" s="238">
        <f t="shared" si="18"/>
        <v>1724625</v>
      </c>
      <c r="L140" s="238">
        <f t="shared" si="18"/>
        <v>0</v>
      </c>
      <c r="M140" s="238">
        <f t="shared" si="18"/>
        <v>0</v>
      </c>
      <c r="N140" s="187">
        <f t="shared" si="19"/>
        <v>1724625</v>
      </c>
    </row>
    <row r="141" spans="1:14" ht="13.9" x14ac:dyDescent="0.4">
      <c r="A141" s="12" t="str">
        <f>Ballast!A141</f>
        <v>SWM</v>
      </c>
      <c r="B141" s="12">
        <f>Ballast!B141</f>
        <v>17</v>
      </c>
      <c r="C141" t="str">
        <f>Ballast!C141</f>
        <v>Picton Container Terminal to Bunbury Terminal</v>
      </c>
      <c r="D141" s="204">
        <f>'DORC build-up'!I85</f>
        <v>1.2</v>
      </c>
      <c r="E141" s="197">
        <v>0</v>
      </c>
      <c r="F141" s="197">
        <v>0</v>
      </c>
      <c r="G141" s="197">
        <v>0</v>
      </c>
      <c r="H141" s="269">
        <f t="shared" si="15"/>
        <v>359296.875</v>
      </c>
      <c r="I141" s="269">
        <f t="shared" si="16"/>
        <v>431156.25</v>
      </c>
      <c r="J141" s="269">
        <f t="shared" si="17"/>
        <v>1006031.25</v>
      </c>
      <c r="K141" s="238">
        <f t="shared" si="18"/>
        <v>0</v>
      </c>
      <c r="L141" s="238">
        <f t="shared" si="18"/>
        <v>0</v>
      </c>
      <c r="M141" s="238">
        <f t="shared" si="18"/>
        <v>0</v>
      </c>
      <c r="N141" s="187">
        <f t="shared" si="19"/>
        <v>0</v>
      </c>
    </row>
    <row r="142" spans="1:14" ht="13.9" x14ac:dyDescent="0.4">
      <c r="A142" s="12" t="str">
        <f>Ballast!A142</f>
        <v>SWM</v>
      </c>
      <c r="B142" s="12">
        <f>Ballast!B142</f>
        <v>18</v>
      </c>
      <c r="C142" t="str">
        <f>Ballast!C142</f>
        <v>Pinjarra to Alumina Junction</v>
      </c>
      <c r="D142" s="204">
        <f>'DORC build-up'!I86</f>
        <v>1.2</v>
      </c>
      <c r="E142" s="197">
        <v>2</v>
      </c>
      <c r="F142" s="197">
        <v>0</v>
      </c>
      <c r="G142" s="197">
        <v>0</v>
      </c>
      <c r="H142" s="269">
        <f t="shared" si="15"/>
        <v>359296.875</v>
      </c>
      <c r="I142" s="269">
        <f t="shared" si="16"/>
        <v>431156.25</v>
      </c>
      <c r="J142" s="269">
        <f t="shared" si="17"/>
        <v>1006031.25</v>
      </c>
      <c r="K142" s="238">
        <f t="shared" si="18"/>
        <v>862312.5</v>
      </c>
      <c r="L142" s="238">
        <f t="shared" si="18"/>
        <v>0</v>
      </c>
      <c r="M142" s="238">
        <f t="shared" si="18"/>
        <v>0</v>
      </c>
      <c r="N142" s="187">
        <f t="shared" si="19"/>
        <v>862312.5</v>
      </c>
    </row>
    <row r="143" spans="1:14" ht="13.9" x14ac:dyDescent="0.4">
      <c r="A143" s="12" t="str">
        <f>Ballast!A143</f>
        <v>SWM</v>
      </c>
      <c r="B143" s="12">
        <f>Ballast!B143</f>
        <v>19</v>
      </c>
      <c r="C143" t="str">
        <f>Ballast!C143</f>
        <v>Alumina Junction to Pinjarra South</v>
      </c>
      <c r="D143" s="204">
        <f>'DORC build-up'!I87</f>
        <v>1.2</v>
      </c>
      <c r="E143" s="197">
        <v>0</v>
      </c>
      <c r="F143" s="197">
        <v>0</v>
      </c>
      <c r="G143" s="197">
        <v>0</v>
      </c>
      <c r="H143" s="269">
        <f t="shared" si="15"/>
        <v>359296.875</v>
      </c>
      <c r="I143" s="269">
        <f t="shared" si="16"/>
        <v>431156.25</v>
      </c>
      <c r="J143" s="269">
        <f t="shared" si="17"/>
        <v>1006031.25</v>
      </c>
      <c r="K143" s="238">
        <f t="shared" si="18"/>
        <v>0</v>
      </c>
      <c r="L143" s="238">
        <f t="shared" si="18"/>
        <v>0</v>
      </c>
      <c r="M143" s="238">
        <f t="shared" si="18"/>
        <v>0</v>
      </c>
      <c r="N143" s="187">
        <f t="shared" si="19"/>
        <v>0</v>
      </c>
    </row>
    <row r="144" spans="1:14" ht="13.9" x14ac:dyDescent="0.4">
      <c r="A144" s="12" t="str">
        <f>Ballast!A144</f>
        <v>Collie</v>
      </c>
      <c r="B144" s="12">
        <f>Ballast!B144</f>
        <v>20</v>
      </c>
      <c r="C144" t="str">
        <f>Ballast!C144</f>
        <v>Brunswick Junction to Brunswick East</v>
      </c>
      <c r="D144" s="204">
        <f>'DORC build-up'!I88</f>
        <v>1.2</v>
      </c>
      <c r="E144" s="197">
        <v>1</v>
      </c>
      <c r="F144" s="197">
        <v>0</v>
      </c>
      <c r="G144" s="197">
        <v>0</v>
      </c>
      <c r="H144" s="269">
        <f t="shared" si="15"/>
        <v>359296.875</v>
      </c>
      <c r="I144" s="269">
        <f t="shared" si="16"/>
        <v>431156.25</v>
      </c>
      <c r="J144" s="269">
        <f t="shared" si="17"/>
        <v>1006031.25</v>
      </c>
      <c r="K144" s="238">
        <f t="shared" si="18"/>
        <v>431156.25</v>
      </c>
      <c r="L144" s="238">
        <f t="shared" si="18"/>
        <v>0</v>
      </c>
      <c r="M144" s="238">
        <f t="shared" si="18"/>
        <v>0</v>
      </c>
      <c r="N144" s="187">
        <f t="shared" si="19"/>
        <v>431156.25</v>
      </c>
    </row>
    <row r="145" spans="1:14" ht="13.9" x14ac:dyDescent="0.4">
      <c r="A145" s="12" t="str">
        <f>Ballast!A145</f>
        <v>Collie</v>
      </c>
      <c r="B145" s="12">
        <f>Ballast!B145</f>
        <v>20</v>
      </c>
      <c r="C145" t="str">
        <f>Ballast!C145</f>
        <v>Brunswick East to Worsley</v>
      </c>
      <c r="D145" s="204">
        <f>'DORC build-up'!I89</f>
        <v>1.2</v>
      </c>
      <c r="E145" s="197">
        <v>10</v>
      </c>
      <c r="F145" s="197">
        <v>0</v>
      </c>
      <c r="G145" s="197">
        <v>0</v>
      </c>
      <c r="H145" s="269">
        <f t="shared" si="15"/>
        <v>359296.875</v>
      </c>
      <c r="I145" s="269">
        <f t="shared" si="16"/>
        <v>431156.25</v>
      </c>
      <c r="J145" s="269">
        <f t="shared" si="17"/>
        <v>1006031.25</v>
      </c>
      <c r="K145" s="238">
        <f t="shared" si="18"/>
        <v>4311562.5</v>
      </c>
      <c r="L145" s="238">
        <f t="shared" si="18"/>
        <v>0</v>
      </c>
      <c r="M145" s="238">
        <f t="shared" si="18"/>
        <v>0</v>
      </c>
      <c r="N145" s="187">
        <f t="shared" si="19"/>
        <v>4311562.5</v>
      </c>
    </row>
    <row r="146" spans="1:14" ht="13.9" x14ac:dyDescent="0.4">
      <c r="A146" s="12" t="str">
        <f>Ballast!A146</f>
        <v>Collie</v>
      </c>
      <c r="B146" s="12">
        <f>Ballast!B146</f>
        <v>20</v>
      </c>
      <c r="C146" t="str">
        <f>Ballast!C146</f>
        <v>Worsley to Worsley East</v>
      </c>
      <c r="D146" s="204">
        <f>'DORC build-up'!I90</f>
        <v>1.2</v>
      </c>
      <c r="E146" s="197">
        <v>1</v>
      </c>
      <c r="F146" s="197">
        <v>0</v>
      </c>
      <c r="G146" s="197">
        <v>0</v>
      </c>
      <c r="H146" s="269">
        <f t="shared" si="15"/>
        <v>359296.875</v>
      </c>
      <c r="I146" s="269">
        <f t="shared" si="16"/>
        <v>431156.25</v>
      </c>
      <c r="J146" s="269">
        <f t="shared" si="17"/>
        <v>1006031.25</v>
      </c>
      <c r="K146" s="238">
        <f t="shared" si="18"/>
        <v>431156.25</v>
      </c>
      <c r="L146" s="238">
        <f t="shared" si="18"/>
        <v>0</v>
      </c>
      <c r="M146" s="238">
        <f t="shared" si="18"/>
        <v>0</v>
      </c>
      <c r="N146" s="187">
        <f t="shared" si="19"/>
        <v>431156.25</v>
      </c>
    </row>
    <row r="147" spans="1:14" ht="13.9" x14ac:dyDescent="0.4">
      <c r="A147" s="12" t="str">
        <f>Ballast!A147</f>
        <v>Collie</v>
      </c>
      <c r="B147" s="12">
        <f>Ballast!B147</f>
        <v>20</v>
      </c>
      <c r="C147" t="str">
        <f>Ballast!C147</f>
        <v>Worsley East to Ewington Junction</v>
      </c>
      <c r="D147" s="204">
        <f>'DORC build-up'!I91</f>
        <v>1.2</v>
      </c>
      <c r="E147" s="197">
        <v>5</v>
      </c>
      <c r="F147" s="197">
        <v>0</v>
      </c>
      <c r="G147" s="197">
        <v>0</v>
      </c>
      <c r="H147" s="269">
        <f t="shared" si="15"/>
        <v>359296.875</v>
      </c>
      <c r="I147" s="269">
        <f t="shared" si="16"/>
        <v>431156.25</v>
      </c>
      <c r="J147" s="269">
        <f t="shared" si="17"/>
        <v>1006031.25</v>
      </c>
      <c r="K147" s="238">
        <f t="shared" si="18"/>
        <v>2155781.25</v>
      </c>
      <c r="L147" s="238">
        <f t="shared" si="18"/>
        <v>0</v>
      </c>
      <c r="M147" s="238">
        <f t="shared" si="18"/>
        <v>0</v>
      </c>
      <c r="N147" s="187">
        <f t="shared" si="19"/>
        <v>2155781.25</v>
      </c>
    </row>
    <row r="148" spans="1:14" ht="13.9" x14ac:dyDescent="0.4">
      <c r="A148" s="12" t="str">
        <f>Ballast!A148</f>
        <v>Collie</v>
      </c>
      <c r="B148" s="12">
        <f>Ballast!B148</f>
        <v>20</v>
      </c>
      <c r="C148" t="str">
        <f>Ballast!C148</f>
        <v>Ewington Junction to Premier</v>
      </c>
      <c r="D148" s="204">
        <f>'DORC build-up'!I92</f>
        <v>1.2</v>
      </c>
      <c r="E148" s="197">
        <v>0</v>
      </c>
      <c r="F148" s="197">
        <v>0</v>
      </c>
      <c r="G148" s="197">
        <v>0</v>
      </c>
      <c r="H148" s="269">
        <f t="shared" si="15"/>
        <v>359296.875</v>
      </c>
      <c r="I148" s="269">
        <f t="shared" si="16"/>
        <v>431156.25</v>
      </c>
      <c r="J148" s="269">
        <f t="shared" si="17"/>
        <v>1006031.25</v>
      </c>
      <c r="K148" s="238">
        <f t="shared" si="18"/>
        <v>0</v>
      </c>
      <c r="L148" s="238">
        <f t="shared" si="18"/>
        <v>0</v>
      </c>
      <c r="M148" s="238">
        <f t="shared" si="18"/>
        <v>0</v>
      </c>
      <c r="N148" s="187">
        <f t="shared" si="19"/>
        <v>0</v>
      </c>
    </row>
    <row r="149" spans="1:14" ht="13.9" x14ac:dyDescent="0.4">
      <c r="A149" s="12" t="str">
        <f>Ballast!A149</f>
        <v>Collie</v>
      </c>
      <c r="B149" s="12">
        <f>Ballast!B149</f>
        <v>21</v>
      </c>
      <c r="C149" t="str">
        <f>Ballast!C149</f>
        <v>Brunswick North to Brunswick East</v>
      </c>
      <c r="D149" s="204">
        <f>'DORC build-up'!I93</f>
        <v>1.2</v>
      </c>
      <c r="E149" s="197">
        <v>0</v>
      </c>
      <c r="F149" s="197">
        <v>0</v>
      </c>
      <c r="G149" s="197">
        <v>0</v>
      </c>
      <c r="H149" s="269">
        <f t="shared" si="15"/>
        <v>359296.875</v>
      </c>
      <c r="I149" s="269">
        <f t="shared" si="16"/>
        <v>431156.25</v>
      </c>
      <c r="J149" s="269">
        <f t="shared" si="17"/>
        <v>1006031.25</v>
      </c>
      <c r="K149" s="238">
        <f t="shared" si="18"/>
        <v>0</v>
      </c>
      <c r="L149" s="238">
        <f t="shared" si="18"/>
        <v>0</v>
      </c>
      <c r="M149" s="238">
        <f t="shared" si="18"/>
        <v>0</v>
      </c>
      <c r="N149" s="187">
        <f t="shared" si="19"/>
        <v>0</v>
      </c>
    </row>
    <row r="150" spans="1:14" ht="13.9" x14ac:dyDescent="0.4">
      <c r="A150" s="12" t="str">
        <f>Ballast!A150</f>
        <v>Collie</v>
      </c>
      <c r="B150" s="12">
        <f>Ballast!B150</f>
        <v>22</v>
      </c>
      <c r="C150" t="str">
        <f>Ballast!C150</f>
        <v>Worsley to Hamilton</v>
      </c>
      <c r="D150" s="204">
        <f>'DORC build-up'!I94</f>
        <v>1.2</v>
      </c>
      <c r="E150" s="197">
        <v>2</v>
      </c>
      <c r="F150" s="197">
        <v>0</v>
      </c>
      <c r="G150" s="197">
        <v>0</v>
      </c>
      <c r="H150" s="269">
        <f t="shared" si="15"/>
        <v>359296.875</v>
      </c>
      <c r="I150" s="269">
        <f t="shared" si="16"/>
        <v>431156.25</v>
      </c>
      <c r="J150" s="269">
        <f t="shared" si="17"/>
        <v>1006031.25</v>
      </c>
      <c r="K150" s="238">
        <f t="shared" si="18"/>
        <v>862312.5</v>
      </c>
      <c r="L150" s="238">
        <f t="shared" si="18"/>
        <v>0</v>
      </c>
      <c r="M150" s="238">
        <f t="shared" si="18"/>
        <v>0</v>
      </c>
      <c r="N150" s="187">
        <f t="shared" si="19"/>
        <v>862312.5</v>
      </c>
    </row>
    <row r="151" spans="1:14" ht="13.9" x14ac:dyDescent="0.4">
      <c r="A151" s="12" t="str">
        <f>Ballast!A151</f>
        <v>Collie</v>
      </c>
      <c r="B151" s="12">
        <f>Ballast!B151</f>
        <v>22</v>
      </c>
      <c r="C151" t="str">
        <f>Ballast!C151</f>
        <v>Worsley East to Worsley North</v>
      </c>
      <c r="D151" s="204">
        <f>'DORC build-up'!I95</f>
        <v>1.2</v>
      </c>
      <c r="E151" s="197">
        <v>0</v>
      </c>
      <c r="F151" s="197">
        <v>0</v>
      </c>
      <c r="G151" s="197">
        <v>0</v>
      </c>
      <c r="H151" s="269">
        <f t="shared" si="15"/>
        <v>359296.875</v>
      </c>
      <c r="I151" s="269">
        <f t="shared" si="16"/>
        <v>431156.25</v>
      </c>
      <c r="J151" s="269">
        <f t="shared" si="17"/>
        <v>1006031.25</v>
      </c>
      <c r="K151" s="238">
        <f t="shared" si="18"/>
        <v>0</v>
      </c>
      <c r="L151" s="238">
        <f t="shared" si="18"/>
        <v>0</v>
      </c>
      <c r="M151" s="238">
        <f t="shared" si="18"/>
        <v>0</v>
      </c>
      <c r="N151" s="187">
        <f t="shared" si="19"/>
        <v>0</v>
      </c>
    </row>
    <row r="152" spans="1:14" ht="13.9" x14ac:dyDescent="0.4">
      <c r="A152" s="12" t="str">
        <f>Ballast!A152</f>
        <v>GSR</v>
      </c>
      <c r="B152" s="12">
        <f>Ballast!B152</f>
        <v>23</v>
      </c>
      <c r="C152" t="str">
        <f>Ballast!C152</f>
        <v>Avon Yard to York</v>
      </c>
      <c r="D152" s="204">
        <f>'DORC build-up'!I96</f>
        <v>1.3</v>
      </c>
      <c r="E152" s="197">
        <v>6</v>
      </c>
      <c r="F152" s="197">
        <v>0</v>
      </c>
      <c r="G152" s="197">
        <v>0</v>
      </c>
      <c r="H152" s="269">
        <f t="shared" si="15"/>
        <v>359296.875</v>
      </c>
      <c r="I152" s="269">
        <f t="shared" si="16"/>
        <v>431156.25</v>
      </c>
      <c r="J152" s="269">
        <f t="shared" si="17"/>
        <v>1006031.25</v>
      </c>
      <c r="K152" s="238">
        <f t="shared" si="18"/>
        <v>2802515.625</v>
      </c>
      <c r="L152" s="238">
        <f t="shared" si="18"/>
        <v>0</v>
      </c>
      <c r="M152" s="238">
        <f t="shared" si="18"/>
        <v>0</v>
      </c>
      <c r="N152" s="187">
        <f t="shared" si="19"/>
        <v>2802515.625</v>
      </c>
    </row>
    <row r="153" spans="1:14" ht="13.9" x14ac:dyDescent="0.4">
      <c r="A153" s="12" t="str">
        <f>Ballast!A153</f>
        <v>GSR</v>
      </c>
      <c r="B153" s="12">
        <f>Ballast!B153</f>
        <v>23</v>
      </c>
      <c r="C153" t="str">
        <f>Ballast!C153</f>
        <v>York to Brookton</v>
      </c>
      <c r="D153" s="204">
        <f>'DORC build-up'!I97</f>
        <v>1.3</v>
      </c>
      <c r="E153" s="197">
        <v>13</v>
      </c>
      <c r="F153" s="197">
        <v>0</v>
      </c>
      <c r="G153" s="197">
        <v>0</v>
      </c>
      <c r="H153" s="269">
        <f t="shared" si="15"/>
        <v>359296.875</v>
      </c>
      <c r="I153" s="269">
        <f t="shared" si="16"/>
        <v>431156.25</v>
      </c>
      <c r="J153" s="269">
        <f t="shared" si="17"/>
        <v>1006031.25</v>
      </c>
      <c r="K153" s="238">
        <f t="shared" si="18"/>
        <v>6072117.1875</v>
      </c>
      <c r="L153" s="238">
        <f t="shared" si="18"/>
        <v>0</v>
      </c>
      <c r="M153" s="238">
        <f t="shared" si="18"/>
        <v>0</v>
      </c>
      <c r="N153" s="187">
        <f t="shared" si="19"/>
        <v>6072117.1875</v>
      </c>
    </row>
    <row r="154" spans="1:14" ht="13.9" x14ac:dyDescent="0.4">
      <c r="A154" s="12" t="str">
        <f>Ballast!A154</f>
        <v>GSR</v>
      </c>
      <c r="B154" s="12">
        <f>Ballast!B154</f>
        <v>23</v>
      </c>
      <c r="C154" t="str">
        <f>Ballast!C154</f>
        <v>Brookton to Narrogin</v>
      </c>
      <c r="D154" s="204">
        <f>'DORC build-up'!I98</f>
        <v>1.3</v>
      </c>
      <c r="E154" s="197">
        <v>13</v>
      </c>
      <c r="F154" s="197">
        <v>0</v>
      </c>
      <c r="G154" s="197">
        <v>0</v>
      </c>
      <c r="H154" s="269">
        <f t="shared" si="15"/>
        <v>359296.875</v>
      </c>
      <c r="I154" s="269">
        <f t="shared" si="16"/>
        <v>431156.25</v>
      </c>
      <c r="J154" s="269">
        <f t="shared" si="17"/>
        <v>1006031.25</v>
      </c>
      <c r="K154" s="238">
        <f t="shared" si="18"/>
        <v>6072117.1875</v>
      </c>
      <c r="L154" s="238">
        <f t="shared" si="18"/>
        <v>0</v>
      </c>
      <c r="M154" s="238">
        <f t="shared" si="18"/>
        <v>0</v>
      </c>
      <c r="N154" s="187">
        <f t="shared" si="19"/>
        <v>6072117.1875</v>
      </c>
    </row>
    <row r="155" spans="1:14" ht="13.9" x14ac:dyDescent="0.4">
      <c r="A155" s="12" t="str">
        <f>Ballast!A155</f>
        <v>GSR</v>
      </c>
      <c r="B155" s="12">
        <f>Ballast!B155</f>
        <v>23</v>
      </c>
      <c r="C155" t="str">
        <f>Ballast!C155</f>
        <v>Narrogin to Wagin</v>
      </c>
      <c r="D155" s="204">
        <f>'DORC build-up'!I99</f>
        <v>1.3</v>
      </c>
      <c r="E155" s="197">
        <v>1</v>
      </c>
      <c r="F155" s="197">
        <v>0</v>
      </c>
      <c r="G155" s="197">
        <v>0</v>
      </c>
      <c r="H155" s="269">
        <f t="shared" si="15"/>
        <v>359296.875</v>
      </c>
      <c r="I155" s="269">
        <f t="shared" si="16"/>
        <v>431156.25</v>
      </c>
      <c r="J155" s="269">
        <f t="shared" si="17"/>
        <v>1006031.25</v>
      </c>
      <c r="K155" s="238">
        <f t="shared" si="18"/>
        <v>467085.9375</v>
      </c>
      <c r="L155" s="238">
        <f t="shared" si="18"/>
        <v>0</v>
      </c>
      <c r="M155" s="238">
        <f t="shared" si="18"/>
        <v>0</v>
      </c>
      <c r="N155" s="187">
        <f t="shared" si="19"/>
        <v>467085.9375</v>
      </c>
    </row>
    <row r="156" spans="1:14" ht="13.9" x14ac:dyDescent="0.4">
      <c r="A156" s="12" t="str">
        <f>Ballast!A156</f>
        <v>GSR</v>
      </c>
      <c r="B156" s="12">
        <f>Ballast!B156</f>
        <v>23</v>
      </c>
      <c r="C156" t="str">
        <f>Ballast!C156</f>
        <v>Wagin to Wagin South</v>
      </c>
      <c r="D156" s="204">
        <f>'DORC build-up'!I100</f>
        <v>1.3</v>
      </c>
      <c r="E156" s="197">
        <v>10</v>
      </c>
      <c r="F156" s="197">
        <v>0</v>
      </c>
      <c r="G156" s="197">
        <v>0</v>
      </c>
      <c r="H156" s="269">
        <f t="shared" si="15"/>
        <v>359296.875</v>
      </c>
      <c r="I156" s="269">
        <f t="shared" si="16"/>
        <v>431156.25</v>
      </c>
      <c r="J156" s="269">
        <f t="shared" si="17"/>
        <v>1006031.25</v>
      </c>
      <c r="K156" s="238">
        <f t="shared" si="18"/>
        <v>4670859.375</v>
      </c>
      <c r="L156" s="238">
        <f t="shared" si="18"/>
        <v>0</v>
      </c>
      <c r="M156" s="238">
        <f t="shared" si="18"/>
        <v>0</v>
      </c>
      <c r="N156" s="187">
        <f t="shared" si="19"/>
        <v>4670859.375</v>
      </c>
    </row>
    <row r="157" spans="1:14" ht="13.9" x14ac:dyDescent="0.4">
      <c r="A157" s="12" t="str">
        <f>Ballast!A157</f>
        <v>GSR</v>
      </c>
      <c r="B157" s="12">
        <f>Ballast!B157</f>
        <v>23</v>
      </c>
      <c r="C157" t="str">
        <f>Ballast!C157</f>
        <v>Wagin South to Katanning</v>
      </c>
      <c r="D157" s="204">
        <f>'DORC build-up'!I101</f>
        <v>1.3</v>
      </c>
      <c r="E157" s="197">
        <v>5</v>
      </c>
      <c r="F157" s="197">
        <v>0</v>
      </c>
      <c r="G157" s="197">
        <v>0</v>
      </c>
      <c r="H157" s="269">
        <f t="shared" si="15"/>
        <v>359296.875</v>
      </c>
      <c r="I157" s="269">
        <f t="shared" si="16"/>
        <v>431156.25</v>
      </c>
      <c r="J157" s="269">
        <f t="shared" si="17"/>
        <v>1006031.25</v>
      </c>
      <c r="K157" s="238">
        <f t="shared" si="18"/>
        <v>2335429.6875</v>
      </c>
      <c r="L157" s="238">
        <f t="shared" si="18"/>
        <v>0</v>
      </c>
      <c r="M157" s="238">
        <f t="shared" si="18"/>
        <v>0</v>
      </c>
      <c r="N157" s="187">
        <f t="shared" si="19"/>
        <v>2335429.6875</v>
      </c>
    </row>
    <row r="158" spans="1:14" ht="13.9" x14ac:dyDescent="0.4">
      <c r="A158" s="12" t="str">
        <f>Ballast!A158</f>
        <v>GSR</v>
      </c>
      <c r="B158" s="12">
        <f>Ballast!B158</f>
        <v>23</v>
      </c>
      <c r="C158" t="str">
        <f>Ballast!C158</f>
        <v>Katanning to Tambellup</v>
      </c>
      <c r="D158" s="204">
        <f>'DORC build-up'!I102</f>
        <v>1.3</v>
      </c>
      <c r="E158" s="197">
        <v>18</v>
      </c>
      <c r="F158" s="197">
        <v>0</v>
      </c>
      <c r="G158" s="197">
        <v>0</v>
      </c>
      <c r="H158" s="269">
        <f t="shared" si="15"/>
        <v>359296.875</v>
      </c>
      <c r="I158" s="269">
        <f t="shared" si="16"/>
        <v>431156.25</v>
      </c>
      <c r="J158" s="269">
        <f t="shared" si="17"/>
        <v>1006031.25</v>
      </c>
      <c r="K158" s="238">
        <f t="shared" si="18"/>
        <v>8407546.875</v>
      </c>
      <c r="L158" s="238">
        <f t="shared" si="18"/>
        <v>0</v>
      </c>
      <c r="M158" s="238">
        <f t="shared" si="18"/>
        <v>0</v>
      </c>
      <c r="N158" s="187">
        <f t="shared" si="19"/>
        <v>8407546.875</v>
      </c>
    </row>
    <row r="159" spans="1:14" ht="13.9" x14ac:dyDescent="0.4">
      <c r="A159" s="12" t="str">
        <f>Ballast!A159</f>
        <v>GSR</v>
      </c>
      <c r="B159" s="12">
        <f>Ballast!B159</f>
        <v>23</v>
      </c>
      <c r="C159" t="str">
        <f>Ballast!C159</f>
        <v>Tambellup to Redmond</v>
      </c>
      <c r="D159" s="204">
        <f>'DORC build-up'!I103</f>
        <v>1.3</v>
      </c>
      <c r="E159" s="197">
        <v>13</v>
      </c>
      <c r="F159" s="197">
        <v>0</v>
      </c>
      <c r="G159" s="197">
        <v>0</v>
      </c>
      <c r="H159" s="269">
        <f t="shared" si="15"/>
        <v>359296.875</v>
      </c>
      <c r="I159" s="269">
        <f t="shared" si="16"/>
        <v>431156.25</v>
      </c>
      <c r="J159" s="269">
        <f t="shared" si="17"/>
        <v>1006031.25</v>
      </c>
      <c r="K159" s="238">
        <f t="shared" si="18"/>
        <v>6072117.1875</v>
      </c>
      <c r="L159" s="238">
        <f t="shared" si="18"/>
        <v>0</v>
      </c>
      <c r="M159" s="238">
        <f t="shared" si="18"/>
        <v>0</v>
      </c>
      <c r="N159" s="187">
        <f t="shared" si="19"/>
        <v>6072117.1875</v>
      </c>
    </row>
    <row r="160" spans="1:14" ht="13.9" x14ac:dyDescent="0.4">
      <c r="A160" s="12" t="str">
        <f>Ballast!A160</f>
        <v>GSR</v>
      </c>
      <c r="B160" s="12">
        <f>Ballast!B160</f>
        <v>23</v>
      </c>
      <c r="C160" t="str">
        <f>Ballast!C160</f>
        <v>Redmond to Albany</v>
      </c>
      <c r="D160" s="204">
        <f>'DORC build-up'!I104</f>
        <v>1.3</v>
      </c>
      <c r="E160" s="197">
        <v>8</v>
      </c>
      <c r="F160" s="197">
        <v>0</v>
      </c>
      <c r="G160" s="197">
        <v>0</v>
      </c>
      <c r="H160" s="269">
        <f t="shared" si="15"/>
        <v>359296.875</v>
      </c>
      <c r="I160" s="269">
        <f t="shared" si="16"/>
        <v>431156.25</v>
      </c>
      <c r="J160" s="269">
        <f t="shared" si="17"/>
        <v>1006031.25</v>
      </c>
      <c r="K160" s="238">
        <f t="shared" si="18"/>
        <v>3736687.5</v>
      </c>
      <c r="L160" s="238">
        <f t="shared" si="18"/>
        <v>0</v>
      </c>
      <c r="M160" s="238">
        <f t="shared" si="18"/>
        <v>0</v>
      </c>
      <c r="N160" s="187">
        <f t="shared" si="19"/>
        <v>3736687.5</v>
      </c>
    </row>
    <row r="161" spans="1:14" ht="13.9" x14ac:dyDescent="0.4">
      <c r="A161" s="12" t="str">
        <f>Ballast!A161</f>
        <v>Sidings &amp; Other</v>
      </c>
      <c r="B161" s="12">
        <f>Ballast!B161</f>
        <v>23</v>
      </c>
      <c r="C161" t="str">
        <f>Ballast!C161</f>
        <v>Redmond to Mirrambeena</v>
      </c>
      <c r="D161" s="204">
        <f>'DORC build-up'!I105</f>
        <v>1.3</v>
      </c>
      <c r="E161" s="197">
        <v>0</v>
      </c>
      <c r="F161" s="197">
        <v>0</v>
      </c>
      <c r="G161" s="197">
        <v>0</v>
      </c>
      <c r="H161" s="269">
        <f t="shared" si="15"/>
        <v>359296.875</v>
      </c>
      <c r="I161" s="269">
        <f t="shared" si="16"/>
        <v>431156.25</v>
      </c>
      <c r="J161" s="269">
        <f t="shared" si="17"/>
        <v>1006031.25</v>
      </c>
      <c r="K161" s="238">
        <f t="shared" si="18"/>
        <v>0</v>
      </c>
      <c r="L161" s="238">
        <f t="shared" si="18"/>
        <v>0</v>
      </c>
      <c r="M161" s="238">
        <f t="shared" si="18"/>
        <v>0</v>
      </c>
      <c r="N161" s="187">
        <f t="shared" si="19"/>
        <v>0</v>
      </c>
    </row>
    <row r="162" spans="1:14" ht="13.9" x14ac:dyDescent="0.4">
      <c r="A162" s="12" t="str">
        <f>Ballast!A162</f>
        <v>Non-operational</v>
      </c>
      <c r="B162" s="12">
        <f>Ballast!B162</f>
        <v>24</v>
      </c>
      <c r="C162" t="str">
        <f>Ballast!C162</f>
        <v>York to Quairading</v>
      </c>
      <c r="D162" s="204">
        <f>'DORC build-up'!I106</f>
        <v>1.3</v>
      </c>
      <c r="E162" s="197">
        <v>6</v>
      </c>
      <c r="F162" s="197">
        <v>0</v>
      </c>
      <c r="G162" s="197">
        <v>0</v>
      </c>
      <c r="H162" s="269">
        <f t="shared" si="15"/>
        <v>359296.875</v>
      </c>
      <c r="I162" s="269">
        <f t="shared" si="16"/>
        <v>431156.25</v>
      </c>
      <c r="J162" s="269">
        <f t="shared" si="17"/>
        <v>1006031.25</v>
      </c>
      <c r="K162" s="238">
        <f t="shared" si="18"/>
        <v>2802515.625</v>
      </c>
      <c r="L162" s="238">
        <f t="shared" si="18"/>
        <v>0</v>
      </c>
      <c r="M162" s="238">
        <f t="shared" si="18"/>
        <v>0</v>
      </c>
      <c r="N162" s="187">
        <f t="shared" si="19"/>
        <v>2802515.625</v>
      </c>
    </row>
    <row r="163" spans="1:14" ht="13.9" x14ac:dyDescent="0.4">
      <c r="A163" s="12" t="str">
        <f>Ballast!A163</f>
        <v>Non-operational</v>
      </c>
      <c r="B163" s="12">
        <f>Ballast!B163</f>
        <v>25</v>
      </c>
      <c r="C163" t="str">
        <f>Ballast!C163</f>
        <v>Narrogin to West Merredin</v>
      </c>
      <c r="D163" s="204">
        <f>'DORC build-up'!I107</f>
        <v>1.3</v>
      </c>
      <c r="E163" s="197">
        <v>41</v>
      </c>
      <c r="F163" s="197">
        <v>0</v>
      </c>
      <c r="G163" s="197">
        <v>0</v>
      </c>
      <c r="H163" s="269">
        <f t="shared" si="15"/>
        <v>359296.875</v>
      </c>
      <c r="I163" s="269">
        <f t="shared" si="16"/>
        <v>431156.25</v>
      </c>
      <c r="J163" s="269">
        <f t="shared" si="17"/>
        <v>1006031.25</v>
      </c>
      <c r="K163" s="238">
        <f t="shared" si="18"/>
        <v>19150523.4375</v>
      </c>
      <c r="L163" s="238">
        <f t="shared" si="18"/>
        <v>0</v>
      </c>
      <c r="M163" s="238">
        <f t="shared" si="18"/>
        <v>0</v>
      </c>
      <c r="N163" s="187">
        <f t="shared" si="19"/>
        <v>19150523.4375</v>
      </c>
    </row>
    <row r="164" spans="1:14" ht="13.9" x14ac:dyDescent="0.4">
      <c r="A164" s="12" t="str">
        <f>Ballast!A164</f>
        <v>Non-operational</v>
      </c>
      <c r="B164" s="12">
        <f>Ballast!B164</f>
        <v>26</v>
      </c>
      <c r="C164" t="str">
        <f>Ballast!C164</f>
        <v>Yilliminning to Kulin</v>
      </c>
      <c r="D164" s="204">
        <f>'DORC build-up'!I108</f>
        <v>1.3</v>
      </c>
      <c r="E164" s="197">
        <v>20</v>
      </c>
      <c r="F164" s="197">
        <v>0</v>
      </c>
      <c r="G164" s="197">
        <v>0</v>
      </c>
      <c r="H164" s="269">
        <f t="shared" si="15"/>
        <v>359296.875</v>
      </c>
      <c r="I164" s="269">
        <f t="shared" si="16"/>
        <v>431156.25</v>
      </c>
      <c r="J164" s="269">
        <f t="shared" si="17"/>
        <v>1006031.25</v>
      </c>
      <c r="K164" s="238">
        <f t="shared" si="18"/>
        <v>9341718.75</v>
      </c>
      <c r="L164" s="238">
        <f t="shared" si="18"/>
        <v>0</v>
      </c>
      <c r="M164" s="238">
        <f t="shared" si="18"/>
        <v>0</v>
      </c>
      <c r="N164" s="187">
        <f t="shared" si="19"/>
        <v>9341718.75</v>
      </c>
    </row>
    <row r="165" spans="1:14" ht="13.9" x14ac:dyDescent="0.4">
      <c r="A165" s="12" t="str">
        <f>Ballast!A165</f>
        <v>Lakes</v>
      </c>
      <c r="B165" s="12">
        <f>Ballast!B165</f>
        <v>27</v>
      </c>
      <c r="C165" t="str">
        <f>Ballast!C165</f>
        <v>Wagin to Lake Grace</v>
      </c>
      <c r="D165" s="204">
        <f>'DORC build-up'!I109</f>
        <v>1.3</v>
      </c>
      <c r="E165" s="197">
        <v>20</v>
      </c>
      <c r="F165" s="197">
        <v>0</v>
      </c>
      <c r="G165" s="197">
        <v>0</v>
      </c>
      <c r="H165" s="269">
        <f t="shared" si="15"/>
        <v>359296.875</v>
      </c>
      <c r="I165" s="269">
        <f t="shared" si="16"/>
        <v>431156.25</v>
      </c>
      <c r="J165" s="269">
        <f t="shared" si="17"/>
        <v>1006031.25</v>
      </c>
      <c r="K165" s="238">
        <f t="shared" si="18"/>
        <v>9341718.75</v>
      </c>
      <c r="L165" s="238">
        <f t="shared" si="18"/>
        <v>0</v>
      </c>
      <c r="M165" s="238">
        <f t="shared" si="18"/>
        <v>0</v>
      </c>
      <c r="N165" s="187">
        <f t="shared" si="19"/>
        <v>9341718.75</v>
      </c>
    </row>
    <row r="166" spans="1:14" ht="13.9" x14ac:dyDescent="0.4">
      <c r="A166" s="12" t="str">
        <f>Ballast!A166</f>
        <v>Lakes</v>
      </c>
      <c r="B166" s="12">
        <f>Ballast!B166</f>
        <v>27</v>
      </c>
      <c r="C166" t="str">
        <f>Ballast!C166</f>
        <v>Lake Grace to Newdegate</v>
      </c>
      <c r="D166" s="204">
        <f>'DORC build-up'!I110</f>
        <v>1.3</v>
      </c>
      <c r="E166" s="197">
        <v>6</v>
      </c>
      <c r="F166" s="197">
        <v>0</v>
      </c>
      <c r="G166" s="197">
        <v>0</v>
      </c>
      <c r="H166" s="269">
        <f t="shared" si="15"/>
        <v>359296.875</v>
      </c>
      <c r="I166" s="269">
        <f t="shared" si="16"/>
        <v>431156.25</v>
      </c>
      <c r="J166" s="269">
        <f t="shared" si="17"/>
        <v>1006031.25</v>
      </c>
      <c r="K166" s="238">
        <f t="shared" si="18"/>
        <v>2802515.625</v>
      </c>
      <c r="L166" s="238">
        <f t="shared" si="18"/>
        <v>0</v>
      </c>
      <c r="M166" s="238">
        <f t="shared" si="18"/>
        <v>0</v>
      </c>
      <c r="N166" s="187">
        <f t="shared" si="19"/>
        <v>2802515.625</v>
      </c>
    </row>
    <row r="167" spans="1:14" ht="13.9" x14ac:dyDescent="0.4">
      <c r="A167" s="12" t="str">
        <f>Ballast!A167</f>
        <v>Lakes</v>
      </c>
      <c r="B167" s="12">
        <f>Ballast!B167</f>
        <v>27</v>
      </c>
      <c r="C167" t="str">
        <f>Ballast!C167</f>
        <v>Wagin East to Wagin South</v>
      </c>
      <c r="D167" s="204">
        <f>'DORC build-up'!I111</f>
        <v>1.3</v>
      </c>
      <c r="E167" s="197">
        <v>0</v>
      </c>
      <c r="F167" s="197">
        <v>0</v>
      </c>
      <c r="G167" s="197">
        <v>0</v>
      </c>
      <c r="H167" s="269">
        <f t="shared" si="15"/>
        <v>359296.875</v>
      </c>
      <c r="I167" s="269">
        <f t="shared" si="16"/>
        <v>431156.25</v>
      </c>
      <c r="J167" s="269">
        <f t="shared" si="17"/>
        <v>1006031.25</v>
      </c>
      <c r="K167" s="238">
        <f t="shared" si="18"/>
        <v>0</v>
      </c>
      <c r="L167" s="238">
        <f t="shared" si="18"/>
        <v>0</v>
      </c>
      <c r="M167" s="238">
        <f t="shared" si="18"/>
        <v>0</v>
      </c>
      <c r="N167" s="187">
        <f t="shared" si="19"/>
        <v>0</v>
      </c>
    </row>
    <row r="168" spans="1:14" ht="13.9" x14ac:dyDescent="0.4">
      <c r="A168" s="12" t="str">
        <f>Ballast!A168</f>
        <v>Lakes</v>
      </c>
      <c r="B168" s="12">
        <f>Ballast!B168</f>
        <v>28</v>
      </c>
      <c r="C168" t="str">
        <f>Ballast!C168</f>
        <v>Lake Grace to Hyden</v>
      </c>
      <c r="D168" s="204">
        <f>'DORC build-up'!I112</f>
        <v>1.3</v>
      </c>
      <c r="E168" s="197">
        <v>13</v>
      </c>
      <c r="F168" s="197">
        <v>0</v>
      </c>
      <c r="G168" s="197">
        <v>0</v>
      </c>
      <c r="H168" s="269">
        <f t="shared" si="15"/>
        <v>359296.875</v>
      </c>
      <c r="I168" s="269">
        <f t="shared" si="16"/>
        <v>431156.25</v>
      </c>
      <c r="J168" s="269">
        <f t="shared" si="17"/>
        <v>1006031.25</v>
      </c>
      <c r="K168" s="238">
        <f t="shared" si="18"/>
        <v>6072117.1875</v>
      </c>
      <c r="L168" s="238">
        <f t="shared" si="18"/>
        <v>0</v>
      </c>
      <c r="M168" s="238">
        <f t="shared" si="18"/>
        <v>0</v>
      </c>
      <c r="N168" s="187">
        <f t="shared" si="19"/>
        <v>6072117.1875</v>
      </c>
    </row>
    <row r="169" spans="1:14" ht="13.9" x14ac:dyDescent="0.4">
      <c r="A169" s="12" t="str">
        <f>Ballast!A169</f>
        <v>Non-operational</v>
      </c>
      <c r="B169" s="12">
        <f>Ballast!B169</f>
        <v>29</v>
      </c>
      <c r="C169" t="str">
        <f>Ballast!C169</f>
        <v>Katanning to Nyabing</v>
      </c>
      <c r="D169" s="204">
        <f>'DORC build-up'!I113</f>
        <v>1.3</v>
      </c>
      <c r="E169" s="197">
        <v>1</v>
      </c>
      <c r="F169" s="197">
        <v>0</v>
      </c>
      <c r="G169" s="197">
        <v>0</v>
      </c>
      <c r="H169" s="269">
        <f t="shared" si="15"/>
        <v>359296.875</v>
      </c>
      <c r="I169" s="269">
        <f t="shared" si="16"/>
        <v>431156.25</v>
      </c>
      <c r="J169" s="269">
        <f t="shared" si="17"/>
        <v>1006031.25</v>
      </c>
      <c r="K169" s="238">
        <f t="shared" si="18"/>
        <v>467085.9375</v>
      </c>
      <c r="L169" s="238">
        <f t="shared" si="18"/>
        <v>0</v>
      </c>
      <c r="M169" s="238">
        <f t="shared" si="18"/>
        <v>0</v>
      </c>
      <c r="N169" s="187">
        <f t="shared" si="19"/>
        <v>467085.9375</v>
      </c>
    </row>
    <row r="170" spans="1:14" ht="13.9" x14ac:dyDescent="0.4">
      <c r="A170" s="12" t="str">
        <f>Ballast!A170</f>
        <v>Non-operational</v>
      </c>
      <c r="B170" s="12">
        <f>Ballast!B170</f>
        <v>30</v>
      </c>
      <c r="C170" t="str">
        <f>Ballast!C170</f>
        <v>Katanning East to Katanning South</v>
      </c>
      <c r="D170" s="204">
        <f>'DORC build-up'!I114</f>
        <v>0</v>
      </c>
      <c r="E170" s="197">
        <v>0</v>
      </c>
      <c r="F170" s="197">
        <v>0</v>
      </c>
      <c r="G170" s="197">
        <v>0</v>
      </c>
      <c r="H170" s="269">
        <f t="shared" si="15"/>
        <v>359296.875</v>
      </c>
      <c r="I170" s="269">
        <f t="shared" si="16"/>
        <v>431156.25</v>
      </c>
      <c r="J170" s="269">
        <f t="shared" si="17"/>
        <v>1006031.25</v>
      </c>
      <c r="K170" s="238">
        <f t="shared" si="18"/>
        <v>0</v>
      </c>
      <c r="L170" s="238">
        <f t="shared" si="18"/>
        <v>0</v>
      </c>
      <c r="M170" s="238">
        <f t="shared" si="18"/>
        <v>0</v>
      </c>
      <c r="N170" s="187">
        <f t="shared" si="19"/>
        <v>0</v>
      </c>
    </row>
    <row r="171" spans="1:14" ht="13.9" x14ac:dyDescent="0.4">
      <c r="A171" s="12" t="str">
        <f>Ballast!A171</f>
        <v>Non-operational</v>
      </c>
      <c r="B171" s="12">
        <f>Ballast!B171</f>
        <v>31</v>
      </c>
      <c r="C171" t="str">
        <f>Ballast!C171</f>
        <v>Tambellup to Gnowangerup</v>
      </c>
      <c r="D171" s="204">
        <f>'DORC build-up'!I115</f>
        <v>1.3</v>
      </c>
      <c r="E171" s="197">
        <v>0</v>
      </c>
      <c r="F171" s="197">
        <v>0</v>
      </c>
      <c r="G171" s="197">
        <v>0</v>
      </c>
      <c r="H171" s="269">
        <f t="shared" si="15"/>
        <v>359296.875</v>
      </c>
      <c r="I171" s="269">
        <f t="shared" si="16"/>
        <v>431156.25</v>
      </c>
      <c r="J171" s="269">
        <f t="shared" si="17"/>
        <v>1006031.25</v>
      </c>
      <c r="K171" s="238">
        <f t="shared" si="18"/>
        <v>0</v>
      </c>
      <c r="L171" s="238">
        <f t="shared" si="18"/>
        <v>0</v>
      </c>
      <c r="M171" s="238">
        <f t="shared" si="18"/>
        <v>0</v>
      </c>
      <c r="N171" s="187">
        <f t="shared" si="19"/>
        <v>0</v>
      </c>
    </row>
    <row r="172" spans="1:14" ht="13.9" x14ac:dyDescent="0.4">
      <c r="A172" s="12" t="str">
        <f>Ballast!A172</f>
        <v>Non-operational</v>
      </c>
      <c r="B172" s="12">
        <f>Ballast!B172</f>
        <v>32</v>
      </c>
      <c r="C172" t="str">
        <f>Ballast!C172</f>
        <v>West Merredin to Kondinin</v>
      </c>
      <c r="D172" s="204">
        <f>'DORC build-up'!I116</f>
        <v>1.3</v>
      </c>
      <c r="E172" s="197">
        <v>29</v>
      </c>
      <c r="F172" s="197">
        <v>0</v>
      </c>
      <c r="G172" s="197">
        <v>0</v>
      </c>
      <c r="H172" s="269">
        <f t="shared" si="15"/>
        <v>359296.875</v>
      </c>
      <c r="I172" s="269">
        <f t="shared" si="16"/>
        <v>431156.25</v>
      </c>
      <c r="J172" s="269">
        <f t="shared" si="17"/>
        <v>1006031.25</v>
      </c>
      <c r="K172" s="238">
        <f t="shared" si="18"/>
        <v>13545492.1875</v>
      </c>
      <c r="L172" s="238">
        <f t="shared" si="18"/>
        <v>0</v>
      </c>
      <c r="M172" s="238">
        <f t="shared" si="18"/>
        <v>0</v>
      </c>
      <c r="N172" s="187">
        <f t="shared" si="19"/>
        <v>13545492.1875</v>
      </c>
    </row>
    <row r="173" spans="1:14" ht="13.9" x14ac:dyDescent="0.4">
      <c r="A173" s="12" t="str">
        <f>Ballast!A173</f>
        <v>Non-operational</v>
      </c>
      <c r="B173" s="12">
        <f>Ballast!B173</f>
        <v>33</v>
      </c>
      <c r="C173" t="str">
        <f>Ballast!C173</f>
        <v>West Merredin to Trayning</v>
      </c>
      <c r="D173" s="204">
        <f>'DORC build-up'!I117</f>
        <v>1.2</v>
      </c>
      <c r="E173" s="197">
        <v>21</v>
      </c>
      <c r="F173" s="197">
        <v>0</v>
      </c>
      <c r="G173" s="197">
        <v>0</v>
      </c>
      <c r="H173" s="269">
        <f t="shared" si="15"/>
        <v>359296.875</v>
      </c>
      <c r="I173" s="269">
        <f t="shared" si="16"/>
        <v>431156.25</v>
      </c>
      <c r="J173" s="269">
        <f t="shared" si="17"/>
        <v>1006031.25</v>
      </c>
      <c r="K173" s="238">
        <f t="shared" si="18"/>
        <v>9054281.25</v>
      </c>
      <c r="L173" s="238">
        <f t="shared" si="18"/>
        <v>0</v>
      </c>
      <c r="M173" s="238">
        <f t="shared" si="18"/>
        <v>0</v>
      </c>
      <c r="N173" s="187">
        <f t="shared" si="19"/>
        <v>9054281.25</v>
      </c>
    </row>
    <row r="174" spans="1:14" ht="13.9" x14ac:dyDescent="0.4">
      <c r="A174" s="12" t="str">
        <f>Ballast!A174</f>
        <v>Central</v>
      </c>
      <c r="B174" s="12">
        <f>Ballast!B174</f>
        <v>34</v>
      </c>
      <c r="C174" t="str">
        <f>Ballast!C174</f>
        <v>Avon Yard to Goomalling</v>
      </c>
      <c r="D174" s="204">
        <f>'DORC build-up'!I118</f>
        <v>1.2</v>
      </c>
      <c r="E174" s="197">
        <v>12</v>
      </c>
      <c r="F174" s="197">
        <v>0</v>
      </c>
      <c r="G174" s="197">
        <v>0</v>
      </c>
      <c r="H174" s="269">
        <f t="shared" si="15"/>
        <v>359296.875</v>
      </c>
      <c r="I174" s="269">
        <f t="shared" si="16"/>
        <v>431156.25</v>
      </c>
      <c r="J174" s="269">
        <f t="shared" si="17"/>
        <v>1006031.25</v>
      </c>
      <c r="K174" s="238">
        <f t="shared" si="18"/>
        <v>5173875</v>
      </c>
      <c r="L174" s="238">
        <f t="shared" si="18"/>
        <v>0</v>
      </c>
      <c r="M174" s="238">
        <f t="shared" si="18"/>
        <v>0</v>
      </c>
      <c r="N174" s="187">
        <f t="shared" si="19"/>
        <v>5173875</v>
      </c>
    </row>
    <row r="175" spans="1:14" ht="13.9" x14ac:dyDescent="0.4">
      <c r="A175" s="12" t="str">
        <f>Ballast!A175</f>
        <v>Central</v>
      </c>
      <c r="B175" s="12">
        <f>Ballast!B175</f>
        <v>34</v>
      </c>
      <c r="C175" t="str">
        <f>Ballast!C175</f>
        <v>Goomalling to McLevie</v>
      </c>
      <c r="D175" s="204">
        <f>'DORC build-up'!I119</f>
        <v>1.2</v>
      </c>
      <c r="E175" s="197">
        <v>15</v>
      </c>
      <c r="F175" s="197">
        <v>0</v>
      </c>
      <c r="G175" s="197">
        <v>0</v>
      </c>
      <c r="H175" s="269">
        <f t="shared" si="15"/>
        <v>359296.875</v>
      </c>
      <c r="I175" s="269">
        <f t="shared" si="16"/>
        <v>431156.25</v>
      </c>
      <c r="J175" s="269">
        <f t="shared" si="17"/>
        <v>1006031.25</v>
      </c>
      <c r="K175" s="238">
        <f t="shared" si="18"/>
        <v>6467343.75</v>
      </c>
      <c r="L175" s="238">
        <f t="shared" si="18"/>
        <v>0</v>
      </c>
      <c r="M175" s="238">
        <f t="shared" si="18"/>
        <v>0</v>
      </c>
      <c r="N175" s="187">
        <f t="shared" si="19"/>
        <v>6467343.75</v>
      </c>
    </row>
    <row r="176" spans="1:14" ht="13.9" x14ac:dyDescent="0.4">
      <c r="A176" s="12" t="str">
        <f>Ballast!A176</f>
        <v>Central</v>
      </c>
      <c r="B176" s="12">
        <f>Ballast!B176</f>
        <v>35</v>
      </c>
      <c r="C176" t="str">
        <f>Ballast!C176</f>
        <v>Goomalling to Amery</v>
      </c>
      <c r="D176" s="204">
        <f>'DORC build-up'!I120</f>
        <v>1.2</v>
      </c>
      <c r="E176" s="197">
        <v>4</v>
      </c>
      <c r="F176" s="197">
        <v>0</v>
      </c>
      <c r="G176" s="197">
        <v>0</v>
      </c>
      <c r="H176" s="269">
        <f t="shared" si="15"/>
        <v>359296.875</v>
      </c>
      <c r="I176" s="269">
        <f t="shared" si="16"/>
        <v>431156.25</v>
      </c>
      <c r="J176" s="269">
        <f t="shared" si="17"/>
        <v>1006031.25</v>
      </c>
      <c r="K176" s="238">
        <f t="shared" si="18"/>
        <v>1724625</v>
      </c>
      <c r="L176" s="238">
        <f t="shared" si="18"/>
        <v>0</v>
      </c>
      <c r="M176" s="238">
        <f t="shared" si="18"/>
        <v>0</v>
      </c>
      <c r="N176" s="187">
        <f t="shared" si="19"/>
        <v>1724625</v>
      </c>
    </row>
    <row r="177" spans="1:14" ht="13.9" x14ac:dyDescent="0.4">
      <c r="A177" s="12" t="str">
        <f>Ballast!A177</f>
        <v>Central</v>
      </c>
      <c r="B177" s="12">
        <f>Ballast!B177</f>
        <v>35</v>
      </c>
      <c r="C177" t="str">
        <f>Ballast!C177</f>
        <v>Amery to Mukinbudin</v>
      </c>
      <c r="D177" s="204">
        <f>'DORC build-up'!I121</f>
        <v>1.2</v>
      </c>
      <c r="E177" s="197">
        <v>27</v>
      </c>
      <c r="F177" s="197">
        <v>0</v>
      </c>
      <c r="G177" s="197">
        <v>0</v>
      </c>
      <c r="H177" s="269">
        <f t="shared" si="15"/>
        <v>359296.875</v>
      </c>
      <c r="I177" s="269">
        <f t="shared" si="16"/>
        <v>431156.25</v>
      </c>
      <c r="J177" s="269">
        <f t="shared" si="17"/>
        <v>1006031.25</v>
      </c>
      <c r="K177" s="238">
        <f t="shared" si="18"/>
        <v>11641218.75</v>
      </c>
      <c r="L177" s="238">
        <f t="shared" si="18"/>
        <v>0</v>
      </c>
      <c r="M177" s="238">
        <f t="shared" si="18"/>
        <v>0</v>
      </c>
      <c r="N177" s="187">
        <f t="shared" si="19"/>
        <v>11641218.75</v>
      </c>
    </row>
    <row r="178" spans="1:14" ht="13.9" x14ac:dyDescent="0.4">
      <c r="A178" s="12" t="str">
        <f>Ballast!A178</f>
        <v>Central</v>
      </c>
      <c r="B178" s="12">
        <f>Ballast!B178</f>
        <v>36</v>
      </c>
      <c r="C178" t="str">
        <f>Ballast!C178</f>
        <v>Amery to Burakin</v>
      </c>
      <c r="D178" s="204">
        <f>'DORC build-up'!I122</f>
        <v>1.2</v>
      </c>
      <c r="E178" s="197">
        <v>14</v>
      </c>
      <c r="F178" s="197">
        <v>0</v>
      </c>
      <c r="G178" s="197">
        <v>0</v>
      </c>
      <c r="H178" s="269">
        <f t="shared" si="15"/>
        <v>359296.875</v>
      </c>
      <c r="I178" s="269">
        <f t="shared" si="16"/>
        <v>431156.25</v>
      </c>
      <c r="J178" s="269">
        <f t="shared" si="17"/>
        <v>1006031.25</v>
      </c>
      <c r="K178" s="238">
        <f t="shared" si="18"/>
        <v>6036187.5</v>
      </c>
      <c r="L178" s="238">
        <f t="shared" si="18"/>
        <v>0</v>
      </c>
      <c r="M178" s="238">
        <f t="shared" si="18"/>
        <v>0</v>
      </c>
      <c r="N178" s="187">
        <f t="shared" si="19"/>
        <v>6036187.5</v>
      </c>
    </row>
    <row r="179" spans="1:14" ht="13.9" x14ac:dyDescent="0.4">
      <c r="A179" s="12" t="str">
        <f>Ballast!A179</f>
        <v>Central</v>
      </c>
      <c r="B179" s="12">
        <f>Ballast!B179</f>
        <v>36</v>
      </c>
      <c r="C179" t="str">
        <f>Ballast!C179</f>
        <v>Burakin to Kalannie</v>
      </c>
      <c r="D179" s="204">
        <f>'DORC build-up'!I123</f>
        <v>1.2</v>
      </c>
      <c r="E179" s="197">
        <v>3</v>
      </c>
      <c r="F179" s="197">
        <v>0</v>
      </c>
      <c r="G179" s="197">
        <v>0</v>
      </c>
      <c r="H179" s="269">
        <f t="shared" si="15"/>
        <v>359296.875</v>
      </c>
      <c r="I179" s="269">
        <f t="shared" si="16"/>
        <v>431156.25</v>
      </c>
      <c r="J179" s="269">
        <f t="shared" si="17"/>
        <v>1006031.25</v>
      </c>
      <c r="K179" s="238">
        <f t="shared" si="18"/>
        <v>1293468.75</v>
      </c>
      <c r="L179" s="238">
        <f t="shared" si="18"/>
        <v>0</v>
      </c>
      <c r="M179" s="238">
        <f t="shared" si="18"/>
        <v>0</v>
      </c>
      <c r="N179" s="187">
        <f t="shared" si="19"/>
        <v>1293468.75</v>
      </c>
    </row>
    <row r="180" spans="1:14" ht="13.9" x14ac:dyDescent="0.4">
      <c r="A180" s="12" t="str">
        <f>Ballast!A180</f>
        <v>Central</v>
      </c>
      <c r="B180" s="12">
        <f>Ballast!B180</f>
        <v>37</v>
      </c>
      <c r="C180" t="str">
        <f>Ballast!C180</f>
        <v>Burakin to Beacon</v>
      </c>
      <c r="D180" s="204">
        <f>'DORC build-up'!I124</f>
        <v>1.2</v>
      </c>
      <c r="E180" s="197">
        <v>13</v>
      </c>
      <c r="F180" s="197">
        <v>0</v>
      </c>
      <c r="G180" s="197">
        <v>0</v>
      </c>
      <c r="H180" s="269">
        <f t="shared" si="15"/>
        <v>359296.875</v>
      </c>
      <c r="I180" s="269">
        <f t="shared" si="16"/>
        <v>431156.25</v>
      </c>
      <c r="J180" s="269">
        <f t="shared" si="17"/>
        <v>1006031.25</v>
      </c>
      <c r="K180" s="238">
        <f t="shared" si="18"/>
        <v>5605031.25</v>
      </c>
      <c r="L180" s="238">
        <f t="shared" si="18"/>
        <v>0</v>
      </c>
      <c r="M180" s="238">
        <f t="shared" si="18"/>
        <v>0</v>
      </c>
      <c r="N180" s="187">
        <f t="shared" si="19"/>
        <v>5605031.25</v>
      </c>
    </row>
    <row r="181" spans="1:14" ht="13.9" x14ac:dyDescent="0.4">
      <c r="A181" s="12" t="str">
        <f>Ballast!A181</f>
        <v>MR</v>
      </c>
      <c r="B181" s="12">
        <f>Ballast!B181</f>
        <v>38</v>
      </c>
      <c r="C181" t="str">
        <f>Ballast!C181</f>
        <v>Millendon Junction to Watheroo</v>
      </c>
      <c r="D181" s="204">
        <f>'DORC build-up'!I125</f>
        <v>1.3</v>
      </c>
      <c r="E181" s="197">
        <v>14</v>
      </c>
      <c r="F181" s="197">
        <v>0</v>
      </c>
      <c r="G181" s="197">
        <v>0</v>
      </c>
      <c r="H181" s="269">
        <f t="shared" si="15"/>
        <v>359296.875</v>
      </c>
      <c r="I181" s="269">
        <f t="shared" si="16"/>
        <v>431156.25</v>
      </c>
      <c r="J181" s="269">
        <f t="shared" si="17"/>
        <v>1006031.25</v>
      </c>
      <c r="K181" s="238">
        <f t="shared" si="18"/>
        <v>6539203.125</v>
      </c>
      <c r="L181" s="238">
        <f t="shared" si="18"/>
        <v>0</v>
      </c>
      <c r="M181" s="238">
        <f t="shared" si="18"/>
        <v>0</v>
      </c>
      <c r="N181" s="187">
        <f t="shared" si="19"/>
        <v>6539203.125</v>
      </c>
    </row>
    <row r="182" spans="1:14" ht="13.9" x14ac:dyDescent="0.4">
      <c r="A182" s="12" t="str">
        <f>Ballast!A182</f>
        <v>MR</v>
      </c>
      <c r="B182" s="12">
        <f>Ballast!B182</f>
        <v>38</v>
      </c>
      <c r="C182" t="str">
        <f>Ballast!C182</f>
        <v>Watheroo to Marchagee</v>
      </c>
      <c r="D182" s="204">
        <f>'DORC build-up'!I126</f>
        <v>1.3</v>
      </c>
      <c r="E182" s="197">
        <v>1</v>
      </c>
      <c r="F182" s="197">
        <v>0</v>
      </c>
      <c r="G182" s="197">
        <v>0</v>
      </c>
      <c r="H182" s="269">
        <f t="shared" si="15"/>
        <v>359296.875</v>
      </c>
      <c r="I182" s="269">
        <f t="shared" si="16"/>
        <v>431156.25</v>
      </c>
      <c r="J182" s="269">
        <f t="shared" si="17"/>
        <v>1006031.25</v>
      </c>
      <c r="K182" s="238">
        <f t="shared" si="18"/>
        <v>467085.9375</v>
      </c>
      <c r="L182" s="238">
        <f t="shared" si="18"/>
        <v>0</v>
      </c>
      <c r="M182" s="238">
        <f t="shared" si="18"/>
        <v>0</v>
      </c>
      <c r="N182" s="187">
        <f t="shared" si="19"/>
        <v>467085.9375</v>
      </c>
    </row>
    <row r="183" spans="1:14" ht="13.9" x14ac:dyDescent="0.4">
      <c r="A183" s="12" t="str">
        <f>Ballast!A183</f>
        <v>MR</v>
      </c>
      <c r="B183" s="12">
        <f>Ballast!B183</f>
        <v>38</v>
      </c>
      <c r="C183" t="str">
        <f>Ballast!C183</f>
        <v>Marchagee to Dongara</v>
      </c>
      <c r="D183" s="204">
        <f>'DORC build-up'!I127</f>
        <v>1.3</v>
      </c>
      <c r="E183" s="197">
        <v>19</v>
      </c>
      <c r="F183" s="197">
        <v>0</v>
      </c>
      <c r="G183" s="197">
        <v>0</v>
      </c>
      <c r="H183" s="269">
        <f t="shared" si="15"/>
        <v>359296.875</v>
      </c>
      <c r="I183" s="269">
        <f t="shared" si="16"/>
        <v>431156.25</v>
      </c>
      <c r="J183" s="269">
        <f t="shared" si="17"/>
        <v>1006031.25</v>
      </c>
      <c r="K183" s="238">
        <f t="shared" si="18"/>
        <v>8874632.8125</v>
      </c>
      <c r="L183" s="238">
        <f t="shared" si="18"/>
        <v>0</v>
      </c>
      <c r="M183" s="238">
        <f t="shared" si="18"/>
        <v>0</v>
      </c>
      <c r="N183" s="187">
        <f t="shared" si="19"/>
        <v>8874632.8125</v>
      </c>
    </row>
    <row r="184" spans="1:14" ht="13.9" x14ac:dyDescent="0.4">
      <c r="A184" s="12" t="str">
        <f>Ballast!A184</f>
        <v>MR</v>
      </c>
      <c r="B184" s="12">
        <f>Ballast!B184</f>
        <v>38</v>
      </c>
      <c r="C184" t="str">
        <f>Ballast!C184</f>
        <v>Dongara to Narngulu</v>
      </c>
      <c r="D184" s="204">
        <f>'DORC build-up'!I128</f>
        <v>1.3</v>
      </c>
      <c r="E184" s="197">
        <v>11</v>
      </c>
      <c r="F184" s="197">
        <v>0</v>
      </c>
      <c r="G184" s="197">
        <v>0</v>
      </c>
      <c r="H184" s="269">
        <f t="shared" si="15"/>
        <v>359296.875</v>
      </c>
      <c r="I184" s="269">
        <f t="shared" si="16"/>
        <v>431156.25</v>
      </c>
      <c r="J184" s="269">
        <f t="shared" si="17"/>
        <v>1006031.25</v>
      </c>
      <c r="K184" s="238">
        <f t="shared" si="18"/>
        <v>5137945.3125</v>
      </c>
      <c r="L184" s="238">
        <f t="shared" si="18"/>
        <v>0</v>
      </c>
      <c r="M184" s="238">
        <f t="shared" si="18"/>
        <v>0</v>
      </c>
      <c r="N184" s="187">
        <f t="shared" si="19"/>
        <v>5137945.3125</v>
      </c>
    </row>
    <row r="185" spans="1:14" ht="13.9" x14ac:dyDescent="0.4">
      <c r="A185" s="12" t="str">
        <f>Ballast!A185</f>
        <v>MR</v>
      </c>
      <c r="B185" s="12">
        <f>Ballast!B185</f>
        <v>38</v>
      </c>
      <c r="C185" t="str">
        <f>Ballast!C185</f>
        <v>Narngulu to Geraldton</v>
      </c>
      <c r="D185" s="204">
        <f>'DORC build-up'!I129</f>
        <v>1.3</v>
      </c>
      <c r="E185" s="197">
        <v>29</v>
      </c>
      <c r="F185" s="197">
        <v>0</v>
      </c>
      <c r="G185" s="197">
        <v>0</v>
      </c>
      <c r="H185" s="269">
        <f t="shared" si="15"/>
        <v>359296.875</v>
      </c>
      <c r="I185" s="269">
        <f t="shared" si="16"/>
        <v>431156.25</v>
      </c>
      <c r="J185" s="269">
        <f t="shared" si="17"/>
        <v>1006031.25</v>
      </c>
      <c r="K185" s="238">
        <f t="shared" si="18"/>
        <v>13545492.1875</v>
      </c>
      <c r="L185" s="238">
        <f t="shared" si="18"/>
        <v>0</v>
      </c>
      <c r="M185" s="238">
        <f t="shared" si="18"/>
        <v>0</v>
      </c>
      <c r="N185" s="187">
        <f t="shared" si="19"/>
        <v>13545492.1875</v>
      </c>
    </row>
    <row r="186" spans="1:14" ht="13.9" x14ac:dyDescent="0.4">
      <c r="A186" s="12" t="str">
        <f>Ballast!A186</f>
        <v>MR</v>
      </c>
      <c r="B186" s="12">
        <f>Ballast!B186</f>
        <v>39</v>
      </c>
      <c r="C186" t="str">
        <f>Ballast!C186</f>
        <v>Dongara to Eneabba South</v>
      </c>
      <c r="D186" s="204">
        <f>'DORC build-up'!I130</f>
        <v>1.3</v>
      </c>
      <c r="E186" s="197">
        <v>2</v>
      </c>
      <c r="F186" s="197">
        <v>0</v>
      </c>
      <c r="G186" s="197">
        <v>0</v>
      </c>
      <c r="H186" s="269">
        <f t="shared" si="15"/>
        <v>359296.875</v>
      </c>
      <c r="I186" s="269">
        <f t="shared" si="16"/>
        <v>431156.25</v>
      </c>
      <c r="J186" s="269">
        <f t="shared" si="17"/>
        <v>1006031.25</v>
      </c>
      <c r="K186" s="238">
        <f t="shared" si="18"/>
        <v>934171.875</v>
      </c>
      <c r="L186" s="238">
        <f t="shared" si="18"/>
        <v>0</v>
      </c>
      <c r="M186" s="238">
        <f t="shared" si="18"/>
        <v>0</v>
      </c>
      <c r="N186" s="187">
        <f t="shared" si="19"/>
        <v>934171.875</v>
      </c>
    </row>
    <row r="187" spans="1:14" ht="13.9" x14ac:dyDescent="0.4">
      <c r="A187" s="12" t="str">
        <f>Ballast!A187</f>
        <v>Midwest</v>
      </c>
      <c r="B187" s="12">
        <f>Ballast!B187</f>
        <v>40</v>
      </c>
      <c r="C187" t="str">
        <f>Ballast!C187</f>
        <v>Narngulu to Narngulu East</v>
      </c>
      <c r="D187" s="204">
        <f>'DORC build-up'!I131</f>
        <v>1.3</v>
      </c>
      <c r="E187" s="197">
        <v>4</v>
      </c>
      <c r="F187" s="197">
        <v>0</v>
      </c>
      <c r="G187" s="197">
        <v>0</v>
      </c>
      <c r="H187" s="269">
        <f t="shared" si="15"/>
        <v>359296.875</v>
      </c>
      <c r="I187" s="269">
        <f t="shared" si="16"/>
        <v>431156.25</v>
      </c>
      <c r="J187" s="269">
        <f t="shared" si="17"/>
        <v>1006031.25</v>
      </c>
      <c r="K187" s="238">
        <f t="shared" si="18"/>
        <v>1868343.75</v>
      </c>
      <c r="L187" s="238">
        <f t="shared" si="18"/>
        <v>0</v>
      </c>
      <c r="M187" s="238">
        <f t="shared" si="18"/>
        <v>0</v>
      </c>
      <c r="N187" s="187">
        <f t="shared" si="19"/>
        <v>1868343.75</v>
      </c>
    </row>
    <row r="188" spans="1:14" ht="13.9" x14ac:dyDescent="0.4">
      <c r="A188" s="12" t="str">
        <f>Ballast!A188</f>
        <v>Midwest</v>
      </c>
      <c r="B188" s="12">
        <f>Ballast!B188</f>
        <v>40</v>
      </c>
      <c r="C188" t="str">
        <f>Ballast!C188</f>
        <v>Narngulu East to Mullewa</v>
      </c>
      <c r="D188" s="204">
        <f>'DORC build-up'!I132</f>
        <v>1.3</v>
      </c>
      <c r="E188" s="197">
        <v>18</v>
      </c>
      <c r="F188" s="197">
        <v>0</v>
      </c>
      <c r="G188" s="197">
        <v>0</v>
      </c>
      <c r="H188" s="269">
        <f t="shared" si="15"/>
        <v>359296.875</v>
      </c>
      <c r="I188" s="269">
        <f t="shared" si="16"/>
        <v>431156.25</v>
      </c>
      <c r="J188" s="269">
        <f t="shared" si="17"/>
        <v>1006031.25</v>
      </c>
      <c r="K188" s="238">
        <f t="shared" si="18"/>
        <v>8407546.875</v>
      </c>
      <c r="L188" s="238">
        <f t="shared" si="18"/>
        <v>0</v>
      </c>
      <c r="M188" s="238">
        <f t="shared" si="18"/>
        <v>0</v>
      </c>
      <c r="N188" s="187">
        <f t="shared" si="19"/>
        <v>8407546.875</v>
      </c>
    </row>
    <row r="189" spans="1:14" ht="13.9" x14ac:dyDescent="0.4">
      <c r="A189" s="12" t="str">
        <f>Ballast!A189</f>
        <v>Midwest</v>
      </c>
      <c r="B189" s="12">
        <f>Ballast!B189</f>
        <v>40</v>
      </c>
      <c r="C189" t="str">
        <f>Ballast!C189</f>
        <v>Mullewa to Tilley Junction</v>
      </c>
      <c r="D189" s="204">
        <f>'DORC build-up'!I133</f>
        <v>1.3</v>
      </c>
      <c r="E189" s="197">
        <v>15</v>
      </c>
      <c r="F189" s="197">
        <v>0</v>
      </c>
      <c r="G189" s="197">
        <v>0</v>
      </c>
      <c r="H189" s="269">
        <f t="shared" si="15"/>
        <v>359296.875</v>
      </c>
      <c r="I189" s="269">
        <f t="shared" si="16"/>
        <v>431156.25</v>
      </c>
      <c r="J189" s="269">
        <f t="shared" si="17"/>
        <v>1006031.25</v>
      </c>
      <c r="K189" s="238">
        <f t="shared" si="18"/>
        <v>7006289.0625</v>
      </c>
      <c r="L189" s="238">
        <f t="shared" si="18"/>
        <v>0</v>
      </c>
      <c r="M189" s="238">
        <f t="shared" si="18"/>
        <v>0</v>
      </c>
      <c r="N189" s="187">
        <f t="shared" si="19"/>
        <v>7006289.0625</v>
      </c>
    </row>
    <row r="190" spans="1:14" ht="13.9" x14ac:dyDescent="0.4">
      <c r="A190" s="12" t="str">
        <f>Ballast!A190</f>
        <v>Midwest</v>
      </c>
      <c r="B190" s="12">
        <f>Ballast!B190</f>
        <v>40</v>
      </c>
      <c r="C190" t="str">
        <f>Ballast!C190</f>
        <v>Tilley Junction to Tilley</v>
      </c>
      <c r="D190" s="204">
        <f>'DORC build-up'!I134</f>
        <v>1.3</v>
      </c>
      <c r="E190" s="197">
        <v>5</v>
      </c>
      <c r="F190" s="197">
        <v>0</v>
      </c>
      <c r="G190" s="197">
        <v>0</v>
      </c>
      <c r="H190" s="269">
        <f t="shared" si="15"/>
        <v>359296.875</v>
      </c>
      <c r="I190" s="269">
        <f t="shared" si="16"/>
        <v>431156.25</v>
      </c>
      <c r="J190" s="269">
        <f t="shared" si="17"/>
        <v>1006031.25</v>
      </c>
      <c r="K190" s="238">
        <f t="shared" si="18"/>
        <v>2335429.6875</v>
      </c>
      <c r="L190" s="238">
        <f t="shared" si="18"/>
        <v>0</v>
      </c>
      <c r="M190" s="238">
        <f t="shared" si="18"/>
        <v>0</v>
      </c>
      <c r="N190" s="187">
        <f t="shared" si="19"/>
        <v>2335429.6875</v>
      </c>
    </row>
    <row r="191" spans="1:14" ht="13.9" x14ac:dyDescent="0.4">
      <c r="A191" s="12" t="str">
        <f>Ballast!A191</f>
        <v>Midwest</v>
      </c>
      <c r="B191" s="12">
        <f>Ballast!B191</f>
        <v>40</v>
      </c>
      <c r="C191" t="str">
        <f>Ballast!C191</f>
        <v>Tilley to Morawa</v>
      </c>
      <c r="D191" s="204">
        <f>'DORC build-up'!I135</f>
        <v>1.3</v>
      </c>
      <c r="E191" s="197">
        <v>3</v>
      </c>
      <c r="F191" s="197">
        <v>0</v>
      </c>
      <c r="G191" s="197">
        <v>0</v>
      </c>
      <c r="H191" s="269">
        <f t="shared" si="15"/>
        <v>359296.875</v>
      </c>
      <c r="I191" s="269">
        <f t="shared" si="16"/>
        <v>431156.25</v>
      </c>
      <c r="J191" s="269">
        <f t="shared" si="17"/>
        <v>1006031.25</v>
      </c>
      <c r="K191" s="238">
        <f t="shared" si="18"/>
        <v>1401257.8125</v>
      </c>
      <c r="L191" s="238">
        <f t="shared" si="18"/>
        <v>0</v>
      </c>
      <c r="M191" s="238">
        <f t="shared" si="18"/>
        <v>0</v>
      </c>
      <c r="N191" s="187">
        <f t="shared" si="19"/>
        <v>1401257.8125</v>
      </c>
    </row>
    <row r="192" spans="1:14" ht="13.9" x14ac:dyDescent="0.4">
      <c r="A192" s="12" t="str">
        <f>Ballast!A192</f>
        <v>Midwest</v>
      </c>
      <c r="B192" s="12">
        <f>Ballast!B192</f>
        <v>40</v>
      </c>
      <c r="C192" t="str">
        <f>Ballast!C192</f>
        <v>Morawa to Perenjori</v>
      </c>
      <c r="D192" s="204">
        <f>'DORC build-up'!I136</f>
        <v>1.3</v>
      </c>
      <c r="E192" s="197">
        <v>10</v>
      </c>
      <c r="F192" s="197">
        <v>0</v>
      </c>
      <c r="G192" s="197">
        <v>0</v>
      </c>
      <c r="H192" s="269">
        <f t="shared" si="15"/>
        <v>359296.875</v>
      </c>
      <c r="I192" s="269">
        <f t="shared" si="16"/>
        <v>431156.25</v>
      </c>
      <c r="J192" s="269">
        <f t="shared" si="17"/>
        <v>1006031.25</v>
      </c>
      <c r="K192" s="238">
        <f t="shared" si="18"/>
        <v>4670859.375</v>
      </c>
      <c r="L192" s="238">
        <f t="shared" si="18"/>
        <v>0</v>
      </c>
      <c r="M192" s="238">
        <f t="shared" si="18"/>
        <v>0</v>
      </c>
      <c r="N192" s="187">
        <f t="shared" si="19"/>
        <v>4670859.375</v>
      </c>
    </row>
    <row r="193" spans="1:14" ht="13.9" x14ac:dyDescent="0.4">
      <c r="A193" s="12" t="str">
        <f>Ballast!A193</f>
        <v>Midwest</v>
      </c>
      <c r="B193" s="12">
        <f>Ballast!B193</f>
        <v>40</v>
      </c>
      <c r="C193" t="str">
        <f>Ballast!C193</f>
        <v>Perenjori to Maya</v>
      </c>
      <c r="D193" s="204">
        <f>'DORC build-up'!I137</f>
        <v>1.3</v>
      </c>
      <c r="E193" s="197">
        <v>8</v>
      </c>
      <c r="F193" s="197">
        <v>0</v>
      </c>
      <c r="G193" s="197">
        <v>0</v>
      </c>
      <c r="H193" s="269">
        <f t="shared" si="15"/>
        <v>359296.875</v>
      </c>
      <c r="I193" s="269">
        <f t="shared" si="16"/>
        <v>431156.25</v>
      </c>
      <c r="J193" s="269">
        <f t="shared" si="17"/>
        <v>1006031.25</v>
      </c>
      <c r="K193" s="238">
        <f t="shared" si="18"/>
        <v>3736687.5</v>
      </c>
      <c r="L193" s="238">
        <f t="shared" si="18"/>
        <v>0</v>
      </c>
      <c r="M193" s="238">
        <f t="shared" si="18"/>
        <v>0</v>
      </c>
      <c r="N193" s="187">
        <f t="shared" si="19"/>
        <v>3736687.5</v>
      </c>
    </row>
    <row r="194" spans="1:14" ht="13.9" x14ac:dyDescent="0.4">
      <c r="A194" s="12" t="str">
        <f>Ballast!A194</f>
        <v>Central</v>
      </c>
      <c r="B194" s="12">
        <f>Ballast!B194</f>
        <v>41</v>
      </c>
      <c r="C194" t="str">
        <f>Ballast!C194</f>
        <v>Toodyay West to Miling</v>
      </c>
      <c r="D194" s="204">
        <f>'DORC build-up'!I138</f>
        <v>1.2</v>
      </c>
      <c r="E194" s="197">
        <v>15</v>
      </c>
      <c r="F194" s="197">
        <v>0</v>
      </c>
      <c r="G194" s="197">
        <v>0</v>
      </c>
      <c r="H194" s="269">
        <f t="shared" si="15"/>
        <v>359296.875</v>
      </c>
      <c r="I194" s="269">
        <f t="shared" si="16"/>
        <v>431156.25</v>
      </c>
      <c r="J194" s="269">
        <f t="shared" si="17"/>
        <v>1006031.25</v>
      </c>
      <c r="K194" s="238">
        <f t="shared" si="18"/>
        <v>6467343.75</v>
      </c>
      <c r="L194" s="238">
        <f t="shared" si="18"/>
        <v>0</v>
      </c>
      <c r="M194" s="238">
        <f t="shared" si="18"/>
        <v>0</v>
      </c>
      <c r="N194" s="187">
        <f t="shared" si="19"/>
        <v>6467343.75</v>
      </c>
    </row>
    <row r="195" spans="1:14" ht="13.9" x14ac:dyDescent="0.4">
      <c r="A195" s="12" t="str">
        <f>Ballast!A195</f>
        <v>CBH Sidings NG</v>
      </c>
      <c r="B195" s="12">
        <f>Ballast!B195</f>
        <v>42</v>
      </c>
      <c r="C195" t="str">
        <f>Ballast!C195</f>
        <v>Arrino</v>
      </c>
      <c r="D195" s="204">
        <f>'DORC build-up'!I139</f>
        <v>1.3</v>
      </c>
      <c r="E195" s="197">
        <v>0</v>
      </c>
      <c r="F195" s="197">
        <v>0</v>
      </c>
      <c r="G195" s="197">
        <v>0</v>
      </c>
      <c r="H195" s="269">
        <f t="shared" si="15"/>
        <v>359296.875</v>
      </c>
      <c r="I195" s="269">
        <f t="shared" si="16"/>
        <v>431156.25</v>
      </c>
      <c r="J195" s="269">
        <f t="shared" si="17"/>
        <v>1006031.25</v>
      </c>
      <c r="K195" s="238">
        <f t="shared" si="18"/>
        <v>0</v>
      </c>
      <c r="L195" s="238">
        <f t="shared" si="18"/>
        <v>0</v>
      </c>
      <c r="M195" s="238">
        <f t="shared" si="18"/>
        <v>0</v>
      </c>
      <c r="N195" s="187">
        <f t="shared" si="19"/>
        <v>0</v>
      </c>
    </row>
    <row r="196" spans="1:14" ht="13.9" x14ac:dyDescent="0.4">
      <c r="A196" s="12" t="str">
        <f>Ballast!A196</f>
        <v>CBH Sidings NG</v>
      </c>
      <c r="B196" s="12">
        <f>Ballast!B196</f>
        <v>42</v>
      </c>
      <c r="C196" t="str">
        <f>Ballast!C196</f>
        <v>Avon Yard</v>
      </c>
      <c r="D196" s="204">
        <f>'DORC build-up'!I140</f>
        <v>1.1000000000000001</v>
      </c>
      <c r="E196" s="197">
        <v>18</v>
      </c>
      <c r="F196" s="197">
        <v>0</v>
      </c>
      <c r="G196" s="197">
        <v>0</v>
      </c>
      <c r="H196" s="269">
        <f t="shared" si="15"/>
        <v>359296.875</v>
      </c>
      <c r="I196" s="269">
        <f t="shared" si="16"/>
        <v>431156.25</v>
      </c>
      <c r="J196" s="269">
        <f t="shared" si="17"/>
        <v>1006031.25</v>
      </c>
      <c r="K196" s="238">
        <f t="shared" si="18"/>
        <v>7114078.1250000009</v>
      </c>
      <c r="L196" s="238">
        <f t="shared" si="18"/>
        <v>0</v>
      </c>
      <c r="M196" s="238">
        <f t="shared" si="18"/>
        <v>0</v>
      </c>
      <c r="N196" s="187">
        <f t="shared" si="19"/>
        <v>7114078.1250000009</v>
      </c>
    </row>
    <row r="197" spans="1:14" ht="13.9" x14ac:dyDescent="0.4">
      <c r="A197" s="12" t="str">
        <f>Ballast!A197</f>
        <v>CBH Sidings NG</v>
      </c>
      <c r="B197" s="12">
        <f>Ballast!B197</f>
        <v>42</v>
      </c>
      <c r="C197" t="str">
        <f>Ballast!C197</f>
        <v>Ballaying</v>
      </c>
      <c r="D197" s="204">
        <f>'DORC build-up'!I141</f>
        <v>1.3</v>
      </c>
      <c r="E197" s="197">
        <v>0</v>
      </c>
      <c r="F197" s="197">
        <v>0</v>
      </c>
      <c r="G197" s="197">
        <v>0</v>
      </c>
      <c r="H197" s="269">
        <f t="shared" si="15"/>
        <v>359296.875</v>
      </c>
      <c r="I197" s="269">
        <f t="shared" si="16"/>
        <v>431156.25</v>
      </c>
      <c r="J197" s="269">
        <f t="shared" si="17"/>
        <v>1006031.25</v>
      </c>
      <c r="K197" s="238">
        <f t="shared" si="18"/>
        <v>0</v>
      </c>
      <c r="L197" s="238">
        <f t="shared" si="18"/>
        <v>0</v>
      </c>
      <c r="M197" s="238">
        <f t="shared" si="18"/>
        <v>0</v>
      </c>
      <c r="N197" s="187">
        <f t="shared" si="19"/>
        <v>0</v>
      </c>
    </row>
    <row r="198" spans="1:14" ht="13.9" x14ac:dyDescent="0.4">
      <c r="A198" s="12" t="str">
        <f>Ballast!A198</f>
        <v>CBH Sidings NG</v>
      </c>
      <c r="B198" s="12">
        <f>Ballast!B198</f>
        <v>42</v>
      </c>
      <c r="C198" t="str">
        <f>Ballast!C198</f>
        <v>Ballidu</v>
      </c>
      <c r="D198" s="204">
        <f>'DORC build-up'!I142</f>
        <v>1.2</v>
      </c>
      <c r="E198" s="197">
        <v>4</v>
      </c>
      <c r="F198" s="197">
        <v>0</v>
      </c>
      <c r="G198" s="197">
        <v>0</v>
      </c>
      <c r="H198" s="269">
        <f t="shared" ref="H198:H261" si="20">$H$14</f>
        <v>359296.875</v>
      </c>
      <c r="I198" s="269">
        <f t="shared" ref="I198:I261" si="21">$H$16</f>
        <v>431156.25</v>
      </c>
      <c r="J198" s="269">
        <f t="shared" ref="J198:J261" si="22">$H$18</f>
        <v>1006031.25</v>
      </c>
      <c r="K198" s="238">
        <f t="shared" ref="K198:M261" si="23">E198*H198*$D198</f>
        <v>1724625</v>
      </c>
      <c r="L198" s="238">
        <f t="shared" si="23"/>
        <v>0</v>
      </c>
      <c r="M198" s="238">
        <f t="shared" si="23"/>
        <v>0</v>
      </c>
      <c r="N198" s="187">
        <f t="shared" ref="N198:N261" si="24">SUM(K198:M198)</f>
        <v>1724625</v>
      </c>
    </row>
    <row r="199" spans="1:14" ht="13.9" x14ac:dyDescent="0.4">
      <c r="A199" s="12" t="str">
        <f>Ballast!A199</f>
        <v>CBH Sidings NG</v>
      </c>
      <c r="B199" s="12">
        <f>Ballast!B199</f>
        <v>42</v>
      </c>
      <c r="C199" t="str">
        <f>Ballast!C199</f>
        <v>Beacon</v>
      </c>
      <c r="D199" s="204">
        <f>'DORC build-up'!I143</f>
        <v>1.2</v>
      </c>
      <c r="E199" s="197">
        <v>1</v>
      </c>
      <c r="F199" s="197">
        <v>0</v>
      </c>
      <c r="G199" s="197">
        <v>0</v>
      </c>
      <c r="H199" s="269">
        <f t="shared" si="20"/>
        <v>359296.875</v>
      </c>
      <c r="I199" s="269">
        <f t="shared" si="21"/>
        <v>431156.25</v>
      </c>
      <c r="J199" s="269">
        <f t="shared" si="22"/>
        <v>1006031.25</v>
      </c>
      <c r="K199" s="238">
        <f t="shared" si="23"/>
        <v>431156.25</v>
      </c>
      <c r="L199" s="238">
        <f t="shared" si="23"/>
        <v>0</v>
      </c>
      <c r="M199" s="238">
        <f t="shared" si="23"/>
        <v>0</v>
      </c>
      <c r="N199" s="187">
        <f t="shared" si="24"/>
        <v>431156.25</v>
      </c>
    </row>
    <row r="200" spans="1:14" ht="13.9" x14ac:dyDescent="0.4">
      <c r="A200" s="12" t="str">
        <f>Ballast!A200</f>
        <v>CBH Sidings NG</v>
      </c>
      <c r="B200" s="12">
        <f>Ballast!B200</f>
        <v>42</v>
      </c>
      <c r="C200" t="str">
        <f>Ballast!C200</f>
        <v>Bencubbin</v>
      </c>
      <c r="D200" s="204">
        <f>'DORC build-up'!I144</f>
        <v>1.2</v>
      </c>
      <c r="E200" s="197">
        <v>4</v>
      </c>
      <c r="F200" s="197">
        <v>0</v>
      </c>
      <c r="G200" s="197">
        <v>0</v>
      </c>
      <c r="H200" s="269">
        <f t="shared" si="20"/>
        <v>359296.875</v>
      </c>
      <c r="I200" s="269">
        <f t="shared" si="21"/>
        <v>431156.25</v>
      </c>
      <c r="J200" s="269">
        <f t="shared" si="22"/>
        <v>1006031.25</v>
      </c>
      <c r="K200" s="238">
        <f t="shared" si="23"/>
        <v>1724625</v>
      </c>
      <c r="L200" s="238">
        <f t="shared" si="23"/>
        <v>0</v>
      </c>
      <c r="M200" s="238">
        <f t="shared" si="23"/>
        <v>0</v>
      </c>
      <c r="N200" s="187">
        <f t="shared" si="24"/>
        <v>1724625</v>
      </c>
    </row>
    <row r="201" spans="1:14" ht="13.9" x14ac:dyDescent="0.4">
      <c r="A201" s="12" t="str">
        <f>Ballast!A201</f>
        <v>CBH Sidings NG</v>
      </c>
      <c r="B201" s="12">
        <f>Ballast!B201</f>
        <v>42</v>
      </c>
      <c r="C201" t="str">
        <f>Ballast!C201</f>
        <v>Beverley</v>
      </c>
      <c r="D201" s="204">
        <f>'DORC build-up'!I145</f>
        <v>1.3</v>
      </c>
      <c r="E201" s="197">
        <v>0</v>
      </c>
      <c r="F201" s="197">
        <v>0</v>
      </c>
      <c r="G201" s="197">
        <v>0</v>
      </c>
      <c r="H201" s="269">
        <f t="shared" si="20"/>
        <v>359296.875</v>
      </c>
      <c r="I201" s="269">
        <f t="shared" si="21"/>
        <v>431156.25</v>
      </c>
      <c r="J201" s="269">
        <f t="shared" si="22"/>
        <v>1006031.25</v>
      </c>
      <c r="K201" s="238">
        <f t="shared" si="23"/>
        <v>0</v>
      </c>
      <c r="L201" s="238">
        <f t="shared" si="23"/>
        <v>0</v>
      </c>
      <c r="M201" s="238">
        <f t="shared" si="23"/>
        <v>0</v>
      </c>
      <c r="N201" s="187">
        <f t="shared" si="24"/>
        <v>0</v>
      </c>
    </row>
    <row r="202" spans="1:14" ht="13.9" x14ac:dyDescent="0.4">
      <c r="A202" s="12" t="str">
        <f>Ballast!A202</f>
        <v>CBH Sidings NG</v>
      </c>
      <c r="B202" s="12">
        <f>Ballast!B202</f>
        <v>42</v>
      </c>
      <c r="C202" t="str">
        <f>Ballast!C202</f>
        <v>Bindi Bindi</v>
      </c>
      <c r="D202" s="204">
        <f>'DORC build-up'!I146</f>
        <v>1.2</v>
      </c>
      <c r="E202" s="197">
        <v>1</v>
      </c>
      <c r="F202" s="197">
        <v>0</v>
      </c>
      <c r="G202" s="197">
        <v>0</v>
      </c>
      <c r="H202" s="269">
        <f t="shared" si="20"/>
        <v>359296.875</v>
      </c>
      <c r="I202" s="269">
        <f t="shared" si="21"/>
        <v>431156.25</v>
      </c>
      <c r="J202" s="269">
        <f t="shared" si="22"/>
        <v>1006031.25</v>
      </c>
      <c r="K202" s="238">
        <f t="shared" si="23"/>
        <v>431156.25</v>
      </c>
      <c r="L202" s="238">
        <f t="shared" si="23"/>
        <v>0</v>
      </c>
      <c r="M202" s="238">
        <f t="shared" si="23"/>
        <v>0</v>
      </c>
      <c r="N202" s="187">
        <f t="shared" si="24"/>
        <v>431156.25</v>
      </c>
    </row>
    <row r="203" spans="1:14" ht="13.9" x14ac:dyDescent="0.4">
      <c r="A203" s="12" t="str">
        <f>Ballast!A203</f>
        <v>CBH Sidings NG</v>
      </c>
      <c r="B203" s="12">
        <f>Ballast!B203</f>
        <v>42</v>
      </c>
      <c r="C203" t="str">
        <f>Ballast!C203</f>
        <v>Bolgart</v>
      </c>
      <c r="D203" s="204">
        <f>'DORC build-up'!I147</f>
        <v>1.2</v>
      </c>
      <c r="E203" s="197">
        <v>0</v>
      </c>
      <c r="F203" s="197">
        <v>0</v>
      </c>
      <c r="G203" s="197">
        <v>0</v>
      </c>
      <c r="H203" s="269">
        <f t="shared" si="20"/>
        <v>359296.875</v>
      </c>
      <c r="I203" s="269">
        <f t="shared" si="21"/>
        <v>431156.25</v>
      </c>
      <c r="J203" s="269">
        <f t="shared" si="22"/>
        <v>1006031.25</v>
      </c>
      <c r="K203" s="238">
        <f t="shared" si="23"/>
        <v>0</v>
      </c>
      <c r="L203" s="238">
        <f t="shared" si="23"/>
        <v>0</v>
      </c>
      <c r="M203" s="238">
        <f t="shared" si="23"/>
        <v>0</v>
      </c>
      <c r="N203" s="187">
        <f t="shared" si="24"/>
        <v>0</v>
      </c>
    </row>
    <row r="204" spans="1:14" ht="13.9" x14ac:dyDescent="0.4">
      <c r="A204" s="12" t="str">
        <f>Ballast!A204</f>
        <v>CBH Sidings NG</v>
      </c>
      <c r="B204" s="12">
        <f>Ballast!B204</f>
        <v>42</v>
      </c>
      <c r="C204" t="str">
        <f>Ballast!C204</f>
        <v>Bowgada</v>
      </c>
      <c r="D204" s="204">
        <f>'DORC build-up'!I148</f>
        <v>1.3</v>
      </c>
      <c r="E204" s="197">
        <v>0</v>
      </c>
      <c r="F204" s="197">
        <v>0</v>
      </c>
      <c r="G204" s="197">
        <v>0</v>
      </c>
      <c r="H204" s="269">
        <f t="shared" si="20"/>
        <v>359296.875</v>
      </c>
      <c r="I204" s="269">
        <f t="shared" si="21"/>
        <v>431156.25</v>
      </c>
      <c r="J204" s="269">
        <f t="shared" si="22"/>
        <v>1006031.25</v>
      </c>
      <c r="K204" s="238">
        <f t="shared" si="23"/>
        <v>0</v>
      </c>
      <c r="L204" s="238">
        <f t="shared" si="23"/>
        <v>0</v>
      </c>
      <c r="M204" s="238">
        <f t="shared" si="23"/>
        <v>0</v>
      </c>
      <c r="N204" s="187">
        <f t="shared" si="24"/>
        <v>0</v>
      </c>
    </row>
    <row r="205" spans="1:14" ht="13.9" x14ac:dyDescent="0.4">
      <c r="A205" s="12" t="str">
        <f>Ballast!A205</f>
        <v>CBH Sidings NG</v>
      </c>
      <c r="B205" s="12">
        <f>Ballast!B205</f>
        <v>42</v>
      </c>
      <c r="C205" t="str">
        <f>Ballast!C205</f>
        <v>Brookton</v>
      </c>
      <c r="D205" s="204">
        <f>'DORC build-up'!I149</f>
        <v>1.3</v>
      </c>
      <c r="E205" s="197">
        <v>6</v>
      </c>
      <c r="F205" s="197">
        <v>0</v>
      </c>
      <c r="G205" s="197">
        <v>0</v>
      </c>
      <c r="H205" s="269">
        <f t="shared" si="20"/>
        <v>359296.875</v>
      </c>
      <c r="I205" s="269">
        <f t="shared" si="21"/>
        <v>431156.25</v>
      </c>
      <c r="J205" s="269">
        <f t="shared" si="22"/>
        <v>1006031.25</v>
      </c>
      <c r="K205" s="238">
        <f t="shared" si="23"/>
        <v>2802515.625</v>
      </c>
      <c r="L205" s="238">
        <f t="shared" si="23"/>
        <v>0</v>
      </c>
      <c r="M205" s="238">
        <f t="shared" si="23"/>
        <v>0</v>
      </c>
      <c r="N205" s="187">
        <f t="shared" si="24"/>
        <v>2802515.625</v>
      </c>
    </row>
    <row r="206" spans="1:14" ht="13.9" x14ac:dyDescent="0.4">
      <c r="A206" s="12" t="str">
        <f>Ballast!A206</f>
        <v>CBH Sidings NG</v>
      </c>
      <c r="B206" s="12">
        <f>Ballast!B206</f>
        <v>42</v>
      </c>
      <c r="C206" t="str">
        <f>Ballast!C206</f>
        <v>Broomehill</v>
      </c>
      <c r="D206" s="204">
        <f>'DORC build-up'!I150</f>
        <v>1.3</v>
      </c>
      <c r="E206" s="197">
        <v>5</v>
      </c>
      <c r="F206" s="197">
        <v>0</v>
      </c>
      <c r="G206" s="197">
        <v>0</v>
      </c>
      <c r="H206" s="269">
        <f t="shared" si="20"/>
        <v>359296.875</v>
      </c>
      <c r="I206" s="269">
        <f t="shared" si="21"/>
        <v>431156.25</v>
      </c>
      <c r="J206" s="269">
        <f t="shared" si="22"/>
        <v>1006031.25</v>
      </c>
      <c r="K206" s="238">
        <f t="shared" si="23"/>
        <v>2335429.6875</v>
      </c>
      <c r="L206" s="238">
        <f t="shared" si="23"/>
        <v>0</v>
      </c>
      <c r="M206" s="238">
        <f t="shared" si="23"/>
        <v>0</v>
      </c>
      <c r="N206" s="187">
        <f t="shared" si="24"/>
        <v>2335429.6875</v>
      </c>
    </row>
    <row r="207" spans="1:14" ht="13.9" x14ac:dyDescent="0.4">
      <c r="A207" s="12" t="str">
        <f>Ballast!A207</f>
        <v>CBH Sidings NG</v>
      </c>
      <c r="B207" s="12">
        <f>Ballast!B207</f>
        <v>42</v>
      </c>
      <c r="C207" t="str">
        <f>Ballast!C207</f>
        <v>Buniche</v>
      </c>
      <c r="D207" s="204">
        <f>'DORC build-up'!I151</f>
        <v>1.3</v>
      </c>
      <c r="E207" s="197">
        <v>2</v>
      </c>
      <c r="F207" s="197">
        <v>0</v>
      </c>
      <c r="G207" s="197">
        <v>0</v>
      </c>
      <c r="H207" s="269">
        <f t="shared" si="20"/>
        <v>359296.875</v>
      </c>
      <c r="I207" s="269">
        <f t="shared" si="21"/>
        <v>431156.25</v>
      </c>
      <c r="J207" s="269">
        <f t="shared" si="22"/>
        <v>1006031.25</v>
      </c>
      <c r="K207" s="238">
        <f t="shared" si="23"/>
        <v>934171.875</v>
      </c>
      <c r="L207" s="238">
        <f t="shared" si="23"/>
        <v>0</v>
      </c>
      <c r="M207" s="238">
        <f t="shared" si="23"/>
        <v>0</v>
      </c>
      <c r="N207" s="187">
        <f t="shared" si="24"/>
        <v>934171.875</v>
      </c>
    </row>
    <row r="208" spans="1:14" ht="13.9" x14ac:dyDescent="0.4">
      <c r="A208" s="12" t="str">
        <f>Ballast!A208</f>
        <v>CBH Sidings NG</v>
      </c>
      <c r="B208" s="12">
        <f>Ballast!B208</f>
        <v>42</v>
      </c>
      <c r="C208" t="str">
        <f>Ballast!C208</f>
        <v>Bunjil</v>
      </c>
      <c r="D208" s="204">
        <f>'DORC build-up'!I152</f>
        <v>1.3</v>
      </c>
      <c r="E208" s="197">
        <v>0</v>
      </c>
      <c r="F208" s="197">
        <v>0</v>
      </c>
      <c r="G208" s="197">
        <v>0</v>
      </c>
      <c r="H208" s="269">
        <f t="shared" si="20"/>
        <v>359296.875</v>
      </c>
      <c r="I208" s="269">
        <f t="shared" si="21"/>
        <v>431156.25</v>
      </c>
      <c r="J208" s="269">
        <f t="shared" si="22"/>
        <v>1006031.25</v>
      </c>
      <c r="K208" s="238">
        <f t="shared" si="23"/>
        <v>0</v>
      </c>
      <c r="L208" s="238">
        <f t="shared" si="23"/>
        <v>0</v>
      </c>
      <c r="M208" s="238">
        <f t="shared" si="23"/>
        <v>0</v>
      </c>
      <c r="N208" s="187">
        <f t="shared" si="24"/>
        <v>0</v>
      </c>
    </row>
    <row r="209" spans="1:14" ht="13.9" x14ac:dyDescent="0.4">
      <c r="A209" s="12" t="str">
        <f>Ballast!A209</f>
        <v>CBH Sidings NG</v>
      </c>
      <c r="B209" s="12">
        <f>Ballast!B209</f>
        <v>42</v>
      </c>
      <c r="C209" t="str">
        <f>Ballast!C209</f>
        <v>Cadoux</v>
      </c>
      <c r="D209" s="204">
        <f>'DORC build-up'!I153</f>
        <v>1.2</v>
      </c>
      <c r="E209" s="197">
        <v>2</v>
      </c>
      <c r="F209" s="197">
        <v>0</v>
      </c>
      <c r="G209" s="197">
        <v>0</v>
      </c>
      <c r="H209" s="269">
        <f t="shared" si="20"/>
        <v>359296.875</v>
      </c>
      <c r="I209" s="269">
        <f t="shared" si="21"/>
        <v>431156.25</v>
      </c>
      <c r="J209" s="269">
        <f t="shared" si="22"/>
        <v>1006031.25</v>
      </c>
      <c r="K209" s="238">
        <f t="shared" si="23"/>
        <v>862312.5</v>
      </c>
      <c r="L209" s="238">
        <f t="shared" si="23"/>
        <v>0</v>
      </c>
      <c r="M209" s="238">
        <f t="shared" si="23"/>
        <v>0</v>
      </c>
      <c r="N209" s="187">
        <f t="shared" si="24"/>
        <v>862312.5</v>
      </c>
    </row>
    <row r="210" spans="1:14" ht="13.9" x14ac:dyDescent="0.4">
      <c r="A210" s="12" t="str">
        <f>Ballast!A210</f>
        <v>CBH Sidings NG</v>
      </c>
      <c r="B210" s="12">
        <f>Ballast!B210</f>
        <v>42</v>
      </c>
      <c r="C210" t="str">
        <f>Ballast!C210</f>
        <v>Calingiri</v>
      </c>
      <c r="D210" s="204">
        <f>'DORC build-up'!I154</f>
        <v>1.2</v>
      </c>
      <c r="E210" s="197">
        <v>2</v>
      </c>
      <c r="F210" s="197">
        <v>0</v>
      </c>
      <c r="G210" s="197">
        <v>0</v>
      </c>
      <c r="H210" s="269">
        <f t="shared" si="20"/>
        <v>359296.875</v>
      </c>
      <c r="I210" s="269">
        <f t="shared" si="21"/>
        <v>431156.25</v>
      </c>
      <c r="J210" s="269">
        <f t="shared" si="22"/>
        <v>1006031.25</v>
      </c>
      <c r="K210" s="238">
        <f t="shared" si="23"/>
        <v>862312.5</v>
      </c>
      <c r="L210" s="238">
        <f t="shared" si="23"/>
        <v>0</v>
      </c>
      <c r="M210" s="238">
        <f t="shared" si="23"/>
        <v>0</v>
      </c>
      <c r="N210" s="187">
        <f t="shared" si="24"/>
        <v>862312.5</v>
      </c>
    </row>
    <row r="211" spans="1:14" ht="13.9" x14ac:dyDescent="0.4">
      <c r="A211" s="12" t="str">
        <f>Ballast!A211</f>
        <v>CBH Sidings NG</v>
      </c>
      <c r="B211" s="12">
        <f>Ballast!B211</f>
        <v>42</v>
      </c>
      <c r="C211" t="str">
        <f>Ballast!C211</f>
        <v>Canna</v>
      </c>
      <c r="D211" s="204">
        <f>'DORC build-up'!I155</f>
        <v>1.3</v>
      </c>
      <c r="E211" s="197">
        <v>0</v>
      </c>
      <c r="F211" s="197">
        <v>0</v>
      </c>
      <c r="G211" s="197">
        <v>0</v>
      </c>
      <c r="H211" s="269">
        <f t="shared" si="20"/>
        <v>359296.875</v>
      </c>
      <c r="I211" s="269">
        <f t="shared" si="21"/>
        <v>431156.25</v>
      </c>
      <c r="J211" s="269">
        <f t="shared" si="22"/>
        <v>1006031.25</v>
      </c>
      <c r="K211" s="238">
        <f t="shared" si="23"/>
        <v>0</v>
      </c>
      <c r="L211" s="238">
        <f t="shared" si="23"/>
        <v>0</v>
      </c>
      <c r="M211" s="238">
        <f t="shared" si="23"/>
        <v>0</v>
      </c>
      <c r="N211" s="187">
        <f t="shared" si="24"/>
        <v>0</v>
      </c>
    </row>
    <row r="212" spans="1:14" ht="13.9" x14ac:dyDescent="0.4">
      <c r="A212" s="12" t="str">
        <f>Ballast!A212</f>
        <v>CBH Sidings NG</v>
      </c>
      <c r="B212" s="12">
        <f>Ballast!B212</f>
        <v>42</v>
      </c>
      <c r="C212" t="str">
        <f>Ballast!C212</f>
        <v>Carnamah</v>
      </c>
      <c r="D212" s="204">
        <f>'DORC build-up'!I156</f>
        <v>1.3</v>
      </c>
      <c r="E212" s="197">
        <v>0</v>
      </c>
      <c r="F212" s="197">
        <v>0</v>
      </c>
      <c r="G212" s="197">
        <v>0</v>
      </c>
      <c r="H212" s="269">
        <f t="shared" si="20"/>
        <v>359296.875</v>
      </c>
      <c r="I212" s="269">
        <f t="shared" si="21"/>
        <v>431156.25</v>
      </c>
      <c r="J212" s="269">
        <f t="shared" si="22"/>
        <v>1006031.25</v>
      </c>
      <c r="K212" s="238">
        <f t="shared" si="23"/>
        <v>0</v>
      </c>
      <c r="L212" s="238">
        <f t="shared" si="23"/>
        <v>0</v>
      </c>
      <c r="M212" s="238">
        <f t="shared" si="23"/>
        <v>0</v>
      </c>
      <c r="N212" s="187">
        <f t="shared" si="24"/>
        <v>0</v>
      </c>
    </row>
    <row r="213" spans="1:14" ht="13.9" x14ac:dyDescent="0.4">
      <c r="A213" s="12" t="str">
        <f>Ballast!A213</f>
        <v>CBH Sidings NG</v>
      </c>
      <c r="B213" s="12">
        <f>Ballast!B213</f>
        <v>42</v>
      </c>
      <c r="C213" t="str">
        <f>Ballast!C213</f>
        <v>Cleary</v>
      </c>
      <c r="D213" s="204">
        <f>'DORC build-up'!I157</f>
        <v>1.2</v>
      </c>
      <c r="E213" s="197">
        <v>0</v>
      </c>
      <c r="F213" s="197">
        <v>0</v>
      </c>
      <c r="G213" s="197">
        <v>0</v>
      </c>
      <c r="H213" s="269">
        <f t="shared" si="20"/>
        <v>359296.875</v>
      </c>
      <c r="I213" s="269">
        <f t="shared" si="21"/>
        <v>431156.25</v>
      </c>
      <c r="J213" s="269">
        <f t="shared" si="22"/>
        <v>1006031.25</v>
      </c>
      <c r="K213" s="238">
        <f t="shared" si="23"/>
        <v>0</v>
      </c>
      <c r="L213" s="238">
        <f t="shared" si="23"/>
        <v>0</v>
      </c>
      <c r="M213" s="238">
        <f t="shared" si="23"/>
        <v>0</v>
      </c>
      <c r="N213" s="187">
        <f t="shared" si="24"/>
        <v>0</v>
      </c>
    </row>
    <row r="214" spans="1:14" ht="13.9" x14ac:dyDescent="0.4">
      <c r="A214" s="12" t="str">
        <f>Ballast!A214</f>
        <v>CBH Sidings NG</v>
      </c>
      <c r="B214" s="12">
        <f>Ballast!B214</f>
        <v>42</v>
      </c>
      <c r="C214" t="str">
        <f>Ballast!C214</f>
        <v>Coomberdale</v>
      </c>
      <c r="D214" s="204">
        <f>'DORC build-up'!I158</f>
        <v>1.3</v>
      </c>
      <c r="E214" s="197">
        <v>0</v>
      </c>
      <c r="F214" s="197">
        <v>0</v>
      </c>
      <c r="G214" s="197">
        <v>0</v>
      </c>
      <c r="H214" s="269">
        <f t="shared" si="20"/>
        <v>359296.875</v>
      </c>
      <c r="I214" s="269">
        <f t="shared" si="21"/>
        <v>431156.25</v>
      </c>
      <c r="J214" s="269">
        <f t="shared" si="22"/>
        <v>1006031.25</v>
      </c>
      <c r="K214" s="238">
        <f t="shared" si="23"/>
        <v>0</v>
      </c>
      <c r="L214" s="238">
        <f t="shared" si="23"/>
        <v>0</v>
      </c>
      <c r="M214" s="238">
        <f t="shared" si="23"/>
        <v>0</v>
      </c>
      <c r="N214" s="187">
        <f t="shared" si="24"/>
        <v>0</v>
      </c>
    </row>
    <row r="215" spans="1:14" ht="13.9" x14ac:dyDescent="0.4">
      <c r="A215" s="12" t="str">
        <f>Ballast!A215</f>
        <v>CBH Sidings NG</v>
      </c>
      <c r="B215" s="12">
        <f>Ballast!B215</f>
        <v>42</v>
      </c>
      <c r="C215" t="str">
        <f>Ballast!C215</f>
        <v>Coorow</v>
      </c>
      <c r="D215" s="204">
        <f>'DORC build-up'!I159</f>
        <v>1.3</v>
      </c>
      <c r="E215" s="197">
        <v>6</v>
      </c>
      <c r="F215" s="197">
        <v>0</v>
      </c>
      <c r="G215" s="197">
        <v>0</v>
      </c>
      <c r="H215" s="269">
        <f t="shared" si="20"/>
        <v>359296.875</v>
      </c>
      <c r="I215" s="269">
        <f t="shared" si="21"/>
        <v>431156.25</v>
      </c>
      <c r="J215" s="269">
        <f t="shared" si="22"/>
        <v>1006031.25</v>
      </c>
      <c r="K215" s="238">
        <f t="shared" si="23"/>
        <v>2802515.625</v>
      </c>
      <c r="L215" s="238">
        <f t="shared" si="23"/>
        <v>0</v>
      </c>
      <c r="M215" s="238">
        <f t="shared" si="23"/>
        <v>0</v>
      </c>
      <c r="N215" s="187">
        <f t="shared" si="24"/>
        <v>2802515.625</v>
      </c>
    </row>
    <row r="216" spans="1:14" ht="13.9" x14ac:dyDescent="0.4">
      <c r="A216" s="12" t="str">
        <f>Ballast!A216</f>
        <v>CBH Sidings NG</v>
      </c>
      <c r="B216" s="12">
        <f>Ballast!B216</f>
        <v>42</v>
      </c>
      <c r="C216" t="str">
        <f>Ballast!C216</f>
        <v>Cranbrook</v>
      </c>
      <c r="D216" s="204">
        <f>'DORC build-up'!I160</f>
        <v>1.3</v>
      </c>
      <c r="E216" s="197">
        <v>0</v>
      </c>
      <c r="F216" s="197">
        <v>0</v>
      </c>
      <c r="G216" s="197">
        <v>0</v>
      </c>
      <c r="H216" s="269">
        <f t="shared" si="20"/>
        <v>359296.875</v>
      </c>
      <c r="I216" s="269">
        <f t="shared" si="21"/>
        <v>431156.25</v>
      </c>
      <c r="J216" s="269">
        <f t="shared" si="22"/>
        <v>1006031.25</v>
      </c>
      <c r="K216" s="238">
        <f t="shared" si="23"/>
        <v>0</v>
      </c>
      <c r="L216" s="238">
        <f t="shared" si="23"/>
        <v>0</v>
      </c>
      <c r="M216" s="238">
        <f t="shared" si="23"/>
        <v>0</v>
      </c>
      <c r="N216" s="187">
        <f t="shared" si="24"/>
        <v>0</v>
      </c>
    </row>
    <row r="217" spans="1:14" ht="13.9" x14ac:dyDescent="0.4">
      <c r="A217" s="12" t="str">
        <f>Ballast!A217</f>
        <v>CBH Sidings NG</v>
      </c>
      <c r="B217" s="12">
        <f>Ballast!B217</f>
        <v>42</v>
      </c>
      <c r="C217" t="str">
        <f>Ballast!C217</f>
        <v>Dowerin</v>
      </c>
      <c r="D217" s="204">
        <f>'DORC build-up'!I161</f>
        <v>1.2</v>
      </c>
      <c r="E217" s="197">
        <v>0</v>
      </c>
      <c r="F217" s="197">
        <v>0</v>
      </c>
      <c r="G217" s="197">
        <v>0</v>
      </c>
      <c r="H217" s="269">
        <f t="shared" si="20"/>
        <v>359296.875</v>
      </c>
      <c r="I217" s="269">
        <f t="shared" si="21"/>
        <v>431156.25</v>
      </c>
      <c r="J217" s="269">
        <f t="shared" si="22"/>
        <v>1006031.25</v>
      </c>
      <c r="K217" s="238">
        <f t="shared" si="23"/>
        <v>0</v>
      </c>
      <c r="L217" s="238">
        <f t="shared" si="23"/>
        <v>0</v>
      </c>
      <c r="M217" s="238">
        <f t="shared" si="23"/>
        <v>0</v>
      </c>
      <c r="N217" s="187">
        <f t="shared" si="24"/>
        <v>0</v>
      </c>
    </row>
    <row r="218" spans="1:14" ht="13.9" x14ac:dyDescent="0.4">
      <c r="A218" s="12" t="str">
        <f>Ballast!A218</f>
        <v>CBH Sidings NG</v>
      </c>
      <c r="B218" s="12">
        <f>Ballast!B218</f>
        <v>42</v>
      </c>
      <c r="C218" t="str">
        <f>Ballast!C218</f>
        <v>Dumbleyung</v>
      </c>
      <c r="D218" s="204">
        <f>'DORC build-up'!I162</f>
        <v>1.3</v>
      </c>
      <c r="E218" s="197">
        <v>0</v>
      </c>
      <c r="F218" s="197">
        <v>0</v>
      </c>
      <c r="G218" s="197">
        <v>0</v>
      </c>
      <c r="H218" s="269">
        <f t="shared" si="20"/>
        <v>359296.875</v>
      </c>
      <c r="I218" s="269">
        <f t="shared" si="21"/>
        <v>431156.25</v>
      </c>
      <c r="J218" s="269">
        <f t="shared" si="22"/>
        <v>1006031.25</v>
      </c>
      <c r="K218" s="238">
        <f t="shared" si="23"/>
        <v>0</v>
      </c>
      <c r="L218" s="238">
        <f t="shared" si="23"/>
        <v>0</v>
      </c>
      <c r="M218" s="238">
        <f t="shared" si="23"/>
        <v>0</v>
      </c>
      <c r="N218" s="187">
        <f t="shared" si="24"/>
        <v>0</v>
      </c>
    </row>
    <row r="219" spans="1:14" ht="13.9" x14ac:dyDescent="0.4">
      <c r="A219" s="12" t="str">
        <f>Ballast!A219</f>
        <v>CBH Sidings NG</v>
      </c>
      <c r="B219" s="12">
        <f>Ballast!B219</f>
        <v>42</v>
      </c>
      <c r="C219" t="str">
        <f>Ballast!C219</f>
        <v>Ejanding</v>
      </c>
      <c r="D219" s="204">
        <f>'DORC build-up'!I163</f>
        <v>1.2</v>
      </c>
      <c r="E219" s="197">
        <v>0</v>
      </c>
      <c r="F219" s="197">
        <v>0</v>
      </c>
      <c r="G219" s="197">
        <v>0</v>
      </c>
      <c r="H219" s="269">
        <f t="shared" si="20"/>
        <v>359296.875</v>
      </c>
      <c r="I219" s="269">
        <f t="shared" si="21"/>
        <v>431156.25</v>
      </c>
      <c r="J219" s="269">
        <f t="shared" si="22"/>
        <v>1006031.25</v>
      </c>
      <c r="K219" s="238">
        <f t="shared" si="23"/>
        <v>0</v>
      </c>
      <c r="L219" s="238">
        <f t="shared" si="23"/>
        <v>0</v>
      </c>
      <c r="M219" s="238">
        <f t="shared" si="23"/>
        <v>0</v>
      </c>
      <c r="N219" s="187">
        <f t="shared" si="24"/>
        <v>0</v>
      </c>
    </row>
    <row r="220" spans="1:14" ht="13.9" x14ac:dyDescent="0.4">
      <c r="A220" s="12" t="str">
        <f>Ballast!A220</f>
        <v>CBH Sidings NG</v>
      </c>
      <c r="B220" s="12">
        <f>Ballast!B220</f>
        <v>42</v>
      </c>
      <c r="C220" t="str">
        <f>Ballast!C220</f>
        <v>Gabbin</v>
      </c>
      <c r="D220" s="204">
        <f>'DORC build-up'!I164</f>
        <v>1.2</v>
      </c>
      <c r="E220" s="197">
        <v>0</v>
      </c>
      <c r="F220" s="197">
        <v>0</v>
      </c>
      <c r="G220" s="197">
        <v>0</v>
      </c>
      <c r="H220" s="269">
        <f t="shared" si="20"/>
        <v>359296.875</v>
      </c>
      <c r="I220" s="269">
        <f t="shared" si="21"/>
        <v>431156.25</v>
      </c>
      <c r="J220" s="269">
        <f t="shared" si="22"/>
        <v>1006031.25</v>
      </c>
      <c r="K220" s="238">
        <f t="shared" si="23"/>
        <v>0</v>
      </c>
      <c r="L220" s="238">
        <f t="shared" si="23"/>
        <v>0</v>
      </c>
      <c r="M220" s="238">
        <f t="shared" si="23"/>
        <v>0</v>
      </c>
      <c r="N220" s="187">
        <f t="shared" si="24"/>
        <v>0</v>
      </c>
    </row>
    <row r="221" spans="1:14" ht="13.9" x14ac:dyDescent="0.4">
      <c r="A221" s="12" t="str">
        <f>Ballast!A221</f>
        <v>CBH Sidings NG</v>
      </c>
      <c r="B221" s="12">
        <f>Ballast!B221</f>
        <v>42</v>
      </c>
      <c r="C221" t="str">
        <f>Ballast!C221</f>
        <v>Goomalling</v>
      </c>
      <c r="D221" s="204">
        <f>'DORC build-up'!I165</f>
        <v>1.2</v>
      </c>
      <c r="E221" s="197">
        <v>2</v>
      </c>
      <c r="F221" s="197">
        <v>0</v>
      </c>
      <c r="G221" s="197">
        <v>0</v>
      </c>
      <c r="H221" s="269">
        <f t="shared" si="20"/>
        <v>359296.875</v>
      </c>
      <c r="I221" s="269">
        <f t="shared" si="21"/>
        <v>431156.25</v>
      </c>
      <c r="J221" s="269">
        <f t="shared" si="22"/>
        <v>1006031.25</v>
      </c>
      <c r="K221" s="238">
        <f t="shared" si="23"/>
        <v>862312.5</v>
      </c>
      <c r="L221" s="238">
        <f t="shared" si="23"/>
        <v>0</v>
      </c>
      <c r="M221" s="238">
        <f t="shared" si="23"/>
        <v>0</v>
      </c>
      <c r="N221" s="187">
        <f t="shared" si="24"/>
        <v>862312.5</v>
      </c>
    </row>
    <row r="222" spans="1:14" ht="13.9" x14ac:dyDescent="0.4">
      <c r="A222" s="12" t="str">
        <f>Ballast!A222</f>
        <v>CBH Sidings NG</v>
      </c>
      <c r="B222" s="12">
        <f>Ballast!B222</f>
        <v>42</v>
      </c>
      <c r="C222" t="str">
        <f>Ballast!C222</f>
        <v>Hyden</v>
      </c>
      <c r="D222" s="204">
        <f>'DORC build-up'!I166</f>
        <v>0</v>
      </c>
      <c r="E222" s="197">
        <v>0</v>
      </c>
      <c r="F222" s="197">
        <v>0</v>
      </c>
      <c r="G222" s="197">
        <v>0</v>
      </c>
      <c r="H222" s="269">
        <f t="shared" si="20"/>
        <v>359296.875</v>
      </c>
      <c r="I222" s="269">
        <f t="shared" si="21"/>
        <v>431156.25</v>
      </c>
      <c r="J222" s="269">
        <f t="shared" si="22"/>
        <v>1006031.25</v>
      </c>
      <c r="K222" s="238">
        <f t="shared" si="23"/>
        <v>0</v>
      </c>
      <c r="L222" s="238">
        <f t="shared" si="23"/>
        <v>0</v>
      </c>
      <c r="M222" s="238">
        <f t="shared" si="23"/>
        <v>0</v>
      </c>
      <c r="N222" s="187">
        <f t="shared" si="24"/>
        <v>0</v>
      </c>
    </row>
    <row r="223" spans="1:14" ht="13.9" x14ac:dyDescent="0.4">
      <c r="A223" s="12" t="str">
        <f>Ballast!A223</f>
        <v>CBH Sidings NG</v>
      </c>
      <c r="B223" s="12">
        <f>Ballast!B223</f>
        <v>42</v>
      </c>
      <c r="C223" t="str">
        <f>Ballast!C223</f>
        <v>Jennacubbine</v>
      </c>
      <c r="D223" s="204">
        <f>'DORC build-up'!I167</f>
        <v>1.2</v>
      </c>
      <c r="E223" s="197">
        <v>1</v>
      </c>
      <c r="F223" s="197">
        <v>0</v>
      </c>
      <c r="G223" s="197">
        <v>0</v>
      </c>
      <c r="H223" s="269">
        <f t="shared" si="20"/>
        <v>359296.875</v>
      </c>
      <c r="I223" s="269">
        <f t="shared" si="21"/>
        <v>431156.25</v>
      </c>
      <c r="J223" s="269">
        <f t="shared" si="22"/>
        <v>1006031.25</v>
      </c>
      <c r="K223" s="238">
        <f t="shared" si="23"/>
        <v>431156.25</v>
      </c>
      <c r="L223" s="238">
        <f t="shared" si="23"/>
        <v>0</v>
      </c>
      <c r="M223" s="238">
        <f t="shared" si="23"/>
        <v>0</v>
      </c>
      <c r="N223" s="187">
        <f t="shared" si="24"/>
        <v>431156.25</v>
      </c>
    </row>
    <row r="224" spans="1:14" ht="13.9" x14ac:dyDescent="0.4">
      <c r="A224" s="12" t="str">
        <f>Ballast!A224</f>
        <v>CBH Sidings NG</v>
      </c>
      <c r="B224" s="12">
        <f>Ballast!B224</f>
        <v>42</v>
      </c>
      <c r="C224" t="str">
        <f>Ballast!C224</f>
        <v>Kalannie</v>
      </c>
      <c r="D224" s="204">
        <f>'DORC build-up'!I168</f>
        <v>1.2</v>
      </c>
      <c r="E224" s="197">
        <v>0</v>
      </c>
      <c r="F224" s="197">
        <v>0</v>
      </c>
      <c r="G224" s="197">
        <v>0</v>
      </c>
      <c r="H224" s="269">
        <f t="shared" si="20"/>
        <v>359296.875</v>
      </c>
      <c r="I224" s="269">
        <f t="shared" si="21"/>
        <v>431156.25</v>
      </c>
      <c r="J224" s="269">
        <f t="shared" si="22"/>
        <v>1006031.25</v>
      </c>
      <c r="K224" s="238">
        <f t="shared" si="23"/>
        <v>0</v>
      </c>
      <c r="L224" s="238">
        <f t="shared" si="23"/>
        <v>0</v>
      </c>
      <c r="M224" s="238">
        <f t="shared" si="23"/>
        <v>0</v>
      </c>
      <c r="N224" s="187">
        <f t="shared" si="24"/>
        <v>0</v>
      </c>
    </row>
    <row r="225" spans="1:14" ht="13.9" x14ac:dyDescent="0.4">
      <c r="A225" s="12" t="str">
        <f>Ballast!A225</f>
        <v>CBH Sidings NG</v>
      </c>
      <c r="B225" s="12">
        <f>Ballast!B225</f>
        <v>42</v>
      </c>
      <c r="C225" t="str">
        <f>Ballast!C225</f>
        <v>Karlgarin</v>
      </c>
      <c r="D225" s="204">
        <f>'DORC build-up'!I169</f>
        <v>1.3</v>
      </c>
      <c r="E225" s="197">
        <v>5</v>
      </c>
      <c r="F225" s="197">
        <v>0</v>
      </c>
      <c r="G225" s="197">
        <v>0</v>
      </c>
      <c r="H225" s="269">
        <f t="shared" si="20"/>
        <v>359296.875</v>
      </c>
      <c r="I225" s="269">
        <f t="shared" si="21"/>
        <v>431156.25</v>
      </c>
      <c r="J225" s="269">
        <f t="shared" si="22"/>
        <v>1006031.25</v>
      </c>
      <c r="K225" s="238">
        <f t="shared" si="23"/>
        <v>2335429.6875</v>
      </c>
      <c r="L225" s="238">
        <f t="shared" si="23"/>
        <v>0</v>
      </c>
      <c r="M225" s="238">
        <f t="shared" si="23"/>
        <v>0</v>
      </c>
      <c r="N225" s="187">
        <f t="shared" si="24"/>
        <v>2335429.6875</v>
      </c>
    </row>
    <row r="226" spans="1:14" ht="13.9" x14ac:dyDescent="0.4">
      <c r="A226" s="12" t="str">
        <f>Ballast!A226</f>
        <v>CBH Sidings NG</v>
      </c>
      <c r="B226" s="12">
        <f>Ballast!B226</f>
        <v>42</v>
      </c>
      <c r="C226" t="str">
        <f>Ballast!C226</f>
        <v>Katanning</v>
      </c>
      <c r="D226" s="204">
        <f>'DORC build-up'!I170</f>
        <v>1.3</v>
      </c>
      <c r="E226" s="197">
        <v>5</v>
      </c>
      <c r="F226" s="197">
        <v>0</v>
      </c>
      <c r="G226" s="197">
        <v>0</v>
      </c>
      <c r="H226" s="269">
        <f t="shared" si="20"/>
        <v>359296.875</v>
      </c>
      <c r="I226" s="269">
        <f t="shared" si="21"/>
        <v>431156.25</v>
      </c>
      <c r="J226" s="269">
        <f t="shared" si="22"/>
        <v>1006031.25</v>
      </c>
      <c r="K226" s="238">
        <f t="shared" si="23"/>
        <v>2335429.6875</v>
      </c>
      <c r="L226" s="238">
        <f t="shared" si="23"/>
        <v>0</v>
      </c>
      <c r="M226" s="238">
        <f t="shared" si="23"/>
        <v>0</v>
      </c>
      <c r="N226" s="187">
        <f t="shared" si="24"/>
        <v>2335429.6875</v>
      </c>
    </row>
    <row r="227" spans="1:14" ht="13.9" x14ac:dyDescent="0.4">
      <c r="A227" s="12" t="str">
        <f>Ballast!A227</f>
        <v>CBH Sidings NG</v>
      </c>
      <c r="B227" s="12">
        <f>Ballast!B227</f>
        <v>42</v>
      </c>
      <c r="C227" t="str">
        <f>Ballast!C227</f>
        <v>Kirwan</v>
      </c>
      <c r="D227" s="204">
        <f>'DORC build-up'!I171</f>
        <v>1.2</v>
      </c>
      <c r="E227" s="197">
        <v>1</v>
      </c>
      <c r="F227" s="197">
        <v>0</v>
      </c>
      <c r="G227" s="197">
        <v>0</v>
      </c>
      <c r="H227" s="269">
        <f t="shared" si="20"/>
        <v>359296.875</v>
      </c>
      <c r="I227" s="269">
        <f t="shared" si="21"/>
        <v>431156.25</v>
      </c>
      <c r="J227" s="269">
        <f t="shared" si="22"/>
        <v>1006031.25</v>
      </c>
      <c r="K227" s="238">
        <f t="shared" si="23"/>
        <v>431156.25</v>
      </c>
      <c r="L227" s="238">
        <f t="shared" si="23"/>
        <v>0</v>
      </c>
      <c r="M227" s="238">
        <f t="shared" si="23"/>
        <v>0</v>
      </c>
      <c r="N227" s="187">
        <f t="shared" si="24"/>
        <v>431156.25</v>
      </c>
    </row>
    <row r="228" spans="1:14" ht="13.9" x14ac:dyDescent="0.4">
      <c r="A228" s="12" t="str">
        <f>Ballast!A228</f>
        <v>CBH Sidings NG</v>
      </c>
      <c r="B228" s="12">
        <f>Ballast!B228</f>
        <v>42</v>
      </c>
      <c r="C228" t="str">
        <f>Ballast!C228</f>
        <v>Kondut</v>
      </c>
      <c r="D228" s="204">
        <f>'DORC build-up'!I172</f>
        <v>1.2</v>
      </c>
      <c r="E228" s="197">
        <v>1</v>
      </c>
      <c r="F228" s="197">
        <v>0</v>
      </c>
      <c r="G228" s="197">
        <v>0</v>
      </c>
      <c r="H228" s="269">
        <f t="shared" si="20"/>
        <v>359296.875</v>
      </c>
      <c r="I228" s="269">
        <f t="shared" si="21"/>
        <v>431156.25</v>
      </c>
      <c r="J228" s="269">
        <f t="shared" si="22"/>
        <v>1006031.25</v>
      </c>
      <c r="K228" s="238">
        <f t="shared" si="23"/>
        <v>431156.25</v>
      </c>
      <c r="L228" s="238">
        <f t="shared" si="23"/>
        <v>0</v>
      </c>
      <c r="M228" s="238">
        <f t="shared" si="23"/>
        <v>0</v>
      </c>
      <c r="N228" s="187">
        <f t="shared" si="24"/>
        <v>431156.25</v>
      </c>
    </row>
    <row r="229" spans="1:14" ht="13.9" x14ac:dyDescent="0.4">
      <c r="A229" s="12" t="str">
        <f>Ballast!A229</f>
        <v>CBH Sidings NG</v>
      </c>
      <c r="B229" s="12">
        <f>Ballast!B229</f>
        <v>42</v>
      </c>
      <c r="C229" t="str">
        <f>Ballast!C229</f>
        <v>Konnongorring</v>
      </c>
      <c r="D229" s="204">
        <f>'DORC build-up'!I173</f>
        <v>1.2</v>
      </c>
      <c r="E229" s="197">
        <v>1</v>
      </c>
      <c r="F229" s="197">
        <v>0</v>
      </c>
      <c r="G229" s="197">
        <v>0</v>
      </c>
      <c r="H229" s="269">
        <f t="shared" si="20"/>
        <v>359296.875</v>
      </c>
      <c r="I229" s="269">
        <f t="shared" si="21"/>
        <v>431156.25</v>
      </c>
      <c r="J229" s="269">
        <f t="shared" si="22"/>
        <v>1006031.25</v>
      </c>
      <c r="K229" s="238">
        <f t="shared" si="23"/>
        <v>431156.25</v>
      </c>
      <c r="L229" s="238">
        <f t="shared" si="23"/>
        <v>0</v>
      </c>
      <c r="M229" s="238">
        <f t="shared" si="23"/>
        <v>0</v>
      </c>
      <c r="N229" s="187">
        <f t="shared" si="24"/>
        <v>431156.25</v>
      </c>
    </row>
    <row r="230" spans="1:14" ht="13.9" x14ac:dyDescent="0.4">
      <c r="A230" s="12" t="str">
        <f>Ballast!A230</f>
        <v>CBH Sidings NG</v>
      </c>
      <c r="B230" s="12">
        <f>Ballast!B230</f>
        <v>42</v>
      </c>
      <c r="C230" t="str">
        <f>Ballast!C230</f>
        <v>Koorda</v>
      </c>
      <c r="D230" s="204">
        <f>'DORC build-up'!I174</f>
        <v>1.2</v>
      </c>
      <c r="E230" s="197">
        <v>2</v>
      </c>
      <c r="F230" s="197">
        <v>0</v>
      </c>
      <c r="G230" s="197">
        <v>0</v>
      </c>
      <c r="H230" s="269">
        <f t="shared" si="20"/>
        <v>359296.875</v>
      </c>
      <c r="I230" s="269">
        <f t="shared" si="21"/>
        <v>431156.25</v>
      </c>
      <c r="J230" s="269">
        <f t="shared" si="22"/>
        <v>1006031.25</v>
      </c>
      <c r="K230" s="238">
        <f t="shared" si="23"/>
        <v>862312.5</v>
      </c>
      <c r="L230" s="238">
        <f t="shared" si="23"/>
        <v>0</v>
      </c>
      <c r="M230" s="238">
        <f t="shared" si="23"/>
        <v>0</v>
      </c>
      <c r="N230" s="187">
        <f t="shared" si="24"/>
        <v>862312.5</v>
      </c>
    </row>
    <row r="231" spans="1:14" ht="13.9" x14ac:dyDescent="0.4">
      <c r="A231" s="12" t="str">
        <f>Ballast!A231</f>
        <v>CBH Sidings NG</v>
      </c>
      <c r="B231" s="12">
        <f>Ballast!B231</f>
        <v>42</v>
      </c>
      <c r="C231" t="str">
        <f>Ballast!C231</f>
        <v>Kuender</v>
      </c>
      <c r="D231" s="204">
        <f>'DORC build-up'!I175</f>
        <v>1.3</v>
      </c>
      <c r="E231" s="197">
        <v>2</v>
      </c>
      <c r="F231" s="197">
        <v>0</v>
      </c>
      <c r="G231" s="197">
        <v>0</v>
      </c>
      <c r="H231" s="269">
        <f t="shared" si="20"/>
        <v>359296.875</v>
      </c>
      <c r="I231" s="269">
        <f t="shared" si="21"/>
        <v>431156.25</v>
      </c>
      <c r="J231" s="269">
        <f t="shared" si="22"/>
        <v>1006031.25</v>
      </c>
      <c r="K231" s="238">
        <f t="shared" si="23"/>
        <v>934171.875</v>
      </c>
      <c r="L231" s="238">
        <f t="shared" si="23"/>
        <v>0</v>
      </c>
      <c r="M231" s="238">
        <f t="shared" si="23"/>
        <v>0</v>
      </c>
      <c r="N231" s="187">
        <f t="shared" si="24"/>
        <v>934171.875</v>
      </c>
    </row>
    <row r="232" spans="1:14" ht="13.9" x14ac:dyDescent="0.4">
      <c r="A232" s="12" t="str">
        <f>Ballast!A232</f>
        <v>CBH Sidings NG</v>
      </c>
      <c r="B232" s="12">
        <f>Ballast!B232</f>
        <v>42</v>
      </c>
      <c r="C232" t="str">
        <f>Ballast!C232</f>
        <v>Kukerin</v>
      </c>
      <c r="D232" s="204">
        <f>'DORC build-up'!I176</f>
        <v>1.3</v>
      </c>
      <c r="E232" s="197">
        <v>0</v>
      </c>
      <c r="F232" s="197">
        <v>0</v>
      </c>
      <c r="G232" s="197">
        <v>0</v>
      </c>
      <c r="H232" s="269">
        <f t="shared" si="20"/>
        <v>359296.875</v>
      </c>
      <c r="I232" s="269">
        <f t="shared" si="21"/>
        <v>431156.25</v>
      </c>
      <c r="J232" s="269">
        <f t="shared" si="22"/>
        <v>1006031.25</v>
      </c>
      <c r="K232" s="238">
        <f t="shared" si="23"/>
        <v>0</v>
      </c>
      <c r="L232" s="238">
        <f t="shared" si="23"/>
        <v>0</v>
      </c>
      <c r="M232" s="238">
        <f t="shared" si="23"/>
        <v>0</v>
      </c>
      <c r="N232" s="187">
        <f t="shared" si="24"/>
        <v>0</v>
      </c>
    </row>
    <row r="233" spans="1:14" ht="13.9" x14ac:dyDescent="0.4">
      <c r="A233" s="12" t="str">
        <f>Ballast!A233</f>
        <v>CBH Sidings NG</v>
      </c>
      <c r="B233" s="12">
        <f>Ballast!B233</f>
        <v>42</v>
      </c>
      <c r="C233" t="str">
        <f>Ballast!C233</f>
        <v>Kulja</v>
      </c>
      <c r="D233" s="204">
        <f>'DORC build-up'!I177</f>
        <v>1.2</v>
      </c>
      <c r="E233" s="197">
        <v>2</v>
      </c>
      <c r="F233" s="197">
        <v>0</v>
      </c>
      <c r="G233" s="197">
        <v>0</v>
      </c>
      <c r="H233" s="269">
        <f t="shared" si="20"/>
        <v>359296.875</v>
      </c>
      <c r="I233" s="269">
        <f t="shared" si="21"/>
        <v>431156.25</v>
      </c>
      <c r="J233" s="269">
        <f t="shared" si="22"/>
        <v>1006031.25</v>
      </c>
      <c r="K233" s="238">
        <f t="shared" si="23"/>
        <v>862312.5</v>
      </c>
      <c r="L233" s="238">
        <f t="shared" si="23"/>
        <v>0</v>
      </c>
      <c r="M233" s="238">
        <f t="shared" si="23"/>
        <v>0</v>
      </c>
      <c r="N233" s="187">
        <f t="shared" si="24"/>
        <v>862312.5</v>
      </c>
    </row>
    <row r="234" spans="1:14" ht="13.9" x14ac:dyDescent="0.4">
      <c r="A234" s="12" t="str">
        <f>Ballast!A234</f>
        <v>CBH Sidings NG</v>
      </c>
      <c r="B234" s="12">
        <f>Ballast!B234</f>
        <v>42</v>
      </c>
      <c r="C234" t="str">
        <f>Ballast!C234</f>
        <v>Lake Grace</v>
      </c>
      <c r="D234" s="204">
        <f>'DORC build-up'!I178</f>
        <v>1.3</v>
      </c>
      <c r="E234" s="197">
        <v>1</v>
      </c>
      <c r="F234" s="197">
        <v>0</v>
      </c>
      <c r="G234" s="197">
        <v>0</v>
      </c>
      <c r="H234" s="269">
        <f t="shared" si="20"/>
        <v>359296.875</v>
      </c>
      <c r="I234" s="269">
        <f t="shared" si="21"/>
        <v>431156.25</v>
      </c>
      <c r="J234" s="269">
        <f t="shared" si="22"/>
        <v>1006031.25</v>
      </c>
      <c r="K234" s="238">
        <f t="shared" si="23"/>
        <v>467085.9375</v>
      </c>
      <c r="L234" s="238">
        <f t="shared" si="23"/>
        <v>0</v>
      </c>
      <c r="M234" s="238">
        <f t="shared" si="23"/>
        <v>0</v>
      </c>
      <c r="N234" s="187">
        <f t="shared" si="24"/>
        <v>467085.9375</v>
      </c>
    </row>
    <row r="235" spans="1:14" ht="13.9" x14ac:dyDescent="0.4">
      <c r="A235" s="12" t="str">
        <f>Ballast!A235</f>
        <v>CBH Sidings NG</v>
      </c>
      <c r="B235" s="12">
        <f>Ballast!B235</f>
        <v>42</v>
      </c>
      <c r="C235" t="str">
        <f>Ballast!C235</f>
        <v>Latham</v>
      </c>
      <c r="D235" s="204">
        <f>'DORC build-up'!I179</f>
        <v>1.3</v>
      </c>
      <c r="E235" s="197">
        <v>0</v>
      </c>
      <c r="F235" s="197">
        <v>0</v>
      </c>
      <c r="G235" s="197">
        <v>0</v>
      </c>
      <c r="H235" s="269">
        <f t="shared" si="20"/>
        <v>359296.875</v>
      </c>
      <c r="I235" s="269">
        <f t="shared" si="21"/>
        <v>431156.25</v>
      </c>
      <c r="J235" s="269">
        <f t="shared" si="22"/>
        <v>1006031.25</v>
      </c>
      <c r="K235" s="238">
        <f t="shared" si="23"/>
        <v>0</v>
      </c>
      <c r="L235" s="238">
        <f t="shared" si="23"/>
        <v>0</v>
      </c>
      <c r="M235" s="238">
        <f t="shared" si="23"/>
        <v>0</v>
      </c>
      <c r="N235" s="187">
        <f t="shared" si="24"/>
        <v>0</v>
      </c>
    </row>
    <row r="236" spans="1:14" ht="13.9" x14ac:dyDescent="0.4">
      <c r="A236" s="12" t="str">
        <f>Ballast!A236</f>
        <v>CBH Sidings NG</v>
      </c>
      <c r="B236" s="12">
        <f>Ballast!B236</f>
        <v>42</v>
      </c>
      <c r="C236" t="str">
        <f>Ballast!C236</f>
        <v>Manmanning</v>
      </c>
      <c r="D236" s="204">
        <f>'DORC build-up'!I180</f>
        <v>1.2</v>
      </c>
      <c r="E236" s="197">
        <v>1</v>
      </c>
      <c r="F236" s="197">
        <v>0</v>
      </c>
      <c r="G236" s="197">
        <v>0</v>
      </c>
      <c r="H236" s="269">
        <f t="shared" si="20"/>
        <v>359296.875</v>
      </c>
      <c r="I236" s="269">
        <f t="shared" si="21"/>
        <v>431156.25</v>
      </c>
      <c r="J236" s="269">
        <f t="shared" si="22"/>
        <v>1006031.25</v>
      </c>
      <c r="K236" s="238">
        <f t="shared" si="23"/>
        <v>431156.25</v>
      </c>
      <c r="L236" s="238">
        <f t="shared" si="23"/>
        <v>0</v>
      </c>
      <c r="M236" s="238">
        <f t="shared" si="23"/>
        <v>0</v>
      </c>
      <c r="N236" s="187">
        <f t="shared" si="24"/>
        <v>431156.25</v>
      </c>
    </row>
    <row r="237" spans="1:14" ht="13.9" x14ac:dyDescent="0.4">
      <c r="A237" s="12" t="str">
        <f>Ballast!A237</f>
        <v>CBH Sidings NG</v>
      </c>
      <c r="B237" s="12">
        <f>Ballast!B237</f>
        <v>42</v>
      </c>
      <c r="C237" t="str">
        <f>Ballast!C237</f>
        <v>Marchagee</v>
      </c>
      <c r="D237" s="204">
        <f>'DORC build-up'!I181</f>
        <v>1.3</v>
      </c>
      <c r="E237" s="197">
        <v>1</v>
      </c>
      <c r="F237" s="197">
        <v>0</v>
      </c>
      <c r="G237" s="197">
        <v>0</v>
      </c>
      <c r="H237" s="269">
        <f t="shared" si="20"/>
        <v>359296.875</v>
      </c>
      <c r="I237" s="269">
        <f t="shared" si="21"/>
        <v>431156.25</v>
      </c>
      <c r="J237" s="269">
        <f t="shared" si="22"/>
        <v>1006031.25</v>
      </c>
      <c r="K237" s="238">
        <f t="shared" si="23"/>
        <v>467085.9375</v>
      </c>
      <c r="L237" s="238">
        <f t="shared" si="23"/>
        <v>0</v>
      </c>
      <c r="M237" s="238">
        <f t="shared" si="23"/>
        <v>0</v>
      </c>
      <c r="N237" s="187">
        <f t="shared" si="24"/>
        <v>467085.9375</v>
      </c>
    </row>
    <row r="238" spans="1:14" ht="13.9" x14ac:dyDescent="0.4">
      <c r="A238" s="12" t="str">
        <f>Ballast!A238</f>
        <v>CBH Sidings NG</v>
      </c>
      <c r="B238" s="12">
        <f>Ballast!B238</f>
        <v>42</v>
      </c>
      <c r="C238" t="str">
        <f>Ballast!C238</f>
        <v>Maya</v>
      </c>
      <c r="D238" s="204">
        <f>'DORC build-up'!I182</f>
        <v>1.3</v>
      </c>
      <c r="E238" s="197">
        <v>0</v>
      </c>
      <c r="F238" s="197">
        <v>0</v>
      </c>
      <c r="G238" s="197">
        <v>0</v>
      </c>
      <c r="H238" s="269">
        <f t="shared" si="20"/>
        <v>359296.875</v>
      </c>
      <c r="I238" s="269">
        <f t="shared" si="21"/>
        <v>431156.25</v>
      </c>
      <c r="J238" s="269">
        <f t="shared" si="22"/>
        <v>1006031.25</v>
      </c>
      <c r="K238" s="238">
        <f t="shared" si="23"/>
        <v>0</v>
      </c>
      <c r="L238" s="238">
        <f t="shared" si="23"/>
        <v>0</v>
      </c>
      <c r="M238" s="238">
        <f t="shared" si="23"/>
        <v>0</v>
      </c>
      <c r="N238" s="187">
        <f t="shared" si="24"/>
        <v>0</v>
      </c>
    </row>
    <row r="239" spans="1:14" ht="13.9" x14ac:dyDescent="0.4">
      <c r="A239" s="12" t="str">
        <f>Ballast!A239</f>
        <v>CBH Sidings NG</v>
      </c>
      <c r="B239" s="12">
        <f>Ballast!B239</f>
        <v>42</v>
      </c>
      <c r="C239" t="str">
        <f>Ballast!C239</f>
        <v>McLevie</v>
      </c>
      <c r="D239" s="204">
        <f>'DORC build-up'!I183</f>
        <v>1.2</v>
      </c>
      <c r="E239" s="197">
        <v>0</v>
      </c>
      <c r="F239" s="197">
        <v>0</v>
      </c>
      <c r="G239" s="197">
        <v>0</v>
      </c>
      <c r="H239" s="269">
        <f t="shared" si="20"/>
        <v>359296.875</v>
      </c>
      <c r="I239" s="269">
        <f t="shared" si="21"/>
        <v>431156.25</v>
      </c>
      <c r="J239" s="269">
        <f t="shared" si="22"/>
        <v>1006031.25</v>
      </c>
      <c r="K239" s="238">
        <f t="shared" si="23"/>
        <v>0</v>
      </c>
      <c r="L239" s="238">
        <f t="shared" si="23"/>
        <v>0</v>
      </c>
      <c r="M239" s="238">
        <f t="shared" si="23"/>
        <v>0</v>
      </c>
      <c r="N239" s="187">
        <f t="shared" si="24"/>
        <v>0</v>
      </c>
    </row>
    <row r="240" spans="1:14" ht="13.9" x14ac:dyDescent="0.4">
      <c r="A240" s="12" t="str">
        <f>Ballast!A240</f>
        <v>CBH Sidings NG</v>
      </c>
      <c r="B240" s="12">
        <f>Ballast!B240</f>
        <v>42</v>
      </c>
      <c r="C240" t="str">
        <f>Ballast!C240</f>
        <v>Miling</v>
      </c>
      <c r="D240" s="204">
        <f>'DORC build-up'!I184</f>
        <v>1.2</v>
      </c>
      <c r="E240" s="197">
        <v>1</v>
      </c>
      <c r="F240" s="197">
        <v>0</v>
      </c>
      <c r="G240" s="197">
        <v>0</v>
      </c>
      <c r="H240" s="269">
        <f t="shared" si="20"/>
        <v>359296.875</v>
      </c>
      <c r="I240" s="269">
        <f t="shared" si="21"/>
        <v>431156.25</v>
      </c>
      <c r="J240" s="269">
        <f t="shared" si="22"/>
        <v>1006031.25</v>
      </c>
      <c r="K240" s="238">
        <f t="shared" si="23"/>
        <v>431156.25</v>
      </c>
      <c r="L240" s="238">
        <f t="shared" si="23"/>
        <v>0</v>
      </c>
      <c r="M240" s="238">
        <f t="shared" si="23"/>
        <v>0</v>
      </c>
      <c r="N240" s="187">
        <f t="shared" si="24"/>
        <v>431156.25</v>
      </c>
    </row>
    <row r="241" spans="1:14" ht="13.9" x14ac:dyDescent="0.4">
      <c r="A241" s="12" t="str">
        <f>Ballast!A241</f>
        <v>CBH Sidings NG</v>
      </c>
      <c r="B241" s="12">
        <f>Ballast!B241</f>
        <v>42</v>
      </c>
      <c r="C241" t="str">
        <f>Ballast!C241</f>
        <v>Mingenew</v>
      </c>
      <c r="D241" s="204">
        <f>'DORC build-up'!I185</f>
        <v>1.3</v>
      </c>
      <c r="E241" s="197">
        <v>2</v>
      </c>
      <c r="F241" s="197">
        <v>0</v>
      </c>
      <c r="G241" s="197">
        <v>0</v>
      </c>
      <c r="H241" s="269">
        <f t="shared" si="20"/>
        <v>359296.875</v>
      </c>
      <c r="I241" s="269">
        <f t="shared" si="21"/>
        <v>431156.25</v>
      </c>
      <c r="J241" s="269">
        <f t="shared" si="22"/>
        <v>1006031.25</v>
      </c>
      <c r="K241" s="238">
        <f t="shared" si="23"/>
        <v>934171.875</v>
      </c>
      <c r="L241" s="238">
        <f t="shared" si="23"/>
        <v>0</v>
      </c>
      <c r="M241" s="238">
        <f t="shared" si="23"/>
        <v>0</v>
      </c>
      <c r="N241" s="187">
        <f t="shared" si="24"/>
        <v>934171.875</v>
      </c>
    </row>
    <row r="242" spans="1:14" ht="13.9" x14ac:dyDescent="0.4">
      <c r="A242" s="12" t="str">
        <f>Ballast!A242</f>
        <v>CBH Sidings NG</v>
      </c>
      <c r="B242" s="12">
        <f>Ballast!B242</f>
        <v>42</v>
      </c>
      <c r="C242" t="str">
        <f>Ballast!C242</f>
        <v>Mogumber</v>
      </c>
      <c r="D242" s="204">
        <f>'DORC build-up'!I186</f>
        <v>1.3</v>
      </c>
      <c r="E242" s="197">
        <v>0</v>
      </c>
      <c r="F242" s="197">
        <v>0</v>
      </c>
      <c r="G242" s="197">
        <v>0</v>
      </c>
      <c r="H242" s="269">
        <f t="shared" si="20"/>
        <v>359296.875</v>
      </c>
      <c r="I242" s="269">
        <f t="shared" si="21"/>
        <v>431156.25</v>
      </c>
      <c r="J242" s="269">
        <f t="shared" si="22"/>
        <v>1006031.25</v>
      </c>
      <c r="K242" s="238">
        <f t="shared" si="23"/>
        <v>0</v>
      </c>
      <c r="L242" s="238">
        <f t="shared" si="23"/>
        <v>0</v>
      </c>
      <c r="M242" s="238">
        <f t="shared" si="23"/>
        <v>0</v>
      </c>
      <c r="N242" s="187">
        <f t="shared" si="24"/>
        <v>0</v>
      </c>
    </row>
    <row r="243" spans="1:14" ht="13.9" x14ac:dyDescent="0.4">
      <c r="A243" s="12" t="str">
        <f>Ballast!A243</f>
        <v>CBH Sidings NG</v>
      </c>
      <c r="B243" s="12">
        <f>Ballast!B243</f>
        <v>42</v>
      </c>
      <c r="C243" t="str">
        <f>Ballast!C243</f>
        <v>Moora</v>
      </c>
      <c r="D243" s="204">
        <f>'DORC build-up'!I187</f>
        <v>1.3</v>
      </c>
      <c r="E243" s="197">
        <v>3</v>
      </c>
      <c r="F243" s="197">
        <v>0</v>
      </c>
      <c r="G243" s="197">
        <v>0</v>
      </c>
      <c r="H243" s="269">
        <f t="shared" si="20"/>
        <v>359296.875</v>
      </c>
      <c r="I243" s="269">
        <f t="shared" si="21"/>
        <v>431156.25</v>
      </c>
      <c r="J243" s="269">
        <f t="shared" si="22"/>
        <v>1006031.25</v>
      </c>
      <c r="K243" s="238">
        <f t="shared" si="23"/>
        <v>1401257.8125</v>
      </c>
      <c r="L243" s="238">
        <f t="shared" si="23"/>
        <v>0</v>
      </c>
      <c r="M243" s="238">
        <f t="shared" si="23"/>
        <v>0</v>
      </c>
      <c r="N243" s="187">
        <f t="shared" si="24"/>
        <v>1401257.8125</v>
      </c>
    </row>
    <row r="244" spans="1:14" ht="13.9" x14ac:dyDescent="0.4">
      <c r="A244" s="12" t="str">
        <f>Ballast!A244</f>
        <v>CBH Sidings NG</v>
      </c>
      <c r="B244" s="12">
        <f>Ballast!B244</f>
        <v>42</v>
      </c>
      <c r="C244" t="str">
        <f>Ballast!C244</f>
        <v>Morawa</v>
      </c>
      <c r="D244" s="204">
        <f>'DORC build-up'!I188</f>
        <v>1.3</v>
      </c>
      <c r="E244" s="197">
        <v>5</v>
      </c>
      <c r="F244" s="197">
        <v>0</v>
      </c>
      <c r="G244" s="197">
        <v>0</v>
      </c>
      <c r="H244" s="269">
        <f t="shared" si="20"/>
        <v>359296.875</v>
      </c>
      <c r="I244" s="269">
        <f t="shared" si="21"/>
        <v>431156.25</v>
      </c>
      <c r="J244" s="269">
        <f t="shared" si="22"/>
        <v>1006031.25</v>
      </c>
      <c r="K244" s="238">
        <f t="shared" si="23"/>
        <v>2335429.6875</v>
      </c>
      <c r="L244" s="238">
        <f t="shared" si="23"/>
        <v>0</v>
      </c>
      <c r="M244" s="238">
        <f t="shared" si="23"/>
        <v>0</v>
      </c>
      <c r="N244" s="187">
        <f t="shared" si="24"/>
        <v>2335429.6875</v>
      </c>
    </row>
    <row r="245" spans="1:14" ht="13.9" x14ac:dyDescent="0.4">
      <c r="A245" s="12" t="str">
        <f>Ballast!A245</f>
        <v>CBH Sidings NG</v>
      </c>
      <c r="B245" s="12">
        <f>Ballast!B245</f>
        <v>42</v>
      </c>
      <c r="C245" t="str">
        <f>Ballast!C245</f>
        <v>Moulyinning</v>
      </c>
      <c r="D245" s="204">
        <f>'DORC build-up'!I189</f>
        <v>1.3</v>
      </c>
      <c r="E245" s="197">
        <v>0</v>
      </c>
      <c r="F245" s="197">
        <v>0</v>
      </c>
      <c r="G245" s="197">
        <v>0</v>
      </c>
      <c r="H245" s="269">
        <f t="shared" si="20"/>
        <v>359296.875</v>
      </c>
      <c r="I245" s="269">
        <f t="shared" si="21"/>
        <v>431156.25</v>
      </c>
      <c r="J245" s="269">
        <f t="shared" si="22"/>
        <v>1006031.25</v>
      </c>
      <c r="K245" s="238">
        <f t="shared" si="23"/>
        <v>0</v>
      </c>
      <c r="L245" s="238">
        <f t="shared" si="23"/>
        <v>0</v>
      </c>
      <c r="M245" s="238">
        <f t="shared" si="23"/>
        <v>0</v>
      </c>
      <c r="N245" s="187">
        <f t="shared" si="24"/>
        <v>0</v>
      </c>
    </row>
    <row r="246" spans="1:14" ht="13.9" x14ac:dyDescent="0.4">
      <c r="A246" s="12" t="str">
        <f>Ballast!A246</f>
        <v>CBH Sidings NG</v>
      </c>
      <c r="B246" s="12">
        <f>Ballast!B246</f>
        <v>42</v>
      </c>
      <c r="C246" t="str">
        <f>Ballast!C246</f>
        <v>Mount Kokeby</v>
      </c>
      <c r="D246" s="204">
        <f>'DORC build-up'!I190</f>
        <v>1.3</v>
      </c>
      <c r="E246" s="197">
        <v>0</v>
      </c>
      <c r="F246" s="197">
        <v>0</v>
      </c>
      <c r="G246" s="197">
        <v>0</v>
      </c>
      <c r="H246" s="269">
        <f t="shared" si="20"/>
        <v>359296.875</v>
      </c>
      <c r="I246" s="269">
        <f t="shared" si="21"/>
        <v>431156.25</v>
      </c>
      <c r="J246" s="269">
        <f t="shared" si="22"/>
        <v>1006031.25</v>
      </c>
      <c r="K246" s="238">
        <f t="shared" si="23"/>
        <v>0</v>
      </c>
      <c r="L246" s="238">
        <f t="shared" si="23"/>
        <v>0</v>
      </c>
      <c r="M246" s="238">
        <f t="shared" si="23"/>
        <v>0</v>
      </c>
      <c r="N246" s="187">
        <f t="shared" si="24"/>
        <v>0</v>
      </c>
    </row>
    <row r="247" spans="1:14" ht="13.9" x14ac:dyDescent="0.4">
      <c r="A247" s="12" t="str">
        <f>Ballast!A247</f>
        <v>CBH Sidings NG</v>
      </c>
      <c r="B247" s="12">
        <f>Ballast!B247</f>
        <v>42</v>
      </c>
      <c r="C247" t="str">
        <f>Ballast!C247</f>
        <v>Mukinbudin</v>
      </c>
      <c r="D247" s="204">
        <f>'DORC build-up'!I191</f>
        <v>1.2</v>
      </c>
      <c r="E247" s="197">
        <v>0</v>
      </c>
      <c r="F247" s="197">
        <v>0</v>
      </c>
      <c r="G247" s="197">
        <v>0</v>
      </c>
      <c r="H247" s="269">
        <f t="shared" si="20"/>
        <v>359296.875</v>
      </c>
      <c r="I247" s="269">
        <f t="shared" si="21"/>
        <v>431156.25</v>
      </c>
      <c r="J247" s="269">
        <f t="shared" si="22"/>
        <v>1006031.25</v>
      </c>
      <c r="K247" s="238">
        <f t="shared" si="23"/>
        <v>0</v>
      </c>
      <c r="L247" s="238">
        <f t="shared" si="23"/>
        <v>0</v>
      </c>
      <c r="M247" s="238">
        <f t="shared" si="23"/>
        <v>0</v>
      </c>
      <c r="N247" s="187">
        <f t="shared" si="24"/>
        <v>0</v>
      </c>
    </row>
    <row r="248" spans="1:14" ht="13.9" x14ac:dyDescent="0.4">
      <c r="A248" s="12" t="str">
        <f>Ballast!A248</f>
        <v>CBH Sidings NG</v>
      </c>
      <c r="B248" s="12">
        <f>Ballast!B248</f>
        <v>42</v>
      </c>
      <c r="C248" t="str">
        <f>Ballast!C248</f>
        <v>Mullewa</v>
      </c>
      <c r="D248" s="204">
        <f>'DORC build-up'!I192</f>
        <v>1.3</v>
      </c>
      <c r="E248" s="197">
        <v>5</v>
      </c>
      <c r="F248" s="197">
        <v>0</v>
      </c>
      <c r="G248" s="197">
        <v>0</v>
      </c>
      <c r="H248" s="269">
        <f t="shared" si="20"/>
        <v>359296.875</v>
      </c>
      <c r="I248" s="269">
        <f t="shared" si="21"/>
        <v>431156.25</v>
      </c>
      <c r="J248" s="269">
        <f t="shared" si="22"/>
        <v>1006031.25</v>
      </c>
      <c r="K248" s="238">
        <f t="shared" si="23"/>
        <v>2335429.6875</v>
      </c>
      <c r="L248" s="238">
        <f t="shared" si="23"/>
        <v>0</v>
      </c>
      <c r="M248" s="238">
        <f t="shared" si="23"/>
        <v>0</v>
      </c>
      <c r="N248" s="187">
        <f t="shared" si="24"/>
        <v>2335429.6875</v>
      </c>
    </row>
    <row r="249" spans="1:14" ht="13.9" x14ac:dyDescent="0.4">
      <c r="A249" s="12" t="str">
        <f>Ballast!A249</f>
        <v>CBH Sidings NG</v>
      </c>
      <c r="B249" s="12">
        <f>Ballast!B249</f>
        <v>42</v>
      </c>
      <c r="C249" t="str">
        <f>Ballast!C249</f>
        <v>Narrogin</v>
      </c>
      <c r="D249" s="204">
        <f>'DORC build-up'!I193</f>
        <v>1.3</v>
      </c>
      <c r="E249" s="197">
        <v>2</v>
      </c>
      <c r="F249" s="197">
        <v>0</v>
      </c>
      <c r="G249" s="197">
        <v>0</v>
      </c>
      <c r="H249" s="269">
        <f t="shared" si="20"/>
        <v>359296.875</v>
      </c>
      <c r="I249" s="269">
        <f t="shared" si="21"/>
        <v>431156.25</v>
      </c>
      <c r="J249" s="269">
        <f t="shared" si="22"/>
        <v>1006031.25</v>
      </c>
      <c r="K249" s="238">
        <f t="shared" si="23"/>
        <v>934171.875</v>
      </c>
      <c r="L249" s="238">
        <f t="shared" si="23"/>
        <v>0</v>
      </c>
      <c r="M249" s="238">
        <f t="shared" si="23"/>
        <v>0</v>
      </c>
      <c r="N249" s="187">
        <f t="shared" si="24"/>
        <v>934171.875</v>
      </c>
    </row>
    <row r="250" spans="1:14" ht="13.9" x14ac:dyDescent="0.4">
      <c r="A250" s="12" t="str">
        <f>Ballast!A250</f>
        <v>CBH Sidings NG</v>
      </c>
      <c r="B250" s="12">
        <f>Ballast!B250</f>
        <v>42</v>
      </c>
      <c r="C250" t="str">
        <f>Ballast!C250</f>
        <v>Newdegate</v>
      </c>
      <c r="D250" s="204">
        <f>'DORC build-up'!I194</f>
        <v>1.3</v>
      </c>
      <c r="E250" s="197">
        <v>0</v>
      </c>
      <c r="F250" s="197">
        <v>0</v>
      </c>
      <c r="G250" s="197">
        <v>0</v>
      </c>
      <c r="H250" s="269">
        <f t="shared" si="20"/>
        <v>359296.875</v>
      </c>
      <c r="I250" s="269">
        <f t="shared" si="21"/>
        <v>431156.25</v>
      </c>
      <c r="J250" s="269">
        <f t="shared" si="22"/>
        <v>1006031.25</v>
      </c>
      <c r="K250" s="238">
        <f t="shared" si="23"/>
        <v>0</v>
      </c>
      <c r="L250" s="238">
        <f t="shared" si="23"/>
        <v>0</v>
      </c>
      <c r="M250" s="238">
        <f t="shared" si="23"/>
        <v>0</v>
      </c>
      <c r="N250" s="187">
        <f t="shared" si="24"/>
        <v>0</v>
      </c>
    </row>
    <row r="251" spans="1:14" ht="13.9" x14ac:dyDescent="0.4">
      <c r="A251" s="12" t="str">
        <f>Ballast!A251</f>
        <v>CBH Sidings NG</v>
      </c>
      <c r="B251" s="12">
        <f>Ballast!B251</f>
        <v>42</v>
      </c>
      <c r="C251" t="str">
        <f>Ballast!C251</f>
        <v>Perenjori</v>
      </c>
      <c r="D251" s="204">
        <f>'DORC build-up'!I195</f>
        <v>1.3</v>
      </c>
      <c r="E251" s="197">
        <v>3</v>
      </c>
      <c r="F251" s="197">
        <v>0</v>
      </c>
      <c r="G251" s="197">
        <v>0</v>
      </c>
      <c r="H251" s="269">
        <f t="shared" si="20"/>
        <v>359296.875</v>
      </c>
      <c r="I251" s="269">
        <f t="shared" si="21"/>
        <v>431156.25</v>
      </c>
      <c r="J251" s="269">
        <f t="shared" si="22"/>
        <v>1006031.25</v>
      </c>
      <c r="K251" s="238">
        <f t="shared" si="23"/>
        <v>1401257.8125</v>
      </c>
      <c r="L251" s="238">
        <f t="shared" si="23"/>
        <v>0</v>
      </c>
      <c r="M251" s="238">
        <f t="shared" si="23"/>
        <v>0</v>
      </c>
      <c r="N251" s="187">
        <f t="shared" si="24"/>
        <v>1401257.8125</v>
      </c>
    </row>
    <row r="252" spans="1:14" ht="13.9" x14ac:dyDescent="0.4">
      <c r="A252" s="12" t="str">
        <f>Ballast!A252</f>
        <v>CBH Sidings NG</v>
      </c>
      <c r="B252" s="12">
        <f>Ballast!B252</f>
        <v>42</v>
      </c>
      <c r="C252" t="str">
        <f>Ballast!C252</f>
        <v>Piawanning</v>
      </c>
      <c r="D252" s="204">
        <f>'DORC build-up'!I196</f>
        <v>1.2</v>
      </c>
      <c r="E252" s="197">
        <v>2</v>
      </c>
      <c r="F252" s="197">
        <v>0</v>
      </c>
      <c r="G252" s="197">
        <v>0</v>
      </c>
      <c r="H252" s="269">
        <f t="shared" si="20"/>
        <v>359296.875</v>
      </c>
      <c r="I252" s="269">
        <f t="shared" si="21"/>
        <v>431156.25</v>
      </c>
      <c r="J252" s="269">
        <f t="shared" si="22"/>
        <v>1006031.25</v>
      </c>
      <c r="K252" s="238">
        <f t="shared" si="23"/>
        <v>862312.5</v>
      </c>
      <c r="L252" s="238">
        <f t="shared" si="23"/>
        <v>0</v>
      </c>
      <c r="M252" s="238">
        <f t="shared" si="23"/>
        <v>0</v>
      </c>
      <c r="N252" s="187">
        <f t="shared" si="24"/>
        <v>862312.5</v>
      </c>
    </row>
    <row r="253" spans="1:14" ht="13.9" x14ac:dyDescent="0.4">
      <c r="A253" s="12" t="str">
        <f>Ballast!A253</f>
        <v>CBH Sidings NG</v>
      </c>
      <c r="B253" s="12">
        <f>Ballast!B253</f>
        <v>42</v>
      </c>
      <c r="C253" t="str">
        <f>Ballast!C253</f>
        <v>Pingaring</v>
      </c>
      <c r="D253" s="204">
        <f>'DORC build-up'!I197</f>
        <v>1.3</v>
      </c>
      <c r="E253" s="197">
        <v>0</v>
      </c>
      <c r="F253" s="197">
        <v>0</v>
      </c>
      <c r="G253" s="197">
        <v>0</v>
      </c>
      <c r="H253" s="269">
        <f t="shared" si="20"/>
        <v>359296.875</v>
      </c>
      <c r="I253" s="269">
        <f t="shared" si="21"/>
        <v>431156.25</v>
      </c>
      <c r="J253" s="269">
        <f t="shared" si="22"/>
        <v>1006031.25</v>
      </c>
      <c r="K253" s="238">
        <f t="shared" si="23"/>
        <v>0</v>
      </c>
      <c r="L253" s="238">
        <f t="shared" si="23"/>
        <v>0</v>
      </c>
      <c r="M253" s="238">
        <f t="shared" si="23"/>
        <v>0</v>
      </c>
      <c r="N253" s="187">
        <f t="shared" si="24"/>
        <v>0</v>
      </c>
    </row>
    <row r="254" spans="1:14" ht="13.9" x14ac:dyDescent="0.4">
      <c r="A254" s="12" t="str">
        <f>Ballast!A254</f>
        <v>CBH Sidings NG</v>
      </c>
      <c r="B254" s="12">
        <f>Ballast!B254</f>
        <v>42</v>
      </c>
      <c r="C254" t="str">
        <f>Ballast!C254</f>
        <v>Pithara</v>
      </c>
      <c r="D254" s="204">
        <f>'DORC build-up'!I198</f>
        <v>1.2</v>
      </c>
      <c r="E254" s="197">
        <v>2</v>
      </c>
      <c r="F254" s="197">
        <v>0</v>
      </c>
      <c r="G254" s="197">
        <v>0</v>
      </c>
      <c r="H254" s="269">
        <f t="shared" si="20"/>
        <v>359296.875</v>
      </c>
      <c r="I254" s="269">
        <f t="shared" si="21"/>
        <v>431156.25</v>
      </c>
      <c r="J254" s="269">
        <f t="shared" si="22"/>
        <v>1006031.25</v>
      </c>
      <c r="K254" s="238">
        <f t="shared" si="23"/>
        <v>862312.5</v>
      </c>
      <c r="L254" s="238">
        <f t="shared" si="23"/>
        <v>0</v>
      </c>
      <c r="M254" s="238">
        <f t="shared" si="23"/>
        <v>0</v>
      </c>
      <c r="N254" s="187">
        <f t="shared" si="24"/>
        <v>862312.5</v>
      </c>
    </row>
    <row r="255" spans="1:14" ht="13.9" x14ac:dyDescent="0.4">
      <c r="A255" s="12" t="str">
        <f>Ballast!A255</f>
        <v>CBH Sidings NG</v>
      </c>
      <c r="B255" s="12">
        <f>Ballast!B255</f>
        <v>42</v>
      </c>
      <c r="C255" t="str">
        <f>Ballast!C255</f>
        <v>Tambellup</v>
      </c>
      <c r="D255" s="204">
        <f>'DORC build-up'!I199</f>
        <v>1.3</v>
      </c>
      <c r="E255" s="197">
        <v>2</v>
      </c>
      <c r="F255" s="197">
        <v>0</v>
      </c>
      <c r="G255" s="197">
        <v>0</v>
      </c>
      <c r="H255" s="269">
        <f t="shared" si="20"/>
        <v>359296.875</v>
      </c>
      <c r="I255" s="269">
        <f t="shared" si="21"/>
        <v>431156.25</v>
      </c>
      <c r="J255" s="269">
        <f t="shared" si="22"/>
        <v>1006031.25</v>
      </c>
      <c r="K255" s="238">
        <f t="shared" si="23"/>
        <v>934171.875</v>
      </c>
      <c r="L255" s="238">
        <f t="shared" si="23"/>
        <v>0</v>
      </c>
      <c r="M255" s="238">
        <f t="shared" si="23"/>
        <v>0</v>
      </c>
      <c r="N255" s="187">
        <f t="shared" si="24"/>
        <v>934171.875</v>
      </c>
    </row>
    <row r="256" spans="1:14" ht="13.9" x14ac:dyDescent="0.4">
      <c r="A256" s="12" t="str">
        <f>Ballast!A256</f>
        <v>CBH Sidings NG</v>
      </c>
      <c r="B256" s="12">
        <f>Ballast!B256</f>
        <v>42</v>
      </c>
      <c r="C256" t="str">
        <f>Ballast!C256</f>
        <v>Tarin Rock</v>
      </c>
      <c r="D256" s="204">
        <f>'DORC build-up'!I200</f>
        <v>1.3</v>
      </c>
      <c r="E256" s="197">
        <v>0</v>
      </c>
      <c r="F256" s="197">
        <v>0</v>
      </c>
      <c r="G256" s="197">
        <v>0</v>
      </c>
      <c r="H256" s="269">
        <f t="shared" si="20"/>
        <v>359296.875</v>
      </c>
      <c r="I256" s="269">
        <f t="shared" si="21"/>
        <v>431156.25</v>
      </c>
      <c r="J256" s="269">
        <f t="shared" si="22"/>
        <v>1006031.25</v>
      </c>
      <c r="K256" s="238">
        <f t="shared" si="23"/>
        <v>0</v>
      </c>
      <c r="L256" s="238">
        <f t="shared" si="23"/>
        <v>0</v>
      </c>
      <c r="M256" s="238">
        <f t="shared" si="23"/>
        <v>0</v>
      </c>
      <c r="N256" s="187">
        <f t="shared" si="24"/>
        <v>0</v>
      </c>
    </row>
    <row r="257" spans="1:14" ht="13.9" x14ac:dyDescent="0.4">
      <c r="A257" s="12" t="str">
        <f>Ballast!A257</f>
        <v>CBH Sidings NG</v>
      </c>
      <c r="B257" s="12">
        <f>Ballast!B257</f>
        <v>42</v>
      </c>
      <c r="C257" t="str">
        <f>Ballast!C257</f>
        <v>Three Springs</v>
      </c>
      <c r="D257" s="204">
        <f>'DORC build-up'!I201</f>
        <v>1.3</v>
      </c>
      <c r="E257" s="197">
        <v>6</v>
      </c>
      <c r="F257" s="197">
        <v>0</v>
      </c>
      <c r="G257" s="197">
        <v>0</v>
      </c>
      <c r="H257" s="269">
        <f t="shared" si="20"/>
        <v>359296.875</v>
      </c>
      <c r="I257" s="269">
        <f t="shared" si="21"/>
        <v>431156.25</v>
      </c>
      <c r="J257" s="269">
        <f t="shared" si="22"/>
        <v>1006031.25</v>
      </c>
      <c r="K257" s="238">
        <f t="shared" si="23"/>
        <v>2802515.625</v>
      </c>
      <c r="L257" s="238">
        <f t="shared" si="23"/>
        <v>0</v>
      </c>
      <c r="M257" s="238">
        <f t="shared" si="23"/>
        <v>0</v>
      </c>
      <c r="N257" s="187">
        <f t="shared" si="24"/>
        <v>2802515.625</v>
      </c>
    </row>
    <row r="258" spans="1:14" ht="13.9" x14ac:dyDescent="0.4">
      <c r="A258" s="12" t="str">
        <f>Ballast!A258</f>
        <v>CBH Sidings NG</v>
      </c>
      <c r="B258" s="12">
        <f>Ballast!B258</f>
        <v>42</v>
      </c>
      <c r="C258" t="str">
        <f>Ballast!C258</f>
        <v>Wagin</v>
      </c>
      <c r="D258" s="204">
        <f>'DORC build-up'!I202</f>
        <v>1.3</v>
      </c>
      <c r="E258" s="197">
        <v>5</v>
      </c>
      <c r="F258" s="197">
        <v>0</v>
      </c>
      <c r="G258" s="197">
        <v>0</v>
      </c>
      <c r="H258" s="269">
        <f t="shared" si="20"/>
        <v>359296.875</v>
      </c>
      <c r="I258" s="269">
        <f t="shared" si="21"/>
        <v>431156.25</v>
      </c>
      <c r="J258" s="269">
        <f t="shared" si="22"/>
        <v>1006031.25</v>
      </c>
      <c r="K258" s="238">
        <f t="shared" si="23"/>
        <v>2335429.6875</v>
      </c>
      <c r="L258" s="238">
        <f t="shared" si="23"/>
        <v>0</v>
      </c>
      <c r="M258" s="238">
        <f t="shared" si="23"/>
        <v>0</v>
      </c>
      <c r="N258" s="187">
        <f t="shared" si="24"/>
        <v>2335429.6875</v>
      </c>
    </row>
    <row r="259" spans="1:14" ht="13.9" x14ac:dyDescent="0.4">
      <c r="A259" s="12" t="str">
        <f>Ballast!A259</f>
        <v>CBH Sidings NG</v>
      </c>
      <c r="B259" s="12">
        <f>Ballast!B259</f>
        <v>42</v>
      </c>
      <c r="C259" t="str">
        <f>Ballast!C259</f>
        <v>Watheroo</v>
      </c>
      <c r="D259" s="204">
        <f>'DORC build-up'!I203</f>
        <v>1.3</v>
      </c>
      <c r="E259" s="197">
        <v>0</v>
      </c>
      <c r="F259" s="197">
        <v>0</v>
      </c>
      <c r="G259" s="197">
        <v>0</v>
      </c>
      <c r="H259" s="269">
        <f t="shared" si="20"/>
        <v>359296.875</v>
      </c>
      <c r="I259" s="269">
        <f t="shared" si="21"/>
        <v>431156.25</v>
      </c>
      <c r="J259" s="269">
        <f t="shared" si="22"/>
        <v>1006031.25</v>
      </c>
      <c r="K259" s="238">
        <f t="shared" si="23"/>
        <v>0</v>
      </c>
      <c r="L259" s="238">
        <f t="shared" si="23"/>
        <v>0</v>
      </c>
      <c r="M259" s="238">
        <f t="shared" si="23"/>
        <v>0</v>
      </c>
      <c r="N259" s="187">
        <f t="shared" si="24"/>
        <v>0</v>
      </c>
    </row>
    <row r="260" spans="1:14" ht="13.9" x14ac:dyDescent="0.4">
      <c r="A260" s="12" t="str">
        <f>Ballast!A260</f>
        <v>CBH Sidings NG</v>
      </c>
      <c r="B260" s="12">
        <f>Ballast!B260</f>
        <v>42</v>
      </c>
      <c r="C260" t="str">
        <f>Ballast!C260</f>
        <v>Welbungin</v>
      </c>
      <c r="D260" s="204">
        <f>'DORC build-up'!I204</f>
        <v>1.2</v>
      </c>
      <c r="E260" s="197">
        <v>1</v>
      </c>
      <c r="F260" s="197">
        <v>0</v>
      </c>
      <c r="G260" s="197">
        <v>0</v>
      </c>
      <c r="H260" s="269">
        <f t="shared" si="20"/>
        <v>359296.875</v>
      </c>
      <c r="I260" s="269">
        <f t="shared" si="21"/>
        <v>431156.25</v>
      </c>
      <c r="J260" s="269">
        <f t="shared" si="22"/>
        <v>1006031.25</v>
      </c>
      <c r="K260" s="238">
        <f t="shared" si="23"/>
        <v>431156.25</v>
      </c>
      <c r="L260" s="238">
        <f t="shared" si="23"/>
        <v>0</v>
      </c>
      <c r="M260" s="238">
        <f t="shared" si="23"/>
        <v>0</v>
      </c>
      <c r="N260" s="187">
        <f t="shared" si="24"/>
        <v>431156.25</v>
      </c>
    </row>
    <row r="261" spans="1:14" ht="13.9" x14ac:dyDescent="0.4">
      <c r="A261" s="12" t="str">
        <f>Ballast!A261</f>
        <v>CBH Sidings NG</v>
      </c>
      <c r="B261" s="12">
        <f>Ballast!B261</f>
        <v>42</v>
      </c>
      <c r="C261" t="str">
        <f>Ballast!C261</f>
        <v>Wongan Hills</v>
      </c>
      <c r="D261" s="204">
        <f>'DORC build-up'!I205</f>
        <v>1.2</v>
      </c>
      <c r="E261" s="197">
        <v>5</v>
      </c>
      <c r="F261" s="197">
        <v>0</v>
      </c>
      <c r="G261" s="197">
        <v>0</v>
      </c>
      <c r="H261" s="269">
        <f t="shared" si="20"/>
        <v>359296.875</v>
      </c>
      <c r="I261" s="269">
        <f t="shared" si="21"/>
        <v>431156.25</v>
      </c>
      <c r="J261" s="269">
        <f t="shared" si="22"/>
        <v>1006031.25</v>
      </c>
      <c r="K261" s="238">
        <f t="shared" si="23"/>
        <v>2155781.25</v>
      </c>
      <c r="L261" s="238">
        <f t="shared" si="23"/>
        <v>0</v>
      </c>
      <c r="M261" s="238">
        <f t="shared" si="23"/>
        <v>0</v>
      </c>
      <c r="N261" s="187">
        <f t="shared" si="24"/>
        <v>2155781.25</v>
      </c>
    </row>
    <row r="262" spans="1:14" ht="13.9" x14ac:dyDescent="0.4">
      <c r="A262" s="12" t="str">
        <f>Ballast!A262</f>
        <v>CBH Sidings NG</v>
      </c>
      <c r="B262" s="12">
        <f>Ballast!B262</f>
        <v>42</v>
      </c>
      <c r="C262" t="str">
        <f>Ballast!C262</f>
        <v>Woodanilling</v>
      </c>
      <c r="D262" s="204">
        <f>'DORC build-up'!I206</f>
        <v>1.3</v>
      </c>
      <c r="E262" s="197">
        <v>2</v>
      </c>
      <c r="F262" s="197">
        <v>0</v>
      </c>
      <c r="G262" s="197">
        <v>0</v>
      </c>
      <c r="H262" s="269">
        <f t="shared" ref="H262:H289" si="25">$H$14</f>
        <v>359296.875</v>
      </c>
      <c r="I262" s="269">
        <f t="shared" ref="I262:I289" si="26">$H$16</f>
        <v>431156.25</v>
      </c>
      <c r="J262" s="269">
        <f t="shared" ref="J262:J289" si="27">$H$18</f>
        <v>1006031.25</v>
      </c>
      <c r="K262" s="238">
        <f t="shared" ref="K262:M289" si="28">E262*H262*$D262</f>
        <v>934171.875</v>
      </c>
      <c r="L262" s="238">
        <f t="shared" si="28"/>
        <v>0</v>
      </c>
      <c r="M262" s="238">
        <f t="shared" si="28"/>
        <v>0</v>
      </c>
      <c r="N262" s="187">
        <f t="shared" ref="N262:N289" si="29">SUM(K262:M262)</f>
        <v>934171.875</v>
      </c>
    </row>
    <row r="263" spans="1:14" ht="13.9" x14ac:dyDescent="0.4">
      <c r="A263" s="12" t="str">
        <f>Ballast!A263</f>
        <v>CBH Sidings NG</v>
      </c>
      <c r="B263" s="12">
        <f>Ballast!B263</f>
        <v>42</v>
      </c>
      <c r="C263" t="str">
        <f>Ballast!C263</f>
        <v>Wyalkatchem</v>
      </c>
      <c r="D263" s="204">
        <f>'DORC build-up'!I207</f>
        <v>1.2</v>
      </c>
      <c r="E263" s="197">
        <v>0</v>
      </c>
      <c r="F263" s="197">
        <v>0</v>
      </c>
      <c r="G263" s="197">
        <v>0</v>
      </c>
      <c r="H263" s="269">
        <f t="shared" si="25"/>
        <v>359296.875</v>
      </c>
      <c r="I263" s="269">
        <f t="shared" si="26"/>
        <v>431156.25</v>
      </c>
      <c r="J263" s="269">
        <f t="shared" si="27"/>
        <v>1006031.25</v>
      </c>
      <c r="K263" s="238">
        <f t="shared" si="28"/>
        <v>0</v>
      </c>
      <c r="L263" s="238">
        <f t="shared" si="28"/>
        <v>0</v>
      </c>
      <c r="M263" s="238">
        <f t="shared" si="28"/>
        <v>0</v>
      </c>
      <c r="N263" s="187">
        <f t="shared" si="29"/>
        <v>0</v>
      </c>
    </row>
    <row r="264" spans="1:14" ht="13.9" x14ac:dyDescent="0.4">
      <c r="A264" s="12" t="str">
        <f>Ballast!A264</f>
        <v>CBH Sidings NG</v>
      </c>
      <c r="B264" s="12">
        <f>Ballast!B264</f>
        <v>42</v>
      </c>
      <c r="C264" t="str">
        <f>Ballast!C264</f>
        <v>Yerecoin</v>
      </c>
      <c r="D264" s="204">
        <f>'DORC build-up'!I208</f>
        <v>1.2</v>
      </c>
      <c r="E264" s="197">
        <v>3</v>
      </c>
      <c r="F264" s="197">
        <v>0</v>
      </c>
      <c r="G264" s="197">
        <v>0</v>
      </c>
      <c r="H264" s="269">
        <f t="shared" si="25"/>
        <v>359296.875</v>
      </c>
      <c r="I264" s="269">
        <f t="shared" si="26"/>
        <v>431156.25</v>
      </c>
      <c r="J264" s="269">
        <f t="shared" si="27"/>
        <v>1006031.25</v>
      </c>
      <c r="K264" s="238">
        <f t="shared" si="28"/>
        <v>1293468.75</v>
      </c>
      <c r="L264" s="238">
        <f t="shared" si="28"/>
        <v>0</v>
      </c>
      <c r="M264" s="238">
        <f t="shared" si="28"/>
        <v>0</v>
      </c>
      <c r="N264" s="187">
        <f t="shared" si="29"/>
        <v>1293468.75</v>
      </c>
    </row>
    <row r="265" spans="1:14" ht="13.9" x14ac:dyDescent="0.4">
      <c r="A265" s="12" t="str">
        <f>Ballast!A265</f>
        <v>CBH Sidings NG</v>
      </c>
      <c r="B265" s="12">
        <f>Ballast!B265</f>
        <v>42</v>
      </c>
      <c r="C265" t="str">
        <f>Ballast!C265</f>
        <v>York</v>
      </c>
      <c r="D265" s="204">
        <f>'DORC build-up'!I209</f>
        <v>1.3</v>
      </c>
      <c r="E265" s="197">
        <v>0</v>
      </c>
      <c r="F265" s="197">
        <v>0</v>
      </c>
      <c r="G265" s="197">
        <v>0</v>
      </c>
      <c r="H265" s="269">
        <f t="shared" si="25"/>
        <v>359296.875</v>
      </c>
      <c r="I265" s="269">
        <f t="shared" si="26"/>
        <v>431156.25</v>
      </c>
      <c r="J265" s="269">
        <f t="shared" si="27"/>
        <v>1006031.25</v>
      </c>
      <c r="K265" s="238">
        <f t="shared" si="28"/>
        <v>0</v>
      </c>
      <c r="L265" s="238">
        <f t="shared" si="28"/>
        <v>0</v>
      </c>
      <c r="M265" s="238">
        <f t="shared" si="28"/>
        <v>0</v>
      </c>
      <c r="N265" s="187">
        <f t="shared" si="29"/>
        <v>0</v>
      </c>
    </row>
    <row r="266" spans="1:14" ht="13.9" x14ac:dyDescent="0.4">
      <c r="A266" s="12" t="str">
        <f>Ballast!A266</f>
        <v>CBH Sidings NG</v>
      </c>
      <c r="B266" s="12">
        <f>Ballast!B266</f>
        <v>42</v>
      </c>
      <c r="C266" t="str">
        <f>Ballast!C266</f>
        <v>Yornaning</v>
      </c>
      <c r="D266" s="204">
        <f>'DORC build-up'!I210</f>
        <v>1.3</v>
      </c>
      <c r="E266" s="197">
        <v>0</v>
      </c>
      <c r="F266" s="197">
        <v>0</v>
      </c>
      <c r="G266" s="197">
        <v>0</v>
      </c>
      <c r="H266" s="269">
        <f t="shared" si="25"/>
        <v>359296.875</v>
      </c>
      <c r="I266" s="269">
        <f t="shared" si="26"/>
        <v>431156.25</v>
      </c>
      <c r="J266" s="269">
        <f t="shared" si="27"/>
        <v>1006031.25</v>
      </c>
      <c r="K266" s="238">
        <f t="shared" si="28"/>
        <v>0</v>
      </c>
      <c r="L266" s="238">
        <f t="shared" si="28"/>
        <v>0</v>
      </c>
      <c r="M266" s="238">
        <f t="shared" si="28"/>
        <v>0</v>
      </c>
      <c r="N266" s="187">
        <f t="shared" si="29"/>
        <v>0</v>
      </c>
    </row>
    <row r="267" spans="1:14" ht="13.9" x14ac:dyDescent="0.4">
      <c r="A267" s="12" t="str">
        <f>Ballast!A267</f>
        <v>Sidings &amp; Other</v>
      </c>
      <c r="B267" s="12">
        <f>Ballast!B267</f>
        <v>43</v>
      </c>
      <c r="C267" t="str">
        <f>Ballast!C267</f>
        <v>Kwinana to Kwinana Alcoa</v>
      </c>
      <c r="D267" s="204">
        <f>'DORC build-up'!I211</f>
        <v>1.2</v>
      </c>
      <c r="E267" s="197">
        <v>3</v>
      </c>
      <c r="F267" s="197">
        <v>0</v>
      </c>
      <c r="G267" s="197">
        <v>0</v>
      </c>
      <c r="H267" s="269">
        <f t="shared" si="25"/>
        <v>359296.875</v>
      </c>
      <c r="I267" s="269">
        <f t="shared" si="26"/>
        <v>431156.25</v>
      </c>
      <c r="J267" s="269">
        <f t="shared" si="27"/>
        <v>1006031.25</v>
      </c>
      <c r="K267" s="238">
        <f t="shared" si="28"/>
        <v>1293468.75</v>
      </c>
      <c r="L267" s="238">
        <f t="shared" si="28"/>
        <v>0</v>
      </c>
      <c r="M267" s="238">
        <f t="shared" si="28"/>
        <v>0</v>
      </c>
      <c r="N267" s="187">
        <f t="shared" si="29"/>
        <v>1293468.75</v>
      </c>
    </row>
    <row r="268" spans="1:14" ht="13.9" x14ac:dyDescent="0.4">
      <c r="A268" s="12" t="str">
        <f>Ballast!A268</f>
        <v>Sidings &amp; Other</v>
      </c>
      <c r="B268" s="12">
        <f>Ballast!B268</f>
        <v>43</v>
      </c>
      <c r="C268" t="str">
        <f>Ballast!C268</f>
        <v>Kwinana to Kwinana West</v>
      </c>
      <c r="D268" s="204">
        <f>'DORC build-up'!I212</f>
        <v>1.2</v>
      </c>
      <c r="E268" s="197">
        <v>0</v>
      </c>
      <c r="F268" s="197">
        <v>0</v>
      </c>
      <c r="G268" s="197">
        <v>0</v>
      </c>
      <c r="H268" s="269">
        <f t="shared" si="25"/>
        <v>359296.875</v>
      </c>
      <c r="I268" s="269">
        <f t="shared" si="26"/>
        <v>431156.25</v>
      </c>
      <c r="J268" s="269">
        <f t="shared" si="27"/>
        <v>1006031.25</v>
      </c>
      <c r="K268" s="238">
        <f t="shared" si="28"/>
        <v>0</v>
      </c>
      <c r="L268" s="238">
        <f t="shared" si="28"/>
        <v>0</v>
      </c>
      <c r="M268" s="238">
        <f t="shared" si="28"/>
        <v>0</v>
      </c>
      <c r="N268" s="187">
        <f t="shared" si="29"/>
        <v>0</v>
      </c>
    </row>
    <row r="269" spans="1:14" ht="13.9" x14ac:dyDescent="0.4">
      <c r="A269" s="12" t="str">
        <f>Ballast!A269</f>
        <v>Sidings &amp; Other</v>
      </c>
      <c r="B269" s="12">
        <f>Ballast!B269</f>
        <v>43</v>
      </c>
      <c r="C269" t="str">
        <f>Ballast!C269</f>
        <v>Kwinana West to Kwinana KBT</v>
      </c>
      <c r="D269" s="204">
        <f>'DORC build-up'!I213</f>
        <v>1</v>
      </c>
      <c r="E269" s="197">
        <v>0</v>
      </c>
      <c r="F269" s="197">
        <v>0</v>
      </c>
      <c r="G269" s="197">
        <v>0</v>
      </c>
      <c r="H269" s="269">
        <f t="shared" si="25"/>
        <v>359296.875</v>
      </c>
      <c r="I269" s="269">
        <f t="shared" si="26"/>
        <v>431156.25</v>
      </c>
      <c r="J269" s="269">
        <f t="shared" si="27"/>
        <v>1006031.25</v>
      </c>
      <c r="K269" s="238">
        <f t="shared" si="28"/>
        <v>0</v>
      </c>
      <c r="L269" s="238">
        <f t="shared" si="28"/>
        <v>0</v>
      </c>
      <c r="M269" s="238">
        <f t="shared" si="28"/>
        <v>0</v>
      </c>
      <c r="N269" s="187">
        <f t="shared" si="29"/>
        <v>0</v>
      </c>
    </row>
    <row r="270" spans="1:14" ht="13.9" x14ac:dyDescent="0.4">
      <c r="A270" s="12" t="str">
        <f>Ballast!A270</f>
        <v>EGR</v>
      </c>
      <c r="B270" s="12">
        <f>Ballast!B270</f>
        <v>44</v>
      </c>
      <c r="C270" t="str">
        <f>Ballast!C270</f>
        <v>Midland to Millendon Junction</v>
      </c>
      <c r="D270" s="204">
        <f>'DORC build-up'!I214</f>
        <v>1.1000000000000001</v>
      </c>
      <c r="E270" s="197">
        <v>0</v>
      </c>
      <c r="F270" s="197">
        <v>0</v>
      </c>
      <c r="G270" s="197">
        <v>10</v>
      </c>
      <c r="H270" s="269">
        <f t="shared" si="25"/>
        <v>359296.875</v>
      </c>
      <c r="I270" s="269">
        <f t="shared" si="26"/>
        <v>431156.25</v>
      </c>
      <c r="J270" s="269">
        <f t="shared" si="27"/>
        <v>1006031.25</v>
      </c>
      <c r="K270" s="238">
        <f t="shared" si="28"/>
        <v>0</v>
      </c>
      <c r="L270" s="238">
        <f t="shared" si="28"/>
        <v>0</v>
      </c>
      <c r="M270" s="238">
        <f t="shared" si="28"/>
        <v>11066343.75</v>
      </c>
      <c r="N270" s="187">
        <f t="shared" si="29"/>
        <v>11066343.75</v>
      </c>
    </row>
    <row r="271" spans="1:14" ht="13.9" x14ac:dyDescent="0.4">
      <c r="A271" s="12" t="str">
        <f>Ballast!A271</f>
        <v>EGR</v>
      </c>
      <c r="B271" s="12">
        <f>Ballast!B271</f>
        <v>44</v>
      </c>
      <c r="C271" t="str">
        <f>Ballast!C271</f>
        <v>Millendon Junction to Toodyay West</v>
      </c>
      <c r="D271" s="204">
        <f>'DORC build-up'!I215</f>
        <v>1.1000000000000001</v>
      </c>
      <c r="E271" s="197">
        <v>0</v>
      </c>
      <c r="F271" s="197">
        <v>0</v>
      </c>
      <c r="G271" s="197">
        <v>33</v>
      </c>
      <c r="H271" s="269">
        <f t="shared" si="25"/>
        <v>359296.875</v>
      </c>
      <c r="I271" s="269">
        <f t="shared" si="26"/>
        <v>431156.25</v>
      </c>
      <c r="J271" s="269">
        <f t="shared" si="27"/>
        <v>1006031.25</v>
      </c>
      <c r="K271" s="238">
        <f t="shared" si="28"/>
        <v>0</v>
      </c>
      <c r="L271" s="238">
        <f t="shared" si="28"/>
        <v>0</v>
      </c>
      <c r="M271" s="238">
        <f t="shared" si="28"/>
        <v>36518934.375</v>
      </c>
      <c r="N271" s="187">
        <f t="shared" si="29"/>
        <v>36518934.375</v>
      </c>
    </row>
    <row r="272" spans="1:14" ht="13.9" x14ac:dyDescent="0.4">
      <c r="A272" s="12" t="str">
        <f>Ballast!A272</f>
        <v>EGR</v>
      </c>
      <c r="B272" s="12">
        <f>Ballast!B272</f>
        <v>44</v>
      </c>
      <c r="C272" t="str">
        <f>Ballast!C272</f>
        <v>Toodyay West</v>
      </c>
      <c r="D272" s="204">
        <f>'DORC build-up'!I216</f>
        <v>0</v>
      </c>
      <c r="E272" s="197">
        <v>0</v>
      </c>
      <c r="F272" s="197">
        <v>0</v>
      </c>
      <c r="G272" s="197">
        <v>0</v>
      </c>
      <c r="H272" s="269">
        <f t="shared" si="25"/>
        <v>359296.875</v>
      </c>
      <c r="I272" s="269">
        <f t="shared" si="26"/>
        <v>431156.25</v>
      </c>
      <c r="J272" s="269">
        <f t="shared" si="27"/>
        <v>1006031.25</v>
      </c>
      <c r="K272" s="238">
        <f t="shared" si="28"/>
        <v>0</v>
      </c>
      <c r="L272" s="238">
        <f t="shared" si="28"/>
        <v>0</v>
      </c>
      <c r="M272" s="238">
        <f t="shared" si="28"/>
        <v>0</v>
      </c>
      <c r="N272" s="187">
        <f t="shared" si="29"/>
        <v>0</v>
      </c>
    </row>
    <row r="273" spans="1:14" ht="13.9" x14ac:dyDescent="0.4">
      <c r="A273" s="12" t="str">
        <f>Ballast!A273</f>
        <v>EGR</v>
      </c>
      <c r="B273" s="12">
        <f>Ballast!B273</f>
        <v>44</v>
      </c>
      <c r="C273" t="str">
        <f>Ballast!C273</f>
        <v>Toodyay West to Avon Yard</v>
      </c>
      <c r="D273" s="204">
        <f>'DORC build-up'!I217</f>
        <v>1.1000000000000001</v>
      </c>
      <c r="E273" s="197">
        <v>21</v>
      </c>
      <c r="F273" s="197">
        <v>9</v>
      </c>
      <c r="G273" s="197">
        <v>4</v>
      </c>
      <c r="H273" s="269">
        <f t="shared" si="25"/>
        <v>359296.875</v>
      </c>
      <c r="I273" s="269">
        <f t="shared" si="26"/>
        <v>431156.25</v>
      </c>
      <c r="J273" s="269">
        <f t="shared" si="27"/>
        <v>1006031.25</v>
      </c>
      <c r="K273" s="238">
        <f t="shared" si="28"/>
        <v>8299757.8125000009</v>
      </c>
      <c r="L273" s="238">
        <f t="shared" si="28"/>
        <v>4268446.875</v>
      </c>
      <c r="M273" s="238">
        <f t="shared" si="28"/>
        <v>4426537.5</v>
      </c>
      <c r="N273" s="187">
        <f t="shared" si="29"/>
        <v>16994742.1875</v>
      </c>
    </row>
    <row r="274" spans="1:14" ht="13.9" x14ac:dyDescent="0.4">
      <c r="A274" s="12" t="str">
        <f>Ballast!A274</f>
        <v>EGR</v>
      </c>
      <c r="B274" s="12">
        <f>Ballast!B274</f>
        <v>44</v>
      </c>
      <c r="C274" t="str">
        <f>Ballast!C274</f>
        <v>Avon Yard</v>
      </c>
      <c r="D274" s="204">
        <f>'DORC build-up'!I218</f>
        <v>1.2</v>
      </c>
      <c r="E274" s="197">
        <v>0</v>
      </c>
      <c r="F274" s="197">
        <v>4</v>
      </c>
      <c r="G274" s="197">
        <v>0</v>
      </c>
      <c r="H274" s="269">
        <f t="shared" si="25"/>
        <v>359296.875</v>
      </c>
      <c r="I274" s="269">
        <f t="shared" si="26"/>
        <v>431156.25</v>
      </c>
      <c r="J274" s="269">
        <f t="shared" si="27"/>
        <v>1006031.25</v>
      </c>
      <c r="K274" s="238">
        <f t="shared" si="28"/>
        <v>0</v>
      </c>
      <c r="L274" s="238">
        <f t="shared" si="28"/>
        <v>2069550</v>
      </c>
      <c r="M274" s="238">
        <f t="shared" si="28"/>
        <v>0</v>
      </c>
      <c r="N274" s="187">
        <f t="shared" si="29"/>
        <v>2069550</v>
      </c>
    </row>
    <row r="275" spans="1:14" ht="13.9" x14ac:dyDescent="0.4">
      <c r="A275" s="12" t="str">
        <f>Ballast!A275</f>
        <v>Metro</v>
      </c>
      <c r="B275" s="12">
        <f>Ballast!B275</f>
        <v>45</v>
      </c>
      <c r="C275" t="str">
        <f>Ballast!C275</f>
        <v>Midland to Woodbridge South</v>
      </c>
      <c r="D275" s="204">
        <f>'DORC build-up'!I219</f>
        <v>1</v>
      </c>
      <c r="E275" s="197">
        <v>0</v>
      </c>
      <c r="F275" s="197">
        <v>0</v>
      </c>
      <c r="G275" s="197">
        <v>2</v>
      </c>
      <c r="H275" s="269">
        <f t="shared" si="25"/>
        <v>359296.875</v>
      </c>
      <c r="I275" s="269">
        <f t="shared" si="26"/>
        <v>431156.25</v>
      </c>
      <c r="J275" s="269">
        <f t="shared" si="27"/>
        <v>1006031.25</v>
      </c>
      <c r="K275" s="238">
        <f t="shared" si="28"/>
        <v>0</v>
      </c>
      <c r="L275" s="238">
        <f t="shared" si="28"/>
        <v>0</v>
      </c>
      <c r="M275" s="238">
        <f t="shared" si="28"/>
        <v>2012062.5</v>
      </c>
      <c r="N275" s="187">
        <f t="shared" si="29"/>
        <v>2012062.5</v>
      </c>
    </row>
    <row r="276" spans="1:14" ht="13.9" x14ac:dyDescent="0.4">
      <c r="A276" s="12" t="str">
        <f>Ballast!A276</f>
        <v>Metro</v>
      </c>
      <c r="B276" s="12">
        <f>Ballast!B276</f>
        <v>45</v>
      </c>
      <c r="C276" t="str">
        <f>Ballast!C276</f>
        <v>Woodbridge West to Woodbridge South</v>
      </c>
      <c r="D276" s="204">
        <f>'DORC build-up'!I220</f>
        <v>1</v>
      </c>
      <c r="E276" s="197">
        <v>0</v>
      </c>
      <c r="F276" s="197">
        <v>0</v>
      </c>
      <c r="G276" s="197">
        <v>0</v>
      </c>
      <c r="H276" s="269">
        <f t="shared" si="25"/>
        <v>359296.875</v>
      </c>
      <c r="I276" s="269">
        <f t="shared" si="26"/>
        <v>431156.25</v>
      </c>
      <c r="J276" s="269">
        <f t="shared" si="27"/>
        <v>1006031.25</v>
      </c>
      <c r="K276" s="238">
        <f t="shared" si="28"/>
        <v>0</v>
      </c>
      <c r="L276" s="238">
        <f t="shared" si="28"/>
        <v>0</v>
      </c>
      <c r="M276" s="238">
        <f t="shared" si="28"/>
        <v>0</v>
      </c>
      <c r="N276" s="187">
        <f t="shared" si="29"/>
        <v>0</v>
      </c>
    </row>
    <row r="277" spans="1:14" ht="13.9" x14ac:dyDescent="0.4">
      <c r="A277" s="12" t="str">
        <f>Ballast!A277</f>
        <v>Metro</v>
      </c>
      <c r="B277" s="12">
        <f>Ballast!B277</f>
        <v>45</v>
      </c>
      <c r="C277" t="str">
        <f>Ballast!C277</f>
        <v>Woodbridge South to Forrestfield</v>
      </c>
      <c r="D277" s="204">
        <f>'DORC build-up'!I221</f>
        <v>1</v>
      </c>
      <c r="E277" s="197">
        <v>0</v>
      </c>
      <c r="F277" s="197">
        <v>0</v>
      </c>
      <c r="G277" s="197">
        <v>10</v>
      </c>
      <c r="H277" s="269">
        <f t="shared" si="25"/>
        <v>359296.875</v>
      </c>
      <c r="I277" s="269">
        <f t="shared" si="26"/>
        <v>431156.25</v>
      </c>
      <c r="J277" s="269">
        <f t="shared" si="27"/>
        <v>1006031.25</v>
      </c>
      <c r="K277" s="238">
        <f t="shared" si="28"/>
        <v>0</v>
      </c>
      <c r="L277" s="238">
        <f t="shared" si="28"/>
        <v>0</v>
      </c>
      <c r="M277" s="238">
        <f t="shared" si="28"/>
        <v>10060312.5</v>
      </c>
      <c r="N277" s="187">
        <f t="shared" si="29"/>
        <v>10060312.5</v>
      </c>
    </row>
    <row r="278" spans="1:14" ht="13.9" x14ac:dyDescent="0.4">
      <c r="A278" s="12" t="str">
        <f>Ballast!A278</f>
        <v>Metro</v>
      </c>
      <c r="B278" s="12">
        <f>Ballast!B278</f>
        <v>45</v>
      </c>
      <c r="C278" t="str">
        <f>Ballast!C278</f>
        <v>Forrestfield</v>
      </c>
      <c r="D278" s="204">
        <f>'DORC build-up'!I222</f>
        <v>1</v>
      </c>
      <c r="E278" s="197">
        <v>0</v>
      </c>
      <c r="F278" s="197">
        <v>7</v>
      </c>
      <c r="G278" s="197">
        <v>28</v>
      </c>
      <c r="H278" s="269">
        <f t="shared" si="25"/>
        <v>359296.875</v>
      </c>
      <c r="I278" s="269">
        <f t="shared" si="26"/>
        <v>431156.25</v>
      </c>
      <c r="J278" s="269">
        <f t="shared" si="27"/>
        <v>1006031.25</v>
      </c>
      <c r="K278" s="238">
        <f t="shared" si="28"/>
        <v>0</v>
      </c>
      <c r="L278" s="238">
        <f t="shared" si="28"/>
        <v>3018093.75</v>
      </c>
      <c r="M278" s="238">
        <f t="shared" si="28"/>
        <v>28168875</v>
      </c>
      <c r="N278" s="187">
        <f t="shared" si="29"/>
        <v>31186968.75</v>
      </c>
    </row>
    <row r="279" spans="1:14" ht="13.9" x14ac:dyDescent="0.4">
      <c r="A279" s="12" t="str">
        <f>Ballast!A279</f>
        <v>Metro</v>
      </c>
      <c r="B279" s="12">
        <f>Ballast!B279</f>
        <v>45</v>
      </c>
      <c r="C279" t="str">
        <f>Ballast!C279</f>
        <v>Forrestfield to Kenwick</v>
      </c>
      <c r="D279" s="204">
        <f>'DORC build-up'!I223</f>
        <v>1</v>
      </c>
      <c r="E279" s="197">
        <v>0</v>
      </c>
      <c r="F279" s="197">
        <v>0</v>
      </c>
      <c r="G279" s="197">
        <v>7</v>
      </c>
      <c r="H279" s="269">
        <f t="shared" si="25"/>
        <v>359296.875</v>
      </c>
      <c r="I279" s="269">
        <f t="shared" si="26"/>
        <v>431156.25</v>
      </c>
      <c r="J279" s="269">
        <f t="shared" si="27"/>
        <v>1006031.25</v>
      </c>
      <c r="K279" s="238">
        <f t="shared" si="28"/>
        <v>0</v>
      </c>
      <c r="L279" s="238">
        <f t="shared" si="28"/>
        <v>0</v>
      </c>
      <c r="M279" s="238">
        <f t="shared" si="28"/>
        <v>7042218.75</v>
      </c>
      <c r="N279" s="187">
        <f t="shared" si="29"/>
        <v>7042218.75</v>
      </c>
    </row>
    <row r="280" spans="1:14" ht="13.9" x14ac:dyDescent="0.4">
      <c r="A280" s="12" t="str">
        <f>Ballast!A280</f>
        <v>Metro</v>
      </c>
      <c r="B280" s="12">
        <f>Ballast!B280</f>
        <v>45</v>
      </c>
      <c r="C280" t="str">
        <f>Ballast!C280</f>
        <v>Kenwick to Cockburn East</v>
      </c>
      <c r="D280" s="204">
        <f>'DORC build-up'!I224</f>
        <v>1</v>
      </c>
      <c r="E280" s="197">
        <v>0</v>
      </c>
      <c r="F280" s="197">
        <v>0</v>
      </c>
      <c r="G280" s="197">
        <v>10</v>
      </c>
      <c r="H280" s="269">
        <f t="shared" si="25"/>
        <v>359296.875</v>
      </c>
      <c r="I280" s="269">
        <f t="shared" si="26"/>
        <v>431156.25</v>
      </c>
      <c r="J280" s="269">
        <f t="shared" si="27"/>
        <v>1006031.25</v>
      </c>
      <c r="K280" s="238">
        <f t="shared" si="28"/>
        <v>0</v>
      </c>
      <c r="L280" s="238">
        <f t="shared" si="28"/>
        <v>0</v>
      </c>
      <c r="M280" s="238">
        <f t="shared" si="28"/>
        <v>10060312.5</v>
      </c>
      <c r="N280" s="187">
        <f t="shared" si="29"/>
        <v>10060312.5</v>
      </c>
    </row>
    <row r="281" spans="1:14" ht="13.9" x14ac:dyDescent="0.4">
      <c r="A281" s="12" t="str">
        <f>Ballast!A281</f>
        <v>Metro</v>
      </c>
      <c r="B281" s="12">
        <f>Ballast!B281</f>
        <v>45</v>
      </c>
      <c r="C281" t="str">
        <f>Ballast!C281</f>
        <v>Cockburn East to Cockburn South</v>
      </c>
      <c r="D281" s="204">
        <f>'DORC build-up'!I225</f>
        <v>1</v>
      </c>
      <c r="E281" s="197">
        <v>0</v>
      </c>
      <c r="F281" s="197">
        <v>0</v>
      </c>
      <c r="G281" s="197">
        <v>1</v>
      </c>
      <c r="H281" s="269">
        <f t="shared" si="25"/>
        <v>359296.875</v>
      </c>
      <c r="I281" s="269">
        <f t="shared" si="26"/>
        <v>431156.25</v>
      </c>
      <c r="J281" s="269">
        <f t="shared" si="27"/>
        <v>1006031.25</v>
      </c>
      <c r="K281" s="238">
        <f t="shared" si="28"/>
        <v>0</v>
      </c>
      <c r="L281" s="238">
        <f t="shared" si="28"/>
        <v>0</v>
      </c>
      <c r="M281" s="238">
        <f t="shared" si="28"/>
        <v>1006031.25</v>
      </c>
      <c r="N281" s="187">
        <f t="shared" si="29"/>
        <v>1006031.25</v>
      </c>
    </row>
    <row r="282" spans="1:14" ht="13.9" x14ac:dyDescent="0.4">
      <c r="A282" s="12" t="str">
        <f>Ballast!A282</f>
        <v>Metro</v>
      </c>
      <c r="B282" s="12">
        <f>Ballast!B282</f>
        <v>45</v>
      </c>
      <c r="C282" t="str">
        <f>Ballast!C282</f>
        <v>Cockburn South to Kwinana North</v>
      </c>
      <c r="D282" s="204">
        <f>'DORC build-up'!I226</f>
        <v>1</v>
      </c>
      <c r="E282" s="197">
        <v>0</v>
      </c>
      <c r="F282" s="197">
        <v>0</v>
      </c>
      <c r="G282" s="197">
        <v>7</v>
      </c>
      <c r="H282" s="269">
        <f t="shared" si="25"/>
        <v>359296.875</v>
      </c>
      <c r="I282" s="269">
        <f t="shared" si="26"/>
        <v>431156.25</v>
      </c>
      <c r="J282" s="269">
        <f t="shared" si="27"/>
        <v>1006031.25</v>
      </c>
      <c r="K282" s="238">
        <f t="shared" si="28"/>
        <v>0</v>
      </c>
      <c r="L282" s="238">
        <f t="shared" si="28"/>
        <v>0</v>
      </c>
      <c r="M282" s="238">
        <f t="shared" si="28"/>
        <v>7042218.75</v>
      </c>
      <c r="N282" s="187">
        <f t="shared" si="29"/>
        <v>7042218.75</v>
      </c>
    </row>
    <row r="283" spans="1:14" ht="13.9" x14ac:dyDescent="0.4">
      <c r="A283" s="12" t="str">
        <f>Ballast!A283</f>
        <v>Metro</v>
      </c>
      <c r="B283" s="12">
        <f>Ballast!B283</f>
        <v>45</v>
      </c>
      <c r="C283" t="str">
        <f>Ballast!C283</f>
        <v>Kwinana North to Kwinana West</v>
      </c>
      <c r="D283" s="204">
        <f>'DORC build-up'!I227</f>
        <v>1</v>
      </c>
      <c r="E283" s="197">
        <v>0</v>
      </c>
      <c r="F283" s="197">
        <v>0</v>
      </c>
      <c r="G283" s="197">
        <v>1</v>
      </c>
      <c r="H283" s="269">
        <f t="shared" si="25"/>
        <v>359296.875</v>
      </c>
      <c r="I283" s="269">
        <f t="shared" si="26"/>
        <v>431156.25</v>
      </c>
      <c r="J283" s="269">
        <f t="shared" si="27"/>
        <v>1006031.25</v>
      </c>
      <c r="K283" s="238">
        <f t="shared" si="28"/>
        <v>0</v>
      </c>
      <c r="L283" s="238">
        <f t="shared" si="28"/>
        <v>0</v>
      </c>
      <c r="M283" s="238">
        <f t="shared" si="28"/>
        <v>1006031.25</v>
      </c>
      <c r="N283" s="187">
        <f t="shared" si="29"/>
        <v>1006031.25</v>
      </c>
    </row>
    <row r="284" spans="1:14" ht="13.9" x14ac:dyDescent="0.4">
      <c r="A284" s="12" t="str">
        <f>Ballast!A284</f>
        <v>Metro</v>
      </c>
      <c r="B284" s="12">
        <f>Ballast!B284</f>
        <v>45</v>
      </c>
      <c r="C284" t="str">
        <f>Ballast!C284</f>
        <v>Kwinana North to Kwinana</v>
      </c>
      <c r="D284" s="204">
        <f>'DORC build-up'!I228</f>
        <v>1</v>
      </c>
      <c r="E284" s="197">
        <v>0</v>
      </c>
      <c r="F284" s="197">
        <v>1</v>
      </c>
      <c r="G284" s="197">
        <v>1</v>
      </c>
      <c r="H284" s="269">
        <f t="shared" si="25"/>
        <v>359296.875</v>
      </c>
      <c r="I284" s="269">
        <f t="shared" si="26"/>
        <v>431156.25</v>
      </c>
      <c r="J284" s="269">
        <f t="shared" si="27"/>
        <v>1006031.25</v>
      </c>
      <c r="K284" s="238">
        <f t="shared" si="28"/>
        <v>0</v>
      </c>
      <c r="L284" s="238">
        <f t="shared" si="28"/>
        <v>431156.25</v>
      </c>
      <c r="M284" s="238">
        <f t="shared" si="28"/>
        <v>1006031.25</v>
      </c>
      <c r="N284" s="187">
        <f t="shared" si="29"/>
        <v>1437187.5</v>
      </c>
    </row>
    <row r="285" spans="1:14" ht="13.9" x14ac:dyDescent="0.4">
      <c r="A285" s="12" t="str">
        <f>Ballast!A285</f>
        <v>Metro</v>
      </c>
      <c r="B285" s="12">
        <f>Ballast!B285</f>
        <v>45</v>
      </c>
      <c r="C285" t="str">
        <f>Ballast!C285</f>
        <v>Kwinana West to Kwinana KBT</v>
      </c>
      <c r="D285" s="204">
        <f>'DORC build-up'!I229</f>
        <v>1</v>
      </c>
      <c r="E285" s="197">
        <v>0</v>
      </c>
      <c r="F285" s="197">
        <v>0</v>
      </c>
      <c r="G285" s="197">
        <v>1</v>
      </c>
      <c r="H285" s="269">
        <f t="shared" si="25"/>
        <v>359296.875</v>
      </c>
      <c r="I285" s="269">
        <f t="shared" si="26"/>
        <v>431156.25</v>
      </c>
      <c r="J285" s="269">
        <f t="shared" si="27"/>
        <v>1006031.25</v>
      </c>
      <c r="K285" s="238">
        <f t="shared" si="28"/>
        <v>0</v>
      </c>
      <c r="L285" s="238">
        <f t="shared" si="28"/>
        <v>0</v>
      </c>
      <c r="M285" s="238">
        <f t="shared" si="28"/>
        <v>1006031.25</v>
      </c>
      <c r="N285" s="187">
        <f t="shared" si="29"/>
        <v>1006031.25</v>
      </c>
    </row>
    <row r="286" spans="1:14" ht="13.9" x14ac:dyDescent="0.4">
      <c r="A286" s="12" t="str">
        <f>Ballast!A286</f>
        <v>Metro</v>
      </c>
      <c r="B286" s="12">
        <f>Ballast!B286</f>
        <v>46</v>
      </c>
      <c r="C286" t="str">
        <f>Ballast!C286</f>
        <v>Cockburn North to Cockburn East</v>
      </c>
      <c r="D286" s="204">
        <f>'DORC build-up'!I230</f>
        <v>1</v>
      </c>
      <c r="E286" s="197">
        <v>0</v>
      </c>
      <c r="F286" s="197">
        <v>0</v>
      </c>
      <c r="G286" s="197">
        <v>1</v>
      </c>
      <c r="H286" s="269">
        <f t="shared" si="25"/>
        <v>359296.875</v>
      </c>
      <c r="I286" s="269">
        <f t="shared" si="26"/>
        <v>431156.25</v>
      </c>
      <c r="J286" s="269">
        <f t="shared" si="27"/>
        <v>1006031.25</v>
      </c>
      <c r="K286" s="238">
        <f t="shared" si="28"/>
        <v>0</v>
      </c>
      <c r="L286" s="238">
        <f t="shared" si="28"/>
        <v>0</v>
      </c>
      <c r="M286" s="238">
        <f t="shared" si="28"/>
        <v>1006031.25</v>
      </c>
      <c r="N286" s="187">
        <f t="shared" si="29"/>
        <v>1006031.25</v>
      </c>
    </row>
    <row r="287" spans="1:14" ht="13.9" x14ac:dyDescent="0.4">
      <c r="A287" s="12" t="str">
        <f>Ballast!A287</f>
        <v>Metro</v>
      </c>
      <c r="B287" s="12">
        <f>Ballast!B287</f>
        <v>47</v>
      </c>
      <c r="C287" t="str">
        <f>Ballast!C287</f>
        <v>Cockburn North to Cockburn South</v>
      </c>
      <c r="D287" s="204">
        <f>'DORC build-up'!I231</f>
        <v>1</v>
      </c>
      <c r="E287" s="197">
        <v>0</v>
      </c>
      <c r="F287" s="197">
        <v>0</v>
      </c>
      <c r="G287" s="197">
        <v>1</v>
      </c>
      <c r="H287" s="269">
        <f t="shared" si="25"/>
        <v>359296.875</v>
      </c>
      <c r="I287" s="269">
        <f t="shared" si="26"/>
        <v>431156.25</v>
      </c>
      <c r="J287" s="269">
        <f t="shared" si="27"/>
        <v>1006031.25</v>
      </c>
      <c r="K287" s="238">
        <f t="shared" si="28"/>
        <v>0</v>
      </c>
      <c r="L287" s="238">
        <f t="shared" si="28"/>
        <v>0</v>
      </c>
      <c r="M287" s="238">
        <f t="shared" si="28"/>
        <v>1006031.25</v>
      </c>
      <c r="N287" s="187">
        <f t="shared" si="29"/>
        <v>1006031.25</v>
      </c>
    </row>
    <row r="288" spans="1:14" ht="13.9" x14ac:dyDescent="0.4">
      <c r="A288" s="12" t="str">
        <f>Ballast!A288</f>
        <v>Sidings &amp; Other</v>
      </c>
      <c r="B288" s="12">
        <f>Ballast!B288</f>
        <v>48</v>
      </c>
      <c r="C288" t="str">
        <f>Ballast!C288</f>
        <v>Kwinana West to Kwinana FPA</v>
      </c>
      <c r="D288" s="204">
        <f>'DORC build-up'!I232</f>
        <v>1</v>
      </c>
      <c r="E288" s="197">
        <v>0</v>
      </c>
      <c r="F288" s="197">
        <v>0</v>
      </c>
      <c r="G288" s="197">
        <v>9</v>
      </c>
      <c r="H288" s="269">
        <f t="shared" si="25"/>
        <v>359296.875</v>
      </c>
      <c r="I288" s="269">
        <f t="shared" si="26"/>
        <v>431156.25</v>
      </c>
      <c r="J288" s="269">
        <f t="shared" si="27"/>
        <v>1006031.25</v>
      </c>
      <c r="K288" s="238">
        <f t="shared" si="28"/>
        <v>0</v>
      </c>
      <c r="L288" s="238">
        <f t="shared" si="28"/>
        <v>0</v>
      </c>
      <c r="M288" s="238">
        <f t="shared" si="28"/>
        <v>9054281.25</v>
      </c>
      <c r="N288" s="187">
        <f t="shared" si="29"/>
        <v>9054281.25</v>
      </c>
    </row>
    <row r="289" spans="1:14" ht="13.9" x14ac:dyDescent="0.4">
      <c r="A289" s="12" t="str">
        <f>Ballast!A289</f>
        <v>Sidings &amp; Other</v>
      </c>
      <c r="B289" s="12">
        <f>Ballast!B289</f>
        <v>48</v>
      </c>
      <c r="C289" t="str">
        <f>Ballast!C289</f>
        <v>Kwinana FPA to Kwinana CBH</v>
      </c>
      <c r="D289" s="204">
        <f>'DORC build-up'!I233</f>
        <v>1</v>
      </c>
      <c r="E289" s="197">
        <v>0</v>
      </c>
      <c r="F289" s="197">
        <v>0</v>
      </c>
      <c r="G289" s="197">
        <v>3</v>
      </c>
      <c r="H289" s="269">
        <f t="shared" si="25"/>
        <v>359296.875</v>
      </c>
      <c r="I289" s="269">
        <f t="shared" si="26"/>
        <v>431156.25</v>
      </c>
      <c r="J289" s="269">
        <f t="shared" si="27"/>
        <v>1006031.25</v>
      </c>
      <c r="K289" s="238">
        <f t="shared" si="28"/>
        <v>0</v>
      </c>
      <c r="L289" s="238">
        <f t="shared" si="28"/>
        <v>0</v>
      </c>
      <c r="M289" s="238">
        <f t="shared" si="28"/>
        <v>3018093.75</v>
      </c>
      <c r="N289" s="187">
        <f t="shared" si="29"/>
        <v>3018093.75</v>
      </c>
    </row>
    <row r="290" spans="1:14" ht="5.0999999999999996" customHeight="1" x14ac:dyDescent="0.35"/>
    <row r="291" spans="1:14" ht="13.9" x14ac:dyDescent="0.4">
      <c r="A291" s="148"/>
      <c r="B291" s="148"/>
      <c r="C291" s="147" t="s">
        <v>57</v>
      </c>
      <c r="D291" s="147"/>
      <c r="E291" s="228">
        <f>E67</f>
        <v>794</v>
      </c>
      <c r="F291" s="228">
        <f t="shared" ref="F291:N291" si="30">F67</f>
        <v>356</v>
      </c>
      <c r="G291" s="228">
        <f t="shared" si="30"/>
        <v>130</v>
      </c>
      <c r="H291" s="228">
        <f t="shared" si="30"/>
        <v>0</v>
      </c>
      <c r="I291" s="228">
        <f>I67</f>
        <v>0</v>
      </c>
      <c r="J291" s="228">
        <f>J67</f>
        <v>0</v>
      </c>
      <c r="K291" s="228">
        <f t="shared" si="30"/>
        <v>356494359.375</v>
      </c>
      <c r="L291" s="228">
        <f t="shared" si="30"/>
        <v>209369475</v>
      </c>
      <c r="M291" s="228">
        <f t="shared" si="30"/>
        <v>135512409.375</v>
      </c>
      <c r="N291" s="228">
        <f t="shared" si="30"/>
        <v>701376243.75</v>
      </c>
    </row>
    <row r="292" spans="1:14" x14ac:dyDescent="0.35"/>
    <row r="293" spans="1:14" s="66" customFormat="1" ht="13.9" x14ac:dyDescent="0.4">
      <c r="A293" s="66" t="s">
        <v>73</v>
      </c>
    </row>
    <row r="294" spans="1:14" x14ac:dyDescent="0.35"/>
  </sheetData>
  <mergeCells count="1">
    <mergeCell ref="E11:G11"/>
  </mergeCells>
  <pageMargins left="0.7" right="0.7" top="0.75" bottom="0.75" header="0.3" footer="0.3"/>
  <pageSetup orientation="portrait" r:id="rId1"/>
  <headerFooter>
    <oddHeader>&amp;C&amp;"Aptos"&amp;10&amp;K000000 OFFICIAL&amp;1#_x000D_</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9DFD7-1E4D-4297-9671-1B2933D72FCF}">
  <sheetPr>
    <tabColor theme="0" tint="-0.249977111117893"/>
  </sheetPr>
  <dimension ref="A1:M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9" width="20.5" customWidth="1"/>
    <col min="10" max="10" width="17.875" customWidth="1"/>
    <col min="11" max="11" width="1.625" customWidth="1"/>
    <col min="12" max="12" width="13.625" hidden="1" customWidth="1"/>
    <col min="13" max="13" width="15.75" hidden="1" customWidth="1"/>
    <col min="14" max="16384" width="9" hidden="1"/>
  </cols>
  <sheetData>
    <row r="1" spans="1:10" ht="17.649999999999999" x14ac:dyDescent="0.5">
      <c r="A1" s="126" t="str">
        <f>'DORC build-up'!A1</f>
        <v>Economic Regulation Authority</v>
      </c>
      <c r="B1" s="126"/>
    </row>
    <row r="2" spans="1:10" ht="17.649999999999999" x14ac:dyDescent="0.5">
      <c r="A2" s="126" t="str">
        <f>'DORC build-up'!A2</f>
        <v>ARC Depreciated Optimised Replacement Cost</v>
      </c>
      <c r="B2" s="126"/>
    </row>
    <row r="3" spans="1:10" ht="17.649999999999999" x14ac:dyDescent="0.5">
      <c r="A3" s="126" t="str">
        <f>'DORC build-up'!A3</f>
        <v>Dec 2024 $</v>
      </c>
      <c r="B3" s="126"/>
    </row>
    <row r="4" spans="1:10" x14ac:dyDescent="0.35"/>
    <row r="5" spans="1:10" ht="15" x14ac:dyDescent="0.4">
      <c r="C5" s="23" t="s">
        <v>586</v>
      </c>
      <c r="D5" s="170">
        <f>G67</f>
        <v>1066627020.9646295</v>
      </c>
    </row>
    <row r="6" spans="1:10" ht="5.0999999999999996" customHeight="1" x14ac:dyDescent="0.35"/>
    <row r="7" spans="1:10" ht="41.65" hidden="1" outlineLevel="1" x14ac:dyDescent="0.5">
      <c r="A7" s="18"/>
      <c r="B7" s="18"/>
      <c r="C7" s="22"/>
      <c r="D7" s="20"/>
      <c r="E7" s="1" t="s">
        <v>391</v>
      </c>
      <c r="F7" s="1" t="s">
        <v>392</v>
      </c>
      <c r="G7" s="1" t="s">
        <v>393</v>
      </c>
      <c r="H7" s="1" t="s">
        <v>587</v>
      </c>
      <c r="I7" s="1" t="s">
        <v>588</v>
      </c>
    </row>
    <row r="8" spans="1:10" ht="17.649999999999999" hidden="1" outlineLevel="1" x14ac:dyDescent="0.5">
      <c r="A8" s="18"/>
      <c r="B8" s="18"/>
      <c r="C8" s="22"/>
      <c r="D8" s="20"/>
      <c r="E8" s="10">
        <v>0.05</v>
      </c>
      <c r="F8" s="10">
        <v>0.3</v>
      </c>
      <c r="G8" s="10">
        <v>9.5000000000000001E-2</v>
      </c>
      <c r="H8" s="10">
        <v>0.35</v>
      </c>
      <c r="I8" s="10">
        <v>0.2</v>
      </c>
    </row>
    <row r="9" spans="1:10" ht="17.649999999999999" hidden="1" outlineLevel="1" x14ac:dyDescent="0.5">
      <c r="A9" s="18"/>
      <c r="B9" s="18"/>
      <c r="C9" s="22"/>
      <c r="D9" s="20"/>
      <c r="E9" s="10">
        <v>0.05</v>
      </c>
      <c r="F9" s="10">
        <v>0.1</v>
      </c>
      <c r="G9" s="10">
        <v>9.5000000000000001E-2</v>
      </c>
      <c r="H9" s="10">
        <v>0.35</v>
      </c>
      <c r="I9" s="10">
        <v>0.2</v>
      </c>
    </row>
    <row r="10" spans="1:10" ht="17.649999999999999" hidden="1" outlineLevel="1" x14ac:dyDescent="0.5">
      <c r="A10" s="18"/>
      <c r="B10" s="18"/>
      <c r="C10" s="22"/>
      <c r="D10" s="20"/>
    </row>
    <row r="11" spans="1:10" ht="17.649999999999999" hidden="1" outlineLevel="1" x14ac:dyDescent="0.5">
      <c r="A11" s="18"/>
      <c r="B11" s="18"/>
      <c r="E11" s="1" t="s">
        <v>395</v>
      </c>
      <c r="F11" s="1"/>
      <c r="G11" s="1"/>
      <c r="H11" s="1"/>
      <c r="I11" s="1"/>
    </row>
    <row r="12" spans="1:10" ht="55.5" hidden="1" outlineLevel="1" x14ac:dyDescent="0.5">
      <c r="A12" s="18"/>
      <c r="B12" s="18"/>
      <c r="C12" s="1" t="s">
        <v>59</v>
      </c>
      <c r="D12" s="1" t="s">
        <v>961</v>
      </c>
      <c r="E12" s="1" t="s">
        <v>391</v>
      </c>
      <c r="F12" s="1" t="s">
        <v>392</v>
      </c>
      <c r="G12" s="1" t="s">
        <v>397</v>
      </c>
      <c r="H12" s="1" t="s">
        <v>587</v>
      </c>
      <c r="I12" s="1" t="s">
        <v>589</v>
      </c>
      <c r="J12" s="1" t="s">
        <v>398</v>
      </c>
    </row>
    <row r="13" spans="1:10" ht="17.649999999999999" hidden="1" outlineLevel="1" x14ac:dyDescent="0.5">
      <c r="A13" s="18"/>
      <c r="B13" s="18"/>
      <c r="C13" s="31" t="s">
        <v>590</v>
      </c>
      <c r="D13" s="188">
        <f>E13/(1+E$8)</f>
        <v>337.1083263187308</v>
      </c>
      <c r="E13" s="163">
        <f>F13/(1+F8)</f>
        <v>353.96374263466737</v>
      </c>
      <c r="F13" s="163">
        <f>G13/(1+G$8)</f>
        <v>460.1528654250676</v>
      </c>
      <c r="G13" s="188">
        <v>503.86738764044901</v>
      </c>
      <c r="H13" s="163">
        <f>G13*(1+H$8)</f>
        <v>680.22097331460623</v>
      </c>
      <c r="I13" s="163">
        <f>H13*(1+I$8)</f>
        <v>816.26516797752743</v>
      </c>
      <c r="J13" s="164">
        <f>I13</f>
        <v>816.26516797752743</v>
      </c>
    </row>
    <row r="14" spans="1:10" ht="17.649999999999999" hidden="1" outlineLevel="1" x14ac:dyDescent="0.5">
      <c r="A14" s="18"/>
      <c r="B14" s="18"/>
      <c r="C14" s="31" t="s">
        <v>591</v>
      </c>
      <c r="D14" s="188">
        <f>D13</f>
        <v>337.1083263187308</v>
      </c>
      <c r="E14" s="233">
        <f>D14*(1+E$9)</f>
        <v>353.96374263466737</v>
      </c>
      <c r="F14" s="178">
        <f>E14*(1+F$9)</f>
        <v>389.36011689813415</v>
      </c>
      <c r="G14" s="233">
        <f>F14*(1+G$9)</f>
        <v>426.34932800345689</v>
      </c>
      <c r="H14" s="178">
        <f>G14*(1+H$9)</f>
        <v>575.57159280466681</v>
      </c>
      <c r="I14" s="178">
        <f>H14*(1+I$9)</f>
        <v>690.68591136560019</v>
      </c>
      <c r="J14" s="213">
        <f>I14</f>
        <v>690.68591136560019</v>
      </c>
    </row>
    <row r="15" spans="1:10" ht="17.649999999999999" hidden="1" outlineLevel="1" x14ac:dyDescent="0.5">
      <c r="A15" s="18"/>
      <c r="B15" s="18"/>
      <c r="C15" s="175" t="s">
        <v>481</v>
      </c>
      <c r="D15" s="207"/>
      <c r="E15" s="207"/>
      <c r="F15" s="207"/>
      <c r="G15" s="207"/>
      <c r="H15" s="207"/>
      <c r="I15" s="207"/>
      <c r="J15" s="208"/>
    </row>
    <row r="16" spans="1:10"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7" ht="30" customHeight="1" x14ac:dyDescent="0.35">
      <c r="A65" s="1" t="str">
        <f>Turnouts!A65</f>
        <v>Network Group</v>
      </c>
      <c r="B65" s="1" t="str">
        <f>Turnouts!B65</f>
        <v>Route Number</v>
      </c>
      <c r="C65" s="1" t="s">
        <v>81</v>
      </c>
      <c r="D65" s="1" t="s">
        <v>83</v>
      </c>
      <c r="E65" s="1" t="s">
        <v>592</v>
      </c>
      <c r="F65" s="1" t="s">
        <v>567</v>
      </c>
      <c r="G65" s="1" t="s">
        <v>405</v>
      </c>
    </row>
    <row r="66" spans="1:7" ht="5.0999999999999996" customHeight="1" x14ac:dyDescent="0.35"/>
    <row r="67" spans="1:7" ht="13.9" x14ac:dyDescent="0.4">
      <c r="A67" s="30"/>
      <c r="B67" s="30"/>
      <c r="C67" s="13" t="s">
        <v>57</v>
      </c>
      <c r="D67" s="115"/>
      <c r="E67" s="222">
        <f>SUM(E69:E289)</f>
        <v>1215.746005</v>
      </c>
      <c r="F67" s="185"/>
      <c r="G67" s="215">
        <f t="shared" ref="G67" si="0">SUM(G69:G289)</f>
        <v>1066627020.9646295</v>
      </c>
    </row>
    <row r="68" spans="1:7" ht="5.0999999999999996" customHeight="1" x14ac:dyDescent="0.35"/>
    <row r="69" spans="1:7" ht="13.9" x14ac:dyDescent="0.4">
      <c r="A69" s="12" t="str">
        <f>Turnouts!A69</f>
        <v>EGR</v>
      </c>
      <c r="B69" s="12">
        <f>Turnouts!B69</f>
        <v>1</v>
      </c>
      <c r="C69" t="str">
        <f>Turnouts!C69</f>
        <v>Avon Yard to West Merredin</v>
      </c>
      <c r="D69" s="204">
        <f>'DORC build-up'!I13</f>
        <v>1.3</v>
      </c>
      <c r="E69" s="188">
        <v>181.9222</v>
      </c>
      <c r="F69" s="269">
        <f>J$14*1000</f>
        <v>690685.91136560019</v>
      </c>
      <c r="G69" s="187">
        <f>E69*F69*D69</f>
        <v>163346430.6560255</v>
      </c>
    </row>
    <row r="70" spans="1:7" ht="13.9" x14ac:dyDescent="0.4">
      <c r="A70" s="12" t="str">
        <f>Turnouts!A70</f>
        <v>EGR</v>
      </c>
      <c r="B70" s="12">
        <f>Turnouts!B70</f>
        <v>1</v>
      </c>
      <c r="C70" t="str">
        <f>Turnouts!C70</f>
        <v>West Merredin</v>
      </c>
      <c r="D70" s="204">
        <f>'DORC build-up'!I14</f>
        <v>1.3</v>
      </c>
      <c r="E70" s="188">
        <v>4.5090000000000003</v>
      </c>
      <c r="F70" s="269">
        <f t="shared" ref="F70:F133" si="1">J$14*1000</f>
        <v>690685.91136560019</v>
      </c>
      <c r="G70" s="187">
        <f t="shared" ref="G70:G133" si="2">E70*F70*D70</f>
        <v>4048593.6066517392</v>
      </c>
    </row>
    <row r="71" spans="1:7" ht="13.9" x14ac:dyDescent="0.4">
      <c r="A71" s="12" t="str">
        <f>Turnouts!A71</f>
        <v>EGR</v>
      </c>
      <c r="B71" s="12">
        <f>Turnouts!B71</f>
        <v>1</v>
      </c>
      <c r="C71" t="str">
        <f>Turnouts!C71</f>
        <v>West Merredin to Merredin</v>
      </c>
      <c r="D71" s="204">
        <f>'DORC build-up'!I15</f>
        <v>1.3</v>
      </c>
      <c r="E71" s="188">
        <v>2.5298000000000003</v>
      </c>
      <c r="F71" s="269">
        <f t="shared" si="1"/>
        <v>690685.91136560019</v>
      </c>
      <c r="G71" s="187">
        <f t="shared" si="2"/>
        <v>2271486.3841445041</v>
      </c>
    </row>
    <row r="72" spans="1:7" ht="13.9" x14ac:dyDescent="0.4">
      <c r="A72" s="12" t="str">
        <f>Turnouts!A72</f>
        <v>EGR</v>
      </c>
      <c r="B72" s="12">
        <f>Turnouts!B72</f>
        <v>1</v>
      </c>
      <c r="C72" t="str">
        <f>Turnouts!C72</f>
        <v>Merredin</v>
      </c>
      <c r="D72" s="204">
        <f>'DORC build-up'!I16</f>
        <v>1.3</v>
      </c>
      <c r="E72" s="188">
        <v>0</v>
      </c>
      <c r="F72" s="269">
        <f t="shared" si="1"/>
        <v>690685.91136560019</v>
      </c>
      <c r="G72" s="187">
        <f t="shared" si="2"/>
        <v>0</v>
      </c>
    </row>
    <row r="73" spans="1:7" ht="13.9" x14ac:dyDescent="0.4">
      <c r="A73" s="12" t="str">
        <f>Turnouts!A73</f>
        <v>EGR</v>
      </c>
      <c r="B73" s="12">
        <f>Turnouts!B73</f>
        <v>1</v>
      </c>
      <c r="C73" t="str">
        <f>Turnouts!C73</f>
        <v>Merredin to Southern Cross</v>
      </c>
      <c r="D73" s="204">
        <f>'DORC build-up'!I17</f>
        <v>1.4</v>
      </c>
      <c r="E73" s="188">
        <v>131.96800000000002</v>
      </c>
      <c r="F73" s="269">
        <f t="shared" si="1"/>
        <v>690685.91136560019</v>
      </c>
      <c r="G73" s="187">
        <f t="shared" si="2"/>
        <v>127607813.69153374</v>
      </c>
    </row>
    <row r="74" spans="1:7" ht="13.9" x14ac:dyDescent="0.4">
      <c r="A74" s="12" t="str">
        <f>Turnouts!A74</f>
        <v>EGR</v>
      </c>
      <c r="B74" s="12">
        <f>Turnouts!B74</f>
        <v>1</v>
      </c>
      <c r="C74" t="str">
        <f>Turnouts!C74</f>
        <v>Southern Cross</v>
      </c>
      <c r="D74" s="204">
        <f>'DORC build-up'!I18</f>
        <v>0</v>
      </c>
      <c r="E74" s="188">
        <v>0</v>
      </c>
      <c r="F74" s="269">
        <f t="shared" si="1"/>
        <v>690685.91136560019</v>
      </c>
      <c r="G74" s="187">
        <f t="shared" si="2"/>
        <v>0</v>
      </c>
    </row>
    <row r="75" spans="1:7" ht="13.9" x14ac:dyDescent="0.4">
      <c r="A75" s="12" t="str">
        <f>Turnouts!A75</f>
        <v>EGR</v>
      </c>
      <c r="B75" s="12">
        <f>Turnouts!B75</f>
        <v>1</v>
      </c>
      <c r="C75" t="str">
        <f>Turnouts!C75</f>
        <v>Southern Cross to Koolyanobbing East</v>
      </c>
      <c r="D75" s="204">
        <f>'DORC build-up'!I19</f>
        <v>1.4</v>
      </c>
      <c r="E75" s="188">
        <v>60.736299999999993</v>
      </c>
      <c r="F75" s="269">
        <f t="shared" si="1"/>
        <v>690685.91136560019</v>
      </c>
      <c r="G75" s="187">
        <f t="shared" si="2"/>
        <v>58729589.405864298</v>
      </c>
    </row>
    <row r="76" spans="1:7" ht="13.9" x14ac:dyDescent="0.4">
      <c r="A76" s="12" t="str">
        <f>Turnouts!A76</f>
        <v>EGR</v>
      </c>
      <c r="B76" s="12">
        <f>Turnouts!B76</f>
        <v>1</v>
      </c>
      <c r="C76" t="str">
        <f>Turnouts!C76</f>
        <v>Koolyanobbing East to Mount Walton</v>
      </c>
      <c r="D76" s="204">
        <f>'DORC build-up'!I20</f>
        <v>1.4</v>
      </c>
      <c r="E76" s="188">
        <v>85.379300000000001</v>
      </c>
      <c r="F76" s="269">
        <f t="shared" si="1"/>
        <v>690685.91136560019</v>
      </c>
      <c r="G76" s="187">
        <f t="shared" si="2"/>
        <v>82558391.48515977</v>
      </c>
    </row>
    <row r="77" spans="1:7" ht="13.9" x14ac:dyDescent="0.4">
      <c r="A77" s="12" t="str">
        <f>Turnouts!A77</f>
        <v>EGR</v>
      </c>
      <c r="B77" s="12">
        <f>Turnouts!B77</f>
        <v>1</v>
      </c>
      <c r="C77" t="str">
        <f>Turnouts!C77</f>
        <v>Mount Walton to West Kalgoorlie West</v>
      </c>
      <c r="D77" s="204">
        <f>'DORC build-up'!I21</f>
        <v>1.4</v>
      </c>
      <c r="E77" s="188">
        <v>115.66299999999998</v>
      </c>
      <c r="F77" s="269">
        <f t="shared" si="1"/>
        <v>690685.91136560019</v>
      </c>
      <c r="G77" s="187">
        <f t="shared" si="2"/>
        <v>111841526.39279115</v>
      </c>
    </row>
    <row r="78" spans="1:7" ht="13.9" x14ac:dyDescent="0.4">
      <c r="A78" s="12" t="str">
        <f>Turnouts!A78</f>
        <v>EGR</v>
      </c>
      <c r="B78" s="12">
        <f>Turnouts!B78</f>
        <v>1</v>
      </c>
      <c r="C78" t="str">
        <f>Turnouts!C78</f>
        <v>West Kalgoorlie West to West Kalgoorlie</v>
      </c>
      <c r="D78" s="204">
        <f>'DORC build-up'!I22</f>
        <v>1.4</v>
      </c>
      <c r="E78" s="188">
        <v>7.9609999999999994</v>
      </c>
      <c r="F78" s="269">
        <f t="shared" si="1"/>
        <v>690685.91136560019</v>
      </c>
      <c r="G78" s="187">
        <f t="shared" si="2"/>
        <v>7697970.7565341592</v>
      </c>
    </row>
    <row r="79" spans="1:7" ht="13.9" x14ac:dyDescent="0.4">
      <c r="A79" s="12" t="str">
        <f>Turnouts!A79</f>
        <v>EGR</v>
      </c>
      <c r="B79" s="12">
        <f>Turnouts!B79</f>
        <v>1</v>
      </c>
      <c r="C79" t="str">
        <f>Turnouts!C79</f>
        <v>West Kalgoorlie</v>
      </c>
      <c r="D79" s="204">
        <f>'DORC build-up'!I23</f>
        <v>1.4</v>
      </c>
      <c r="E79" s="188">
        <v>3.214</v>
      </c>
      <c r="F79" s="269">
        <f t="shared" si="1"/>
        <v>690685.91136560019</v>
      </c>
      <c r="G79" s="187">
        <f t="shared" si="2"/>
        <v>3107810.326780654</v>
      </c>
    </row>
    <row r="80" spans="1:7" ht="13.9" x14ac:dyDescent="0.4">
      <c r="A80" s="12" t="str">
        <f>Turnouts!A80</f>
        <v>EGR</v>
      </c>
      <c r="B80" s="12">
        <f>Turnouts!B80</f>
        <v>1</v>
      </c>
      <c r="C80" t="str">
        <f>Turnouts!C80</f>
        <v>West Kalgoorlie to Kalgoorlie</v>
      </c>
      <c r="D80" s="204">
        <f>'DORC build-up'!I24</f>
        <v>1.4</v>
      </c>
      <c r="E80" s="188">
        <v>4.9399999999999995</v>
      </c>
      <c r="F80" s="269">
        <f t="shared" si="1"/>
        <v>690685.91136560019</v>
      </c>
      <c r="G80" s="187">
        <f t="shared" si="2"/>
        <v>4776783.7630044902</v>
      </c>
    </row>
    <row r="81" spans="1:7" ht="13.9" x14ac:dyDescent="0.4">
      <c r="A81" s="12" t="str">
        <f>Turnouts!A81</f>
        <v>EGR</v>
      </c>
      <c r="B81" s="12">
        <f>Turnouts!B81</f>
        <v>1</v>
      </c>
      <c r="C81" t="str">
        <f>Turnouts!C81</f>
        <v>Kalgoorlie</v>
      </c>
      <c r="D81" s="204">
        <f>'DORC build-up'!I25</f>
        <v>1.4</v>
      </c>
      <c r="E81" s="188">
        <v>1.0150000000000001</v>
      </c>
      <c r="F81" s="269">
        <f t="shared" si="1"/>
        <v>690685.91136560019</v>
      </c>
      <c r="G81" s="187">
        <f t="shared" si="2"/>
        <v>981464.6800505179</v>
      </c>
    </row>
    <row r="82" spans="1:7" ht="13.9" x14ac:dyDescent="0.4">
      <c r="A82" s="12" t="str">
        <f>Turnouts!A82</f>
        <v>EGR</v>
      </c>
      <c r="B82" s="12">
        <f>Turnouts!B82</f>
        <v>1</v>
      </c>
      <c r="C82" t="str">
        <f>Turnouts!C82</f>
        <v>Kalgoorlie to Parkeston (border)</v>
      </c>
      <c r="D82" s="204">
        <f>'DORC build-up'!I26</f>
        <v>1.4</v>
      </c>
      <c r="E82" s="188">
        <v>0.495</v>
      </c>
      <c r="F82" s="269">
        <f t="shared" si="1"/>
        <v>690685.91136560019</v>
      </c>
      <c r="G82" s="187">
        <f t="shared" si="2"/>
        <v>478645.33657636092</v>
      </c>
    </row>
    <row r="83" spans="1:7" ht="13.9" x14ac:dyDescent="0.4">
      <c r="A83" s="12" t="str">
        <f>Turnouts!A83</f>
        <v>Metro</v>
      </c>
      <c r="B83" s="12">
        <f>Turnouts!B83</f>
        <v>2</v>
      </c>
      <c r="C83" t="str">
        <f>Turnouts!C83</f>
        <v>Forrestfield South to Kewdale</v>
      </c>
      <c r="D83" s="204">
        <f>'DORC build-up'!I27</f>
        <v>1</v>
      </c>
      <c r="E83" s="188">
        <v>3.0110000000000001</v>
      </c>
      <c r="F83" s="269">
        <f t="shared" si="1"/>
        <v>690685.91136560019</v>
      </c>
      <c r="G83" s="187">
        <f t="shared" si="2"/>
        <v>2079655.2791218222</v>
      </c>
    </row>
    <row r="84" spans="1:7" ht="13.9" x14ac:dyDescent="0.4">
      <c r="A84" s="12" t="str">
        <f>Turnouts!A84</f>
        <v>LBL</v>
      </c>
      <c r="B84" s="12">
        <f>Turnouts!B84</f>
        <v>3</v>
      </c>
      <c r="C84" t="str">
        <f>Turnouts!C84</f>
        <v>Kalgoorlie to Menzies</v>
      </c>
      <c r="D84" s="204">
        <f>'DORC build-up'!I28</f>
        <v>1.5</v>
      </c>
      <c r="E84" s="188">
        <v>0</v>
      </c>
      <c r="F84" s="269">
        <f t="shared" si="1"/>
        <v>690685.91136560019</v>
      </c>
      <c r="G84" s="187">
        <f t="shared" si="2"/>
        <v>0</v>
      </c>
    </row>
    <row r="85" spans="1:7" ht="13.9" x14ac:dyDescent="0.4">
      <c r="A85" s="12" t="str">
        <f>Turnouts!A85</f>
        <v>LBL</v>
      </c>
      <c r="B85" s="12">
        <f>Turnouts!B85</f>
        <v>3</v>
      </c>
      <c r="C85" t="str">
        <f>Turnouts!C85</f>
        <v>Menzies</v>
      </c>
      <c r="D85" s="204">
        <f>'DORC build-up'!I29</f>
        <v>0</v>
      </c>
      <c r="E85" s="188">
        <v>0</v>
      </c>
      <c r="F85" s="269">
        <f t="shared" si="1"/>
        <v>690685.91136560019</v>
      </c>
      <c r="G85" s="187">
        <f t="shared" si="2"/>
        <v>0</v>
      </c>
    </row>
    <row r="86" spans="1:7" ht="13.9" x14ac:dyDescent="0.4">
      <c r="A86" s="12" t="str">
        <f>Turnouts!A86</f>
        <v>LBL</v>
      </c>
      <c r="B86" s="12">
        <f>Turnouts!B86</f>
        <v>3</v>
      </c>
      <c r="C86" t="str">
        <f>Turnouts!C86</f>
        <v>Menzies to Malcolm</v>
      </c>
      <c r="D86" s="204">
        <f>'DORC build-up'!I30</f>
        <v>1.5</v>
      </c>
      <c r="E86" s="188">
        <v>0</v>
      </c>
      <c r="F86" s="269">
        <f t="shared" si="1"/>
        <v>690685.91136560019</v>
      </c>
      <c r="G86" s="187">
        <f t="shared" si="2"/>
        <v>0</v>
      </c>
    </row>
    <row r="87" spans="1:7" ht="13.9" x14ac:dyDescent="0.4">
      <c r="A87" s="12" t="str">
        <f>Turnouts!A87</f>
        <v>LBL</v>
      </c>
      <c r="B87" s="12">
        <f>Turnouts!B87</f>
        <v>3</v>
      </c>
      <c r="C87" t="str">
        <f>Turnouts!C87</f>
        <v>Malcolm</v>
      </c>
      <c r="D87" s="204">
        <f>'DORC build-up'!I31</f>
        <v>0</v>
      </c>
      <c r="E87" s="188">
        <v>0</v>
      </c>
      <c r="F87" s="269">
        <f t="shared" si="1"/>
        <v>690685.91136560019</v>
      </c>
      <c r="G87" s="187">
        <f t="shared" si="2"/>
        <v>0</v>
      </c>
    </row>
    <row r="88" spans="1:7" ht="13.9" x14ac:dyDescent="0.4">
      <c r="A88" s="12" t="str">
        <f>Turnouts!A88</f>
        <v>LBL</v>
      </c>
      <c r="B88" s="12">
        <f>Turnouts!B88</f>
        <v>3</v>
      </c>
      <c r="C88" t="str">
        <f>Turnouts!C88</f>
        <v>Malcolm to Leonora</v>
      </c>
      <c r="D88" s="204">
        <f>'DORC build-up'!I32</f>
        <v>1.5</v>
      </c>
      <c r="E88" s="188">
        <v>0</v>
      </c>
      <c r="F88" s="269">
        <f t="shared" si="1"/>
        <v>690685.91136560019</v>
      </c>
      <c r="G88" s="187">
        <f t="shared" si="2"/>
        <v>0</v>
      </c>
    </row>
    <row r="89" spans="1:7" ht="13.9" x14ac:dyDescent="0.4">
      <c r="A89" s="12" t="str">
        <f>Turnouts!A89</f>
        <v>LBL</v>
      </c>
      <c r="B89" s="12">
        <f>Turnouts!B89</f>
        <v>3</v>
      </c>
      <c r="C89" t="str">
        <f>Turnouts!C89</f>
        <v>Leonora</v>
      </c>
      <c r="D89" s="204">
        <f>'DORC build-up'!I33</f>
        <v>1.5</v>
      </c>
      <c r="E89" s="188">
        <v>0</v>
      </c>
      <c r="F89" s="269">
        <f t="shared" si="1"/>
        <v>690685.91136560019</v>
      </c>
      <c r="G89" s="187">
        <f t="shared" si="2"/>
        <v>0</v>
      </c>
    </row>
    <row r="90" spans="1:7" ht="13.9" x14ac:dyDescent="0.4">
      <c r="A90" s="12" t="str">
        <f>Turnouts!A90</f>
        <v>EBL</v>
      </c>
      <c r="B90" s="12">
        <f>Turnouts!B90</f>
        <v>4</v>
      </c>
      <c r="C90" t="str">
        <f>Turnouts!C90</f>
        <v>West Kalgoorlie West to West Kalgoorlie South</v>
      </c>
      <c r="D90" s="204">
        <f>'DORC build-up'!I34</f>
        <v>1.5</v>
      </c>
      <c r="E90" s="188">
        <v>2.0649999999999999</v>
      </c>
      <c r="F90" s="269">
        <f t="shared" si="1"/>
        <v>690685.91136560019</v>
      </c>
      <c r="G90" s="187">
        <f t="shared" si="2"/>
        <v>2139399.6104549463</v>
      </c>
    </row>
    <row r="91" spans="1:7" ht="13.9" x14ac:dyDescent="0.4">
      <c r="A91" s="12" t="str">
        <f>Turnouts!A91</f>
        <v>EBL</v>
      </c>
      <c r="B91" s="12">
        <f>Turnouts!B91</f>
        <v>4</v>
      </c>
      <c r="C91" t="str">
        <f>Turnouts!C91</f>
        <v>West Kalgoorlie to West Kalgoorlie South</v>
      </c>
      <c r="D91" s="204">
        <f>'DORC build-up'!I35</f>
        <v>1.5</v>
      </c>
      <c r="E91" s="188">
        <v>2.68</v>
      </c>
      <c r="F91" s="269">
        <f t="shared" si="1"/>
        <v>690685.91136560019</v>
      </c>
      <c r="G91" s="187">
        <f t="shared" si="2"/>
        <v>2776557.3636897132</v>
      </c>
    </row>
    <row r="92" spans="1:7" ht="13.9" x14ac:dyDescent="0.4">
      <c r="A92" s="12" t="str">
        <f>Turnouts!A92</f>
        <v>EBL</v>
      </c>
      <c r="B92" s="12">
        <f>Turnouts!B92</f>
        <v>5</v>
      </c>
      <c r="C92" t="str">
        <f>Turnouts!C92</f>
        <v>West Kalgoorlie South to Hampton Terminal</v>
      </c>
      <c r="D92" s="204">
        <f>'DORC build-up'!I36</f>
        <v>1.5</v>
      </c>
      <c r="E92" s="188">
        <v>11.848569999999999</v>
      </c>
      <c r="F92" s="269">
        <f t="shared" si="1"/>
        <v>690685.91136560019</v>
      </c>
      <c r="G92" s="187">
        <f t="shared" si="2"/>
        <v>12275460.553243663</v>
      </c>
    </row>
    <row r="93" spans="1:7" ht="13.9" x14ac:dyDescent="0.4">
      <c r="A93" s="12" t="str">
        <f>Turnouts!A93</f>
        <v>EBL</v>
      </c>
      <c r="B93" s="12">
        <f>Turnouts!B93</f>
        <v>5</v>
      </c>
      <c r="C93" t="str">
        <f>Turnouts!C93</f>
        <v>Hampton Terminal</v>
      </c>
      <c r="D93" s="204">
        <f>'DORC build-up'!I37</f>
        <v>1.5</v>
      </c>
      <c r="E93" s="188">
        <v>0</v>
      </c>
      <c r="F93" s="269">
        <f t="shared" si="1"/>
        <v>690685.91136560019</v>
      </c>
      <c r="G93" s="187">
        <f t="shared" si="2"/>
        <v>0</v>
      </c>
    </row>
    <row r="94" spans="1:7" ht="13.9" x14ac:dyDescent="0.4">
      <c r="A94" s="12" t="str">
        <f>Turnouts!A94</f>
        <v>EBL</v>
      </c>
      <c r="B94" s="12">
        <f>Turnouts!B94</f>
        <v>5</v>
      </c>
      <c r="C94" t="str">
        <f>Turnouts!C94</f>
        <v>Hampton Terminal to Hampton</v>
      </c>
      <c r="D94" s="204">
        <f>'DORC build-up'!I38</f>
        <v>1.5</v>
      </c>
      <c r="E94" s="188">
        <v>0</v>
      </c>
      <c r="F94" s="269">
        <f t="shared" si="1"/>
        <v>690685.91136560019</v>
      </c>
      <c r="G94" s="187">
        <f t="shared" si="2"/>
        <v>0</v>
      </c>
    </row>
    <row r="95" spans="1:7" ht="13.9" x14ac:dyDescent="0.4">
      <c r="A95" s="12" t="str">
        <f>Turnouts!A95</f>
        <v>EBL</v>
      </c>
      <c r="B95" s="12">
        <f>Turnouts!B95</f>
        <v>5</v>
      </c>
      <c r="C95" t="str">
        <f>Turnouts!C95</f>
        <v>Hampton</v>
      </c>
      <c r="D95" s="204">
        <f>'DORC build-up'!I39</f>
        <v>0</v>
      </c>
      <c r="E95" s="188">
        <v>0</v>
      </c>
      <c r="F95" s="269">
        <f t="shared" si="1"/>
        <v>690685.91136560019</v>
      </c>
      <c r="G95" s="187">
        <f t="shared" si="2"/>
        <v>0</v>
      </c>
    </row>
    <row r="96" spans="1:7" ht="13.9" x14ac:dyDescent="0.4">
      <c r="A96" s="12" t="str">
        <f>Turnouts!A96</f>
        <v>EBL</v>
      </c>
      <c r="B96" s="12">
        <f>Turnouts!B96</f>
        <v>5</v>
      </c>
      <c r="C96" t="str">
        <f>Turnouts!C96</f>
        <v>Hampton to Kambalda</v>
      </c>
      <c r="D96" s="204">
        <f>'DORC build-up'!I40</f>
        <v>1.5</v>
      </c>
      <c r="E96" s="188">
        <v>0</v>
      </c>
      <c r="F96" s="269">
        <f t="shared" si="1"/>
        <v>690685.91136560019</v>
      </c>
      <c r="G96" s="187">
        <f t="shared" si="2"/>
        <v>0</v>
      </c>
    </row>
    <row r="97" spans="1:7" ht="13.9" x14ac:dyDescent="0.4">
      <c r="A97" s="12" t="str">
        <f>Turnouts!A97</f>
        <v>EBL</v>
      </c>
      <c r="B97" s="12">
        <f>Turnouts!B97</f>
        <v>5</v>
      </c>
      <c r="C97" t="str">
        <f>Turnouts!C97</f>
        <v>Kambalda to Salmon Gums</v>
      </c>
      <c r="D97" s="204">
        <f>'DORC build-up'!I41</f>
        <v>1.5</v>
      </c>
      <c r="E97" s="188">
        <v>0</v>
      </c>
      <c r="F97" s="269">
        <f t="shared" si="1"/>
        <v>690685.91136560019</v>
      </c>
      <c r="G97" s="187">
        <f t="shared" si="2"/>
        <v>0</v>
      </c>
    </row>
    <row r="98" spans="1:7" ht="13.9" x14ac:dyDescent="0.4">
      <c r="A98" s="12" t="str">
        <f>Turnouts!A98</f>
        <v>EBL</v>
      </c>
      <c r="B98" s="12">
        <f>Turnouts!B98</f>
        <v>5</v>
      </c>
      <c r="C98" t="str">
        <f>Turnouts!C98</f>
        <v>Salmon Gums to Esperance</v>
      </c>
      <c r="D98" s="204">
        <f>'DORC build-up'!I42</f>
        <v>1.5</v>
      </c>
      <c r="E98" s="188">
        <v>0</v>
      </c>
      <c r="F98" s="269">
        <f t="shared" si="1"/>
        <v>690685.91136560019</v>
      </c>
      <c r="G98" s="187">
        <f t="shared" si="2"/>
        <v>0</v>
      </c>
    </row>
    <row r="99" spans="1:7" ht="13.9" x14ac:dyDescent="0.4">
      <c r="A99" s="12" t="str">
        <f>Turnouts!A99</f>
        <v>EBL</v>
      </c>
      <c r="B99" s="12">
        <f>Turnouts!B99</f>
        <v>5</v>
      </c>
      <c r="C99" t="str">
        <f>Turnouts!C99</f>
        <v>Esperance</v>
      </c>
      <c r="D99" s="204">
        <f>'DORC build-up'!I43</f>
        <v>0</v>
      </c>
      <c r="E99" s="188">
        <v>0</v>
      </c>
      <c r="F99" s="269">
        <f t="shared" si="1"/>
        <v>690685.91136560019</v>
      </c>
      <c r="G99" s="187">
        <f t="shared" si="2"/>
        <v>0</v>
      </c>
    </row>
    <row r="100" spans="1:7" ht="13.9" x14ac:dyDescent="0.4">
      <c r="A100" s="12" t="str">
        <f>Turnouts!A100</f>
        <v>EBL</v>
      </c>
      <c r="B100" s="12">
        <f>Turnouts!B100</f>
        <v>5</v>
      </c>
      <c r="C100" t="str">
        <f>Turnouts!C100</f>
        <v>Esperance to Esperance Wharf</v>
      </c>
      <c r="D100" s="204">
        <f>'DORC build-up'!I44</f>
        <v>1.5</v>
      </c>
      <c r="E100" s="188">
        <v>0</v>
      </c>
      <c r="F100" s="269">
        <f t="shared" si="1"/>
        <v>690685.91136560019</v>
      </c>
      <c r="G100" s="187">
        <f t="shared" si="2"/>
        <v>0</v>
      </c>
    </row>
    <row r="101" spans="1:7" ht="13.9" x14ac:dyDescent="0.4">
      <c r="A101" s="12" t="str">
        <f>Turnouts!A101</f>
        <v>EBL</v>
      </c>
      <c r="B101" s="12">
        <f>Turnouts!B101</f>
        <v>5</v>
      </c>
      <c r="C101" t="str">
        <f>Turnouts!C101</f>
        <v>Esperance Wharf</v>
      </c>
      <c r="D101" s="204">
        <f>'DORC build-up'!I45</f>
        <v>1.5</v>
      </c>
      <c r="E101" s="188">
        <v>0</v>
      </c>
      <c r="F101" s="269">
        <f t="shared" si="1"/>
        <v>690685.91136560019</v>
      </c>
      <c r="G101" s="187">
        <f t="shared" si="2"/>
        <v>0</v>
      </c>
    </row>
    <row r="102" spans="1:7" ht="13.9" x14ac:dyDescent="0.4">
      <c r="A102" s="12" t="str">
        <f>Turnouts!A102</f>
        <v>EBL</v>
      </c>
      <c r="B102" s="12">
        <f>Turnouts!B102</f>
        <v>6</v>
      </c>
      <c r="C102" t="str">
        <f>Turnouts!C102</f>
        <v>Kambalda to Redmine</v>
      </c>
      <c r="D102" s="204">
        <f>'DORC build-up'!I46</f>
        <v>1.5</v>
      </c>
      <c r="E102" s="188">
        <v>0</v>
      </c>
      <c r="F102" s="269">
        <f t="shared" si="1"/>
        <v>690685.91136560019</v>
      </c>
      <c r="G102" s="187">
        <f t="shared" si="2"/>
        <v>0</v>
      </c>
    </row>
    <row r="103" spans="1:7" ht="13.9" x14ac:dyDescent="0.4">
      <c r="A103" s="12" t="str">
        <f>Turnouts!A103</f>
        <v>Sidings &amp; Other</v>
      </c>
      <c r="B103" s="12">
        <f>Turnouts!B103</f>
        <v>7</v>
      </c>
      <c r="C103" t="str">
        <f>Turnouts!C103</f>
        <v>Cockburn North to Robb Jetty (SG)</v>
      </c>
      <c r="D103" s="204">
        <f>'DORC build-up'!I47</f>
        <v>1</v>
      </c>
      <c r="E103" s="188">
        <v>0</v>
      </c>
      <c r="F103" s="269">
        <f t="shared" si="1"/>
        <v>690685.91136560019</v>
      </c>
      <c r="G103" s="187">
        <f t="shared" si="2"/>
        <v>0</v>
      </c>
    </row>
    <row r="104" spans="1:7" ht="13.9" x14ac:dyDescent="0.4">
      <c r="A104" s="12" t="str">
        <f>Turnouts!A104</f>
        <v>CBH Sidings SG</v>
      </c>
      <c r="B104" s="12">
        <f>Turnouts!B104</f>
        <v>8</v>
      </c>
      <c r="C104" t="str">
        <f>Turnouts!C104</f>
        <v>Avon Yard</v>
      </c>
      <c r="D104" s="204">
        <f>'DORC build-up'!I48</f>
        <v>1.3</v>
      </c>
      <c r="E104" s="188">
        <v>0</v>
      </c>
      <c r="F104" s="269">
        <f t="shared" si="1"/>
        <v>690685.91136560019</v>
      </c>
      <c r="G104" s="187">
        <f t="shared" si="2"/>
        <v>0</v>
      </c>
    </row>
    <row r="105" spans="1:7" ht="13.9" x14ac:dyDescent="0.4">
      <c r="A105" s="12" t="str">
        <f>Turnouts!A105</f>
        <v>CBH Sidings SG</v>
      </c>
      <c r="B105" s="12">
        <f>Turnouts!B105</f>
        <v>8</v>
      </c>
      <c r="C105" t="str">
        <f>Turnouts!C105</f>
        <v>Bodallin</v>
      </c>
      <c r="D105" s="204">
        <f>'DORC build-up'!I49</f>
        <v>1.4</v>
      </c>
      <c r="E105" s="188">
        <v>0</v>
      </c>
      <c r="F105" s="269">
        <f t="shared" si="1"/>
        <v>690685.91136560019</v>
      </c>
      <c r="G105" s="187">
        <f t="shared" si="2"/>
        <v>0</v>
      </c>
    </row>
    <row r="106" spans="1:7" ht="13.9" x14ac:dyDescent="0.4">
      <c r="A106" s="12" t="str">
        <f>Turnouts!A106</f>
        <v>CBH Sidings SG</v>
      </c>
      <c r="B106" s="12">
        <f>Turnouts!B106</f>
        <v>8</v>
      </c>
      <c r="C106" t="str">
        <f>Turnouts!C106</f>
        <v>Burracoppin</v>
      </c>
      <c r="D106" s="204">
        <f>'DORC build-up'!I50</f>
        <v>1.4</v>
      </c>
      <c r="E106" s="188">
        <v>0</v>
      </c>
      <c r="F106" s="269">
        <f t="shared" si="1"/>
        <v>690685.91136560019</v>
      </c>
      <c r="G106" s="187">
        <f t="shared" si="2"/>
        <v>0</v>
      </c>
    </row>
    <row r="107" spans="1:7" ht="13.9" x14ac:dyDescent="0.4">
      <c r="A107" s="12" t="str">
        <f>Turnouts!A107</f>
        <v>CBH Sidings SG</v>
      </c>
      <c r="B107" s="12">
        <f>Turnouts!B107</f>
        <v>8</v>
      </c>
      <c r="C107" t="str">
        <f>Turnouts!C107</f>
        <v>Carrabin</v>
      </c>
      <c r="D107" s="204">
        <f>'DORC build-up'!I51</f>
        <v>1.4</v>
      </c>
      <c r="E107" s="188">
        <v>0</v>
      </c>
      <c r="F107" s="269">
        <f t="shared" si="1"/>
        <v>690685.91136560019</v>
      </c>
      <c r="G107" s="187">
        <f t="shared" si="2"/>
        <v>0</v>
      </c>
    </row>
    <row r="108" spans="1:7" ht="13.9" x14ac:dyDescent="0.4">
      <c r="A108" s="12" t="str">
        <f>Turnouts!A108</f>
        <v>CBH Sidings SG</v>
      </c>
      <c r="B108" s="12">
        <f>Turnouts!B108</f>
        <v>8</v>
      </c>
      <c r="C108" t="str">
        <f>Turnouts!C108</f>
        <v>Cunderdin</v>
      </c>
      <c r="D108" s="204">
        <f>'DORC build-up'!I52</f>
        <v>1.3</v>
      </c>
      <c r="E108" s="188">
        <v>0</v>
      </c>
      <c r="F108" s="269">
        <f t="shared" si="1"/>
        <v>690685.91136560019</v>
      </c>
      <c r="G108" s="187">
        <f t="shared" si="2"/>
        <v>0</v>
      </c>
    </row>
    <row r="109" spans="1:7" ht="13.9" x14ac:dyDescent="0.4">
      <c r="A109" s="12" t="str">
        <f>Turnouts!A109</f>
        <v>CBH Sidings SG</v>
      </c>
      <c r="B109" s="12">
        <f>Turnouts!B109</f>
        <v>8</v>
      </c>
      <c r="C109" t="str">
        <f>Turnouts!C109</f>
        <v>Doodlakine</v>
      </c>
      <c r="D109" s="204">
        <f>'DORC build-up'!I53</f>
        <v>1.3</v>
      </c>
      <c r="E109" s="188">
        <v>0</v>
      </c>
      <c r="F109" s="269">
        <f t="shared" si="1"/>
        <v>690685.91136560019</v>
      </c>
      <c r="G109" s="187">
        <f t="shared" si="2"/>
        <v>0</v>
      </c>
    </row>
    <row r="110" spans="1:7" ht="13.9" x14ac:dyDescent="0.4">
      <c r="A110" s="12" t="str">
        <f>Turnouts!A110</f>
        <v>CBH Sidings SG</v>
      </c>
      <c r="B110" s="12">
        <f>Turnouts!B110</f>
        <v>8</v>
      </c>
      <c r="C110" t="str">
        <f>Turnouts!C110</f>
        <v>Grass Patch</v>
      </c>
      <c r="D110" s="204">
        <f>'DORC build-up'!I54</f>
        <v>1.5</v>
      </c>
      <c r="E110" s="188">
        <v>0</v>
      </c>
      <c r="F110" s="269">
        <f t="shared" si="1"/>
        <v>690685.91136560019</v>
      </c>
      <c r="G110" s="187">
        <f t="shared" si="2"/>
        <v>0</v>
      </c>
    </row>
    <row r="111" spans="1:7" ht="13.9" x14ac:dyDescent="0.4">
      <c r="A111" s="12" t="str">
        <f>Turnouts!A111</f>
        <v>CBH Sidings SG</v>
      </c>
      <c r="B111" s="12">
        <f>Turnouts!B111</f>
        <v>8</v>
      </c>
      <c r="C111" t="str">
        <f>Turnouts!C111</f>
        <v>Grass Valley</v>
      </c>
      <c r="D111" s="204">
        <f>'DORC build-up'!I55</f>
        <v>1.3</v>
      </c>
      <c r="E111" s="188">
        <v>0</v>
      </c>
      <c r="F111" s="269">
        <f t="shared" si="1"/>
        <v>690685.91136560019</v>
      </c>
      <c r="G111" s="187">
        <f t="shared" si="2"/>
        <v>0</v>
      </c>
    </row>
    <row r="112" spans="1:7" ht="13.9" x14ac:dyDescent="0.4">
      <c r="A112" s="12" t="str">
        <f>Turnouts!A112</f>
        <v>CBH Sidings SG</v>
      </c>
      <c r="B112" s="12">
        <f>Turnouts!B112</f>
        <v>8</v>
      </c>
      <c r="C112" t="str">
        <f>Turnouts!C112</f>
        <v>Hines Hill</v>
      </c>
      <c r="D112" s="204">
        <f>'DORC build-up'!I56</f>
        <v>1.3</v>
      </c>
      <c r="E112" s="188">
        <v>0</v>
      </c>
      <c r="F112" s="269">
        <f t="shared" si="1"/>
        <v>690685.91136560019</v>
      </c>
      <c r="G112" s="187">
        <f t="shared" si="2"/>
        <v>0</v>
      </c>
    </row>
    <row r="113" spans="1:7" ht="13.9" x14ac:dyDescent="0.4">
      <c r="A113" s="12" t="str">
        <f>Turnouts!A113</f>
        <v>CBH Sidings SG</v>
      </c>
      <c r="B113" s="12">
        <f>Turnouts!B113</f>
        <v>8</v>
      </c>
      <c r="C113" t="str">
        <f>Turnouts!C113</f>
        <v>Kellerberrin</v>
      </c>
      <c r="D113" s="204">
        <f>'DORC build-up'!I57</f>
        <v>1.3</v>
      </c>
      <c r="E113" s="188">
        <v>0</v>
      </c>
      <c r="F113" s="269">
        <f t="shared" si="1"/>
        <v>690685.91136560019</v>
      </c>
      <c r="G113" s="187">
        <f t="shared" si="2"/>
        <v>0</v>
      </c>
    </row>
    <row r="114" spans="1:7" ht="13.9" x14ac:dyDescent="0.4">
      <c r="A114" s="12" t="str">
        <f>Turnouts!A114</f>
        <v>CBH Sidings SG</v>
      </c>
      <c r="B114" s="12">
        <f>Turnouts!B114</f>
        <v>8</v>
      </c>
      <c r="C114" t="str">
        <f>Turnouts!C114</f>
        <v>Meckering</v>
      </c>
      <c r="D114" s="204">
        <f>'DORC build-up'!I58</f>
        <v>1.3</v>
      </c>
      <c r="E114" s="188">
        <v>0</v>
      </c>
      <c r="F114" s="269">
        <f t="shared" si="1"/>
        <v>690685.91136560019</v>
      </c>
      <c r="G114" s="187">
        <f t="shared" si="2"/>
        <v>0</v>
      </c>
    </row>
    <row r="115" spans="1:7" ht="13.9" x14ac:dyDescent="0.4">
      <c r="A115" s="12" t="str">
        <f>Turnouts!A115</f>
        <v>CBH Sidings SG</v>
      </c>
      <c r="B115" s="12">
        <f>Turnouts!B115</f>
        <v>8</v>
      </c>
      <c r="C115" t="str">
        <f>Turnouts!C115</f>
        <v>Merredin</v>
      </c>
      <c r="D115" s="204">
        <f>'DORC build-up'!I59</f>
        <v>1.3</v>
      </c>
      <c r="E115" s="188">
        <v>0</v>
      </c>
      <c r="F115" s="269">
        <f t="shared" si="1"/>
        <v>690685.91136560019</v>
      </c>
      <c r="G115" s="187">
        <f t="shared" si="2"/>
        <v>0</v>
      </c>
    </row>
    <row r="116" spans="1:7" ht="13.9" x14ac:dyDescent="0.4">
      <c r="A116" s="12" t="str">
        <f>Turnouts!A116</f>
        <v>CBH Sidings SG</v>
      </c>
      <c r="B116" s="12">
        <f>Turnouts!B116</f>
        <v>8</v>
      </c>
      <c r="C116" t="str">
        <f>Turnouts!C116</f>
        <v>Moorine Rock</v>
      </c>
      <c r="D116" s="204">
        <f>'DORC build-up'!I60</f>
        <v>1.4</v>
      </c>
      <c r="E116" s="188">
        <v>0</v>
      </c>
      <c r="F116" s="269">
        <f t="shared" si="1"/>
        <v>690685.91136560019</v>
      </c>
      <c r="G116" s="187">
        <f t="shared" si="2"/>
        <v>0</v>
      </c>
    </row>
    <row r="117" spans="1:7" ht="13.9" x14ac:dyDescent="0.4">
      <c r="A117" s="12" t="str">
        <f>Turnouts!A117</f>
        <v>CBH Sidings SG</v>
      </c>
      <c r="B117" s="12">
        <f>Turnouts!B117</f>
        <v>8</v>
      </c>
      <c r="C117" t="str">
        <f>Turnouts!C117</f>
        <v>Salmon Gums</v>
      </c>
      <c r="D117" s="204">
        <f>'DORC build-up'!I61</f>
        <v>1.5</v>
      </c>
      <c r="E117" s="188">
        <v>0</v>
      </c>
      <c r="F117" s="269">
        <f t="shared" si="1"/>
        <v>690685.91136560019</v>
      </c>
      <c r="G117" s="187">
        <f t="shared" si="2"/>
        <v>0</v>
      </c>
    </row>
    <row r="118" spans="1:7" ht="13.9" x14ac:dyDescent="0.4">
      <c r="A118" s="12" t="str">
        <f>Turnouts!A118</f>
        <v>CBH Sidings SG</v>
      </c>
      <c r="B118" s="12">
        <f>Turnouts!B118</f>
        <v>8</v>
      </c>
      <c r="C118" t="str">
        <f>Turnouts!C118</f>
        <v>Southern Cross</v>
      </c>
      <c r="D118" s="204">
        <f>'DORC build-up'!I62</f>
        <v>1.4</v>
      </c>
      <c r="E118" s="188">
        <v>0</v>
      </c>
      <c r="F118" s="269">
        <f t="shared" si="1"/>
        <v>690685.91136560019</v>
      </c>
      <c r="G118" s="187">
        <f t="shared" si="2"/>
        <v>0</v>
      </c>
    </row>
    <row r="119" spans="1:7" ht="13.9" x14ac:dyDescent="0.4">
      <c r="A119" s="12" t="str">
        <f>Turnouts!A119</f>
        <v>CBH Sidings SG</v>
      </c>
      <c r="B119" s="12">
        <f>Turnouts!B119</f>
        <v>8</v>
      </c>
      <c r="C119" t="str">
        <f>Turnouts!C119</f>
        <v>Tammin</v>
      </c>
      <c r="D119" s="204">
        <f>'DORC build-up'!I63</f>
        <v>1.3</v>
      </c>
      <c r="E119" s="188">
        <v>0</v>
      </c>
      <c r="F119" s="269">
        <f t="shared" si="1"/>
        <v>690685.91136560019</v>
      </c>
      <c r="G119" s="187">
        <f t="shared" si="2"/>
        <v>0</v>
      </c>
    </row>
    <row r="120" spans="1:7" ht="13.9" x14ac:dyDescent="0.4">
      <c r="A120" s="12" t="str">
        <f>Turnouts!A120</f>
        <v>Sidings &amp; Other</v>
      </c>
      <c r="B120" s="12">
        <f>Turnouts!B120</f>
        <v>9</v>
      </c>
      <c r="C120" t="str">
        <f>Turnouts!C120</f>
        <v>Esperance Industrial Road</v>
      </c>
      <c r="D120" s="204">
        <f>'DORC build-up'!I64</f>
        <v>1.5</v>
      </c>
      <c r="E120" s="188">
        <v>0</v>
      </c>
      <c r="F120" s="269">
        <f t="shared" si="1"/>
        <v>690685.91136560019</v>
      </c>
      <c r="G120" s="187">
        <f t="shared" si="2"/>
        <v>0</v>
      </c>
    </row>
    <row r="121" spans="1:7" ht="13.9" x14ac:dyDescent="0.4">
      <c r="A121" s="12" t="str">
        <f>Turnouts!A121</f>
        <v>Sidings &amp; Other</v>
      </c>
      <c r="B121" s="12">
        <f>Turnouts!B121</f>
        <v>9</v>
      </c>
      <c r="C121" t="str">
        <f>Turnouts!C121</f>
        <v>West Kalgoorlie Industrial Road</v>
      </c>
      <c r="D121" s="204">
        <f>'DORC build-up'!I65</f>
        <v>1.4</v>
      </c>
      <c r="E121" s="188">
        <v>0</v>
      </c>
      <c r="F121" s="269">
        <f t="shared" si="1"/>
        <v>690685.91136560019</v>
      </c>
      <c r="G121" s="187">
        <f t="shared" si="2"/>
        <v>0</v>
      </c>
    </row>
    <row r="122" spans="1:7" ht="13.9" x14ac:dyDescent="0.4">
      <c r="A122" s="12" t="str">
        <f>Turnouts!A122</f>
        <v>Sidings &amp; Other</v>
      </c>
      <c r="B122" s="12">
        <f>Turnouts!B122</f>
        <v>9</v>
      </c>
      <c r="C122" t="str">
        <f>Turnouts!C122</f>
        <v>Kewdale North Grid</v>
      </c>
      <c r="D122" s="204">
        <f>'DORC build-up'!I66</f>
        <v>1</v>
      </c>
      <c r="E122" s="188">
        <v>0</v>
      </c>
      <c r="F122" s="269">
        <f t="shared" si="1"/>
        <v>690685.91136560019</v>
      </c>
      <c r="G122" s="187">
        <f t="shared" si="2"/>
        <v>0</v>
      </c>
    </row>
    <row r="123" spans="1:7" ht="13.9" x14ac:dyDescent="0.4">
      <c r="A123" s="12" t="str">
        <f>Turnouts!A123</f>
        <v>Sidings &amp; Other</v>
      </c>
      <c r="B123" s="12">
        <f>Turnouts!B123</f>
        <v>9</v>
      </c>
      <c r="C123" t="str">
        <f>Turnouts!C123</f>
        <v>Kewdale BP Loading Depot</v>
      </c>
      <c r="D123" s="204">
        <f>'DORC build-up'!I67</f>
        <v>1</v>
      </c>
      <c r="E123" s="188">
        <v>0</v>
      </c>
      <c r="F123" s="269">
        <f t="shared" si="1"/>
        <v>690685.91136560019</v>
      </c>
      <c r="G123" s="187">
        <f t="shared" si="2"/>
        <v>0</v>
      </c>
    </row>
    <row r="124" spans="1:7" ht="13.9" x14ac:dyDescent="0.4">
      <c r="A124" s="12" t="str">
        <f>Turnouts!A124</f>
        <v>SWM</v>
      </c>
      <c r="B124" s="12">
        <f>Turnouts!B124</f>
        <v>10</v>
      </c>
      <c r="C124" t="str">
        <f>Turnouts!C124</f>
        <v>Kwinana</v>
      </c>
      <c r="D124" s="204">
        <f>'DORC build-up'!I68</f>
        <v>0</v>
      </c>
      <c r="E124" s="188">
        <v>0</v>
      </c>
      <c r="F124" s="269">
        <f t="shared" si="1"/>
        <v>690685.91136560019</v>
      </c>
      <c r="G124" s="187">
        <f t="shared" si="2"/>
        <v>0</v>
      </c>
    </row>
    <row r="125" spans="1:7" ht="13.9" x14ac:dyDescent="0.4">
      <c r="A125" s="12" t="str">
        <f>Turnouts!A125</f>
        <v>SWM</v>
      </c>
      <c r="B125" s="12">
        <f>Turnouts!B125</f>
        <v>10</v>
      </c>
      <c r="C125" t="str">
        <f>Turnouts!C125</f>
        <v>Kwinana to Mundijong Junction</v>
      </c>
      <c r="D125" s="204">
        <f>'DORC build-up'!I69</f>
        <v>1.2</v>
      </c>
      <c r="E125" s="188">
        <v>30.034000000000006</v>
      </c>
      <c r="F125" s="269">
        <f t="shared" si="1"/>
        <v>690685.91136560019</v>
      </c>
      <c r="G125" s="187">
        <f t="shared" si="2"/>
        <v>24892872.794345327</v>
      </c>
    </row>
    <row r="126" spans="1:7" ht="13.9" x14ac:dyDescent="0.4">
      <c r="A126" s="12" t="str">
        <f>Turnouts!A126</f>
        <v>SWM</v>
      </c>
      <c r="B126" s="12">
        <f>Turnouts!B126</f>
        <v>11</v>
      </c>
      <c r="C126" t="str">
        <f>Turnouts!C126</f>
        <v>Mundijong Junction to Pinjarra</v>
      </c>
      <c r="D126" s="204">
        <f>'DORC build-up'!I70</f>
        <v>1.2</v>
      </c>
      <c r="E126" s="188">
        <v>47.550500000000014</v>
      </c>
      <c r="F126" s="269">
        <f t="shared" si="1"/>
        <v>690685.91136560019</v>
      </c>
      <c r="G126" s="187">
        <f t="shared" si="2"/>
        <v>39410952.514067978</v>
      </c>
    </row>
    <row r="127" spans="1:7" ht="13.9" x14ac:dyDescent="0.4">
      <c r="A127" s="12" t="str">
        <f>Turnouts!A127</f>
        <v>SWM</v>
      </c>
      <c r="B127" s="12">
        <f>Turnouts!B127</f>
        <v>11</v>
      </c>
      <c r="C127" t="str">
        <f>Turnouts!C127</f>
        <v>Pinjarra to Pinjarra South</v>
      </c>
      <c r="D127" s="204">
        <f>'DORC build-up'!I71</f>
        <v>1.2</v>
      </c>
      <c r="E127" s="188">
        <v>3.1960000000000002</v>
      </c>
      <c r="F127" s="269">
        <f t="shared" si="1"/>
        <v>690685.91136560019</v>
      </c>
      <c r="G127" s="187">
        <f t="shared" si="2"/>
        <v>2648918.60726935</v>
      </c>
    </row>
    <row r="128" spans="1:7" ht="13.9" x14ac:dyDescent="0.4">
      <c r="A128" s="12" t="str">
        <f>Turnouts!A128</f>
        <v>SWM</v>
      </c>
      <c r="B128" s="12">
        <f>Turnouts!B128</f>
        <v>11</v>
      </c>
      <c r="C128" t="str">
        <f>Turnouts!C128</f>
        <v>Pinjarra South to Wagerup North</v>
      </c>
      <c r="D128" s="204">
        <f>'DORC build-up'!I72</f>
        <v>1.2</v>
      </c>
      <c r="E128" s="188">
        <v>31.799999999999997</v>
      </c>
      <c r="F128" s="269">
        <f t="shared" si="1"/>
        <v>690685.91136560019</v>
      </c>
      <c r="G128" s="187">
        <f t="shared" si="2"/>
        <v>26356574.3777113</v>
      </c>
    </row>
    <row r="129" spans="1:7" ht="13.9" x14ac:dyDescent="0.4">
      <c r="A129" s="12" t="str">
        <f>Turnouts!A129</f>
        <v>SWM</v>
      </c>
      <c r="B129" s="12">
        <f>Turnouts!B129</f>
        <v>11</v>
      </c>
      <c r="C129" t="str">
        <f>Turnouts!C129</f>
        <v>Wagerup North to Wagerup South</v>
      </c>
      <c r="D129" s="204">
        <f>'DORC build-up'!I73</f>
        <v>1.2</v>
      </c>
      <c r="E129" s="188">
        <v>1.08</v>
      </c>
      <c r="F129" s="269">
        <f t="shared" si="1"/>
        <v>690685.91136560019</v>
      </c>
      <c r="G129" s="187">
        <f t="shared" si="2"/>
        <v>895128.94112981798</v>
      </c>
    </row>
    <row r="130" spans="1:7" ht="13.9" x14ac:dyDescent="0.4">
      <c r="A130" s="12" t="str">
        <f>Turnouts!A130</f>
        <v>SWM</v>
      </c>
      <c r="B130" s="12">
        <f>Turnouts!B130</f>
        <v>11</v>
      </c>
      <c r="C130" t="str">
        <f>Turnouts!C130</f>
        <v>Wagerup South to Brunswick North</v>
      </c>
      <c r="D130" s="204">
        <f>'DORC build-up'!I74</f>
        <v>1.2</v>
      </c>
      <c r="E130" s="188">
        <v>40.674999999999997</v>
      </c>
      <c r="F130" s="269">
        <f t="shared" si="1"/>
        <v>690685.91136560019</v>
      </c>
      <c r="G130" s="187">
        <f t="shared" si="2"/>
        <v>33712379.333754942</v>
      </c>
    </row>
    <row r="131" spans="1:7" ht="13.9" x14ac:dyDescent="0.4">
      <c r="A131" s="12" t="str">
        <f>Turnouts!A131</f>
        <v>SWM</v>
      </c>
      <c r="B131" s="12">
        <f>Turnouts!B131</f>
        <v>11</v>
      </c>
      <c r="C131" t="str">
        <f>Turnouts!C131</f>
        <v>Brunswick North to Brunswick Junction</v>
      </c>
      <c r="D131" s="204">
        <f>'DORC build-up'!I75</f>
        <v>1.2</v>
      </c>
      <c r="E131" s="188">
        <v>1.036</v>
      </c>
      <c r="F131" s="269">
        <f t="shared" si="1"/>
        <v>690685.91136560019</v>
      </c>
      <c r="G131" s="187">
        <f t="shared" si="2"/>
        <v>858660.72500971414</v>
      </c>
    </row>
    <row r="132" spans="1:7" ht="13.9" x14ac:dyDescent="0.4">
      <c r="A132" s="12" t="str">
        <f>Turnouts!A132</f>
        <v>SWM</v>
      </c>
      <c r="B132" s="12">
        <f>Turnouts!B132</f>
        <v>11</v>
      </c>
      <c r="C132" t="str">
        <f>Turnouts!C132</f>
        <v>Brunswick Junction</v>
      </c>
      <c r="D132" s="204">
        <f>'DORC build-up'!I76</f>
        <v>0</v>
      </c>
      <c r="E132" s="188">
        <v>0</v>
      </c>
      <c r="F132" s="269">
        <f t="shared" si="1"/>
        <v>690685.91136560019</v>
      </c>
      <c r="G132" s="187">
        <f t="shared" si="2"/>
        <v>0</v>
      </c>
    </row>
    <row r="133" spans="1:7" ht="13.9" x14ac:dyDescent="0.4">
      <c r="A133" s="12" t="str">
        <f>Turnouts!A133</f>
        <v>SWM</v>
      </c>
      <c r="B133" s="12">
        <f>Turnouts!B133</f>
        <v>11</v>
      </c>
      <c r="C133" t="str">
        <f>Turnouts!C133</f>
        <v>Brunswick Junction to Picton Junction</v>
      </c>
      <c r="D133" s="204">
        <f>'DORC build-up'!I77</f>
        <v>1.2</v>
      </c>
      <c r="E133" s="188">
        <v>24.024999999999999</v>
      </c>
      <c r="F133" s="269">
        <f t="shared" si="1"/>
        <v>690685.91136560019</v>
      </c>
      <c r="G133" s="187">
        <f t="shared" si="2"/>
        <v>19912474.824670251</v>
      </c>
    </row>
    <row r="134" spans="1:7" ht="13.9" x14ac:dyDescent="0.4">
      <c r="A134" s="12" t="str">
        <f>Turnouts!A134</f>
        <v>Sidings &amp; Other</v>
      </c>
      <c r="B134" s="12">
        <f>Turnouts!B134</f>
        <v>12</v>
      </c>
      <c r="C134" t="str">
        <f>Turnouts!C134</f>
        <v>Cockburn North to Robb Jetty (NG)</v>
      </c>
      <c r="D134" s="204">
        <f>'DORC build-up'!I78</f>
        <v>1</v>
      </c>
      <c r="E134" s="188">
        <v>0</v>
      </c>
      <c r="F134" s="269">
        <f t="shared" ref="F134:F197" si="3">J$14*1000</f>
        <v>690685.91136560019</v>
      </c>
      <c r="G134" s="187">
        <f t="shared" ref="G134:G197" si="4">E134*F134*D134</f>
        <v>0</v>
      </c>
    </row>
    <row r="135" spans="1:7" ht="13.9" x14ac:dyDescent="0.4">
      <c r="A135" s="12" t="str">
        <f>Turnouts!A135</f>
        <v>Non-operational</v>
      </c>
      <c r="B135" s="12">
        <f>Turnouts!B135</f>
        <v>13</v>
      </c>
      <c r="C135" t="str">
        <f>Turnouts!C135</f>
        <v>Picton Junction to Greenbushes</v>
      </c>
      <c r="D135" s="204">
        <f>'DORC build-up'!I79</f>
        <v>1.2</v>
      </c>
      <c r="E135" s="188">
        <v>0</v>
      </c>
      <c r="F135" s="269">
        <f t="shared" si="3"/>
        <v>690685.91136560019</v>
      </c>
      <c r="G135" s="187">
        <f t="shared" si="4"/>
        <v>0</v>
      </c>
    </row>
    <row r="136" spans="1:7" ht="13.9" x14ac:dyDescent="0.4">
      <c r="A136" s="12" t="str">
        <f>Turnouts!A136</f>
        <v>Non-operational</v>
      </c>
      <c r="B136" s="12">
        <f>Turnouts!B136</f>
        <v>13</v>
      </c>
      <c r="C136" t="str">
        <f>Turnouts!C136</f>
        <v>Greenbushes to Lambert</v>
      </c>
      <c r="D136" s="204">
        <f>'DORC build-up'!I80</f>
        <v>1.2</v>
      </c>
      <c r="E136" s="188">
        <v>0</v>
      </c>
      <c r="F136" s="269">
        <f t="shared" si="3"/>
        <v>690685.91136560019</v>
      </c>
      <c r="G136" s="187">
        <f t="shared" si="4"/>
        <v>0</v>
      </c>
    </row>
    <row r="137" spans="1:7" ht="13.9" x14ac:dyDescent="0.4">
      <c r="A137" s="12" t="str">
        <f>Turnouts!A137</f>
        <v>Non-operational</v>
      </c>
      <c r="B137" s="12">
        <f>Turnouts!B137</f>
        <v>14</v>
      </c>
      <c r="C137" t="str">
        <f>Turnouts!C137</f>
        <v>Boyanup to Capel</v>
      </c>
      <c r="D137" s="204">
        <f>'DORC build-up'!I81</f>
        <v>1.2</v>
      </c>
      <c r="E137" s="188">
        <v>0</v>
      </c>
      <c r="F137" s="269">
        <f t="shared" si="3"/>
        <v>690685.91136560019</v>
      </c>
      <c r="G137" s="187">
        <f t="shared" si="4"/>
        <v>0</v>
      </c>
    </row>
    <row r="138" spans="1:7" ht="13.9" x14ac:dyDescent="0.4">
      <c r="A138" s="12" t="str">
        <f>Turnouts!A138</f>
        <v>SWM</v>
      </c>
      <c r="B138" s="12">
        <f>Turnouts!B138</f>
        <v>15</v>
      </c>
      <c r="C138" t="str">
        <f>Turnouts!C138</f>
        <v>Picton Junction to Picton East</v>
      </c>
      <c r="D138" s="204">
        <f>'DORC build-up'!I82</f>
        <v>1.2</v>
      </c>
      <c r="E138" s="188">
        <v>2.2149999999999999</v>
      </c>
      <c r="F138" s="269">
        <f t="shared" si="3"/>
        <v>690685.91136560019</v>
      </c>
      <c r="G138" s="187">
        <f t="shared" si="4"/>
        <v>1835843.1524097652</v>
      </c>
    </row>
    <row r="139" spans="1:7" ht="13.9" x14ac:dyDescent="0.4">
      <c r="A139" s="12" t="str">
        <f>Turnouts!A139</f>
        <v>SWM</v>
      </c>
      <c r="B139" s="12">
        <f>Turnouts!B139</f>
        <v>16</v>
      </c>
      <c r="C139" t="str">
        <f>Turnouts!C139</f>
        <v>Picton Junction to Bunbury Inner Harbour</v>
      </c>
      <c r="D139" s="204">
        <f>'DORC build-up'!I83</f>
        <v>1.2</v>
      </c>
      <c r="E139" s="188">
        <v>9.4649999999999999</v>
      </c>
      <c r="F139" s="269">
        <f t="shared" si="3"/>
        <v>690685.91136560019</v>
      </c>
      <c r="G139" s="187">
        <f t="shared" si="4"/>
        <v>7844810.5812904872</v>
      </c>
    </row>
    <row r="140" spans="1:7" ht="13.9" x14ac:dyDescent="0.4">
      <c r="A140" s="12" t="str">
        <f>Turnouts!A140</f>
        <v>SWM</v>
      </c>
      <c r="B140" s="12">
        <f>Turnouts!B140</f>
        <v>17</v>
      </c>
      <c r="C140" t="str">
        <f>Turnouts!C140</f>
        <v>Picton Junction to Picton Container Terminal</v>
      </c>
      <c r="D140" s="204">
        <f>'DORC build-up'!I84</f>
        <v>1.2</v>
      </c>
      <c r="E140" s="188">
        <v>1.6989999999999998</v>
      </c>
      <c r="F140" s="269">
        <f t="shared" si="3"/>
        <v>690685.91136560019</v>
      </c>
      <c r="G140" s="187">
        <f t="shared" si="4"/>
        <v>1408170.4360921856</v>
      </c>
    </row>
    <row r="141" spans="1:7" ht="13.9" x14ac:dyDescent="0.4">
      <c r="A141" s="12" t="str">
        <f>Turnouts!A141</f>
        <v>SWM</v>
      </c>
      <c r="B141" s="12">
        <f>Turnouts!B141</f>
        <v>17</v>
      </c>
      <c r="C141" t="str">
        <f>Turnouts!C141</f>
        <v>Picton Container Terminal to Bunbury Terminal</v>
      </c>
      <c r="D141" s="204">
        <f>'DORC build-up'!I85</f>
        <v>1.2</v>
      </c>
      <c r="E141" s="188">
        <v>4</v>
      </c>
      <c r="F141" s="269">
        <f t="shared" si="3"/>
        <v>690685.91136560019</v>
      </c>
      <c r="G141" s="187">
        <f t="shared" si="4"/>
        <v>3315292.3745548809</v>
      </c>
    </row>
    <row r="142" spans="1:7" ht="13.9" x14ac:dyDescent="0.4">
      <c r="A142" s="12" t="str">
        <f>Turnouts!A142</f>
        <v>SWM</v>
      </c>
      <c r="B142" s="12">
        <f>Turnouts!B142</f>
        <v>18</v>
      </c>
      <c r="C142" t="str">
        <f>Turnouts!C142</f>
        <v>Pinjarra to Alumina Junction</v>
      </c>
      <c r="D142" s="204">
        <f>'DORC build-up'!I86</f>
        <v>1.2</v>
      </c>
      <c r="E142" s="188">
        <v>1.8260000000000001</v>
      </c>
      <c r="F142" s="269">
        <f t="shared" si="3"/>
        <v>690685.91136560019</v>
      </c>
      <c r="G142" s="187">
        <f t="shared" si="4"/>
        <v>1513430.9689843031</v>
      </c>
    </row>
    <row r="143" spans="1:7" ht="13.9" x14ac:dyDescent="0.4">
      <c r="A143" s="12" t="str">
        <f>Turnouts!A143</f>
        <v>SWM</v>
      </c>
      <c r="B143" s="12">
        <f>Turnouts!B143</f>
        <v>19</v>
      </c>
      <c r="C143" t="str">
        <f>Turnouts!C143</f>
        <v>Alumina Junction to Pinjarra South</v>
      </c>
      <c r="D143" s="204">
        <f>'DORC build-up'!I87</f>
        <v>1.2</v>
      </c>
      <c r="E143" s="188">
        <v>1.05491</v>
      </c>
      <c r="F143" s="269">
        <f t="shared" si="3"/>
        <v>690685.91136560019</v>
      </c>
      <c r="G143" s="187">
        <f t="shared" si="4"/>
        <v>874333.76971042238</v>
      </c>
    </row>
    <row r="144" spans="1:7" ht="13.9" x14ac:dyDescent="0.4">
      <c r="A144" s="12" t="str">
        <f>Turnouts!A144</f>
        <v>Collie</v>
      </c>
      <c r="B144" s="12">
        <f>Turnouts!B144</f>
        <v>20</v>
      </c>
      <c r="C144" t="str">
        <f>Turnouts!C144</f>
        <v>Brunswick Junction to Brunswick East</v>
      </c>
      <c r="D144" s="204">
        <f>'DORC build-up'!I88</f>
        <v>1.2</v>
      </c>
      <c r="E144" s="188">
        <v>0.97500000000000009</v>
      </c>
      <c r="F144" s="269">
        <f t="shared" si="3"/>
        <v>690685.91136560019</v>
      </c>
      <c r="G144" s="187">
        <f t="shared" si="4"/>
        <v>808102.51629775227</v>
      </c>
    </row>
    <row r="145" spans="1:7" ht="13.9" x14ac:dyDescent="0.4">
      <c r="A145" s="12" t="str">
        <f>Turnouts!A145</f>
        <v>Collie</v>
      </c>
      <c r="B145" s="12">
        <f>Turnouts!B145</f>
        <v>20</v>
      </c>
      <c r="C145" t="str">
        <f>Turnouts!C145</f>
        <v>Brunswick East to Worsley</v>
      </c>
      <c r="D145" s="204">
        <f>'DORC build-up'!I89</f>
        <v>1.2</v>
      </c>
      <c r="E145" s="188">
        <v>24.760999999999999</v>
      </c>
      <c r="F145" s="269">
        <f t="shared" si="3"/>
        <v>690685.91136560019</v>
      </c>
      <c r="G145" s="187">
        <f t="shared" si="4"/>
        <v>20522488.621588353</v>
      </c>
    </row>
    <row r="146" spans="1:7" ht="13.9" x14ac:dyDescent="0.4">
      <c r="A146" s="12" t="str">
        <f>Turnouts!A146</f>
        <v>Collie</v>
      </c>
      <c r="B146" s="12">
        <f>Turnouts!B146</f>
        <v>20</v>
      </c>
      <c r="C146" t="str">
        <f>Turnouts!C146</f>
        <v>Worsley to Worsley East</v>
      </c>
      <c r="D146" s="204">
        <f>'DORC build-up'!I90</f>
        <v>1.2</v>
      </c>
      <c r="E146" s="188">
        <v>0.95399999999999996</v>
      </c>
      <c r="F146" s="269">
        <f t="shared" si="3"/>
        <v>690685.91136560019</v>
      </c>
      <c r="G146" s="187">
        <f t="shared" si="4"/>
        <v>790697.23133133911</v>
      </c>
    </row>
    <row r="147" spans="1:7" ht="13.9" x14ac:dyDescent="0.4">
      <c r="A147" s="12" t="str">
        <f>Turnouts!A147</f>
        <v>Collie</v>
      </c>
      <c r="B147" s="12">
        <f>Turnouts!B147</f>
        <v>20</v>
      </c>
      <c r="C147" t="str">
        <f>Turnouts!C147</f>
        <v>Worsley East to Ewington Junction</v>
      </c>
      <c r="D147" s="204">
        <f>'DORC build-up'!I91</f>
        <v>1.2</v>
      </c>
      <c r="E147" s="188">
        <v>27.468</v>
      </c>
      <c r="F147" s="269">
        <f t="shared" si="3"/>
        <v>690685.91136560019</v>
      </c>
      <c r="G147" s="187">
        <f t="shared" si="4"/>
        <v>22766112.736068364</v>
      </c>
    </row>
    <row r="148" spans="1:7" ht="13.9" x14ac:dyDescent="0.4">
      <c r="A148" s="12" t="str">
        <f>Turnouts!A148</f>
        <v>Collie</v>
      </c>
      <c r="B148" s="12">
        <f>Turnouts!B148</f>
        <v>20</v>
      </c>
      <c r="C148" t="str">
        <f>Turnouts!C148</f>
        <v>Ewington Junction to Premier</v>
      </c>
      <c r="D148" s="204">
        <f>'DORC build-up'!I92</f>
        <v>1.2</v>
      </c>
      <c r="E148" s="188">
        <v>0</v>
      </c>
      <c r="F148" s="269">
        <f t="shared" si="3"/>
        <v>690685.91136560019</v>
      </c>
      <c r="G148" s="187">
        <f t="shared" si="4"/>
        <v>0</v>
      </c>
    </row>
    <row r="149" spans="1:7" ht="13.9" x14ac:dyDescent="0.4">
      <c r="A149" s="12" t="str">
        <f>Turnouts!A149</f>
        <v>Collie</v>
      </c>
      <c r="B149" s="12">
        <f>Turnouts!B149</f>
        <v>21</v>
      </c>
      <c r="C149" t="str">
        <f>Turnouts!C149</f>
        <v>Brunswick North to Brunswick East</v>
      </c>
      <c r="D149" s="204">
        <f>'DORC build-up'!I93</f>
        <v>1.2</v>
      </c>
      <c r="E149" s="188">
        <v>1.111</v>
      </c>
      <c r="F149" s="269">
        <f t="shared" si="3"/>
        <v>690685.91136560019</v>
      </c>
      <c r="G149" s="187">
        <f t="shared" si="4"/>
        <v>920822.45703261811</v>
      </c>
    </row>
    <row r="150" spans="1:7" ht="13.9" x14ac:dyDescent="0.4">
      <c r="A150" s="12" t="str">
        <f>Turnouts!A150</f>
        <v>Collie</v>
      </c>
      <c r="B150" s="12">
        <f>Turnouts!B150</f>
        <v>22</v>
      </c>
      <c r="C150" t="str">
        <f>Turnouts!C150</f>
        <v>Worsley to Hamilton</v>
      </c>
      <c r="D150" s="204">
        <f>'DORC build-up'!I94</f>
        <v>1.2</v>
      </c>
      <c r="E150" s="188">
        <v>11.033999999999999</v>
      </c>
      <c r="F150" s="269">
        <f t="shared" si="3"/>
        <v>690685.91136560019</v>
      </c>
      <c r="G150" s="187">
        <f t="shared" si="4"/>
        <v>9145234.0152096376</v>
      </c>
    </row>
    <row r="151" spans="1:7" ht="13.9" x14ac:dyDescent="0.4">
      <c r="A151" s="12" t="str">
        <f>Turnouts!A151</f>
        <v>Collie</v>
      </c>
      <c r="B151" s="12">
        <f>Turnouts!B151</f>
        <v>22</v>
      </c>
      <c r="C151" t="str">
        <f>Turnouts!C151</f>
        <v>Worsley East to Worsley North</v>
      </c>
      <c r="D151" s="204">
        <f>'DORC build-up'!I95</f>
        <v>1.2</v>
      </c>
      <c r="E151" s="188">
        <v>1.0820000000000001</v>
      </c>
      <c r="F151" s="269">
        <f t="shared" si="3"/>
        <v>690685.91136560019</v>
      </c>
      <c r="G151" s="187">
        <f t="shared" si="4"/>
        <v>896786.58731709525</v>
      </c>
    </row>
    <row r="152" spans="1:7" ht="13.9" x14ac:dyDescent="0.4">
      <c r="A152" s="12" t="str">
        <f>Turnouts!A152</f>
        <v>GSR</v>
      </c>
      <c r="B152" s="12">
        <f>Turnouts!B152</f>
        <v>23</v>
      </c>
      <c r="C152" t="str">
        <f>Turnouts!C152</f>
        <v>Avon Yard to York</v>
      </c>
      <c r="D152" s="204">
        <f>'DORC build-up'!I96</f>
        <v>1.3</v>
      </c>
      <c r="E152" s="188">
        <v>0</v>
      </c>
      <c r="F152" s="269">
        <f t="shared" si="3"/>
        <v>690685.91136560019</v>
      </c>
      <c r="G152" s="187">
        <f t="shared" si="4"/>
        <v>0</v>
      </c>
    </row>
    <row r="153" spans="1:7" ht="13.9" x14ac:dyDescent="0.4">
      <c r="A153" s="12" t="str">
        <f>Turnouts!A153</f>
        <v>GSR</v>
      </c>
      <c r="B153" s="12">
        <f>Turnouts!B153</f>
        <v>23</v>
      </c>
      <c r="C153" t="str">
        <f>Turnouts!C153</f>
        <v>York to Brookton</v>
      </c>
      <c r="D153" s="204">
        <f>'DORC build-up'!I97</f>
        <v>1.3</v>
      </c>
      <c r="E153" s="188">
        <v>0</v>
      </c>
      <c r="F153" s="269">
        <f t="shared" si="3"/>
        <v>690685.91136560019</v>
      </c>
      <c r="G153" s="187">
        <f t="shared" si="4"/>
        <v>0</v>
      </c>
    </row>
    <row r="154" spans="1:7" ht="13.9" x14ac:dyDescent="0.4">
      <c r="A154" s="12" t="str">
        <f>Turnouts!A154</f>
        <v>GSR</v>
      </c>
      <c r="B154" s="12">
        <f>Turnouts!B154</f>
        <v>23</v>
      </c>
      <c r="C154" t="str">
        <f>Turnouts!C154</f>
        <v>Brookton to Narrogin</v>
      </c>
      <c r="D154" s="204">
        <f>'DORC build-up'!I98</f>
        <v>1.3</v>
      </c>
      <c r="E154" s="188">
        <v>0</v>
      </c>
      <c r="F154" s="269">
        <f t="shared" si="3"/>
        <v>690685.91136560019</v>
      </c>
      <c r="G154" s="187">
        <f t="shared" si="4"/>
        <v>0</v>
      </c>
    </row>
    <row r="155" spans="1:7" ht="13.9" x14ac:dyDescent="0.4">
      <c r="A155" s="12" t="str">
        <f>Turnouts!A155</f>
        <v>GSR</v>
      </c>
      <c r="B155" s="12">
        <f>Turnouts!B155</f>
        <v>23</v>
      </c>
      <c r="C155" t="str">
        <f>Turnouts!C155</f>
        <v>Narrogin to Wagin</v>
      </c>
      <c r="D155" s="204">
        <f>'DORC build-up'!I99</f>
        <v>1.3</v>
      </c>
      <c r="E155" s="188">
        <v>0</v>
      </c>
      <c r="F155" s="269">
        <f t="shared" si="3"/>
        <v>690685.91136560019</v>
      </c>
      <c r="G155" s="187">
        <f t="shared" si="4"/>
        <v>0</v>
      </c>
    </row>
    <row r="156" spans="1:7" ht="13.9" x14ac:dyDescent="0.4">
      <c r="A156" s="12" t="str">
        <f>Turnouts!A156</f>
        <v>GSR</v>
      </c>
      <c r="B156" s="12">
        <f>Turnouts!B156</f>
        <v>23</v>
      </c>
      <c r="C156" t="str">
        <f>Turnouts!C156</f>
        <v>Wagin to Wagin South</v>
      </c>
      <c r="D156" s="204">
        <f>'DORC build-up'!I100</f>
        <v>1.3</v>
      </c>
      <c r="E156" s="188">
        <v>0</v>
      </c>
      <c r="F156" s="269">
        <f t="shared" si="3"/>
        <v>690685.91136560019</v>
      </c>
      <c r="G156" s="187">
        <f t="shared" si="4"/>
        <v>0</v>
      </c>
    </row>
    <row r="157" spans="1:7" ht="13.9" x14ac:dyDescent="0.4">
      <c r="A157" s="12" t="str">
        <f>Turnouts!A157</f>
        <v>GSR</v>
      </c>
      <c r="B157" s="12">
        <f>Turnouts!B157</f>
        <v>23</v>
      </c>
      <c r="C157" t="str">
        <f>Turnouts!C157</f>
        <v>Wagin South to Katanning</v>
      </c>
      <c r="D157" s="204">
        <f>'DORC build-up'!I101</f>
        <v>1.3</v>
      </c>
      <c r="E157" s="188">
        <v>0</v>
      </c>
      <c r="F157" s="269">
        <f t="shared" si="3"/>
        <v>690685.91136560019</v>
      </c>
      <c r="G157" s="187">
        <f t="shared" si="4"/>
        <v>0</v>
      </c>
    </row>
    <row r="158" spans="1:7" ht="13.9" x14ac:dyDescent="0.4">
      <c r="A158" s="12" t="str">
        <f>Turnouts!A158</f>
        <v>GSR</v>
      </c>
      <c r="B158" s="12">
        <f>Turnouts!B158</f>
        <v>23</v>
      </c>
      <c r="C158" t="str">
        <f>Turnouts!C158</f>
        <v>Katanning to Tambellup</v>
      </c>
      <c r="D158" s="204">
        <f>'DORC build-up'!I102</f>
        <v>1.3</v>
      </c>
      <c r="E158" s="188">
        <v>0</v>
      </c>
      <c r="F158" s="269">
        <f t="shared" si="3"/>
        <v>690685.91136560019</v>
      </c>
      <c r="G158" s="187">
        <f t="shared" si="4"/>
        <v>0</v>
      </c>
    </row>
    <row r="159" spans="1:7" ht="13.9" x14ac:dyDescent="0.4">
      <c r="A159" s="12" t="str">
        <f>Turnouts!A159</f>
        <v>GSR</v>
      </c>
      <c r="B159" s="12">
        <f>Turnouts!B159</f>
        <v>23</v>
      </c>
      <c r="C159" t="str">
        <f>Turnouts!C159</f>
        <v>Tambellup to Redmond</v>
      </c>
      <c r="D159" s="204">
        <f>'DORC build-up'!I103</f>
        <v>1.3</v>
      </c>
      <c r="E159" s="188">
        <v>0</v>
      </c>
      <c r="F159" s="269">
        <f t="shared" si="3"/>
        <v>690685.91136560019</v>
      </c>
      <c r="G159" s="187">
        <f t="shared" si="4"/>
        <v>0</v>
      </c>
    </row>
    <row r="160" spans="1:7" ht="13.9" x14ac:dyDescent="0.4">
      <c r="A160" s="12" t="str">
        <f>Turnouts!A160</f>
        <v>GSR</v>
      </c>
      <c r="B160" s="12">
        <f>Turnouts!B160</f>
        <v>23</v>
      </c>
      <c r="C160" t="str">
        <f>Turnouts!C160</f>
        <v>Redmond to Albany</v>
      </c>
      <c r="D160" s="204">
        <f>'DORC build-up'!I104</f>
        <v>1.3</v>
      </c>
      <c r="E160" s="188">
        <v>0</v>
      </c>
      <c r="F160" s="269">
        <f t="shared" si="3"/>
        <v>690685.91136560019</v>
      </c>
      <c r="G160" s="187">
        <f t="shared" si="4"/>
        <v>0</v>
      </c>
    </row>
    <row r="161" spans="1:7" ht="13.9" x14ac:dyDescent="0.4">
      <c r="A161" s="12" t="str">
        <f>Turnouts!A161</f>
        <v>Sidings &amp; Other</v>
      </c>
      <c r="B161" s="12">
        <f>Turnouts!B161</f>
        <v>23</v>
      </c>
      <c r="C161" t="str">
        <f>Turnouts!C161</f>
        <v>Redmond to Mirrambeena</v>
      </c>
      <c r="D161" s="204">
        <f>'DORC build-up'!I105</f>
        <v>1.3</v>
      </c>
      <c r="E161" s="188">
        <v>0</v>
      </c>
      <c r="F161" s="269">
        <f t="shared" si="3"/>
        <v>690685.91136560019</v>
      </c>
      <c r="G161" s="187">
        <f t="shared" si="4"/>
        <v>0</v>
      </c>
    </row>
    <row r="162" spans="1:7" ht="13.9" x14ac:dyDescent="0.4">
      <c r="A162" s="12" t="str">
        <f>Turnouts!A162</f>
        <v>Non-operational</v>
      </c>
      <c r="B162" s="12">
        <f>Turnouts!B162</f>
        <v>24</v>
      </c>
      <c r="C162" t="str">
        <f>Turnouts!C162</f>
        <v>York to Quairading</v>
      </c>
      <c r="D162" s="204">
        <f>'DORC build-up'!I106</f>
        <v>1.3</v>
      </c>
      <c r="E162" s="188">
        <v>0</v>
      </c>
      <c r="F162" s="269">
        <f t="shared" si="3"/>
        <v>690685.91136560019</v>
      </c>
      <c r="G162" s="187">
        <f t="shared" si="4"/>
        <v>0</v>
      </c>
    </row>
    <row r="163" spans="1:7" ht="13.9" x14ac:dyDescent="0.4">
      <c r="A163" s="12" t="str">
        <f>Turnouts!A163</f>
        <v>Non-operational</v>
      </c>
      <c r="B163" s="12">
        <f>Turnouts!B163</f>
        <v>25</v>
      </c>
      <c r="C163" t="str">
        <f>Turnouts!C163</f>
        <v>Narrogin to West Merredin</v>
      </c>
      <c r="D163" s="204">
        <f>'DORC build-up'!I107</f>
        <v>1.3</v>
      </c>
      <c r="E163" s="188">
        <v>0</v>
      </c>
      <c r="F163" s="269">
        <f t="shared" si="3"/>
        <v>690685.91136560019</v>
      </c>
      <c r="G163" s="187">
        <f t="shared" si="4"/>
        <v>0</v>
      </c>
    </row>
    <row r="164" spans="1:7" ht="13.9" x14ac:dyDescent="0.4">
      <c r="A164" s="12" t="str">
        <f>Turnouts!A164</f>
        <v>Non-operational</v>
      </c>
      <c r="B164" s="12">
        <f>Turnouts!B164</f>
        <v>26</v>
      </c>
      <c r="C164" t="str">
        <f>Turnouts!C164</f>
        <v>Yilliminning to Kulin</v>
      </c>
      <c r="D164" s="204">
        <f>'DORC build-up'!I108</f>
        <v>1.3</v>
      </c>
      <c r="E164" s="188">
        <v>0</v>
      </c>
      <c r="F164" s="269">
        <f t="shared" si="3"/>
        <v>690685.91136560019</v>
      </c>
      <c r="G164" s="187">
        <f t="shared" si="4"/>
        <v>0</v>
      </c>
    </row>
    <row r="165" spans="1:7" ht="13.9" x14ac:dyDescent="0.4">
      <c r="A165" s="12" t="str">
        <f>Turnouts!A165</f>
        <v>Lakes</v>
      </c>
      <c r="B165" s="12">
        <f>Turnouts!B165</f>
        <v>27</v>
      </c>
      <c r="C165" t="str">
        <f>Turnouts!C165</f>
        <v>Wagin to Lake Grace</v>
      </c>
      <c r="D165" s="204">
        <f>'DORC build-up'!I109</f>
        <v>1.3</v>
      </c>
      <c r="E165" s="188">
        <v>0</v>
      </c>
      <c r="F165" s="269">
        <f t="shared" si="3"/>
        <v>690685.91136560019</v>
      </c>
      <c r="G165" s="187">
        <f t="shared" si="4"/>
        <v>0</v>
      </c>
    </row>
    <row r="166" spans="1:7" ht="13.9" x14ac:dyDescent="0.4">
      <c r="A166" s="12" t="str">
        <f>Turnouts!A166</f>
        <v>Lakes</v>
      </c>
      <c r="B166" s="12">
        <f>Turnouts!B166</f>
        <v>27</v>
      </c>
      <c r="C166" t="str">
        <f>Turnouts!C166</f>
        <v>Lake Grace to Newdegate</v>
      </c>
      <c r="D166" s="204">
        <f>'DORC build-up'!I110</f>
        <v>1.3</v>
      </c>
      <c r="E166" s="188">
        <v>0</v>
      </c>
      <c r="F166" s="269">
        <f t="shared" si="3"/>
        <v>690685.91136560019</v>
      </c>
      <c r="G166" s="187">
        <f t="shared" si="4"/>
        <v>0</v>
      </c>
    </row>
    <row r="167" spans="1:7" ht="13.9" x14ac:dyDescent="0.4">
      <c r="A167" s="12" t="str">
        <f>Turnouts!A167</f>
        <v>Lakes</v>
      </c>
      <c r="B167" s="12">
        <f>Turnouts!B167</f>
        <v>27</v>
      </c>
      <c r="C167" t="str">
        <f>Turnouts!C167</f>
        <v>Wagin East to Wagin South</v>
      </c>
      <c r="D167" s="204">
        <f>'DORC build-up'!I111</f>
        <v>1.3</v>
      </c>
      <c r="E167" s="188">
        <v>0</v>
      </c>
      <c r="F167" s="269">
        <f t="shared" si="3"/>
        <v>690685.91136560019</v>
      </c>
      <c r="G167" s="187">
        <f t="shared" si="4"/>
        <v>0</v>
      </c>
    </row>
    <row r="168" spans="1:7" ht="13.9" x14ac:dyDescent="0.4">
      <c r="A168" s="12" t="str">
        <f>Turnouts!A168</f>
        <v>Lakes</v>
      </c>
      <c r="B168" s="12">
        <f>Turnouts!B168</f>
        <v>28</v>
      </c>
      <c r="C168" t="str">
        <f>Turnouts!C168</f>
        <v>Lake Grace to Hyden</v>
      </c>
      <c r="D168" s="204">
        <f>'DORC build-up'!I112</f>
        <v>1.3</v>
      </c>
      <c r="E168" s="188">
        <v>0</v>
      </c>
      <c r="F168" s="269">
        <f t="shared" si="3"/>
        <v>690685.91136560019</v>
      </c>
      <c r="G168" s="187">
        <f t="shared" si="4"/>
        <v>0</v>
      </c>
    </row>
    <row r="169" spans="1:7" ht="13.9" x14ac:dyDescent="0.4">
      <c r="A169" s="12" t="str">
        <f>Turnouts!A169</f>
        <v>Non-operational</v>
      </c>
      <c r="B169" s="12">
        <f>Turnouts!B169</f>
        <v>29</v>
      </c>
      <c r="C169" t="str">
        <f>Turnouts!C169</f>
        <v>Katanning to Nyabing</v>
      </c>
      <c r="D169" s="204">
        <f>'DORC build-up'!I113</f>
        <v>1.3</v>
      </c>
      <c r="E169" s="188">
        <v>0</v>
      </c>
      <c r="F169" s="269">
        <f t="shared" si="3"/>
        <v>690685.91136560019</v>
      </c>
      <c r="G169" s="187">
        <f t="shared" si="4"/>
        <v>0</v>
      </c>
    </row>
    <row r="170" spans="1:7" ht="13.9" x14ac:dyDescent="0.4">
      <c r="A170" s="12" t="str">
        <f>Turnouts!A170</f>
        <v>Non-operational</v>
      </c>
      <c r="B170" s="12">
        <f>Turnouts!B170</f>
        <v>30</v>
      </c>
      <c r="C170" t="str">
        <f>Turnouts!C170</f>
        <v>Katanning East to Katanning South</v>
      </c>
      <c r="D170" s="204">
        <f>'DORC build-up'!I114</f>
        <v>0</v>
      </c>
      <c r="E170" s="188">
        <v>0</v>
      </c>
      <c r="F170" s="269">
        <f t="shared" si="3"/>
        <v>690685.91136560019</v>
      </c>
      <c r="G170" s="187">
        <f t="shared" si="4"/>
        <v>0</v>
      </c>
    </row>
    <row r="171" spans="1:7" ht="13.9" x14ac:dyDescent="0.4">
      <c r="A171" s="12" t="str">
        <f>Turnouts!A171</f>
        <v>Non-operational</v>
      </c>
      <c r="B171" s="12">
        <f>Turnouts!B171</f>
        <v>31</v>
      </c>
      <c r="C171" t="str">
        <f>Turnouts!C171</f>
        <v>Tambellup to Gnowangerup</v>
      </c>
      <c r="D171" s="204">
        <f>'DORC build-up'!I115</f>
        <v>1.3</v>
      </c>
      <c r="E171" s="188">
        <v>0</v>
      </c>
      <c r="F171" s="269">
        <f t="shared" si="3"/>
        <v>690685.91136560019</v>
      </c>
      <c r="G171" s="187">
        <f t="shared" si="4"/>
        <v>0</v>
      </c>
    </row>
    <row r="172" spans="1:7" ht="13.9" x14ac:dyDescent="0.4">
      <c r="A172" s="12" t="str">
        <f>Turnouts!A172</f>
        <v>Non-operational</v>
      </c>
      <c r="B172" s="12">
        <f>Turnouts!B172</f>
        <v>32</v>
      </c>
      <c r="C172" t="str">
        <f>Turnouts!C172</f>
        <v>West Merredin to Kondinin</v>
      </c>
      <c r="D172" s="204">
        <f>'DORC build-up'!I116</f>
        <v>1.3</v>
      </c>
      <c r="E172" s="188">
        <v>0</v>
      </c>
      <c r="F172" s="269">
        <f t="shared" si="3"/>
        <v>690685.91136560019</v>
      </c>
      <c r="G172" s="187">
        <f t="shared" si="4"/>
        <v>0</v>
      </c>
    </row>
    <row r="173" spans="1:7" ht="13.9" x14ac:dyDescent="0.4">
      <c r="A173" s="12" t="str">
        <f>Turnouts!A173</f>
        <v>Non-operational</v>
      </c>
      <c r="B173" s="12">
        <f>Turnouts!B173</f>
        <v>33</v>
      </c>
      <c r="C173" t="str">
        <f>Turnouts!C173</f>
        <v>West Merredin to Trayning</v>
      </c>
      <c r="D173" s="204">
        <f>'DORC build-up'!I117</f>
        <v>1.2</v>
      </c>
      <c r="E173" s="188">
        <v>0</v>
      </c>
      <c r="F173" s="269">
        <f t="shared" si="3"/>
        <v>690685.91136560019</v>
      </c>
      <c r="G173" s="187">
        <f t="shared" si="4"/>
        <v>0</v>
      </c>
    </row>
    <row r="174" spans="1:7" ht="13.9" x14ac:dyDescent="0.4">
      <c r="A174" s="12" t="str">
        <f>Turnouts!A174</f>
        <v>Central</v>
      </c>
      <c r="B174" s="12">
        <f>Turnouts!B174</f>
        <v>34</v>
      </c>
      <c r="C174" t="str">
        <f>Turnouts!C174</f>
        <v>Avon Yard to Goomalling</v>
      </c>
      <c r="D174" s="204">
        <f>'DORC build-up'!I118</f>
        <v>1.2</v>
      </c>
      <c r="E174" s="188">
        <v>0</v>
      </c>
      <c r="F174" s="269">
        <f t="shared" si="3"/>
        <v>690685.91136560019</v>
      </c>
      <c r="G174" s="187">
        <f t="shared" si="4"/>
        <v>0</v>
      </c>
    </row>
    <row r="175" spans="1:7" ht="13.9" x14ac:dyDescent="0.4">
      <c r="A175" s="12" t="str">
        <f>Turnouts!A175</f>
        <v>Central</v>
      </c>
      <c r="B175" s="12">
        <f>Turnouts!B175</f>
        <v>34</v>
      </c>
      <c r="C175" t="str">
        <f>Turnouts!C175</f>
        <v>Goomalling to McLevie</v>
      </c>
      <c r="D175" s="204">
        <f>'DORC build-up'!I119</f>
        <v>1.2</v>
      </c>
      <c r="E175" s="188">
        <v>0</v>
      </c>
      <c r="F175" s="269">
        <f t="shared" si="3"/>
        <v>690685.91136560019</v>
      </c>
      <c r="G175" s="187">
        <f t="shared" si="4"/>
        <v>0</v>
      </c>
    </row>
    <row r="176" spans="1:7" ht="13.9" x14ac:dyDescent="0.4">
      <c r="A176" s="12" t="str">
        <f>Turnouts!A176</f>
        <v>Central</v>
      </c>
      <c r="B176" s="12">
        <f>Turnouts!B176</f>
        <v>35</v>
      </c>
      <c r="C176" t="str">
        <f>Turnouts!C176</f>
        <v>Goomalling to Amery</v>
      </c>
      <c r="D176" s="204">
        <f>'DORC build-up'!I120</f>
        <v>1.2</v>
      </c>
      <c r="E176" s="188">
        <v>0</v>
      </c>
      <c r="F176" s="269">
        <f t="shared" si="3"/>
        <v>690685.91136560019</v>
      </c>
      <c r="G176" s="187">
        <f t="shared" si="4"/>
        <v>0</v>
      </c>
    </row>
    <row r="177" spans="1:7" ht="13.9" x14ac:dyDescent="0.4">
      <c r="A177" s="12" t="str">
        <f>Turnouts!A177</f>
        <v>Central</v>
      </c>
      <c r="B177" s="12">
        <f>Turnouts!B177</f>
        <v>35</v>
      </c>
      <c r="C177" t="str">
        <f>Turnouts!C177</f>
        <v>Amery to Mukinbudin</v>
      </c>
      <c r="D177" s="204">
        <f>'DORC build-up'!I121</f>
        <v>1.2</v>
      </c>
      <c r="E177" s="188">
        <v>0</v>
      </c>
      <c r="F177" s="269">
        <f t="shared" si="3"/>
        <v>690685.91136560019</v>
      </c>
      <c r="G177" s="187">
        <f t="shared" si="4"/>
        <v>0</v>
      </c>
    </row>
    <row r="178" spans="1:7" ht="13.9" x14ac:dyDescent="0.4">
      <c r="A178" s="12" t="str">
        <f>Turnouts!A178</f>
        <v>Central</v>
      </c>
      <c r="B178" s="12">
        <f>Turnouts!B178</f>
        <v>36</v>
      </c>
      <c r="C178" t="str">
        <f>Turnouts!C178</f>
        <v>Amery to Burakin</v>
      </c>
      <c r="D178" s="204">
        <f>'DORC build-up'!I122</f>
        <v>1.2</v>
      </c>
      <c r="E178" s="188">
        <v>0</v>
      </c>
      <c r="F178" s="269">
        <f t="shared" si="3"/>
        <v>690685.91136560019</v>
      </c>
      <c r="G178" s="187">
        <f t="shared" si="4"/>
        <v>0</v>
      </c>
    </row>
    <row r="179" spans="1:7" ht="13.9" x14ac:dyDescent="0.4">
      <c r="A179" s="12" t="str">
        <f>Turnouts!A179</f>
        <v>Central</v>
      </c>
      <c r="B179" s="12">
        <f>Turnouts!B179</f>
        <v>36</v>
      </c>
      <c r="C179" t="str">
        <f>Turnouts!C179</f>
        <v>Burakin to Kalannie</v>
      </c>
      <c r="D179" s="204">
        <f>'DORC build-up'!I123</f>
        <v>1.2</v>
      </c>
      <c r="E179" s="188">
        <v>0</v>
      </c>
      <c r="F179" s="269">
        <f t="shared" si="3"/>
        <v>690685.91136560019</v>
      </c>
      <c r="G179" s="187">
        <f t="shared" si="4"/>
        <v>0</v>
      </c>
    </row>
    <row r="180" spans="1:7" ht="13.9" x14ac:dyDescent="0.4">
      <c r="A180" s="12" t="str">
        <f>Turnouts!A180</f>
        <v>Central</v>
      </c>
      <c r="B180" s="12">
        <f>Turnouts!B180</f>
        <v>37</v>
      </c>
      <c r="C180" t="str">
        <f>Turnouts!C180</f>
        <v>Burakin to Beacon</v>
      </c>
      <c r="D180" s="204">
        <f>'DORC build-up'!I124</f>
        <v>1.2</v>
      </c>
      <c r="E180" s="188">
        <v>0</v>
      </c>
      <c r="F180" s="269">
        <f t="shared" si="3"/>
        <v>690685.91136560019</v>
      </c>
      <c r="G180" s="187">
        <f t="shared" si="4"/>
        <v>0</v>
      </c>
    </row>
    <row r="181" spans="1:7" ht="13.9" x14ac:dyDescent="0.4">
      <c r="A181" s="12" t="str">
        <f>Turnouts!A181</f>
        <v>MR</v>
      </c>
      <c r="B181" s="12">
        <f>Turnouts!B181</f>
        <v>38</v>
      </c>
      <c r="C181" t="str">
        <f>Turnouts!C181</f>
        <v>Millendon Junction to Watheroo</v>
      </c>
      <c r="D181" s="204">
        <f>'DORC build-up'!I125</f>
        <v>1.3</v>
      </c>
      <c r="E181" s="188">
        <v>0</v>
      </c>
      <c r="F181" s="269">
        <f t="shared" si="3"/>
        <v>690685.91136560019</v>
      </c>
      <c r="G181" s="187">
        <f t="shared" si="4"/>
        <v>0</v>
      </c>
    </row>
    <row r="182" spans="1:7" ht="13.9" x14ac:dyDescent="0.4">
      <c r="A182" s="12" t="str">
        <f>Turnouts!A182</f>
        <v>MR</v>
      </c>
      <c r="B182" s="12">
        <f>Turnouts!B182</f>
        <v>38</v>
      </c>
      <c r="C182" t="str">
        <f>Turnouts!C182</f>
        <v>Watheroo to Marchagee</v>
      </c>
      <c r="D182" s="204">
        <f>'DORC build-up'!I126</f>
        <v>1.3</v>
      </c>
      <c r="E182" s="188">
        <v>0</v>
      </c>
      <c r="F182" s="269">
        <f t="shared" si="3"/>
        <v>690685.91136560019</v>
      </c>
      <c r="G182" s="187">
        <f t="shared" si="4"/>
        <v>0</v>
      </c>
    </row>
    <row r="183" spans="1:7" ht="13.9" x14ac:dyDescent="0.4">
      <c r="A183" s="12" t="str">
        <f>Turnouts!A183</f>
        <v>MR</v>
      </c>
      <c r="B183" s="12">
        <f>Turnouts!B183</f>
        <v>38</v>
      </c>
      <c r="C183" t="str">
        <f>Turnouts!C183</f>
        <v>Marchagee to Dongara</v>
      </c>
      <c r="D183" s="204">
        <f>'DORC build-up'!I127</f>
        <v>1.3</v>
      </c>
      <c r="E183" s="188">
        <v>0</v>
      </c>
      <c r="F183" s="269">
        <f t="shared" si="3"/>
        <v>690685.91136560019</v>
      </c>
      <c r="G183" s="187">
        <f t="shared" si="4"/>
        <v>0</v>
      </c>
    </row>
    <row r="184" spans="1:7" ht="13.9" x14ac:dyDescent="0.4">
      <c r="A184" s="12" t="str">
        <f>Turnouts!A184</f>
        <v>MR</v>
      </c>
      <c r="B184" s="12">
        <f>Turnouts!B184</f>
        <v>38</v>
      </c>
      <c r="C184" t="str">
        <f>Turnouts!C184</f>
        <v>Dongara to Narngulu</v>
      </c>
      <c r="D184" s="204">
        <f>'DORC build-up'!I128</f>
        <v>1.3</v>
      </c>
      <c r="E184" s="188">
        <v>0</v>
      </c>
      <c r="F184" s="269">
        <f t="shared" si="3"/>
        <v>690685.91136560019</v>
      </c>
      <c r="G184" s="187">
        <f t="shared" si="4"/>
        <v>0</v>
      </c>
    </row>
    <row r="185" spans="1:7" ht="13.9" x14ac:dyDescent="0.4">
      <c r="A185" s="12" t="str">
        <f>Turnouts!A185</f>
        <v>MR</v>
      </c>
      <c r="B185" s="12">
        <f>Turnouts!B185</f>
        <v>38</v>
      </c>
      <c r="C185" t="str">
        <f>Turnouts!C185</f>
        <v>Narngulu to Geraldton</v>
      </c>
      <c r="D185" s="204">
        <f>'DORC build-up'!I129</f>
        <v>1.3</v>
      </c>
      <c r="E185" s="188">
        <v>0</v>
      </c>
      <c r="F185" s="269">
        <f t="shared" si="3"/>
        <v>690685.91136560019</v>
      </c>
      <c r="G185" s="187">
        <f t="shared" si="4"/>
        <v>0</v>
      </c>
    </row>
    <row r="186" spans="1:7" ht="13.9" x14ac:dyDescent="0.4">
      <c r="A186" s="12" t="str">
        <f>Turnouts!A186</f>
        <v>MR</v>
      </c>
      <c r="B186" s="12">
        <f>Turnouts!B186</f>
        <v>39</v>
      </c>
      <c r="C186" t="str">
        <f>Turnouts!C186</f>
        <v>Dongara to Eneabba South</v>
      </c>
      <c r="D186" s="204">
        <f>'DORC build-up'!I130</f>
        <v>1.3</v>
      </c>
      <c r="E186" s="188">
        <v>0</v>
      </c>
      <c r="F186" s="269">
        <f t="shared" si="3"/>
        <v>690685.91136560019</v>
      </c>
      <c r="G186" s="187">
        <f t="shared" si="4"/>
        <v>0</v>
      </c>
    </row>
    <row r="187" spans="1:7" ht="13.9" x14ac:dyDescent="0.4">
      <c r="A187" s="12" t="str">
        <f>Turnouts!A187</f>
        <v>Midwest</v>
      </c>
      <c r="B187" s="12">
        <f>Turnouts!B187</f>
        <v>40</v>
      </c>
      <c r="C187" t="str">
        <f>Turnouts!C187</f>
        <v>Narngulu to Narngulu East</v>
      </c>
      <c r="D187" s="204">
        <f>'DORC build-up'!I131</f>
        <v>1.3</v>
      </c>
      <c r="E187" s="188">
        <v>2.7759999999999998</v>
      </c>
      <c r="F187" s="269">
        <f t="shared" si="3"/>
        <v>690685.91136560019</v>
      </c>
      <c r="G187" s="187">
        <f t="shared" si="4"/>
        <v>2492547.3169361777</v>
      </c>
    </row>
    <row r="188" spans="1:7" ht="13.9" x14ac:dyDescent="0.4">
      <c r="A188" s="12" t="str">
        <f>Turnouts!A188</f>
        <v>Midwest</v>
      </c>
      <c r="B188" s="12">
        <f>Turnouts!B188</f>
        <v>40</v>
      </c>
      <c r="C188" t="str">
        <f>Turnouts!C188</f>
        <v>Narngulu East to Mullewa</v>
      </c>
      <c r="D188" s="204">
        <f>'DORC build-up'!I132</f>
        <v>1.3</v>
      </c>
      <c r="E188" s="188">
        <v>101.639</v>
      </c>
      <c r="F188" s="269">
        <f t="shared" si="3"/>
        <v>690685.91136560019</v>
      </c>
      <c r="G188" s="187">
        <f t="shared" si="4"/>
        <v>91260812.948874712</v>
      </c>
    </row>
    <row r="189" spans="1:7" ht="13.9" x14ac:dyDescent="0.4">
      <c r="A189" s="12" t="str">
        <f>Turnouts!A189</f>
        <v>Midwest</v>
      </c>
      <c r="B189" s="12">
        <f>Turnouts!B189</f>
        <v>40</v>
      </c>
      <c r="C189" t="str">
        <f>Turnouts!C189</f>
        <v>Mullewa to Tilley Junction</v>
      </c>
      <c r="D189" s="204">
        <f>'DORC build-up'!I133</f>
        <v>1.3</v>
      </c>
      <c r="E189" s="188">
        <v>0</v>
      </c>
      <c r="F189" s="269">
        <f t="shared" si="3"/>
        <v>690685.91136560019</v>
      </c>
      <c r="G189" s="187">
        <f t="shared" si="4"/>
        <v>0</v>
      </c>
    </row>
    <row r="190" spans="1:7" ht="13.9" x14ac:dyDescent="0.4">
      <c r="A190" s="12" t="str">
        <f>Turnouts!A190</f>
        <v>Midwest</v>
      </c>
      <c r="B190" s="12">
        <f>Turnouts!B190</f>
        <v>40</v>
      </c>
      <c r="C190" t="str">
        <f>Turnouts!C190</f>
        <v>Tilley Junction to Tilley</v>
      </c>
      <c r="D190" s="204">
        <f>'DORC build-up'!I134</f>
        <v>1.3</v>
      </c>
      <c r="E190" s="188">
        <v>0</v>
      </c>
      <c r="F190" s="269">
        <f t="shared" si="3"/>
        <v>690685.91136560019</v>
      </c>
      <c r="G190" s="187">
        <f t="shared" si="4"/>
        <v>0</v>
      </c>
    </row>
    <row r="191" spans="1:7" ht="13.9" x14ac:dyDescent="0.4">
      <c r="A191" s="12" t="str">
        <f>Turnouts!A191</f>
        <v>Midwest</v>
      </c>
      <c r="B191" s="12">
        <f>Turnouts!B191</f>
        <v>40</v>
      </c>
      <c r="C191" t="str">
        <f>Turnouts!C191</f>
        <v>Tilley to Morawa</v>
      </c>
      <c r="D191" s="204">
        <f>'DORC build-up'!I135</f>
        <v>1.3</v>
      </c>
      <c r="E191" s="188">
        <v>0</v>
      </c>
      <c r="F191" s="269">
        <f t="shared" si="3"/>
        <v>690685.91136560019</v>
      </c>
      <c r="G191" s="187">
        <f t="shared" si="4"/>
        <v>0</v>
      </c>
    </row>
    <row r="192" spans="1:7" ht="13.9" x14ac:dyDescent="0.4">
      <c r="A192" s="12" t="str">
        <f>Turnouts!A192</f>
        <v>Midwest</v>
      </c>
      <c r="B192" s="12">
        <f>Turnouts!B192</f>
        <v>40</v>
      </c>
      <c r="C192" t="str">
        <f>Turnouts!C192</f>
        <v>Morawa to Perenjori</v>
      </c>
      <c r="D192" s="204">
        <f>'DORC build-up'!I136</f>
        <v>1.3</v>
      </c>
      <c r="E192" s="188">
        <v>0</v>
      </c>
      <c r="F192" s="269">
        <f t="shared" si="3"/>
        <v>690685.91136560019</v>
      </c>
      <c r="G192" s="187">
        <f t="shared" si="4"/>
        <v>0</v>
      </c>
    </row>
    <row r="193" spans="1:7" ht="13.9" x14ac:dyDescent="0.4">
      <c r="A193" s="12" t="str">
        <f>Turnouts!A193</f>
        <v>Midwest</v>
      </c>
      <c r="B193" s="12">
        <f>Turnouts!B193</f>
        <v>40</v>
      </c>
      <c r="C193" t="str">
        <f>Turnouts!C193</f>
        <v>Perenjori to Maya</v>
      </c>
      <c r="D193" s="204">
        <f>'DORC build-up'!I137</f>
        <v>1.3</v>
      </c>
      <c r="E193" s="188">
        <v>0</v>
      </c>
      <c r="F193" s="269">
        <f t="shared" si="3"/>
        <v>690685.91136560019</v>
      </c>
      <c r="G193" s="187">
        <f t="shared" si="4"/>
        <v>0</v>
      </c>
    </row>
    <row r="194" spans="1:7" ht="13.9" x14ac:dyDescent="0.4">
      <c r="A194" s="12" t="str">
        <f>Turnouts!A194</f>
        <v>Central</v>
      </c>
      <c r="B194" s="12">
        <f>Turnouts!B194</f>
        <v>41</v>
      </c>
      <c r="C194" t="str">
        <f>Turnouts!C194</f>
        <v>Toodyay West to Miling</v>
      </c>
      <c r="D194" s="204">
        <f>'DORC build-up'!I138</f>
        <v>1.2</v>
      </c>
      <c r="E194" s="188">
        <v>0</v>
      </c>
      <c r="F194" s="269">
        <f t="shared" si="3"/>
        <v>690685.91136560019</v>
      </c>
      <c r="G194" s="187">
        <f t="shared" si="4"/>
        <v>0</v>
      </c>
    </row>
    <row r="195" spans="1:7" ht="13.9" x14ac:dyDescent="0.4">
      <c r="A195" s="12" t="str">
        <f>Turnouts!A195</f>
        <v>CBH Sidings NG</v>
      </c>
      <c r="B195" s="12">
        <f>Turnouts!B195</f>
        <v>42</v>
      </c>
      <c r="C195" t="str">
        <f>Turnouts!C195</f>
        <v>Arrino</v>
      </c>
      <c r="D195" s="204">
        <f>'DORC build-up'!I139</f>
        <v>1.3</v>
      </c>
      <c r="E195" s="188">
        <v>0</v>
      </c>
      <c r="F195" s="269">
        <f t="shared" si="3"/>
        <v>690685.91136560019</v>
      </c>
      <c r="G195" s="187">
        <f t="shared" si="4"/>
        <v>0</v>
      </c>
    </row>
    <row r="196" spans="1:7" ht="13.9" x14ac:dyDescent="0.4">
      <c r="A196" s="12" t="str">
        <f>Turnouts!A196</f>
        <v>CBH Sidings NG</v>
      </c>
      <c r="B196" s="12">
        <f>Turnouts!B196</f>
        <v>42</v>
      </c>
      <c r="C196" t="str">
        <f>Turnouts!C196</f>
        <v>Avon Yard</v>
      </c>
      <c r="D196" s="204">
        <f>'DORC build-up'!I140</f>
        <v>1.1000000000000001</v>
      </c>
      <c r="E196" s="188">
        <v>0</v>
      </c>
      <c r="F196" s="269">
        <f t="shared" si="3"/>
        <v>690685.91136560019</v>
      </c>
      <c r="G196" s="187">
        <f t="shared" si="4"/>
        <v>0</v>
      </c>
    </row>
    <row r="197" spans="1:7" ht="13.9" x14ac:dyDescent="0.4">
      <c r="A197" s="12" t="str">
        <f>Turnouts!A197</f>
        <v>CBH Sidings NG</v>
      </c>
      <c r="B197" s="12">
        <f>Turnouts!B197</f>
        <v>42</v>
      </c>
      <c r="C197" t="str">
        <f>Turnouts!C197</f>
        <v>Ballaying</v>
      </c>
      <c r="D197" s="204">
        <f>'DORC build-up'!I141</f>
        <v>1.3</v>
      </c>
      <c r="E197" s="188">
        <v>0</v>
      </c>
      <c r="F197" s="269">
        <f t="shared" si="3"/>
        <v>690685.91136560019</v>
      </c>
      <c r="G197" s="187">
        <f t="shared" si="4"/>
        <v>0</v>
      </c>
    </row>
    <row r="198" spans="1:7" ht="13.9" x14ac:dyDescent="0.4">
      <c r="A198" s="12" t="str">
        <f>Turnouts!A198</f>
        <v>CBH Sidings NG</v>
      </c>
      <c r="B198" s="12">
        <f>Turnouts!B198</f>
        <v>42</v>
      </c>
      <c r="C198" t="str">
        <f>Turnouts!C198</f>
        <v>Ballidu</v>
      </c>
      <c r="D198" s="204">
        <f>'DORC build-up'!I142</f>
        <v>1.2</v>
      </c>
      <c r="E198" s="188">
        <v>0</v>
      </c>
      <c r="F198" s="269">
        <f t="shared" ref="F198:F261" si="5">J$14*1000</f>
        <v>690685.91136560019</v>
      </c>
      <c r="G198" s="187">
        <f t="shared" ref="G198:G261" si="6">E198*F198*D198</f>
        <v>0</v>
      </c>
    </row>
    <row r="199" spans="1:7" ht="13.9" x14ac:dyDescent="0.4">
      <c r="A199" s="12" t="str">
        <f>Turnouts!A199</f>
        <v>CBH Sidings NG</v>
      </c>
      <c r="B199" s="12">
        <f>Turnouts!B199</f>
        <v>42</v>
      </c>
      <c r="C199" t="str">
        <f>Turnouts!C199</f>
        <v>Beacon</v>
      </c>
      <c r="D199" s="204">
        <f>'DORC build-up'!I143</f>
        <v>1.2</v>
      </c>
      <c r="E199" s="188">
        <v>0</v>
      </c>
      <c r="F199" s="269">
        <f t="shared" si="5"/>
        <v>690685.91136560019</v>
      </c>
      <c r="G199" s="187">
        <f t="shared" si="6"/>
        <v>0</v>
      </c>
    </row>
    <row r="200" spans="1:7" ht="13.9" x14ac:dyDescent="0.4">
      <c r="A200" s="12" t="str">
        <f>Turnouts!A200</f>
        <v>CBH Sidings NG</v>
      </c>
      <c r="B200" s="12">
        <f>Turnouts!B200</f>
        <v>42</v>
      </c>
      <c r="C200" t="str">
        <f>Turnouts!C200</f>
        <v>Bencubbin</v>
      </c>
      <c r="D200" s="204">
        <f>'DORC build-up'!I144</f>
        <v>1.2</v>
      </c>
      <c r="E200" s="188">
        <v>0</v>
      </c>
      <c r="F200" s="269">
        <f t="shared" si="5"/>
        <v>690685.91136560019</v>
      </c>
      <c r="G200" s="187">
        <f t="shared" si="6"/>
        <v>0</v>
      </c>
    </row>
    <row r="201" spans="1:7" ht="13.9" x14ac:dyDescent="0.4">
      <c r="A201" s="12" t="str">
        <f>Turnouts!A201</f>
        <v>CBH Sidings NG</v>
      </c>
      <c r="B201" s="12">
        <f>Turnouts!B201</f>
        <v>42</v>
      </c>
      <c r="C201" t="str">
        <f>Turnouts!C201</f>
        <v>Beverley</v>
      </c>
      <c r="D201" s="204">
        <f>'DORC build-up'!I145</f>
        <v>1.3</v>
      </c>
      <c r="E201" s="188">
        <v>0</v>
      </c>
      <c r="F201" s="269">
        <f t="shared" si="5"/>
        <v>690685.91136560019</v>
      </c>
      <c r="G201" s="187">
        <f t="shared" si="6"/>
        <v>0</v>
      </c>
    </row>
    <row r="202" spans="1:7" ht="13.9" x14ac:dyDescent="0.4">
      <c r="A202" s="12" t="str">
        <f>Turnouts!A202</f>
        <v>CBH Sidings NG</v>
      </c>
      <c r="B202" s="12">
        <f>Turnouts!B202</f>
        <v>42</v>
      </c>
      <c r="C202" t="str">
        <f>Turnouts!C202</f>
        <v>Bindi Bindi</v>
      </c>
      <c r="D202" s="204">
        <f>'DORC build-up'!I146</f>
        <v>1.2</v>
      </c>
      <c r="E202" s="188">
        <v>0</v>
      </c>
      <c r="F202" s="269">
        <f t="shared" si="5"/>
        <v>690685.91136560019</v>
      </c>
      <c r="G202" s="187">
        <f t="shared" si="6"/>
        <v>0</v>
      </c>
    </row>
    <row r="203" spans="1:7" ht="13.9" x14ac:dyDescent="0.4">
      <c r="A203" s="12" t="str">
        <f>Turnouts!A203</f>
        <v>CBH Sidings NG</v>
      </c>
      <c r="B203" s="12">
        <f>Turnouts!B203</f>
        <v>42</v>
      </c>
      <c r="C203" t="str">
        <f>Turnouts!C203</f>
        <v>Bolgart</v>
      </c>
      <c r="D203" s="204">
        <f>'DORC build-up'!I147</f>
        <v>1.2</v>
      </c>
      <c r="E203" s="188">
        <v>0</v>
      </c>
      <c r="F203" s="269">
        <f t="shared" si="5"/>
        <v>690685.91136560019</v>
      </c>
      <c r="G203" s="187">
        <f t="shared" si="6"/>
        <v>0</v>
      </c>
    </row>
    <row r="204" spans="1:7" ht="13.9" x14ac:dyDescent="0.4">
      <c r="A204" s="12" t="str">
        <f>Turnouts!A204</f>
        <v>CBH Sidings NG</v>
      </c>
      <c r="B204" s="12">
        <f>Turnouts!B204</f>
        <v>42</v>
      </c>
      <c r="C204" t="str">
        <f>Turnouts!C204</f>
        <v>Bowgada</v>
      </c>
      <c r="D204" s="204">
        <f>'DORC build-up'!I148</f>
        <v>1.3</v>
      </c>
      <c r="E204" s="188">
        <v>0</v>
      </c>
      <c r="F204" s="269">
        <f t="shared" si="5"/>
        <v>690685.91136560019</v>
      </c>
      <c r="G204" s="187">
        <f t="shared" si="6"/>
        <v>0</v>
      </c>
    </row>
    <row r="205" spans="1:7" ht="13.9" x14ac:dyDescent="0.4">
      <c r="A205" s="12" t="str">
        <f>Turnouts!A205</f>
        <v>CBH Sidings NG</v>
      </c>
      <c r="B205" s="12">
        <f>Turnouts!B205</f>
        <v>42</v>
      </c>
      <c r="C205" t="str">
        <f>Turnouts!C205</f>
        <v>Brookton</v>
      </c>
      <c r="D205" s="204">
        <f>'DORC build-up'!I149</f>
        <v>1.3</v>
      </c>
      <c r="E205" s="188">
        <v>0</v>
      </c>
      <c r="F205" s="269">
        <f t="shared" si="5"/>
        <v>690685.91136560019</v>
      </c>
      <c r="G205" s="187">
        <f t="shared" si="6"/>
        <v>0</v>
      </c>
    </row>
    <row r="206" spans="1:7" ht="13.9" x14ac:dyDescent="0.4">
      <c r="A206" s="12" t="str">
        <f>Turnouts!A206</f>
        <v>CBH Sidings NG</v>
      </c>
      <c r="B206" s="12">
        <f>Turnouts!B206</f>
        <v>42</v>
      </c>
      <c r="C206" t="str">
        <f>Turnouts!C206</f>
        <v>Broomehill</v>
      </c>
      <c r="D206" s="204">
        <f>'DORC build-up'!I150</f>
        <v>1.3</v>
      </c>
      <c r="E206" s="188">
        <v>0</v>
      </c>
      <c r="F206" s="269">
        <f t="shared" si="5"/>
        <v>690685.91136560019</v>
      </c>
      <c r="G206" s="187">
        <f t="shared" si="6"/>
        <v>0</v>
      </c>
    </row>
    <row r="207" spans="1:7" ht="13.9" x14ac:dyDescent="0.4">
      <c r="A207" s="12" t="str">
        <f>Turnouts!A207</f>
        <v>CBH Sidings NG</v>
      </c>
      <c r="B207" s="12">
        <f>Turnouts!B207</f>
        <v>42</v>
      </c>
      <c r="C207" t="str">
        <f>Turnouts!C207</f>
        <v>Buniche</v>
      </c>
      <c r="D207" s="204">
        <f>'DORC build-up'!I151</f>
        <v>1.3</v>
      </c>
      <c r="E207" s="188">
        <v>0</v>
      </c>
      <c r="F207" s="269">
        <f t="shared" si="5"/>
        <v>690685.91136560019</v>
      </c>
      <c r="G207" s="187">
        <f t="shared" si="6"/>
        <v>0</v>
      </c>
    </row>
    <row r="208" spans="1:7" ht="13.9" x14ac:dyDescent="0.4">
      <c r="A208" s="12" t="str">
        <f>Turnouts!A208</f>
        <v>CBH Sidings NG</v>
      </c>
      <c r="B208" s="12">
        <f>Turnouts!B208</f>
        <v>42</v>
      </c>
      <c r="C208" t="str">
        <f>Turnouts!C208</f>
        <v>Bunjil</v>
      </c>
      <c r="D208" s="204">
        <f>'DORC build-up'!I152</f>
        <v>1.3</v>
      </c>
      <c r="E208" s="188">
        <v>0</v>
      </c>
      <c r="F208" s="269">
        <f t="shared" si="5"/>
        <v>690685.91136560019</v>
      </c>
      <c r="G208" s="187">
        <f t="shared" si="6"/>
        <v>0</v>
      </c>
    </row>
    <row r="209" spans="1:7" ht="13.9" x14ac:dyDescent="0.4">
      <c r="A209" s="12" t="str">
        <f>Turnouts!A209</f>
        <v>CBH Sidings NG</v>
      </c>
      <c r="B209" s="12">
        <f>Turnouts!B209</f>
        <v>42</v>
      </c>
      <c r="C209" t="str">
        <f>Turnouts!C209</f>
        <v>Cadoux</v>
      </c>
      <c r="D209" s="204">
        <f>'DORC build-up'!I153</f>
        <v>1.2</v>
      </c>
      <c r="E209" s="188">
        <v>0</v>
      </c>
      <c r="F209" s="269">
        <f t="shared" si="5"/>
        <v>690685.91136560019</v>
      </c>
      <c r="G209" s="187">
        <f t="shared" si="6"/>
        <v>0</v>
      </c>
    </row>
    <row r="210" spans="1:7" ht="13.9" x14ac:dyDescent="0.4">
      <c r="A210" s="12" t="str">
        <f>Turnouts!A210</f>
        <v>CBH Sidings NG</v>
      </c>
      <c r="B210" s="12">
        <f>Turnouts!B210</f>
        <v>42</v>
      </c>
      <c r="C210" t="str">
        <f>Turnouts!C210</f>
        <v>Calingiri</v>
      </c>
      <c r="D210" s="204">
        <f>'DORC build-up'!I154</f>
        <v>1.2</v>
      </c>
      <c r="E210" s="188">
        <v>0</v>
      </c>
      <c r="F210" s="269">
        <f t="shared" si="5"/>
        <v>690685.91136560019</v>
      </c>
      <c r="G210" s="187">
        <f t="shared" si="6"/>
        <v>0</v>
      </c>
    </row>
    <row r="211" spans="1:7" ht="13.9" x14ac:dyDescent="0.4">
      <c r="A211" s="12" t="str">
        <f>Turnouts!A211</f>
        <v>CBH Sidings NG</v>
      </c>
      <c r="B211" s="12">
        <f>Turnouts!B211</f>
        <v>42</v>
      </c>
      <c r="C211" t="str">
        <f>Turnouts!C211</f>
        <v>Canna</v>
      </c>
      <c r="D211" s="204">
        <f>'DORC build-up'!I155</f>
        <v>1.3</v>
      </c>
      <c r="E211" s="188">
        <v>0</v>
      </c>
      <c r="F211" s="269">
        <f t="shared" si="5"/>
        <v>690685.91136560019</v>
      </c>
      <c r="G211" s="187">
        <f t="shared" si="6"/>
        <v>0</v>
      </c>
    </row>
    <row r="212" spans="1:7" ht="13.9" x14ac:dyDescent="0.4">
      <c r="A212" s="12" t="str">
        <f>Turnouts!A212</f>
        <v>CBH Sidings NG</v>
      </c>
      <c r="B212" s="12">
        <f>Turnouts!B212</f>
        <v>42</v>
      </c>
      <c r="C212" t="str">
        <f>Turnouts!C212</f>
        <v>Carnamah</v>
      </c>
      <c r="D212" s="204">
        <f>'DORC build-up'!I156</f>
        <v>1.3</v>
      </c>
      <c r="E212" s="188">
        <v>0</v>
      </c>
      <c r="F212" s="269">
        <f t="shared" si="5"/>
        <v>690685.91136560019</v>
      </c>
      <c r="G212" s="187">
        <f t="shared" si="6"/>
        <v>0</v>
      </c>
    </row>
    <row r="213" spans="1:7" ht="13.9" x14ac:dyDescent="0.4">
      <c r="A213" s="12" t="str">
        <f>Turnouts!A213</f>
        <v>CBH Sidings NG</v>
      </c>
      <c r="B213" s="12">
        <f>Turnouts!B213</f>
        <v>42</v>
      </c>
      <c r="C213" t="str">
        <f>Turnouts!C213</f>
        <v>Cleary</v>
      </c>
      <c r="D213" s="204">
        <f>'DORC build-up'!I157</f>
        <v>1.2</v>
      </c>
      <c r="E213" s="188">
        <v>0</v>
      </c>
      <c r="F213" s="269">
        <f t="shared" si="5"/>
        <v>690685.91136560019</v>
      </c>
      <c r="G213" s="187">
        <f t="shared" si="6"/>
        <v>0</v>
      </c>
    </row>
    <row r="214" spans="1:7" ht="13.9" x14ac:dyDescent="0.4">
      <c r="A214" s="12" t="str">
        <f>Turnouts!A214</f>
        <v>CBH Sidings NG</v>
      </c>
      <c r="B214" s="12">
        <f>Turnouts!B214</f>
        <v>42</v>
      </c>
      <c r="C214" t="str">
        <f>Turnouts!C214</f>
        <v>Coomberdale</v>
      </c>
      <c r="D214" s="204">
        <f>'DORC build-up'!I158</f>
        <v>1.3</v>
      </c>
      <c r="E214" s="188">
        <v>0</v>
      </c>
      <c r="F214" s="269">
        <f t="shared" si="5"/>
        <v>690685.91136560019</v>
      </c>
      <c r="G214" s="187">
        <f t="shared" si="6"/>
        <v>0</v>
      </c>
    </row>
    <row r="215" spans="1:7" ht="13.9" x14ac:dyDescent="0.4">
      <c r="A215" s="12" t="str">
        <f>Turnouts!A215</f>
        <v>CBH Sidings NG</v>
      </c>
      <c r="B215" s="12">
        <f>Turnouts!B215</f>
        <v>42</v>
      </c>
      <c r="C215" t="str">
        <f>Turnouts!C215</f>
        <v>Coorow</v>
      </c>
      <c r="D215" s="204">
        <f>'DORC build-up'!I159</f>
        <v>1.3</v>
      </c>
      <c r="E215" s="188">
        <v>0</v>
      </c>
      <c r="F215" s="269">
        <f t="shared" si="5"/>
        <v>690685.91136560019</v>
      </c>
      <c r="G215" s="187">
        <f t="shared" si="6"/>
        <v>0</v>
      </c>
    </row>
    <row r="216" spans="1:7" ht="13.9" x14ac:dyDescent="0.4">
      <c r="A216" s="12" t="str">
        <f>Turnouts!A216</f>
        <v>CBH Sidings NG</v>
      </c>
      <c r="B216" s="12">
        <f>Turnouts!B216</f>
        <v>42</v>
      </c>
      <c r="C216" t="str">
        <f>Turnouts!C216</f>
        <v>Cranbrook</v>
      </c>
      <c r="D216" s="204">
        <f>'DORC build-up'!I160</f>
        <v>1.3</v>
      </c>
      <c r="E216" s="188">
        <v>0</v>
      </c>
      <c r="F216" s="269">
        <f t="shared" si="5"/>
        <v>690685.91136560019</v>
      </c>
      <c r="G216" s="187">
        <f t="shared" si="6"/>
        <v>0</v>
      </c>
    </row>
    <row r="217" spans="1:7" ht="13.9" x14ac:dyDescent="0.4">
      <c r="A217" s="12" t="str">
        <f>Turnouts!A217</f>
        <v>CBH Sidings NG</v>
      </c>
      <c r="B217" s="12">
        <f>Turnouts!B217</f>
        <v>42</v>
      </c>
      <c r="C217" t="str">
        <f>Turnouts!C217</f>
        <v>Dowerin</v>
      </c>
      <c r="D217" s="204">
        <f>'DORC build-up'!I161</f>
        <v>1.2</v>
      </c>
      <c r="E217" s="188">
        <v>0</v>
      </c>
      <c r="F217" s="269">
        <f t="shared" si="5"/>
        <v>690685.91136560019</v>
      </c>
      <c r="G217" s="187">
        <f t="shared" si="6"/>
        <v>0</v>
      </c>
    </row>
    <row r="218" spans="1:7" ht="13.9" x14ac:dyDescent="0.4">
      <c r="A218" s="12" t="str">
        <f>Turnouts!A218</f>
        <v>CBH Sidings NG</v>
      </c>
      <c r="B218" s="12">
        <f>Turnouts!B218</f>
        <v>42</v>
      </c>
      <c r="C218" t="str">
        <f>Turnouts!C218</f>
        <v>Dumbleyung</v>
      </c>
      <c r="D218" s="204">
        <f>'DORC build-up'!I162</f>
        <v>1.3</v>
      </c>
      <c r="E218" s="188">
        <v>0</v>
      </c>
      <c r="F218" s="269">
        <f t="shared" si="5"/>
        <v>690685.91136560019</v>
      </c>
      <c r="G218" s="187">
        <f t="shared" si="6"/>
        <v>0</v>
      </c>
    </row>
    <row r="219" spans="1:7" ht="13.9" x14ac:dyDescent="0.4">
      <c r="A219" s="12" t="str">
        <f>Turnouts!A219</f>
        <v>CBH Sidings NG</v>
      </c>
      <c r="B219" s="12">
        <f>Turnouts!B219</f>
        <v>42</v>
      </c>
      <c r="C219" t="str">
        <f>Turnouts!C219</f>
        <v>Ejanding</v>
      </c>
      <c r="D219" s="204">
        <f>'DORC build-up'!I163</f>
        <v>1.2</v>
      </c>
      <c r="E219" s="188">
        <v>0</v>
      </c>
      <c r="F219" s="269">
        <f t="shared" si="5"/>
        <v>690685.91136560019</v>
      </c>
      <c r="G219" s="187">
        <f t="shared" si="6"/>
        <v>0</v>
      </c>
    </row>
    <row r="220" spans="1:7" ht="13.9" x14ac:dyDescent="0.4">
      <c r="A220" s="12" t="str">
        <f>Turnouts!A220</f>
        <v>CBH Sidings NG</v>
      </c>
      <c r="B220" s="12">
        <f>Turnouts!B220</f>
        <v>42</v>
      </c>
      <c r="C220" t="str">
        <f>Turnouts!C220</f>
        <v>Gabbin</v>
      </c>
      <c r="D220" s="204">
        <f>'DORC build-up'!I164</f>
        <v>1.2</v>
      </c>
      <c r="E220" s="188">
        <v>0</v>
      </c>
      <c r="F220" s="269">
        <f t="shared" si="5"/>
        <v>690685.91136560019</v>
      </c>
      <c r="G220" s="187">
        <f t="shared" si="6"/>
        <v>0</v>
      </c>
    </row>
    <row r="221" spans="1:7" ht="13.9" x14ac:dyDescent="0.4">
      <c r="A221" s="12" t="str">
        <f>Turnouts!A221</f>
        <v>CBH Sidings NG</v>
      </c>
      <c r="B221" s="12">
        <f>Turnouts!B221</f>
        <v>42</v>
      </c>
      <c r="C221" t="str">
        <f>Turnouts!C221</f>
        <v>Goomalling</v>
      </c>
      <c r="D221" s="204">
        <f>'DORC build-up'!I165</f>
        <v>1.2</v>
      </c>
      <c r="E221" s="188">
        <v>0</v>
      </c>
      <c r="F221" s="269">
        <f t="shared" si="5"/>
        <v>690685.91136560019</v>
      </c>
      <c r="G221" s="187">
        <f t="shared" si="6"/>
        <v>0</v>
      </c>
    </row>
    <row r="222" spans="1:7" ht="13.9" x14ac:dyDescent="0.4">
      <c r="A222" s="12" t="str">
        <f>Turnouts!A222</f>
        <v>CBH Sidings NG</v>
      </c>
      <c r="B222" s="12">
        <f>Turnouts!B222</f>
        <v>42</v>
      </c>
      <c r="C222" t="str">
        <f>Turnouts!C222</f>
        <v>Hyden</v>
      </c>
      <c r="D222" s="204">
        <f>'DORC build-up'!I166</f>
        <v>0</v>
      </c>
      <c r="E222" s="188">
        <v>0</v>
      </c>
      <c r="F222" s="269">
        <f t="shared" si="5"/>
        <v>690685.91136560019</v>
      </c>
      <c r="G222" s="187">
        <f t="shared" si="6"/>
        <v>0</v>
      </c>
    </row>
    <row r="223" spans="1:7" ht="13.9" x14ac:dyDescent="0.4">
      <c r="A223" s="12" t="str">
        <f>Turnouts!A223</f>
        <v>CBH Sidings NG</v>
      </c>
      <c r="B223" s="12">
        <f>Turnouts!B223</f>
        <v>42</v>
      </c>
      <c r="C223" t="str">
        <f>Turnouts!C223</f>
        <v>Jennacubbine</v>
      </c>
      <c r="D223" s="204">
        <f>'DORC build-up'!I167</f>
        <v>1.2</v>
      </c>
      <c r="E223" s="188">
        <v>0</v>
      </c>
      <c r="F223" s="269">
        <f t="shared" si="5"/>
        <v>690685.91136560019</v>
      </c>
      <c r="G223" s="187">
        <f t="shared" si="6"/>
        <v>0</v>
      </c>
    </row>
    <row r="224" spans="1:7" ht="13.9" x14ac:dyDescent="0.4">
      <c r="A224" s="12" t="str">
        <f>Turnouts!A224</f>
        <v>CBH Sidings NG</v>
      </c>
      <c r="B224" s="12">
        <f>Turnouts!B224</f>
        <v>42</v>
      </c>
      <c r="C224" t="str">
        <f>Turnouts!C224</f>
        <v>Kalannie</v>
      </c>
      <c r="D224" s="204">
        <f>'DORC build-up'!I168</f>
        <v>1.2</v>
      </c>
      <c r="E224" s="188">
        <v>0</v>
      </c>
      <c r="F224" s="269">
        <f t="shared" si="5"/>
        <v>690685.91136560019</v>
      </c>
      <c r="G224" s="187">
        <f t="shared" si="6"/>
        <v>0</v>
      </c>
    </row>
    <row r="225" spans="1:7" ht="13.9" x14ac:dyDescent="0.4">
      <c r="A225" s="12" t="str">
        <f>Turnouts!A225</f>
        <v>CBH Sidings NG</v>
      </c>
      <c r="B225" s="12">
        <f>Turnouts!B225</f>
        <v>42</v>
      </c>
      <c r="C225" t="str">
        <f>Turnouts!C225</f>
        <v>Karlgarin</v>
      </c>
      <c r="D225" s="204">
        <f>'DORC build-up'!I169</f>
        <v>1.3</v>
      </c>
      <c r="E225" s="188">
        <v>0</v>
      </c>
      <c r="F225" s="269">
        <f t="shared" si="5"/>
        <v>690685.91136560019</v>
      </c>
      <c r="G225" s="187">
        <f t="shared" si="6"/>
        <v>0</v>
      </c>
    </row>
    <row r="226" spans="1:7" ht="13.9" x14ac:dyDescent="0.4">
      <c r="A226" s="12" t="str">
        <f>Turnouts!A226</f>
        <v>CBH Sidings NG</v>
      </c>
      <c r="B226" s="12">
        <f>Turnouts!B226</f>
        <v>42</v>
      </c>
      <c r="C226" t="str">
        <f>Turnouts!C226</f>
        <v>Katanning</v>
      </c>
      <c r="D226" s="204">
        <f>'DORC build-up'!I170</f>
        <v>1.3</v>
      </c>
      <c r="E226" s="188">
        <v>0</v>
      </c>
      <c r="F226" s="269">
        <f t="shared" si="5"/>
        <v>690685.91136560019</v>
      </c>
      <c r="G226" s="187">
        <f t="shared" si="6"/>
        <v>0</v>
      </c>
    </row>
    <row r="227" spans="1:7" ht="13.9" x14ac:dyDescent="0.4">
      <c r="A227" s="12" t="str">
        <f>Turnouts!A227</f>
        <v>CBH Sidings NG</v>
      </c>
      <c r="B227" s="12">
        <f>Turnouts!B227</f>
        <v>42</v>
      </c>
      <c r="C227" t="str">
        <f>Turnouts!C227</f>
        <v>Kirwan</v>
      </c>
      <c r="D227" s="204">
        <f>'DORC build-up'!I171</f>
        <v>1.2</v>
      </c>
      <c r="E227" s="188">
        <v>0</v>
      </c>
      <c r="F227" s="269">
        <f t="shared" si="5"/>
        <v>690685.91136560019</v>
      </c>
      <c r="G227" s="187">
        <f t="shared" si="6"/>
        <v>0</v>
      </c>
    </row>
    <row r="228" spans="1:7" ht="13.9" x14ac:dyDescent="0.4">
      <c r="A228" s="12" t="str">
        <f>Turnouts!A228</f>
        <v>CBH Sidings NG</v>
      </c>
      <c r="B228" s="12">
        <f>Turnouts!B228</f>
        <v>42</v>
      </c>
      <c r="C228" t="str">
        <f>Turnouts!C228</f>
        <v>Kondut</v>
      </c>
      <c r="D228" s="204">
        <f>'DORC build-up'!I172</f>
        <v>1.2</v>
      </c>
      <c r="E228" s="188">
        <v>0</v>
      </c>
      <c r="F228" s="269">
        <f t="shared" si="5"/>
        <v>690685.91136560019</v>
      </c>
      <c r="G228" s="187">
        <f t="shared" si="6"/>
        <v>0</v>
      </c>
    </row>
    <row r="229" spans="1:7" ht="13.9" x14ac:dyDescent="0.4">
      <c r="A229" s="12" t="str">
        <f>Turnouts!A229</f>
        <v>CBH Sidings NG</v>
      </c>
      <c r="B229" s="12">
        <f>Turnouts!B229</f>
        <v>42</v>
      </c>
      <c r="C229" t="str">
        <f>Turnouts!C229</f>
        <v>Konnongorring</v>
      </c>
      <c r="D229" s="204">
        <f>'DORC build-up'!I173</f>
        <v>1.2</v>
      </c>
      <c r="E229" s="188">
        <v>0</v>
      </c>
      <c r="F229" s="269">
        <f t="shared" si="5"/>
        <v>690685.91136560019</v>
      </c>
      <c r="G229" s="187">
        <f t="shared" si="6"/>
        <v>0</v>
      </c>
    </row>
    <row r="230" spans="1:7" ht="13.9" x14ac:dyDescent="0.4">
      <c r="A230" s="12" t="str">
        <f>Turnouts!A230</f>
        <v>CBH Sidings NG</v>
      </c>
      <c r="B230" s="12">
        <f>Turnouts!B230</f>
        <v>42</v>
      </c>
      <c r="C230" t="str">
        <f>Turnouts!C230</f>
        <v>Koorda</v>
      </c>
      <c r="D230" s="204">
        <f>'DORC build-up'!I174</f>
        <v>1.2</v>
      </c>
      <c r="E230" s="188">
        <v>0</v>
      </c>
      <c r="F230" s="269">
        <f t="shared" si="5"/>
        <v>690685.91136560019</v>
      </c>
      <c r="G230" s="187">
        <f t="shared" si="6"/>
        <v>0</v>
      </c>
    </row>
    <row r="231" spans="1:7" ht="13.9" x14ac:dyDescent="0.4">
      <c r="A231" s="12" t="str">
        <f>Turnouts!A231</f>
        <v>CBH Sidings NG</v>
      </c>
      <c r="B231" s="12">
        <f>Turnouts!B231</f>
        <v>42</v>
      </c>
      <c r="C231" t="str">
        <f>Turnouts!C231</f>
        <v>Kuender</v>
      </c>
      <c r="D231" s="204">
        <f>'DORC build-up'!I175</f>
        <v>1.3</v>
      </c>
      <c r="E231" s="188">
        <v>0</v>
      </c>
      <c r="F231" s="269">
        <f t="shared" si="5"/>
        <v>690685.91136560019</v>
      </c>
      <c r="G231" s="187">
        <f t="shared" si="6"/>
        <v>0</v>
      </c>
    </row>
    <row r="232" spans="1:7" ht="13.9" x14ac:dyDescent="0.4">
      <c r="A232" s="12" t="str">
        <f>Turnouts!A232</f>
        <v>CBH Sidings NG</v>
      </c>
      <c r="B232" s="12">
        <f>Turnouts!B232</f>
        <v>42</v>
      </c>
      <c r="C232" t="str">
        <f>Turnouts!C232</f>
        <v>Kukerin</v>
      </c>
      <c r="D232" s="204">
        <f>'DORC build-up'!I176</f>
        <v>1.3</v>
      </c>
      <c r="E232" s="188">
        <v>0</v>
      </c>
      <c r="F232" s="269">
        <f t="shared" si="5"/>
        <v>690685.91136560019</v>
      </c>
      <c r="G232" s="187">
        <f t="shared" si="6"/>
        <v>0</v>
      </c>
    </row>
    <row r="233" spans="1:7" ht="13.9" x14ac:dyDescent="0.4">
      <c r="A233" s="12" t="str">
        <f>Turnouts!A233</f>
        <v>CBH Sidings NG</v>
      </c>
      <c r="B233" s="12">
        <f>Turnouts!B233</f>
        <v>42</v>
      </c>
      <c r="C233" t="str">
        <f>Turnouts!C233</f>
        <v>Kulja</v>
      </c>
      <c r="D233" s="204">
        <f>'DORC build-up'!I177</f>
        <v>1.2</v>
      </c>
      <c r="E233" s="188">
        <v>0</v>
      </c>
      <c r="F233" s="269">
        <f t="shared" si="5"/>
        <v>690685.91136560019</v>
      </c>
      <c r="G233" s="187">
        <f t="shared" si="6"/>
        <v>0</v>
      </c>
    </row>
    <row r="234" spans="1:7" ht="13.9" x14ac:dyDescent="0.4">
      <c r="A234" s="12" t="str">
        <f>Turnouts!A234</f>
        <v>CBH Sidings NG</v>
      </c>
      <c r="B234" s="12">
        <f>Turnouts!B234</f>
        <v>42</v>
      </c>
      <c r="C234" t="str">
        <f>Turnouts!C234</f>
        <v>Lake Grace</v>
      </c>
      <c r="D234" s="204">
        <f>'DORC build-up'!I178</f>
        <v>1.3</v>
      </c>
      <c r="E234" s="188">
        <v>0</v>
      </c>
      <c r="F234" s="269">
        <f t="shared" si="5"/>
        <v>690685.91136560019</v>
      </c>
      <c r="G234" s="187">
        <f t="shared" si="6"/>
        <v>0</v>
      </c>
    </row>
    <row r="235" spans="1:7" ht="13.9" x14ac:dyDescent="0.4">
      <c r="A235" s="12" t="str">
        <f>Turnouts!A235</f>
        <v>CBH Sidings NG</v>
      </c>
      <c r="B235" s="12">
        <f>Turnouts!B235</f>
        <v>42</v>
      </c>
      <c r="C235" t="str">
        <f>Turnouts!C235</f>
        <v>Latham</v>
      </c>
      <c r="D235" s="204">
        <f>'DORC build-up'!I179</f>
        <v>1.3</v>
      </c>
      <c r="E235" s="188">
        <v>0</v>
      </c>
      <c r="F235" s="269">
        <f t="shared" si="5"/>
        <v>690685.91136560019</v>
      </c>
      <c r="G235" s="187">
        <f t="shared" si="6"/>
        <v>0</v>
      </c>
    </row>
    <row r="236" spans="1:7" ht="13.9" x14ac:dyDescent="0.4">
      <c r="A236" s="12" t="str">
        <f>Turnouts!A236</f>
        <v>CBH Sidings NG</v>
      </c>
      <c r="B236" s="12">
        <f>Turnouts!B236</f>
        <v>42</v>
      </c>
      <c r="C236" t="str">
        <f>Turnouts!C236</f>
        <v>Manmanning</v>
      </c>
      <c r="D236" s="204">
        <f>'DORC build-up'!I180</f>
        <v>1.2</v>
      </c>
      <c r="E236" s="188">
        <v>0</v>
      </c>
      <c r="F236" s="269">
        <f t="shared" si="5"/>
        <v>690685.91136560019</v>
      </c>
      <c r="G236" s="187">
        <f t="shared" si="6"/>
        <v>0</v>
      </c>
    </row>
    <row r="237" spans="1:7" ht="13.9" x14ac:dyDescent="0.4">
      <c r="A237" s="12" t="str">
        <f>Turnouts!A237</f>
        <v>CBH Sidings NG</v>
      </c>
      <c r="B237" s="12">
        <f>Turnouts!B237</f>
        <v>42</v>
      </c>
      <c r="C237" t="str">
        <f>Turnouts!C237</f>
        <v>Marchagee</v>
      </c>
      <c r="D237" s="204">
        <f>'DORC build-up'!I181</f>
        <v>1.3</v>
      </c>
      <c r="E237" s="188">
        <v>0</v>
      </c>
      <c r="F237" s="269">
        <f t="shared" si="5"/>
        <v>690685.91136560019</v>
      </c>
      <c r="G237" s="187">
        <f t="shared" si="6"/>
        <v>0</v>
      </c>
    </row>
    <row r="238" spans="1:7" ht="13.9" x14ac:dyDescent="0.4">
      <c r="A238" s="12" t="str">
        <f>Turnouts!A238</f>
        <v>CBH Sidings NG</v>
      </c>
      <c r="B238" s="12">
        <f>Turnouts!B238</f>
        <v>42</v>
      </c>
      <c r="C238" t="str">
        <f>Turnouts!C238</f>
        <v>Maya</v>
      </c>
      <c r="D238" s="204">
        <f>'DORC build-up'!I182</f>
        <v>1.3</v>
      </c>
      <c r="E238" s="188">
        <v>0</v>
      </c>
      <c r="F238" s="269">
        <f t="shared" si="5"/>
        <v>690685.91136560019</v>
      </c>
      <c r="G238" s="187">
        <f t="shared" si="6"/>
        <v>0</v>
      </c>
    </row>
    <row r="239" spans="1:7" ht="13.9" x14ac:dyDescent="0.4">
      <c r="A239" s="12" t="str">
        <f>Turnouts!A239</f>
        <v>CBH Sidings NG</v>
      </c>
      <c r="B239" s="12">
        <f>Turnouts!B239</f>
        <v>42</v>
      </c>
      <c r="C239" t="str">
        <f>Turnouts!C239</f>
        <v>McLevie</v>
      </c>
      <c r="D239" s="204">
        <f>'DORC build-up'!I183</f>
        <v>1.2</v>
      </c>
      <c r="E239" s="188">
        <v>0</v>
      </c>
      <c r="F239" s="269">
        <f t="shared" si="5"/>
        <v>690685.91136560019</v>
      </c>
      <c r="G239" s="187">
        <f t="shared" si="6"/>
        <v>0</v>
      </c>
    </row>
    <row r="240" spans="1:7" ht="13.9" x14ac:dyDescent="0.4">
      <c r="A240" s="12" t="str">
        <f>Turnouts!A240</f>
        <v>CBH Sidings NG</v>
      </c>
      <c r="B240" s="12">
        <f>Turnouts!B240</f>
        <v>42</v>
      </c>
      <c r="C240" t="str">
        <f>Turnouts!C240</f>
        <v>Miling</v>
      </c>
      <c r="D240" s="204">
        <f>'DORC build-up'!I184</f>
        <v>1.2</v>
      </c>
      <c r="E240" s="188">
        <v>0</v>
      </c>
      <c r="F240" s="269">
        <f t="shared" si="5"/>
        <v>690685.91136560019</v>
      </c>
      <c r="G240" s="187">
        <f t="shared" si="6"/>
        <v>0</v>
      </c>
    </row>
    <row r="241" spans="1:7" ht="13.9" x14ac:dyDescent="0.4">
      <c r="A241" s="12" t="str">
        <f>Turnouts!A241</f>
        <v>CBH Sidings NG</v>
      </c>
      <c r="B241" s="12">
        <f>Turnouts!B241</f>
        <v>42</v>
      </c>
      <c r="C241" t="str">
        <f>Turnouts!C241</f>
        <v>Mingenew</v>
      </c>
      <c r="D241" s="204">
        <f>'DORC build-up'!I185</f>
        <v>1.3</v>
      </c>
      <c r="E241" s="188">
        <v>0</v>
      </c>
      <c r="F241" s="269">
        <f t="shared" si="5"/>
        <v>690685.91136560019</v>
      </c>
      <c r="G241" s="187">
        <f t="shared" si="6"/>
        <v>0</v>
      </c>
    </row>
    <row r="242" spans="1:7" ht="13.9" x14ac:dyDescent="0.4">
      <c r="A242" s="12" t="str">
        <f>Turnouts!A242</f>
        <v>CBH Sidings NG</v>
      </c>
      <c r="B242" s="12">
        <f>Turnouts!B242</f>
        <v>42</v>
      </c>
      <c r="C242" t="str">
        <f>Turnouts!C242</f>
        <v>Mogumber</v>
      </c>
      <c r="D242" s="204">
        <f>'DORC build-up'!I186</f>
        <v>1.3</v>
      </c>
      <c r="E242" s="188">
        <v>0</v>
      </c>
      <c r="F242" s="269">
        <f t="shared" si="5"/>
        <v>690685.91136560019</v>
      </c>
      <c r="G242" s="187">
        <f t="shared" si="6"/>
        <v>0</v>
      </c>
    </row>
    <row r="243" spans="1:7" ht="13.9" x14ac:dyDescent="0.4">
      <c r="A243" s="12" t="str">
        <f>Turnouts!A243</f>
        <v>CBH Sidings NG</v>
      </c>
      <c r="B243" s="12">
        <f>Turnouts!B243</f>
        <v>42</v>
      </c>
      <c r="C243" t="str">
        <f>Turnouts!C243</f>
        <v>Moora</v>
      </c>
      <c r="D243" s="204">
        <f>'DORC build-up'!I187</f>
        <v>1.3</v>
      </c>
      <c r="E243" s="188">
        <v>0</v>
      </c>
      <c r="F243" s="269">
        <f t="shared" si="5"/>
        <v>690685.91136560019</v>
      </c>
      <c r="G243" s="187">
        <f t="shared" si="6"/>
        <v>0</v>
      </c>
    </row>
    <row r="244" spans="1:7" ht="13.9" x14ac:dyDescent="0.4">
      <c r="A244" s="12" t="str">
        <f>Turnouts!A244</f>
        <v>CBH Sidings NG</v>
      </c>
      <c r="B244" s="12">
        <f>Turnouts!B244</f>
        <v>42</v>
      </c>
      <c r="C244" t="str">
        <f>Turnouts!C244</f>
        <v>Morawa</v>
      </c>
      <c r="D244" s="204">
        <f>'DORC build-up'!I188</f>
        <v>1.3</v>
      </c>
      <c r="E244" s="188">
        <v>0</v>
      </c>
      <c r="F244" s="269">
        <f t="shared" si="5"/>
        <v>690685.91136560019</v>
      </c>
      <c r="G244" s="187">
        <f t="shared" si="6"/>
        <v>0</v>
      </c>
    </row>
    <row r="245" spans="1:7" ht="13.9" x14ac:dyDescent="0.4">
      <c r="A245" s="12" t="str">
        <f>Turnouts!A245</f>
        <v>CBH Sidings NG</v>
      </c>
      <c r="B245" s="12">
        <f>Turnouts!B245</f>
        <v>42</v>
      </c>
      <c r="C245" t="str">
        <f>Turnouts!C245</f>
        <v>Moulyinning</v>
      </c>
      <c r="D245" s="204">
        <f>'DORC build-up'!I189</f>
        <v>1.3</v>
      </c>
      <c r="E245" s="188">
        <v>0</v>
      </c>
      <c r="F245" s="269">
        <f t="shared" si="5"/>
        <v>690685.91136560019</v>
      </c>
      <c r="G245" s="187">
        <f t="shared" si="6"/>
        <v>0</v>
      </c>
    </row>
    <row r="246" spans="1:7" ht="13.9" x14ac:dyDescent="0.4">
      <c r="A246" s="12" t="str">
        <f>Turnouts!A246</f>
        <v>CBH Sidings NG</v>
      </c>
      <c r="B246" s="12">
        <f>Turnouts!B246</f>
        <v>42</v>
      </c>
      <c r="C246" t="str">
        <f>Turnouts!C246</f>
        <v>Mount Kokeby</v>
      </c>
      <c r="D246" s="204">
        <f>'DORC build-up'!I190</f>
        <v>1.3</v>
      </c>
      <c r="E246" s="188">
        <v>0</v>
      </c>
      <c r="F246" s="269">
        <f t="shared" si="5"/>
        <v>690685.91136560019</v>
      </c>
      <c r="G246" s="187">
        <f t="shared" si="6"/>
        <v>0</v>
      </c>
    </row>
    <row r="247" spans="1:7" ht="13.9" x14ac:dyDescent="0.4">
      <c r="A247" s="12" t="str">
        <f>Turnouts!A247</f>
        <v>CBH Sidings NG</v>
      </c>
      <c r="B247" s="12">
        <f>Turnouts!B247</f>
        <v>42</v>
      </c>
      <c r="C247" t="str">
        <f>Turnouts!C247</f>
        <v>Mukinbudin</v>
      </c>
      <c r="D247" s="204">
        <f>'DORC build-up'!I191</f>
        <v>1.2</v>
      </c>
      <c r="E247" s="188">
        <v>0</v>
      </c>
      <c r="F247" s="269">
        <f t="shared" si="5"/>
        <v>690685.91136560019</v>
      </c>
      <c r="G247" s="187">
        <f t="shared" si="6"/>
        <v>0</v>
      </c>
    </row>
    <row r="248" spans="1:7" ht="13.9" x14ac:dyDescent="0.4">
      <c r="A248" s="12" t="str">
        <f>Turnouts!A248</f>
        <v>CBH Sidings NG</v>
      </c>
      <c r="B248" s="12">
        <f>Turnouts!B248</f>
        <v>42</v>
      </c>
      <c r="C248" t="str">
        <f>Turnouts!C248</f>
        <v>Mullewa</v>
      </c>
      <c r="D248" s="204">
        <f>'DORC build-up'!I192</f>
        <v>1.3</v>
      </c>
      <c r="E248" s="188">
        <v>0</v>
      </c>
      <c r="F248" s="269">
        <f t="shared" si="5"/>
        <v>690685.91136560019</v>
      </c>
      <c r="G248" s="187">
        <f t="shared" si="6"/>
        <v>0</v>
      </c>
    </row>
    <row r="249" spans="1:7" ht="13.9" x14ac:dyDescent="0.4">
      <c r="A249" s="12" t="str">
        <f>Turnouts!A249</f>
        <v>CBH Sidings NG</v>
      </c>
      <c r="B249" s="12">
        <f>Turnouts!B249</f>
        <v>42</v>
      </c>
      <c r="C249" t="str">
        <f>Turnouts!C249</f>
        <v>Narrogin</v>
      </c>
      <c r="D249" s="204">
        <f>'DORC build-up'!I193</f>
        <v>1.3</v>
      </c>
      <c r="E249" s="188">
        <v>0</v>
      </c>
      <c r="F249" s="269">
        <f t="shared" si="5"/>
        <v>690685.91136560019</v>
      </c>
      <c r="G249" s="187">
        <f t="shared" si="6"/>
        <v>0</v>
      </c>
    </row>
    <row r="250" spans="1:7" ht="13.9" x14ac:dyDescent="0.4">
      <c r="A250" s="12" t="str">
        <f>Turnouts!A250</f>
        <v>CBH Sidings NG</v>
      </c>
      <c r="B250" s="12">
        <f>Turnouts!B250</f>
        <v>42</v>
      </c>
      <c r="C250" t="str">
        <f>Turnouts!C250</f>
        <v>Newdegate</v>
      </c>
      <c r="D250" s="204">
        <f>'DORC build-up'!I194</f>
        <v>1.3</v>
      </c>
      <c r="E250" s="188">
        <v>0</v>
      </c>
      <c r="F250" s="269">
        <f t="shared" si="5"/>
        <v>690685.91136560019</v>
      </c>
      <c r="G250" s="187">
        <f t="shared" si="6"/>
        <v>0</v>
      </c>
    </row>
    <row r="251" spans="1:7" ht="13.9" x14ac:dyDescent="0.4">
      <c r="A251" s="12" t="str">
        <f>Turnouts!A251</f>
        <v>CBH Sidings NG</v>
      </c>
      <c r="B251" s="12">
        <f>Turnouts!B251</f>
        <v>42</v>
      </c>
      <c r="C251" t="str">
        <f>Turnouts!C251</f>
        <v>Perenjori</v>
      </c>
      <c r="D251" s="204">
        <f>'DORC build-up'!I195</f>
        <v>1.3</v>
      </c>
      <c r="E251" s="188">
        <v>0</v>
      </c>
      <c r="F251" s="269">
        <f t="shared" si="5"/>
        <v>690685.91136560019</v>
      </c>
      <c r="G251" s="187">
        <f t="shared" si="6"/>
        <v>0</v>
      </c>
    </row>
    <row r="252" spans="1:7" ht="13.9" x14ac:dyDescent="0.4">
      <c r="A252" s="12" t="str">
        <f>Turnouts!A252</f>
        <v>CBH Sidings NG</v>
      </c>
      <c r="B252" s="12">
        <f>Turnouts!B252</f>
        <v>42</v>
      </c>
      <c r="C252" t="str">
        <f>Turnouts!C252</f>
        <v>Piawanning</v>
      </c>
      <c r="D252" s="204">
        <f>'DORC build-up'!I196</f>
        <v>1.2</v>
      </c>
      <c r="E252" s="188">
        <v>0</v>
      </c>
      <c r="F252" s="269">
        <f t="shared" si="5"/>
        <v>690685.91136560019</v>
      </c>
      <c r="G252" s="187">
        <f t="shared" si="6"/>
        <v>0</v>
      </c>
    </row>
    <row r="253" spans="1:7" ht="13.9" x14ac:dyDescent="0.4">
      <c r="A253" s="12" t="str">
        <f>Turnouts!A253</f>
        <v>CBH Sidings NG</v>
      </c>
      <c r="B253" s="12">
        <f>Turnouts!B253</f>
        <v>42</v>
      </c>
      <c r="C253" t="str">
        <f>Turnouts!C253</f>
        <v>Pingaring</v>
      </c>
      <c r="D253" s="204">
        <f>'DORC build-up'!I197</f>
        <v>1.3</v>
      </c>
      <c r="E253" s="188">
        <v>0</v>
      </c>
      <c r="F253" s="269">
        <f t="shared" si="5"/>
        <v>690685.91136560019</v>
      </c>
      <c r="G253" s="187">
        <f t="shared" si="6"/>
        <v>0</v>
      </c>
    </row>
    <row r="254" spans="1:7" ht="13.9" x14ac:dyDescent="0.4">
      <c r="A254" s="12" t="str">
        <f>Turnouts!A254</f>
        <v>CBH Sidings NG</v>
      </c>
      <c r="B254" s="12">
        <f>Turnouts!B254</f>
        <v>42</v>
      </c>
      <c r="C254" t="str">
        <f>Turnouts!C254</f>
        <v>Pithara</v>
      </c>
      <c r="D254" s="204">
        <f>'DORC build-up'!I198</f>
        <v>1.2</v>
      </c>
      <c r="E254" s="188">
        <v>0</v>
      </c>
      <c r="F254" s="269">
        <f t="shared" si="5"/>
        <v>690685.91136560019</v>
      </c>
      <c r="G254" s="187">
        <f t="shared" si="6"/>
        <v>0</v>
      </c>
    </row>
    <row r="255" spans="1:7" ht="13.9" x14ac:dyDescent="0.4">
      <c r="A255" s="12" t="str">
        <f>Turnouts!A255</f>
        <v>CBH Sidings NG</v>
      </c>
      <c r="B255" s="12">
        <f>Turnouts!B255</f>
        <v>42</v>
      </c>
      <c r="C255" t="str">
        <f>Turnouts!C255</f>
        <v>Tambellup</v>
      </c>
      <c r="D255" s="204">
        <f>'DORC build-up'!I199</f>
        <v>1.3</v>
      </c>
      <c r="E255" s="188">
        <v>0</v>
      </c>
      <c r="F255" s="269">
        <f t="shared" si="5"/>
        <v>690685.91136560019</v>
      </c>
      <c r="G255" s="187">
        <f t="shared" si="6"/>
        <v>0</v>
      </c>
    </row>
    <row r="256" spans="1:7" ht="13.9" x14ac:dyDescent="0.4">
      <c r="A256" s="12" t="str">
        <f>Turnouts!A256</f>
        <v>CBH Sidings NG</v>
      </c>
      <c r="B256" s="12">
        <f>Turnouts!B256</f>
        <v>42</v>
      </c>
      <c r="C256" t="str">
        <f>Turnouts!C256</f>
        <v>Tarin Rock</v>
      </c>
      <c r="D256" s="204">
        <f>'DORC build-up'!I200</f>
        <v>1.3</v>
      </c>
      <c r="E256" s="188">
        <v>0</v>
      </c>
      <c r="F256" s="269">
        <f t="shared" si="5"/>
        <v>690685.91136560019</v>
      </c>
      <c r="G256" s="187">
        <f t="shared" si="6"/>
        <v>0</v>
      </c>
    </row>
    <row r="257" spans="1:7" ht="13.9" x14ac:dyDescent="0.4">
      <c r="A257" s="12" t="str">
        <f>Turnouts!A257</f>
        <v>CBH Sidings NG</v>
      </c>
      <c r="B257" s="12">
        <f>Turnouts!B257</f>
        <v>42</v>
      </c>
      <c r="C257" t="str">
        <f>Turnouts!C257</f>
        <v>Three Springs</v>
      </c>
      <c r="D257" s="204">
        <f>'DORC build-up'!I201</f>
        <v>1.3</v>
      </c>
      <c r="E257" s="188">
        <v>0</v>
      </c>
      <c r="F257" s="269">
        <f t="shared" si="5"/>
        <v>690685.91136560019</v>
      </c>
      <c r="G257" s="187">
        <f t="shared" si="6"/>
        <v>0</v>
      </c>
    </row>
    <row r="258" spans="1:7" ht="13.9" x14ac:dyDescent="0.4">
      <c r="A258" s="12" t="str">
        <f>Turnouts!A258</f>
        <v>CBH Sidings NG</v>
      </c>
      <c r="B258" s="12">
        <f>Turnouts!B258</f>
        <v>42</v>
      </c>
      <c r="C258" t="str">
        <f>Turnouts!C258</f>
        <v>Wagin</v>
      </c>
      <c r="D258" s="204">
        <f>'DORC build-up'!I202</f>
        <v>1.3</v>
      </c>
      <c r="E258" s="188">
        <v>0</v>
      </c>
      <c r="F258" s="269">
        <f t="shared" si="5"/>
        <v>690685.91136560019</v>
      </c>
      <c r="G258" s="187">
        <f t="shared" si="6"/>
        <v>0</v>
      </c>
    </row>
    <row r="259" spans="1:7" ht="13.9" x14ac:dyDescent="0.4">
      <c r="A259" s="12" t="str">
        <f>Turnouts!A259</f>
        <v>CBH Sidings NG</v>
      </c>
      <c r="B259" s="12">
        <f>Turnouts!B259</f>
        <v>42</v>
      </c>
      <c r="C259" t="str">
        <f>Turnouts!C259</f>
        <v>Watheroo</v>
      </c>
      <c r="D259" s="204">
        <f>'DORC build-up'!I203</f>
        <v>1.3</v>
      </c>
      <c r="E259" s="188">
        <v>0</v>
      </c>
      <c r="F259" s="269">
        <f t="shared" si="5"/>
        <v>690685.91136560019</v>
      </c>
      <c r="G259" s="187">
        <f t="shared" si="6"/>
        <v>0</v>
      </c>
    </row>
    <row r="260" spans="1:7" ht="13.9" x14ac:dyDescent="0.4">
      <c r="A260" s="12" t="str">
        <f>Turnouts!A260</f>
        <v>CBH Sidings NG</v>
      </c>
      <c r="B260" s="12">
        <f>Turnouts!B260</f>
        <v>42</v>
      </c>
      <c r="C260" t="str">
        <f>Turnouts!C260</f>
        <v>Welbungin</v>
      </c>
      <c r="D260" s="204">
        <f>'DORC build-up'!I204</f>
        <v>1.2</v>
      </c>
      <c r="E260" s="188">
        <v>0</v>
      </c>
      <c r="F260" s="269">
        <f t="shared" si="5"/>
        <v>690685.91136560019</v>
      </c>
      <c r="G260" s="187">
        <f t="shared" si="6"/>
        <v>0</v>
      </c>
    </row>
    <row r="261" spans="1:7" ht="13.9" x14ac:dyDescent="0.4">
      <c r="A261" s="12" t="str">
        <f>Turnouts!A261</f>
        <v>CBH Sidings NG</v>
      </c>
      <c r="B261" s="12">
        <f>Turnouts!B261</f>
        <v>42</v>
      </c>
      <c r="C261" t="str">
        <f>Turnouts!C261</f>
        <v>Wongan Hills</v>
      </c>
      <c r="D261" s="204">
        <f>'DORC build-up'!I205</f>
        <v>1.2</v>
      </c>
      <c r="E261" s="188">
        <v>0</v>
      </c>
      <c r="F261" s="269">
        <f t="shared" si="5"/>
        <v>690685.91136560019</v>
      </c>
      <c r="G261" s="187">
        <f t="shared" si="6"/>
        <v>0</v>
      </c>
    </row>
    <row r="262" spans="1:7" ht="13.9" x14ac:dyDescent="0.4">
      <c r="A262" s="12" t="str">
        <f>Turnouts!A262</f>
        <v>CBH Sidings NG</v>
      </c>
      <c r="B262" s="12">
        <f>Turnouts!B262</f>
        <v>42</v>
      </c>
      <c r="C262" t="str">
        <f>Turnouts!C262</f>
        <v>Woodanilling</v>
      </c>
      <c r="D262" s="204">
        <f>'DORC build-up'!I206</f>
        <v>1.3</v>
      </c>
      <c r="E262" s="188">
        <v>0</v>
      </c>
      <c r="F262" s="269">
        <f t="shared" ref="F262:F289" si="7">J$14*1000</f>
        <v>690685.91136560019</v>
      </c>
      <c r="G262" s="187">
        <f t="shared" ref="G262:G289" si="8">E262*F262*D262</f>
        <v>0</v>
      </c>
    </row>
    <row r="263" spans="1:7" ht="13.9" x14ac:dyDescent="0.4">
      <c r="A263" s="12" t="str">
        <f>Turnouts!A263</f>
        <v>CBH Sidings NG</v>
      </c>
      <c r="B263" s="12">
        <f>Turnouts!B263</f>
        <v>42</v>
      </c>
      <c r="C263" t="str">
        <f>Turnouts!C263</f>
        <v>Wyalkatchem</v>
      </c>
      <c r="D263" s="204">
        <f>'DORC build-up'!I207</f>
        <v>1.2</v>
      </c>
      <c r="E263" s="188">
        <v>0</v>
      </c>
      <c r="F263" s="269">
        <f t="shared" si="7"/>
        <v>690685.91136560019</v>
      </c>
      <c r="G263" s="187">
        <f t="shared" si="8"/>
        <v>0</v>
      </c>
    </row>
    <row r="264" spans="1:7" ht="13.9" x14ac:dyDescent="0.4">
      <c r="A264" s="12" t="str">
        <f>Turnouts!A264</f>
        <v>CBH Sidings NG</v>
      </c>
      <c r="B264" s="12">
        <f>Turnouts!B264</f>
        <v>42</v>
      </c>
      <c r="C264" t="str">
        <f>Turnouts!C264</f>
        <v>Yerecoin</v>
      </c>
      <c r="D264" s="204">
        <f>'DORC build-up'!I208</f>
        <v>1.2</v>
      </c>
      <c r="E264" s="188">
        <v>0</v>
      </c>
      <c r="F264" s="269">
        <f t="shared" si="7"/>
        <v>690685.91136560019</v>
      </c>
      <c r="G264" s="187">
        <f t="shared" si="8"/>
        <v>0</v>
      </c>
    </row>
    <row r="265" spans="1:7" ht="13.9" x14ac:dyDescent="0.4">
      <c r="A265" s="12" t="str">
        <f>Turnouts!A265</f>
        <v>CBH Sidings NG</v>
      </c>
      <c r="B265" s="12">
        <f>Turnouts!B265</f>
        <v>42</v>
      </c>
      <c r="C265" t="str">
        <f>Turnouts!C265</f>
        <v>York</v>
      </c>
      <c r="D265" s="204">
        <f>'DORC build-up'!I209</f>
        <v>1.3</v>
      </c>
      <c r="E265" s="188">
        <v>0</v>
      </c>
      <c r="F265" s="269">
        <f t="shared" si="7"/>
        <v>690685.91136560019</v>
      </c>
      <c r="G265" s="187">
        <f t="shared" si="8"/>
        <v>0</v>
      </c>
    </row>
    <row r="266" spans="1:7" ht="13.9" x14ac:dyDescent="0.4">
      <c r="A266" s="12" t="str">
        <f>Turnouts!A266</f>
        <v>CBH Sidings NG</v>
      </c>
      <c r="B266" s="12">
        <f>Turnouts!B266</f>
        <v>42</v>
      </c>
      <c r="C266" t="str">
        <f>Turnouts!C266</f>
        <v>Yornaning</v>
      </c>
      <c r="D266" s="204">
        <f>'DORC build-up'!I210</f>
        <v>1.3</v>
      </c>
      <c r="E266" s="188">
        <v>0</v>
      </c>
      <c r="F266" s="269">
        <f t="shared" si="7"/>
        <v>690685.91136560019</v>
      </c>
      <c r="G266" s="187">
        <f t="shared" si="8"/>
        <v>0</v>
      </c>
    </row>
    <row r="267" spans="1:7" ht="13.9" x14ac:dyDescent="0.4">
      <c r="A267" s="12" t="str">
        <f>Turnouts!A267</f>
        <v>Sidings &amp; Other</v>
      </c>
      <c r="B267" s="12">
        <f>Turnouts!B267</f>
        <v>43</v>
      </c>
      <c r="C267" t="str">
        <f>Turnouts!C267</f>
        <v>Kwinana to Kwinana Alcoa</v>
      </c>
      <c r="D267" s="204">
        <f>'DORC build-up'!I211</f>
        <v>1.2</v>
      </c>
      <c r="E267" s="188">
        <v>0</v>
      </c>
      <c r="F267" s="269">
        <f t="shared" si="7"/>
        <v>690685.91136560019</v>
      </c>
      <c r="G267" s="187">
        <f t="shared" si="8"/>
        <v>0</v>
      </c>
    </row>
    <row r="268" spans="1:7" ht="13.9" x14ac:dyDescent="0.4">
      <c r="A268" s="12" t="str">
        <f>Turnouts!A268</f>
        <v>Sidings &amp; Other</v>
      </c>
      <c r="B268" s="12">
        <f>Turnouts!B268</f>
        <v>43</v>
      </c>
      <c r="C268" t="str">
        <f>Turnouts!C268</f>
        <v>Kwinana to Kwinana West</v>
      </c>
      <c r="D268" s="204">
        <f>'DORC build-up'!I212</f>
        <v>1.2</v>
      </c>
      <c r="E268" s="188">
        <v>0</v>
      </c>
      <c r="F268" s="269">
        <f t="shared" si="7"/>
        <v>690685.91136560019</v>
      </c>
      <c r="G268" s="187">
        <f t="shared" si="8"/>
        <v>0</v>
      </c>
    </row>
    <row r="269" spans="1:7" ht="13.9" x14ac:dyDescent="0.4">
      <c r="A269" s="12" t="str">
        <f>Turnouts!A269</f>
        <v>Sidings &amp; Other</v>
      </c>
      <c r="B269" s="12">
        <f>Turnouts!B269</f>
        <v>43</v>
      </c>
      <c r="C269" t="str">
        <f>Turnouts!C269</f>
        <v>Kwinana West to Kwinana KBT</v>
      </c>
      <c r="D269" s="204">
        <f>'DORC build-up'!I213</f>
        <v>1</v>
      </c>
      <c r="E269" s="188">
        <v>0</v>
      </c>
      <c r="F269" s="269">
        <f t="shared" si="7"/>
        <v>690685.91136560019</v>
      </c>
      <c r="G269" s="187">
        <f t="shared" si="8"/>
        <v>0</v>
      </c>
    </row>
    <row r="270" spans="1:7" ht="13.9" x14ac:dyDescent="0.4">
      <c r="A270" s="12" t="str">
        <f>Turnouts!A270</f>
        <v>EGR</v>
      </c>
      <c r="B270" s="12">
        <f>Turnouts!B270</f>
        <v>44</v>
      </c>
      <c r="C270" t="str">
        <f>Turnouts!C270</f>
        <v>Midland to Millendon Junction</v>
      </c>
      <c r="D270" s="204">
        <f>'DORC build-up'!I214</f>
        <v>1.1000000000000001</v>
      </c>
      <c r="E270" s="188">
        <v>14.851999999999999</v>
      </c>
      <c r="F270" s="269">
        <f t="shared" si="7"/>
        <v>690685.91136560019</v>
      </c>
      <c r="G270" s="187">
        <f t="shared" si="8"/>
        <v>11283873.871162083</v>
      </c>
    </row>
    <row r="271" spans="1:7" ht="13.9" x14ac:dyDescent="0.4">
      <c r="A271" s="12" t="str">
        <f>Turnouts!A271</f>
        <v>EGR</v>
      </c>
      <c r="B271" s="12">
        <f>Turnouts!B271</f>
        <v>44</v>
      </c>
      <c r="C271" t="str">
        <f>Turnouts!C271</f>
        <v>Millendon Junction to Toodyay West</v>
      </c>
      <c r="D271" s="204">
        <f>'DORC build-up'!I215</f>
        <v>1.1000000000000001</v>
      </c>
      <c r="E271" s="188">
        <v>80.514499999999984</v>
      </c>
      <c r="F271" s="269">
        <f t="shared" si="7"/>
        <v>690685.91136560019</v>
      </c>
      <c r="G271" s="187">
        <f t="shared" si="8"/>
        <v>61171253.89171017</v>
      </c>
    </row>
    <row r="272" spans="1:7" ht="13.9" x14ac:dyDescent="0.4">
      <c r="A272" s="12" t="str">
        <f>Turnouts!A272</f>
        <v>EGR</v>
      </c>
      <c r="B272" s="12">
        <f>Turnouts!B272</f>
        <v>44</v>
      </c>
      <c r="C272" t="str">
        <f>Turnouts!C272</f>
        <v>Toodyay West</v>
      </c>
      <c r="D272" s="204">
        <f>'DORC build-up'!I216</f>
        <v>0</v>
      </c>
      <c r="E272" s="188">
        <v>0</v>
      </c>
      <c r="F272" s="269">
        <f t="shared" si="7"/>
        <v>690685.91136560019</v>
      </c>
      <c r="G272" s="187">
        <f t="shared" si="8"/>
        <v>0</v>
      </c>
    </row>
    <row r="273" spans="1:7" ht="13.9" x14ac:dyDescent="0.4">
      <c r="A273" s="12" t="str">
        <f>Turnouts!A273</f>
        <v>EGR</v>
      </c>
      <c r="B273" s="12">
        <f>Turnouts!B273</f>
        <v>44</v>
      </c>
      <c r="C273" t="str">
        <f>Turnouts!C273</f>
        <v>Toodyay West to Avon Yard</v>
      </c>
      <c r="D273" s="204">
        <f>'DORC build-up'!I217</f>
        <v>1.1000000000000001</v>
      </c>
      <c r="E273" s="188">
        <v>38.107500000000002</v>
      </c>
      <c r="F273" s="269">
        <f t="shared" si="7"/>
        <v>690685.91136560019</v>
      </c>
      <c r="G273" s="187">
        <f t="shared" si="8"/>
        <v>28952344.704101074</v>
      </c>
    </row>
    <row r="274" spans="1:7" ht="13.9" x14ac:dyDescent="0.4">
      <c r="A274" s="12" t="str">
        <f>Turnouts!A274</f>
        <v>EGR</v>
      </c>
      <c r="B274" s="12">
        <f>Turnouts!B274</f>
        <v>44</v>
      </c>
      <c r="C274" t="str">
        <f>Turnouts!C274</f>
        <v>Avon Yard</v>
      </c>
      <c r="D274" s="204">
        <f>'DORC build-up'!I218</f>
        <v>1.2</v>
      </c>
      <c r="E274" s="188">
        <v>4.7060000000000004</v>
      </c>
      <c r="F274" s="269">
        <f t="shared" si="7"/>
        <v>690685.91136560019</v>
      </c>
      <c r="G274" s="187">
        <f t="shared" si="8"/>
        <v>3900441.4786638175</v>
      </c>
    </row>
    <row r="275" spans="1:7" ht="13.9" x14ac:dyDescent="0.4">
      <c r="A275" s="12" t="str">
        <f>Turnouts!A275</f>
        <v>Metro</v>
      </c>
      <c r="B275" s="12">
        <f>Turnouts!B275</f>
        <v>45</v>
      </c>
      <c r="C275" t="str">
        <f>Turnouts!C275</f>
        <v>Midland to Woodbridge South</v>
      </c>
      <c r="D275" s="204">
        <f>'DORC build-up'!I219</f>
        <v>1</v>
      </c>
      <c r="E275" s="188">
        <v>1.8149999999999999</v>
      </c>
      <c r="F275" s="269">
        <f t="shared" si="7"/>
        <v>690685.91136560019</v>
      </c>
      <c r="G275" s="187">
        <f t="shared" si="8"/>
        <v>1253594.9291285642</v>
      </c>
    </row>
    <row r="276" spans="1:7" ht="13.9" x14ac:dyDescent="0.4">
      <c r="A276" s="12" t="str">
        <f>Turnouts!A276</f>
        <v>Metro</v>
      </c>
      <c r="B276" s="12">
        <f>Turnouts!B276</f>
        <v>45</v>
      </c>
      <c r="C276" t="str">
        <f>Turnouts!C276</f>
        <v>Woodbridge West to Woodbridge South</v>
      </c>
      <c r="D276" s="204">
        <f>'DORC build-up'!I220</f>
        <v>1</v>
      </c>
      <c r="E276" s="188">
        <v>1.0940000000000001</v>
      </c>
      <c r="F276" s="269">
        <f t="shared" si="7"/>
        <v>690685.91136560019</v>
      </c>
      <c r="G276" s="187">
        <f t="shared" si="8"/>
        <v>755610.38703396672</v>
      </c>
    </row>
    <row r="277" spans="1:7" ht="13.9" x14ac:dyDescent="0.4">
      <c r="A277" s="12" t="str">
        <f>Turnouts!A277</f>
        <v>Metro</v>
      </c>
      <c r="B277" s="12">
        <f>Turnouts!B277</f>
        <v>45</v>
      </c>
      <c r="C277" t="str">
        <f>Turnouts!C277</f>
        <v>Woodbridge South to Forrestfield</v>
      </c>
      <c r="D277" s="204">
        <f>'DORC build-up'!I221</f>
        <v>1</v>
      </c>
      <c r="E277" s="188">
        <v>13.503399999999999</v>
      </c>
      <c r="F277" s="269">
        <f t="shared" si="7"/>
        <v>690685.91136560019</v>
      </c>
      <c r="G277" s="187">
        <f t="shared" si="8"/>
        <v>9326608.1355342455</v>
      </c>
    </row>
    <row r="278" spans="1:7" ht="13.9" x14ac:dyDescent="0.4">
      <c r="A278" s="12" t="str">
        <f>Turnouts!A278</f>
        <v>Metro</v>
      </c>
      <c r="B278" s="12">
        <f>Turnouts!B278</f>
        <v>45</v>
      </c>
      <c r="C278" t="str">
        <f>Turnouts!C278</f>
        <v>Forrestfield</v>
      </c>
      <c r="D278" s="204">
        <f>'DORC build-up'!I222</f>
        <v>1</v>
      </c>
      <c r="E278" s="188">
        <v>16.21</v>
      </c>
      <c r="F278" s="269">
        <f t="shared" si="7"/>
        <v>690685.91136560019</v>
      </c>
      <c r="G278" s="187">
        <f t="shared" si="8"/>
        <v>11196018.623236381</v>
      </c>
    </row>
    <row r="279" spans="1:7" ht="13.9" x14ac:dyDescent="0.4">
      <c r="A279" s="12" t="str">
        <f>Turnouts!A279</f>
        <v>Metro</v>
      </c>
      <c r="B279" s="12">
        <f>Turnouts!B279</f>
        <v>45</v>
      </c>
      <c r="C279" t="str">
        <f>Turnouts!C279</f>
        <v>Forrestfield to Kenwick</v>
      </c>
      <c r="D279" s="204">
        <f>'DORC build-up'!I223</f>
        <v>1</v>
      </c>
      <c r="E279" s="188">
        <v>4.2945000000000002</v>
      </c>
      <c r="F279" s="269">
        <f t="shared" si="7"/>
        <v>690685.91136560019</v>
      </c>
      <c r="G279" s="187">
        <f t="shared" si="8"/>
        <v>2966150.6463595703</v>
      </c>
    </row>
    <row r="280" spans="1:7" ht="13.9" x14ac:dyDescent="0.4">
      <c r="A280" s="12" t="str">
        <f>Turnouts!A280</f>
        <v>Metro</v>
      </c>
      <c r="B280" s="12">
        <f>Turnouts!B280</f>
        <v>45</v>
      </c>
      <c r="C280" t="str">
        <f>Turnouts!C280</f>
        <v>Kenwick to Cockburn East</v>
      </c>
      <c r="D280" s="204">
        <f>'DORC build-up'!I224</f>
        <v>1</v>
      </c>
      <c r="E280" s="188">
        <v>32.166325000000001</v>
      </c>
      <c r="F280" s="269">
        <f t="shared" si="7"/>
        <v>690685.91136560019</v>
      </c>
      <c r="G280" s="187">
        <f t="shared" si="8"/>
        <v>22216827.497907091</v>
      </c>
    </row>
    <row r="281" spans="1:7" ht="13.9" x14ac:dyDescent="0.4">
      <c r="A281" s="12" t="str">
        <f>Turnouts!A281</f>
        <v>Metro</v>
      </c>
      <c r="B281" s="12">
        <f>Turnouts!B281</f>
        <v>45</v>
      </c>
      <c r="C281" t="str">
        <f>Turnouts!C281</f>
        <v>Cockburn East to Cockburn South</v>
      </c>
      <c r="D281" s="204">
        <f>'DORC build-up'!I225</f>
        <v>1</v>
      </c>
      <c r="E281" s="188">
        <v>1.1719999999999999</v>
      </c>
      <c r="F281" s="269">
        <f t="shared" si="7"/>
        <v>690685.91136560019</v>
      </c>
      <c r="G281" s="187">
        <f t="shared" si="8"/>
        <v>809483.88812048337</v>
      </c>
    </row>
    <row r="282" spans="1:7" ht="13.9" x14ac:dyDescent="0.4">
      <c r="A282" s="12" t="str">
        <f>Turnouts!A282</f>
        <v>Metro</v>
      </c>
      <c r="B282" s="12">
        <f>Turnouts!B282</f>
        <v>45</v>
      </c>
      <c r="C282" t="str">
        <f>Turnouts!C282</f>
        <v>Cockburn South to Kwinana North</v>
      </c>
      <c r="D282" s="204">
        <f>'DORC build-up'!I226</f>
        <v>1</v>
      </c>
      <c r="E282" s="188">
        <v>11.246199999999998</v>
      </c>
      <c r="F282" s="269">
        <f t="shared" si="7"/>
        <v>690685.91136560019</v>
      </c>
      <c r="G282" s="187">
        <f t="shared" si="8"/>
        <v>7767591.8963998118</v>
      </c>
    </row>
    <row r="283" spans="1:7" ht="13.9" x14ac:dyDescent="0.4">
      <c r="A283" s="12" t="str">
        <f>Turnouts!A283</f>
        <v>Metro</v>
      </c>
      <c r="B283" s="12">
        <f>Turnouts!B283</f>
        <v>45</v>
      </c>
      <c r="C283" t="str">
        <f>Turnouts!C283</f>
        <v>Kwinana North to Kwinana West</v>
      </c>
      <c r="D283" s="204">
        <f>'DORC build-up'!I227</f>
        <v>1</v>
      </c>
      <c r="E283" s="188">
        <v>0.66900000000000004</v>
      </c>
      <c r="F283" s="269">
        <f t="shared" si="7"/>
        <v>690685.91136560019</v>
      </c>
      <c r="G283" s="187">
        <f t="shared" si="8"/>
        <v>462068.87470358657</v>
      </c>
    </row>
    <row r="284" spans="1:7" ht="13.9" x14ac:dyDescent="0.4">
      <c r="A284" s="12" t="str">
        <f>Turnouts!A284</f>
        <v>Metro</v>
      </c>
      <c r="B284" s="12">
        <f>Turnouts!B284</f>
        <v>45</v>
      </c>
      <c r="C284" t="str">
        <f>Turnouts!C284</f>
        <v>Kwinana North to Kwinana</v>
      </c>
      <c r="D284" s="204">
        <f>'DORC build-up'!I228</f>
        <v>1</v>
      </c>
      <c r="E284" s="188">
        <v>1.1660000000000001</v>
      </c>
      <c r="F284" s="269">
        <f t="shared" si="7"/>
        <v>690685.91136560019</v>
      </c>
      <c r="G284" s="187">
        <f t="shared" si="8"/>
        <v>805339.77265228995</v>
      </c>
    </row>
    <row r="285" spans="1:7" ht="13.9" x14ac:dyDescent="0.4">
      <c r="A285" s="12" t="str">
        <f>Turnouts!A285</f>
        <v>Metro</v>
      </c>
      <c r="B285" s="12">
        <f>Turnouts!B285</f>
        <v>45</v>
      </c>
      <c r="C285" t="str">
        <f>Turnouts!C285</f>
        <v>Kwinana West to Kwinana KBT</v>
      </c>
      <c r="D285" s="204">
        <f>'DORC build-up'!I229</f>
        <v>1</v>
      </c>
      <c r="E285" s="188">
        <v>0.182</v>
      </c>
      <c r="F285" s="269">
        <f t="shared" si="7"/>
        <v>690685.91136560019</v>
      </c>
      <c r="G285" s="187">
        <f t="shared" si="8"/>
        <v>125704.83586853923</v>
      </c>
    </row>
    <row r="286" spans="1:7" ht="13.9" x14ac:dyDescent="0.4">
      <c r="A286" s="12" t="str">
        <f>Turnouts!A286</f>
        <v>Metro</v>
      </c>
      <c r="B286" s="12">
        <f>Turnouts!B286</f>
        <v>46</v>
      </c>
      <c r="C286" t="str">
        <f>Turnouts!C286</f>
        <v>Cockburn North to Cockburn East</v>
      </c>
      <c r="D286" s="204">
        <f>'DORC build-up'!I230</f>
        <v>1</v>
      </c>
      <c r="E286" s="188">
        <v>1.1519999999999999</v>
      </c>
      <c r="F286" s="269">
        <f t="shared" si="7"/>
        <v>690685.91136560019</v>
      </c>
      <c r="G286" s="187">
        <f t="shared" si="8"/>
        <v>795670.16989317141</v>
      </c>
    </row>
    <row r="287" spans="1:7" ht="13.9" x14ac:dyDescent="0.4">
      <c r="A287" s="12" t="str">
        <f>Turnouts!A287</f>
        <v>Metro</v>
      </c>
      <c r="B287" s="12">
        <f>Turnouts!B287</f>
        <v>47</v>
      </c>
      <c r="C287" t="str">
        <f>Turnouts!C287</f>
        <v>Cockburn North to Cockburn South</v>
      </c>
      <c r="D287" s="204">
        <f>'DORC build-up'!I231</f>
        <v>1</v>
      </c>
      <c r="E287" s="188">
        <v>1.502</v>
      </c>
      <c r="F287" s="269">
        <f t="shared" si="7"/>
        <v>690685.91136560019</v>
      </c>
      <c r="G287" s="187">
        <f t="shared" si="8"/>
        <v>1037410.2388711314</v>
      </c>
    </row>
    <row r="288" spans="1:7" ht="13.9" x14ac:dyDescent="0.4">
      <c r="A288" s="12" t="str">
        <f>Turnouts!A288</f>
        <v>Sidings &amp; Other</v>
      </c>
      <c r="B288" s="12">
        <f>Turnouts!B288</f>
        <v>48</v>
      </c>
      <c r="C288" t="str">
        <f>Turnouts!C288</f>
        <v>Kwinana West to Kwinana FPA</v>
      </c>
      <c r="D288" s="204">
        <f>'DORC build-up'!I232</f>
        <v>1</v>
      </c>
      <c r="E288" s="188">
        <v>0</v>
      </c>
      <c r="F288" s="269">
        <f t="shared" si="7"/>
        <v>690685.91136560019</v>
      </c>
      <c r="G288" s="187">
        <f t="shared" si="8"/>
        <v>0</v>
      </c>
    </row>
    <row r="289" spans="1:7" ht="13.9" x14ac:dyDescent="0.4">
      <c r="A289" s="12" t="str">
        <f>Turnouts!A289</f>
        <v>Sidings &amp; Other</v>
      </c>
      <c r="B289" s="12">
        <f>Turnouts!B289</f>
        <v>48</v>
      </c>
      <c r="C289" t="str">
        <f>Turnouts!C289</f>
        <v>Kwinana FPA to Kwinana CBH</v>
      </c>
      <c r="D289" s="204">
        <f>'DORC build-up'!I233</f>
        <v>1</v>
      </c>
      <c r="E289" s="188">
        <v>0</v>
      </c>
      <c r="F289" s="269">
        <f t="shared" si="7"/>
        <v>690685.91136560019</v>
      </c>
      <c r="G289" s="187">
        <f t="shared" si="8"/>
        <v>0</v>
      </c>
    </row>
    <row r="290" spans="1:7" ht="5.0999999999999996" customHeight="1" x14ac:dyDescent="0.35"/>
    <row r="291" spans="1:7" ht="13.9" x14ac:dyDescent="0.4">
      <c r="A291" s="182"/>
      <c r="B291" s="182"/>
      <c r="C291" s="147" t="s">
        <v>57</v>
      </c>
      <c r="D291" s="147"/>
      <c r="E291" s="228">
        <f>E67</f>
        <v>1215.746005</v>
      </c>
      <c r="F291" s="228">
        <f>F67</f>
        <v>0</v>
      </c>
      <c r="G291" s="228">
        <f>G67</f>
        <v>1066627020.9646295</v>
      </c>
    </row>
    <row r="292" spans="1:7" x14ac:dyDescent="0.35"/>
    <row r="293" spans="1:7" s="66" customFormat="1" ht="13.9" x14ac:dyDescent="0.4">
      <c r="A293" s="66" t="s">
        <v>73</v>
      </c>
    </row>
    <row r="294" spans="1:7" x14ac:dyDescent="0.35"/>
  </sheetData>
  <pageMargins left="0.7" right="0.7" top="0.75" bottom="0.75" header="0.3" footer="0.3"/>
  <headerFooter>
    <oddHeader>&amp;C&amp;"Aptos"&amp;10&amp;K000000 OFFICIAL&amp;1#_x000D_</oddHeader>
  </headerFooter>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7E6D-FDDB-441D-AD71-0FCCADB1DE6B}">
  <sheetPr>
    <tabColor theme="0" tint="-0.249977111117893"/>
  </sheetPr>
  <dimension ref="A1:CE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6" width="17.25" customWidth="1"/>
    <col min="7" max="7" width="21" customWidth="1"/>
    <col min="8" max="10" width="20.25" customWidth="1"/>
    <col min="11" max="11" width="15.75" customWidth="1"/>
    <col min="12" max="13" width="16.375" customWidth="1"/>
    <col min="14" max="14" width="16.75" customWidth="1"/>
    <col min="15" max="20" width="16.375" customWidth="1"/>
    <col min="21" max="23" width="16.5" customWidth="1"/>
    <col min="24" max="24" width="19" customWidth="1"/>
    <col min="25" max="29" width="16.5" customWidth="1"/>
    <col min="30" max="30" width="1.625" customWidth="1"/>
    <col min="31" max="32" width="16.5" customWidth="1"/>
    <col min="33" max="33" width="19.25" customWidth="1"/>
    <col min="34" max="55" width="16.5" customWidth="1"/>
    <col min="56" max="56" width="1.625" customWidth="1"/>
    <col min="57" max="57" width="16.5" customWidth="1"/>
    <col min="58" max="58" width="18.375" customWidth="1"/>
    <col min="59" max="59" width="19" customWidth="1"/>
    <col min="60" max="62" width="16.5" customWidth="1"/>
    <col min="63" max="63" width="18.5" customWidth="1"/>
    <col min="64" max="81" width="16.5" customWidth="1"/>
    <col min="82" max="82" width="18.25" customWidth="1"/>
    <col min="83" max="83" width="1.625" customWidth="1"/>
    <col min="84" max="16384" width="9" hidden="1"/>
  </cols>
  <sheetData>
    <row r="1" spans="1:10" ht="17.649999999999999" x14ac:dyDescent="0.5">
      <c r="A1" s="126" t="str">
        <f>'DORC build-up'!A1</f>
        <v>Economic Regulation Authority</v>
      </c>
      <c r="B1" s="126"/>
    </row>
    <row r="2" spans="1:10" ht="17.649999999999999" x14ac:dyDescent="0.5">
      <c r="A2" s="126" t="str">
        <f>'DORC build-up'!A2</f>
        <v>ARC Depreciated Optimised Replacement Cost</v>
      </c>
      <c r="B2" s="126"/>
    </row>
    <row r="3" spans="1:10" ht="17.649999999999999" x14ac:dyDescent="0.5">
      <c r="A3" s="126" t="str">
        <f>'DORC build-up'!A3</f>
        <v>Dec 2024 $</v>
      </c>
      <c r="B3" s="126"/>
    </row>
    <row r="4" spans="1:10" x14ac:dyDescent="0.35"/>
    <row r="5" spans="1:10" ht="15" x14ac:dyDescent="0.4">
      <c r="C5" s="23" t="s">
        <v>593</v>
      </c>
      <c r="D5" s="170">
        <f>CD67</f>
        <v>822773411.07840025</v>
      </c>
    </row>
    <row r="6" spans="1:10" ht="5.0999999999999996" customHeight="1" x14ac:dyDescent="0.35"/>
    <row r="7" spans="1:10" ht="41.65" hidden="1" outlineLevel="1" x14ac:dyDescent="0.5">
      <c r="A7" s="18"/>
      <c r="B7" s="18"/>
      <c r="C7" s="22"/>
      <c r="D7" s="20"/>
      <c r="E7" s="1" t="s">
        <v>391</v>
      </c>
      <c r="F7" s="1" t="s">
        <v>392</v>
      </c>
      <c r="G7" s="1" t="s">
        <v>393</v>
      </c>
      <c r="H7" s="1" t="s">
        <v>587</v>
      </c>
      <c r="I7" s="1" t="s">
        <v>588</v>
      </c>
    </row>
    <row r="8" spans="1:10" ht="17.649999999999999" hidden="1" outlineLevel="1" x14ac:dyDescent="0.5">
      <c r="A8" s="18"/>
      <c r="B8" s="18"/>
      <c r="C8" s="22"/>
      <c r="D8" s="20"/>
      <c r="E8" s="10">
        <v>0.05</v>
      </c>
      <c r="F8" s="10">
        <v>0.3</v>
      </c>
      <c r="G8" s="10">
        <v>9.5000000000000001E-2</v>
      </c>
      <c r="H8" s="10">
        <v>0.35</v>
      </c>
      <c r="I8" s="10">
        <v>0.2</v>
      </c>
    </row>
    <row r="9" spans="1:10" ht="17.649999999999999" hidden="1" outlineLevel="1" x14ac:dyDescent="0.5">
      <c r="A9" s="18"/>
      <c r="B9" s="18"/>
      <c r="C9" s="22"/>
      <c r="D9" s="20"/>
      <c r="E9" s="10">
        <v>0.05</v>
      </c>
      <c r="F9" s="10">
        <v>0.1</v>
      </c>
      <c r="G9" s="10">
        <v>9.5000000000000001E-2</v>
      </c>
      <c r="H9" s="10">
        <v>0.35</v>
      </c>
      <c r="I9" s="10">
        <v>0.2</v>
      </c>
    </row>
    <row r="10" spans="1:10" ht="17.649999999999999" hidden="1" outlineLevel="1" x14ac:dyDescent="0.5">
      <c r="A10" s="18"/>
      <c r="B10" s="18"/>
      <c r="C10" s="22"/>
      <c r="D10" s="20"/>
    </row>
    <row r="11" spans="1:10" ht="17.649999999999999" hidden="1" outlineLevel="1" x14ac:dyDescent="0.5">
      <c r="A11" s="18"/>
      <c r="B11" s="18"/>
      <c r="E11" s="1" t="s">
        <v>395</v>
      </c>
      <c r="F11" s="1"/>
      <c r="G11" s="1"/>
      <c r="H11" s="1"/>
      <c r="I11" s="1"/>
    </row>
    <row r="12" spans="1:10" ht="41.65" hidden="1" outlineLevel="1" x14ac:dyDescent="0.5">
      <c r="A12" s="18"/>
      <c r="B12" s="18"/>
      <c r="C12" s="1" t="s">
        <v>59</v>
      </c>
      <c r="D12" s="1" t="s">
        <v>960</v>
      </c>
      <c r="E12" s="1" t="s">
        <v>391</v>
      </c>
      <c r="F12" s="1" t="s">
        <v>392</v>
      </c>
      <c r="G12" s="1" t="s">
        <v>397</v>
      </c>
      <c r="H12" s="1" t="s">
        <v>587</v>
      </c>
      <c r="I12" s="1" t="s">
        <v>588</v>
      </c>
      <c r="J12" s="1" t="s">
        <v>398</v>
      </c>
    </row>
    <row r="13" spans="1:10" ht="17.649999999999999" hidden="1" outlineLevel="1" x14ac:dyDescent="0.5">
      <c r="A13" s="18"/>
      <c r="B13" s="18"/>
      <c r="C13" s="31" t="s">
        <v>594</v>
      </c>
      <c r="D13" s="163">
        <f>E13/(1+E$8)</f>
        <v>33452.088246608793</v>
      </c>
      <c r="E13" s="163">
        <f>F13/(1+F$8)</f>
        <v>35124.692658939231</v>
      </c>
      <c r="F13" s="163">
        <f>G13/(1+G$8)</f>
        <v>45662.100456621003</v>
      </c>
      <c r="G13" s="188">
        <v>50000</v>
      </c>
      <c r="H13" s="163">
        <f t="shared" ref="H13:I28" si="0">G13*(1+H$8)</f>
        <v>67500</v>
      </c>
      <c r="I13" s="163">
        <f t="shared" si="0"/>
        <v>81000</v>
      </c>
      <c r="J13" s="164">
        <f>I13</f>
        <v>81000</v>
      </c>
    </row>
    <row r="14" spans="1:10" ht="17.649999999999999" hidden="1" outlineLevel="1" x14ac:dyDescent="0.5">
      <c r="A14" s="18"/>
      <c r="B14" s="18"/>
      <c r="C14" s="31" t="s">
        <v>595</v>
      </c>
      <c r="D14" s="233">
        <f>D13</f>
        <v>33452.088246608793</v>
      </c>
      <c r="E14" s="233">
        <f>D14*(1+E$9)</f>
        <v>35124.692658939231</v>
      </c>
      <c r="F14" s="233">
        <f>E14*(1+F$9)</f>
        <v>38637.161924833155</v>
      </c>
      <c r="G14" s="233">
        <f>F14*(1+G$9)</f>
        <v>42307.692307692305</v>
      </c>
      <c r="H14" s="178">
        <f>G14*(1+H$9)</f>
        <v>57115.384615384617</v>
      </c>
      <c r="I14" s="178">
        <f>H14*(1+I$9)</f>
        <v>68538.461538461532</v>
      </c>
      <c r="J14" s="213">
        <f>I14</f>
        <v>68538.461538461532</v>
      </c>
    </row>
    <row r="15" spans="1:10" ht="17.649999999999999" hidden="1" outlineLevel="1" x14ac:dyDescent="0.5">
      <c r="A15" s="18"/>
      <c r="B15" s="18"/>
      <c r="C15" s="174" t="s">
        <v>596</v>
      </c>
      <c r="D15" s="163">
        <f>E15/(1+E$8)</f>
        <v>458405.94311827194</v>
      </c>
      <c r="E15" s="163">
        <f>F15/(1+F$8)</f>
        <v>481326.24027418555</v>
      </c>
      <c r="F15" s="163">
        <f>G15/(1+G$8)</f>
        <v>625724.11235644121</v>
      </c>
      <c r="G15" s="188">
        <v>685167.90303030307</v>
      </c>
      <c r="H15" s="212">
        <f t="shared" si="0"/>
        <v>924976.66909090918</v>
      </c>
      <c r="I15" s="212">
        <f t="shared" si="0"/>
        <v>1109972.0029090911</v>
      </c>
      <c r="J15" s="214">
        <f>I15</f>
        <v>1109972.0029090911</v>
      </c>
    </row>
    <row r="16" spans="1:10" ht="17.649999999999999" hidden="1" outlineLevel="1" x14ac:dyDescent="0.5">
      <c r="A16" s="18"/>
      <c r="B16" s="18"/>
      <c r="C16" s="234" t="s">
        <v>597</v>
      </c>
      <c r="D16" s="233">
        <f>D15</f>
        <v>458405.94311827194</v>
      </c>
      <c r="E16" s="233">
        <f>D16*(1+E$8)</f>
        <v>481326.24027418555</v>
      </c>
      <c r="F16" s="233">
        <f>E16*(1+F$9)</f>
        <v>529458.8643016041</v>
      </c>
      <c r="G16" s="233">
        <f t="shared" ref="G16" si="1">F16*(1+G$8)</f>
        <v>579757.45641025645</v>
      </c>
      <c r="H16" s="236">
        <f t="shared" si="0"/>
        <v>782672.56615384622</v>
      </c>
      <c r="I16" s="236">
        <f t="shared" si="0"/>
        <v>939207.07938461541</v>
      </c>
      <c r="J16" s="237">
        <f t="shared" ref="J16:J62" si="2">I16</f>
        <v>939207.07938461541</v>
      </c>
    </row>
    <row r="17" spans="3:10" hidden="1" outlineLevel="1" x14ac:dyDescent="0.35">
      <c r="C17" s="31" t="s">
        <v>598</v>
      </c>
      <c r="D17" s="163">
        <f t="shared" ref="D17:F17" si="3">E17/(1+E$8)</f>
        <v>100356.26473982638</v>
      </c>
      <c r="E17" s="163">
        <f t="shared" si="3"/>
        <v>105374.0779768177</v>
      </c>
      <c r="F17" s="163">
        <f t="shared" si="3"/>
        <v>136986.30136986301</v>
      </c>
      <c r="G17" s="188">
        <v>150000</v>
      </c>
      <c r="H17" s="163">
        <f t="shared" si="0"/>
        <v>202500</v>
      </c>
      <c r="I17" s="163">
        <f t="shared" si="0"/>
        <v>243000</v>
      </c>
      <c r="J17" s="164">
        <f t="shared" si="2"/>
        <v>243000</v>
      </c>
    </row>
    <row r="18" spans="3:10" ht="13.9" hidden="1" outlineLevel="1" x14ac:dyDescent="0.4">
      <c r="C18" s="31" t="s">
        <v>599</v>
      </c>
      <c r="D18" s="233">
        <f t="shared" ref="D18" si="4">D17</f>
        <v>100356.26473982638</v>
      </c>
      <c r="E18" s="233">
        <f t="shared" ref="E18" si="5">D18*(1+E$8)</f>
        <v>105374.0779768177</v>
      </c>
      <c r="F18" s="233">
        <f t="shared" ref="F18" si="6">E18*(1+F$9)</f>
        <v>115911.48577449948</v>
      </c>
      <c r="G18" s="233">
        <f t="shared" ref="G18" si="7">F18*(1+G$8)</f>
        <v>126923.07692307692</v>
      </c>
      <c r="H18" s="178">
        <f t="shared" si="0"/>
        <v>171346.15384615384</v>
      </c>
      <c r="I18" s="178">
        <f t="shared" si="0"/>
        <v>205615.3846153846</v>
      </c>
      <c r="J18" s="213">
        <f t="shared" si="2"/>
        <v>205615.3846153846</v>
      </c>
    </row>
    <row r="19" spans="3:10" hidden="1" outlineLevel="1" x14ac:dyDescent="0.35">
      <c r="C19" s="174" t="s">
        <v>600</v>
      </c>
      <c r="D19" s="163">
        <f t="shared" ref="D19:F19" si="8">E19/(1+E$8)</f>
        <v>10035.626473982638</v>
      </c>
      <c r="E19" s="163">
        <f t="shared" si="8"/>
        <v>10537.40779768177</v>
      </c>
      <c r="F19" s="163">
        <f t="shared" si="8"/>
        <v>13698.630136986301</v>
      </c>
      <c r="G19" s="188">
        <v>15000</v>
      </c>
      <c r="H19" s="212">
        <f t="shared" si="0"/>
        <v>20250</v>
      </c>
      <c r="I19" s="212">
        <f t="shared" si="0"/>
        <v>24300</v>
      </c>
      <c r="J19" s="214">
        <f t="shared" si="2"/>
        <v>24300</v>
      </c>
    </row>
    <row r="20" spans="3:10" ht="13.9" hidden="1" outlineLevel="1" x14ac:dyDescent="0.4">
      <c r="C20" s="234" t="s">
        <v>601</v>
      </c>
      <c r="D20" s="233">
        <f t="shared" ref="D20" si="9">D19</f>
        <v>10035.626473982638</v>
      </c>
      <c r="E20" s="233">
        <f t="shared" ref="E20:E62" si="10">D20*(1+E$8)</f>
        <v>10537.40779768177</v>
      </c>
      <c r="F20" s="233">
        <f t="shared" ref="F20:F62" si="11">E20*(1+F$9)</f>
        <v>11591.148577449947</v>
      </c>
      <c r="G20" s="233">
        <f t="shared" ref="G20" si="12">F20*(1+G$8)</f>
        <v>12692.307692307691</v>
      </c>
      <c r="H20" s="236">
        <f t="shared" si="0"/>
        <v>17134.615384615383</v>
      </c>
      <c r="I20" s="236">
        <f t="shared" si="0"/>
        <v>20561.538461538457</v>
      </c>
      <c r="J20" s="237">
        <f t="shared" si="2"/>
        <v>20561.538461538457</v>
      </c>
    </row>
    <row r="21" spans="3:10" hidden="1" outlineLevel="1" x14ac:dyDescent="0.35">
      <c r="C21" s="31" t="s">
        <v>602</v>
      </c>
      <c r="D21" s="163">
        <f t="shared" ref="D21:F21" si="13">E21/(1+E$8)</f>
        <v>13380.835298643515</v>
      </c>
      <c r="E21" s="163">
        <f t="shared" si="13"/>
        <v>14049.877063575692</v>
      </c>
      <c r="F21" s="163">
        <f t="shared" si="13"/>
        <v>18264.840182648401</v>
      </c>
      <c r="G21" s="188">
        <v>20000</v>
      </c>
      <c r="H21" s="163">
        <f t="shared" si="0"/>
        <v>27000</v>
      </c>
      <c r="I21" s="163">
        <f t="shared" si="0"/>
        <v>32400</v>
      </c>
      <c r="J21" s="164">
        <f t="shared" si="2"/>
        <v>32400</v>
      </c>
    </row>
    <row r="22" spans="3:10" ht="13.9" hidden="1" outlineLevel="1" x14ac:dyDescent="0.4">
      <c r="C22" s="31" t="s">
        <v>603</v>
      </c>
      <c r="D22" s="233">
        <f t="shared" ref="D22" si="14">D21</f>
        <v>13380.835298643515</v>
      </c>
      <c r="E22" s="233">
        <f t="shared" si="10"/>
        <v>14049.877063575692</v>
      </c>
      <c r="F22" s="233">
        <f t="shared" si="11"/>
        <v>15454.864769933261</v>
      </c>
      <c r="G22" s="233">
        <f t="shared" ref="G22" si="15">F22*(1+G$8)</f>
        <v>16923.076923076922</v>
      </c>
      <c r="H22" s="178">
        <f t="shared" si="0"/>
        <v>22846.153846153848</v>
      </c>
      <c r="I22" s="178">
        <f t="shared" si="0"/>
        <v>27415.384615384617</v>
      </c>
      <c r="J22" s="213">
        <f t="shared" si="2"/>
        <v>27415.384615384617</v>
      </c>
    </row>
    <row r="23" spans="3:10" hidden="1" outlineLevel="1" x14ac:dyDescent="0.35">
      <c r="C23" s="174" t="s">
        <v>604</v>
      </c>
      <c r="D23" s="163">
        <f t="shared" ref="D23:F23" si="16">E23/(1+E$8)</f>
        <v>33452.088246608793</v>
      </c>
      <c r="E23" s="163">
        <f t="shared" si="16"/>
        <v>35124.692658939231</v>
      </c>
      <c r="F23" s="163">
        <f t="shared" si="16"/>
        <v>45662.100456621003</v>
      </c>
      <c r="G23" s="188">
        <v>50000</v>
      </c>
      <c r="H23" s="212">
        <f t="shared" si="0"/>
        <v>67500</v>
      </c>
      <c r="I23" s="212">
        <f t="shared" si="0"/>
        <v>81000</v>
      </c>
      <c r="J23" s="214">
        <f t="shared" si="2"/>
        <v>81000</v>
      </c>
    </row>
    <row r="24" spans="3:10" ht="13.9" hidden="1" outlineLevel="1" x14ac:dyDescent="0.4">
      <c r="C24" s="234" t="s">
        <v>605</v>
      </c>
      <c r="D24" s="233">
        <f t="shared" ref="D24" si="17">D23</f>
        <v>33452.088246608793</v>
      </c>
      <c r="E24" s="233">
        <f t="shared" si="10"/>
        <v>35124.692658939231</v>
      </c>
      <c r="F24" s="233">
        <f t="shared" si="11"/>
        <v>38637.161924833155</v>
      </c>
      <c r="G24" s="233">
        <f t="shared" ref="G24" si="18">F24*(1+G$8)</f>
        <v>42307.692307692305</v>
      </c>
      <c r="H24" s="236">
        <f t="shared" si="0"/>
        <v>57115.384615384617</v>
      </c>
      <c r="I24" s="236">
        <f t="shared" si="0"/>
        <v>68538.461538461532</v>
      </c>
      <c r="J24" s="237">
        <f t="shared" si="2"/>
        <v>68538.461538461532</v>
      </c>
    </row>
    <row r="25" spans="3:10" hidden="1" outlineLevel="1" x14ac:dyDescent="0.35">
      <c r="C25" s="31" t="s">
        <v>606</v>
      </c>
      <c r="D25" s="163">
        <f t="shared" ref="D25:F25" si="19">E25/(1+E$8)</f>
        <v>229202.97155913597</v>
      </c>
      <c r="E25" s="163">
        <f t="shared" si="19"/>
        <v>240663.12013709277</v>
      </c>
      <c r="F25" s="163">
        <f t="shared" si="19"/>
        <v>312862.05617822061</v>
      </c>
      <c r="G25" s="188">
        <v>342583.95151515154</v>
      </c>
      <c r="H25" s="163">
        <f t="shared" si="0"/>
        <v>462488.33454545459</v>
      </c>
      <c r="I25" s="163">
        <f t="shared" si="0"/>
        <v>554986.00145454553</v>
      </c>
      <c r="J25" s="164">
        <f t="shared" si="2"/>
        <v>554986.00145454553</v>
      </c>
    </row>
    <row r="26" spans="3:10" ht="13.9" hidden="1" outlineLevel="1" x14ac:dyDescent="0.4">
      <c r="C26" s="31" t="s">
        <v>607</v>
      </c>
      <c r="D26" s="233">
        <f t="shared" ref="D26" si="20">D25</f>
        <v>229202.97155913597</v>
      </c>
      <c r="E26" s="233">
        <f t="shared" si="10"/>
        <v>240663.12013709277</v>
      </c>
      <c r="F26" s="233">
        <f t="shared" si="11"/>
        <v>264729.43215080205</v>
      </c>
      <c r="G26" s="233">
        <f t="shared" ref="G26" si="21">F26*(1+G$8)</f>
        <v>289878.72820512822</v>
      </c>
      <c r="H26" s="178">
        <f t="shared" si="0"/>
        <v>391336.28307692311</v>
      </c>
      <c r="I26" s="178">
        <f t="shared" si="0"/>
        <v>469603.53969230771</v>
      </c>
      <c r="J26" s="213">
        <f t="shared" si="2"/>
        <v>469603.53969230771</v>
      </c>
    </row>
    <row r="27" spans="3:10" hidden="1" outlineLevel="1" x14ac:dyDescent="0.35">
      <c r="C27" s="174" t="s">
        <v>608</v>
      </c>
      <c r="D27" s="163">
        <f t="shared" ref="D27:F27" si="22">E27/(1+E$8)</f>
        <v>16726.044123304397</v>
      </c>
      <c r="E27" s="163">
        <f t="shared" si="22"/>
        <v>17562.346329469616</v>
      </c>
      <c r="F27" s="163">
        <f t="shared" si="22"/>
        <v>22831.050228310502</v>
      </c>
      <c r="G27" s="188">
        <v>25000</v>
      </c>
      <c r="H27" s="212">
        <f t="shared" si="0"/>
        <v>33750</v>
      </c>
      <c r="I27" s="212">
        <f t="shared" si="0"/>
        <v>40500</v>
      </c>
      <c r="J27" s="214">
        <f t="shared" si="2"/>
        <v>40500</v>
      </c>
    </row>
    <row r="28" spans="3:10" ht="13.9" hidden="1" outlineLevel="1" x14ac:dyDescent="0.4">
      <c r="C28" s="234" t="s">
        <v>609</v>
      </c>
      <c r="D28" s="233">
        <f t="shared" ref="D28" si="23">D27</f>
        <v>16726.044123304397</v>
      </c>
      <c r="E28" s="233">
        <f t="shared" si="10"/>
        <v>17562.346329469616</v>
      </c>
      <c r="F28" s="233">
        <f t="shared" si="11"/>
        <v>19318.580962416578</v>
      </c>
      <c r="G28" s="233">
        <f t="shared" ref="G28" si="24">F28*(1+G$8)</f>
        <v>21153.846153846152</v>
      </c>
      <c r="H28" s="236">
        <f t="shared" si="0"/>
        <v>28557.692307692309</v>
      </c>
      <c r="I28" s="236">
        <f t="shared" si="0"/>
        <v>34269.230769230766</v>
      </c>
      <c r="J28" s="237">
        <f t="shared" si="2"/>
        <v>34269.230769230766</v>
      </c>
    </row>
    <row r="29" spans="3:10" hidden="1" outlineLevel="1" x14ac:dyDescent="0.35">
      <c r="C29" s="31" t="s">
        <v>610</v>
      </c>
      <c r="D29" s="163">
        <f t="shared" ref="D29:F29" si="25">E29/(1+E$8)</f>
        <v>3345.2088246608787</v>
      </c>
      <c r="E29" s="163">
        <f t="shared" si="25"/>
        <v>3512.469265893923</v>
      </c>
      <c r="F29" s="163">
        <f t="shared" si="25"/>
        <v>4566.2100456621001</v>
      </c>
      <c r="G29" s="188">
        <v>5000</v>
      </c>
      <c r="H29" s="163">
        <f t="shared" ref="H29:I62" si="26">G29*(1+H$8)</f>
        <v>6750</v>
      </c>
      <c r="I29" s="163">
        <f t="shared" si="26"/>
        <v>8100</v>
      </c>
      <c r="J29" s="164">
        <f t="shared" si="2"/>
        <v>8100</v>
      </c>
    </row>
    <row r="30" spans="3:10" ht="13.9" hidden="1" outlineLevel="1" x14ac:dyDescent="0.4">
      <c r="C30" s="31" t="s">
        <v>611</v>
      </c>
      <c r="D30" s="233">
        <f t="shared" ref="D30" si="27">D29</f>
        <v>3345.2088246608787</v>
      </c>
      <c r="E30" s="233">
        <f t="shared" si="10"/>
        <v>3512.469265893923</v>
      </c>
      <c r="F30" s="233">
        <f t="shared" si="11"/>
        <v>3863.7161924833154</v>
      </c>
      <c r="G30" s="233">
        <f t="shared" ref="G30" si="28">F30*(1+G$8)</f>
        <v>4230.7692307692305</v>
      </c>
      <c r="H30" s="178">
        <f t="shared" si="26"/>
        <v>5711.5384615384619</v>
      </c>
      <c r="I30" s="178">
        <f t="shared" si="26"/>
        <v>6853.8461538461543</v>
      </c>
      <c r="J30" s="213">
        <f t="shared" si="2"/>
        <v>6853.8461538461543</v>
      </c>
    </row>
    <row r="31" spans="3:10" hidden="1" outlineLevel="1" x14ac:dyDescent="0.35">
      <c r="C31" s="174" t="s">
        <v>612</v>
      </c>
      <c r="D31" s="163">
        <f t="shared" ref="D31:F31" si="29">E31/(1+E$8)</f>
        <v>114601.48577956812</v>
      </c>
      <c r="E31" s="163">
        <f t="shared" si="29"/>
        <v>120331.56006854653</v>
      </c>
      <c r="F31" s="163">
        <f t="shared" si="29"/>
        <v>156431.02808911051</v>
      </c>
      <c r="G31" s="188">
        <v>171291.975757576</v>
      </c>
      <c r="H31" s="212">
        <f t="shared" si="26"/>
        <v>231244.16727272762</v>
      </c>
      <c r="I31" s="212">
        <f t="shared" si="26"/>
        <v>277493.00072727312</v>
      </c>
      <c r="J31" s="214">
        <f t="shared" si="2"/>
        <v>277493.00072727312</v>
      </c>
    </row>
    <row r="32" spans="3:10" ht="13.9" hidden="1" outlineLevel="1" x14ac:dyDescent="0.4">
      <c r="C32" s="234" t="s">
        <v>613</v>
      </c>
      <c r="D32" s="233">
        <f t="shared" ref="D32" si="30">D31</f>
        <v>114601.48577956812</v>
      </c>
      <c r="E32" s="233">
        <f t="shared" si="10"/>
        <v>120331.56006854653</v>
      </c>
      <c r="F32" s="233">
        <f t="shared" si="11"/>
        <v>132364.7160754012</v>
      </c>
      <c r="G32" s="233">
        <f t="shared" ref="G32" si="31">F32*(1+G$8)</f>
        <v>144939.36410256432</v>
      </c>
      <c r="H32" s="236">
        <f t="shared" si="26"/>
        <v>195668.14153846184</v>
      </c>
      <c r="I32" s="236">
        <f t="shared" si="26"/>
        <v>234801.7698461542</v>
      </c>
      <c r="J32" s="237">
        <f t="shared" si="2"/>
        <v>234801.7698461542</v>
      </c>
    </row>
    <row r="33" spans="3:10" hidden="1" outlineLevel="1" x14ac:dyDescent="0.35">
      <c r="C33" s="31" t="s">
        <v>614</v>
      </c>
      <c r="D33" s="163">
        <f t="shared" ref="D33:F33" si="32">E33/(1+E$8)</f>
        <v>66904.176493217587</v>
      </c>
      <c r="E33" s="163">
        <f t="shared" si="32"/>
        <v>70249.385317878463</v>
      </c>
      <c r="F33" s="163">
        <f t="shared" si="32"/>
        <v>91324.200913242006</v>
      </c>
      <c r="G33" s="188">
        <v>100000</v>
      </c>
      <c r="H33" s="163">
        <f t="shared" si="26"/>
        <v>135000</v>
      </c>
      <c r="I33" s="163">
        <f t="shared" si="26"/>
        <v>162000</v>
      </c>
      <c r="J33" s="164">
        <f t="shared" si="2"/>
        <v>162000</v>
      </c>
    </row>
    <row r="34" spans="3:10" ht="13.9" hidden="1" outlineLevel="1" x14ac:dyDescent="0.4">
      <c r="C34" s="31" t="s">
        <v>615</v>
      </c>
      <c r="D34" s="233">
        <f t="shared" ref="D34" si="33">D33</f>
        <v>66904.176493217587</v>
      </c>
      <c r="E34" s="233">
        <f t="shared" si="10"/>
        <v>70249.385317878463</v>
      </c>
      <c r="F34" s="233">
        <f t="shared" si="11"/>
        <v>77274.323849666311</v>
      </c>
      <c r="G34" s="233">
        <f t="shared" ref="G34" si="34">F34*(1+G$8)</f>
        <v>84615.38461538461</v>
      </c>
      <c r="H34" s="178">
        <f t="shared" si="26"/>
        <v>114230.76923076923</v>
      </c>
      <c r="I34" s="178">
        <f t="shared" si="26"/>
        <v>137076.92307692306</v>
      </c>
      <c r="J34" s="213">
        <f t="shared" si="2"/>
        <v>137076.92307692306</v>
      </c>
    </row>
    <row r="35" spans="3:10" hidden="1" outlineLevel="1" x14ac:dyDescent="0.35">
      <c r="C35" s="174" t="s">
        <v>616</v>
      </c>
      <c r="D35" s="163">
        <f t="shared" ref="D35:F35" si="35">E35/(1+E$8)</f>
        <v>16726.044123304397</v>
      </c>
      <c r="E35" s="163">
        <f t="shared" si="35"/>
        <v>17562.346329469616</v>
      </c>
      <c r="F35" s="163">
        <f t="shared" si="35"/>
        <v>22831.050228310502</v>
      </c>
      <c r="G35" s="188">
        <v>25000</v>
      </c>
      <c r="H35" s="212">
        <f t="shared" si="26"/>
        <v>33750</v>
      </c>
      <c r="I35" s="212">
        <f t="shared" si="26"/>
        <v>40500</v>
      </c>
      <c r="J35" s="214">
        <f t="shared" si="2"/>
        <v>40500</v>
      </c>
    </row>
    <row r="36" spans="3:10" ht="13.9" hidden="1" outlineLevel="1" x14ac:dyDescent="0.4">
      <c r="C36" s="234" t="s">
        <v>617</v>
      </c>
      <c r="D36" s="233">
        <f t="shared" ref="D36" si="36">D35</f>
        <v>16726.044123304397</v>
      </c>
      <c r="E36" s="233">
        <f t="shared" si="10"/>
        <v>17562.346329469616</v>
      </c>
      <c r="F36" s="233">
        <f t="shared" si="11"/>
        <v>19318.580962416578</v>
      </c>
      <c r="G36" s="233">
        <f t="shared" ref="G36" si="37">F36*(1+G$8)</f>
        <v>21153.846153846152</v>
      </c>
      <c r="H36" s="236">
        <f t="shared" si="26"/>
        <v>28557.692307692309</v>
      </c>
      <c r="I36" s="236">
        <f t="shared" si="26"/>
        <v>34269.230769230766</v>
      </c>
      <c r="J36" s="237">
        <f t="shared" si="2"/>
        <v>34269.230769230766</v>
      </c>
    </row>
    <row r="37" spans="3:10" hidden="1" outlineLevel="1" x14ac:dyDescent="0.35">
      <c r="C37" s="31" t="s">
        <v>618</v>
      </c>
      <c r="D37" s="163">
        <f t="shared" ref="D37:F37" si="38">E37/(1+E$8)</f>
        <v>20071.252947965277</v>
      </c>
      <c r="E37" s="163">
        <f t="shared" si="38"/>
        <v>21074.81559536354</v>
      </c>
      <c r="F37" s="163">
        <f t="shared" si="38"/>
        <v>27397.260273972603</v>
      </c>
      <c r="G37" s="188">
        <v>30000</v>
      </c>
      <c r="H37" s="163">
        <f t="shared" si="26"/>
        <v>40500</v>
      </c>
      <c r="I37" s="163">
        <f t="shared" si="26"/>
        <v>48600</v>
      </c>
      <c r="J37" s="164">
        <f t="shared" si="2"/>
        <v>48600</v>
      </c>
    </row>
    <row r="38" spans="3:10" ht="13.9" hidden="1" outlineLevel="1" x14ac:dyDescent="0.4">
      <c r="C38" s="31" t="s">
        <v>619</v>
      </c>
      <c r="D38" s="233">
        <f t="shared" ref="D38" si="39">D37</f>
        <v>20071.252947965277</v>
      </c>
      <c r="E38" s="233">
        <f t="shared" si="10"/>
        <v>21074.81559536354</v>
      </c>
      <c r="F38" s="233">
        <f t="shared" si="11"/>
        <v>23182.297154899894</v>
      </c>
      <c r="G38" s="233">
        <f t="shared" ref="G38" si="40">F38*(1+G$8)</f>
        <v>25384.615384615383</v>
      </c>
      <c r="H38" s="178">
        <f t="shared" si="26"/>
        <v>34269.230769230766</v>
      </c>
      <c r="I38" s="178">
        <f t="shared" si="26"/>
        <v>41123.076923076915</v>
      </c>
      <c r="J38" s="213">
        <f t="shared" si="2"/>
        <v>41123.076923076915</v>
      </c>
    </row>
    <row r="39" spans="3:10" hidden="1" outlineLevel="1" x14ac:dyDescent="0.35">
      <c r="C39" s="174" t="s">
        <v>620</v>
      </c>
      <c r="D39" s="163">
        <f t="shared" ref="D39:F39" si="41">E39/(1+E$8)</f>
        <v>133808.35298643517</v>
      </c>
      <c r="E39" s="163">
        <f t="shared" si="41"/>
        <v>140498.77063575693</v>
      </c>
      <c r="F39" s="163">
        <f t="shared" si="41"/>
        <v>182648.40182648401</v>
      </c>
      <c r="G39" s="188">
        <v>200000</v>
      </c>
      <c r="H39" s="212">
        <f t="shared" si="26"/>
        <v>270000</v>
      </c>
      <c r="I39" s="212">
        <f t="shared" si="26"/>
        <v>324000</v>
      </c>
      <c r="J39" s="214">
        <f t="shared" si="2"/>
        <v>324000</v>
      </c>
    </row>
    <row r="40" spans="3:10" ht="13.9" hidden="1" outlineLevel="1" x14ac:dyDescent="0.4">
      <c r="C40" s="234" t="s">
        <v>621</v>
      </c>
      <c r="D40" s="233">
        <f t="shared" ref="D40" si="42">D39</f>
        <v>133808.35298643517</v>
      </c>
      <c r="E40" s="233">
        <f t="shared" si="10"/>
        <v>140498.77063575693</v>
      </c>
      <c r="F40" s="233">
        <f t="shared" si="11"/>
        <v>154548.64769933262</v>
      </c>
      <c r="G40" s="233">
        <f t="shared" ref="G40" si="43">F40*(1+G$8)</f>
        <v>169230.76923076922</v>
      </c>
      <c r="H40" s="236">
        <f t="shared" si="26"/>
        <v>228461.53846153847</v>
      </c>
      <c r="I40" s="236">
        <f t="shared" si="26"/>
        <v>274153.84615384613</v>
      </c>
      <c r="J40" s="237">
        <f t="shared" si="2"/>
        <v>274153.84615384613</v>
      </c>
    </row>
    <row r="41" spans="3:10" hidden="1" outlineLevel="1" x14ac:dyDescent="0.35">
      <c r="C41" s="31" t="s">
        <v>622</v>
      </c>
      <c r="D41" s="163">
        <f t="shared" ref="D41:F41" si="44">E41/(1+E$8)</f>
        <v>26761.67059728703</v>
      </c>
      <c r="E41" s="163">
        <f t="shared" si="44"/>
        <v>28099.754127151384</v>
      </c>
      <c r="F41" s="163">
        <f t="shared" si="44"/>
        <v>36529.680365296801</v>
      </c>
      <c r="G41" s="188">
        <v>40000</v>
      </c>
      <c r="H41" s="163">
        <f t="shared" si="26"/>
        <v>54000</v>
      </c>
      <c r="I41" s="163">
        <f t="shared" si="26"/>
        <v>64800</v>
      </c>
      <c r="J41" s="164">
        <f t="shared" si="2"/>
        <v>64800</v>
      </c>
    </row>
    <row r="42" spans="3:10" ht="13.9" hidden="1" outlineLevel="1" x14ac:dyDescent="0.4">
      <c r="C42" s="31" t="s">
        <v>623</v>
      </c>
      <c r="D42" s="233">
        <f t="shared" ref="D42" si="45">D41</f>
        <v>26761.67059728703</v>
      </c>
      <c r="E42" s="233">
        <f t="shared" si="10"/>
        <v>28099.754127151384</v>
      </c>
      <c r="F42" s="233">
        <f t="shared" si="11"/>
        <v>30909.729539866523</v>
      </c>
      <c r="G42" s="233">
        <f t="shared" ref="G42" si="46">F42*(1+G$8)</f>
        <v>33846.153846153844</v>
      </c>
      <c r="H42" s="178">
        <f t="shared" si="26"/>
        <v>45692.307692307695</v>
      </c>
      <c r="I42" s="178">
        <f t="shared" si="26"/>
        <v>54830.769230769234</v>
      </c>
      <c r="J42" s="213">
        <f t="shared" si="2"/>
        <v>54830.769230769234</v>
      </c>
    </row>
    <row r="43" spans="3:10" hidden="1" outlineLevel="1" x14ac:dyDescent="0.35">
      <c r="C43" s="174" t="s">
        <v>624</v>
      </c>
      <c r="D43" s="163">
        <f t="shared" ref="D43:F43" si="47">E43/(1+E$8)</f>
        <v>3345.2088246608787</v>
      </c>
      <c r="E43" s="163">
        <f t="shared" si="47"/>
        <v>3512.469265893923</v>
      </c>
      <c r="F43" s="163">
        <f t="shared" si="47"/>
        <v>4566.2100456621001</v>
      </c>
      <c r="G43" s="188">
        <v>5000</v>
      </c>
      <c r="H43" s="212">
        <f t="shared" si="26"/>
        <v>6750</v>
      </c>
      <c r="I43" s="212">
        <f t="shared" si="26"/>
        <v>8100</v>
      </c>
      <c r="J43" s="214">
        <f t="shared" si="2"/>
        <v>8100</v>
      </c>
    </row>
    <row r="44" spans="3:10" ht="13.9" hidden="1" outlineLevel="1" x14ac:dyDescent="0.4">
      <c r="C44" s="234" t="s">
        <v>625</v>
      </c>
      <c r="D44" s="233">
        <f t="shared" ref="D44" si="48">D43</f>
        <v>3345.2088246608787</v>
      </c>
      <c r="E44" s="233">
        <f t="shared" si="10"/>
        <v>3512.469265893923</v>
      </c>
      <c r="F44" s="233">
        <f t="shared" si="11"/>
        <v>3863.7161924833154</v>
      </c>
      <c r="G44" s="233">
        <f t="shared" ref="G44" si="49">F44*(1+G$8)</f>
        <v>4230.7692307692305</v>
      </c>
      <c r="H44" s="236">
        <f t="shared" si="26"/>
        <v>5711.5384615384619</v>
      </c>
      <c r="I44" s="236">
        <f t="shared" si="26"/>
        <v>6853.8461538461543</v>
      </c>
      <c r="J44" s="237">
        <f t="shared" si="2"/>
        <v>6853.8461538461543</v>
      </c>
    </row>
    <row r="45" spans="3:10" hidden="1" outlineLevel="1" x14ac:dyDescent="0.35">
      <c r="C45" s="31" t="s">
        <v>626</v>
      </c>
      <c r="D45" s="163">
        <f t="shared" ref="D45:F45" si="50">E45/(1+E$8)</f>
        <v>66904.176493217587</v>
      </c>
      <c r="E45" s="163">
        <f t="shared" si="50"/>
        <v>70249.385317878463</v>
      </c>
      <c r="F45" s="163">
        <f t="shared" si="50"/>
        <v>91324.200913242006</v>
      </c>
      <c r="G45" s="188">
        <v>100000</v>
      </c>
      <c r="H45" s="163">
        <f t="shared" si="26"/>
        <v>135000</v>
      </c>
      <c r="I45" s="163">
        <f t="shared" si="26"/>
        <v>162000</v>
      </c>
      <c r="J45" s="164">
        <f t="shared" si="2"/>
        <v>162000</v>
      </c>
    </row>
    <row r="46" spans="3:10" ht="13.9" hidden="1" outlineLevel="1" x14ac:dyDescent="0.4">
      <c r="C46" s="31" t="s">
        <v>627</v>
      </c>
      <c r="D46" s="233">
        <f t="shared" ref="D46" si="51">D45</f>
        <v>66904.176493217587</v>
      </c>
      <c r="E46" s="233">
        <f t="shared" si="10"/>
        <v>70249.385317878463</v>
      </c>
      <c r="F46" s="233">
        <f t="shared" si="11"/>
        <v>77274.323849666311</v>
      </c>
      <c r="G46" s="233">
        <f t="shared" ref="G46" si="52">F46*(1+G$8)</f>
        <v>84615.38461538461</v>
      </c>
      <c r="H46" s="178">
        <f t="shared" si="26"/>
        <v>114230.76923076923</v>
      </c>
      <c r="I46" s="178">
        <f t="shared" si="26"/>
        <v>137076.92307692306</v>
      </c>
      <c r="J46" s="213">
        <f t="shared" si="2"/>
        <v>137076.92307692306</v>
      </c>
    </row>
    <row r="47" spans="3:10" hidden="1" outlineLevel="1" x14ac:dyDescent="0.35">
      <c r="C47" s="174" t="s">
        <v>628</v>
      </c>
      <c r="D47" s="163">
        <f t="shared" ref="D47:F47" si="53">E47/(1+E$8)</f>
        <v>5352.3341194574068</v>
      </c>
      <c r="E47" s="163">
        <f t="shared" si="53"/>
        <v>5619.9508254302773</v>
      </c>
      <c r="F47" s="163">
        <f t="shared" si="53"/>
        <v>7305.9360730593608</v>
      </c>
      <c r="G47" s="188">
        <v>8000</v>
      </c>
      <c r="H47" s="212">
        <f t="shared" si="26"/>
        <v>10800</v>
      </c>
      <c r="I47" s="212">
        <f t="shared" si="26"/>
        <v>12960</v>
      </c>
      <c r="J47" s="214">
        <f t="shared" si="2"/>
        <v>12960</v>
      </c>
    </row>
    <row r="48" spans="3:10" ht="13.9" hidden="1" outlineLevel="1" x14ac:dyDescent="0.4">
      <c r="C48" s="234" t="s">
        <v>629</v>
      </c>
      <c r="D48" s="233">
        <f t="shared" ref="D48" si="54">D47</f>
        <v>5352.3341194574068</v>
      </c>
      <c r="E48" s="233">
        <f t="shared" si="10"/>
        <v>5619.9508254302773</v>
      </c>
      <c r="F48" s="233">
        <f t="shared" si="11"/>
        <v>6181.9459079733051</v>
      </c>
      <c r="G48" s="233">
        <f t="shared" ref="G48" si="55">F48*(1+G$8)</f>
        <v>6769.2307692307686</v>
      </c>
      <c r="H48" s="236">
        <f t="shared" si="26"/>
        <v>9138.461538461539</v>
      </c>
      <c r="I48" s="236">
        <f t="shared" si="26"/>
        <v>10966.153846153846</v>
      </c>
      <c r="J48" s="237">
        <f t="shared" si="2"/>
        <v>10966.153846153846</v>
      </c>
    </row>
    <row r="49" spans="3:10" hidden="1" outlineLevel="1" x14ac:dyDescent="0.35">
      <c r="C49" s="31" t="s">
        <v>630</v>
      </c>
      <c r="D49" s="163">
        <f t="shared" ref="D49:F49" si="56">E49/(1+E$8)</f>
        <v>5352.3341194574068</v>
      </c>
      <c r="E49" s="163">
        <f t="shared" si="56"/>
        <v>5619.9508254302773</v>
      </c>
      <c r="F49" s="163">
        <f t="shared" si="56"/>
        <v>7305.9360730593608</v>
      </c>
      <c r="G49" s="188">
        <v>8000</v>
      </c>
      <c r="H49" s="163">
        <f t="shared" si="26"/>
        <v>10800</v>
      </c>
      <c r="I49" s="163">
        <f t="shared" si="26"/>
        <v>12960</v>
      </c>
      <c r="J49" s="164">
        <f t="shared" si="2"/>
        <v>12960</v>
      </c>
    </row>
    <row r="50" spans="3:10" ht="13.9" hidden="1" outlineLevel="1" x14ac:dyDescent="0.4">
      <c r="C50" s="31" t="s">
        <v>631</v>
      </c>
      <c r="D50" s="233">
        <f t="shared" ref="D50" si="57">D49</f>
        <v>5352.3341194574068</v>
      </c>
      <c r="E50" s="233">
        <f t="shared" si="10"/>
        <v>5619.9508254302773</v>
      </c>
      <c r="F50" s="233">
        <f t="shared" si="11"/>
        <v>6181.9459079733051</v>
      </c>
      <c r="G50" s="233">
        <f t="shared" ref="G50" si="58">F50*(1+G$8)</f>
        <v>6769.2307692307686</v>
      </c>
      <c r="H50" s="178">
        <f t="shared" si="26"/>
        <v>9138.461538461539</v>
      </c>
      <c r="I50" s="178">
        <f t="shared" si="26"/>
        <v>10966.153846153846</v>
      </c>
      <c r="J50" s="213">
        <f t="shared" si="2"/>
        <v>10966.153846153846</v>
      </c>
    </row>
    <row r="51" spans="3:10" hidden="1" outlineLevel="1" x14ac:dyDescent="0.35">
      <c r="C51" s="174" t="s">
        <v>632</v>
      </c>
      <c r="D51" s="163">
        <f t="shared" ref="D51:F51" si="59">E51/(1+E$8)</f>
        <v>5352.3341194574068</v>
      </c>
      <c r="E51" s="163">
        <f t="shared" si="59"/>
        <v>5619.9508254302773</v>
      </c>
      <c r="F51" s="163">
        <f t="shared" si="59"/>
        <v>7305.9360730593608</v>
      </c>
      <c r="G51" s="188">
        <v>8000</v>
      </c>
      <c r="H51" s="212">
        <f t="shared" si="26"/>
        <v>10800</v>
      </c>
      <c r="I51" s="212">
        <f t="shared" si="26"/>
        <v>12960</v>
      </c>
      <c r="J51" s="214">
        <f t="shared" si="2"/>
        <v>12960</v>
      </c>
    </row>
    <row r="52" spans="3:10" ht="13.9" hidden="1" outlineLevel="1" x14ac:dyDescent="0.4">
      <c r="C52" s="234" t="s">
        <v>633</v>
      </c>
      <c r="D52" s="233">
        <f t="shared" ref="D52" si="60">D51</f>
        <v>5352.3341194574068</v>
      </c>
      <c r="E52" s="233">
        <f t="shared" si="10"/>
        <v>5619.9508254302773</v>
      </c>
      <c r="F52" s="233">
        <f t="shared" si="11"/>
        <v>6181.9459079733051</v>
      </c>
      <c r="G52" s="233">
        <f t="shared" ref="G52" si="61">F52*(1+G$8)</f>
        <v>6769.2307692307686</v>
      </c>
      <c r="H52" s="236">
        <f t="shared" si="26"/>
        <v>9138.461538461539</v>
      </c>
      <c r="I52" s="236">
        <f t="shared" si="26"/>
        <v>10966.153846153846</v>
      </c>
      <c r="J52" s="237">
        <f t="shared" si="2"/>
        <v>10966.153846153846</v>
      </c>
    </row>
    <row r="53" spans="3:10" hidden="1" outlineLevel="1" x14ac:dyDescent="0.35">
      <c r="C53" s="31" t="s">
        <v>634</v>
      </c>
      <c r="D53" s="163">
        <f t="shared" ref="D53:F53" si="62">E53/(1+E$8)</f>
        <v>5352.3341194574068</v>
      </c>
      <c r="E53" s="163">
        <f t="shared" si="62"/>
        <v>5619.9508254302773</v>
      </c>
      <c r="F53" s="163">
        <f t="shared" si="62"/>
        <v>7305.9360730593608</v>
      </c>
      <c r="G53" s="188">
        <v>8000</v>
      </c>
      <c r="H53" s="163">
        <f t="shared" si="26"/>
        <v>10800</v>
      </c>
      <c r="I53" s="163">
        <f t="shared" si="26"/>
        <v>12960</v>
      </c>
      <c r="J53" s="164">
        <f t="shared" si="2"/>
        <v>12960</v>
      </c>
    </row>
    <row r="54" spans="3:10" ht="13.9" hidden="1" outlineLevel="1" x14ac:dyDescent="0.4">
      <c r="C54" s="31" t="s">
        <v>635</v>
      </c>
      <c r="D54" s="233">
        <f t="shared" ref="D54" si="63">D53</f>
        <v>5352.3341194574068</v>
      </c>
      <c r="E54" s="233">
        <f t="shared" si="10"/>
        <v>5619.9508254302773</v>
      </c>
      <c r="F54" s="233">
        <f t="shared" si="11"/>
        <v>6181.9459079733051</v>
      </c>
      <c r="G54" s="233">
        <f t="shared" ref="G54" si="64">F54*(1+G$8)</f>
        <v>6769.2307692307686</v>
      </c>
      <c r="H54" s="178">
        <f t="shared" si="26"/>
        <v>9138.461538461539</v>
      </c>
      <c r="I54" s="178">
        <f t="shared" si="26"/>
        <v>10966.153846153846</v>
      </c>
      <c r="J54" s="213">
        <f t="shared" si="2"/>
        <v>10966.153846153846</v>
      </c>
    </row>
    <row r="55" spans="3:10" hidden="1" outlineLevel="1" x14ac:dyDescent="0.35">
      <c r="C55" s="174" t="s">
        <v>636</v>
      </c>
      <c r="D55" s="163">
        <f t="shared" ref="D55:F55" si="65">E55/(1+E$8)</f>
        <v>5352.3341194574068</v>
      </c>
      <c r="E55" s="163">
        <f t="shared" si="65"/>
        <v>5619.9508254302773</v>
      </c>
      <c r="F55" s="163">
        <f t="shared" si="65"/>
        <v>7305.9360730593608</v>
      </c>
      <c r="G55" s="188">
        <v>8000</v>
      </c>
      <c r="H55" s="212">
        <f t="shared" si="26"/>
        <v>10800</v>
      </c>
      <c r="I55" s="212">
        <f t="shared" si="26"/>
        <v>12960</v>
      </c>
      <c r="J55" s="214">
        <f t="shared" si="2"/>
        <v>12960</v>
      </c>
    </row>
    <row r="56" spans="3:10" ht="13.9" hidden="1" outlineLevel="1" x14ac:dyDescent="0.4">
      <c r="C56" s="234" t="s">
        <v>637</v>
      </c>
      <c r="D56" s="233">
        <f t="shared" ref="D56" si="66">D55</f>
        <v>5352.3341194574068</v>
      </c>
      <c r="E56" s="233">
        <f t="shared" si="10"/>
        <v>5619.9508254302773</v>
      </c>
      <c r="F56" s="233">
        <f t="shared" si="11"/>
        <v>6181.9459079733051</v>
      </c>
      <c r="G56" s="233">
        <f t="shared" ref="G56" si="67">F56*(1+G$8)</f>
        <v>6769.2307692307686</v>
      </c>
      <c r="H56" s="236">
        <f t="shared" si="26"/>
        <v>9138.461538461539</v>
      </c>
      <c r="I56" s="236">
        <f t="shared" si="26"/>
        <v>10966.153846153846</v>
      </c>
      <c r="J56" s="237">
        <f t="shared" si="2"/>
        <v>10966.153846153846</v>
      </c>
    </row>
    <row r="57" spans="3:10" hidden="1" outlineLevel="1" x14ac:dyDescent="0.35">
      <c r="C57" s="31" t="s">
        <v>638</v>
      </c>
      <c r="D57" s="163">
        <f t="shared" ref="D57:F57" si="68">E57/(1+E$8)</f>
        <v>5352.3341194574068</v>
      </c>
      <c r="E57" s="163">
        <f t="shared" si="68"/>
        <v>5619.9508254302773</v>
      </c>
      <c r="F57" s="163">
        <f t="shared" si="68"/>
        <v>7305.9360730593608</v>
      </c>
      <c r="G57" s="188">
        <v>8000</v>
      </c>
      <c r="H57" s="163">
        <f t="shared" si="26"/>
        <v>10800</v>
      </c>
      <c r="I57" s="163">
        <f t="shared" si="26"/>
        <v>12960</v>
      </c>
      <c r="J57" s="164">
        <f t="shared" si="2"/>
        <v>12960</v>
      </c>
    </row>
    <row r="58" spans="3:10" ht="13.9" hidden="1" outlineLevel="1" x14ac:dyDescent="0.4">
      <c r="C58" s="31" t="s">
        <v>639</v>
      </c>
      <c r="D58" s="233">
        <f t="shared" ref="D58" si="69">D57</f>
        <v>5352.3341194574068</v>
      </c>
      <c r="E58" s="233">
        <f t="shared" si="10"/>
        <v>5619.9508254302773</v>
      </c>
      <c r="F58" s="233">
        <f t="shared" si="11"/>
        <v>6181.9459079733051</v>
      </c>
      <c r="G58" s="233">
        <f t="shared" ref="G58" si="70">F58*(1+G$8)</f>
        <v>6769.2307692307686</v>
      </c>
      <c r="H58" s="178">
        <f t="shared" si="26"/>
        <v>9138.461538461539</v>
      </c>
      <c r="I58" s="178">
        <f t="shared" si="26"/>
        <v>10966.153846153846</v>
      </c>
      <c r="J58" s="213">
        <f t="shared" si="2"/>
        <v>10966.153846153846</v>
      </c>
    </row>
    <row r="59" spans="3:10" hidden="1" outlineLevel="1" x14ac:dyDescent="0.35">
      <c r="C59" s="174" t="s">
        <v>640</v>
      </c>
      <c r="D59" s="163">
        <f t="shared" ref="D59:F59" si="71">E59/(1+E$8)</f>
        <v>66904.176493217587</v>
      </c>
      <c r="E59" s="163">
        <f t="shared" si="71"/>
        <v>70249.385317878463</v>
      </c>
      <c r="F59" s="163">
        <f t="shared" si="71"/>
        <v>91324.200913242006</v>
      </c>
      <c r="G59" s="188">
        <v>100000</v>
      </c>
      <c r="H59" s="212">
        <f t="shared" si="26"/>
        <v>135000</v>
      </c>
      <c r="I59" s="212">
        <f t="shared" si="26"/>
        <v>162000</v>
      </c>
      <c r="J59" s="214">
        <f t="shared" si="2"/>
        <v>162000</v>
      </c>
    </row>
    <row r="60" spans="3:10" ht="13.9" hidden="1" outlineLevel="1" x14ac:dyDescent="0.4">
      <c r="C60" s="234" t="s">
        <v>641</v>
      </c>
      <c r="D60" s="233">
        <f t="shared" ref="D60" si="72">D59</f>
        <v>66904.176493217587</v>
      </c>
      <c r="E60" s="233">
        <f t="shared" si="10"/>
        <v>70249.385317878463</v>
      </c>
      <c r="F60" s="233">
        <f t="shared" si="11"/>
        <v>77274.323849666311</v>
      </c>
      <c r="G60" s="233">
        <f t="shared" ref="G60" si="73">F60*(1+G$8)</f>
        <v>84615.38461538461</v>
      </c>
      <c r="H60" s="236">
        <f t="shared" si="26"/>
        <v>114230.76923076923</v>
      </c>
      <c r="I60" s="236">
        <f t="shared" si="26"/>
        <v>137076.92307692306</v>
      </c>
      <c r="J60" s="237">
        <f t="shared" si="2"/>
        <v>137076.92307692306</v>
      </c>
    </row>
    <row r="61" spans="3:10" hidden="1" outlineLevel="1" x14ac:dyDescent="0.35">
      <c r="C61" s="31" t="s">
        <v>642</v>
      </c>
      <c r="D61" s="163">
        <f t="shared" ref="D61:F61" si="74">E61/(1+E$8)</f>
        <v>10035.626473982638</v>
      </c>
      <c r="E61" s="163">
        <f t="shared" si="74"/>
        <v>10537.40779768177</v>
      </c>
      <c r="F61" s="163">
        <f t="shared" si="74"/>
        <v>13698.630136986301</v>
      </c>
      <c r="G61" s="188">
        <v>15000</v>
      </c>
      <c r="H61" s="163">
        <f t="shared" si="26"/>
        <v>20250</v>
      </c>
      <c r="I61" s="163">
        <f t="shared" si="26"/>
        <v>24300</v>
      </c>
      <c r="J61" s="164">
        <f t="shared" si="2"/>
        <v>24300</v>
      </c>
    </row>
    <row r="62" spans="3:10" ht="13.9" hidden="1" outlineLevel="1" x14ac:dyDescent="0.4">
      <c r="C62" s="31" t="s">
        <v>643</v>
      </c>
      <c r="D62" s="235">
        <f t="shared" ref="D62" si="75">D61</f>
        <v>10035.626473982638</v>
      </c>
      <c r="E62" s="235">
        <f t="shared" si="10"/>
        <v>10537.40779768177</v>
      </c>
      <c r="F62" s="235">
        <f t="shared" si="11"/>
        <v>11591.148577449947</v>
      </c>
      <c r="G62" s="235">
        <f t="shared" ref="G62" si="76">F62*(1+G$8)</f>
        <v>12692.307692307691</v>
      </c>
      <c r="H62" s="178">
        <f t="shared" si="26"/>
        <v>17134.615384615383</v>
      </c>
      <c r="I62" s="178">
        <f t="shared" si="26"/>
        <v>20561.538461538457</v>
      </c>
      <c r="J62" s="213">
        <f t="shared" si="2"/>
        <v>20561.538461538457</v>
      </c>
    </row>
    <row r="63" spans="3:10" hidden="1" outlineLevel="1" x14ac:dyDescent="0.35">
      <c r="C63" s="175" t="s">
        <v>576</v>
      </c>
      <c r="D63" s="207"/>
      <c r="E63" s="207"/>
      <c r="F63" s="207"/>
      <c r="G63" s="207"/>
      <c r="H63" s="207"/>
      <c r="I63" s="207"/>
      <c r="J63" s="208"/>
    </row>
    <row r="64" spans="3:10" ht="5.0999999999999996" customHeight="1" collapsed="1" x14ac:dyDescent="0.35"/>
    <row r="65" spans="1:82" ht="30" customHeight="1" x14ac:dyDescent="0.35">
      <c r="A65" s="1" t="str">
        <f>'Fibre Optic'!A65</f>
        <v>Network Group</v>
      </c>
      <c r="B65" s="1" t="str">
        <f>'Fibre Optic'!B65</f>
        <v>Route Number</v>
      </c>
      <c r="C65" s="1" t="str">
        <f>'Fibre Optic'!C65</f>
        <v>Route Section</v>
      </c>
      <c r="D65" s="1" t="s">
        <v>83</v>
      </c>
      <c r="E65" s="1" t="s">
        <v>644</v>
      </c>
      <c r="F65" s="1" t="s">
        <v>645</v>
      </c>
      <c r="G65" s="1" t="s">
        <v>646</v>
      </c>
      <c r="H65" s="1" t="s">
        <v>647</v>
      </c>
      <c r="I65" s="1" t="s">
        <v>648</v>
      </c>
      <c r="J65" s="1" t="s">
        <v>649</v>
      </c>
      <c r="K65" s="1" t="s">
        <v>650</v>
      </c>
      <c r="L65" s="1" t="s">
        <v>651</v>
      </c>
      <c r="M65" s="1" t="s">
        <v>652</v>
      </c>
      <c r="N65" s="1" t="s">
        <v>653</v>
      </c>
      <c r="O65" s="1" t="s">
        <v>654</v>
      </c>
      <c r="P65" s="1" t="s">
        <v>655</v>
      </c>
      <c r="Q65" s="1" t="s">
        <v>656</v>
      </c>
      <c r="R65" s="1" t="s">
        <v>657</v>
      </c>
      <c r="S65" s="1" t="s">
        <v>658</v>
      </c>
      <c r="T65" s="1" t="s">
        <v>659</v>
      </c>
      <c r="U65" s="1" t="s">
        <v>660</v>
      </c>
      <c r="V65" s="1" t="s">
        <v>661</v>
      </c>
      <c r="W65" s="1" t="s">
        <v>662</v>
      </c>
      <c r="X65" s="1" t="s">
        <v>663</v>
      </c>
      <c r="Y65" s="1" t="s">
        <v>664</v>
      </c>
      <c r="Z65" s="1" t="s">
        <v>665</v>
      </c>
      <c r="AA65" s="1" t="s">
        <v>666</v>
      </c>
      <c r="AB65" s="1" t="s">
        <v>667</v>
      </c>
      <c r="AC65" s="1" t="s">
        <v>668</v>
      </c>
      <c r="AE65" s="1" t="s">
        <v>669</v>
      </c>
      <c r="AF65" s="1" t="s">
        <v>670</v>
      </c>
      <c r="AG65" s="1" t="s">
        <v>671</v>
      </c>
      <c r="AH65" s="1" t="s">
        <v>672</v>
      </c>
      <c r="AI65" s="1" t="s">
        <v>673</v>
      </c>
      <c r="AJ65" s="1" t="s">
        <v>674</v>
      </c>
      <c r="AK65" s="1" t="s">
        <v>675</v>
      </c>
      <c r="AL65" s="1" t="s">
        <v>676</v>
      </c>
      <c r="AM65" s="1" t="s">
        <v>677</v>
      </c>
      <c r="AN65" s="1" t="s">
        <v>678</v>
      </c>
      <c r="AO65" s="1" t="s">
        <v>679</v>
      </c>
      <c r="AP65" s="1" t="s">
        <v>680</v>
      </c>
      <c r="AQ65" s="1" t="s">
        <v>681</v>
      </c>
      <c r="AR65" s="1" t="s">
        <v>682</v>
      </c>
      <c r="AS65" s="1" t="s">
        <v>683</v>
      </c>
      <c r="AT65" s="1" t="s">
        <v>684</v>
      </c>
      <c r="AU65" s="1" t="s">
        <v>685</v>
      </c>
      <c r="AV65" s="1" t="s">
        <v>686</v>
      </c>
      <c r="AW65" s="1" t="s">
        <v>687</v>
      </c>
      <c r="AX65" s="1" t="s">
        <v>688</v>
      </c>
      <c r="AY65" s="1" t="s">
        <v>689</v>
      </c>
      <c r="AZ65" s="1" t="s">
        <v>690</v>
      </c>
      <c r="BA65" s="1" t="s">
        <v>691</v>
      </c>
      <c r="BB65" s="1" t="s">
        <v>692</v>
      </c>
      <c r="BC65" s="1" t="s">
        <v>693</v>
      </c>
      <c r="BE65" s="1" t="s">
        <v>694</v>
      </c>
      <c r="BF65" s="1" t="s">
        <v>695</v>
      </c>
      <c r="BG65" s="1" t="s">
        <v>696</v>
      </c>
      <c r="BH65" s="1" t="s">
        <v>697</v>
      </c>
      <c r="BI65" s="1" t="s">
        <v>698</v>
      </c>
      <c r="BJ65" s="1" t="s">
        <v>699</v>
      </c>
      <c r="BK65" s="1" t="s">
        <v>700</v>
      </c>
      <c r="BL65" s="1" t="s">
        <v>701</v>
      </c>
      <c r="BM65" s="1" t="s">
        <v>702</v>
      </c>
      <c r="BN65" s="1" t="s">
        <v>703</v>
      </c>
      <c r="BO65" s="1" t="s">
        <v>704</v>
      </c>
      <c r="BP65" s="1" t="s">
        <v>705</v>
      </c>
      <c r="BQ65" s="1" t="s">
        <v>706</v>
      </c>
      <c r="BR65" s="1" t="s">
        <v>707</v>
      </c>
      <c r="BS65" s="1" t="s">
        <v>708</v>
      </c>
      <c r="BT65" s="1" t="s">
        <v>709</v>
      </c>
      <c r="BU65" s="1" t="s">
        <v>710</v>
      </c>
      <c r="BV65" s="1" t="s">
        <v>711</v>
      </c>
      <c r="BW65" s="1" t="s">
        <v>712</v>
      </c>
      <c r="BX65" s="1" t="s">
        <v>713</v>
      </c>
      <c r="BY65" s="1" t="s">
        <v>714</v>
      </c>
      <c r="BZ65" s="1" t="s">
        <v>715</v>
      </c>
      <c r="CA65" s="1" t="s">
        <v>716</v>
      </c>
      <c r="CB65" s="1" t="s">
        <v>717</v>
      </c>
      <c r="CC65" s="1" t="s">
        <v>718</v>
      </c>
      <c r="CD65" s="1" t="s">
        <v>84</v>
      </c>
    </row>
    <row r="66" spans="1:82" ht="5.0999999999999996" customHeight="1" x14ac:dyDescent="0.35"/>
    <row r="67" spans="1:82" ht="13.9" x14ac:dyDescent="0.4">
      <c r="A67" s="30"/>
      <c r="B67" s="30"/>
      <c r="C67" s="14" t="s">
        <v>57</v>
      </c>
      <c r="D67" s="30"/>
      <c r="E67" s="219">
        <f>SUM(E69:E289)</f>
        <v>74</v>
      </c>
      <c r="F67" s="219">
        <f t="shared" ref="F67:AC67" si="77">SUM(F69:F289)</f>
        <v>126</v>
      </c>
      <c r="G67" s="219">
        <f t="shared" si="77"/>
        <v>193</v>
      </c>
      <c r="H67" s="219">
        <f t="shared" si="77"/>
        <v>157</v>
      </c>
      <c r="I67" s="219">
        <f t="shared" si="77"/>
        <v>1131</v>
      </c>
      <c r="J67" s="219">
        <f t="shared" si="77"/>
        <v>393</v>
      </c>
      <c r="K67" s="219">
        <f t="shared" si="77"/>
        <v>310</v>
      </c>
      <c r="L67" s="219">
        <f t="shared" si="77"/>
        <v>4</v>
      </c>
      <c r="M67" s="219">
        <f t="shared" si="77"/>
        <v>187</v>
      </c>
      <c r="N67" s="219">
        <f t="shared" si="77"/>
        <v>11</v>
      </c>
      <c r="O67" s="219">
        <f t="shared" si="77"/>
        <v>530</v>
      </c>
      <c r="P67" s="219">
        <f t="shared" si="77"/>
        <v>4</v>
      </c>
      <c r="Q67" s="219">
        <f t="shared" si="77"/>
        <v>687</v>
      </c>
      <c r="R67" s="219">
        <f t="shared" si="77"/>
        <v>364.51999999999987</v>
      </c>
      <c r="S67" s="219">
        <f t="shared" si="77"/>
        <v>883</v>
      </c>
      <c r="T67" s="219">
        <f t="shared" si="77"/>
        <v>68</v>
      </c>
      <c r="U67" s="219">
        <f t="shared" si="77"/>
        <v>11</v>
      </c>
      <c r="V67" s="219">
        <f t="shared" si="77"/>
        <v>115</v>
      </c>
      <c r="W67" s="219">
        <f t="shared" si="77"/>
        <v>351</v>
      </c>
      <c r="X67" s="219">
        <f t="shared" si="77"/>
        <v>203</v>
      </c>
      <c r="Y67" s="219">
        <f t="shared" si="77"/>
        <v>48</v>
      </c>
      <c r="Z67" s="219">
        <f t="shared" si="77"/>
        <v>1657</v>
      </c>
      <c r="AA67" s="219">
        <f t="shared" si="77"/>
        <v>33</v>
      </c>
      <c r="AB67" s="219">
        <f t="shared" si="77"/>
        <v>12</v>
      </c>
      <c r="AC67" s="219">
        <f t="shared" si="77"/>
        <v>106</v>
      </c>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E67" s="63">
        <f t="shared" ref="BE67:CD67" si="78">SUM(BE69:BE289)</f>
        <v>6237000.0000000009</v>
      </c>
      <c r="BF67" s="63">
        <f t="shared" si="78"/>
        <v>142759476.0664615</v>
      </c>
      <c r="BG67" s="63">
        <f t="shared" si="78"/>
        <v>50643069.230769217</v>
      </c>
      <c r="BH67" s="63">
        <f t="shared" si="78"/>
        <v>4204834.6153846141</v>
      </c>
      <c r="BI67" s="63">
        <f t="shared" si="78"/>
        <v>38820184.615384631</v>
      </c>
      <c r="BJ67" s="63">
        <f t="shared" si="78"/>
        <v>34502261.538461529</v>
      </c>
      <c r="BK67" s="63">
        <f t="shared" si="78"/>
        <v>186526525.96578461</v>
      </c>
      <c r="BL67" s="63">
        <f t="shared" si="78"/>
        <v>161065.3846153846</v>
      </c>
      <c r="BM67" s="63">
        <f t="shared" si="78"/>
        <v>1679877.692307692</v>
      </c>
      <c r="BN67" s="63">
        <f t="shared" si="78"/>
        <v>2935022.1230769278</v>
      </c>
      <c r="BO67" s="63">
        <f t="shared" si="78"/>
        <v>86152846.153846085</v>
      </c>
      <c r="BP67" s="63">
        <f t="shared" si="78"/>
        <v>178200</v>
      </c>
      <c r="BQ67" s="63">
        <f t="shared" si="78"/>
        <v>34872369.230769224</v>
      </c>
      <c r="BR67" s="63">
        <f t="shared" si="78"/>
        <v>134211741.23076919</v>
      </c>
      <c r="BS67" s="63">
        <f t="shared" si="78"/>
        <v>58904695.384615362</v>
      </c>
      <c r="BT67" s="63">
        <f t="shared" si="78"/>
        <v>607936.15384615376</v>
      </c>
      <c r="BU67" s="63">
        <f t="shared" si="78"/>
        <v>1809415.3846153845</v>
      </c>
      <c r="BV67" s="63">
        <f t="shared" si="78"/>
        <v>1618604.3076923068</v>
      </c>
      <c r="BW67" s="63">
        <f t="shared" si="78"/>
        <v>4907353.846153846</v>
      </c>
      <c r="BX67" s="63">
        <f t="shared" si="78"/>
        <v>2772243.6923076916</v>
      </c>
      <c r="BY67" s="63">
        <f t="shared" si="78"/>
        <v>764340.92307692312</v>
      </c>
      <c r="BZ67" s="63">
        <f t="shared" si="78"/>
        <v>22375340.307692319</v>
      </c>
      <c r="CA67" s="63">
        <f t="shared" si="78"/>
        <v>371752.61538461538</v>
      </c>
      <c r="CB67" s="63">
        <f t="shared" si="78"/>
        <v>2110984.615384615</v>
      </c>
      <c r="CC67" s="63">
        <f t="shared" si="78"/>
        <v>2646269.9999999995</v>
      </c>
      <c r="CD67" s="187">
        <f t="shared" si="78"/>
        <v>822773411.07840025</v>
      </c>
    </row>
    <row r="68" spans="1:82" ht="5.0999999999999996" customHeight="1" x14ac:dyDescent="0.35"/>
    <row r="69" spans="1:82" ht="13.9" x14ac:dyDescent="0.4">
      <c r="A69" s="12" t="str">
        <f>'Fibre Optic'!A69</f>
        <v>EGR</v>
      </c>
      <c r="B69" s="12">
        <f>'Fibre Optic'!B69</f>
        <v>1</v>
      </c>
      <c r="C69" t="str">
        <f>'Fibre Optic'!C69</f>
        <v>Avon Yard to West Merredin</v>
      </c>
      <c r="D69" s="204">
        <f>'DORC build-up'!I13</f>
        <v>1.3</v>
      </c>
      <c r="E69" s="188">
        <v>12</v>
      </c>
      <c r="F69" s="188">
        <v>6</v>
      </c>
      <c r="G69" s="188">
        <v>22</v>
      </c>
      <c r="H69" s="188">
        <v>16</v>
      </c>
      <c r="I69" s="188">
        <v>144</v>
      </c>
      <c r="J69" s="188">
        <v>33</v>
      </c>
      <c r="K69" s="188">
        <v>39</v>
      </c>
      <c r="L69" s="188">
        <v>1</v>
      </c>
      <c r="M69" s="188">
        <v>5</v>
      </c>
      <c r="N69" s="188">
        <v>0</v>
      </c>
      <c r="O69" s="188">
        <v>36</v>
      </c>
      <c r="P69" s="188">
        <v>0</v>
      </c>
      <c r="Q69" s="188">
        <v>100</v>
      </c>
      <c r="R69" s="188">
        <v>189.39999999999995</v>
      </c>
      <c r="S69" s="188">
        <v>87</v>
      </c>
      <c r="T69" s="188">
        <v>13</v>
      </c>
      <c r="U69" s="188">
        <v>0</v>
      </c>
      <c r="V69" s="188">
        <v>20</v>
      </c>
      <c r="W69" s="188">
        <v>28</v>
      </c>
      <c r="X69" s="188">
        <v>45</v>
      </c>
      <c r="Y69" s="188">
        <v>0</v>
      </c>
      <c r="Z69" s="188">
        <v>89</v>
      </c>
      <c r="AA69" s="188">
        <v>0</v>
      </c>
      <c r="AB69" s="188">
        <v>1</v>
      </c>
      <c r="AC69" s="188">
        <v>13</v>
      </c>
      <c r="AE69" s="291">
        <f>$J$14</f>
        <v>68538.461538461532</v>
      </c>
      <c r="AF69" s="291">
        <f>$J$16</f>
        <v>939207.07938461541</v>
      </c>
      <c r="AG69" s="291">
        <f>$J$18</f>
        <v>205615.3846153846</v>
      </c>
      <c r="AH69" s="291">
        <f>$J$20</f>
        <v>20561.538461538457</v>
      </c>
      <c r="AI69" s="291">
        <f>$J$22</f>
        <v>27415.384615384617</v>
      </c>
      <c r="AJ69" s="291">
        <f>$J$24</f>
        <v>68538.461538461532</v>
      </c>
      <c r="AK69" s="291">
        <f>$J$26</f>
        <v>469603.53969230771</v>
      </c>
      <c r="AL69" s="291">
        <f>$J$28</f>
        <v>34269.230769230766</v>
      </c>
      <c r="AM69" s="291">
        <f>$J$30</f>
        <v>6853.8461538461543</v>
      </c>
      <c r="AN69" s="291">
        <f>$J$32</f>
        <v>234801.7698461542</v>
      </c>
      <c r="AO69" s="291">
        <f>$J$34</f>
        <v>137076.92307692306</v>
      </c>
      <c r="AP69" s="291">
        <f>$J$36</f>
        <v>34269.230769230766</v>
      </c>
      <c r="AQ69" s="291">
        <f>$J$38</f>
        <v>41123.076923076915</v>
      </c>
      <c r="AR69" s="291">
        <f>$J$40</f>
        <v>274153.84615384613</v>
      </c>
      <c r="AS69" s="291">
        <f>$J$42</f>
        <v>54830.769230769234</v>
      </c>
      <c r="AT69" s="291">
        <f>$J$44</f>
        <v>6853.8461538461543</v>
      </c>
      <c r="AU69" s="291">
        <f>$J$46</f>
        <v>137076.92307692306</v>
      </c>
      <c r="AV69" s="291">
        <f>$J$48</f>
        <v>10966.153846153846</v>
      </c>
      <c r="AW69" s="291">
        <f>$J$50</f>
        <v>10966.153846153846</v>
      </c>
      <c r="AX69" s="291">
        <f>$J$52</f>
        <v>10966.153846153846</v>
      </c>
      <c r="AY69" s="291">
        <f>$J$54</f>
        <v>10966.153846153846</v>
      </c>
      <c r="AZ69" s="291">
        <f>$J$56</f>
        <v>10966.153846153846</v>
      </c>
      <c r="BA69" s="291">
        <f>$J$58</f>
        <v>10966.153846153846</v>
      </c>
      <c r="BB69" s="291">
        <f>$J$60</f>
        <v>137076.92307692306</v>
      </c>
      <c r="BC69" s="291">
        <f>$J$62</f>
        <v>20561.538461538457</v>
      </c>
      <c r="BE69" s="238">
        <f t="shared" ref="BE69:BE132" si="79">AE69*E69*$D69</f>
        <v>1069200</v>
      </c>
      <c r="BF69" s="200">
        <f t="shared" ref="BF69:BF132" si="80">AF69*F69*$D69</f>
        <v>7325815.2192000002</v>
      </c>
      <c r="BG69" s="200">
        <f t="shared" ref="BG69:BG132" si="81">AG69*G69*$D69</f>
        <v>5880600</v>
      </c>
      <c r="BH69" s="200">
        <f t="shared" ref="BH69:BH132" si="82">AH69*H69*$D69</f>
        <v>427679.99999999994</v>
      </c>
      <c r="BI69" s="200">
        <f t="shared" ref="BI69:BI132" si="83">AI69*I69*$D69</f>
        <v>5132160.0000000009</v>
      </c>
      <c r="BJ69" s="200">
        <f t="shared" ref="BJ69:BJ132" si="84">AJ69*J69*$D69</f>
        <v>2940300</v>
      </c>
      <c r="BK69" s="200">
        <f t="shared" ref="BK69:BK132" si="85">AK69*K69*$D69</f>
        <v>23808899.462400001</v>
      </c>
      <c r="BL69" s="200">
        <f t="shared" ref="BL69:BL132" si="86">AL69*L69*$D69</f>
        <v>44550</v>
      </c>
      <c r="BM69" s="200">
        <f t="shared" ref="BM69:BM132" si="87">AM69*M69*$D69</f>
        <v>44550.000000000007</v>
      </c>
      <c r="BN69" s="200">
        <f t="shared" ref="BN69:BN132" si="88">AN69*N69*$D69</f>
        <v>0</v>
      </c>
      <c r="BO69" s="200">
        <f t="shared" ref="BO69:BO132" si="89">AO69*O69*$D69</f>
        <v>6415199.9999999991</v>
      </c>
      <c r="BP69" s="200">
        <f t="shared" ref="BP69:BP132" si="90">AP69*P69*$D69</f>
        <v>0</v>
      </c>
      <c r="BQ69" s="200">
        <f t="shared" ref="BQ69:BQ132" si="91">AQ69*Q69*$D69</f>
        <v>5345999.9999999991</v>
      </c>
      <c r="BR69" s="200">
        <f t="shared" ref="BR69:BR132" si="92">AR69*R69*$D69</f>
        <v>67502159.99999997</v>
      </c>
      <c r="BS69" s="200">
        <f t="shared" ref="BS69:BS132" si="93">AS69*S69*$D69</f>
        <v>6201360</v>
      </c>
      <c r="BT69" s="200">
        <f t="shared" ref="BT69:BT132" si="94">AT69*T69*$D69</f>
        <v>115830</v>
      </c>
      <c r="BU69" s="200">
        <f t="shared" ref="BU69:BU132" si="95">AU69*U69*$D69</f>
        <v>0</v>
      </c>
      <c r="BV69" s="200">
        <f t="shared" ref="BV69:BV132" si="96">AV69*V69*$D69</f>
        <v>285120</v>
      </c>
      <c r="BW69" s="200">
        <f t="shared" ref="BW69:BW132" si="97">AW69*W69*$D69</f>
        <v>399168</v>
      </c>
      <c r="BX69" s="200">
        <f t="shared" ref="BX69:BX132" si="98">AX69*X69*$D69</f>
        <v>641520</v>
      </c>
      <c r="BY69" s="200">
        <f t="shared" ref="BY69:BY132" si="99">AY69*Y69*$D69</f>
        <v>0</v>
      </c>
      <c r="BZ69" s="200">
        <f t="shared" ref="BZ69:BZ132" si="100">AZ69*Z69*$D69</f>
        <v>1268784</v>
      </c>
      <c r="CA69" s="200">
        <f t="shared" ref="CA69:CA132" si="101">BA69*AA69*$D69</f>
        <v>0</v>
      </c>
      <c r="CB69" s="200">
        <f t="shared" ref="CB69:CB132" si="102">BB69*AB69*$D69</f>
        <v>178200</v>
      </c>
      <c r="CC69" s="238">
        <f t="shared" ref="CC69:CC132" si="103">BC69*AC69*$D69</f>
        <v>347489.99999999994</v>
      </c>
      <c r="CD69" s="187">
        <f>SUM(BE69:CC69)</f>
        <v>135374586.68159997</v>
      </c>
    </row>
    <row r="70" spans="1:82" ht="13.9" x14ac:dyDescent="0.4">
      <c r="A70" s="12" t="str">
        <f>'Fibre Optic'!A70</f>
        <v>EGR</v>
      </c>
      <c r="B70" s="12">
        <f>'Fibre Optic'!B70</f>
        <v>1</v>
      </c>
      <c r="C70" t="str">
        <f>'Fibre Optic'!C70</f>
        <v>West Merredin</v>
      </c>
      <c r="D70" s="204">
        <f>'DORC build-up'!I14</f>
        <v>1.3</v>
      </c>
      <c r="E70" s="188">
        <v>0</v>
      </c>
      <c r="F70" s="188">
        <v>0</v>
      </c>
      <c r="G70" s="188">
        <v>0</v>
      </c>
      <c r="H70" s="188">
        <v>0</v>
      </c>
      <c r="I70" s="188">
        <v>0</v>
      </c>
      <c r="J70" s="188">
        <v>0</v>
      </c>
      <c r="K70" s="188">
        <v>0</v>
      </c>
      <c r="L70" s="188">
        <v>0</v>
      </c>
      <c r="M70" s="188">
        <v>0</v>
      </c>
      <c r="N70" s="188">
        <v>0</v>
      </c>
      <c r="O70" s="188">
        <v>0</v>
      </c>
      <c r="P70" s="188">
        <v>0</v>
      </c>
      <c r="Q70" s="188">
        <v>0</v>
      </c>
      <c r="R70" s="188">
        <v>0</v>
      </c>
      <c r="S70" s="188">
        <v>0</v>
      </c>
      <c r="T70" s="188">
        <v>0</v>
      </c>
      <c r="U70" s="188">
        <v>0</v>
      </c>
      <c r="V70" s="188">
        <v>0</v>
      </c>
      <c r="W70" s="188">
        <v>0</v>
      </c>
      <c r="X70" s="188">
        <v>0</v>
      </c>
      <c r="Y70" s="188">
        <v>0</v>
      </c>
      <c r="Z70" s="188">
        <v>0</v>
      </c>
      <c r="AA70" s="188">
        <v>0</v>
      </c>
      <c r="AB70" s="188">
        <v>0</v>
      </c>
      <c r="AC70" s="188">
        <v>0</v>
      </c>
      <c r="AE70" s="291">
        <f t="shared" ref="AE70:AE133" si="104">$J$14</f>
        <v>68538.461538461532</v>
      </c>
      <c r="AF70" s="291">
        <f t="shared" ref="AF70:AF133" si="105">$J$16</f>
        <v>939207.07938461541</v>
      </c>
      <c r="AG70" s="291">
        <f t="shared" ref="AG70:AG133" si="106">$J$18</f>
        <v>205615.3846153846</v>
      </c>
      <c r="AH70" s="291">
        <f t="shared" ref="AH70:AH133" si="107">$J$20</f>
        <v>20561.538461538457</v>
      </c>
      <c r="AI70" s="291">
        <f t="shared" ref="AI70:AI133" si="108">$J$22</f>
        <v>27415.384615384617</v>
      </c>
      <c r="AJ70" s="291">
        <f t="shared" ref="AJ70:AJ133" si="109">$J$24</f>
        <v>68538.461538461532</v>
      </c>
      <c r="AK70" s="291">
        <f t="shared" ref="AK70:AK133" si="110">$J$26</f>
        <v>469603.53969230771</v>
      </c>
      <c r="AL70" s="291">
        <f t="shared" ref="AL70:AL133" si="111">$J$28</f>
        <v>34269.230769230766</v>
      </c>
      <c r="AM70" s="291">
        <f t="shared" ref="AM70:AM133" si="112">$J$30</f>
        <v>6853.8461538461543</v>
      </c>
      <c r="AN70" s="291">
        <f t="shared" ref="AN70:AN133" si="113">$J$32</f>
        <v>234801.7698461542</v>
      </c>
      <c r="AO70" s="291">
        <f t="shared" ref="AO70:AO133" si="114">$J$34</f>
        <v>137076.92307692306</v>
      </c>
      <c r="AP70" s="291">
        <f t="shared" ref="AP70:AP133" si="115">$J$36</f>
        <v>34269.230769230766</v>
      </c>
      <c r="AQ70" s="291">
        <f t="shared" ref="AQ70:AQ133" si="116">$J$38</f>
        <v>41123.076923076915</v>
      </c>
      <c r="AR70" s="291">
        <f t="shared" ref="AR70:AR133" si="117">$J$40</f>
        <v>274153.84615384613</v>
      </c>
      <c r="AS70" s="291">
        <f t="shared" ref="AS70:AS133" si="118">$J$42</f>
        <v>54830.769230769234</v>
      </c>
      <c r="AT70" s="291">
        <f t="shared" ref="AT70:AT133" si="119">$J$44</f>
        <v>6853.8461538461543</v>
      </c>
      <c r="AU70" s="291">
        <f t="shared" ref="AU70:AU133" si="120">$J$46</f>
        <v>137076.92307692306</v>
      </c>
      <c r="AV70" s="291">
        <f t="shared" ref="AV70:AV133" si="121">$J$48</f>
        <v>10966.153846153846</v>
      </c>
      <c r="AW70" s="291">
        <f t="shared" ref="AW70:AW133" si="122">$J$50</f>
        <v>10966.153846153846</v>
      </c>
      <c r="AX70" s="291">
        <f t="shared" ref="AX70:AX133" si="123">$J$52</f>
        <v>10966.153846153846</v>
      </c>
      <c r="AY70" s="291">
        <f t="shared" ref="AY70:AY133" si="124">$J$54</f>
        <v>10966.153846153846</v>
      </c>
      <c r="AZ70" s="291">
        <f t="shared" ref="AZ70:AZ133" si="125">$J$56</f>
        <v>10966.153846153846</v>
      </c>
      <c r="BA70" s="291">
        <f t="shared" ref="BA70:BA133" si="126">$J$58</f>
        <v>10966.153846153846</v>
      </c>
      <c r="BB70" s="291">
        <f t="shared" ref="BB70:BB133" si="127">$J$60</f>
        <v>137076.92307692306</v>
      </c>
      <c r="BC70" s="291">
        <f t="shared" ref="BC70:BC133" si="128">$J$62</f>
        <v>20561.538461538457</v>
      </c>
      <c r="BE70" s="238">
        <f t="shared" si="79"/>
        <v>0</v>
      </c>
      <c r="BF70" s="200">
        <f t="shared" si="80"/>
        <v>0</v>
      </c>
      <c r="BG70" s="200">
        <f t="shared" si="81"/>
        <v>0</v>
      </c>
      <c r="BH70" s="200">
        <f t="shared" si="82"/>
        <v>0</v>
      </c>
      <c r="BI70" s="200">
        <f t="shared" si="83"/>
        <v>0</v>
      </c>
      <c r="BJ70" s="200">
        <f t="shared" si="84"/>
        <v>0</v>
      </c>
      <c r="BK70" s="200">
        <f t="shared" si="85"/>
        <v>0</v>
      </c>
      <c r="BL70" s="200">
        <f t="shared" si="86"/>
        <v>0</v>
      </c>
      <c r="BM70" s="200">
        <f t="shared" si="87"/>
        <v>0</v>
      </c>
      <c r="BN70" s="200">
        <f t="shared" si="88"/>
        <v>0</v>
      </c>
      <c r="BO70" s="200">
        <f t="shared" si="89"/>
        <v>0</v>
      </c>
      <c r="BP70" s="200">
        <f t="shared" si="90"/>
        <v>0</v>
      </c>
      <c r="BQ70" s="200">
        <f t="shared" si="91"/>
        <v>0</v>
      </c>
      <c r="BR70" s="200">
        <f t="shared" si="92"/>
        <v>0</v>
      </c>
      <c r="BS70" s="200">
        <f t="shared" si="93"/>
        <v>0</v>
      </c>
      <c r="BT70" s="200">
        <f t="shared" si="94"/>
        <v>0</v>
      </c>
      <c r="BU70" s="200">
        <f t="shared" si="95"/>
        <v>0</v>
      </c>
      <c r="BV70" s="200">
        <f t="shared" si="96"/>
        <v>0</v>
      </c>
      <c r="BW70" s="200">
        <f t="shared" si="97"/>
        <v>0</v>
      </c>
      <c r="BX70" s="200">
        <f t="shared" si="98"/>
        <v>0</v>
      </c>
      <c r="BY70" s="200">
        <f t="shared" si="99"/>
        <v>0</v>
      </c>
      <c r="BZ70" s="200">
        <f t="shared" si="100"/>
        <v>0</v>
      </c>
      <c r="CA70" s="200">
        <f t="shared" si="101"/>
        <v>0</v>
      </c>
      <c r="CB70" s="200">
        <f t="shared" si="102"/>
        <v>0</v>
      </c>
      <c r="CC70" s="238">
        <f t="shared" si="103"/>
        <v>0</v>
      </c>
      <c r="CD70" s="187">
        <f t="shared" ref="CD70:CD133" si="129">SUM(BE70:CC70)</f>
        <v>0</v>
      </c>
    </row>
    <row r="71" spans="1:82" ht="13.9" x14ac:dyDescent="0.4">
      <c r="A71" s="12" t="str">
        <f>'Fibre Optic'!A71</f>
        <v>EGR</v>
      </c>
      <c r="B71" s="12">
        <f>'Fibre Optic'!B71</f>
        <v>1</v>
      </c>
      <c r="C71" t="str">
        <f>'Fibre Optic'!C71</f>
        <v>West Merredin to Merredin</v>
      </c>
      <c r="D71" s="204">
        <f>'DORC build-up'!I15</f>
        <v>1.3</v>
      </c>
      <c r="E71" s="188">
        <v>0</v>
      </c>
      <c r="F71" s="188">
        <v>1</v>
      </c>
      <c r="G71" s="188">
        <v>1</v>
      </c>
      <c r="H71" s="188">
        <v>2</v>
      </c>
      <c r="I71" s="188">
        <v>4</v>
      </c>
      <c r="J71" s="188">
        <v>1</v>
      </c>
      <c r="K71" s="188">
        <v>1</v>
      </c>
      <c r="L71" s="188">
        <v>0</v>
      </c>
      <c r="M71" s="188">
        <v>0</v>
      </c>
      <c r="N71" s="188">
        <v>0</v>
      </c>
      <c r="O71" s="188">
        <v>1</v>
      </c>
      <c r="P71" s="188">
        <v>0</v>
      </c>
      <c r="Q71" s="188">
        <v>4</v>
      </c>
      <c r="R71" s="188">
        <v>0</v>
      </c>
      <c r="S71" s="188">
        <v>4</v>
      </c>
      <c r="T71" s="188">
        <v>0</v>
      </c>
      <c r="U71" s="188">
        <v>0</v>
      </c>
      <c r="V71" s="188">
        <v>2</v>
      </c>
      <c r="W71" s="188">
        <v>0</v>
      </c>
      <c r="X71" s="188">
        <v>0</v>
      </c>
      <c r="Y71" s="188">
        <v>0</v>
      </c>
      <c r="Z71" s="188">
        <v>7</v>
      </c>
      <c r="AA71" s="188">
        <v>0</v>
      </c>
      <c r="AB71" s="188">
        <v>0</v>
      </c>
      <c r="AC71" s="188">
        <v>0</v>
      </c>
      <c r="AE71" s="291">
        <f t="shared" si="104"/>
        <v>68538.461538461532</v>
      </c>
      <c r="AF71" s="291">
        <f t="shared" si="105"/>
        <v>939207.07938461541</v>
      </c>
      <c r="AG71" s="291">
        <f t="shared" si="106"/>
        <v>205615.3846153846</v>
      </c>
      <c r="AH71" s="291">
        <f t="shared" si="107"/>
        <v>20561.538461538457</v>
      </c>
      <c r="AI71" s="291">
        <f t="shared" si="108"/>
        <v>27415.384615384617</v>
      </c>
      <c r="AJ71" s="291">
        <f t="shared" si="109"/>
        <v>68538.461538461532</v>
      </c>
      <c r="AK71" s="291">
        <f t="shared" si="110"/>
        <v>469603.53969230771</v>
      </c>
      <c r="AL71" s="291">
        <f t="shared" si="111"/>
        <v>34269.230769230766</v>
      </c>
      <c r="AM71" s="291">
        <f t="shared" si="112"/>
        <v>6853.8461538461543</v>
      </c>
      <c r="AN71" s="291">
        <f t="shared" si="113"/>
        <v>234801.7698461542</v>
      </c>
      <c r="AO71" s="291">
        <f t="shared" si="114"/>
        <v>137076.92307692306</v>
      </c>
      <c r="AP71" s="291">
        <f t="shared" si="115"/>
        <v>34269.230769230766</v>
      </c>
      <c r="AQ71" s="291">
        <f t="shared" si="116"/>
        <v>41123.076923076915</v>
      </c>
      <c r="AR71" s="291">
        <f t="shared" si="117"/>
        <v>274153.84615384613</v>
      </c>
      <c r="AS71" s="291">
        <f t="shared" si="118"/>
        <v>54830.769230769234</v>
      </c>
      <c r="AT71" s="291">
        <f t="shared" si="119"/>
        <v>6853.8461538461543</v>
      </c>
      <c r="AU71" s="291">
        <f t="shared" si="120"/>
        <v>137076.92307692306</v>
      </c>
      <c r="AV71" s="291">
        <f t="shared" si="121"/>
        <v>10966.153846153846</v>
      </c>
      <c r="AW71" s="291">
        <f t="shared" si="122"/>
        <v>10966.153846153846</v>
      </c>
      <c r="AX71" s="291">
        <f t="shared" si="123"/>
        <v>10966.153846153846</v>
      </c>
      <c r="AY71" s="291">
        <f t="shared" si="124"/>
        <v>10966.153846153846</v>
      </c>
      <c r="AZ71" s="291">
        <f t="shared" si="125"/>
        <v>10966.153846153846</v>
      </c>
      <c r="BA71" s="291">
        <f t="shared" si="126"/>
        <v>10966.153846153846</v>
      </c>
      <c r="BB71" s="291">
        <f t="shared" si="127"/>
        <v>137076.92307692306</v>
      </c>
      <c r="BC71" s="291">
        <f t="shared" si="128"/>
        <v>20561.538461538457</v>
      </c>
      <c r="BE71" s="238">
        <f t="shared" si="79"/>
        <v>0</v>
      </c>
      <c r="BF71" s="200">
        <f t="shared" si="80"/>
        <v>1220969.2032000001</v>
      </c>
      <c r="BG71" s="200">
        <f t="shared" si="81"/>
        <v>267300</v>
      </c>
      <c r="BH71" s="200">
        <f t="shared" si="82"/>
        <v>53459.999999999993</v>
      </c>
      <c r="BI71" s="200">
        <f t="shared" si="83"/>
        <v>142560</v>
      </c>
      <c r="BJ71" s="200">
        <f t="shared" si="84"/>
        <v>89100</v>
      </c>
      <c r="BK71" s="200">
        <f t="shared" si="85"/>
        <v>610484.60160000005</v>
      </c>
      <c r="BL71" s="200">
        <f t="shared" si="86"/>
        <v>0</v>
      </c>
      <c r="BM71" s="200">
        <f t="shared" si="87"/>
        <v>0</v>
      </c>
      <c r="BN71" s="200">
        <f t="shared" si="88"/>
        <v>0</v>
      </c>
      <c r="BO71" s="200">
        <f t="shared" si="89"/>
        <v>178200</v>
      </c>
      <c r="BP71" s="200">
        <f t="shared" si="90"/>
        <v>0</v>
      </c>
      <c r="BQ71" s="200">
        <f t="shared" si="91"/>
        <v>213839.99999999997</v>
      </c>
      <c r="BR71" s="200">
        <f t="shared" si="92"/>
        <v>0</v>
      </c>
      <c r="BS71" s="200">
        <f t="shared" si="93"/>
        <v>285120</v>
      </c>
      <c r="BT71" s="200">
        <f t="shared" si="94"/>
        <v>0</v>
      </c>
      <c r="BU71" s="200">
        <f t="shared" si="95"/>
        <v>0</v>
      </c>
      <c r="BV71" s="200">
        <f t="shared" si="96"/>
        <v>28512</v>
      </c>
      <c r="BW71" s="200">
        <f t="shared" si="97"/>
        <v>0</v>
      </c>
      <c r="BX71" s="200">
        <f t="shared" si="98"/>
        <v>0</v>
      </c>
      <c r="BY71" s="200">
        <f t="shared" si="99"/>
        <v>0</v>
      </c>
      <c r="BZ71" s="200">
        <f t="shared" si="100"/>
        <v>99792</v>
      </c>
      <c r="CA71" s="200">
        <f t="shared" si="101"/>
        <v>0</v>
      </c>
      <c r="CB71" s="200">
        <f t="shared" si="102"/>
        <v>0</v>
      </c>
      <c r="CC71" s="238">
        <f t="shared" si="103"/>
        <v>0</v>
      </c>
      <c r="CD71" s="187">
        <f t="shared" si="129"/>
        <v>3189337.8048</v>
      </c>
    </row>
    <row r="72" spans="1:82" ht="13.9" x14ac:dyDescent="0.4">
      <c r="A72" s="12" t="str">
        <f>'Fibre Optic'!A72</f>
        <v>EGR</v>
      </c>
      <c r="B72" s="12">
        <f>'Fibre Optic'!B72</f>
        <v>1</v>
      </c>
      <c r="C72" t="str">
        <f>'Fibre Optic'!C72</f>
        <v>Merredin</v>
      </c>
      <c r="D72" s="204">
        <f>'DORC build-up'!I16</f>
        <v>1.3</v>
      </c>
      <c r="E72" s="188">
        <v>0</v>
      </c>
      <c r="F72" s="188">
        <v>0</v>
      </c>
      <c r="G72" s="188">
        <v>0</v>
      </c>
      <c r="H72" s="188">
        <v>0</v>
      </c>
      <c r="I72" s="188">
        <v>0</v>
      </c>
      <c r="J72" s="188">
        <v>0</v>
      </c>
      <c r="K72" s="188">
        <v>0</v>
      </c>
      <c r="L72" s="188">
        <v>0</v>
      </c>
      <c r="M72" s="188">
        <v>0</v>
      </c>
      <c r="N72" s="188">
        <v>0</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E72" s="291">
        <f t="shared" si="104"/>
        <v>68538.461538461532</v>
      </c>
      <c r="AF72" s="291">
        <f t="shared" si="105"/>
        <v>939207.07938461541</v>
      </c>
      <c r="AG72" s="291">
        <f t="shared" si="106"/>
        <v>205615.3846153846</v>
      </c>
      <c r="AH72" s="291">
        <f t="shared" si="107"/>
        <v>20561.538461538457</v>
      </c>
      <c r="AI72" s="291">
        <f t="shared" si="108"/>
        <v>27415.384615384617</v>
      </c>
      <c r="AJ72" s="291">
        <f t="shared" si="109"/>
        <v>68538.461538461532</v>
      </c>
      <c r="AK72" s="291">
        <f t="shared" si="110"/>
        <v>469603.53969230771</v>
      </c>
      <c r="AL72" s="291">
        <f t="shared" si="111"/>
        <v>34269.230769230766</v>
      </c>
      <c r="AM72" s="291">
        <f t="shared" si="112"/>
        <v>6853.8461538461543</v>
      </c>
      <c r="AN72" s="291">
        <f t="shared" si="113"/>
        <v>234801.7698461542</v>
      </c>
      <c r="AO72" s="291">
        <f t="shared" si="114"/>
        <v>137076.92307692306</v>
      </c>
      <c r="AP72" s="291">
        <f t="shared" si="115"/>
        <v>34269.230769230766</v>
      </c>
      <c r="AQ72" s="291">
        <f t="shared" si="116"/>
        <v>41123.076923076915</v>
      </c>
      <c r="AR72" s="291">
        <f t="shared" si="117"/>
        <v>274153.84615384613</v>
      </c>
      <c r="AS72" s="291">
        <f t="shared" si="118"/>
        <v>54830.769230769234</v>
      </c>
      <c r="AT72" s="291">
        <f t="shared" si="119"/>
        <v>6853.8461538461543</v>
      </c>
      <c r="AU72" s="291">
        <f t="shared" si="120"/>
        <v>137076.92307692306</v>
      </c>
      <c r="AV72" s="291">
        <f t="shared" si="121"/>
        <v>10966.153846153846</v>
      </c>
      <c r="AW72" s="291">
        <f t="shared" si="122"/>
        <v>10966.153846153846</v>
      </c>
      <c r="AX72" s="291">
        <f t="shared" si="123"/>
        <v>10966.153846153846</v>
      </c>
      <c r="AY72" s="291">
        <f t="shared" si="124"/>
        <v>10966.153846153846</v>
      </c>
      <c r="AZ72" s="291">
        <f t="shared" si="125"/>
        <v>10966.153846153846</v>
      </c>
      <c r="BA72" s="291">
        <f t="shared" si="126"/>
        <v>10966.153846153846</v>
      </c>
      <c r="BB72" s="291">
        <f t="shared" si="127"/>
        <v>137076.92307692306</v>
      </c>
      <c r="BC72" s="291">
        <f t="shared" si="128"/>
        <v>20561.538461538457</v>
      </c>
      <c r="BE72" s="238">
        <f t="shared" si="79"/>
        <v>0</v>
      </c>
      <c r="BF72" s="200">
        <f t="shared" si="80"/>
        <v>0</v>
      </c>
      <c r="BG72" s="200">
        <f t="shared" si="81"/>
        <v>0</v>
      </c>
      <c r="BH72" s="200">
        <f t="shared" si="82"/>
        <v>0</v>
      </c>
      <c r="BI72" s="200">
        <f t="shared" si="83"/>
        <v>0</v>
      </c>
      <c r="BJ72" s="200">
        <f t="shared" si="84"/>
        <v>0</v>
      </c>
      <c r="BK72" s="200">
        <f t="shared" si="85"/>
        <v>0</v>
      </c>
      <c r="BL72" s="200">
        <f t="shared" si="86"/>
        <v>0</v>
      </c>
      <c r="BM72" s="200">
        <f t="shared" si="87"/>
        <v>0</v>
      </c>
      <c r="BN72" s="200">
        <f t="shared" si="88"/>
        <v>0</v>
      </c>
      <c r="BO72" s="200">
        <f t="shared" si="89"/>
        <v>0</v>
      </c>
      <c r="BP72" s="200">
        <f t="shared" si="90"/>
        <v>0</v>
      </c>
      <c r="BQ72" s="200">
        <f t="shared" si="91"/>
        <v>0</v>
      </c>
      <c r="BR72" s="200">
        <f t="shared" si="92"/>
        <v>0</v>
      </c>
      <c r="BS72" s="200">
        <f t="shared" si="93"/>
        <v>0</v>
      </c>
      <c r="BT72" s="200">
        <f t="shared" si="94"/>
        <v>0</v>
      </c>
      <c r="BU72" s="200">
        <f t="shared" si="95"/>
        <v>0</v>
      </c>
      <c r="BV72" s="200">
        <f t="shared" si="96"/>
        <v>0</v>
      </c>
      <c r="BW72" s="200">
        <f t="shared" si="97"/>
        <v>0</v>
      </c>
      <c r="BX72" s="200">
        <f t="shared" si="98"/>
        <v>0</v>
      </c>
      <c r="BY72" s="200">
        <f t="shared" si="99"/>
        <v>0</v>
      </c>
      <c r="BZ72" s="200">
        <f t="shared" si="100"/>
        <v>0</v>
      </c>
      <c r="CA72" s="200">
        <f t="shared" si="101"/>
        <v>0</v>
      </c>
      <c r="CB72" s="200">
        <f t="shared" si="102"/>
        <v>0</v>
      </c>
      <c r="CC72" s="238">
        <f t="shared" si="103"/>
        <v>0</v>
      </c>
      <c r="CD72" s="187">
        <f t="shared" si="129"/>
        <v>0</v>
      </c>
    </row>
    <row r="73" spans="1:82" ht="13.9" x14ac:dyDescent="0.4">
      <c r="A73" s="12" t="str">
        <f>'Fibre Optic'!A73</f>
        <v>EGR</v>
      </c>
      <c r="B73" s="12">
        <f>'Fibre Optic'!B73</f>
        <v>1</v>
      </c>
      <c r="C73" t="str">
        <f>'Fibre Optic'!C73</f>
        <v>Merredin to Southern Cross</v>
      </c>
      <c r="D73" s="204">
        <f>'DORC build-up'!I17</f>
        <v>1.4</v>
      </c>
      <c r="E73" s="188">
        <v>6</v>
      </c>
      <c r="F73" s="188">
        <v>3</v>
      </c>
      <c r="G73" s="188">
        <v>16</v>
      </c>
      <c r="H73" s="188">
        <v>14</v>
      </c>
      <c r="I73" s="188">
        <v>105</v>
      </c>
      <c r="J73" s="188">
        <v>20</v>
      </c>
      <c r="K73" s="188">
        <v>20</v>
      </c>
      <c r="L73" s="188">
        <v>0</v>
      </c>
      <c r="M73" s="188">
        <v>2</v>
      </c>
      <c r="N73" s="188">
        <v>0</v>
      </c>
      <c r="O73" s="188">
        <v>17</v>
      </c>
      <c r="P73" s="188">
        <v>0</v>
      </c>
      <c r="Q73" s="188">
        <v>86</v>
      </c>
      <c r="R73" s="188">
        <v>134.59999999999997</v>
      </c>
      <c r="S73" s="188">
        <v>52</v>
      </c>
      <c r="T73" s="188">
        <v>11</v>
      </c>
      <c r="U73" s="188">
        <v>0</v>
      </c>
      <c r="V73" s="188">
        <v>24</v>
      </c>
      <c r="W73" s="188">
        <v>21</v>
      </c>
      <c r="X73" s="188">
        <v>24</v>
      </c>
      <c r="Y73" s="188">
        <v>0</v>
      </c>
      <c r="Z73" s="188">
        <v>55</v>
      </c>
      <c r="AA73" s="188">
        <v>0</v>
      </c>
      <c r="AB73" s="188">
        <v>0</v>
      </c>
      <c r="AC73" s="188">
        <v>10</v>
      </c>
      <c r="AE73" s="291">
        <f t="shared" si="104"/>
        <v>68538.461538461532</v>
      </c>
      <c r="AF73" s="291">
        <f t="shared" si="105"/>
        <v>939207.07938461541</v>
      </c>
      <c r="AG73" s="291">
        <f t="shared" si="106"/>
        <v>205615.3846153846</v>
      </c>
      <c r="AH73" s="291">
        <f t="shared" si="107"/>
        <v>20561.538461538457</v>
      </c>
      <c r="AI73" s="291">
        <f t="shared" si="108"/>
        <v>27415.384615384617</v>
      </c>
      <c r="AJ73" s="291">
        <f t="shared" si="109"/>
        <v>68538.461538461532</v>
      </c>
      <c r="AK73" s="291">
        <f t="shared" si="110"/>
        <v>469603.53969230771</v>
      </c>
      <c r="AL73" s="291">
        <f t="shared" si="111"/>
        <v>34269.230769230766</v>
      </c>
      <c r="AM73" s="291">
        <f t="shared" si="112"/>
        <v>6853.8461538461543</v>
      </c>
      <c r="AN73" s="291">
        <f t="shared" si="113"/>
        <v>234801.7698461542</v>
      </c>
      <c r="AO73" s="291">
        <f t="shared" si="114"/>
        <v>137076.92307692306</v>
      </c>
      <c r="AP73" s="291">
        <f t="shared" si="115"/>
        <v>34269.230769230766</v>
      </c>
      <c r="AQ73" s="291">
        <f t="shared" si="116"/>
        <v>41123.076923076915</v>
      </c>
      <c r="AR73" s="291">
        <f t="shared" si="117"/>
        <v>274153.84615384613</v>
      </c>
      <c r="AS73" s="291">
        <f t="shared" si="118"/>
        <v>54830.769230769234</v>
      </c>
      <c r="AT73" s="291">
        <f t="shared" si="119"/>
        <v>6853.8461538461543</v>
      </c>
      <c r="AU73" s="291">
        <f t="shared" si="120"/>
        <v>137076.92307692306</v>
      </c>
      <c r="AV73" s="291">
        <f t="shared" si="121"/>
        <v>10966.153846153846</v>
      </c>
      <c r="AW73" s="291">
        <f t="shared" si="122"/>
        <v>10966.153846153846</v>
      </c>
      <c r="AX73" s="291">
        <f t="shared" si="123"/>
        <v>10966.153846153846</v>
      </c>
      <c r="AY73" s="291">
        <f t="shared" si="124"/>
        <v>10966.153846153846</v>
      </c>
      <c r="AZ73" s="291">
        <f t="shared" si="125"/>
        <v>10966.153846153846</v>
      </c>
      <c r="BA73" s="291">
        <f t="shared" si="126"/>
        <v>10966.153846153846</v>
      </c>
      <c r="BB73" s="291">
        <f t="shared" si="127"/>
        <v>137076.92307692306</v>
      </c>
      <c r="BC73" s="291">
        <f t="shared" si="128"/>
        <v>20561.538461538457</v>
      </c>
      <c r="BE73" s="238">
        <f t="shared" si="79"/>
        <v>575723.07692307688</v>
      </c>
      <c r="BF73" s="200">
        <f t="shared" si="80"/>
        <v>3944669.7334153843</v>
      </c>
      <c r="BG73" s="200">
        <f t="shared" si="81"/>
        <v>4605784.615384615</v>
      </c>
      <c r="BH73" s="200">
        <f t="shared" si="82"/>
        <v>403006.1538461537</v>
      </c>
      <c r="BI73" s="200">
        <f t="shared" si="83"/>
        <v>4030061.5384615385</v>
      </c>
      <c r="BJ73" s="200">
        <f t="shared" si="84"/>
        <v>1919076.9230769225</v>
      </c>
      <c r="BK73" s="200">
        <f t="shared" si="85"/>
        <v>13148899.111384615</v>
      </c>
      <c r="BL73" s="200">
        <f t="shared" si="86"/>
        <v>0</v>
      </c>
      <c r="BM73" s="200">
        <f t="shared" si="87"/>
        <v>19190.76923076923</v>
      </c>
      <c r="BN73" s="200">
        <f t="shared" si="88"/>
        <v>0</v>
      </c>
      <c r="BO73" s="200">
        <f t="shared" si="89"/>
        <v>3262430.7692307686</v>
      </c>
      <c r="BP73" s="200">
        <f t="shared" si="90"/>
        <v>0</v>
      </c>
      <c r="BQ73" s="200">
        <f t="shared" si="91"/>
        <v>4951218.4615384601</v>
      </c>
      <c r="BR73" s="200">
        <f t="shared" si="92"/>
        <v>51661550.769230753</v>
      </c>
      <c r="BS73" s="200">
        <f t="shared" si="93"/>
        <v>3991679.9999999995</v>
      </c>
      <c r="BT73" s="200">
        <f t="shared" si="94"/>
        <v>105549.23076923078</v>
      </c>
      <c r="BU73" s="200">
        <f t="shared" si="95"/>
        <v>0</v>
      </c>
      <c r="BV73" s="200">
        <f t="shared" si="96"/>
        <v>368462.76923076919</v>
      </c>
      <c r="BW73" s="200">
        <f t="shared" si="97"/>
        <v>322404.92307692301</v>
      </c>
      <c r="BX73" s="200">
        <f t="shared" si="98"/>
        <v>368462.76923076919</v>
      </c>
      <c r="BY73" s="200">
        <f t="shared" si="99"/>
        <v>0</v>
      </c>
      <c r="BZ73" s="200">
        <f t="shared" si="100"/>
        <v>844393.84615384601</v>
      </c>
      <c r="CA73" s="200">
        <f t="shared" si="101"/>
        <v>0</v>
      </c>
      <c r="CB73" s="200">
        <f t="shared" si="102"/>
        <v>0</v>
      </c>
      <c r="CC73" s="238">
        <f t="shared" si="103"/>
        <v>287861.53846153838</v>
      </c>
      <c r="CD73" s="187">
        <f t="shared" si="129"/>
        <v>94810426.998646125</v>
      </c>
    </row>
    <row r="74" spans="1:82" ht="13.9" x14ac:dyDescent="0.4">
      <c r="A74" s="12" t="str">
        <f>'Fibre Optic'!A74</f>
        <v>EGR</v>
      </c>
      <c r="B74" s="12">
        <f>'Fibre Optic'!B74</f>
        <v>1</v>
      </c>
      <c r="C74" t="str">
        <f>'Fibre Optic'!C74</f>
        <v>Southern Cross</v>
      </c>
      <c r="D74" s="204">
        <f>'DORC build-up'!I18</f>
        <v>0</v>
      </c>
      <c r="E74" s="188">
        <v>0</v>
      </c>
      <c r="F74" s="188">
        <v>0</v>
      </c>
      <c r="G74" s="188">
        <v>0</v>
      </c>
      <c r="H74" s="188">
        <v>0</v>
      </c>
      <c r="I74" s="188">
        <v>0</v>
      </c>
      <c r="J74" s="188">
        <v>0</v>
      </c>
      <c r="K74" s="188">
        <v>0</v>
      </c>
      <c r="L74" s="188">
        <v>0</v>
      </c>
      <c r="M74" s="188">
        <v>0</v>
      </c>
      <c r="N74" s="188">
        <v>0</v>
      </c>
      <c r="O74" s="188">
        <v>0</v>
      </c>
      <c r="P74" s="188">
        <v>0</v>
      </c>
      <c r="Q74" s="188">
        <v>0</v>
      </c>
      <c r="R74" s="188">
        <v>0</v>
      </c>
      <c r="S74" s="188">
        <v>0</v>
      </c>
      <c r="T74" s="188">
        <v>0</v>
      </c>
      <c r="U74" s="188">
        <v>0</v>
      </c>
      <c r="V74" s="188">
        <v>0</v>
      </c>
      <c r="W74" s="188">
        <v>0</v>
      </c>
      <c r="X74" s="188">
        <v>0</v>
      </c>
      <c r="Y74" s="188">
        <v>0</v>
      </c>
      <c r="Z74" s="188">
        <v>0</v>
      </c>
      <c r="AA74" s="188">
        <v>0</v>
      </c>
      <c r="AB74" s="188">
        <v>0</v>
      </c>
      <c r="AC74" s="188">
        <v>0</v>
      </c>
      <c r="AE74" s="291">
        <f t="shared" si="104"/>
        <v>68538.461538461532</v>
      </c>
      <c r="AF74" s="291">
        <f t="shared" si="105"/>
        <v>939207.07938461541</v>
      </c>
      <c r="AG74" s="291">
        <f t="shared" si="106"/>
        <v>205615.3846153846</v>
      </c>
      <c r="AH74" s="291">
        <f t="shared" si="107"/>
        <v>20561.538461538457</v>
      </c>
      <c r="AI74" s="291">
        <f t="shared" si="108"/>
        <v>27415.384615384617</v>
      </c>
      <c r="AJ74" s="291">
        <f t="shared" si="109"/>
        <v>68538.461538461532</v>
      </c>
      <c r="AK74" s="291">
        <f t="shared" si="110"/>
        <v>469603.53969230771</v>
      </c>
      <c r="AL74" s="291">
        <f t="shared" si="111"/>
        <v>34269.230769230766</v>
      </c>
      <c r="AM74" s="291">
        <f t="shared" si="112"/>
        <v>6853.8461538461543</v>
      </c>
      <c r="AN74" s="291">
        <f t="shared" si="113"/>
        <v>234801.7698461542</v>
      </c>
      <c r="AO74" s="291">
        <f t="shared" si="114"/>
        <v>137076.92307692306</v>
      </c>
      <c r="AP74" s="291">
        <f t="shared" si="115"/>
        <v>34269.230769230766</v>
      </c>
      <c r="AQ74" s="291">
        <f t="shared" si="116"/>
        <v>41123.076923076915</v>
      </c>
      <c r="AR74" s="291">
        <f t="shared" si="117"/>
        <v>274153.84615384613</v>
      </c>
      <c r="AS74" s="291">
        <f t="shared" si="118"/>
        <v>54830.769230769234</v>
      </c>
      <c r="AT74" s="291">
        <f t="shared" si="119"/>
        <v>6853.8461538461543</v>
      </c>
      <c r="AU74" s="291">
        <f t="shared" si="120"/>
        <v>137076.92307692306</v>
      </c>
      <c r="AV74" s="291">
        <f t="shared" si="121"/>
        <v>10966.153846153846</v>
      </c>
      <c r="AW74" s="291">
        <f t="shared" si="122"/>
        <v>10966.153846153846</v>
      </c>
      <c r="AX74" s="291">
        <f t="shared" si="123"/>
        <v>10966.153846153846</v>
      </c>
      <c r="AY74" s="291">
        <f t="shared" si="124"/>
        <v>10966.153846153846</v>
      </c>
      <c r="AZ74" s="291">
        <f t="shared" si="125"/>
        <v>10966.153846153846</v>
      </c>
      <c r="BA74" s="291">
        <f t="shared" si="126"/>
        <v>10966.153846153846</v>
      </c>
      <c r="BB74" s="291">
        <f t="shared" si="127"/>
        <v>137076.92307692306</v>
      </c>
      <c r="BC74" s="291">
        <f t="shared" si="128"/>
        <v>20561.538461538457</v>
      </c>
      <c r="BE74" s="238">
        <f t="shared" si="79"/>
        <v>0</v>
      </c>
      <c r="BF74" s="200">
        <f t="shared" si="80"/>
        <v>0</v>
      </c>
      <c r="BG74" s="200">
        <f t="shared" si="81"/>
        <v>0</v>
      </c>
      <c r="BH74" s="200">
        <f t="shared" si="82"/>
        <v>0</v>
      </c>
      <c r="BI74" s="200">
        <f t="shared" si="83"/>
        <v>0</v>
      </c>
      <c r="BJ74" s="200">
        <f t="shared" si="84"/>
        <v>0</v>
      </c>
      <c r="BK74" s="200">
        <f t="shared" si="85"/>
        <v>0</v>
      </c>
      <c r="BL74" s="200">
        <f t="shared" si="86"/>
        <v>0</v>
      </c>
      <c r="BM74" s="200">
        <f t="shared" si="87"/>
        <v>0</v>
      </c>
      <c r="BN74" s="200">
        <f t="shared" si="88"/>
        <v>0</v>
      </c>
      <c r="BO74" s="200">
        <f t="shared" si="89"/>
        <v>0</v>
      </c>
      <c r="BP74" s="200">
        <f t="shared" si="90"/>
        <v>0</v>
      </c>
      <c r="BQ74" s="200">
        <f t="shared" si="91"/>
        <v>0</v>
      </c>
      <c r="BR74" s="200">
        <f t="shared" si="92"/>
        <v>0</v>
      </c>
      <c r="BS74" s="200">
        <f t="shared" si="93"/>
        <v>0</v>
      </c>
      <c r="BT74" s="200">
        <f t="shared" si="94"/>
        <v>0</v>
      </c>
      <c r="BU74" s="200">
        <f t="shared" si="95"/>
        <v>0</v>
      </c>
      <c r="BV74" s="200">
        <f t="shared" si="96"/>
        <v>0</v>
      </c>
      <c r="BW74" s="200">
        <f t="shared" si="97"/>
        <v>0</v>
      </c>
      <c r="BX74" s="200">
        <f t="shared" si="98"/>
        <v>0</v>
      </c>
      <c r="BY74" s="200">
        <f t="shared" si="99"/>
        <v>0</v>
      </c>
      <c r="BZ74" s="200">
        <f t="shared" si="100"/>
        <v>0</v>
      </c>
      <c r="CA74" s="200">
        <f t="shared" si="101"/>
        <v>0</v>
      </c>
      <c r="CB74" s="200">
        <f t="shared" si="102"/>
        <v>0</v>
      </c>
      <c r="CC74" s="238">
        <f t="shared" si="103"/>
        <v>0</v>
      </c>
      <c r="CD74" s="187">
        <f t="shared" si="129"/>
        <v>0</v>
      </c>
    </row>
    <row r="75" spans="1:82" ht="13.9" x14ac:dyDescent="0.4">
      <c r="A75" s="12" t="str">
        <f>'Fibre Optic'!A75</f>
        <v>EGR</v>
      </c>
      <c r="B75" s="12">
        <f>'Fibre Optic'!B75</f>
        <v>1</v>
      </c>
      <c r="C75" t="str">
        <f>'Fibre Optic'!C75</f>
        <v>Southern Cross to Koolyanobbing East</v>
      </c>
      <c r="D75" s="204">
        <f>'DORC build-up'!I19</f>
        <v>1.4</v>
      </c>
      <c r="E75" s="188">
        <v>1</v>
      </c>
      <c r="F75" s="188">
        <v>0</v>
      </c>
      <c r="G75" s="188">
        <v>7</v>
      </c>
      <c r="H75" s="188">
        <v>1</v>
      </c>
      <c r="I75" s="188">
        <v>18</v>
      </c>
      <c r="J75" s="188">
        <v>8</v>
      </c>
      <c r="K75" s="188">
        <v>4</v>
      </c>
      <c r="L75" s="188">
        <v>0</v>
      </c>
      <c r="M75" s="188">
        <v>2</v>
      </c>
      <c r="N75" s="188">
        <v>0</v>
      </c>
      <c r="O75" s="188">
        <v>11</v>
      </c>
      <c r="P75" s="188">
        <v>0</v>
      </c>
      <c r="Q75" s="188">
        <v>27</v>
      </c>
      <c r="R75" s="188">
        <v>30.199999999999989</v>
      </c>
      <c r="S75" s="188">
        <v>26</v>
      </c>
      <c r="T75" s="188">
        <v>3</v>
      </c>
      <c r="U75" s="188">
        <v>0</v>
      </c>
      <c r="V75" s="188">
        <v>4</v>
      </c>
      <c r="W75" s="188">
        <v>16</v>
      </c>
      <c r="X75" s="188">
        <v>1</v>
      </c>
      <c r="Y75" s="188">
        <v>0</v>
      </c>
      <c r="Z75" s="188">
        <v>23</v>
      </c>
      <c r="AA75" s="188">
        <v>0</v>
      </c>
      <c r="AB75" s="188">
        <v>1</v>
      </c>
      <c r="AC75" s="188">
        <v>6</v>
      </c>
      <c r="AE75" s="291">
        <f t="shared" si="104"/>
        <v>68538.461538461532</v>
      </c>
      <c r="AF75" s="291">
        <f t="shared" si="105"/>
        <v>939207.07938461541</v>
      </c>
      <c r="AG75" s="291">
        <f t="shared" si="106"/>
        <v>205615.3846153846</v>
      </c>
      <c r="AH75" s="291">
        <f t="shared" si="107"/>
        <v>20561.538461538457</v>
      </c>
      <c r="AI75" s="291">
        <f t="shared" si="108"/>
        <v>27415.384615384617</v>
      </c>
      <c r="AJ75" s="291">
        <f t="shared" si="109"/>
        <v>68538.461538461532</v>
      </c>
      <c r="AK75" s="291">
        <f t="shared" si="110"/>
        <v>469603.53969230771</v>
      </c>
      <c r="AL75" s="291">
        <f t="shared" si="111"/>
        <v>34269.230769230766</v>
      </c>
      <c r="AM75" s="291">
        <f t="shared" si="112"/>
        <v>6853.8461538461543</v>
      </c>
      <c r="AN75" s="291">
        <f t="shared" si="113"/>
        <v>234801.7698461542</v>
      </c>
      <c r="AO75" s="291">
        <f t="shared" si="114"/>
        <v>137076.92307692306</v>
      </c>
      <c r="AP75" s="291">
        <f t="shared" si="115"/>
        <v>34269.230769230766</v>
      </c>
      <c r="AQ75" s="291">
        <f t="shared" si="116"/>
        <v>41123.076923076915</v>
      </c>
      <c r="AR75" s="291">
        <f t="shared" si="117"/>
        <v>274153.84615384613</v>
      </c>
      <c r="AS75" s="291">
        <f t="shared" si="118"/>
        <v>54830.769230769234</v>
      </c>
      <c r="AT75" s="291">
        <f t="shared" si="119"/>
        <v>6853.8461538461543</v>
      </c>
      <c r="AU75" s="291">
        <f t="shared" si="120"/>
        <v>137076.92307692306</v>
      </c>
      <c r="AV75" s="291">
        <f t="shared" si="121"/>
        <v>10966.153846153846</v>
      </c>
      <c r="AW75" s="291">
        <f t="shared" si="122"/>
        <v>10966.153846153846</v>
      </c>
      <c r="AX75" s="291">
        <f t="shared" si="123"/>
        <v>10966.153846153846</v>
      </c>
      <c r="AY75" s="291">
        <f t="shared" si="124"/>
        <v>10966.153846153846</v>
      </c>
      <c r="AZ75" s="291">
        <f t="shared" si="125"/>
        <v>10966.153846153846</v>
      </c>
      <c r="BA75" s="291">
        <f t="shared" si="126"/>
        <v>10966.153846153846</v>
      </c>
      <c r="BB75" s="291">
        <f t="shared" si="127"/>
        <v>137076.92307692306</v>
      </c>
      <c r="BC75" s="291">
        <f t="shared" si="128"/>
        <v>20561.538461538457</v>
      </c>
      <c r="BE75" s="238">
        <f t="shared" si="79"/>
        <v>95953.846153846142</v>
      </c>
      <c r="BF75" s="200">
        <f t="shared" si="80"/>
        <v>0</v>
      </c>
      <c r="BG75" s="200">
        <f t="shared" si="81"/>
        <v>2015030.769230769</v>
      </c>
      <c r="BH75" s="200">
        <f t="shared" si="82"/>
        <v>28786.153846153837</v>
      </c>
      <c r="BI75" s="200">
        <f t="shared" si="83"/>
        <v>690867.69230769237</v>
      </c>
      <c r="BJ75" s="200">
        <f t="shared" si="84"/>
        <v>767630.76923076913</v>
      </c>
      <c r="BK75" s="200">
        <f t="shared" si="85"/>
        <v>2629779.8222769229</v>
      </c>
      <c r="BL75" s="200">
        <f t="shared" si="86"/>
        <v>0</v>
      </c>
      <c r="BM75" s="200">
        <f t="shared" si="87"/>
        <v>19190.76923076923</v>
      </c>
      <c r="BN75" s="200">
        <f t="shared" si="88"/>
        <v>0</v>
      </c>
      <c r="BO75" s="200">
        <f t="shared" si="89"/>
        <v>2110984.615384615</v>
      </c>
      <c r="BP75" s="200">
        <f t="shared" si="90"/>
        <v>0</v>
      </c>
      <c r="BQ75" s="200">
        <f t="shared" si="91"/>
        <v>1554452.3076923073</v>
      </c>
      <c r="BR75" s="200">
        <f t="shared" si="92"/>
        <v>11591224.61538461</v>
      </c>
      <c r="BS75" s="200">
        <f t="shared" si="93"/>
        <v>1995839.9999999998</v>
      </c>
      <c r="BT75" s="200">
        <f t="shared" si="94"/>
        <v>28786.153846153844</v>
      </c>
      <c r="BU75" s="200">
        <f t="shared" si="95"/>
        <v>0</v>
      </c>
      <c r="BV75" s="200">
        <f t="shared" si="96"/>
        <v>61410.461538461532</v>
      </c>
      <c r="BW75" s="200">
        <f t="shared" si="97"/>
        <v>245641.84615384613</v>
      </c>
      <c r="BX75" s="200">
        <f t="shared" si="98"/>
        <v>15352.615384615383</v>
      </c>
      <c r="BY75" s="200">
        <f t="shared" si="99"/>
        <v>0</v>
      </c>
      <c r="BZ75" s="200">
        <f t="shared" si="100"/>
        <v>353110.15384615381</v>
      </c>
      <c r="CA75" s="200">
        <f t="shared" si="101"/>
        <v>0</v>
      </c>
      <c r="CB75" s="200">
        <f t="shared" si="102"/>
        <v>191907.69230769228</v>
      </c>
      <c r="CC75" s="238">
        <f t="shared" si="103"/>
        <v>172716.92307692303</v>
      </c>
      <c r="CD75" s="187">
        <f t="shared" si="129"/>
        <v>24568667.2068923</v>
      </c>
    </row>
    <row r="76" spans="1:82" ht="13.9" x14ac:dyDescent="0.4">
      <c r="A76" s="12" t="str">
        <f>'Fibre Optic'!A76</f>
        <v>EGR</v>
      </c>
      <c r="B76" s="12">
        <f>'Fibre Optic'!B76</f>
        <v>1</v>
      </c>
      <c r="C76" t="str">
        <f>'Fibre Optic'!C76</f>
        <v>Koolyanobbing East to Mount Walton</v>
      </c>
      <c r="D76" s="204">
        <f>'DORC build-up'!I20</f>
        <v>1.4</v>
      </c>
      <c r="E76" s="188">
        <v>1</v>
      </c>
      <c r="F76" s="188">
        <v>0</v>
      </c>
      <c r="G76" s="188">
        <v>14</v>
      </c>
      <c r="H76" s="188">
        <v>18</v>
      </c>
      <c r="I76" s="188">
        <v>21</v>
      </c>
      <c r="J76" s="188">
        <v>11</v>
      </c>
      <c r="K76" s="188">
        <v>0</v>
      </c>
      <c r="L76" s="188">
        <v>0</v>
      </c>
      <c r="M76" s="188">
        <v>0</v>
      </c>
      <c r="N76" s="188">
        <v>0</v>
      </c>
      <c r="O76" s="188">
        <v>14</v>
      </c>
      <c r="P76" s="188">
        <v>0</v>
      </c>
      <c r="Q76" s="188">
        <v>10</v>
      </c>
      <c r="R76" s="188">
        <v>0</v>
      </c>
      <c r="S76" s="188">
        <v>37</v>
      </c>
      <c r="T76" s="188">
        <v>4</v>
      </c>
      <c r="U76" s="188">
        <v>0</v>
      </c>
      <c r="V76" s="188">
        <v>0</v>
      </c>
      <c r="W76" s="188">
        <v>30</v>
      </c>
      <c r="X76" s="188">
        <v>0</v>
      </c>
      <c r="Y76" s="188">
        <v>0</v>
      </c>
      <c r="Z76" s="188">
        <v>33</v>
      </c>
      <c r="AA76" s="188">
        <v>0</v>
      </c>
      <c r="AB76" s="188">
        <v>0</v>
      </c>
      <c r="AC76" s="188">
        <v>0</v>
      </c>
      <c r="AE76" s="291">
        <f t="shared" si="104"/>
        <v>68538.461538461532</v>
      </c>
      <c r="AF76" s="291">
        <f t="shared" si="105"/>
        <v>939207.07938461541</v>
      </c>
      <c r="AG76" s="291">
        <f t="shared" si="106"/>
        <v>205615.3846153846</v>
      </c>
      <c r="AH76" s="291">
        <f t="shared" si="107"/>
        <v>20561.538461538457</v>
      </c>
      <c r="AI76" s="291">
        <f t="shared" si="108"/>
        <v>27415.384615384617</v>
      </c>
      <c r="AJ76" s="291">
        <f t="shared" si="109"/>
        <v>68538.461538461532</v>
      </c>
      <c r="AK76" s="291">
        <f t="shared" si="110"/>
        <v>469603.53969230771</v>
      </c>
      <c r="AL76" s="291">
        <f t="shared" si="111"/>
        <v>34269.230769230766</v>
      </c>
      <c r="AM76" s="291">
        <f t="shared" si="112"/>
        <v>6853.8461538461543</v>
      </c>
      <c r="AN76" s="291">
        <f t="shared" si="113"/>
        <v>234801.7698461542</v>
      </c>
      <c r="AO76" s="291">
        <f t="shared" si="114"/>
        <v>137076.92307692306</v>
      </c>
      <c r="AP76" s="291">
        <f t="shared" si="115"/>
        <v>34269.230769230766</v>
      </c>
      <c r="AQ76" s="291">
        <f t="shared" si="116"/>
        <v>41123.076923076915</v>
      </c>
      <c r="AR76" s="291">
        <f t="shared" si="117"/>
        <v>274153.84615384613</v>
      </c>
      <c r="AS76" s="291">
        <f t="shared" si="118"/>
        <v>54830.769230769234</v>
      </c>
      <c r="AT76" s="291">
        <f t="shared" si="119"/>
        <v>6853.8461538461543</v>
      </c>
      <c r="AU76" s="291">
        <f t="shared" si="120"/>
        <v>137076.92307692306</v>
      </c>
      <c r="AV76" s="291">
        <f t="shared" si="121"/>
        <v>10966.153846153846</v>
      </c>
      <c r="AW76" s="291">
        <f t="shared" si="122"/>
        <v>10966.153846153846</v>
      </c>
      <c r="AX76" s="291">
        <f t="shared" si="123"/>
        <v>10966.153846153846</v>
      </c>
      <c r="AY76" s="291">
        <f t="shared" si="124"/>
        <v>10966.153846153846</v>
      </c>
      <c r="AZ76" s="291">
        <f t="shared" si="125"/>
        <v>10966.153846153846</v>
      </c>
      <c r="BA76" s="291">
        <f t="shared" si="126"/>
        <v>10966.153846153846</v>
      </c>
      <c r="BB76" s="291">
        <f t="shared" si="127"/>
        <v>137076.92307692306</v>
      </c>
      <c r="BC76" s="291">
        <f t="shared" si="128"/>
        <v>20561.538461538457</v>
      </c>
      <c r="BE76" s="238">
        <f t="shared" si="79"/>
        <v>95953.846153846142</v>
      </c>
      <c r="BF76" s="200">
        <f t="shared" si="80"/>
        <v>0</v>
      </c>
      <c r="BG76" s="200">
        <f t="shared" si="81"/>
        <v>4030061.538461538</v>
      </c>
      <c r="BH76" s="200">
        <f t="shared" si="82"/>
        <v>518150.76923076913</v>
      </c>
      <c r="BI76" s="200">
        <f t="shared" si="83"/>
        <v>806012.30769230775</v>
      </c>
      <c r="BJ76" s="200">
        <f t="shared" si="84"/>
        <v>1055492.3076923075</v>
      </c>
      <c r="BK76" s="200">
        <f t="shared" si="85"/>
        <v>0</v>
      </c>
      <c r="BL76" s="200">
        <f t="shared" si="86"/>
        <v>0</v>
      </c>
      <c r="BM76" s="200">
        <f t="shared" si="87"/>
        <v>0</v>
      </c>
      <c r="BN76" s="200">
        <f t="shared" si="88"/>
        <v>0</v>
      </c>
      <c r="BO76" s="200">
        <f t="shared" si="89"/>
        <v>2686707.692307692</v>
      </c>
      <c r="BP76" s="200">
        <f t="shared" si="90"/>
        <v>0</v>
      </c>
      <c r="BQ76" s="200">
        <f t="shared" si="91"/>
        <v>575723.07692307676</v>
      </c>
      <c r="BR76" s="200">
        <f t="shared" si="92"/>
        <v>0</v>
      </c>
      <c r="BS76" s="200">
        <f t="shared" si="93"/>
        <v>2840233.8461538465</v>
      </c>
      <c r="BT76" s="200">
        <f t="shared" si="94"/>
        <v>38381.538461538461</v>
      </c>
      <c r="BU76" s="200">
        <f t="shared" si="95"/>
        <v>0</v>
      </c>
      <c r="BV76" s="200">
        <f t="shared" si="96"/>
        <v>0</v>
      </c>
      <c r="BW76" s="200">
        <f t="shared" si="97"/>
        <v>460578.4615384615</v>
      </c>
      <c r="BX76" s="200">
        <f t="shared" si="98"/>
        <v>0</v>
      </c>
      <c r="BY76" s="200">
        <f t="shared" si="99"/>
        <v>0</v>
      </c>
      <c r="BZ76" s="200">
        <f t="shared" si="100"/>
        <v>506636.30769230769</v>
      </c>
      <c r="CA76" s="200">
        <f t="shared" si="101"/>
        <v>0</v>
      </c>
      <c r="CB76" s="200">
        <f t="shared" si="102"/>
        <v>0</v>
      </c>
      <c r="CC76" s="238">
        <f t="shared" si="103"/>
        <v>0</v>
      </c>
      <c r="CD76" s="187">
        <f t="shared" si="129"/>
        <v>13613931.69230769</v>
      </c>
    </row>
    <row r="77" spans="1:82" ht="13.9" x14ac:dyDescent="0.4">
      <c r="A77" s="12" t="str">
        <f>'Fibre Optic'!A77</f>
        <v>EGR</v>
      </c>
      <c r="B77" s="12">
        <f>'Fibre Optic'!B77</f>
        <v>1</v>
      </c>
      <c r="C77" t="str">
        <f>'Fibre Optic'!C77</f>
        <v>Mount Walton to West Kalgoorlie West</v>
      </c>
      <c r="D77" s="204">
        <f>'DORC build-up'!I21</f>
        <v>1.4</v>
      </c>
      <c r="E77" s="188">
        <v>1</v>
      </c>
      <c r="F77" s="188">
        <v>2</v>
      </c>
      <c r="G77" s="188">
        <v>9</v>
      </c>
      <c r="H77" s="188">
        <v>16</v>
      </c>
      <c r="I77" s="188">
        <v>28</v>
      </c>
      <c r="J77" s="188">
        <v>7</v>
      </c>
      <c r="K77" s="188">
        <v>1</v>
      </c>
      <c r="L77" s="188">
        <v>0</v>
      </c>
      <c r="M77" s="188">
        <v>0</v>
      </c>
      <c r="N77" s="188">
        <v>0</v>
      </c>
      <c r="O77" s="188">
        <v>8</v>
      </c>
      <c r="P77" s="188">
        <v>0</v>
      </c>
      <c r="Q77" s="188">
        <v>16</v>
      </c>
      <c r="R77" s="188">
        <v>0</v>
      </c>
      <c r="S77" s="188">
        <v>36</v>
      </c>
      <c r="T77" s="188">
        <v>5</v>
      </c>
      <c r="U77" s="188">
        <v>0</v>
      </c>
      <c r="V77" s="188">
        <v>2</v>
      </c>
      <c r="W77" s="188">
        <v>33</v>
      </c>
      <c r="X77" s="188">
        <v>3</v>
      </c>
      <c r="Y77" s="188">
        <v>0</v>
      </c>
      <c r="Z77" s="188">
        <v>20</v>
      </c>
      <c r="AA77" s="188">
        <v>0</v>
      </c>
      <c r="AB77" s="188">
        <v>3</v>
      </c>
      <c r="AC77" s="188">
        <v>0</v>
      </c>
      <c r="AE77" s="291">
        <f t="shared" si="104"/>
        <v>68538.461538461532</v>
      </c>
      <c r="AF77" s="291">
        <f t="shared" si="105"/>
        <v>939207.07938461541</v>
      </c>
      <c r="AG77" s="291">
        <f t="shared" si="106"/>
        <v>205615.3846153846</v>
      </c>
      <c r="AH77" s="291">
        <f t="shared" si="107"/>
        <v>20561.538461538457</v>
      </c>
      <c r="AI77" s="291">
        <f t="shared" si="108"/>
        <v>27415.384615384617</v>
      </c>
      <c r="AJ77" s="291">
        <f t="shared" si="109"/>
        <v>68538.461538461532</v>
      </c>
      <c r="AK77" s="291">
        <f t="shared" si="110"/>
        <v>469603.53969230771</v>
      </c>
      <c r="AL77" s="291">
        <f t="shared" si="111"/>
        <v>34269.230769230766</v>
      </c>
      <c r="AM77" s="291">
        <f t="shared" si="112"/>
        <v>6853.8461538461543</v>
      </c>
      <c r="AN77" s="291">
        <f t="shared" si="113"/>
        <v>234801.7698461542</v>
      </c>
      <c r="AO77" s="291">
        <f t="shared" si="114"/>
        <v>137076.92307692306</v>
      </c>
      <c r="AP77" s="291">
        <f t="shared" si="115"/>
        <v>34269.230769230766</v>
      </c>
      <c r="AQ77" s="291">
        <f t="shared" si="116"/>
        <v>41123.076923076915</v>
      </c>
      <c r="AR77" s="291">
        <f t="shared" si="117"/>
        <v>274153.84615384613</v>
      </c>
      <c r="AS77" s="291">
        <f t="shared" si="118"/>
        <v>54830.769230769234</v>
      </c>
      <c r="AT77" s="291">
        <f t="shared" si="119"/>
        <v>6853.8461538461543</v>
      </c>
      <c r="AU77" s="291">
        <f t="shared" si="120"/>
        <v>137076.92307692306</v>
      </c>
      <c r="AV77" s="291">
        <f t="shared" si="121"/>
        <v>10966.153846153846</v>
      </c>
      <c r="AW77" s="291">
        <f t="shared" si="122"/>
        <v>10966.153846153846</v>
      </c>
      <c r="AX77" s="291">
        <f t="shared" si="123"/>
        <v>10966.153846153846</v>
      </c>
      <c r="AY77" s="291">
        <f t="shared" si="124"/>
        <v>10966.153846153846</v>
      </c>
      <c r="AZ77" s="291">
        <f t="shared" si="125"/>
        <v>10966.153846153846</v>
      </c>
      <c r="BA77" s="291">
        <f t="shared" si="126"/>
        <v>10966.153846153846</v>
      </c>
      <c r="BB77" s="291">
        <f t="shared" si="127"/>
        <v>137076.92307692306</v>
      </c>
      <c r="BC77" s="291">
        <f t="shared" si="128"/>
        <v>20561.538461538457</v>
      </c>
      <c r="BE77" s="238">
        <f t="shared" si="79"/>
        <v>95953.846153846142</v>
      </c>
      <c r="BF77" s="200">
        <f t="shared" si="80"/>
        <v>2629779.8222769229</v>
      </c>
      <c r="BG77" s="200">
        <f t="shared" si="81"/>
        <v>2590753.8461538455</v>
      </c>
      <c r="BH77" s="200">
        <f t="shared" si="82"/>
        <v>460578.46153846139</v>
      </c>
      <c r="BI77" s="200">
        <f t="shared" si="83"/>
        <v>1074683.076923077</v>
      </c>
      <c r="BJ77" s="200">
        <f t="shared" si="84"/>
        <v>671676.92307692301</v>
      </c>
      <c r="BK77" s="200">
        <f t="shared" si="85"/>
        <v>657444.95556923072</v>
      </c>
      <c r="BL77" s="200">
        <f t="shared" si="86"/>
        <v>0</v>
      </c>
      <c r="BM77" s="200">
        <f t="shared" si="87"/>
        <v>0</v>
      </c>
      <c r="BN77" s="200">
        <f t="shared" si="88"/>
        <v>0</v>
      </c>
      <c r="BO77" s="200">
        <f t="shared" si="89"/>
        <v>1535261.5384615383</v>
      </c>
      <c r="BP77" s="200">
        <f t="shared" si="90"/>
        <v>0</v>
      </c>
      <c r="BQ77" s="200">
        <f t="shared" si="91"/>
        <v>921156.92307692277</v>
      </c>
      <c r="BR77" s="200">
        <f t="shared" si="92"/>
        <v>0</v>
      </c>
      <c r="BS77" s="200">
        <f t="shared" si="93"/>
        <v>2763470.7692307695</v>
      </c>
      <c r="BT77" s="200">
        <f t="shared" si="94"/>
        <v>47976.923076923078</v>
      </c>
      <c r="BU77" s="200">
        <f t="shared" si="95"/>
        <v>0</v>
      </c>
      <c r="BV77" s="200">
        <f t="shared" si="96"/>
        <v>30705.230769230766</v>
      </c>
      <c r="BW77" s="200">
        <f t="shared" si="97"/>
        <v>506636.30769230769</v>
      </c>
      <c r="BX77" s="200">
        <f t="shared" si="98"/>
        <v>46057.846153846149</v>
      </c>
      <c r="BY77" s="200">
        <f t="shared" si="99"/>
        <v>0</v>
      </c>
      <c r="BZ77" s="200">
        <f t="shared" si="100"/>
        <v>307052.30769230763</v>
      </c>
      <c r="CA77" s="200">
        <f t="shared" si="101"/>
        <v>0</v>
      </c>
      <c r="CB77" s="200">
        <f t="shared" si="102"/>
        <v>575723.07692307688</v>
      </c>
      <c r="CC77" s="238">
        <f t="shared" si="103"/>
        <v>0</v>
      </c>
      <c r="CD77" s="187">
        <f t="shared" si="129"/>
        <v>14914911.854769228</v>
      </c>
    </row>
    <row r="78" spans="1:82" ht="13.9" x14ac:dyDescent="0.4">
      <c r="A78" s="12" t="str">
        <f>'Fibre Optic'!A78</f>
        <v>EGR</v>
      </c>
      <c r="B78" s="12">
        <f>'Fibre Optic'!B78</f>
        <v>1</v>
      </c>
      <c r="C78" t="str">
        <f>'Fibre Optic'!C78</f>
        <v>West Kalgoorlie West to West Kalgoorlie</v>
      </c>
      <c r="D78" s="204">
        <f>'DORC build-up'!I22</f>
        <v>1.4</v>
      </c>
      <c r="E78" s="188">
        <v>2</v>
      </c>
      <c r="F78" s="188">
        <v>0</v>
      </c>
      <c r="G78" s="188">
        <v>3</v>
      </c>
      <c r="H78" s="188">
        <v>0</v>
      </c>
      <c r="I78" s="188">
        <v>3</v>
      </c>
      <c r="J78" s="188">
        <v>3</v>
      </c>
      <c r="K78" s="188">
        <v>0</v>
      </c>
      <c r="L78" s="188">
        <v>0</v>
      </c>
      <c r="M78" s="188">
        <v>0</v>
      </c>
      <c r="N78" s="188">
        <v>0</v>
      </c>
      <c r="O78" s="188">
        <v>17</v>
      </c>
      <c r="P78" s="188">
        <v>0</v>
      </c>
      <c r="Q78" s="188">
        <v>12</v>
      </c>
      <c r="R78" s="188">
        <v>0</v>
      </c>
      <c r="S78" s="188">
        <v>19</v>
      </c>
      <c r="T78" s="188">
        <v>0</v>
      </c>
      <c r="U78" s="188">
        <v>0</v>
      </c>
      <c r="V78" s="188">
        <v>0</v>
      </c>
      <c r="W78" s="188">
        <v>2</v>
      </c>
      <c r="X78" s="188">
        <v>0</v>
      </c>
      <c r="Y78" s="188">
        <v>0</v>
      </c>
      <c r="Z78" s="188">
        <v>19</v>
      </c>
      <c r="AA78" s="188">
        <v>0</v>
      </c>
      <c r="AB78" s="188">
        <v>0</v>
      </c>
      <c r="AC78" s="188">
        <v>0</v>
      </c>
      <c r="AE78" s="291">
        <f t="shared" si="104"/>
        <v>68538.461538461532</v>
      </c>
      <c r="AF78" s="291">
        <f t="shared" si="105"/>
        <v>939207.07938461541</v>
      </c>
      <c r="AG78" s="291">
        <f t="shared" si="106"/>
        <v>205615.3846153846</v>
      </c>
      <c r="AH78" s="291">
        <f t="shared" si="107"/>
        <v>20561.538461538457</v>
      </c>
      <c r="AI78" s="291">
        <f t="shared" si="108"/>
        <v>27415.384615384617</v>
      </c>
      <c r="AJ78" s="291">
        <f t="shared" si="109"/>
        <v>68538.461538461532</v>
      </c>
      <c r="AK78" s="291">
        <f t="shared" si="110"/>
        <v>469603.53969230771</v>
      </c>
      <c r="AL78" s="291">
        <f t="shared" si="111"/>
        <v>34269.230769230766</v>
      </c>
      <c r="AM78" s="291">
        <f t="shared" si="112"/>
        <v>6853.8461538461543</v>
      </c>
      <c r="AN78" s="291">
        <f t="shared" si="113"/>
        <v>234801.7698461542</v>
      </c>
      <c r="AO78" s="291">
        <f t="shared" si="114"/>
        <v>137076.92307692306</v>
      </c>
      <c r="AP78" s="291">
        <f t="shared" si="115"/>
        <v>34269.230769230766</v>
      </c>
      <c r="AQ78" s="291">
        <f t="shared" si="116"/>
        <v>41123.076923076915</v>
      </c>
      <c r="AR78" s="291">
        <f t="shared" si="117"/>
        <v>274153.84615384613</v>
      </c>
      <c r="AS78" s="291">
        <f t="shared" si="118"/>
        <v>54830.769230769234</v>
      </c>
      <c r="AT78" s="291">
        <f t="shared" si="119"/>
        <v>6853.8461538461543</v>
      </c>
      <c r="AU78" s="291">
        <f t="shared" si="120"/>
        <v>137076.92307692306</v>
      </c>
      <c r="AV78" s="291">
        <f t="shared" si="121"/>
        <v>10966.153846153846</v>
      </c>
      <c r="AW78" s="291">
        <f t="shared" si="122"/>
        <v>10966.153846153846</v>
      </c>
      <c r="AX78" s="291">
        <f t="shared" si="123"/>
        <v>10966.153846153846</v>
      </c>
      <c r="AY78" s="291">
        <f t="shared" si="124"/>
        <v>10966.153846153846</v>
      </c>
      <c r="AZ78" s="291">
        <f t="shared" si="125"/>
        <v>10966.153846153846</v>
      </c>
      <c r="BA78" s="291">
        <f t="shared" si="126"/>
        <v>10966.153846153846</v>
      </c>
      <c r="BB78" s="291">
        <f t="shared" si="127"/>
        <v>137076.92307692306</v>
      </c>
      <c r="BC78" s="291">
        <f t="shared" si="128"/>
        <v>20561.538461538457</v>
      </c>
      <c r="BE78" s="238">
        <f t="shared" si="79"/>
        <v>191907.69230769228</v>
      </c>
      <c r="BF78" s="200">
        <f t="shared" si="80"/>
        <v>0</v>
      </c>
      <c r="BG78" s="200">
        <f t="shared" si="81"/>
        <v>863584.61538461526</v>
      </c>
      <c r="BH78" s="200">
        <f t="shared" si="82"/>
        <v>0</v>
      </c>
      <c r="BI78" s="200">
        <f t="shared" si="83"/>
        <v>115144.61538461538</v>
      </c>
      <c r="BJ78" s="200">
        <f t="shared" si="84"/>
        <v>287861.53846153844</v>
      </c>
      <c r="BK78" s="200">
        <f t="shared" si="85"/>
        <v>0</v>
      </c>
      <c r="BL78" s="200">
        <f t="shared" si="86"/>
        <v>0</v>
      </c>
      <c r="BM78" s="200">
        <f t="shared" si="87"/>
        <v>0</v>
      </c>
      <c r="BN78" s="200">
        <f t="shared" si="88"/>
        <v>0</v>
      </c>
      <c r="BO78" s="200">
        <f t="shared" si="89"/>
        <v>3262430.7692307686</v>
      </c>
      <c r="BP78" s="200">
        <f t="shared" si="90"/>
        <v>0</v>
      </c>
      <c r="BQ78" s="200">
        <f t="shared" si="91"/>
        <v>690867.69230769214</v>
      </c>
      <c r="BR78" s="200">
        <f t="shared" si="92"/>
        <v>0</v>
      </c>
      <c r="BS78" s="200">
        <f t="shared" si="93"/>
        <v>1458498.4615384615</v>
      </c>
      <c r="BT78" s="200">
        <f t="shared" si="94"/>
        <v>0</v>
      </c>
      <c r="BU78" s="200">
        <f t="shared" si="95"/>
        <v>0</v>
      </c>
      <c r="BV78" s="200">
        <f t="shared" si="96"/>
        <v>0</v>
      </c>
      <c r="BW78" s="200">
        <f t="shared" si="97"/>
        <v>30705.230769230766</v>
      </c>
      <c r="BX78" s="200">
        <f t="shared" si="98"/>
        <v>0</v>
      </c>
      <c r="BY78" s="200">
        <f t="shared" si="99"/>
        <v>0</v>
      </c>
      <c r="BZ78" s="200">
        <f t="shared" si="100"/>
        <v>291699.69230769225</v>
      </c>
      <c r="CA78" s="200">
        <f t="shared" si="101"/>
        <v>0</v>
      </c>
      <c r="CB78" s="200">
        <f t="shared" si="102"/>
        <v>0</v>
      </c>
      <c r="CC78" s="238">
        <f t="shared" si="103"/>
        <v>0</v>
      </c>
      <c r="CD78" s="187">
        <f t="shared" si="129"/>
        <v>7192700.307692307</v>
      </c>
    </row>
    <row r="79" spans="1:82" ht="13.9" x14ac:dyDescent="0.4">
      <c r="A79" s="12" t="str">
        <f>'Fibre Optic'!A79</f>
        <v>EGR</v>
      </c>
      <c r="B79" s="12">
        <f>'Fibre Optic'!B79</f>
        <v>1</v>
      </c>
      <c r="C79" t="str">
        <f>'Fibre Optic'!C79</f>
        <v>West Kalgoorlie</v>
      </c>
      <c r="D79" s="204">
        <f>'DORC build-up'!I23</f>
        <v>1.4</v>
      </c>
      <c r="E79" s="188">
        <v>0</v>
      </c>
      <c r="F79" s="188">
        <v>0</v>
      </c>
      <c r="G79" s="188">
        <v>0</v>
      </c>
      <c r="H79" s="188">
        <v>0</v>
      </c>
      <c r="I79" s="188">
        <v>0</v>
      </c>
      <c r="J79" s="188">
        <v>0</v>
      </c>
      <c r="K79" s="188">
        <v>0</v>
      </c>
      <c r="L79" s="188">
        <v>0</v>
      </c>
      <c r="M79" s="188">
        <v>0</v>
      </c>
      <c r="N79" s="188">
        <v>0</v>
      </c>
      <c r="O79" s="188">
        <v>0</v>
      </c>
      <c r="P79" s="188">
        <v>0</v>
      </c>
      <c r="Q79" s="188">
        <v>0</v>
      </c>
      <c r="R79" s="188">
        <v>0</v>
      </c>
      <c r="S79" s="188">
        <v>0</v>
      </c>
      <c r="T79" s="188">
        <v>0</v>
      </c>
      <c r="U79" s="188">
        <v>0</v>
      </c>
      <c r="V79" s="188">
        <v>0</v>
      </c>
      <c r="W79" s="188">
        <v>0</v>
      </c>
      <c r="X79" s="188">
        <v>0</v>
      </c>
      <c r="Y79" s="188">
        <v>0</v>
      </c>
      <c r="Z79" s="188">
        <v>0</v>
      </c>
      <c r="AA79" s="188">
        <v>0</v>
      </c>
      <c r="AB79" s="188">
        <v>0</v>
      </c>
      <c r="AC79" s="188">
        <v>0</v>
      </c>
      <c r="AE79" s="291">
        <f t="shared" si="104"/>
        <v>68538.461538461532</v>
      </c>
      <c r="AF79" s="291">
        <f t="shared" si="105"/>
        <v>939207.07938461541</v>
      </c>
      <c r="AG79" s="291">
        <f t="shared" si="106"/>
        <v>205615.3846153846</v>
      </c>
      <c r="AH79" s="291">
        <f t="shared" si="107"/>
        <v>20561.538461538457</v>
      </c>
      <c r="AI79" s="291">
        <f t="shared" si="108"/>
        <v>27415.384615384617</v>
      </c>
      <c r="AJ79" s="291">
        <f t="shared" si="109"/>
        <v>68538.461538461532</v>
      </c>
      <c r="AK79" s="291">
        <f t="shared" si="110"/>
        <v>469603.53969230771</v>
      </c>
      <c r="AL79" s="291">
        <f t="shared" si="111"/>
        <v>34269.230769230766</v>
      </c>
      <c r="AM79" s="291">
        <f t="shared" si="112"/>
        <v>6853.8461538461543</v>
      </c>
      <c r="AN79" s="291">
        <f t="shared" si="113"/>
        <v>234801.7698461542</v>
      </c>
      <c r="AO79" s="291">
        <f t="shared" si="114"/>
        <v>137076.92307692306</v>
      </c>
      <c r="AP79" s="291">
        <f t="shared" si="115"/>
        <v>34269.230769230766</v>
      </c>
      <c r="AQ79" s="291">
        <f t="shared" si="116"/>
        <v>41123.076923076915</v>
      </c>
      <c r="AR79" s="291">
        <f t="shared" si="117"/>
        <v>274153.84615384613</v>
      </c>
      <c r="AS79" s="291">
        <f t="shared" si="118"/>
        <v>54830.769230769234</v>
      </c>
      <c r="AT79" s="291">
        <f t="shared" si="119"/>
        <v>6853.8461538461543</v>
      </c>
      <c r="AU79" s="291">
        <f t="shared" si="120"/>
        <v>137076.92307692306</v>
      </c>
      <c r="AV79" s="291">
        <f t="shared" si="121"/>
        <v>10966.153846153846</v>
      </c>
      <c r="AW79" s="291">
        <f t="shared" si="122"/>
        <v>10966.153846153846</v>
      </c>
      <c r="AX79" s="291">
        <f t="shared" si="123"/>
        <v>10966.153846153846</v>
      </c>
      <c r="AY79" s="291">
        <f t="shared" si="124"/>
        <v>10966.153846153846</v>
      </c>
      <c r="AZ79" s="291">
        <f t="shared" si="125"/>
        <v>10966.153846153846</v>
      </c>
      <c r="BA79" s="291">
        <f t="shared" si="126"/>
        <v>10966.153846153846</v>
      </c>
      <c r="BB79" s="291">
        <f t="shared" si="127"/>
        <v>137076.92307692306</v>
      </c>
      <c r="BC79" s="291">
        <f t="shared" si="128"/>
        <v>20561.538461538457</v>
      </c>
      <c r="BE79" s="238">
        <f t="shared" si="79"/>
        <v>0</v>
      </c>
      <c r="BF79" s="200">
        <f t="shared" si="80"/>
        <v>0</v>
      </c>
      <c r="BG79" s="200">
        <f t="shared" si="81"/>
        <v>0</v>
      </c>
      <c r="BH79" s="200">
        <f t="shared" si="82"/>
        <v>0</v>
      </c>
      <c r="BI79" s="200">
        <f t="shared" si="83"/>
        <v>0</v>
      </c>
      <c r="BJ79" s="200">
        <f t="shared" si="84"/>
        <v>0</v>
      </c>
      <c r="BK79" s="200">
        <f t="shared" si="85"/>
        <v>0</v>
      </c>
      <c r="BL79" s="200">
        <f t="shared" si="86"/>
        <v>0</v>
      </c>
      <c r="BM79" s="200">
        <f t="shared" si="87"/>
        <v>0</v>
      </c>
      <c r="BN79" s="200">
        <f t="shared" si="88"/>
        <v>0</v>
      </c>
      <c r="BO79" s="200">
        <f t="shared" si="89"/>
        <v>0</v>
      </c>
      <c r="BP79" s="200">
        <f t="shared" si="90"/>
        <v>0</v>
      </c>
      <c r="BQ79" s="200">
        <f t="shared" si="91"/>
        <v>0</v>
      </c>
      <c r="BR79" s="200">
        <f t="shared" si="92"/>
        <v>0</v>
      </c>
      <c r="BS79" s="200">
        <f t="shared" si="93"/>
        <v>0</v>
      </c>
      <c r="BT79" s="200">
        <f t="shared" si="94"/>
        <v>0</v>
      </c>
      <c r="BU79" s="200">
        <f t="shared" si="95"/>
        <v>0</v>
      </c>
      <c r="BV79" s="200">
        <f t="shared" si="96"/>
        <v>0</v>
      </c>
      <c r="BW79" s="200">
        <f t="shared" si="97"/>
        <v>0</v>
      </c>
      <c r="BX79" s="200">
        <f t="shared" si="98"/>
        <v>0</v>
      </c>
      <c r="BY79" s="200">
        <f t="shared" si="99"/>
        <v>0</v>
      </c>
      <c r="BZ79" s="200">
        <f t="shared" si="100"/>
        <v>0</v>
      </c>
      <c r="CA79" s="200">
        <f t="shared" si="101"/>
        <v>0</v>
      </c>
      <c r="CB79" s="200">
        <f t="shared" si="102"/>
        <v>0</v>
      </c>
      <c r="CC79" s="238">
        <f t="shared" si="103"/>
        <v>0</v>
      </c>
      <c r="CD79" s="187">
        <f t="shared" si="129"/>
        <v>0</v>
      </c>
    </row>
    <row r="80" spans="1:82" ht="13.9" x14ac:dyDescent="0.4">
      <c r="A80" s="12" t="str">
        <f>'Fibre Optic'!A80</f>
        <v>EGR</v>
      </c>
      <c r="B80" s="12">
        <f>'Fibre Optic'!B80</f>
        <v>1</v>
      </c>
      <c r="C80" t="str">
        <f>'Fibre Optic'!C80</f>
        <v>West Kalgoorlie to Kalgoorlie</v>
      </c>
      <c r="D80" s="204">
        <f>'DORC build-up'!I24</f>
        <v>1.4</v>
      </c>
      <c r="E80" s="188">
        <v>1</v>
      </c>
      <c r="F80" s="188">
        <v>3</v>
      </c>
      <c r="G80" s="188">
        <v>3</v>
      </c>
      <c r="H80" s="188">
        <v>1</v>
      </c>
      <c r="I80" s="188">
        <v>7</v>
      </c>
      <c r="J80" s="188">
        <v>2</v>
      </c>
      <c r="K80" s="188">
        <v>0</v>
      </c>
      <c r="L80" s="188">
        <v>0</v>
      </c>
      <c r="M80" s="188">
        <v>1</v>
      </c>
      <c r="N80" s="188">
        <v>0</v>
      </c>
      <c r="O80" s="188">
        <v>7</v>
      </c>
      <c r="P80" s="188">
        <v>0</v>
      </c>
      <c r="Q80" s="188">
        <v>9</v>
      </c>
      <c r="R80" s="188">
        <v>0</v>
      </c>
      <c r="S80" s="188">
        <v>10</v>
      </c>
      <c r="T80" s="188">
        <v>0</v>
      </c>
      <c r="U80" s="188">
        <v>0</v>
      </c>
      <c r="V80" s="188">
        <v>0</v>
      </c>
      <c r="W80" s="188">
        <v>3</v>
      </c>
      <c r="X80" s="188">
        <v>2</v>
      </c>
      <c r="Y80" s="188">
        <v>0</v>
      </c>
      <c r="Z80" s="188">
        <v>10</v>
      </c>
      <c r="AA80" s="188">
        <v>0</v>
      </c>
      <c r="AB80" s="188">
        <v>0</v>
      </c>
      <c r="AC80" s="188">
        <v>0</v>
      </c>
      <c r="AE80" s="291">
        <f t="shared" si="104"/>
        <v>68538.461538461532</v>
      </c>
      <c r="AF80" s="291">
        <f t="shared" si="105"/>
        <v>939207.07938461541</v>
      </c>
      <c r="AG80" s="291">
        <f t="shared" si="106"/>
        <v>205615.3846153846</v>
      </c>
      <c r="AH80" s="291">
        <f t="shared" si="107"/>
        <v>20561.538461538457</v>
      </c>
      <c r="AI80" s="291">
        <f t="shared" si="108"/>
        <v>27415.384615384617</v>
      </c>
      <c r="AJ80" s="291">
        <f t="shared" si="109"/>
        <v>68538.461538461532</v>
      </c>
      <c r="AK80" s="291">
        <f t="shared" si="110"/>
        <v>469603.53969230771</v>
      </c>
      <c r="AL80" s="291">
        <f t="shared" si="111"/>
        <v>34269.230769230766</v>
      </c>
      <c r="AM80" s="291">
        <f t="shared" si="112"/>
        <v>6853.8461538461543</v>
      </c>
      <c r="AN80" s="291">
        <f t="shared" si="113"/>
        <v>234801.7698461542</v>
      </c>
      <c r="AO80" s="291">
        <f t="shared" si="114"/>
        <v>137076.92307692306</v>
      </c>
      <c r="AP80" s="291">
        <f t="shared" si="115"/>
        <v>34269.230769230766</v>
      </c>
      <c r="AQ80" s="291">
        <f t="shared" si="116"/>
        <v>41123.076923076915</v>
      </c>
      <c r="AR80" s="291">
        <f t="shared" si="117"/>
        <v>274153.84615384613</v>
      </c>
      <c r="AS80" s="291">
        <f t="shared" si="118"/>
        <v>54830.769230769234</v>
      </c>
      <c r="AT80" s="291">
        <f t="shared" si="119"/>
        <v>6853.8461538461543</v>
      </c>
      <c r="AU80" s="291">
        <f t="shared" si="120"/>
        <v>137076.92307692306</v>
      </c>
      <c r="AV80" s="291">
        <f t="shared" si="121"/>
        <v>10966.153846153846</v>
      </c>
      <c r="AW80" s="291">
        <f t="shared" si="122"/>
        <v>10966.153846153846</v>
      </c>
      <c r="AX80" s="291">
        <f t="shared" si="123"/>
        <v>10966.153846153846</v>
      </c>
      <c r="AY80" s="291">
        <f t="shared" si="124"/>
        <v>10966.153846153846</v>
      </c>
      <c r="AZ80" s="291">
        <f t="shared" si="125"/>
        <v>10966.153846153846</v>
      </c>
      <c r="BA80" s="291">
        <f t="shared" si="126"/>
        <v>10966.153846153846</v>
      </c>
      <c r="BB80" s="291">
        <f t="shared" si="127"/>
        <v>137076.92307692306</v>
      </c>
      <c r="BC80" s="291">
        <f t="shared" si="128"/>
        <v>20561.538461538457</v>
      </c>
      <c r="BE80" s="238">
        <f t="shared" si="79"/>
        <v>95953.846153846142</v>
      </c>
      <c r="BF80" s="200">
        <f t="shared" si="80"/>
        <v>3944669.7334153843</v>
      </c>
      <c r="BG80" s="200">
        <f t="shared" si="81"/>
        <v>863584.61538461526</v>
      </c>
      <c r="BH80" s="200">
        <f t="shared" si="82"/>
        <v>28786.153846153837</v>
      </c>
      <c r="BI80" s="200">
        <f t="shared" si="83"/>
        <v>268670.76923076925</v>
      </c>
      <c r="BJ80" s="200">
        <f t="shared" si="84"/>
        <v>191907.69230769228</v>
      </c>
      <c r="BK80" s="200">
        <f t="shared" si="85"/>
        <v>0</v>
      </c>
      <c r="BL80" s="200">
        <f t="shared" si="86"/>
        <v>0</v>
      </c>
      <c r="BM80" s="200">
        <f t="shared" si="87"/>
        <v>9595.3846153846152</v>
      </c>
      <c r="BN80" s="200">
        <f t="shared" si="88"/>
        <v>0</v>
      </c>
      <c r="BO80" s="200">
        <f t="shared" si="89"/>
        <v>1343353.846153846</v>
      </c>
      <c r="BP80" s="200">
        <f t="shared" si="90"/>
        <v>0</v>
      </c>
      <c r="BQ80" s="200">
        <f t="shared" si="91"/>
        <v>518150.76923076913</v>
      </c>
      <c r="BR80" s="200">
        <f t="shared" si="92"/>
        <v>0</v>
      </c>
      <c r="BS80" s="200">
        <f t="shared" si="93"/>
        <v>767630.76923076925</v>
      </c>
      <c r="BT80" s="200">
        <f t="shared" si="94"/>
        <v>0</v>
      </c>
      <c r="BU80" s="200">
        <f t="shared" si="95"/>
        <v>0</v>
      </c>
      <c r="BV80" s="200">
        <f t="shared" si="96"/>
        <v>0</v>
      </c>
      <c r="BW80" s="200">
        <f t="shared" si="97"/>
        <v>46057.846153846149</v>
      </c>
      <c r="BX80" s="200">
        <f t="shared" si="98"/>
        <v>30705.230769230766</v>
      </c>
      <c r="BY80" s="200">
        <f t="shared" si="99"/>
        <v>0</v>
      </c>
      <c r="BZ80" s="200">
        <f t="shared" si="100"/>
        <v>153526.15384615381</v>
      </c>
      <c r="CA80" s="200">
        <f t="shared" si="101"/>
        <v>0</v>
      </c>
      <c r="CB80" s="200">
        <f t="shared" si="102"/>
        <v>0</v>
      </c>
      <c r="CC80" s="238">
        <f t="shared" si="103"/>
        <v>0</v>
      </c>
      <c r="CD80" s="187">
        <f t="shared" si="129"/>
        <v>8262592.8103384608</v>
      </c>
    </row>
    <row r="81" spans="1:82" ht="13.9" x14ac:dyDescent="0.4">
      <c r="A81" s="12" t="str">
        <f>'Fibre Optic'!A81</f>
        <v>EGR</v>
      </c>
      <c r="B81" s="12">
        <f>'Fibre Optic'!B81</f>
        <v>1</v>
      </c>
      <c r="C81" t="str">
        <f>'Fibre Optic'!C81</f>
        <v>Kalgoorlie</v>
      </c>
      <c r="D81" s="204">
        <f>'DORC build-up'!I25</f>
        <v>1.4</v>
      </c>
      <c r="E81" s="188">
        <v>0</v>
      </c>
      <c r="F81" s="188">
        <v>0</v>
      </c>
      <c r="G81" s="188">
        <v>0</v>
      </c>
      <c r="H81" s="188">
        <v>0</v>
      </c>
      <c r="I81" s="188">
        <v>0</v>
      </c>
      <c r="J81" s="188">
        <v>0</v>
      </c>
      <c r="K81" s="188">
        <v>0</v>
      </c>
      <c r="L81" s="188">
        <v>0</v>
      </c>
      <c r="M81" s="188">
        <v>0</v>
      </c>
      <c r="N81" s="188">
        <v>0</v>
      </c>
      <c r="O81" s="188">
        <v>0</v>
      </c>
      <c r="P81" s="188">
        <v>0</v>
      </c>
      <c r="Q81" s="188">
        <v>0</v>
      </c>
      <c r="R81" s="188">
        <v>0</v>
      </c>
      <c r="S81" s="188">
        <v>0</v>
      </c>
      <c r="T81" s="188">
        <v>0</v>
      </c>
      <c r="U81" s="188">
        <v>0</v>
      </c>
      <c r="V81" s="188">
        <v>0</v>
      </c>
      <c r="W81" s="188">
        <v>0</v>
      </c>
      <c r="X81" s="188">
        <v>0</v>
      </c>
      <c r="Y81" s="188">
        <v>0</v>
      </c>
      <c r="Z81" s="188">
        <v>0</v>
      </c>
      <c r="AA81" s="188">
        <v>0</v>
      </c>
      <c r="AB81" s="188">
        <v>0</v>
      </c>
      <c r="AC81" s="188">
        <v>0</v>
      </c>
      <c r="AE81" s="291">
        <f t="shared" si="104"/>
        <v>68538.461538461532</v>
      </c>
      <c r="AF81" s="291">
        <f t="shared" si="105"/>
        <v>939207.07938461541</v>
      </c>
      <c r="AG81" s="291">
        <f t="shared" si="106"/>
        <v>205615.3846153846</v>
      </c>
      <c r="AH81" s="291">
        <f t="shared" si="107"/>
        <v>20561.538461538457</v>
      </c>
      <c r="AI81" s="291">
        <f t="shared" si="108"/>
        <v>27415.384615384617</v>
      </c>
      <c r="AJ81" s="291">
        <f t="shared" si="109"/>
        <v>68538.461538461532</v>
      </c>
      <c r="AK81" s="291">
        <f t="shared" si="110"/>
        <v>469603.53969230771</v>
      </c>
      <c r="AL81" s="291">
        <f t="shared" si="111"/>
        <v>34269.230769230766</v>
      </c>
      <c r="AM81" s="291">
        <f t="shared" si="112"/>
        <v>6853.8461538461543</v>
      </c>
      <c r="AN81" s="291">
        <f t="shared" si="113"/>
        <v>234801.7698461542</v>
      </c>
      <c r="AO81" s="291">
        <f t="shared" si="114"/>
        <v>137076.92307692306</v>
      </c>
      <c r="AP81" s="291">
        <f t="shared" si="115"/>
        <v>34269.230769230766</v>
      </c>
      <c r="AQ81" s="291">
        <f t="shared" si="116"/>
        <v>41123.076923076915</v>
      </c>
      <c r="AR81" s="291">
        <f t="shared" si="117"/>
        <v>274153.84615384613</v>
      </c>
      <c r="AS81" s="291">
        <f t="shared" si="118"/>
        <v>54830.769230769234</v>
      </c>
      <c r="AT81" s="291">
        <f t="shared" si="119"/>
        <v>6853.8461538461543</v>
      </c>
      <c r="AU81" s="291">
        <f t="shared" si="120"/>
        <v>137076.92307692306</v>
      </c>
      <c r="AV81" s="291">
        <f t="shared" si="121"/>
        <v>10966.153846153846</v>
      </c>
      <c r="AW81" s="291">
        <f t="shared" si="122"/>
        <v>10966.153846153846</v>
      </c>
      <c r="AX81" s="291">
        <f t="shared" si="123"/>
        <v>10966.153846153846</v>
      </c>
      <c r="AY81" s="291">
        <f t="shared" si="124"/>
        <v>10966.153846153846</v>
      </c>
      <c r="AZ81" s="291">
        <f t="shared" si="125"/>
        <v>10966.153846153846</v>
      </c>
      <c r="BA81" s="291">
        <f t="shared" si="126"/>
        <v>10966.153846153846</v>
      </c>
      <c r="BB81" s="291">
        <f t="shared" si="127"/>
        <v>137076.92307692306</v>
      </c>
      <c r="BC81" s="291">
        <f t="shared" si="128"/>
        <v>20561.538461538457</v>
      </c>
      <c r="BE81" s="238">
        <f t="shared" si="79"/>
        <v>0</v>
      </c>
      <c r="BF81" s="200">
        <f t="shared" si="80"/>
        <v>0</v>
      </c>
      <c r="BG81" s="200">
        <f t="shared" si="81"/>
        <v>0</v>
      </c>
      <c r="BH81" s="200">
        <f t="shared" si="82"/>
        <v>0</v>
      </c>
      <c r="BI81" s="200">
        <f t="shared" si="83"/>
        <v>0</v>
      </c>
      <c r="BJ81" s="200">
        <f t="shared" si="84"/>
        <v>0</v>
      </c>
      <c r="BK81" s="200">
        <f t="shared" si="85"/>
        <v>0</v>
      </c>
      <c r="BL81" s="200">
        <f t="shared" si="86"/>
        <v>0</v>
      </c>
      <c r="BM81" s="200">
        <f t="shared" si="87"/>
        <v>0</v>
      </c>
      <c r="BN81" s="200">
        <f t="shared" si="88"/>
        <v>0</v>
      </c>
      <c r="BO81" s="200">
        <f t="shared" si="89"/>
        <v>0</v>
      </c>
      <c r="BP81" s="200">
        <f t="shared" si="90"/>
        <v>0</v>
      </c>
      <c r="BQ81" s="200">
        <f t="shared" si="91"/>
        <v>0</v>
      </c>
      <c r="BR81" s="200">
        <f t="shared" si="92"/>
        <v>0</v>
      </c>
      <c r="BS81" s="200">
        <f t="shared" si="93"/>
        <v>0</v>
      </c>
      <c r="BT81" s="200">
        <f t="shared" si="94"/>
        <v>0</v>
      </c>
      <c r="BU81" s="200">
        <f t="shared" si="95"/>
        <v>0</v>
      </c>
      <c r="BV81" s="200">
        <f t="shared" si="96"/>
        <v>0</v>
      </c>
      <c r="BW81" s="200">
        <f t="shared" si="97"/>
        <v>0</v>
      </c>
      <c r="BX81" s="200">
        <f t="shared" si="98"/>
        <v>0</v>
      </c>
      <c r="BY81" s="200">
        <f t="shared" si="99"/>
        <v>0</v>
      </c>
      <c r="BZ81" s="200">
        <f t="shared" si="100"/>
        <v>0</v>
      </c>
      <c r="CA81" s="200">
        <f t="shared" si="101"/>
        <v>0</v>
      </c>
      <c r="CB81" s="200">
        <f t="shared" si="102"/>
        <v>0</v>
      </c>
      <c r="CC81" s="238">
        <f t="shared" si="103"/>
        <v>0</v>
      </c>
      <c r="CD81" s="187">
        <f t="shared" si="129"/>
        <v>0</v>
      </c>
    </row>
    <row r="82" spans="1:82" ht="13.9" x14ac:dyDescent="0.4">
      <c r="A82" s="12" t="str">
        <f>'Fibre Optic'!A82</f>
        <v>EGR</v>
      </c>
      <c r="B82" s="12">
        <f>'Fibre Optic'!B82</f>
        <v>1</v>
      </c>
      <c r="C82" t="str">
        <f>'Fibre Optic'!C82</f>
        <v>Kalgoorlie to Parkeston (border)</v>
      </c>
      <c r="D82" s="204">
        <f>'DORC build-up'!I26</f>
        <v>1.4</v>
      </c>
      <c r="E82" s="188">
        <v>0</v>
      </c>
      <c r="F82" s="188">
        <v>0</v>
      </c>
      <c r="G82" s="188">
        <v>0</v>
      </c>
      <c r="H82" s="188">
        <v>0</v>
      </c>
      <c r="I82" s="188">
        <v>6</v>
      </c>
      <c r="J82" s="188">
        <v>0</v>
      </c>
      <c r="K82" s="188">
        <v>3</v>
      </c>
      <c r="L82" s="188">
        <v>0</v>
      </c>
      <c r="M82" s="188">
        <v>1</v>
      </c>
      <c r="N82" s="188">
        <v>0</v>
      </c>
      <c r="O82" s="188">
        <v>0</v>
      </c>
      <c r="P82" s="188">
        <v>0</v>
      </c>
      <c r="Q82" s="188">
        <v>4</v>
      </c>
      <c r="R82" s="188">
        <v>3.1100000000000136</v>
      </c>
      <c r="S82" s="188">
        <v>2</v>
      </c>
      <c r="T82" s="188">
        <v>0</v>
      </c>
      <c r="U82" s="188">
        <v>0</v>
      </c>
      <c r="V82" s="188">
        <v>0</v>
      </c>
      <c r="W82" s="188">
        <v>4</v>
      </c>
      <c r="X82" s="188">
        <v>4</v>
      </c>
      <c r="Y82" s="188">
        <v>0</v>
      </c>
      <c r="Z82" s="188">
        <v>3</v>
      </c>
      <c r="AA82" s="188">
        <v>0</v>
      </c>
      <c r="AB82" s="188">
        <v>0</v>
      </c>
      <c r="AC82" s="188">
        <v>0</v>
      </c>
      <c r="AE82" s="291">
        <f t="shared" si="104"/>
        <v>68538.461538461532</v>
      </c>
      <c r="AF82" s="291">
        <f t="shared" si="105"/>
        <v>939207.07938461541</v>
      </c>
      <c r="AG82" s="291">
        <f t="shared" si="106"/>
        <v>205615.3846153846</v>
      </c>
      <c r="AH82" s="291">
        <f t="shared" si="107"/>
        <v>20561.538461538457</v>
      </c>
      <c r="AI82" s="291">
        <f t="shared" si="108"/>
        <v>27415.384615384617</v>
      </c>
      <c r="AJ82" s="291">
        <f t="shared" si="109"/>
        <v>68538.461538461532</v>
      </c>
      <c r="AK82" s="291">
        <f t="shared" si="110"/>
        <v>469603.53969230771</v>
      </c>
      <c r="AL82" s="291">
        <f t="shared" si="111"/>
        <v>34269.230769230766</v>
      </c>
      <c r="AM82" s="291">
        <f t="shared" si="112"/>
        <v>6853.8461538461543</v>
      </c>
      <c r="AN82" s="291">
        <f t="shared" si="113"/>
        <v>234801.7698461542</v>
      </c>
      <c r="AO82" s="291">
        <f t="shared" si="114"/>
        <v>137076.92307692306</v>
      </c>
      <c r="AP82" s="291">
        <f t="shared" si="115"/>
        <v>34269.230769230766</v>
      </c>
      <c r="AQ82" s="291">
        <f t="shared" si="116"/>
        <v>41123.076923076915</v>
      </c>
      <c r="AR82" s="291">
        <f t="shared" si="117"/>
        <v>274153.84615384613</v>
      </c>
      <c r="AS82" s="291">
        <f t="shared" si="118"/>
        <v>54830.769230769234</v>
      </c>
      <c r="AT82" s="291">
        <f t="shared" si="119"/>
        <v>6853.8461538461543</v>
      </c>
      <c r="AU82" s="291">
        <f t="shared" si="120"/>
        <v>137076.92307692306</v>
      </c>
      <c r="AV82" s="291">
        <f t="shared" si="121"/>
        <v>10966.153846153846</v>
      </c>
      <c r="AW82" s="291">
        <f t="shared" si="122"/>
        <v>10966.153846153846</v>
      </c>
      <c r="AX82" s="291">
        <f t="shared" si="123"/>
        <v>10966.153846153846</v>
      </c>
      <c r="AY82" s="291">
        <f t="shared" si="124"/>
        <v>10966.153846153846</v>
      </c>
      <c r="AZ82" s="291">
        <f t="shared" si="125"/>
        <v>10966.153846153846</v>
      </c>
      <c r="BA82" s="291">
        <f t="shared" si="126"/>
        <v>10966.153846153846</v>
      </c>
      <c r="BB82" s="291">
        <f t="shared" si="127"/>
        <v>137076.92307692306</v>
      </c>
      <c r="BC82" s="291">
        <f t="shared" si="128"/>
        <v>20561.538461538457</v>
      </c>
      <c r="BE82" s="238">
        <f t="shared" si="79"/>
        <v>0</v>
      </c>
      <c r="BF82" s="200">
        <f t="shared" si="80"/>
        <v>0</v>
      </c>
      <c r="BG82" s="200">
        <f t="shared" si="81"/>
        <v>0</v>
      </c>
      <c r="BH82" s="200">
        <f t="shared" si="82"/>
        <v>0</v>
      </c>
      <c r="BI82" s="200">
        <f t="shared" si="83"/>
        <v>230289.23076923075</v>
      </c>
      <c r="BJ82" s="200">
        <f t="shared" si="84"/>
        <v>0</v>
      </c>
      <c r="BK82" s="200">
        <f t="shared" si="85"/>
        <v>1972334.8667076922</v>
      </c>
      <c r="BL82" s="200">
        <f t="shared" si="86"/>
        <v>0</v>
      </c>
      <c r="BM82" s="200">
        <f t="shared" si="87"/>
        <v>9595.3846153846152</v>
      </c>
      <c r="BN82" s="200">
        <f t="shared" si="88"/>
        <v>0</v>
      </c>
      <c r="BO82" s="200">
        <f t="shared" si="89"/>
        <v>0</v>
      </c>
      <c r="BP82" s="200">
        <f t="shared" si="90"/>
        <v>0</v>
      </c>
      <c r="BQ82" s="200">
        <f t="shared" si="91"/>
        <v>230289.23076923069</v>
      </c>
      <c r="BR82" s="200">
        <f t="shared" si="92"/>
        <v>1193665.8461538511</v>
      </c>
      <c r="BS82" s="200">
        <f t="shared" si="93"/>
        <v>153526.15384615384</v>
      </c>
      <c r="BT82" s="200">
        <f t="shared" si="94"/>
        <v>0</v>
      </c>
      <c r="BU82" s="200">
        <f t="shared" si="95"/>
        <v>0</v>
      </c>
      <c r="BV82" s="200">
        <f t="shared" si="96"/>
        <v>0</v>
      </c>
      <c r="BW82" s="200">
        <f t="shared" si="97"/>
        <v>61410.461538461532</v>
      </c>
      <c r="BX82" s="200">
        <f t="shared" si="98"/>
        <v>61410.461538461532</v>
      </c>
      <c r="BY82" s="200">
        <f t="shared" si="99"/>
        <v>0</v>
      </c>
      <c r="BZ82" s="200">
        <f t="shared" si="100"/>
        <v>46057.846153846149</v>
      </c>
      <c r="CA82" s="200">
        <f t="shared" si="101"/>
        <v>0</v>
      </c>
      <c r="CB82" s="200">
        <f t="shared" si="102"/>
        <v>0</v>
      </c>
      <c r="CC82" s="238">
        <f t="shared" si="103"/>
        <v>0</v>
      </c>
      <c r="CD82" s="187">
        <f t="shared" si="129"/>
        <v>3958579.4820923121</v>
      </c>
    </row>
    <row r="83" spans="1:82" ht="13.9" x14ac:dyDescent="0.4">
      <c r="A83" s="12" t="str">
        <f>'Fibre Optic'!A83</f>
        <v>Metro</v>
      </c>
      <c r="B83" s="12">
        <f>'Fibre Optic'!B83</f>
        <v>2</v>
      </c>
      <c r="C83" t="str">
        <f>'Fibre Optic'!C83</f>
        <v>Forrestfield South to Kewdale</v>
      </c>
      <c r="D83" s="204">
        <f>'DORC build-up'!I27</f>
        <v>1</v>
      </c>
      <c r="E83" s="188">
        <v>0</v>
      </c>
      <c r="F83" s="188">
        <v>1</v>
      </c>
      <c r="G83" s="188">
        <v>0</v>
      </c>
      <c r="H83" s="188">
        <v>0</v>
      </c>
      <c r="I83" s="188">
        <v>0</v>
      </c>
      <c r="J83" s="188">
        <v>0</v>
      </c>
      <c r="K83" s="188">
        <v>0</v>
      </c>
      <c r="L83" s="188">
        <v>0</v>
      </c>
      <c r="M83" s="188">
        <v>0</v>
      </c>
      <c r="N83" s="188">
        <v>0</v>
      </c>
      <c r="O83" s="188">
        <v>0</v>
      </c>
      <c r="P83" s="188">
        <v>0</v>
      </c>
      <c r="Q83" s="188">
        <v>0</v>
      </c>
      <c r="R83" s="188">
        <v>0</v>
      </c>
      <c r="S83" s="188">
        <v>0</v>
      </c>
      <c r="T83" s="188">
        <v>0</v>
      </c>
      <c r="U83" s="188">
        <v>0</v>
      </c>
      <c r="V83" s="188">
        <v>0</v>
      </c>
      <c r="W83" s="188">
        <v>0</v>
      </c>
      <c r="X83" s="188">
        <v>0</v>
      </c>
      <c r="Y83" s="188">
        <v>0</v>
      </c>
      <c r="Z83" s="188">
        <v>0</v>
      </c>
      <c r="AA83" s="188">
        <v>0</v>
      </c>
      <c r="AB83" s="188">
        <v>0</v>
      </c>
      <c r="AC83" s="188">
        <v>0</v>
      </c>
      <c r="AE83" s="291">
        <f t="shared" si="104"/>
        <v>68538.461538461532</v>
      </c>
      <c r="AF83" s="291">
        <f t="shared" si="105"/>
        <v>939207.07938461541</v>
      </c>
      <c r="AG83" s="291">
        <f t="shared" si="106"/>
        <v>205615.3846153846</v>
      </c>
      <c r="AH83" s="291">
        <f t="shared" si="107"/>
        <v>20561.538461538457</v>
      </c>
      <c r="AI83" s="291">
        <f t="shared" si="108"/>
        <v>27415.384615384617</v>
      </c>
      <c r="AJ83" s="291">
        <f t="shared" si="109"/>
        <v>68538.461538461532</v>
      </c>
      <c r="AK83" s="291">
        <f t="shared" si="110"/>
        <v>469603.53969230771</v>
      </c>
      <c r="AL83" s="291">
        <f t="shared" si="111"/>
        <v>34269.230769230766</v>
      </c>
      <c r="AM83" s="291">
        <f t="shared" si="112"/>
        <v>6853.8461538461543</v>
      </c>
      <c r="AN83" s="291">
        <f t="shared" si="113"/>
        <v>234801.7698461542</v>
      </c>
      <c r="AO83" s="291">
        <f t="shared" si="114"/>
        <v>137076.92307692306</v>
      </c>
      <c r="AP83" s="291">
        <f t="shared" si="115"/>
        <v>34269.230769230766</v>
      </c>
      <c r="AQ83" s="291">
        <f t="shared" si="116"/>
        <v>41123.076923076915</v>
      </c>
      <c r="AR83" s="291">
        <f t="shared" si="117"/>
        <v>274153.84615384613</v>
      </c>
      <c r="AS83" s="291">
        <f t="shared" si="118"/>
        <v>54830.769230769234</v>
      </c>
      <c r="AT83" s="291">
        <f t="shared" si="119"/>
        <v>6853.8461538461543</v>
      </c>
      <c r="AU83" s="291">
        <f t="shared" si="120"/>
        <v>137076.92307692306</v>
      </c>
      <c r="AV83" s="291">
        <f t="shared" si="121"/>
        <v>10966.153846153846</v>
      </c>
      <c r="AW83" s="291">
        <f t="shared" si="122"/>
        <v>10966.153846153846</v>
      </c>
      <c r="AX83" s="291">
        <f t="shared" si="123"/>
        <v>10966.153846153846</v>
      </c>
      <c r="AY83" s="291">
        <f t="shared" si="124"/>
        <v>10966.153846153846</v>
      </c>
      <c r="AZ83" s="291">
        <f t="shared" si="125"/>
        <v>10966.153846153846</v>
      </c>
      <c r="BA83" s="291">
        <f t="shared" si="126"/>
        <v>10966.153846153846</v>
      </c>
      <c r="BB83" s="291">
        <f t="shared" si="127"/>
        <v>137076.92307692306</v>
      </c>
      <c r="BC83" s="291">
        <f t="shared" si="128"/>
        <v>20561.538461538457</v>
      </c>
      <c r="BE83" s="238">
        <f t="shared" si="79"/>
        <v>0</v>
      </c>
      <c r="BF83" s="200">
        <f t="shared" si="80"/>
        <v>939207.07938461541</v>
      </c>
      <c r="BG83" s="200">
        <f t="shared" si="81"/>
        <v>0</v>
      </c>
      <c r="BH83" s="200">
        <f t="shared" si="82"/>
        <v>0</v>
      </c>
      <c r="BI83" s="200">
        <f t="shared" si="83"/>
        <v>0</v>
      </c>
      <c r="BJ83" s="200">
        <f t="shared" si="84"/>
        <v>0</v>
      </c>
      <c r="BK83" s="200">
        <f t="shared" si="85"/>
        <v>0</v>
      </c>
      <c r="BL83" s="200">
        <f t="shared" si="86"/>
        <v>0</v>
      </c>
      <c r="BM83" s="200">
        <f t="shared" si="87"/>
        <v>0</v>
      </c>
      <c r="BN83" s="200">
        <f t="shared" si="88"/>
        <v>0</v>
      </c>
      <c r="BO83" s="200">
        <f t="shared" si="89"/>
        <v>0</v>
      </c>
      <c r="BP83" s="200">
        <f t="shared" si="90"/>
        <v>0</v>
      </c>
      <c r="BQ83" s="200">
        <f t="shared" si="91"/>
        <v>0</v>
      </c>
      <c r="BR83" s="200">
        <f t="shared" si="92"/>
        <v>0</v>
      </c>
      <c r="BS83" s="200">
        <f t="shared" si="93"/>
        <v>0</v>
      </c>
      <c r="BT83" s="200">
        <f t="shared" si="94"/>
        <v>0</v>
      </c>
      <c r="BU83" s="200">
        <f t="shared" si="95"/>
        <v>0</v>
      </c>
      <c r="BV83" s="200">
        <f t="shared" si="96"/>
        <v>0</v>
      </c>
      <c r="BW83" s="200">
        <f t="shared" si="97"/>
        <v>0</v>
      </c>
      <c r="BX83" s="200">
        <f t="shared" si="98"/>
        <v>0</v>
      </c>
      <c r="BY83" s="200">
        <f t="shared" si="99"/>
        <v>0</v>
      </c>
      <c r="BZ83" s="200">
        <f t="shared" si="100"/>
        <v>0</v>
      </c>
      <c r="CA83" s="200">
        <f t="shared" si="101"/>
        <v>0</v>
      </c>
      <c r="CB83" s="200">
        <f t="shared" si="102"/>
        <v>0</v>
      </c>
      <c r="CC83" s="238">
        <f t="shared" si="103"/>
        <v>0</v>
      </c>
      <c r="CD83" s="187">
        <f t="shared" si="129"/>
        <v>939207.07938461541</v>
      </c>
    </row>
    <row r="84" spans="1:82" ht="13.9" x14ac:dyDescent="0.4">
      <c r="A84" s="12" t="str">
        <f>'Fibre Optic'!A84</f>
        <v>LBL</v>
      </c>
      <c r="B84" s="12">
        <f>'Fibre Optic'!B84</f>
        <v>3</v>
      </c>
      <c r="C84" t="str">
        <f>'Fibre Optic'!C84</f>
        <v>Kalgoorlie to Menzies</v>
      </c>
      <c r="D84" s="204">
        <f>'DORC build-up'!I28</f>
        <v>1.5</v>
      </c>
      <c r="E84" s="188">
        <v>0</v>
      </c>
      <c r="F84" s="188">
        <v>0</v>
      </c>
      <c r="G84" s="188">
        <v>1</v>
      </c>
      <c r="H84" s="188">
        <v>0</v>
      </c>
      <c r="I84" s="188">
        <v>6</v>
      </c>
      <c r="J84" s="188">
        <v>5</v>
      </c>
      <c r="K84" s="188">
        <v>5</v>
      </c>
      <c r="L84" s="188">
        <v>0</v>
      </c>
      <c r="M84" s="188">
        <v>2</v>
      </c>
      <c r="N84" s="188">
        <v>0</v>
      </c>
      <c r="O84" s="188">
        <v>0</v>
      </c>
      <c r="P84" s="188">
        <v>0</v>
      </c>
      <c r="Q84" s="188">
        <v>0</v>
      </c>
      <c r="R84" s="188">
        <v>0.81</v>
      </c>
      <c r="S84" s="188">
        <v>1</v>
      </c>
      <c r="T84" s="188">
        <v>0</v>
      </c>
      <c r="U84" s="188">
        <v>0</v>
      </c>
      <c r="V84" s="188">
        <v>0</v>
      </c>
      <c r="W84" s="188">
        <v>1</v>
      </c>
      <c r="X84" s="188">
        <v>2</v>
      </c>
      <c r="Y84" s="188">
        <v>0</v>
      </c>
      <c r="Z84" s="188">
        <v>7</v>
      </c>
      <c r="AA84" s="188">
        <v>0</v>
      </c>
      <c r="AB84" s="188">
        <v>0</v>
      </c>
      <c r="AC84" s="188">
        <v>3</v>
      </c>
      <c r="AE84" s="291">
        <f t="shared" si="104"/>
        <v>68538.461538461532</v>
      </c>
      <c r="AF84" s="291">
        <f t="shared" si="105"/>
        <v>939207.07938461541</v>
      </c>
      <c r="AG84" s="291">
        <f t="shared" si="106"/>
        <v>205615.3846153846</v>
      </c>
      <c r="AH84" s="291">
        <f t="shared" si="107"/>
        <v>20561.538461538457</v>
      </c>
      <c r="AI84" s="291">
        <f t="shared" si="108"/>
        <v>27415.384615384617</v>
      </c>
      <c r="AJ84" s="291">
        <f t="shared" si="109"/>
        <v>68538.461538461532</v>
      </c>
      <c r="AK84" s="291">
        <f t="shared" si="110"/>
        <v>469603.53969230771</v>
      </c>
      <c r="AL84" s="291">
        <f t="shared" si="111"/>
        <v>34269.230769230766</v>
      </c>
      <c r="AM84" s="291">
        <f t="shared" si="112"/>
        <v>6853.8461538461543</v>
      </c>
      <c r="AN84" s="291">
        <f t="shared" si="113"/>
        <v>234801.7698461542</v>
      </c>
      <c r="AO84" s="291">
        <f t="shared" si="114"/>
        <v>137076.92307692306</v>
      </c>
      <c r="AP84" s="291">
        <f t="shared" si="115"/>
        <v>34269.230769230766</v>
      </c>
      <c r="AQ84" s="291">
        <f t="shared" si="116"/>
        <v>41123.076923076915</v>
      </c>
      <c r="AR84" s="291">
        <f t="shared" si="117"/>
        <v>274153.84615384613</v>
      </c>
      <c r="AS84" s="291">
        <f t="shared" si="118"/>
        <v>54830.769230769234</v>
      </c>
      <c r="AT84" s="291">
        <f t="shared" si="119"/>
        <v>6853.8461538461543</v>
      </c>
      <c r="AU84" s="291">
        <f t="shared" si="120"/>
        <v>137076.92307692306</v>
      </c>
      <c r="AV84" s="291">
        <f t="shared" si="121"/>
        <v>10966.153846153846</v>
      </c>
      <c r="AW84" s="291">
        <f t="shared" si="122"/>
        <v>10966.153846153846</v>
      </c>
      <c r="AX84" s="291">
        <f t="shared" si="123"/>
        <v>10966.153846153846</v>
      </c>
      <c r="AY84" s="291">
        <f t="shared" si="124"/>
        <v>10966.153846153846</v>
      </c>
      <c r="AZ84" s="291">
        <f t="shared" si="125"/>
        <v>10966.153846153846</v>
      </c>
      <c r="BA84" s="291">
        <f t="shared" si="126"/>
        <v>10966.153846153846</v>
      </c>
      <c r="BB84" s="291">
        <f t="shared" si="127"/>
        <v>137076.92307692306</v>
      </c>
      <c r="BC84" s="291">
        <f t="shared" si="128"/>
        <v>20561.538461538457</v>
      </c>
      <c r="BE84" s="238">
        <f t="shared" si="79"/>
        <v>0</v>
      </c>
      <c r="BF84" s="200">
        <f t="shared" si="80"/>
        <v>0</v>
      </c>
      <c r="BG84" s="200">
        <f t="shared" si="81"/>
        <v>308423.07692307688</v>
      </c>
      <c r="BH84" s="200">
        <f t="shared" si="82"/>
        <v>0</v>
      </c>
      <c r="BI84" s="200">
        <f t="shared" si="83"/>
        <v>246738.46153846153</v>
      </c>
      <c r="BJ84" s="200">
        <f t="shared" si="84"/>
        <v>514038.46153846144</v>
      </c>
      <c r="BK84" s="200">
        <f t="shared" si="85"/>
        <v>3522026.5476923082</v>
      </c>
      <c r="BL84" s="200">
        <f t="shared" si="86"/>
        <v>0</v>
      </c>
      <c r="BM84" s="200">
        <f t="shared" si="87"/>
        <v>20561.538461538461</v>
      </c>
      <c r="BN84" s="200">
        <f t="shared" si="88"/>
        <v>0</v>
      </c>
      <c r="BO84" s="200">
        <f t="shared" si="89"/>
        <v>0</v>
      </c>
      <c r="BP84" s="200">
        <f t="shared" si="90"/>
        <v>0</v>
      </c>
      <c r="BQ84" s="200">
        <f t="shared" si="91"/>
        <v>0</v>
      </c>
      <c r="BR84" s="200">
        <f t="shared" si="92"/>
        <v>333096.92307692306</v>
      </c>
      <c r="BS84" s="200">
        <f t="shared" si="93"/>
        <v>82246.153846153844</v>
      </c>
      <c r="BT84" s="200">
        <f t="shared" si="94"/>
        <v>0</v>
      </c>
      <c r="BU84" s="200">
        <f t="shared" si="95"/>
        <v>0</v>
      </c>
      <c r="BV84" s="200">
        <f t="shared" si="96"/>
        <v>0</v>
      </c>
      <c r="BW84" s="200">
        <f t="shared" si="97"/>
        <v>16449.23076923077</v>
      </c>
      <c r="BX84" s="200">
        <f t="shared" si="98"/>
        <v>32898.461538461539</v>
      </c>
      <c r="BY84" s="200">
        <f t="shared" si="99"/>
        <v>0</v>
      </c>
      <c r="BZ84" s="200">
        <f t="shared" si="100"/>
        <v>115144.61538461538</v>
      </c>
      <c r="CA84" s="200">
        <f t="shared" si="101"/>
        <v>0</v>
      </c>
      <c r="CB84" s="200">
        <f t="shared" si="102"/>
        <v>0</v>
      </c>
      <c r="CC84" s="238">
        <f t="shared" si="103"/>
        <v>92526.923076923063</v>
      </c>
      <c r="CD84" s="187">
        <f t="shared" si="129"/>
        <v>5284150.3938461542</v>
      </c>
    </row>
    <row r="85" spans="1:82" ht="13.9" x14ac:dyDescent="0.4">
      <c r="A85" s="12" t="str">
        <f>'Fibre Optic'!A85</f>
        <v>LBL</v>
      </c>
      <c r="B85" s="12">
        <f>'Fibre Optic'!B85</f>
        <v>3</v>
      </c>
      <c r="C85" t="str">
        <f>'Fibre Optic'!C85</f>
        <v>Menzies</v>
      </c>
      <c r="D85" s="204">
        <f>'DORC build-up'!I29</f>
        <v>0</v>
      </c>
      <c r="E85" s="188">
        <v>0</v>
      </c>
      <c r="F85" s="188">
        <v>0</v>
      </c>
      <c r="G85" s="188">
        <v>0</v>
      </c>
      <c r="H85" s="188">
        <v>0</v>
      </c>
      <c r="I85" s="188">
        <v>0</v>
      </c>
      <c r="J85" s="188">
        <v>0</v>
      </c>
      <c r="K85" s="188">
        <v>0</v>
      </c>
      <c r="L85" s="188">
        <v>0</v>
      </c>
      <c r="M85" s="188">
        <v>0</v>
      </c>
      <c r="N85" s="188">
        <v>0</v>
      </c>
      <c r="O85" s="188">
        <v>0</v>
      </c>
      <c r="P85" s="188">
        <v>0</v>
      </c>
      <c r="Q85" s="188">
        <v>0</v>
      </c>
      <c r="R85" s="188">
        <v>0</v>
      </c>
      <c r="S85" s="188">
        <v>0</v>
      </c>
      <c r="T85" s="188">
        <v>0</v>
      </c>
      <c r="U85" s="188">
        <v>0</v>
      </c>
      <c r="V85" s="188">
        <v>0</v>
      </c>
      <c r="W85" s="188">
        <v>0</v>
      </c>
      <c r="X85" s="188">
        <v>0</v>
      </c>
      <c r="Y85" s="188">
        <v>0</v>
      </c>
      <c r="Z85" s="188">
        <v>0</v>
      </c>
      <c r="AA85" s="188">
        <v>0</v>
      </c>
      <c r="AB85" s="188">
        <v>0</v>
      </c>
      <c r="AC85" s="188">
        <v>0</v>
      </c>
      <c r="AE85" s="291">
        <f t="shared" si="104"/>
        <v>68538.461538461532</v>
      </c>
      <c r="AF85" s="291">
        <f t="shared" si="105"/>
        <v>939207.07938461541</v>
      </c>
      <c r="AG85" s="291">
        <f t="shared" si="106"/>
        <v>205615.3846153846</v>
      </c>
      <c r="AH85" s="291">
        <f t="shared" si="107"/>
        <v>20561.538461538457</v>
      </c>
      <c r="AI85" s="291">
        <f t="shared" si="108"/>
        <v>27415.384615384617</v>
      </c>
      <c r="AJ85" s="291">
        <f t="shared" si="109"/>
        <v>68538.461538461532</v>
      </c>
      <c r="AK85" s="291">
        <f t="shared" si="110"/>
        <v>469603.53969230771</v>
      </c>
      <c r="AL85" s="291">
        <f t="shared" si="111"/>
        <v>34269.230769230766</v>
      </c>
      <c r="AM85" s="291">
        <f t="shared" si="112"/>
        <v>6853.8461538461543</v>
      </c>
      <c r="AN85" s="291">
        <f t="shared" si="113"/>
        <v>234801.7698461542</v>
      </c>
      <c r="AO85" s="291">
        <f t="shared" si="114"/>
        <v>137076.92307692306</v>
      </c>
      <c r="AP85" s="291">
        <f t="shared" si="115"/>
        <v>34269.230769230766</v>
      </c>
      <c r="AQ85" s="291">
        <f t="shared" si="116"/>
        <v>41123.076923076915</v>
      </c>
      <c r="AR85" s="291">
        <f t="shared" si="117"/>
        <v>274153.84615384613</v>
      </c>
      <c r="AS85" s="291">
        <f t="shared" si="118"/>
        <v>54830.769230769234</v>
      </c>
      <c r="AT85" s="291">
        <f t="shared" si="119"/>
        <v>6853.8461538461543</v>
      </c>
      <c r="AU85" s="291">
        <f t="shared" si="120"/>
        <v>137076.92307692306</v>
      </c>
      <c r="AV85" s="291">
        <f t="shared" si="121"/>
        <v>10966.153846153846</v>
      </c>
      <c r="AW85" s="291">
        <f t="shared" si="122"/>
        <v>10966.153846153846</v>
      </c>
      <c r="AX85" s="291">
        <f t="shared" si="123"/>
        <v>10966.153846153846</v>
      </c>
      <c r="AY85" s="291">
        <f t="shared" si="124"/>
        <v>10966.153846153846</v>
      </c>
      <c r="AZ85" s="291">
        <f t="shared" si="125"/>
        <v>10966.153846153846</v>
      </c>
      <c r="BA85" s="291">
        <f t="shared" si="126"/>
        <v>10966.153846153846</v>
      </c>
      <c r="BB85" s="291">
        <f t="shared" si="127"/>
        <v>137076.92307692306</v>
      </c>
      <c r="BC85" s="291">
        <f t="shared" si="128"/>
        <v>20561.538461538457</v>
      </c>
      <c r="BE85" s="238">
        <f t="shared" si="79"/>
        <v>0</v>
      </c>
      <c r="BF85" s="200">
        <f t="shared" si="80"/>
        <v>0</v>
      </c>
      <c r="BG85" s="200">
        <f t="shared" si="81"/>
        <v>0</v>
      </c>
      <c r="BH85" s="200">
        <f t="shared" si="82"/>
        <v>0</v>
      </c>
      <c r="BI85" s="200">
        <f t="shared" si="83"/>
        <v>0</v>
      </c>
      <c r="BJ85" s="200">
        <f t="shared" si="84"/>
        <v>0</v>
      </c>
      <c r="BK85" s="200">
        <f t="shared" si="85"/>
        <v>0</v>
      </c>
      <c r="BL85" s="200">
        <f t="shared" si="86"/>
        <v>0</v>
      </c>
      <c r="BM85" s="200">
        <f t="shared" si="87"/>
        <v>0</v>
      </c>
      <c r="BN85" s="200">
        <f t="shared" si="88"/>
        <v>0</v>
      </c>
      <c r="BO85" s="200">
        <f t="shared" si="89"/>
        <v>0</v>
      </c>
      <c r="BP85" s="200">
        <f t="shared" si="90"/>
        <v>0</v>
      </c>
      <c r="BQ85" s="200">
        <f t="shared" si="91"/>
        <v>0</v>
      </c>
      <c r="BR85" s="200">
        <f t="shared" si="92"/>
        <v>0</v>
      </c>
      <c r="BS85" s="200">
        <f t="shared" si="93"/>
        <v>0</v>
      </c>
      <c r="BT85" s="200">
        <f t="shared" si="94"/>
        <v>0</v>
      </c>
      <c r="BU85" s="200">
        <f t="shared" si="95"/>
        <v>0</v>
      </c>
      <c r="BV85" s="200">
        <f t="shared" si="96"/>
        <v>0</v>
      </c>
      <c r="BW85" s="200">
        <f t="shared" si="97"/>
        <v>0</v>
      </c>
      <c r="BX85" s="200">
        <f t="shared" si="98"/>
        <v>0</v>
      </c>
      <c r="BY85" s="200">
        <f t="shared" si="99"/>
        <v>0</v>
      </c>
      <c r="BZ85" s="200">
        <f t="shared" si="100"/>
        <v>0</v>
      </c>
      <c r="CA85" s="200">
        <f t="shared" si="101"/>
        <v>0</v>
      </c>
      <c r="CB85" s="200">
        <f t="shared" si="102"/>
        <v>0</v>
      </c>
      <c r="CC85" s="238">
        <f t="shared" si="103"/>
        <v>0</v>
      </c>
      <c r="CD85" s="187">
        <f t="shared" si="129"/>
        <v>0</v>
      </c>
    </row>
    <row r="86" spans="1:82" ht="13.9" x14ac:dyDescent="0.4">
      <c r="A86" s="12" t="str">
        <f>'Fibre Optic'!A86</f>
        <v>LBL</v>
      </c>
      <c r="B86" s="12">
        <f>'Fibre Optic'!B86</f>
        <v>3</v>
      </c>
      <c r="C86" t="str">
        <f>'Fibre Optic'!C86</f>
        <v>Menzies to Malcolm</v>
      </c>
      <c r="D86" s="204">
        <f>'DORC build-up'!I30</f>
        <v>1.5</v>
      </c>
      <c r="E86" s="188">
        <v>0</v>
      </c>
      <c r="F86" s="188">
        <v>0</v>
      </c>
      <c r="G86" s="188">
        <v>0</v>
      </c>
      <c r="H86" s="188">
        <v>0</v>
      </c>
      <c r="I86" s="188">
        <v>0</v>
      </c>
      <c r="J86" s="188">
        <v>3</v>
      </c>
      <c r="K86" s="188">
        <v>0</v>
      </c>
      <c r="L86" s="188">
        <v>0</v>
      </c>
      <c r="M86" s="188">
        <v>0</v>
      </c>
      <c r="N86" s="188">
        <v>0</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E86" s="291">
        <f t="shared" si="104"/>
        <v>68538.461538461532</v>
      </c>
      <c r="AF86" s="291">
        <f t="shared" si="105"/>
        <v>939207.07938461541</v>
      </c>
      <c r="AG86" s="291">
        <f t="shared" si="106"/>
        <v>205615.3846153846</v>
      </c>
      <c r="AH86" s="291">
        <f t="shared" si="107"/>
        <v>20561.538461538457</v>
      </c>
      <c r="AI86" s="291">
        <f t="shared" si="108"/>
        <v>27415.384615384617</v>
      </c>
      <c r="AJ86" s="291">
        <f t="shared" si="109"/>
        <v>68538.461538461532</v>
      </c>
      <c r="AK86" s="291">
        <f t="shared" si="110"/>
        <v>469603.53969230771</v>
      </c>
      <c r="AL86" s="291">
        <f t="shared" si="111"/>
        <v>34269.230769230766</v>
      </c>
      <c r="AM86" s="291">
        <f t="shared" si="112"/>
        <v>6853.8461538461543</v>
      </c>
      <c r="AN86" s="291">
        <f t="shared" si="113"/>
        <v>234801.7698461542</v>
      </c>
      <c r="AO86" s="291">
        <f t="shared" si="114"/>
        <v>137076.92307692306</v>
      </c>
      <c r="AP86" s="291">
        <f t="shared" si="115"/>
        <v>34269.230769230766</v>
      </c>
      <c r="AQ86" s="291">
        <f t="shared" si="116"/>
        <v>41123.076923076915</v>
      </c>
      <c r="AR86" s="291">
        <f t="shared" si="117"/>
        <v>274153.84615384613</v>
      </c>
      <c r="AS86" s="291">
        <f t="shared" si="118"/>
        <v>54830.769230769234</v>
      </c>
      <c r="AT86" s="291">
        <f t="shared" si="119"/>
        <v>6853.8461538461543</v>
      </c>
      <c r="AU86" s="291">
        <f t="shared" si="120"/>
        <v>137076.92307692306</v>
      </c>
      <c r="AV86" s="291">
        <f t="shared" si="121"/>
        <v>10966.153846153846</v>
      </c>
      <c r="AW86" s="291">
        <f t="shared" si="122"/>
        <v>10966.153846153846</v>
      </c>
      <c r="AX86" s="291">
        <f t="shared" si="123"/>
        <v>10966.153846153846</v>
      </c>
      <c r="AY86" s="291">
        <f t="shared" si="124"/>
        <v>10966.153846153846</v>
      </c>
      <c r="AZ86" s="291">
        <f t="shared" si="125"/>
        <v>10966.153846153846</v>
      </c>
      <c r="BA86" s="291">
        <f t="shared" si="126"/>
        <v>10966.153846153846</v>
      </c>
      <c r="BB86" s="291">
        <f t="shared" si="127"/>
        <v>137076.92307692306</v>
      </c>
      <c r="BC86" s="291">
        <f t="shared" si="128"/>
        <v>20561.538461538457</v>
      </c>
      <c r="BE86" s="238">
        <f t="shared" si="79"/>
        <v>0</v>
      </c>
      <c r="BF86" s="200">
        <f t="shared" si="80"/>
        <v>0</v>
      </c>
      <c r="BG86" s="200">
        <f t="shared" si="81"/>
        <v>0</v>
      </c>
      <c r="BH86" s="200">
        <f t="shared" si="82"/>
        <v>0</v>
      </c>
      <c r="BI86" s="200">
        <f t="shared" si="83"/>
        <v>0</v>
      </c>
      <c r="BJ86" s="200">
        <f t="shared" si="84"/>
        <v>308423.07692307688</v>
      </c>
      <c r="BK86" s="200">
        <f t="shared" si="85"/>
        <v>0</v>
      </c>
      <c r="BL86" s="200">
        <f t="shared" si="86"/>
        <v>0</v>
      </c>
      <c r="BM86" s="200">
        <f t="shared" si="87"/>
        <v>0</v>
      </c>
      <c r="BN86" s="200">
        <f t="shared" si="88"/>
        <v>0</v>
      </c>
      <c r="BO86" s="200">
        <f t="shared" si="89"/>
        <v>0</v>
      </c>
      <c r="BP86" s="200">
        <f t="shared" si="90"/>
        <v>0</v>
      </c>
      <c r="BQ86" s="200">
        <f t="shared" si="91"/>
        <v>0</v>
      </c>
      <c r="BR86" s="200">
        <f t="shared" si="92"/>
        <v>0</v>
      </c>
      <c r="BS86" s="200">
        <f t="shared" si="93"/>
        <v>0</v>
      </c>
      <c r="BT86" s="200">
        <f t="shared" si="94"/>
        <v>0</v>
      </c>
      <c r="BU86" s="200">
        <f t="shared" si="95"/>
        <v>0</v>
      </c>
      <c r="BV86" s="200">
        <f t="shared" si="96"/>
        <v>0</v>
      </c>
      <c r="BW86" s="200">
        <f t="shared" si="97"/>
        <v>0</v>
      </c>
      <c r="BX86" s="200">
        <f t="shared" si="98"/>
        <v>0</v>
      </c>
      <c r="BY86" s="200">
        <f t="shared" si="99"/>
        <v>0</v>
      </c>
      <c r="BZ86" s="200">
        <f t="shared" si="100"/>
        <v>0</v>
      </c>
      <c r="CA86" s="200">
        <f t="shared" si="101"/>
        <v>0</v>
      </c>
      <c r="CB86" s="200">
        <f t="shared" si="102"/>
        <v>0</v>
      </c>
      <c r="CC86" s="238">
        <f t="shared" si="103"/>
        <v>0</v>
      </c>
      <c r="CD86" s="187">
        <f t="shared" si="129"/>
        <v>308423.07692307688</v>
      </c>
    </row>
    <row r="87" spans="1:82" ht="13.9" x14ac:dyDescent="0.4">
      <c r="A87" s="12" t="str">
        <f>'Fibre Optic'!A87</f>
        <v>LBL</v>
      </c>
      <c r="B87" s="12">
        <f>'Fibre Optic'!B87</f>
        <v>3</v>
      </c>
      <c r="C87" t="str">
        <f>'Fibre Optic'!C87</f>
        <v>Malcolm</v>
      </c>
      <c r="D87" s="204">
        <f>'DORC build-up'!I31</f>
        <v>0</v>
      </c>
      <c r="E87" s="188">
        <v>0</v>
      </c>
      <c r="F87" s="188">
        <v>0</v>
      </c>
      <c r="G87" s="188">
        <v>0</v>
      </c>
      <c r="H87" s="188">
        <v>0</v>
      </c>
      <c r="I87" s="188">
        <v>0</v>
      </c>
      <c r="J87" s="188">
        <v>0</v>
      </c>
      <c r="K87" s="188">
        <v>0</v>
      </c>
      <c r="L87" s="188">
        <v>0</v>
      </c>
      <c r="M87" s="188">
        <v>0</v>
      </c>
      <c r="N87" s="188">
        <v>0</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E87" s="291">
        <f t="shared" si="104"/>
        <v>68538.461538461532</v>
      </c>
      <c r="AF87" s="291">
        <f t="shared" si="105"/>
        <v>939207.07938461541</v>
      </c>
      <c r="AG87" s="291">
        <f t="shared" si="106"/>
        <v>205615.3846153846</v>
      </c>
      <c r="AH87" s="291">
        <f t="shared" si="107"/>
        <v>20561.538461538457</v>
      </c>
      <c r="AI87" s="291">
        <f t="shared" si="108"/>
        <v>27415.384615384617</v>
      </c>
      <c r="AJ87" s="291">
        <f t="shared" si="109"/>
        <v>68538.461538461532</v>
      </c>
      <c r="AK87" s="291">
        <f t="shared" si="110"/>
        <v>469603.53969230771</v>
      </c>
      <c r="AL87" s="291">
        <f t="shared" si="111"/>
        <v>34269.230769230766</v>
      </c>
      <c r="AM87" s="291">
        <f t="shared" si="112"/>
        <v>6853.8461538461543</v>
      </c>
      <c r="AN87" s="291">
        <f t="shared" si="113"/>
        <v>234801.7698461542</v>
      </c>
      <c r="AO87" s="291">
        <f t="shared" si="114"/>
        <v>137076.92307692306</v>
      </c>
      <c r="AP87" s="291">
        <f t="shared" si="115"/>
        <v>34269.230769230766</v>
      </c>
      <c r="AQ87" s="291">
        <f t="shared" si="116"/>
        <v>41123.076923076915</v>
      </c>
      <c r="AR87" s="291">
        <f t="shared" si="117"/>
        <v>274153.84615384613</v>
      </c>
      <c r="AS87" s="291">
        <f t="shared" si="118"/>
        <v>54830.769230769234</v>
      </c>
      <c r="AT87" s="291">
        <f t="shared" si="119"/>
        <v>6853.8461538461543</v>
      </c>
      <c r="AU87" s="291">
        <f t="shared" si="120"/>
        <v>137076.92307692306</v>
      </c>
      <c r="AV87" s="291">
        <f t="shared" si="121"/>
        <v>10966.153846153846</v>
      </c>
      <c r="AW87" s="291">
        <f t="shared" si="122"/>
        <v>10966.153846153846</v>
      </c>
      <c r="AX87" s="291">
        <f t="shared" si="123"/>
        <v>10966.153846153846</v>
      </c>
      <c r="AY87" s="291">
        <f t="shared" si="124"/>
        <v>10966.153846153846</v>
      </c>
      <c r="AZ87" s="291">
        <f t="shared" si="125"/>
        <v>10966.153846153846</v>
      </c>
      <c r="BA87" s="291">
        <f t="shared" si="126"/>
        <v>10966.153846153846</v>
      </c>
      <c r="BB87" s="291">
        <f t="shared" si="127"/>
        <v>137076.92307692306</v>
      </c>
      <c r="BC87" s="291">
        <f t="shared" si="128"/>
        <v>20561.538461538457</v>
      </c>
      <c r="BE87" s="238">
        <f t="shared" si="79"/>
        <v>0</v>
      </c>
      <c r="BF87" s="200">
        <f t="shared" si="80"/>
        <v>0</v>
      </c>
      <c r="BG87" s="200">
        <f t="shared" si="81"/>
        <v>0</v>
      </c>
      <c r="BH87" s="200">
        <f t="shared" si="82"/>
        <v>0</v>
      </c>
      <c r="BI87" s="200">
        <f t="shared" si="83"/>
        <v>0</v>
      </c>
      <c r="BJ87" s="200">
        <f t="shared" si="84"/>
        <v>0</v>
      </c>
      <c r="BK87" s="200">
        <f t="shared" si="85"/>
        <v>0</v>
      </c>
      <c r="BL87" s="200">
        <f t="shared" si="86"/>
        <v>0</v>
      </c>
      <c r="BM87" s="200">
        <f t="shared" si="87"/>
        <v>0</v>
      </c>
      <c r="BN87" s="200">
        <f t="shared" si="88"/>
        <v>0</v>
      </c>
      <c r="BO87" s="200">
        <f t="shared" si="89"/>
        <v>0</v>
      </c>
      <c r="BP87" s="200">
        <f t="shared" si="90"/>
        <v>0</v>
      </c>
      <c r="BQ87" s="200">
        <f t="shared" si="91"/>
        <v>0</v>
      </c>
      <c r="BR87" s="200">
        <f t="shared" si="92"/>
        <v>0</v>
      </c>
      <c r="BS87" s="200">
        <f t="shared" si="93"/>
        <v>0</v>
      </c>
      <c r="BT87" s="200">
        <f t="shared" si="94"/>
        <v>0</v>
      </c>
      <c r="BU87" s="200">
        <f t="shared" si="95"/>
        <v>0</v>
      </c>
      <c r="BV87" s="200">
        <f t="shared" si="96"/>
        <v>0</v>
      </c>
      <c r="BW87" s="200">
        <f t="shared" si="97"/>
        <v>0</v>
      </c>
      <c r="BX87" s="200">
        <f t="shared" si="98"/>
        <v>0</v>
      </c>
      <c r="BY87" s="200">
        <f t="shared" si="99"/>
        <v>0</v>
      </c>
      <c r="BZ87" s="200">
        <f t="shared" si="100"/>
        <v>0</v>
      </c>
      <c r="CA87" s="200">
        <f t="shared" si="101"/>
        <v>0</v>
      </c>
      <c r="CB87" s="200">
        <f t="shared" si="102"/>
        <v>0</v>
      </c>
      <c r="CC87" s="238">
        <f t="shared" si="103"/>
        <v>0</v>
      </c>
      <c r="CD87" s="187">
        <f t="shared" si="129"/>
        <v>0</v>
      </c>
    </row>
    <row r="88" spans="1:82" ht="13.9" x14ac:dyDescent="0.4">
      <c r="A88" s="12" t="str">
        <f>'Fibre Optic'!A88</f>
        <v>LBL</v>
      </c>
      <c r="B88" s="12">
        <f>'Fibre Optic'!B88</f>
        <v>3</v>
      </c>
      <c r="C88" t="str">
        <f>'Fibre Optic'!C88</f>
        <v>Malcolm to Leonora</v>
      </c>
      <c r="D88" s="204">
        <f>'DORC build-up'!I32</f>
        <v>1.5</v>
      </c>
      <c r="E88" s="188">
        <v>0</v>
      </c>
      <c r="F88" s="188">
        <v>0</v>
      </c>
      <c r="G88" s="188">
        <v>0</v>
      </c>
      <c r="H88" s="188">
        <v>1</v>
      </c>
      <c r="I88" s="188">
        <v>1</v>
      </c>
      <c r="J88" s="188">
        <v>3</v>
      </c>
      <c r="K88" s="188">
        <v>1</v>
      </c>
      <c r="L88" s="188">
        <v>0</v>
      </c>
      <c r="M88" s="188">
        <v>2</v>
      </c>
      <c r="N88" s="188">
        <v>0</v>
      </c>
      <c r="O88" s="188">
        <v>0</v>
      </c>
      <c r="P88" s="188">
        <v>0</v>
      </c>
      <c r="Q88" s="188">
        <v>0</v>
      </c>
      <c r="R88" s="188">
        <v>0</v>
      </c>
      <c r="S88" s="188">
        <v>0</v>
      </c>
      <c r="T88" s="188">
        <v>0</v>
      </c>
      <c r="U88" s="188">
        <v>0</v>
      </c>
      <c r="V88" s="188">
        <v>0</v>
      </c>
      <c r="W88" s="188">
        <v>0</v>
      </c>
      <c r="X88" s="188">
        <v>0</v>
      </c>
      <c r="Y88" s="188">
        <v>0</v>
      </c>
      <c r="Z88" s="188">
        <v>0</v>
      </c>
      <c r="AA88" s="188">
        <v>0</v>
      </c>
      <c r="AB88" s="188">
        <v>0</v>
      </c>
      <c r="AC88" s="188">
        <v>0</v>
      </c>
      <c r="AE88" s="291">
        <f t="shared" si="104"/>
        <v>68538.461538461532</v>
      </c>
      <c r="AF88" s="291">
        <f t="shared" si="105"/>
        <v>939207.07938461541</v>
      </c>
      <c r="AG88" s="291">
        <f t="shared" si="106"/>
        <v>205615.3846153846</v>
      </c>
      <c r="AH88" s="291">
        <f t="shared" si="107"/>
        <v>20561.538461538457</v>
      </c>
      <c r="AI88" s="291">
        <f t="shared" si="108"/>
        <v>27415.384615384617</v>
      </c>
      <c r="AJ88" s="291">
        <f t="shared" si="109"/>
        <v>68538.461538461532</v>
      </c>
      <c r="AK88" s="291">
        <f t="shared" si="110"/>
        <v>469603.53969230771</v>
      </c>
      <c r="AL88" s="291">
        <f t="shared" si="111"/>
        <v>34269.230769230766</v>
      </c>
      <c r="AM88" s="291">
        <f t="shared" si="112"/>
        <v>6853.8461538461543</v>
      </c>
      <c r="AN88" s="291">
        <f t="shared" si="113"/>
        <v>234801.7698461542</v>
      </c>
      <c r="AO88" s="291">
        <f t="shared" si="114"/>
        <v>137076.92307692306</v>
      </c>
      <c r="AP88" s="291">
        <f t="shared" si="115"/>
        <v>34269.230769230766</v>
      </c>
      <c r="AQ88" s="291">
        <f t="shared" si="116"/>
        <v>41123.076923076915</v>
      </c>
      <c r="AR88" s="291">
        <f t="shared" si="117"/>
        <v>274153.84615384613</v>
      </c>
      <c r="AS88" s="291">
        <f t="shared" si="118"/>
        <v>54830.769230769234</v>
      </c>
      <c r="AT88" s="291">
        <f t="shared" si="119"/>
        <v>6853.8461538461543</v>
      </c>
      <c r="AU88" s="291">
        <f t="shared" si="120"/>
        <v>137076.92307692306</v>
      </c>
      <c r="AV88" s="291">
        <f t="shared" si="121"/>
        <v>10966.153846153846</v>
      </c>
      <c r="AW88" s="291">
        <f t="shared" si="122"/>
        <v>10966.153846153846</v>
      </c>
      <c r="AX88" s="291">
        <f t="shared" si="123"/>
        <v>10966.153846153846</v>
      </c>
      <c r="AY88" s="291">
        <f t="shared" si="124"/>
        <v>10966.153846153846</v>
      </c>
      <c r="AZ88" s="291">
        <f t="shared" si="125"/>
        <v>10966.153846153846</v>
      </c>
      <c r="BA88" s="291">
        <f t="shared" si="126"/>
        <v>10966.153846153846</v>
      </c>
      <c r="BB88" s="291">
        <f t="shared" si="127"/>
        <v>137076.92307692306</v>
      </c>
      <c r="BC88" s="291">
        <f t="shared" si="128"/>
        <v>20561.538461538457</v>
      </c>
      <c r="BE88" s="238">
        <f t="shared" si="79"/>
        <v>0</v>
      </c>
      <c r="BF88" s="200">
        <f t="shared" si="80"/>
        <v>0</v>
      </c>
      <c r="BG88" s="200">
        <f t="shared" si="81"/>
        <v>0</v>
      </c>
      <c r="BH88" s="200">
        <f t="shared" si="82"/>
        <v>30842.307692307688</v>
      </c>
      <c r="BI88" s="200">
        <f t="shared" si="83"/>
        <v>41123.076923076922</v>
      </c>
      <c r="BJ88" s="200">
        <f t="shared" si="84"/>
        <v>308423.07692307688</v>
      </c>
      <c r="BK88" s="200">
        <f t="shared" si="85"/>
        <v>704405.3095384615</v>
      </c>
      <c r="BL88" s="200">
        <f t="shared" si="86"/>
        <v>0</v>
      </c>
      <c r="BM88" s="200">
        <f t="shared" si="87"/>
        <v>20561.538461538461</v>
      </c>
      <c r="BN88" s="200">
        <f t="shared" si="88"/>
        <v>0</v>
      </c>
      <c r="BO88" s="200">
        <f t="shared" si="89"/>
        <v>0</v>
      </c>
      <c r="BP88" s="200">
        <f t="shared" si="90"/>
        <v>0</v>
      </c>
      <c r="BQ88" s="200">
        <f t="shared" si="91"/>
        <v>0</v>
      </c>
      <c r="BR88" s="200">
        <f t="shared" si="92"/>
        <v>0</v>
      </c>
      <c r="BS88" s="200">
        <f t="shared" si="93"/>
        <v>0</v>
      </c>
      <c r="BT88" s="200">
        <f t="shared" si="94"/>
        <v>0</v>
      </c>
      <c r="BU88" s="200">
        <f t="shared" si="95"/>
        <v>0</v>
      </c>
      <c r="BV88" s="200">
        <f t="shared" si="96"/>
        <v>0</v>
      </c>
      <c r="BW88" s="200">
        <f t="shared" si="97"/>
        <v>0</v>
      </c>
      <c r="BX88" s="200">
        <f t="shared" si="98"/>
        <v>0</v>
      </c>
      <c r="BY88" s="200">
        <f t="shared" si="99"/>
        <v>0</v>
      </c>
      <c r="BZ88" s="200">
        <f t="shared" si="100"/>
        <v>0</v>
      </c>
      <c r="CA88" s="200">
        <f t="shared" si="101"/>
        <v>0</v>
      </c>
      <c r="CB88" s="200">
        <f t="shared" si="102"/>
        <v>0</v>
      </c>
      <c r="CC88" s="238">
        <f t="shared" si="103"/>
        <v>0</v>
      </c>
      <c r="CD88" s="187">
        <f t="shared" si="129"/>
        <v>1105355.3095384615</v>
      </c>
    </row>
    <row r="89" spans="1:82" ht="13.9" x14ac:dyDescent="0.4">
      <c r="A89" s="12" t="str">
        <f>'Fibre Optic'!A89</f>
        <v>LBL</v>
      </c>
      <c r="B89" s="12">
        <f>'Fibre Optic'!B89</f>
        <v>3</v>
      </c>
      <c r="C89" t="str">
        <f>'Fibre Optic'!C89</f>
        <v>Leonora</v>
      </c>
      <c r="D89" s="204">
        <f>'DORC build-up'!I33</f>
        <v>1.5</v>
      </c>
      <c r="E89" s="188">
        <v>0</v>
      </c>
      <c r="F89" s="188">
        <v>0</v>
      </c>
      <c r="G89" s="188">
        <v>0</v>
      </c>
      <c r="H89" s="188">
        <v>0</v>
      </c>
      <c r="I89" s="188">
        <v>0</v>
      </c>
      <c r="J89" s="188">
        <v>0</v>
      </c>
      <c r="K89" s="188">
        <v>0</v>
      </c>
      <c r="L89" s="188">
        <v>0</v>
      </c>
      <c r="M89" s="188">
        <v>0</v>
      </c>
      <c r="N89" s="188">
        <v>0</v>
      </c>
      <c r="O89" s="188">
        <v>0</v>
      </c>
      <c r="P89" s="188">
        <v>0</v>
      </c>
      <c r="Q89" s="188">
        <v>0</v>
      </c>
      <c r="R89" s="188">
        <v>0</v>
      </c>
      <c r="S89" s="188">
        <v>0</v>
      </c>
      <c r="T89" s="188">
        <v>0</v>
      </c>
      <c r="U89" s="188">
        <v>0</v>
      </c>
      <c r="V89" s="188">
        <v>0</v>
      </c>
      <c r="W89" s="188">
        <v>0</v>
      </c>
      <c r="X89" s="188">
        <v>0</v>
      </c>
      <c r="Y89" s="188">
        <v>0</v>
      </c>
      <c r="Z89" s="188">
        <v>0</v>
      </c>
      <c r="AA89" s="188">
        <v>0</v>
      </c>
      <c r="AB89" s="188">
        <v>0</v>
      </c>
      <c r="AC89" s="188">
        <v>0</v>
      </c>
      <c r="AE89" s="291">
        <f t="shared" si="104"/>
        <v>68538.461538461532</v>
      </c>
      <c r="AF89" s="291">
        <f t="shared" si="105"/>
        <v>939207.07938461541</v>
      </c>
      <c r="AG89" s="291">
        <f t="shared" si="106"/>
        <v>205615.3846153846</v>
      </c>
      <c r="AH89" s="291">
        <f t="shared" si="107"/>
        <v>20561.538461538457</v>
      </c>
      <c r="AI89" s="291">
        <f t="shared" si="108"/>
        <v>27415.384615384617</v>
      </c>
      <c r="AJ89" s="291">
        <f t="shared" si="109"/>
        <v>68538.461538461532</v>
      </c>
      <c r="AK89" s="291">
        <f t="shared" si="110"/>
        <v>469603.53969230771</v>
      </c>
      <c r="AL89" s="291">
        <f t="shared" si="111"/>
        <v>34269.230769230766</v>
      </c>
      <c r="AM89" s="291">
        <f t="shared" si="112"/>
        <v>6853.8461538461543</v>
      </c>
      <c r="AN89" s="291">
        <f t="shared" si="113"/>
        <v>234801.7698461542</v>
      </c>
      <c r="AO89" s="291">
        <f t="shared" si="114"/>
        <v>137076.92307692306</v>
      </c>
      <c r="AP89" s="291">
        <f t="shared" si="115"/>
        <v>34269.230769230766</v>
      </c>
      <c r="AQ89" s="291">
        <f t="shared" si="116"/>
        <v>41123.076923076915</v>
      </c>
      <c r="AR89" s="291">
        <f t="shared" si="117"/>
        <v>274153.84615384613</v>
      </c>
      <c r="AS89" s="291">
        <f t="shared" si="118"/>
        <v>54830.769230769234</v>
      </c>
      <c r="AT89" s="291">
        <f t="shared" si="119"/>
        <v>6853.8461538461543</v>
      </c>
      <c r="AU89" s="291">
        <f t="shared" si="120"/>
        <v>137076.92307692306</v>
      </c>
      <c r="AV89" s="291">
        <f t="shared" si="121"/>
        <v>10966.153846153846</v>
      </c>
      <c r="AW89" s="291">
        <f t="shared" si="122"/>
        <v>10966.153846153846</v>
      </c>
      <c r="AX89" s="291">
        <f t="shared" si="123"/>
        <v>10966.153846153846</v>
      </c>
      <c r="AY89" s="291">
        <f t="shared" si="124"/>
        <v>10966.153846153846</v>
      </c>
      <c r="AZ89" s="291">
        <f t="shared" si="125"/>
        <v>10966.153846153846</v>
      </c>
      <c r="BA89" s="291">
        <f t="shared" si="126"/>
        <v>10966.153846153846</v>
      </c>
      <c r="BB89" s="291">
        <f t="shared" si="127"/>
        <v>137076.92307692306</v>
      </c>
      <c r="BC89" s="291">
        <f t="shared" si="128"/>
        <v>20561.538461538457</v>
      </c>
      <c r="BE89" s="238">
        <f t="shared" si="79"/>
        <v>0</v>
      </c>
      <c r="BF89" s="200">
        <f t="shared" si="80"/>
        <v>0</v>
      </c>
      <c r="BG89" s="200">
        <f t="shared" si="81"/>
        <v>0</v>
      </c>
      <c r="BH89" s="200">
        <f t="shared" si="82"/>
        <v>0</v>
      </c>
      <c r="BI89" s="200">
        <f t="shared" si="83"/>
        <v>0</v>
      </c>
      <c r="BJ89" s="200">
        <f t="shared" si="84"/>
        <v>0</v>
      </c>
      <c r="BK89" s="200">
        <f t="shared" si="85"/>
        <v>0</v>
      </c>
      <c r="BL89" s="200">
        <f t="shared" si="86"/>
        <v>0</v>
      </c>
      <c r="BM89" s="200">
        <f t="shared" si="87"/>
        <v>0</v>
      </c>
      <c r="BN89" s="200">
        <f t="shared" si="88"/>
        <v>0</v>
      </c>
      <c r="BO89" s="200">
        <f t="shared" si="89"/>
        <v>0</v>
      </c>
      <c r="BP89" s="200">
        <f t="shared" si="90"/>
        <v>0</v>
      </c>
      <c r="BQ89" s="200">
        <f t="shared" si="91"/>
        <v>0</v>
      </c>
      <c r="BR89" s="200">
        <f t="shared" si="92"/>
        <v>0</v>
      </c>
      <c r="BS89" s="200">
        <f t="shared" si="93"/>
        <v>0</v>
      </c>
      <c r="BT89" s="200">
        <f t="shared" si="94"/>
        <v>0</v>
      </c>
      <c r="BU89" s="200">
        <f t="shared" si="95"/>
        <v>0</v>
      </c>
      <c r="BV89" s="200">
        <f t="shared" si="96"/>
        <v>0</v>
      </c>
      <c r="BW89" s="200">
        <f t="shared" si="97"/>
        <v>0</v>
      </c>
      <c r="BX89" s="200">
        <f t="shared" si="98"/>
        <v>0</v>
      </c>
      <c r="BY89" s="200">
        <f t="shared" si="99"/>
        <v>0</v>
      </c>
      <c r="BZ89" s="200">
        <f t="shared" si="100"/>
        <v>0</v>
      </c>
      <c r="CA89" s="200">
        <f t="shared" si="101"/>
        <v>0</v>
      </c>
      <c r="CB89" s="200">
        <f t="shared" si="102"/>
        <v>0</v>
      </c>
      <c r="CC89" s="238">
        <f t="shared" si="103"/>
        <v>0</v>
      </c>
      <c r="CD89" s="187">
        <f t="shared" si="129"/>
        <v>0</v>
      </c>
    </row>
    <row r="90" spans="1:82" ht="13.9" x14ac:dyDescent="0.4">
      <c r="A90" s="12" t="str">
        <f>'Fibre Optic'!A90</f>
        <v>EBL</v>
      </c>
      <c r="B90" s="12">
        <f>'Fibre Optic'!B90</f>
        <v>4</v>
      </c>
      <c r="C90" t="str">
        <f>'Fibre Optic'!C90</f>
        <v>West Kalgoorlie West to West Kalgoorlie South</v>
      </c>
      <c r="D90" s="204">
        <f>'DORC build-up'!I34</f>
        <v>1.5</v>
      </c>
      <c r="E90" s="188">
        <v>0</v>
      </c>
      <c r="F90" s="188">
        <v>0</v>
      </c>
      <c r="G90" s="188">
        <v>0</v>
      </c>
      <c r="H90" s="188">
        <v>0</v>
      </c>
      <c r="I90" s="188">
        <v>0</v>
      </c>
      <c r="J90" s="188">
        <v>0</v>
      </c>
      <c r="K90" s="188">
        <v>0</v>
      </c>
      <c r="L90" s="188">
        <v>0</v>
      </c>
      <c r="M90" s="188">
        <v>0</v>
      </c>
      <c r="N90" s="188">
        <v>0</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E90" s="291">
        <f t="shared" si="104"/>
        <v>68538.461538461532</v>
      </c>
      <c r="AF90" s="291">
        <f t="shared" si="105"/>
        <v>939207.07938461541</v>
      </c>
      <c r="AG90" s="291">
        <f t="shared" si="106"/>
        <v>205615.3846153846</v>
      </c>
      <c r="AH90" s="291">
        <f t="shared" si="107"/>
        <v>20561.538461538457</v>
      </c>
      <c r="AI90" s="291">
        <f t="shared" si="108"/>
        <v>27415.384615384617</v>
      </c>
      <c r="AJ90" s="291">
        <f t="shared" si="109"/>
        <v>68538.461538461532</v>
      </c>
      <c r="AK90" s="291">
        <f t="shared" si="110"/>
        <v>469603.53969230771</v>
      </c>
      <c r="AL90" s="291">
        <f t="shared" si="111"/>
        <v>34269.230769230766</v>
      </c>
      <c r="AM90" s="291">
        <f t="shared" si="112"/>
        <v>6853.8461538461543</v>
      </c>
      <c r="AN90" s="291">
        <f t="shared" si="113"/>
        <v>234801.7698461542</v>
      </c>
      <c r="AO90" s="291">
        <f t="shared" si="114"/>
        <v>137076.92307692306</v>
      </c>
      <c r="AP90" s="291">
        <f t="shared" si="115"/>
        <v>34269.230769230766</v>
      </c>
      <c r="AQ90" s="291">
        <f t="shared" si="116"/>
        <v>41123.076923076915</v>
      </c>
      <c r="AR90" s="291">
        <f t="shared" si="117"/>
        <v>274153.84615384613</v>
      </c>
      <c r="AS90" s="291">
        <f t="shared" si="118"/>
        <v>54830.769230769234</v>
      </c>
      <c r="AT90" s="291">
        <f t="shared" si="119"/>
        <v>6853.8461538461543</v>
      </c>
      <c r="AU90" s="291">
        <f t="shared" si="120"/>
        <v>137076.92307692306</v>
      </c>
      <c r="AV90" s="291">
        <f t="shared" si="121"/>
        <v>10966.153846153846</v>
      </c>
      <c r="AW90" s="291">
        <f t="shared" si="122"/>
        <v>10966.153846153846</v>
      </c>
      <c r="AX90" s="291">
        <f t="shared" si="123"/>
        <v>10966.153846153846</v>
      </c>
      <c r="AY90" s="291">
        <f t="shared" si="124"/>
        <v>10966.153846153846</v>
      </c>
      <c r="AZ90" s="291">
        <f t="shared" si="125"/>
        <v>10966.153846153846</v>
      </c>
      <c r="BA90" s="291">
        <f t="shared" si="126"/>
        <v>10966.153846153846</v>
      </c>
      <c r="BB90" s="291">
        <f t="shared" si="127"/>
        <v>137076.92307692306</v>
      </c>
      <c r="BC90" s="291">
        <f t="shared" si="128"/>
        <v>20561.538461538457</v>
      </c>
      <c r="BE90" s="238">
        <f t="shared" si="79"/>
        <v>0</v>
      </c>
      <c r="BF90" s="200">
        <f t="shared" si="80"/>
        <v>0</v>
      </c>
      <c r="BG90" s="200">
        <f t="shared" si="81"/>
        <v>0</v>
      </c>
      <c r="BH90" s="200">
        <f t="shared" si="82"/>
        <v>0</v>
      </c>
      <c r="BI90" s="200">
        <f t="shared" si="83"/>
        <v>0</v>
      </c>
      <c r="BJ90" s="200">
        <f t="shared" si="84"/>
        <v>0</v>
      </c>
      <c r="BK90" s="200">
        <f t="shared" si="85"/>
        <v>0</v>
      </c>
      <c r="BL90" s="200">
        <f t="shared" si="86"/>
        <v>0</v>
      </c>
      <c r="BM90" s="200">
        <f t="shared" si="87"/>
        <v>0</v>
      </c>
      <c r="BN90" s="200">
        <f t="shared" si="88"/>
        <v>0</v>
      </c>
      <c r="BO90" s="200">
        <f t="shared" si="89"/>
        <v>0</v>
      </c>
      <c r="BP90" s="200">
        <f t="shared" si="90"/>
        <v>0</v>
      </c>
      <c r="BQ90" s="200">
        <f t="shared" si="91"/>
        <v>0</v>
      </c>
      <c r="BR90" s="200">
        <f t="shared" si="92"/>
        <v>0</v>
      </c>
      <c r="BS90" s="200">
        <f t="shared" si="93"/>
        <v>0</v>
      </c>
      <c r="BT90" s="200">
        <f t="shared" si="94"/>
        <v>0</v>
      </c>
      <c r="BU90" s="200">
        <f t="shared" si="95"/>
        <v>0</v>
      </c>
      <c r="BV90" s="200">
        <f t="shared" si="96"/>
        <v>0</v>
      </c>
      <c r="BW90" s="200">
        <f t="shared" si="97"/>
        <v>0</v>
      </c>
      <c r="BX90" s="200">
        <f t="shared" si="98"/>
        <v>0</v>
      </c>
      <c r="BY90" s="200">
        <f t="shared" si="99"/>
        <v>0</v>
      </c>
      <c r="BZ90" s="200">
        <f t="shared" si="100"/>
        <v>0</v>
      </c>
      <c r="CA90" s="200">
        <f t="shared" si="101"/>
        <v>0</v>
      </c>
      <c r="CB90" s="200">
        <f t="shared" si="102"/>
        <v>0</v>
      </c>
      <c r="CC90" s="238">
        <f t="shared" si="103"/>
        <v>0</v>
      </c>
      <c r="CD90" s="187">
        <f t="shared" si="129"/>
        <v>0</v>
      </c>
    </row>
    <row r="91" spans="1:82" ht="13.9" x14ac:dyDescent="0.4">
      <c r="A91" s="12" t="str">
        <f>'Fibre Optic'!A91</f>
        <v>EBL</v>
      </c>
      <c r="B91" s="12">
        <f>'Fibre Optic'!B91</f>
        <v>4</v>
      </c>
      <c r="C91" t="str">
        <f>'Fibre Optic'!C91</f>
        <v>West Kalgoorlie to West Kalgoorlie South</v>
      </c>
      <c r="D91" s="204">
        <f>'DORC build-up'!I35</f>
        <v>1.5</v>
      </c>
      <c r="E91" s="188">
        <v>0</v>
      </c>
      <c r="F91" s="188">
        <v>0</v>
      </c>
      <c r="G91" s="188">
        <v>1</v>
      </c>
      <c r="H91" s="188">
        <v>0</v>
      </c>
      <c r="I91" s="188">
        <v>1</v>
      </c>
      <c r="J91" s="188">
        <v>0</v>
      </c>
      <c r="K91" s="188">
        <v>0</v>
      </c>
      <c r="L91" s="188">
        <v>0</v>
      </c>
      <c r="M91" s="188">
        <v>0</v>
      </c>
      <c r="N91" s="188">
        <v>0</v>
      </c>
      <c r="O91" s="188">
        <v>2</v>
      </c>
      <c r="P91" s="188">
        <v>0</v>
      </c>
      <c r="Q91" s="188">
        <v>0</v>
      </c>
      <c r="R91" s="188">
        <v>0</v>
      </c>
      <c r="S91" s="188">
        <v>3</v>
      </c>
      <c r="T91" s="188">
        <v>0</v>
      </c>
      <c r="U91" s="188">
        <v>0</v>
      </c>
      <c r="V91" s="188">
        <v>0</v>
      </c>
      <c r="W91" s="188">
        <v>3</v>
      </c>
      <c r="X91" s="188">
        <v>0</v>
      </c>
      <c r="Y91" s="188">
        <v>0</v>
      </c>
      <c r="Z91" s="188">
        <v>1</v>
      </c>
      <c r="AA91" s="188">
        <v>0</v>
      </c>
      <c r="AB91" s="188">
        <v>0</v>
      </c>
      <c r="AC91" s="188">
        <v>0</v>
      </c>
      <c r="AE91" s="291">
        <f t="shared" si="104"/>
        <v>68538.461538461532</v>
      </c>
      <c r="AF91" s="291">
        <f t="shared" si="105"/>
        <v>939207.07938461541</v>
      </c>
      <c r="AG91" s="291">
        <f t="shared" si="106"/>
        <v>205615.3846153846</v>
      </c>
      <c r="AH91" s="291">
        <f t="shared" si="107"/>
        <v>20561.538461538457</v>
      </c>
      <c r="AI91" s="291">
        <f t="shared" si="108"/>
        <v>27415.384615384617</v>
      </c>
      <c r="AJ91" s="291">
        <f t="shared" si="109"/>
        <v>68538.461538461532</v>
      </c>
      <c r="AK91" s="291">
        <f t="shared" si="110"/>
        <v>469603.53969230771</v>
      </c>
      <c r="AL91" s="291">
        <f t="shared" si="111"/>
        <v>34269.230769230766</v>
      </c>
      <c r="AM91" s="291">
        <f t="shared" si="112"/>
        <v>6853.8461538461543</v>
      </c>
      <c r="AN91" s="291">
        <f t="shared" si="113"/>
        <v>234801.7698461542</v>
      </c>
      <c r="AO91" s="291">
        <f t="shared" si="114"/>
        <v>137076.92307692306</v>
      </c>
      <c r="AP91" s="291">
        <f t="shared" si="115"/>
        <v>34269.230769230766</v>
      </c>
      <c r="AQ91" s="291">
        <f t="shared" si="116"/>
        <v>41123.076923076915</v>
      </c>
      <c r="AR91" s="291">
        <f t="shared" si="117"/>
        <v>274153.84615384613</v>
      </c>
      <c r="AS91" s="291">
        <f t="shared" si="118"/>
        <v>54830.769230769234</v>
      </c>
      <c r="AT91" s="291">
        <f t="shared" si="119"/>
        <v>6853.8461538461543</v>
      </c>
      <c r="AU91" s="291">
        <f t="shared" si="120"/>
        <v>137076.92307692306</v>
      </c>
      <c r="AV91" s="291">
        <f t="shared" si="121"/>
        <v>10966.153846153846</v>
      </c>
      <c r="AW91" s="291">
        <f t="shared" si="122"/>
        <v>10966.153846153846</v>
      </c>
      <c r="AX91" s="291">
        <f t="shared" si="123"/>
        <v>10966.153846153846</v>
      </c>
      <c r="AY91" s="291">
        <f t="shared" si="124"/>
        <v>10966.153846153846</v>
      </c>
      <c r="AZ91" s="291">
        <f t="shared" si="125"/>
        <v>10966.153846153846</v>
      </c>
      <c r="BA91" s="291">
        <f t="shared" si="126"/>
        <v>10966.153846153846</v>
      </c>
      <c r="BB91" s="291">
        <f t="shared" si="127"/>
        <v>137076.92307692306</v>
      </c>
      <c r="BC91" s="291">
        <f t="shared" si="128"/>
        <v>20561.538461538457</v>
      </c>
      <c r="BE91" s="238">
        <f t="shared" si="79"/>
        <v>0</v>
      </c>
      <c r="BF91" s="200">
        <f t="shared" si="80"/>
        <v>0</v>
      </c>
      <c r="BG91" s="200">
        <f t="shared" si="81"/>
        <v>308423.07692307688</v>
      </c>
      <c r="BH91" s="200">
        <f t="shared" si="82"/>
        <v>0</v>
      </c>
      <c r="BI91" s="200">
        <f t="shared" si="83"/>
        <v>41123.076923076922</v>
      </c>
      <c r="BJ91" s="200">
        <f t="shared" si="84"/>
        <v>0</v>
      </c>
      <c r="BK91" s="200">
        <f t="shared" si="85"/>
        <v>0</v>
      </c>
      <c r="BL91" s="200">
        <f t="shared" si="86"/>
        <v>0</v>
      </c>
      <c r="BM91" s="200">
        <f t="shared" si="87"/>
        <v>0</v>
      </c>
      <c r="BN91" s="200">
        <f t="shared" si="88"/>
        <v>0</v>
      </c>
      <c r="BO91" s="200">
        <f t="shared" si="89"/>
        <v>411230.76923076919</v>
      </c>
      <c r="BP91" s="200">
        <f t="shared" si="90"/>
        <v>0</v>
      </c>
      <c r="BQ91" s="200">
        <f t="shared" si="91"/>
        <v>0</v>
      </c>
      <c r="BR91" s="200">
        <f t="shared" si="92"/>
        <v>0</v>
      </c>
      <c r="BS91" s="200">
        <f t="shared" si="93"/>
        <v>246738.46153846153</v>
      </c>
      <c r="BT91" s="200">
        <f t="shared" si="94"/>
        <v>0</v>
      </c>
      <c r="BU91" s="200">
        <f t="shared" si="95"/>
        <v>0</v>
      </c>
      <c r="BV91" s="200">
        <f t="shared" si="96"/>
        <v>0</v>
      </c>
      <c r="BW91" s="200">
        <f t="shared" si="97"/>
        <v>49347.692307692312</v>
      </c>
      <c r="BX91" s="200">
        <f t="shared" si="98"/>
        <v>0</v>
      </c>
      <c r="BY91" s="200">
        <f t="shared" si="99"/>
        <v>0</v>
      </c>
      <c r="BZ91" s="200">
        <f t="shared" si="100"/>
        <v>16449.23076923077</v>
      </c>
      <c r="CA91" s="200">
        <f t="shared" si="101"/>
        <v>0</v>
      </c>
      <c r="CB91" s="200">
        <f t="shared" si="102"/>
        <v>0</v>
      </c>
      <c r="CC91" s="238">
        <f t="shared" si="103"/>
        <v>0</v>
      </c>
      <c r="CD91" s="187">
        <f t="shared" si="129"/>
        <v>1073312.3076923075</v>
      </c>
    </row>
    <row r="92" spans="1:82" ht="13.9" x14ac:dyDescent="0.4">
      <c r="A92" s="12" t="str">
        <f>'Fibre Optic'!A92</f>
        <v>EBL</v>
      </c>
      <c r="B92" s="12">
        <f>'Fibre Optic'!B92</f>
        <v>5</v>
      </c>
      <c r="C92" t="str">
        <f>'Fibre Optic'!C92</f>
        <v>West Kalgoorlie South to Hampton Terminal</v>
      </c>
      <c r="D92" s="204">
        <f>'DORC build-up'!I36</f>
        <v>1.5</v>
      </c>
      <c r="E92" s="188">
        <v>0</v>
      </c>
      <c r="F92" s="188">
        <v>0</v>
      </c>
      <c r="G92" s="188">
        <v>2</v>
      </c>
      <c r="H92" s="188">
        <v>1</v>
      </c>
      <c r="I92" s="188">
        <v>3</v>
      </c>
      <c r="J92" s="188">
        <v>1</v>
      </c>
      <c r="K92" s="188">
        <v>0</v>
      </c>
      <c r="L92" s="188">
        <v>0</v>
      </c>
      <c r="M92" s="188">
        <v>0</v>
      </c>
      <c r="N92" s="188">
        <v>0</v>
      </c>
      <c r="O92" s="188">
        <v>0</v>
      </c>
      <c r="P92" s="188">
        <v>0</v>
      </c>
      <c r="Q92" s="188">
        <v>1</v>
      </c>
      <c r="R92" s="188">
        <v>0</v>
      </c>
      <c r="S92" s="188">
        <v>2</v>
      </c>
      <c r="T92" s="188">
        <v>1</v>
      </c>
      <c r="U92" s="188">
        <v>0</v>
      </c>
      <c r="V92" s="188">
        <v>0</v>
      </c>
      <c r="W92" s="188">
        <v>4</v>
      </c>
      <c r="X92" s="188">
        <v>0</v>
      </c>
      <c r="Y92" s="188">
        <v>0</v>
      </c>
      <c r="Z92" s="188">
        <v>0</v>
      </c>
      <c r="AA92" s="188">
        <v>0</v>
      </c>
      <c r="AB92" s="188">
        <v>0</v>
      </c>
      <c r="AC92" s="188">
        <v>0</v>
      </c>
      <c r="AE92" s="291">
        <f t="shared" si="104"/>
        <v>68538.461538461532</v>
      </c>
      <c r="AF92" s="291">
        <f t="shared" si="105"/>
        <v>939207.07938461541</v>
      </c>
      <c r="AG92" s="291">
        <f t="shared" si="106"/>
        <v>205615.3846153846</v>
      </c>
      <c r="AH92" s="291">
        <f t="shared" si="107"/>
        <v>20561.538461538457</v>
      </c>
      <c r="AI92" s="291">
        <f t="shared" si="108"/>
        <v>27415.384615384617</v>
      </c>
      <c r="AJ92" s="291">
        <f t="shared" si="109"/>
        <v>68538.461538461532</v>
      </c>
      <c r="AK92" s="291">
        <f t="shared" si="110"/>
        <v>469603.53969230771</v>
      </c>
      <c r="AL92" s="291">
        <f t="shared" si="111"/>
        <v>34269.230769230766</v>
      </c>
      <c r="AM92" s="291">
        <f t="shared" si="112"/>
        <v>6853.8461538461543</v>
      </c>
      <c r="AN92" s="291">
        <f t="shared" si="113"/>
        <v>234801.7698461542</v>
      </c>
      <c r="AO92" s="291">
        <f t="shared" si="114"/>
        <v>137076.92307692306</v>
      </c>
      <c r="AP92" s="291">
        <f t="shared" si="115"/>
        <v>34269.230769230766</v>
      </c>
      <c r="AQ92" s="291">
        <f t="shared" si="116"/>
        <v>41123.076923076915</v>
      </c>
      <c r="AR92" s="291">
        <f t="shared" si="117"/>
        <v>274153.84615384613</v>
      </c>
      <c r="AS92" s="291">
        <f t="shared" si="118"/>
        <v>54830.769230769234</v>
      </c>
      <c r="AT92" s="291">
        <f t="shared" si="119"/>
        <v>6853.8461538461543</v>
      </c>
      <c r="AU92" s="291">
        <f t="shared" si="120"/>
        <v>137076.92307692306</v>
      </c>
      <c r="AV92" s="291">
        <f t="shared" si="121"/>
        <v>10966.153846153846</v>
      </c>
      <c r="AW92" s="291">
        <f t="shared" si="122"/>
        <v>10966.153846153846</v>
      </c>
      <c r="AX92" s="291">
        <f t="shared" si="123"/>
        <v>10966.153846153846</v>
      </c>
      <c r="AY92" s="291">
        <f t="shared" si="124"/>
        <v>10966.153846153846</v>
      </c>
      <c r="AZ92" s="291">
        <f t="shared" si="125"/>
        <v>10966.153846153846</v>
      </c>
      <c r="BA92" s="291">
        <f t="shared" si="126"/>
        <v>10966.153846153846</v>
      </c>
      <c r="BB92" s="291">
        <f t="shared" si="127"/>
        <v>137076.92307692306</v>
      </c>
      <c r="BC92" s="291">
        <f t="shared" si="128"/>
        <v>20561.538461538457</v>
      </c>
      <c r="BE92" s="238">
        <f t="shared" si="79"/>
        <v>0</v>
      </c>
      <c r="BF92" s="200">
        <f t="shared" si="80"/>
        <v>0</v>
      </c>
      <c r="BG92" s="200">
        <f t="shared" si="81"/>
        <v>616846.15384615376</v>
      </c>
      <c r="BH92" s="200">
        <f t="shared" si="82"/>
        <v>30842.307692307688</v>
      </c>
      <c r="BI92" s="200">
        <f t="shared" si="83"/>
        <v>123369.23076923077</v>
      </c>
      <c r="BJ92" s="200">
        <f t="shared" si="84"/>
        <v>102807.6923076923</v>
      </c>
      <c r="BK92" s="200">
        <f t="shared" si="85"/>
        <v>0</v>
      </c>
      <c r="BL92" s="200">
        <f t="shared" si="86"/>
        <v>0</v>
      </c>
      <c r="BM92" s="200">
        <f t="shared" si="87"/>
        <v>0</v>
      </c>
      <c r="BN92" s="200">
        <f t="shared" si="88"/>
        <v>0</v>
      </c>
      <c r="BO92" s="200">
        <f t="shared" si="89"/>
        <v>0</v>
      </c>
      <c r="BP92" s="200">
        <f t="shared" si="90"/>
        <v>0</v>
      </c>
      <c r="BQ92" s="200">
        <f t="shared" si="91"/>
        <v>61684.615384615376</v>
      </c>
      <c r="BR92" s="200">
        <f t="shared" si="92"/>
        <v>0</v>
      </c>
      <c r="BS92" s="200">
        <f t="shared" si="93"/>
        <v>164492.30769230769</v>
      </c>
      <c r="BT92" s="200">
        <f t="shared" si="94"/>
        <v>10280.76923076923</v>
      </c>
      <c r="BU92" s="200">
        <f t="shared" si="95"/>
        <v>0</v>
      </c>
      <c r="BV92" s="200">
        <f t="shared" si="96"/>
        <v>0</v>
      </c>
      <c r="BW92" s="200">
        <f t="shared" si="97"/>
        <v>65796.923076923078</v>
      </c>
      <c r="BX92" s="200">
        <f t="shared" si="98"/>
        <v>0</v>
      </c>
      <c r="BY92" s="200">
        <f t="shared" si="99"/>
        <v>0</v>
      </c>
      <c r="BZ92" s="200">
        <f t="shared" si="100"/>
        <v>0</v>
      </c>
      <c r="CA92" s="200">
        <f t="shared" si="101"/>
        <v>0</v>
      </c>
      <c r="CB92" s="200">
        <f t="shared" si="102"/>
        <v>0</v>
      </c>
      <c r="CC92" s="238">
        <f t="shared" si="103"/>
        <v>0</v>
      </c>
      <c r="CD92" s="187">
        <f t="shared" si="129"/>
        <v>1176119.9999999998</v>
      </c>
    </row>
    <row r="93" spans="1:82" ht="13.9" x14ac:dyDescent="0.4">
      <c r="A93" s="12" t="str">
        <f>'Fibre Optic'!A93</f>
        <v>EBL</v>
      </c>
      <c r="B93" s="12">
        <f>'Fibre Optic'!B93</f>
        <v>5</v>
      </c>
      <c r="C93" t="str">
        <f>'Fibre Optic'!C93</f>
        <v>Hampton Terminal</v>
      </c>
      <c r="D93" s="204">
        <f>'DORC build-up'!I37</f>
        <v>1.5</v>
      </c>
      <c r="E93" s="188">
        <v>0</v>
      </c>
      <c r="F93" s="188">
        <v>0</v>
      </c>
      <c r="G93" s="188">
        <v>0</v>
      </c>
      <c r="H93" s="188">
        <v>0</v>
      </c>
      <c r="I93" s="188">
        <v>0</v>
      </c>
      <c r="J93" s="188">
        <v>0</v>
      </c>
      <c r="K93" s="188">
        <v>0</v>
      </c>
      <c r="L93" s="188">
        <v>0</v>
      </c>
      <c r="M93" s="188">
        <v>0</v>
      </c>
      <c r="N93" s="188">
        <v>0</v>
      </c>
      <c r="O93" s="188">
        <v>0</v>
      </c>
      <c r="P93" s="188">
        <v>0</v>
      </c>
      <c r="Q93" s="188">
        <v>0</v>
      </c>
      <c r="R93" s="188">
        <v>0</v>
      </c>
      <c r="S93" s="188">
        <v>0</v>
      </c>
      <c r="T93" s="188">
        <v>0</v>
      </c>
      <c r="U93" s="188">
        <v>0</v>
      </c>
      <c r="V93" s="188">
        <v>0</v>
      </c>
      <c r="W93" s="188">
        <v>0</v>
      </c>
      <c r="X93" s="188">
        <v>0</v>
      </c>
      <c r="Y93" s="188">
        <v>0</v>
      </c>
      <c r="Z93" s="188">
        <v>0</v>
      </c>
      <c r="AA93" s="188">
        <v>0</v>
      </c>
      <c r="AB93" s="188">
        <v>0</v>
      </c>
      <c r="AC93" s="188">
        <v>0</v>
      </c>
      <c r="AE93" s="291">
        <f t="shared" si="104"/>
        <v>68538.461538461532</v>
      </c>
      <c r="AF93" s="291">
        <f t="shared" si="105"/>
        <v>939207.07938461541</v>
      </c>
      <c r="AG93" s="291">
        <f t="shared" si="106"/>
        <v>205615.3846153846</v>
      </c>
      <c r="AH93" s="291">
        <f t="shared" si="107"/>
        <v>20561.538461538457</v>
      </c>
      <c r="AI93" s="291">
        <f t="shared" si="108"/>
        <v>27415.384615384617</v>
      </c>
      <c r="AJ93" s="291">
        <f t="shared" si="109"/>
        <v>68538.461538461532</v>
      </c>
      <c r="AK93" s="291">
        <f t="shared" si="110"/>
        <v>469603.53969230771</v>
      </c>
      <c r="AL93" s="291">
        <f t="shared" si="111"/>
        <v>34269.230769230766</v>
      </c>
      <c r="AM93" s="291">
        <f t="shared" si="112"/>
        <v>6853.8461538461543</v>
      </c>
      <c r="AN93" s="291">
        <f t="shared" si="113"/>
        <v>234801.7698461542</v>
      </c>
      <c r="AO93" s="291">
        <f t="shared" si="114"/>
        <v>137076.92307692306</v>
      </c>
      <c r="AP93" s="291">
        <f t="shared" si="115"/>
        <v>34269.230769230766</v>
      </c>
      <c r="AQ93" s="291">
        <f t="shared" si="116"/>
        <v>41123.076923076915</v>
      </c>
      <c r="AR93" s="291">
        <f t="shared" si="117"/>
        <v>274153.84615384613</v>
      </c>
      <c r="AS93" s="291">
        <f t="shared" si="118"/>
        <v>54830.769230769234</v>
      </c>
      <c r="AT93" s="291">
        <f t="shared" si="119"/>
        <v>6853.8461538461543</v>
      </c>
      <c r="AU93" s="291">
        <f t="shared" si="120"/>
        <v>137076.92307692306</v>
      </c>
      <c r="AV93" s="291">
        <f t="shared" si="121"/>
        <v>10966.153846153846</v>
      </c>
      <c r="AW93" s="291">
        <f t="shared" si="122"/>
        <v>10966.153846153846</v>
      </c>
      <c r="AX93" s="291">
        <f t="shared" si="123"/>
        <v>10966.153846153846</v>
      </c>
      <c r="AY93" s="291">
        <f t="shared" si="124"/>
        <v>10966.153846153846</v>
      </c>
      <c r="AZ93" s="291">
        <f t="shared" si="125"/>
        <v>10966.153846153846</v>
      </c>
      <c r="BA93" s="291">
        <f t="shared" si="126"/>
        <v>10966.153846153846</v>
      </c>
      <c r="BB93" s="291">
        <f t="shared" si="127"/>
        <v>137076.92307692306</v>
      </c>
      <c r="BC93" s="291">
        <f t="shared" si="128"/>
        <v>20561.538461538457</v>
      </c>
      <c r="BE93" s="238">
        <f t="shared" si="79"/>
        <v>0</v>
      </c>
      <c r="BF93" s="200">
        <f t="shared" si="80"/>
        <v>0</v>
      </c>
      <c r="BG93" s="200">
        <f t="shared" si="81"/>
        <v>0</v>
      </c>
      <c r="BH93" s="200">
        <f t="shared" si="82"/>
        <v>0</v>
      </c>
      <c r="BI93" s="200">
        <f t="shared" si="83"/>
        <v>0</v>
      </c>
      <c r="BJ93" s="200">
        <f t="shared" si="84"/>
        <v>0</v>
      </c>
      <c r="BK93" s="200">
        <f t="shared" si="85"/>
        <v>0</v>
      </c>
      <c r="BL93" s="200">
        <f t="shared" si="86"/>
        <v>0</v>
      </c>
      <c r="BM93" s="200">
        <f t="shared" si="87"/>
        <v>0</v>
      </c>
      <c r="BN93" s="200">
        <f t="shared" si="88"/>
        <v>0</v>
      </c>
      <c r="BO93" s="200">
        <f t="shared" si="89"/>
        <v>0</v>
      </c>
      <c r="BP93" s="200">
        <f t="shared" si="90"/>
        <v>0</v>
      </c>
      <c r="BQ93" s="200">
        <f t="shared" si="91"/>
        <v>0</v>
      </c>
      <c r="BR93" s="200">
        <f t="shared" si="92"/>
        <v>0</v>
      </c>
      <c r="BS93" s="200">
        <f t="shared" si="93"/>
        <v>0</v>
      </c>
      <c r="BT93" s="200">
        <f t="shared" si="94"/>
        <v>0</v>
      </c>
      <c r="BU93" s="200">
        <f t="shared" si="95"/>
        <v>0</v>
      </c>
      <c r="BV93" s="200">
        <f t="shared" si="96"/>
        <v>0</v>
      </c>
      <c r="BW93" s="200">
        <f t="shared" si="97"/>
        <v>0</v>
      </c>
      <c r="BX93" s="200">
        <f t="shared" si="98"/>
        <v>0</v>
      </c>
      <c r="BY93" s="200">
        <f t="shared" si="99"/>
        <v>0</v>
      </c>
      <c r="BZ93" s="200">
        <f t="shared" si="100"/>
        <v>0</v>
      </c>
      <c r="CA93" s="200">
        <f t="shared" si="101"/>
        <v>0</v>
      </c>
      <c r="CB93" s="200">
        <f t="shared" si="102"/>
        <v>0</v>
      </c>
      <c r="CC93" s="238">
        <f t="shared" si="103"/>
        <v>0</v>
      </c>
      <c r="CD93" s="187">
        <f t="shared" si="129"/>
        <v>0</v>
      </c>
    </row>
    <row r="94" spans="1:82" ht="13.9" x14ac:dyDescent="0.4">
      <c r="A94" s="12" t="str">
        <f>'Fibre Optic'!A94</f>
        <v>EBL</v>
      </c>
      <c r="B94" s="12">
        <f>'Fibre Optic'!B94</f>
        <v>5</v>
      </c>
      <c r="C94" t="str">
        <f>'Fibre Optic'!C94</f>
        <v>Hampton Terminal to Hampton</v>
      </c>
      <c r="D94" s="204">
        <f>'DORC build-up'!I38</f>
        <v>1.5</v>
      </c>
      <c r="E94" s="188">
        <v>1</v>
      </c>
      <c r="F94" s="188">
        <v>0</v>
      </c>
      <c r="G94" s="188">
        <v>1</v>
      </c>
      <c r="H94" s="188">
        <v>0</v>
      </c>
      <c r="I94" s="188">
        <v>4</v>
      </c>
      <c r="J94" s="188">
        <v>2</v>
      </c>
      <c r="K94" s="188">
        <v>0</v>
      </c>
      <c r="L94" s="188">
        <v>0</v>
      </c>
      <c r="M94" s="188">
        <v>0</v>
      </c>
      <c r="N94" s="188">
        <v>0</v>
      </c>
      <c r="O94" s="188">
        <v>1</v>
      </c>
      <c r="P94" s="188">
        <v>0</v>
      </c>
      <c r="Q94" s="188">
        <v>12</v>
      </c>
      <c r="R94" s="188">
        <v>0</v>
      </c>
      <c r="S94" s="188">
        <v>3</v>
      </c>
      <c r="T94" s="188">
        <v>4</v>
      </c>
      <c r="U94" s="188">
        <v>0</v>
      </c>
      <c r="V94" s="188">
        <v>0</v>
      </c>
      <c r="W94" s="188">
        <v>1</v>
      </c>
      <c r="X94" s="188">
        <v>0</v>
      </c>
      <c r="Y94" s="188">
        <v>0</v>
      </c>
      <c r="Z94" s="188">
        <v>4</v>
      </c>
      <c r="AA94" s="188">
        <v>0</v>
      </c>
      <c r="AB94" s="188">
        <v>0</v>
      </c>
      <c r="AC94" s="188">
        <v>0</v>
      </c>
      <c r="AE94" s="291">
        <f t="shared" si="104"/>
        <v>68538.461538461532</v>
      </c>
      <c r="AF94" s="291">
        <f t="shared" si="105"/>
        <v>939207.07938461541</v>
      </c>
      <c r="AG94" s="291">
        <f t="shared" si="106"/>
        <v>205615.3846153846</v>
      </c>
      <c r="AH94" s="291">
        <f t="shared" si="107"/>
        <v>20561.538461538457</v>
      </c>
      <c r="AI94" s="291">
        <f t="shared" si="108"/>
        <v>27415.384615384617</v>
      </c>
      <c r="AJ94" s="291">
        <f t="shared" si="109"/>
        <v>68538.461538461532</v>
      </c>
      <c r="AK94" s="291">
        <f t="shared" si="110"/>
        <v>469603.53969230771</v>
      </c>
      <c r="AL94" s="291">
        <f t="shared" si="111"/>
        <v>34269.230769230766</v>
      </c>
      <c r="AM94" s="291">
        <f t="shared" si="112"/>
        <v>6853.8461538461543</v>
      </c>
      <c r="AN94" s="291">
        <f t="shared" si="113"/>
        <v>234801.7698461542</v>
      </c>
      <c r="AO94" s="291">
        <f t="shared" si="114"/>
        <v>137076.92307692306</v>
      </c>
      <c r="AP94" s="291">
        <f t="shared" si="115"/>
        <v>34269.230769230766</v>
      </c>
      <c r="AQ94" s="291">
        <f t="shared" si="116"/>
        <v>41123.076923076915</v>
      </c>
      <c r="AR94" s="291">
        <f t="shared" si="117"/>
        <v>274153.84615384613</v>
      </c>
      <c r="AS94" s="291">
        <f t="shared" si="118"/>
        <v>54830.769230769234</v>
      </c>
      <c r="AT94" s="291">
        <f t="shared" si="119"/>
        <v>6853.8461538461543</v>
      </c>
      <c r="AU94" s="291">
        <f t="shared" si="120"/>
        <v>137076.92307692306</v>
      </c>
      <c r="AV94" s="291">
        <f t="shared" si="121"/>
        <v>10966.153846153846</v>
      </c>
      <c r="AW94" s="291">
        <f t="shared" si="122"/>
        <v>10966.153846153846</v>
      </c>
      <c r="AX94" s="291">
        <f t="shared" si="123"/>
        <v>10966.153846153846</v>
      </c>
      <c r="AY94" s="291">
        <f t="shared" si="124"/>
        <v>10966.153846153846</v>
      </c>
      <c r="AZ94" s="291">
        <f t="shared" si="125"/>
        <v>10966.153846153846</v>
      </c>
      <c r="BA94" s="291">
        <f t="shared" si="126"/>
        <v>10966.153846153846</v>
      </c>
      <c r="BB94" s="291">
        <f t="shared" si="127"/>
        <v>137076.92307692306</v>
      </c>
      <c r="BC94" s="291">
        <f t="shared" si="128"/>
        <v>20561.538461538457</v>
      </c>
      <c r="BE94" s="238">
        <f t="shared" si="79"/>
        <v>102807.6923076923</v>
      </c>
      <c r="BF94" s="200">
        <f t="shared" si="80"/>
        <v>0</v>
      </c>
      <c r="BG94" s="200">
        <f t="shared" si="81"/>
        <v>308423.07692307688</v>
      </c>
      <c r="BH94" s="200">
        <f t="shared" si="82"/>
        <v>0</v>
      </c>
      <c r="BI94" s="200">
        <f t="shared" si="83"/>
        <v>164492.30769230769</v>
      </c>
      <c r="BJ94" s="200">
        <f t="shared" si="84"/>
        <v>205615.3846153846</v>
      </c>
      <c r="BK94" s="200">
        <f t="shared" si="85"/>
        <v>0</v>
      </c>
      <c r="BL94" s="200">
        <f t="shared" si="86"/>
        <v>0</v>
      </c>
      <c r="BM94" s="200">
        <f t="shared" si="87"/>
        <v>0</v>
      </c>
      <c r="BN94" s="200">
        <f t="shared" si="88"/>
        <v>0</v>
      </c>
      <c r="BO94" s="200">
        <f t="shared" si="89"/>
        <v>205615.3846153846</v>
      </c>
      <c r="BP94" s="200">
        <f t="shared" si="90"/>
        <v>0</v>
      </c>
      <c r="BQ94" s="200">
        <f t="shared" si="91"/>
        <v>740215.38461538451</v>
      </c>
      <c r="BR94" s="200">
        <f t="shared" si="92"/>
        <v>0</v>
      </c>
      <c r="BS94" s="200">
        <f t="shared" si="93"/>
        <v>246738.46153846153</v>
      </c>
      <c r="BT94" s="200">
        <f t="shared" si="94"/>
        <v>41123.076923076922</v>
      </c>
      <c r="BU94" s="200">
        <f t="shared" si="95"/>
        <v>0</v>
      </c>
      <c r="BV94" s="200">
        <f t="shared" si="96"/>
        <v>0</v>
      </c>
      <c r="BW94" s="200">
        <f t="shared" si="97"/>
        <v>16449.23076923077</v>
      </c>
      <c r="BX94" s="200">
        <f t="shared" si="98"/>
        <v>0</v>
      </c>
      <c r="BY94" s="200">
        <f t="shared" si="99"/>
        <v>0</v>
      </c>
      <c r="BZ94" s="200">
        <f t="shared" si="100"/>
        <v>65796.923076923078</v>
      </c>
      <c r="CA94" s="200">
        <f t="shared" si="101"/>
        <v>0</v>
      </c>
      <c r="CB94" s="200">
        <f t="shared" si="102"/>
        <v>0</v>
      </c>
      <c r="CC94" s="238">
        <f t="shared" si="103"/>
        <v>0</v>
      </c>
      <c r="CD94" s="187">
        <f t="shared" si="129"/>
        <v>2097276.923076923</v>
      </c>
    </row>
    <row r="95" spans="1:82" ht="13.9" x14ac:dyDescent="0.4">
      <c r="A95" s="12" t="str">
        <f>'Fibre Optic'!A95</f>
        <v>EBL</v>
      </c>
      <c r="B95" s="12">
        <f>'Fibre Optic'!B95</f>
        <v>5</v>
      </c>
      <c r="C95" t="str">
        <f>'Fibre Optic'!C95</f>
        <v>Hampton</v>
      </c>
      <c r="D95" s="204">
        <f>'DORC build-up'!I39</f>
        <v>0</v>
      </c>
      <c r="E95" s="188">
        <v>0</v>
      </c>
      <c r="F95" s="188">
        <v>0</v>
      </c>
      <c r="G95" s="188">
        <v>0</v>
      </c>
      <c r="H95" s="188">
        <v>0</v>
      </c>
      <c r="I95" s="188">
        <v>0</v>
      </c>
      <c r="J95" s="188">
        <v>0</v>
      </c>
      <c r="K95" s="188">
        <v>0</v>
      </c>
      <c r="L95" s="188">
        <v>0</v>
      </c>
      <c r="M95" s="188">
        <v>0</v>
      </c>
      <c r="N95" s="188">
        <v>0</v>
      </c>
      <c r="O95" s="188">
        <v>0</v>
      </c>
      <c r="P95" s="188">
        <v>0</v>
      </c>
      <c r="Q95" s="188">
        <v>0</v>
      </c>
      <c r="R95" s="188">
        <v>0</v>
      </c>
      <c r="S95" s="188">
        <v>0</v>
      </c>
      <c r="T95" s="188">
        <v>0</v>
      </c>
      <c r="U95" s="188">
        <v>0</v>
      </c>
      <c r="V95" s="188">
        <v>0</v>
      </c>
      <c r="W95" s="188">
        <v>0</v>
      </c>
      <c r="X95" s="188">
        <v>0</v>
      </c>
      <c r="Y95" s="188">
        <v>0</v>
      </c>
      <c r="Z95" s="188">
        <v>0</v>
      </c>
      <c r="AA95" s="188">
        <v>0</v>
      </c>
      <c r="AB95" s="188">
        <v>0</v>
      </c>
      <c r="AC95" s="188">
        <v>0</v>
      </c>
      <c r="AE95" s="291">
        <f t="shared" si="104"/>
        <v>68538.461538461532</v>
      </c>
      <c r="AF95" s="291">
        <f t="shared" si="105"/>
        <v>939207.07938461541</v>
      </c>
      <c r="AG95" s="291">
        <f t="shared" si="106"/>
        <v>205615.3846153846</v>
      </c>
      <c r="AH95" s="291">
        <f t="shared" si="107"/>
        <v>20561.538461538457</v>
      </c>
      <c r="AI95" s="291">
        <f t="shared" si="108"/>
        <v>27415.384615384617</v>
      </c>
      <c r="AJ95" s="291">
        <f t="shared" si="109"/>
        <v>68538.461538461532</v>
      </c>
      <c r="AK95" s="291">
        <f t="shared" si="110"/>
        <v>469603.53969230771</v>
      </c>
      <c r="AL95" s="291">
        <f t="shared" si="111"/>
        <v>34269.230769230766</v>
      </c>
      <c r="AM95" s="291">
        <f t="shared" si="112"/>
        <v>6853.8461538461543</v>
      </c>
      <c r="AN95" s="291">
        <f t="shared" si="113"/>
        <v>234801.7698461542</v>
      </c>
      <c r="AO95" s="291">
        <f t="shared" si="114"/>
        <v>137076.92307692306</v>
      </c>
      <c r="AP95" s="291">
        <f t="shared" si="115"/>
        <v>34269.230769230766</v>
      </c>
      <c r="AQ95" s="291">
        <f t="shared" si="116"/>
        <v>41123.076923076915</v>
      </c>
      <c r="AR95" s="291">
        <f t="shared" si="117"/>
        <v>274153.84615384613</v>
      </c>
      <c r="AS95" s="291">
        <f t="shared" si="118"/>
        <v>54830.769230769234</v>
      </c>
      <c r="AT95" s="291">
        <f t="shared" si="119"/>
        <v>6853.8461538461543</v>
      </c>
      <c r="AU95" s="291">
        <f t="shared" si="120"/>
        <v>137076.92307692306</v>
      </c>
      <c r="AV95" s="291">
        <f t="shared" si="121"/>
        <v>10966.153846153846</v>
      </c>
      <c r="AW95" s="291">
        <f t="shared" si="122"/>
        <v>10966.153846153846</v>
      </c>
      <c r="AX95" s="291">
        <f t="shared" si="123"/>
        <v>10966.153846153846</v>
      </c>
      <c r="AY95" s="291">
        <f t="shared" si="124"/>
        <v>10966.153846153846</v>
      </c>
      <c r="AZ95" s="291">
        <f t="shared" si="125"/>
        <v>10966.153846153846</v>
      </c>
      <c r="BA95" s="291">
        <f t="shared" si="126"/>
        <v>10966.153846153846</v>
      </c>
      <c r="BB95" s="291">
        <f t="shared" si="127"/>
        <v>137076.92307692306</v>
      </c>
      <c r="BC95" s="291">
        <f t="shared" si="128"/>
        <v>20561.538461538457</v>
      </c>
      <c r="BE95" s="238">
        <f t="shared" si="79"/>
        <v>0</v>
      </c>
      <c r="BF95" s="200">
        <f t="shared" si="80"/>
        <v>0</v>
      </c>
      <c r="BG95" s="200">
        <f t="shared" si="81"/>
        <v>0</v>
      </c>
      <c r="BH95" s="200">
        <f t="shared" si="82"/>
        <v>0</v>
      </c>
      <c r="BI95" s="200">
        <f t="shared" si="83"/>
        <v>0</v>
      </c>
      <c r="BJ95" s="200">
        <f t="shared" si="84"/>
        <v>0</v>
      </c>
      <c r="BK95" s="200">
        <f t="shared" si="85"/>
        <v>0</v>
      </c>
      <c r="BL95" s="200">
        <f t="shared" si="86"/>
        <v>0</v>
      </c>
      <c r="BM95" s="200">
        <f t="shared" si="87"/>
        <v>0</v>
      </c>
      <c r="BN95" s="200">
        <f t="shared" si="88"/>
        <v>0</v>
      </c>
      <c r="BO95" s="200">
        <f t="shared" si="89"/>
        <v>0</v>
      </c>
      <c r="BP95" s="200">
        <f t="shared" si="90"/>
        <v>0</v>
      </c>
      <c r="BQ95" s="200">
        <f t="shared" si="91"/>
        <v>0</v>
      </c>
      <c r="BR95" s="200">
        <f t="shared" si="92"/>
        <v>0</v>
      </c>
      <c r="BS95" s="200">
        <f t="shared" si="93"/>
        <v>0</v>
      </c>
      <c r="BT95" s="200">
        <f t="shared" si="94"/>
        <v>0</v>
      </c>
      <c r="BU95" s="200">
        <f t="shared" si="95"/>
        <v>0</v>
      </c>
      <c r="BV95" s="200">
        <f t="shared" si="96"/>
        <v>0</v>
      </c>
      <c r="BW95" s="200">
        <f t="shared" si="97"/>
        <v>0</v>
      </c>
      <c r="BX95" s="200">
        <f t="shared" si="98"/>
        <v>0</v>
      </c>
      <c r="BY95" s="200">
        <f t="shared" si="99"/>
        <v>0</v>
      </c>
      <c r="BZ95" s="200">
        <f t="shared" si="100"/>
        <v>0</v>
      </c>
      <c r="CA95" s="200">
        <f t="shared" si="101"/>
        <v>0</v>
      </c>
      <c r="CB95" s="200">
        <f t="shared" si="102"/>
        <v>0</v>
      </c>
      <c r="CC95" s="238">
        <f t="shared" si="103"/>
        <v>0</v>
      </c>
      <c r="CD95" s="187">
        <f t="shared" si="129"/>
        <v>0</v>
      </c>
    </row>
    <row r="96" spans="1:82" ht="13.9" x14ac:dyDescent="0.4">
      <c r="A96" s="12" t="str">
        <f>'Fibre Optic'!A96</f>
        <v>EBL</v>
      </c>
      <c r="B96" s="12">
        <f>'Fibre Optic'!B96</f>
        <v>5</v>
      </c>
      <c r="C96" t="str">
        <f>'Fibre Optic'!C96</f>
        <v>Hampton to Kambalda</v>
      </c>
      <c r="D96" s="204">
        <f>'DORC build-up'!I40</f>
        <v>1.5</v>
      </c>
      <c r="E96" s="188">
        <v>0</v>
      </c>
      <c r="F96" s="188">
        <v>0</v>
      </c>
      <c r="G96" s="188">
        <v>1</v>
      </c>
      <c r="H96" s="188">
        <v>2</v>
      </c>
      <c r="I96" s="188">
        <v>3</v>
      </c>
      <c r="J96" s="188">
        <v>1</v>
      </c>
      <c r="K96" s="188">
        <v>0</v>
      </c>
      <c r="L96" s="188">
        <v>0</v>
      </c>
      <c r="M96" s="188">
        <v>2</v>
      </c>
      <c r="N96" s="188">
        <v>0</v>
      </c>
      <c r="O96" s="188">
        <v>2</v>
      </c>
      <c r="P96" s="188">
        <v>0</v>
      </c>
      <c r="Q96" s="188">
        <v>0</v>
      </c>
      <c r="R96" s="188">
        <v>0</v>
      </c>
      <c r="S96" s="188">
        <v>1</v>
      </c>
      <c r="T96" s="188">
        <v>0</v>
      </c>
      <c r="U96" s="188">
        <v>0</v>
      </c>
      <c r="V96" s="188">
        <v>0</v>
      </c>
      <c r="W96" s="188">
        <v>1</v>
      </c>
      <c r="X96" s="188">
        <v>0</v>
      </c>
      <c r="Y96" s="188">
        <v>7</v>
      </c>
      <c r="Z96" s="188">
        <v>2</v>
      </c>
      <c r="AA96" s="188">
        <v>0</v>
      </c>
      <c r="AB96" s="188">
        <v>0</v>
      </c>
      <c r="AC96" s="188">
        <v>0</v>
      </c>
      <c r="AE96" s="291">
        <f t="shared" si="104"/>
        <v>68538.461538461532</v>
      </c>
      <c r="AF96" s="291">
        <f t="shared" si="105"/>
        <v>939207.07938461541</v>
      </c>
      <c r="AG96" s="291">
        <f t="shared" si="106"/>
        <v>205615.3846153846</v>
      </c>
      <c r="AH96" s="291">
        <f t="shared" si="107"/>
        <v>20561.538461538457</v>
      </c>
      <c r="AI96" s="291">
        <f t="shared" si="108"/>
        <v>27415.384615384617</v>
      </c>
      <c r="AJ96" s="291">
        <f t="shared" si="109"/>
        <v>68538.461538461532</v>
      </c>
      <c r="AK96" s="291">
        <f t="shared" si="110"/>
        <v>469603.53969230771</v>
      </c>
      <c r="AL96" s="291">
        <f t="shared" si="111"/>
        <v>34269.230769230766</v>
      </c>
      <c r="AM96" s="291">
        <f t="shared" si="112"/>
        <v>6853.8461538461543</v>
      </c>
      <c r="AN96" s="291">
        <f t="shared" si="113"/>
        <v>234801.7698461542</v>
      </c>
      <c r="AO96" s="291">
        <f t="shared" si="114"/>
        <v>137076.92307692306</v>
      </c>
      <c r="AP96" s="291">
        <f t="shared" si="115"/>
        <v>34269.230769230766</v>
      </c>
      <c r="AQ96" s="291">
        <f t="shared" si="116"/>
        <v>41123.076923076915</v>
      </c>
      <c r="AR96" s="291">
        <f t="shared" si="117"/>
        <v>274153.84615384613</v>
      </c>
      <c r="AS96" s="291">
        <f t="shared" si="118"/>
        <v>54830.769230769234</v>
      </c>
      <c r="AT96" s="291">
        <f t="shared" si="119"/>
        <v>6853.8461538461543</v>
      </c>
      <c r="AU96" s="291">
        <f t="shared" si="120"/>
        <v>137076.92307692306</v>
      </c>
      <c r="AV96" s="291">
        <f t="shared" si="121"/>
        <v>10966.153846153846</v>
      </c>
      <c r="AW96" s="291">
        <f t="shared" si="122"/>
        <v>10966.153846153846</v>
      </c>
      <c r="AX96" s="291">
        <f t="shared" si="123"/>
        <v>10966.153846153846</v>
      </c>
      <c r="AY96" s="291">
        <f t="shared" si="124"/>
        <v>10966.153846153846</v>
      </c>
      <c r="AZ96" s="291">
        <f t="shared" si="125"/>
        <v>10966.153846153846</v>
      </c>
      <c r="BA96" s="291">
        <f t="shared" si="126"/>
        <v>10966.153846153846</v>
      </c>
      <c r="BB96" s="291">
        <f t="shared" si="127"/>
        <v>137076.92307692306</v>
      </c>
      <c r="BC96" s="291">
        <f t="shared" si="128"/>
        <v>20561.538461538457</v>
      </c>
      <c r="BE96" s="238">
        <f t="shared" si="79"/>
        <v>0</v>
      </c>
      <c r="BF96" s="200">
        <f t="shared" si="80"/>
        <v>0</v>
      </c>
      <c r="BG96" s="200">
        <f t="shared" si="81"/>
        <v>308423.07692307688</v>
      </c>
      <c r="BH96" s="200">
        <f t="shared" si="82"/>
        <v>61684.615384615376</v>
      </c>
      <c r="BI96" s="200">
        <f t="shared" si="83"/>
        <v>123369.23076923077</v>
      </c>
      <c r="BJ96" s="200">
        <f t="shared" si="84"/>
        <v>102807.6923076923</v>
      </c>
      <c r="BK96" s="200">
        <f t="shared" si="85"/>
        <v>0</v>
      </c>
      <c r="BL96" s="200">
        <f t="shared" si="86"/>
        <v>0</v>
      </c>
      <c r="BM96" s="200">
        <f t="shared" si="87"/>
        <v>20561.538461538461</v>
      </c>
      <c r="BN96" s="200">
        <f t="shared" si="88"/>
        <v>0</v>
      </c>
      <c r="BO96" s="200">
        <f t="shared" si="89"/>
        <v>411230.76923076919</v>
      </c>
      <c r="BP96" s="200">
        <f t="shared" si="90"/>
        <v>0</v>
      </c>
      <c r="BQ96" s="200">
        <f t="shared" si="91"/>
        <v>0</v>
      </c>
      <c r="BR96" s="200">
        <f t="shared" si="92"/>
        <v>0</v>
      </c>
      <c r="BS96" s="200">
        <f t="shared" si="93"/>
        <v>82246.153846153844</v>
      </c>
      <c r="BT96" s="200">
        <f t="shared" si="94"/>
        <v>0</v>
      </c>
      <c r="BU96" s="200">
        <f t="shared" si="95"/>
        <v>0</v>
      </c>
      <c r="BV96" s="200">
        <f t="shared" si="96"/>
        <v>0</v>
      </c>
      <c r="BW96" s="200">
        <f t="shared" si="97"/>
        <v>16449.23076923077</v>
      </c>
      <c r="BX96" s="200">
        <f t="shared" si="98"/>
        <v>0</v>
      </c>
      <c r="BY96" s="200">
        <f t="shared" si="99"/>
        <v>115144.61538461538</v>
      </c>
      <c r="BZ96" s="200">
        <f t="shared" si="100"/>
        <v>32898.461538461539</v>
      </c>
      <c r="CA96" s="200">
        <f t="shared" si="101"/>
        <v>0</v>
      </c>
      <c r="CB96" s="200">
        <f t="shared" si="102"/>
        <v>0</v>
      </c>
      <c r="CC96" s="238">
        <f t="shared" si="103"/>
        <v>0</v>
      </c>
      <c r="CD96" s="187">
        <f t="shared" si="129"/>
        <v>1274815.3846153845</v>
      </c>
    </row>
    <row r="97" spans="1:82" ht="13.9" x14ac:dyDescent="0.4">
      <c r="A97" s="12" t="str">
        <f>'Fibre Optic'!A97</f>
        <v>EBL</v>
      </c>
      <c r="B97" s="12">
        <f>'Fibre Optic'!B97</f>
        <v>5</v>
      </c>
      <c r="C97" t="str">
        <f>'Fibre Optic'!C97</f>
        <v>Kambalda to Salmon Gums</v>
      </c>
      <c r="D97" s="204">
        <f>'DORC build-up'!I41</f>
        <v>1.5</v>
      </c>
      <c r="E97" s="188">
        <v>0</v>
      </c>
      <c r="F97" s="188">
        <v>1</v>
      </c>
      <c r="G97" s="188">
        <v>2</v>
      </c>
      <c r="H97" s="188">
        <v>10</v>
      </c>
      <c r="I97" s="188">
        <v>17</v>
      </c>
      <c r="J97" s="188">
        <v>9</v>
      </c>
      <c r="K97" s="188">
        <v>6</v>
      </c>
      <c r="L97" s="188">
        <v>0</v>
      </c>
      <c r="M97" s="188">
        <v>20</v>
      </c>
      <c r="N97" s="188">
        <v>0</v>
      </c>
      <c r="O97" s="188">
        <v>9</v>
      </c>
      <c r="P97" s="188">
        <v>0</v>
      </c>
      <c r="Q97" s="188">
        <v>0</v>
      </c>
      <c r="R97" s="188">
        <v>0</v>
      </c>
      <c r="S97" s="188">
        <v>0</v>
      </c>
      <c r="T97" s="188">
        <v>0</v>
      </c>
      <c r="U97" s="188">
        <v>0</v>
      </c>
      <c r="V97" s="188">
        <v>0</v>
      </c>
      <c r="W97" s="188">
        <v>0</v>
      </c>
      <c r="X97" s="188">
        <v>1</v>
      </c>
      <c r="Y97" s="188">
        <v>19</v>
      </c>
      <c r="Z97" s="188">
        <v>35</v>
      </c>
      <c r="AA97" s="188">
        <v>0</v>
      </c>
      <c r="AB97" s="188">
        <v>0</v>
      </c>
      <c r="AC97" s="188">
        <v>0</v>
      </c>
      <c r="AE97" s="291">
        <f t="shared" si="104"/>
        <v>68538.461538461532</v>
      </c>
      <c r="AF97" s="291">
        <f t="shared" si="105"/>
        <v>939207.07938461541</v>
      </c>
      <c r="AG97" s="291">
        <f t="shared" si="106"/>
        <v>205615.3846153846</v>
      </c>
      <c r="AH97" s="291">
        <f t="shared" si="107"/>
        <v>20561.538461538457</v>
      </c>
      <c r="AI97" s="291">
        <f t="shared" si="108"/>
        <v>27415.384615384617</v>
      </c>
      <c r="AJ97" s="291">
        <f t="shared" si="109"/>
        <v>68538.461538461532</v>
      </c>
      <c r="AK97" s="291">
        <f t="shared" si="110"/>
        <v>469603.53969230771</v>
      </c>
      <c r="AL97" s="291">
        <f t="shared" si="111"/>
        <v>34269.230769230766</v>
      </c>
      <c r="AM97" s="291">
        <f t="shared" si="112"/>
        <v>6853.8461538461543</v>
      </c>
      <c r="AN97" s="291">
        <f t="shared" si="113"/>
        <v>234801.7698461542</v>
      </c>
      <c r="AO97" s="291">
        <f t="shared" si="114"/>
        <v>137076.92307692306</v>
      </c>
      <c r="AP97" s="291">
        <f t="shared" si="115"/>
        <v>34269.230769230766</v>
      </c>
      <c r="AQ97" s="291">
        <f t="shared" si="116"/>
        <v>41123.076923076915</v>
      </c>
      <c r="AR97" s="291">
        <f t="shared" si="117"/>
        <v>274153.84615384613</v>
      </c>
      <c r="AS97" s="291">
        <f t="shared" si="118"/>
        <v>54830.769230769234</v>
      </c>
      <c r="AT97" s="291">
        <f t="shared" si="119"/>
        <v>6853.8461538461543</v>
      </c>
      <c r="AU97" s="291">
        <f t="shared" si="120"/>
        <v>137076.92307692306</v>
      </c>
      <c r="AV97" s="291">
        <f t="shared" si="121"/>
        <v>10966.153846153846</v>
      </c>
      <c r="AW97" s="291">
        <f t="shared" si="122"/>
        <v>10966.153846153846</v>
      </c>
      <c r="AX97" s="291">
        <f t="shared" si="123"/>
        <v>10966.153846153846</v>
      </c>
      <c r="AY97" s="291">
        <f t="shared" si="124"/>
        <v>10966.153846153846</v>
      </c>
      <c r="AZ97" s="291">
        <f t="shared" si="125"/>
        <v>10966.153846153846</v>
      </c>
      <c r="BA97" s="291">
        <f t="shared" si="126"/>
        <v>10966.153846153846</v>
      </c>
      <c r="BB97" s="291">
        <f t="shared" si="127"/>
        <v>137076.92307692306</v>
      </c>
      <c r="BC97" s="291">
        <f t="shared" si="128"/>
        <v>20561.538461538457</v>
      </c>
      <c r="BE97" s="238">
        <f t="shared" si="79"/>
        <v>0</v>
      </c>
      <c r="BF97" s="200">
        <f t="shared" si="80"/>
        <v>1408810.619076923</v>
      </c>
      <c r="BG97" s="200">
        <f t="shared" si="81"/>
        <v>616846.15384615376</v>
      </c>
      <c r="BH97" s="200">
        <f t="shared" si="82"/>
        <v>308423.07692307688</v>
      </c>
      <c r="BI97" s="200">
        <f t="shared" si="83"/>
        <v>699092.30769230775</v>
      </c>
      <c r="BJ97" s="200">
        <f t="shared" si="84"/>
        <v>925269.23076923063</v>
      </c>
      <c r="BK97" s="200">
        <f t="shared" si="85"/>
        <v>4226431.8572307695</v>
      </c>
      <c r="BL97" s="200">
        <f t="shared" si="86"/>
        <v>0</v>
      </c>
      <c r="BM97" s="200">
        <f t="shared" si="87"/>
        <v>205615.38461538462</v>
      </c>
      <c r="BN97" s="200">
        <f t="shared" si="88"/>
        <v>0</v>
      </c>
      <c r="BO97" s="200">
        <f t="shared" si="89"/>
        <v>1850538.4615384613</v>
      </c>
      <c r="BP97" s="200">
        <f t="shared" si="90"/>
        <v>0</v>
      </c>
      <c r="BQ97" s="200">
        <f t="shared" si="91"/>
        <v>0</v>
      </c>
      <c r="BR97" s="200">
        <f t="shared" si="92"/>
        <v>0</v>
      </c>
      <c r="BS97" s="200">
        <f t="shared" si="93"/>
        <v>0</v>
      </c>
      <c r="BT97" s="200">
        <f t="shared" si="94"/>
        <v>0</v>
      </c>
      <c r="BU97" s="200">
        <f t="shared" si="95"/>
        <v>0</v>
      </c>
      <c r="BV97" s="200">
        <f t="shared" si="96"/>
        <v>0</v>
      </c>
      <c r="BW97" s="200">
        <f t="shared" si="97"/>
        <v>0</v>
      </c>
      <c r="BX97" s="200">
        <f t="shared" si="98"/>
        <v>16449.23076923077</v>
      </c>
      <c r="BY97" s="200">
        <f t="shared" si="99"/>
        <v>312535.38461538462</v>
      </c>
      <c r="BZ97" s="200">
        <f t="shared" si="100"/>
        <v>575723.07692307699</v>
      </c>
      <c r="CA97" s="200">
        <f t="shared" si="101"/>
        <v>0</v>
      </c>
      <c r="CB97" s="200">
        <f t="shared" si="102"/>
        <v>0</v>
      </c>
      <c r="CC97" s="238">
        <f t="shared" si="103"/>
        <v>0</v>
      </c>
      <c r="CD97" s="187">
        <f t="shared" si="129"/>
        <v>11145734.783999998</v>
      </c>
    </row>
    <row r="98" spans="1:82" ht="13.9" x14ac:dyDescent="0.4">
      <c r="A98" s="12" t="str">
        <f>'Fibre Optic'!A98</f>
        <v>EBL</v>
      </c>
      <c r="B98" s="12">
        <f>'Fibre Optic'!B98</f>
        <v>5</v>
      </c>
      <c r="C98" t="str">
        <f>'Fibre Optic'!C98</f>
        <v>Salmon Gums to Esperance</v>
      </c>
      <c r="D98" s="204">
        <f>'DORC build-up'!I42</f>
        <v>1.5</v>
      </c>
      <c r="E98" s="188">
        <v>0</v>
      </c>
      <c r="F98" s="188">
        <v>0</v>
      </c>
      <c r="G98" s="188">
        <v>4</v>
      </c>
      <c r="H98" s="188">
        <v>0</v>
      </c>
      <c r="I98" s="188">
        <v>12</v>
      </c>
      <c r="J98" s="188">
        <v>10</v>
      </c>
      <c r="K98" s="188">
        <v>5</v>
      </c>
      <c r="L98" s="188">
        <v>0</v>
      </c>
      <c r="M98" s="188">
        <v>12</v>
      </c>
      <c r="N98" s="188">
        <v>0</v>
      </c>
      <c r="O98" s="188">
        <v>9</v>
      </c>
      <c r="P98" s="188">
        <v>0</v>
      </c>
      <c r="Q98" s="188">
        <v>0</v>
      </c>
      <c r="R98" s="188">
        <v>0</v>
      </c>
      <c r="S98" s="188">
        <v>0</v>
      </c>
      <c r="T98" s="188">
        <v>0</v>
      </c>
      <c r="U98" s="188">
        <v>0</v>
      </c>
      <c r="V98" s="188">
        <v>0</v>
      </c>
      <c r="W98" s="188">
        <v>0</v>
      </c>
      <c r="X98" s="188">
        <v>0</v>
      </c>
      <c r="Y98" s="188">
        <v>12</v>
      </c>
      <c r="Z98" s="188">
        <v>33</v>
      </c>
      <c r="AA98" s="188">
        <v>0</v>
      </c>
      <c r="AB98" s="188">
        <v>0</v>
      </c>
      <c r="AC98" s="188">
        <v>0</v>
      </c>
      <c r="AE98" s="291">
        <f t="shared" si="104"/>
        <v>68538.461538461532</v>
      </c>
      <c r="AF98" s="291">
        <f t="shared" si="105"/>
        <v>939207.07938461541</v>
      </c>
      <c r="AG98" s="291">
        <f t="shared" si="106"/>
        <v>205615.3846153846</v>
      </c>
      <c r="AH98" s="291">
        <f t="shared" si="107"/>
        <v>20561.538461538457</v>
      </c>
      <c r="AI98" s="291">
        <f t="shared" si="108"/>
        <v>27415.384615384617</v>
      </c>
      <c r="AJ98" s="291">
        <f t="shared" si="109"/>
        <v>68538.461538461532</v>
      </c>
      <c r="AK98" s="291">
        <f t="shared" si="110"/>
        <v>469603.53969230771</v>
      </c>
      <c r="AL98" s="291">
        <f t="shared" si="111"/>
        <v>34269.230769230766</v>
      </c>
      <c r="AM98" s="291">
        <f t="shared" si="112"/>
        <v>6853.8461538461543</v>
      </c>
      <c r="AN98" s="291">
        <f t="shared" si="113"/>
        <v>234801.7698461542</v>
      </c>
      <c r="AO98" s="291">
        <f t="shared" si="114"/>
        <v>137076.92307692306</v>
      </c>
      <c r="AP98" s="291">
        <f t="shared" si="115"/>
        <v>34269.230769230766</v>
      </c>
      <c r="AQ98" s="291">
        <f t="shared" si="116"/>
        <v>41123.076923076915</v>
      </c>
      <c r="AR98" s="291">
        <f t="shared" si="117"/>
        <v>274153.84615384613</v>
      </c>
      <c r="AS98" s="291">
        <f t="shared" si="118"/>
        <v>54830.769230769234</v>
      </c>
      <c r="AT98" s="291">
        <f t="shared" si="119"/>
        <v>6853.8461538461543</v>
      </c>
      <c r="AU98" s="291">
        <f t="shared" si="120"/>
        <v>137076.92307692306</v>
      </c>
      <c r="AV98" s="291">
        <f t="shared" si="121"/>
        <v>10966.153846153846</v>
      </c>
      <c r="AW98" s="291">
        <f t="shared" si="122"/>
        <v>10966.153846153846</v>
      </c>
      <c r="AX98" s="291">
        <f t="shared" si="123"/>
        <v>10966.153846153846</v>
      </c>
      <c r="AY98" s="291">
        <f t="shared" si="124"/>
        <v>10966.153846153846</v>
      </c>
      <c r="AZ98" s="291">
        <f t="shared" si="125"/>
        <v>10966.153846153846</v>
      </c>
      <c r="BA98" s="291">
        <f t="shared" si="126"/>
        <v>10966.153846153846</v>
      </c>
      <c r="BB98" s="291">
        <f t="shared" si="127"/>
        <v>137076.92307692306</v>
      </c>
      <c r="BC98" s="291">
        <f t="shared" si="128"/>
        <v>20561.538461538457</v>
      </c>
      <c r="BE98" s="238">
        <f t="shared" si="79"/>
        <v>0</v>
      </c>
      <c r="BF98" s="200">
        <f t="shared" si="80"/>
        <v>0</v>
      </c>
      <c r="BG98" s="200">
        <f t="shared" si="81"/>
        <v>1233692.3076923075</v>
      </c>
      <c r="BH98" s="200">
        <f t="shared" si="82"/>
        <v>0</v>
      </c>
      <c r="BI98" s="200">
        <f t="shared" si="83"/>
        <v>493476.92307692306</v>
      </c>
      <c r="BJ98" s="200">
        <f t="shared" si="84"/>
        <v>1028076.9230769229</v>
      </c>
      <c r="BK98" s="200">
        <f t="shared" si="85"/>
        <v>3522026.5476923082</v>
      </c>
      <c r="BL98" s="200">
        <f t="shared" si="86"/>
        <v>0</v>
      </c>
      <c r="BM98" s="200">
        <f t="shared" si="87"/>
        <v>123369.23076923077</v>
      </c>
      <c r="BN98" s="200">
        <f t="shared" si="88"/>
        <v>0</v>
      </c>
      <c r="BO98" s="200">
        <f t="shared" si="89"/>
        <v>1850538.4615384613</v>
      </c>
      <c r="BP98" s="200">
        <f t="shared" si="90"/>
        <v>0</v>
      </c>
      <c r="BQ98" s="200">
        <f t="shared" si="91"/>
        <v>0</v>
      </c>
      <c r="BR98" s="200">
        <f t="shared" si="92"/>
        <v>0</v>
      </c>
      <c r="BS98" s="200">
        <f t="shared" si="93"/>
        <v>0</v>
      </c>
      <c r="BT98" s="200">
        <f t="shared" si="94"/>
        <v>0</v>
      </c>
      <c r="BU98" s="200">
        <f t="shared" si="95"/>
        <v>0</v>
      </c>
      <c r="BV98" s="200">
        <f t="shared" si="96"/>
        <v>0</v>
      </c>
      <c r="BW98" s="200">
        <f t="shared" si="97"/>
        <v>0</v>
      </c>
      <c r="BX98" s="200">
        <f t="shared" si="98"/>
        <v>0</v>
      </c>
      <c r="BY98" s="200">
        <f t="shared" si="99"/>
        <v>197390.76923076925</v>
      </c>
      <c r="BZ98" s="200">
        <f t="shared" si="100"/>
        <v>542824.61538461538</v>
      </c>
      <c r="CA98" s="200">
        <f t="shared" si="101"/>
        <v>0</v>
      </c>
      <c r="CB98" s="200">
        <f t="shared" si="102"/>
        <v>0</v>
      </c>
      <c r="CC98" s="238">
        <f t="shared" si="103"/>
        <v>0</v>
      </c>
      <c r="CD98" s="187">
        <f t="shared" si="129"/>
        <v>8991395.7784615401</v>
      </c>
    </row>
    <row r="99" spans="1:82" ht="13.9" x14ac:dyDescent="0.4">
      <c r="A99" s="12" t="str">
        <f>'Fibre Optic'!A99</f>
        <v>EBL</v>
      </c>
      <c r="B99" s="12">
        <f>'Fibre Optic'!B99</f>
        <v>5</v>
      </c>
      <c r="C99" t="str">
        <f>'Fibre Optic'!C99</f>
        <v>Esperance</v>
      </c>
      <c r="D99" s="204">
        <f>'DORC build-up'!I43</f>
        <v>0</v>
      </c>
      <c r="E99" s="188">
        <v>0</v>
      </c>
      <c r="F99" s="188">
        <v>0</v>
      </c>
      <c r="G99" s="188">
        <v>0</v>
      </c>
      <c r="H99" s="188">
        <v>0</v>
      </c>
      <c r="I99" s="188">
        <v>0</v>
      </c>
      <c r="J99" s="188">
        <v>0</v>
      </c>
      <c r="K99" s="188">
        <v>0</v>
      </c>
      <c r="L99" s="188">
        <v>0</v>
      </c>
      <c r="M99" s="188">
        <v>0</v>
      </c>
      <c r="N99" s="188">
        <v>0</v>
      </c>
      <c r="O99" s="188">
        <v>0</v>
      </c>
      <c r="P99" s="188">
        <v>0</v>
      </c>
      <c r="Q99" s="188">
        <v>0</v>
      </c>
      <c r="R99" s="188">
        <v>0</v>
      </c>
      <c r="S99" s="188">
        <v>0</v>
      </c>
      <c r="T99" s="188">
        <v>0</v>
      </c>
      <c r="U99" s="188">
        <v>0</v>
      </c>
      <c r="V99" s="188">
        <v>0</v>
      </c>
      <c r="W99" s="188">
        <v>0</v>
      </c>
      <c r="X99" s="188">
        <v>0</v>
      </c>
      <c r="Y99" s="188">
        <v>0</v>
      </c>
      <c r="Z99" s="188">
        <v>0</v>
      </c>
      <c r="AA99" s="188">
        <v>0</v>
      </c>
      <c r="AB99" s="188">
        <v>0</v>
      </c>
      <c r="AC99" s="188">
        <v>0</v>
      </c>
      <c r="AE99" s="291">
        <f t="shared" si="104"/>
        <v>68538.461538461532</v>
      </c>
      <c r="AF99" s="291">
        <f t="shared" si="105"/>
        <v>939207.07938461541</v>
      </c>
      <c r="AG99" s="291">
        <f t="shared" si="106"/>
        <v>205615.3846153846</v>
      </c>
      <c r="AH99" s="291">
        <f t="shared" si="107"/>
        <v>20561.538461538457</v>
      </c>
      <c r="AI99" s="291">
        <f t="shared" si="108"/>
        <v>27415.384615384617</v>
      </c>
      <c r="AJ99" s="291">
        <f t="shared" si="109"/>
        <v>68538.461538461532</v>
      </c>
      <c r="AK99" s="291">
        <f t="shared" si="110"/>
        <v>469603.53969230771</v>
      </c>
      <c r="AL99" s="291">
        <f t="shared" si="111"/>
        <v>34269.230769230766</v>
      </c>
      <c r="AM99" s="291">
        <f t="shared" si="112"/>
        <v>6853.8461538461543</v>
      </c>
      <c r="AN99" s="291">
        <f t="shared" si="113"/>
        <v>234801.7698461542</v>
      </c>
      <c r="AO99" s="291">
        <f t="shared" si="114"/>
        <v>137076.92307692306</v>
      </c>
      <c r="AP99" s="291">
        <f t="shared" si="115"/>
        <v>34269.230769230766</v>
      </c>
      <c r="AQ99" s="291">
        <f t="shared" si="116"/>
        <v>41123.076923076915</v>
      </c>
      <c r="AR99" s="291">
        <f t="shared" si="117"/>
        <v>274153.84615384613</v>
      </c>
      <c r="AS99" s="291">
        <f t="shared" si="118"/>
        <v>54830.769230769234</v>
      </c>
      <c r="AT99" s="291">
        <f t="shared" si="119"/>
        <v>6853.8461538461543</v>
      </c>
      <c r="AU99" s="291">
        <f t="shared" si="120"/>
        <v>137076.92307692306</v>
      </c>
      <c r="AV99" s="291">
        <f t="shared" si="121"/>
        <v>10966.153846153846</v>
      </c>
      <c r="AW99" s="291">
        <f t="shared" si="122"/>
        <v>10966.153846153846</v>
      </c>
      <c r="AX99" s="291">
        <f t="shared" si="123"/>
        <v>10966.153846153846</v>
      </c>
      <c r="AY99" s="291">
        <f t="shared" si="124"/>
        <v>10966.153846153846</v>
      </c>
      <c r="AZ99" s="291">
        <f t="shared" si="125"/>
        <v>10966.153846153846</v>
      </c>
      <c r="BA99" s="291">
        <f t="shared" si="126"/>
        <v>10966.153846153846</v>
      </c>
      <c r="BB99" s="291">
        <f t="shared" si="127"/>
        <v>137076.92307692306</v>
      </c>
      <c r="BC99" s="291">
        <f t="shared" si="128"/>
        <v>20561.538461538457</v>
      </c>
      <c r="BE99" s="238">
        <f t="shared" si="79"/>
        <v>0</v>
      </c>
      <c r="BF99" s="200">
        <f t="shared" si="80"/>
        <v>0</v>
      </c>
      <c r="BG99" s="200">
        <f t="shared" si="81"/>
        <v>0</v>
      </c>
      <c r="BH99" s="200">
        <f t="shared" si="82"/>
        <v>0</v>
      </c>
      <c r="BI99" s="200">
        <f t="shared" si="83"/>
        <v>0</v>
      </c>
      <c r="BJ99" s="200">
        <f t="shared" si="84"/>
        <v>0</v>
      </c>
      <c r="BK99" s="200">
        <f t="shared" si="85"/>
        <v>0</v>
      </c>
      <c r="BL99" s="200">
        <f t="shared" si="86"/>
        <v>0</v>
      </c>
      <c r="BM99" s="200">
        <f t="shared" si="87"/>
        <v>0</v>
      </c>
      <c r="BN99" s="200">
        <f t="shared" si="88"/>
        <v>0</v>
      </c>
      <c r="BO99" s="200">
        <f t="shared" si="89"/>
        <v>0</v>
      </c>
      <c r="BP99" s="200">
        <f t="shared" si="90"/>
        <v>0</v>
      </c>
      <c r="BQ99" s="200">
        <f t="shared" si="91"/>
        <v>0</v>
      </c>
      <c r="BR99" s="200">
        <f t="shared" si="92"/>
        <v>0</v>
      </c>
      <c r="BS99" s="200">
        <f t="shared" si="93"/>
        <v>0</v>
      </c>
      <c r="BT99" s="200">
        <f t="shared" si="94"/>
        <v>0</v>
      </c>
      <c r="BU99" s="200">
        <f t="shared" si="95"/>
        <v>0</v>
      </c>
      <c r="BV99" s="200">
        <f t="shared" si="96"/>
        <v>0</v>
      </c>
      <c r="BW99" s="200">
        <f t="shared" si="97"/>
        <v>0</v>
      </c>
      <c r="BX99" s="200">
        <f t="shared" si="98"/>
        <v>0</v>
      </c>
      <c r="BY99" s="200">
        <f t="shared" si="99"/>
        <v>0</v>
      </c>
      <c r="BZ99" s="200">
        <f t="shared" si="100"/>
        <v>0</v>
      </c>
      <c r="CA99" s="200">
        <f t="shared" si="101"/>
        <v>0</v>
      </c>
      <c r="CB99" s="200">
        <f t="shared" si="102"/>
        <v>0</v>
      </c>
      <c r="CC99" s="238">
        <f t="shared" si="103"/>
        <v>0</v>
      </c>
      <c r="CD99" s="187">
        <f t="shared" si="129"/>
        <v>0</v>
      </c>
    </row>
    <row r="100" spans="1:82" ht="13.9" x14ac:dyDescent="0.4">
      <c r="A100" s="12" t="str">
        <f>'Fibre Optic'!A100</f>
        <v>EBL</v>
      </c>
      <c r="B100" s="12">
        <f>'Fibre Optic'!B100</f>
        <v>5</v>
      </c>
      <c r="C100" t="str">
        <f>'Fibre Optic'!C100</f>
        <v>Esperance to Esperance Wharf</v>
      </c>
      <c r="D100" s="204">
        <f>'DORC build-up'!I44</f>
        <v>1.5</v>
      </c>
      <c r="E100" s="188">
        <v>0</v>
      </c>
      <c r="F100" s="188">
        <v>1</v>
      </c>
      <c r="G100" s="188">
        <v>0</v>
      </c>
      <c r="H100" s="188">
        <v>0</v>
      </c>
      <c r="I100" s="188">
        <v>2</v>
      </c>
      <c r="J100" s="188">
        <v>1</v>
      </c>
      <c r="K100" s="188">
        <v>1</v>
      </c>
      <c r="L100" s="188">
        <v>0</v>
      </c>
      <c r="M100" s="188">
        <v>1</v>
      </c>
      <c r="N100" s="188">
        <v>0</v>
      </c>
      <c r="O100" s="188">
        <v>0</v>
      </c>
      <c r="P100" s="188">
        <v>0</v>
      </c>
      <c r="Q100" s="188">
        <v>0</v>
      </c>
      <c r="R100" s="188">
        <v>0</v>
      </c>
      <c r="S100" s="188">
        <v>0</v>
      </c>
      <c r="T100" s="188">
        <v>0</v>
      </c>
      <c r="U100" s="188">
        <v>0</v>
      </c>
      <c r="V100" s="188">
        <v>0</v>
      </c>
      <c r="W100" s="188">
        <v>0</v>
      </c>
      <c r="X100" s="188">
        <v>0</v>
      </c>
      <c r="Y100" s="188">
        <v>0</v>
      </c>
      <c r="Z100" s="188">
        <v>5</v>
      </c>
      <c r="AA100" s="188">
        <v>0</v>
      </c>
      <c r="AB100" s="188">
        <v>0</v>
      </c>
      <c r="AC100" s="188">
        <v>0</v>
      </c>
      <c r="AE100" s="291">
        <f t="shared" si="104"/>
        <v>68538.461538461532</v>
      </c>
      <c r="AF100" s="291">
        <f t="shared" si="105"/>
        <v>939207.07938461541</v>
      </c>
      <c r="AG100" s="291">
        <f t="shared" si="106"/>
        <v>205615.3846153846</v>
      </c>
      <c r="AH100" s="291">
        <f t="shared" si="107"/>
        <v>20561.538461538457</v>
      </c>
      <c r="AI100" s="291">
        <f t="shared" si="108"/>
        <v>27415.384615384617</v>
      </c>
      <c r="AJ100" s="291">
        <f t="shared" si="109"/>
        <v>68538.461538461532</v>
      </c>
      <c r="AK100" s="291">
        <f t="shared" si="110"/>
        <v>469603.53969230771</v>
      </c>
      <c r="AL100" s="291">
        <f t="shared" si="111"/>
        <v>34269.230769230766</v>
      </c>
      <c r="AM100" s="291">
        <f t="shared" si="112"/>
        <v>6853.8461538461543</v>
      </c>
      <c r="AN100" s="291">
        <f t="shared" si="113"/>
        <v>234801.7698461542</v>
      </c>
      <c r="AO100" s="291">
        <f t="shared" si="114"/>
        <v>137076.92307692306</v>
      </c>
      <c r="AP100" s="291">
        <f t="shared" si="115"/>
        <v>34269.230769230766</v>
      </c>
      <c r="AQ100" s="291">
        <f t="shared" si="116"/>
        <v>41123.076923076915</v>
      </c>
      <c r="AR100" s="291">
        <f t="shared" si="117"/>
        <v>274153.84615384613</v>
      </c>
      <c r="AS100" s="291">
        <f t="shared" si="118"/>
        <v>54830.769230769234</v>
      </c>
      <c r="AT100" s="291">
        <f t="shared" si="119"/>
        <v>6853.8461538461543</v>
      </c>
      <c r="AU100" s="291">
        <f t="shared" si="120"/>
        <v>137076.92307692306</v>
      </c>
      <c r="AV100" s="291">
        <f t="shared" si="121"/>
        <v>10966.153846153846</v>
      </c>
      <c r="AW100" s="291">
        <f t="shared" si="122"/>
        <v>10966.153846153846</v>
      </c>
      <c r="AX100" s="291">
        <f t="shared" si="123"/>
        <v>10966.153846153846</v>
      </c>
      <c r="AY100" s="291">
        <f t="shared" si="124"/>
        <v>10966.153846153846</v>
      </c>
      <c r="AZ100" s="291">
        <f t="shared" si="125"/>
        <v>10966.153846153846</v>
      </c>
      <c r="BA100" s="291">
        <f t="shared" si="126"/>
        <v>10966.153846153846</v>
      </c>
      <c r="BB100" s="291">
        <f t="shared" si="127"/>
        <v>137076.92307692306</v>
      </c>
      <c r="BC100" s="291">
        <f t="shared" si="128"/>
        <v>20561.538461538457</v>
      </c>
      <c r="BE100" s="238">
        <f t="shared" si="79"/>
        <v>0</v>
      </c>
      <c r="BF100" s="200">
        <f t="shared" si="80"/>
        <v>1408810.619076923</v>
      </c>
      <c r="BG100" s="200">
        <f t="shared" si="81"/>
        <v>0</v>
      </c>
      <c r="BH100" s="200">
        <f t="shared" si="82"/>
        <v>0</v>
      </c>
      <c r="BI100" s="200">
        <f t="shared" si="83"/>
        <v>82246.153846153844</v>
      </c>
      <c r="BJ100" s="200">
        <f t="shared" si="84"/>
        <v>102807.6923076923</v>
      </c>
      <c r="BK100" s="200">
        <f t="shared" si="85"/>
        <v>704405.3095384615</v>
      </c>
      <c r="BL100" s="200">
        <f t="shared" si="86"/>
        <v>0</v>
      </c>
      <c r="BM100" s="200">
        <f t="shared" si="87"/>
        <v>10280.76923076923</v>
      </c>
      <c r="BN100" s="200">
        <f t="shared" si="88"/>
        <v>0</v>
      </c>
      <c r="BO100" s="200">
        <f t="shared" si="89"/>
        <v>0</v>
      </c>
      <c r="BP100" s="200">
        <f t="shared" si="90"/>
        <v>0</v>
      </c>
      <c r="BQ100" s="200">
        <f t="shared" si="91"/>
        <v>0</v>
      </c>
      <c r="BR100" s="200">
        <f t="shared" si="92"/>
        <v>0</v>
      </c>
      <c r="BS100" s="200">
        <f t="shared" si="93"/>
        <v>0</v>
      </c>
      <c r="BT100" s="200">
        <f t="shared" si="94"/>
        <v>0</v>
      </c>
      <c r="BU100" s="200">
        <f t="shared" si="95"/>
        <v>0</v>
      </c>
      <c r="BV100" s="200">
        <f t="shared" si="96"/>
        <v>0</v>
      </c>
      <c r="BW100" s="200">
        <f t="shared" si="97"/>
        <v>0</v>
      </c>
      <c r="BX100" s="200">
        <f t="shared" si="98"/>
        <v>0</v>
      </c>
      <c r="BY100" s="200">
        <f t="shared" si="99"/>
        <v>0</v>
      </c>
      <c r="BZ100" s="200">
        <f t="shared" si="100"/>
        <v>82246.153846153844</v>
      </c>
      <c r="CA100" s="200">
        <f t="shared" si="101"/>
        <v>0</v>
      </c>
      <c r="CB100" s="200">
        <f t="shared" si="102"/>
        <v>0</v>
      </c>
      <c r="CC100" s="238">
        <f t="shared" si="103"/>
        <v>0</v>
      </c>
      <c r="CD100" s="187">
        <f t="shared" si="129"/>
        <v>2390796.6978461538</v>
      </c>
    </row>
    <row r="101" spans="1:82" ht="13.9" x14ac:dyDescent="0.4">
      <c r="A101" s="12" t="str">
        <f>'Fibre Optic'!A101</f>
        <v>EBL</v>
      </c>
      <c r="B101" s="12">
        <f>'Fibre Optic'!B101</f>
        <v>5</v>
      </c>
      <c r="C101" t="str">
        <f>'Fibre Optic'!C101</f>
        <v>Esperance Wharf</v>
      </c>
      <c r="D101" s="204">
        <f>'DORC build-up'!I45</f>
        <v>1.5</v>
      </c>
      <c r="E101" s="188">
        <v>0</v>
      </c>
      <c r="F101" s="188">
        <v>0</v>
      </c>
      <c r="G101" s="188">
        <v>0</v>
      </c>
      <c r="H101" s="188">
        <v>0</v>
      </c>
      <c r="I101" s="188">
        <v>0</v>
      </c>
      <c r="J101" s="188">
        <v>0</v>
      </c>
      <c r="K101" s="188">
        <v>0</v>
      </c>
      <c r="L101" s="188">
        <v>0</v>
      </c>
      <c r="M101" s="188">
        <v>0</v>
      </c>
      <c r="N101" s="188">
        <v>0</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E101" s="291">
        <f t="shared" si="104"/>
        <v>68538.461538461532</v>
      </c>
      <c r="AF101" s="291">
        <f t="shared" si="105"/>
        <v>939207.07938461541</v>
      </c>
      <c r="AG101" s="291">
        <f t="shared" si="106"/>
        <v>205615.3846153846</v>
      </c>
      <c r="AH101" s="291">
        <f t="shared" si="107"/>
        <v>20561.538461538457</v>
      </c>
      <c r="AI101" s="291">
        <f t="shared" si="108"/>
        <v>27415.384615384617</v>
      </c>
      <c r="AJ101" s="291">
        <f t="shared" si="109"/>
        <v>68538.461538461532</v>
      </c>
      <c r="AK101" s="291">
        <f t="shared" si="110"/>
        <v>469603.53969230771</v>
      </c>
      <c r="AL101" s="291">
        <f t="shared" si="111"/>
        <v>34269.230769230766</v>
      </c>
      <c r="AM101" s="291">
        <f t="shared" si="112"/>
        <v>6853.8461538461543</v>
      </c>
      <c r="AN101" s="291">
        <f t="shared" si="113"/>
        <v>234801.7698461542</v>
      </c>
      <c r="AO101" s="291">
        <f t="shared" si="114"/>
        <v>137076.92307692306</v>
      </c>
      <c r="AP101" s="291">
        <f t="shared" si="115"/>
        <v>34269.230769230766</v>
      </c>
      <c r="AQ101" s="291">
        <f t="shared" si="116"/>
        <v>41123.076923076915</v>
      </c>
      <c r="AR101" s="291">
        <f t="shared" si="117"/>
        <v>274153.84615384613</v>
      </c>
      <c r="AS101" s="291">
        <f t="shared" si="118"/>
        <v>54830.769230769234</v>
      </c>
      <c r="AT101" s="291">
        <f t="shared" si="119"/>
        <v>6853.8461538461543</v>
      </c>
      <c r="AU101" s="291">
        <f t="shared" si="120"/>
        <v>137076.92307692306</v>
      </c>
      <c r="AV101" s="291">
        <f t="shared" si="121"/>
        <v>10966.153846153846</v>
      </c>
      <c r="AW101" s="291">
        <f t="shared" si="122"/>
        <v>10966.153846153846</v>
      </c>
      <c r="AX101" s="291">
        <f t="shared" si="123"/>
        <v>10966.153846153846</v>
      </c>
      <c r="AY101" s="291">
        <f t="shared" si="124"/>
        <v>10966.153846153846</v>
      </c>
      <c r="AZ101" s="291">
        <f t="shared" si="125"/>
        <v>10966.153846153846</v>
      </c>
      <c r="BA101" s="291">
        <f t="shared" si="126"/>
        <v>10966.153846153846</v>
      </c>
      <c r="BB101" s="291">
        <f t="shared" si="127"/>
        <v>137076.92307692306</v>
      </c>
      <c r="BC101" s="291">
        <f t="shared" si="128"/>
        <v>20561.538461538457</v>
      </c>
      <c r="BE101" s="238">
        <f t="shared" si="79"/>
        <v>0</v>
      </c>
      <c r="BF101" s="200">
        <f t="shared" si="80"/>
        <v>0</v>
      </c>
      <c r="BG101" s="200">
        <f t="shared" si="81"/>
        <v>0</v>
      </c>
      <c r="BH101" s="200">
        <f t="shared" si="82"/>
        <v>0</v>
      </c>
      <c r="BI101" s="200">
        <f t="shared" si="83"/>
        <v>0</v>
      </c>
      <c r="BJ101" s="200">
        <f t="shared" si="84"/>
        <v>0</v>
      </c>
      <c r="BK101" s="200">
        <f t="shared" si="85"/>
        <v>0</v>
      </c>
      <c r="BL101" s="200">
        <f t="shared" si="86"/>
        <v>0</v>
      </c>
      <c r="BM101" s="200">
        <f t="shared" si="87"/>
        <v>0</v>
      </c>
      <c r="BN101" s="200">
        <f t="shared" si="88"/>
        <v>0</v>
      </c>
      <c r="BO101" s="200">
        <f t="shared" si="89"/>
        <v>0</v>
      </c>
      <c r="BP101" s="200">
        <f t="shared" si="90"/>
        <v>0</v>
      </c>
      <c r="BQ101" s="200">
        <f t="shared" si="91"/>
        <v>0</v>
      </c>
      <c r="BR101" s="200">
        <f t="shared" si="92"/>
        <v>0</v>
      </c>
      <c r="BS101" s="200">
        <f t="shared" si="93"/>
        <v>0</v>
      </c>
      <c r="BT101" s="200">
        <f t="shared" si="94"/>
        <v>0</v>
      </c>
      <c r="BU101" s="200">
        <f t="shared" si="95"/>
        <v>0</v>
      </c>
      <c r="BV101" s="200">
        <f t="shared" si="96"/>
        <v>0</v>
      </c>
      <c r="BW101" s="200">
        <f t="shared" si="97"/>
        <v>0</v>
      </c>
      <c r="BX101" s="200">
        <f t="shared" si="98"/>
        <v>0</v>
      </c>
      <c r="BY101" s="200">
        <f t="shared" si="99"/>
        <v>0</v>
      </c>
      <c r="BZ101" s="200">
        <f t="shared" si="100"/>
        <v>0</v>
      </c>
      <c r="CA101" s="200">
        <f t="shared" si="101"/>
        <v>0</v>
      </c>
      <c r="CB101" s="200">
        <f t="shared" si="102"/>
        <v>0</v>
      </c>
      <c r="CC101" s="238">
        <f t="shared" si="103"/>
        <v>0</v>
      </c>
      <c r="CD101" s="187">
        <f t="shared" si="129"/>
        <v>0</v>
      </c>
    </row>
    <row r="102" spans="1:82" ht="13.9" x14ac:dyDescent="0.4">
      <c r="A102" s="12" t="str">
        <f>'Fibre Optic'!A102</f>
        <v>EBL</v>
      </c>
      <c r="B102" s="12">
        <f>'Fibre Optic'!B102</f>
        <v>6</v>
      </c>
      <c r="C102" t="str">
        <f>'Fibre Optic'!C102</f>
        <v>Kambalda to Redmine</v>
      </c>
      <c r="D102" s="204">
        <f>'DORC build-up'!I46</f>
        <v>1.5</v>
      </c>
      <c r="E102" s="188">
        <v>0</v>
      </c>
      <c r="F102" s="188">
        <v>1</v>
      </c>
      <c r="G102" s="188">
        <v>0</v>
      </c>
      <c r="H102" s="188">
        <v>0</v>
      </c>
      <c r="I102" s="188">
        <v>2</v>
      </c>
      <c r="J102" s="188">
        <v>0</v>
      </c>
      <c r="K102" s="188">
        <v>1</v>
      </c>
      <c r="L102" s="188">
        <v>0</v>
      </c>
      <c r="M102" s="188">
        <v>2</v>
      </c>
      <c r="N102" s="188">
        <v>0</v>
      </c>
      <c r="O102" s="188">
        <v>0</v>
      </c>
      <c r="P102" s="188">
        <v>0</v>
      </c>
      <c r="Q102" s="188">
        <v>0</v>
      </c>
      <c r="R102" s="188">
        <v>0</v>
      </c>
      <c r="S102" s="188">
        <v>0</v>
      </c>
      <c r="T102" s="188">
        <v>0</v>
      </c>
      <c r="U102" s="188">
        <v>0</v>
      </c>
      <c r="V102" s="188">
        <v>0</v>
      </c>
      <c r="W102" s="188">
        <v>0</v>
      </c>
      <c r="X102" s="188">
        <v>0</v>
      </c>
      <c r="Y102" s="188">
        <v>0</v>
      </c>
      <c r="Z102" s="188">
        <v>6</v>
      </c>
      <c r="AA102" s="188">
        <v>0</v>
      </c>
      <c r="AB102" s="188">
        <v>0</v>
      </c>
      <c r="AC102" s="188">
        <v>0</v>
      </c>
      <c r="AE102" s="291">
        <f t="shared" si="104"/>
        <v>68538.461538461532</v>
      </c>
      <c r="AF102" s="291">
        <f t="shared" si="105"/>
        <v>939207.07938461541</v>
      </c>
      <c r="AG102" s="291">
        <f t="shared" si="106"/>
        <v>205615.3846153846</v>
      </c>
      <c r="AH102" s="291">
        <f t="shared" si="107"/>
        <v>20561.538461538457</v>
      </c>
      <c r="AI102" s="291">
        <f t="shared" si="108"/>
        <v>27415.384615384617</v>
      </c>
      <c r="AJ102" s="291">
        <f t="shared" si="109"/>
        <v>68538.461538461532</v>
      </c>
      <c r="AK102" s="291">
        <f t="shared" si="110"/>
        <v>469603.53969230771</v>
      </c>
      <c r="AL102" s="291">
        <f t="shared" si="111"/>
        <v>34269.230769230766</v>
      </c>
      <c r="AM102" s="291">
        <f t="shared" si="112"/>
        <v>6853.8461538461543</v>
      </c>
      <c r="AN102" s="291">
        <f t="shared" si="113"/>
        <v>234801.7698461542</v>
      </c>
      <c r="AO102" s="291">
        <f t="shared" si="114"/>
        <v>137076.92307692306</v>
      </c>
      <c r="AP102" s="291">
        <f t="shared" si="115"/>
        <v>34269.230769230766</v>
      </c>
      <c r="AQ102" s="291">
        <f t="shared" si="116"/>
        <v>41123.076923076915</v>
      </c>
      <c r="AR102" s="291">
        <f t="shared" si="117"/>
        <v>274153.84615384613</v>
      </c>
      <c r="AS102" s="291">
        <f t="shared" si="118"/>
        <v>54830.769230769234</v>
      </c>
      <c r="AT102" s="291">
        <f t="shared" si="119"/>
        <v>6853.8461538461543</v>
      </c>
      <c r="AU102" s="291">
        <f t="shared" si="120"/>
        <v>137076.92307692306</v>
      </c>
      <c r="AV102" s="291">
        <f t="shared" si="121"/>
        <v>10966.153846153846</v>
      </c>
      <c r="AW102" s="291">
        <f t="shared" si="122"/>
        <v>10966.153846153846</v>
      </c>
      <c r="AX102" s="291">
        <f t="shared" si="123"/>
        <v>10966.153846153846</v>
      </c>
      <c r="AY102" s="291">
        <f t="shared" si="124"/>
        <v>10966.153846153846</v>
      </c>
      <c r="AZ102" s="291">
        <f t="shared" si="125"/>
        <v>10966.153846153846</v>
      </c>
      <c r="BA102" s="291">
        <f t="shared" si="126"/>
        <v>10966.153846153846</v>
      </c>
      <c r="BB102" s="291">
        <f t="shared" si="127"/>
        <v>137076.92307692306</v>
      </c>
      <c r="BC102" s="291">
        <f t="shared" si="128"/>
        <v>20561.538461538457</v>
      </c>
      <c r="BE102" s="238">
        <f t="shared" si="79"/>
        <v>0</v>
      </c>
      <c r="BF102" s="200">
        <f t="shared" si="80"/>
        <v>1408810.619076923</v>
      </c>
      <c r="BG102" s="200">
        <f t="shared" si="81"/>
        <v>0</v>
      </c>
      <c r="BH102" s="200">
        <f t="shared" si="82"/>
        <v>0</v>
      </c>
      <c r="BI102" s="200">
        <f t="shared" si="83"/>
        <v>82246.153846153844</v>
      </c>
      <c r="BJ102" s="200">
        <f t="shared" si="84"/>
        <v>0</v>
      </c>
      <c r="BK102" s="200">
        <f t="shared" si="85"/>
        <v>704405.3095384615</v>
      </c>
      <c r="BL102" s="200">
        <f t="shared" si="86"/>
        <v>0</v>
      </c>
      <c r="BM102" s="200">
        <f t="shared" si="87"/>
        <v>20561.538461538461</v>
      </c>
      <c r="BN102" s="200">
        <f t="shared" si="88"/>
        <v>0</v>
      </c>
      <c r="BO102" s="200">
        <f t="shared" si="89"/>
        <v>0</v>
      </c>
      <c r="BP102" s="200">
        <f t="shared" si="90"/>
        <v>0</v>
      </c>
      <c r="BQ102" s="200">
        <f t="shared" si="91"/>
        <v>0</v>
      </c>
      <c r="BR102" s="200">
        <f t="shared" si="92"/>
        <v>0</v>
      </c>
      <c r="BS102" s="200">
        <f t="shared" si="93"/>
        <v>0</v>
      </c>
      <c r="BT102" s="200">
        <f t="shared" si="94"/>
        <v>0</v>
      </c>
      <c r="BU102" s="200">
        <f t="shared" si="95"/>
        <v>0</v>
      </c>
      <c r="BV102" s="200">
        <f t="shared" si="96"/>
        <v>0</v>
      </c>
      <c r="BW102" s="200">
        <f t="shared" si="97"/>
        <v>0</v>
      </c>
      <c r="BX102" s="200">
        <f t="shared" si="98"/>
        <v>0</v>
      </c>
      <c r="BY102" s="200">
        <f t="shared" si="99"/>
        <v>0</v>
      </c>
      <c r="BZ102" s="200">
        <f t="shared" si="100"/>
        <v>98695.384615384624</v>
      </c>
      <c r="CA102" s="200">
        <f t="shared" si="101"/>
        <v>0</v>
      </c>
      <c r="CB102" s="200">
        <f t="shared" si="102"/>
        <v>0</v>
      </c>
      <c r="CC102" s="238">
        <f t="shared" si="103"/>
        <v>0</v>
      </c>
      <c r="CD102" s="187">
        <f t="shared" si="129"/>
        <v>2314719.0055384613</v>
      </c>
    </row>
    <row r="103" spans="1:82" ht="13.9" x14ac:dyDescent="0.4">
      <c r="A103" s="12" t="str">
        <f>'Fibre Optic'!A103</f>
        <v>Sidings &amp; Other</v>
      </c>
      <c r="B103" s="12">
        <f>'Fibre Optic'!B103</f>
        <v>7</v>
      </c>
      <c r="C103" t="str">
        <f>'Fibre Optic'!C103</f>
        <v>Cockburn North to Robb Jetty (SG)</v>
      </c>
      <c r="D103" s="204">
        <f>'DORC build-up'!I47</f>
        <v>1</v>
      </c>
      <c r="E103" s="188">
        <v>1</v>
      </c>
      <c r="F103" s="188">
        <v>3</v>
      </c>
      <c r="G103" s="188">
        <v>0</v>
      </c>
      <c r="H103" s="188">
        <v>0</v>
      </c>
      <c r="I103" s="188">
        <v>12</v>
      </c>
      <c r="J103" s="188">
        <v>2</v>
      </c>
      <c r="K103" s="188">
        <v>1</v>
      </c>
      <c r="L103" s="188">
        <v>0</v>
      </c>
      <c r="M103" s="188">
        <v>9</v>
      </c>
      <c r="N103" s="188">
        <v>0</v>
      </c>
      <c r="O103" s="188">
        <v>10</v>
      </c>
      <c r="P103" s="188">
        <v>0</v>
      </c>
      <c r="Q103" s="188">
        <v>4</v>
      </c>
      <c r="R103" s="188">
        <v>0</v>
      </c>
      <c r="S103" s="188">
        <v>4</v>
      </c>
      <c r="T103" s="188">
        <v>0</v>
      </c>
      <c r="U103" s="188">
        <v>0</v>
      </c>
      <c r="V103" s="188">
        <v>0</v>
      </c>
      <c r="W103" s="188">
        <v>0</v>
      </c>
      <c r="X103" s="188">
        <v>1</v>
      </c>
      <c r="Y103" s="188">
        <v>0</v>
      </c>
      <c r="Z103" s="188">
        <v>6</v>
      </c>
      <c r="AA103" s="188">
        <v>16</v>
      </c>
      <c r="AB103" s="188">
        <v>0</v>
      </c>
      <c r="AC103" s="188">
        <v>17</v>
      </c>
      <c r="AE103" s="291">
        <f t="shared" si="104"/>
        <v>68538.461538461532</v>
      </c>
      <c r="AF103" s="291">
        <f t="shared" si="105"/>
        <v>939207.07938461541</v>
      </c>
      <c r="AG103" s="291">
        <f t="shared" si="106"/>
        <v>205615.3846153846</v>
      </c>
      <c r="AH103" s="291">
        <f t="shared" si="107"/>
        <v>20561.538461538457</v>
      </c>
      <c r="AI103" s="291">
        <f t="shared" si="108"/>
        <v>27415.384615384617</v>
      </c>
      <c r="AJ103" s="291">
        <f t="shared" si="109"/>
        <v>68538.461538461532</v>
      </c>
      <c r="AK103" s="291">
        <f t="shared" si="110"/>
        <v>469603.53969230771</v>
      </c>
      <c r="AL103" s="291">
        <f t="shared" si="111"/>
        <v>34269.230769230766</v>
      </c>
      <c r="AM103" s="291">
        <f t="shared" si="112"/>
        <v>6853.8461538461543</v>
      </c>
      <c r="AN103" s="291">
        <f t="shared" si="113"/>
        <v>234801.7698461542</v>
      </c>
      <c r="AO103" s="291">
        <f t="shared" si="114"/>
        <v>137076.92307692306</v>
      </c>
      <c r="AP103" s="291">
        <f t="shared" si="115"/>
        <v>34269.230769230766</v>
      </c>
      <c r="AQ103" s="291">
        <f t="shared" si="116"/>
        <v>41123.076923076915</v>
      </c>
      <c r="AR103" s="291">
        <f t="shared" si="117"/>
        <v>274153.84615384613</v>
      </c>
      <c r="AS103" s="291">
        <f t="shared" si="118"/>
        <v>54830.769230769234</v>
      </c>
      <c r="AT103" s="291">
        <f t="shared" si="119"/>
        <v>6853.8461538461543</v>
      </c>
      <c r="AU103" s="291">
        <f t="shared" si="120"/>
        <v>137076.92307692306</v>
      </c>
      <c r="AV103" s="291">
        <f t="shared" si="121"/>
        <v>10966.153846153846</v>
      </c>
      <c r="AW103" s="291">
        <f t="shared" si="122"/>
        <v>10966.153846153846</v>
      </c>
      <c r="AX103" s="291">
        <f t="shared" si="123"/>
        <v>10966.153846153846</v>
      </c>
      <c r="AY103" s="291">
        <f t="shared" si="124"/>
        <v>10966.153846153846</v>
      </c>
      <c r="AZ103" s="291">
        <f t="shared" si="125"/>
        <v>10966.153846153846</v>
      </c>
      <c r="BA103" s="291">
        <f t="shared" si="126"/>
        <v>10966.153846153846</v>
      </c>
      <c r="BB103" s="291">
        <f t="shared" si="127"/>
        <v>137076.92307692306</v>
      </c>
      <c r="BC103" s="291">
        <f t="shared" si="128"/>
        <v>20561.538461538457</v>
      </c>
      <c r="BE103" s="238">
        <f t="shared" si="79"/>
        <v>68538.461538461532</v>
      </c>
      <c r="BF103" s="200">
        <f t="shared" si="80"/>
        <v>2817621.238153846</v>
      </c>
      <c r="BG103" s="200">
        <f t="shared" si="81"/>
        <v>0</v>
      </c>
      <c r="BH103" s="200">
        <f t="shared" si="82"/>
        <v>0</v>
      </c>
      <c r="BI103" s="200">
        <f t="shared" si="83"/>
        <v>328984.61538461538</v>
      </c>
      <c r="BJ103" s="200">
        <f t="shared" si="84"/>
        <v>137076.92307692306</v>
      </c>
      <c r="BK103" s="200">
        <f t="shared" si="85"/>
        <v>469603.53969230771</v>
      </c>
      <c r="BL103" s="200">
        <f t="shared" si="86"/>
        <v>0</v>
      </c>
      <c r="BM103" s="200">
        <f t="shared" si="87"/>
        <v>61684.61538461539</v>
      </c>
      <c r="BN103" s="200">
        <f t="shared" si="88"/>
        <v>0</v>
      </c>
      <c r="BO103" s="200">
        <f t="shared" si="89"/>
        <v>1370769.2307692305</v>
      </c>
      <c r="BP103" s="200">
        <f t="shared" si="90"/>
        <v>0</v>
      </c>
      <c r="BQ103" s="200">
        <f t="shared" si="91"/>
        <v>164492.30769230766</v>
      </c>
      <c r="BR103" s="200">
        <f t="shared" si="92"/>
        <v>0</v>
      </c>
      <c r="BS103" s="200">
        <f t="shared" si="93"/>
        <v>219323.07692307694</v>
      </c>
      <c r="BT103" s="200">
        <f t="shared" si="94"/>
        <v>0</v>
      </c>
      <c r="BU103" s="200">
        <f t="shared" si="95"/>
        <v>0</v>
      </c>
      <c r="BV103" s="200">
        <f t="shared" si="96"/>
        <v>0</v>
      </c>
      <c r="BW103" s="200">
        <f t="shared" si="97"/>
        <v>0</v>
      </c>
      <c r="BX103" s="200">
        <f t="shared" si="98"/>
        <v>10966.153846153846</v>
      </c>
      <c r="BY103" s="200">
        <f t="shared" si="99"/>
        <v>0</v>
      </c>
      <c r="BZ103" s="200">
        <f t="shared" si="100"/>
        <v>65796.923076923078</v>
      </c>
      <c r="CA103" s="200">
        <f t="shared" si="101"/>
        <v>175458.46153846153</v>
      </c>
      <c r="CB103" s="200">
        <f t="shared" si="102"/>
        <v>0</v>
      </c>
      <c r="CC103" s="238">
        <f t="shared" si="103"/>
        <v>349546.15384615376</v>
      </c>
      <c r="CD103" s="187">
        <f t="shared" si="129"/>
        <v>6239861.7009230778</v>
      </c>
    </row>
    <row r="104" spans="1:82" ht="13.9" x14ac:dyDescent="0.4">
      <c r="A104" s="12" t="str">
        <f>'Fibre Optic'!A104</f>
        <v>CBH Sidings SG</v>
      </c>
      <c r="B104" s="12">
        <f>'Fibre Optic'!B104</f>
        <v>8</v>
      </c>
      <c r="C104" t="str">
        <f>'Fibre Optic'!C104</f>
        <v>Avon Yard</v>
      </c>
      <c r="D104" s="204">
        <f>'DORC build-up'!I48</f>
        <v>1.3</v>
      </c>
      <c r="E104" s="188">
        <v>0</v>
      </c>
      <c r="F104" s="188">
        <v>0</v>
      </c>
      <c r="G104" s="188">
        <v>0</v>
      </c>
      <c r="H104" s="188">
        <v>0</v>
      </c>
      <c r="I104" s="188">
        <v>0</v>
      </c>
      <c r="J104" s="188">
        <v>0</v>
      </c>
      <c r="K104" s="188">
        <v>0</v>
      </c>
      <c r="L104" s="188">
        <v>0</v>
      </c>
      <c r="M104" s="188">
        <v>0</v>
      </c>
      <c r="N104" s="188">
        <v>0</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E104" s="291">
        <f t="shared" si="104"/>
        <v>68538.461538461532</v>
      </c>
      <c r="AF104" s="291">
        <f t="shared" si="105"/>
        <v>939207.07938461541</v>
      </c>
      <c r="AG104" s="291">
        <f t="shared" si="106"/>
        <v>205615.3846153846</v>
      </c>
      <c r="AH104" s="291">
        <f t="shared" si="107"/>
        <v>20561.538461538457</v>
      </c>
      <c r="AI104" s="291">
        <f t="shared" si="108"/>
        <v>27415.384615384617</v>
      </c>
      <c r="AJ104" s="291">
        <f t="shared" si="109"/>
        <v>68538.461538461532</v>
      </c>
      <c r="AK104" s="291">
        <f t="shared" si="110"/>
        <v>469603.53969230771</v>
      </c>
      <c r="AL104" s="291">
        <f t="shared" si="111"/>
        <v>34269.230769230766</v>
      </c>
      <c r="AM104" s="291">
        <f t="shared" si="112"/>
        <v>6853.8461538461543</v>
      </c>
      <c r="AN104" s="291">
        <f t="shared" si="113"/>
        <v>234801.7698461542</v>
      </c>
      <c r="AO104" s="291">
        <f t="shared" si="114"/>
        <v>137076.92307692306</v>
      </c>
      <c r="AP104" s="291">
        <f t="shared" si="115"/>
        <v>34269.230769230766</v>
      </c>
      <c r="AQ104" s="291">
        <f t="shared" si="116"/>
        <v>41123.076923076915</v>
      </c>
      <c r="AR104" s="291">
        <f t="shared" si="117"/>
        <v>274153.84615384613</v>
      </c>
      <c r="AS104" s="291">
        <f t="shared" si="118"/>
        <v>54830.769230769234</v>
      </c>
      <c r="AT104" s="291">
        <f t="shared" si="119"/>
        <v>6853.8461538461543</v>
      </c>
      <c r="AU104" s="291">
        <f t="shared" si="120"/>
        <v>137076.92307692306</v>
      </c>
      <c r="AV104" s="291">
        <f t="shared" si="121"/>
        <v>10966.153846153846</v>
      </c>
      <c r="AW104" s="291">
        <f t="shared" si="122"/>
        <v>10966.153846153846</v>
      </c>
      <c r="AX104" s="291">
        <f t="shared" si="123"/>
        <v>10966.153846153846</v>
      </c>
      <c r="AY104" s="291">
        <f t="shared" si="124"/>
        <v>10966.153846153846</v>
      </c>
      <c r="AZ104" s="291">
        <f t="shared" si="125"/>
        <v>10966.153846153846</v>
      </c>
      <c r="BA104" s="291">
        <f t="shared" si="126"/>
        <v>10966.153846153846</v>
      </c>
      <c r="BB104" s="291">
        <f t="shared" si="127"/>
        <v>137076.92307692306</v>
      </c>
      <c r="BC104" s="291">
        <f t="shared" si="128"/>
        <v>20561.538461538457</v>
      </c>
      <c r="BE104" s="238">
        <f t="shared" si="79"/>
        <v>0</v>
      </c>
      <c r="BF104" s="200">
        <f t="shared" si="80"/>
        <v>0</v>
      </c>
      <c r="BG104" s="200">
        <f t="shared" si="81"/>
        <v>0</v>
      </c>
      <c r="BH104" s="200">
        <f t="shared" si="82"/>
        <v>0</v>
      </c>
      <c r="BI104" s="200">
        <f t="shared" si="83"/>
        <v>0</v>
      </c>
      <c r="BJ104" s="200">
        <f t="shared" si="84"/>
        <v>0</v>
      </c>
      <c r="BK104" s="200">
        <f t="shared" si="85"/>
        <v>0</v>
      </c>
      <c r="BL104" s="200">
        <f t="shared" si="86"/>
        <v>0</v>
      </c>
      <c r="BM104" s="200">
        <f t="shared" si="87"/>
        <v>0</v>
      </c>
      <c r="BN104" s="200">
        <f t="shared" si="88"/>
        <v>0</v>
      </c>
      <c r="BO104" s="200">
        <f t="shared" si="89"/>
        <v>0</v>
      </c>
      <c r="BP104" s="200">
        <f t="shared" si="90"/>
        <v>0</v>
      </c>
      <c r="BQ104" s="200">
        <f t="shared" si="91"/>
        <v>0</v>
      </c>
      <c r="BR104" s="200">
        <f t="shared" si="92"/>
        <v>0</v>
      </c>
      <c r="BS104" s="200">
        <f t="shared" si="93"/>
        <v>0</v>
      </c>
      <c r="BT104" s="200">
        <f t="shared" si="94"/>
        <v>0</v>
      </c>
      <c r="BU104" s="200">
        <f t="shared" si="95"/>
        <v>0</v>
      </c>
      <c r="BV104" s="200">
        <f t="shared" si="96"/>
        <v>0</v>
      </c>
      <c r="BW104" s="200">
        <f t="shared" si="97"/>
        <v>0</v>
      </c>
      <c r="BX104" s="200">
        <f t="shared" si="98"/>
        <v>0</v>
      </c>
      <c r="BY104" s="200">
        <f t="shared" si="99"/>
        <v>0</v>
      </c>
      <c r="BZ104" s="200">
        <f t="shared" si="100"/>
        <v>0</v>
      </c>
      <c r="CA104" s="200">
        <f t="shared" si="101"/>
        <v>0</v>
      </c>
      <c r="CB104" s="200">
        <f t="shared" si="102"/>
        <v>0</v>
      </c>
      <c r="CC104" s="238">
        <f t="shared" si="103"/>
        <v>0</v>
      </c>
      <c r="CD104" s="187">
        <f t="shared" si="129"/>
        <v>0</v>
      </c>
    </row>
    <row r="105" spans="1:82" ht="13.9" x14ac:dyDescent="0.4">
      <c r="A105" s="12" t="str">
        <f>'Fibre Optic'!A105</f>
        <v>CBH Sidings SG</v>
      </c>
      <c r="B105" s="12">
        <f>'Fibre Optic'!B105</f>
        <v>8</v>
      </c>
      <c r="C105" t="str">
        <f>'Fibre Optic'!C105</f>
        <v>Bodallin</v>
      </c>
      <c r="D105" s="204">
        <f>'DORC build-up'!I49</f>
        <v>1.4</v>
      </c>
      <c r="E105" s="188">
        <v>0</v>
      </c>
      <c r="F105" s="188">
        <v>0</v>
      </c>
      <c r="G105" s="188">
        <v>0</v>
      </c>
      <c r="H105" s="188">
        <v>0</v>
      </c>
      <c r="I105" s="188">
        <v>0</v>
      </c>
      <c r="J105" s="188">
        <v>0</v>
      </c>
      <c r="K105" s="188">
        <v>0</v>
      </c>
      <c r="L105" s="188">
        <v>0</v>
      </c>
      <c r="M105" s="188">
        <v>0</v>
      </c>
      <c r="N105" s="188">
        <v>0</v>
      </c>
      <c r="O105" s="188">
        <v>0</v>
      </c>
      <c r="P105" s="188">
        <v>0</v>
      </c>
      <c r="Q105" s="188">
        <v>0</v>
      </c>
      <c r="R105" s="188">
        <v>0</v>
      </c>
      <c r="S105" s="188">
        <v>0</v>
      </c>
      <c r="T105" s="188">
        <v>0</v>
      </c>
      <c r="U105" s="188">
        <v>0</v>
      </c>
      <c r="V105" s="188">
        <v>0</v>
      </c>
      <c r="W105" s="188">
        <v>0</v>
      </c>
      <c r="X105" s="188">
        <v>0</v>
      </c>
      <c r="Y105" s="188">
        <v>0</v>
      </c>
      <c r="Z105" s="188">
        <v>0</v>
      </c>
      <c r="AA105" s="188">
        <v>0</v>
      </c>
      <c r="AB105" s="188">
        <v>0</v>
      </c>
      <c r="AC105" s="188">
        <v>0</v>
      </c>
      <c r="AE105" s="291">
        <f t="shared" si="104"/>
        <v>68538.461538461532</v>
      </c>
      <c r="AF105" s="291">
        <f t="shared" si="105"/>
        <v>939207.07938461541</v>
      </c>
      <c r="AG105" s="291">
        <f t="shared" si="106"/>
        <v>205615.3846153846</v>
      </c>
      <c r="AH105" s="291">
        <f t="shared" si="107"/>
        <v>20561.538461538457</v>
      </c>
      <c r="AI105" s="291">
        <f t="shared" si="108"/>
        <v>27415.384615384617</v>
      </c>
      <c r="AJ105" s="291">
        <f t="shared" si="109"/>
        <v>68538.461538461532</v>
      </c>
      <c r="AK105" s="291">
        <f t="shared" si="110"/>
        <v>469603.53969230771</v>
      </c>
      <c r="AL105" s="291">
        <f t="shared" si="111"/>
        <v>34269.230769230766</v>
      </c>
      <c r="AM105" s="291">
        <f t="shared" si="112"/>
        <v>6853.8461538461543</v>
      </c>
      <c r="AN105" s="291">
        <f t="shared" si="113"/>
        <v>234801.7698461542</v>
      </c>
      <c r="AO105" s="291">
        <f t="shared" si="114"/>
        <v>137076.92307692306</v>
      </c>
      <c r="AP105" s="291">
        <f t="shared" si="115"/>
        <v>34269.230769230766</v>
      </c>
      <c r="AQ105" s="291">
        <f t="shared" si="116"/>
        <v>41123.076923076915</v>
      </c>
      <c r="AR105" s="291">
        <f t="shared" si="117"/>
        <v>274153.84615384613</v>
      </c>
      <c r="AS105" s="291">
        <f t="shared" si="118"/>
        <v>54830.769230769234</v>
      </c>
      <c r="AT105" s="291">
        <f t="shared" si="119"/>
        <v>6853.8461538461543</v>
      </c>
      <c r="AU105" s="291">
        <f t="shared" si="120"/>
        <v>137076.92307692306</v>
      </c>
      <c r="AV105" s="291">
        <f t="shared" si="121"/>
        <v>10966.153846153846</v>
      </c>
      <c r="AW105" s="291">
        <f t="shared" si="122"/>
        <v>10966.153846153846</v>
      </c>
      <c r="AX105" s="291">
        <f t="shared" si="123"/>
        <v>10966.153846153846</v>
      </c>
      <c r="AY105" s="291">
        <f t="shared" si="124"/>
        <v>10966.153846153846</v>
      </c>
      <c r="AZ105" s="291">
        <f t="shared" si="125"/>
        <v>10966.153846153846</v>
      </c>
      <c r="BA105" s="291">
        <f t="shared" si="126"/>
        <v>10966.153846153846</v>
      </c>
      <c r="BB105" s="291">
        <f t="shared" si="127"/>
        <v>137076.92307692306</v>
      </c>
      <c r="BC105" s="291">
        <f t="shared" si="128"/>
        <v>20561.538461538457</v>
      </c>
      <c r="BE105" s="238">
        <f t="shared" si="79"/>
        <v>0</v>
      </c>
      <c r="BF105" s="200">
        <f t="shared" si="80"/>
        <v>0</v>
      </c>
      <c r="BG105" s="200">
        <f t="shared" si="81"/>
        <v>0</v>
      </c>
      <c r="BH105" s="200">
        <f t="shared" si="82"/>
        <v>0</v>
      </c>
      <c r="BI105" s="200">
        <f t="shared" si="83"/>
        <v>0</v>
      </c>
      <c r="BJ105" s="200">
        <f t="shared" si="84"/>
        <v>0</v>
      </c>
      <c r="BK105" s="200">
        <f t="shared" si="85"/>
        <v>0</v>
      </c>
      <c r="BL105" s="200">
        <f t="shared" si="86"/>
        <v>0</v>
      </c>
      <c r="BM105" s="200">
        <f t="shared" si="87"/>
        <v>0</v>
      </c>
      <c r="BN105" s="200">
        <f t="shared" si="88"/>
        <v>0</v>
      </c>
      <c r="BO105" s="200">
        <f t="shared" si="89"/>
        <v>0</v>
      </c>
      <c r="BP105" s="200">
        <f t="shared" si="90"/>
        <v>0</v>
      </c>
      <c r="BQ105" s="200">
        <f t="shared" si="91"/>
        <v>0</v>
      </c>
      <c r="BR105" s="200">
        <f t="shared" si="92"/>
        <v>0</v>
      </c>
      <c r="BS105" s="200">
        <f t="shared" si="93"/>
        <v>0</v>
      </c>
      <c r="BT105" s="200">
        <f t="shared" si="94"/>
        <v>0</v>
      </c>
      <c r="BU105" s="200">
        <f t="shared" si="95"/>
        <v>0</v>
      </c>
      <c r="BV105" s="200">
        <f t="shared" si="96"/>
        <v>0</v>
      </c>
      <c r="BW105" s="200">
        <f t="shared" si="97"/>
        <v>0</v>
      </c>
      <c r="BX105" s="200">
        <f t="shared" si="98"/>
        <v>0</v>
      </c>
      <c r="BY105" s="200">
        <f t="shared" si="99"/>
        <v>0</v>
      </c>
      <c r="BZ105" s="200">
        <f t="shared" si="100"/>
        <v>0</v>
      </c>
      <c r="CA105" s="200">
        <f t="shared" si="101"/>
        <v>0</v>
      </c>
      <c r="CB105" s="200">
        <f t="shared" si="102"/>
        <v>0</v>
      </c>
      <c r="CC105" s="238">
        <f t="shared" si="103"/>
        <v>0</v>
      </c>
      <c r="CD105" s="187">
        <f t="shared" si="129"/>
        <v>0</v>
      </c>
    </row>
    <row r="106" spans="1:82" ht="13.9" x14ac:dyDescent="0.4">
      <c r="A106" s="12" t="str">
        <f>'Fibre Optic'!A106</f>
        <v>CBH Sidings SG</v>
      </c>
      <c r="B106" s="12">
        <f>'Fibre Optic'!B106</f>
        <v>8</v>
      </c>
      <c r="C106" t="str">
        <f>'Fibre Optic'!C106</f>
        <v>Burracoppin</v>
      </c>
      <c r="D106" s="204">
        <f>'DORC build-up'!I50</f>
        <v>1.4</v>
      </c>
      <c r="E106" s="188">
        <v>0</v>
      </c>
      <c r="F106" s="188">
        <v>0</v>
      </c>
      <c r="G106" s="188">
        <v>0</v>
      </c>
      <c r="H106" s="188">
        <v>0</v>
      </c>
      <c r="I106" s="188">
        <v>0</v>
      </c>
      <c r="J106" s="188">
        <v>0</v>
      </c>
      <c r="K106" s="188">
        <v>0</v>
      </c>
      <c r="L106" s="188">
        <v>0</v>
      </c>
      <c r="M106" s="188">
        <v>0</v>
      </c>
      <c r="N106" s="188">
        <v>0</v>
      </c>
      <c r="O106" s="188">
        <v>0</v>
      </c>
      <c r="P106" s="188">
        <v>0</v>
      </c>
      <c r="Q106" s="188">
        <v>0</v>
      </c>
      <c r="R106" s="188">
        <v>0</v>
      </c>
      <c r="S106" s="188">
        <v>0</v>
      </c>
      <c r="T106" s="188">
        <v>0</v>
      </c>
      <c r="U106" s="188">
        <v>0</v>
      </c>
      <c r="V106" s="188">
        <v>0</v>
      </c>
      <c r="W106" s="188">
        <v>0</v>
      </c>
      <c r="X106" s="188">
        <v>0</v>
      </c>
      <c r="Y106" s="188">
        <v>0</v>
      </c>
      <c r="Z106" s="188">
        <v>0</v>
      </c>
      <c r="AA106" s="188">
        <v>0</v>
      </c>
      <c r="AB106" s="188">
        <v>0</v>
      </c>
      <c r="AC106" s="188">
        <v>0</v>
      </c>
      <c r="AE106" s="291">
        <f t="shared" si="104"/>
        <v>68538.461538461532</v>
      </c>
      <c r="AF106" s="291">
        <f t="shared" si="105"/>
        <v>939207.07938461541</v>
      </c>
      <c r="AG106" s="291">
        <f t="shared" si="106"/>
        <v>205615.3846153846</v>
      </c>
      <c r="AH106" s="291">
        <f t="shared" si="107"/>
        <v>20561.538461538457</v>
      </c>
      <c r="AI106" s="291">
        <f t="shared" si="108"/>
        <v>27415.384615384617</v>
      </c>
      <c r="AJ106" s="291">
        <f t="shared" si="109"/>
        <v>68538.461538461532</v>
      </c>
      <c r="AK106" s="291">
        <f t="shared" si="110"/>
        <v>469603.53969230771</v>
      </c>
      <c r="AL106" s="291">
        <f t="shared" si="111"/>
        <v>34269.230769230766</v>
      </c>
      <c r="AM106" s="291">
        <f t="shared" si="112"/>
        <v>6853.8461538461543</v>
      </c>
      <c r="AN106" s="291">
        <f t="shared" si="113"/>
        <v>234801.7698461542</v>
      </c>
      <c r="AO106" s="291">
        <f t="shared" si="114"/>
        <v>137076.92307692306</v>
      </c>
      <c r="AP106" s="291">
        <f t="shared" si="115"/>
        <v>34269.230769230766</v>
      </c>
      <c r="AQ106" s="291">
        <f t="shared" si="116"/>
        <v>41123.076923076915</v>
      </c>
      <c r="AR106" s="291">
        <f t="shared" si="117"/>
        <v>274153.84615384613</v>
      </c>
      <c r="AS106" s="291">
        <f t="shared" si="118"/>
        <v>54830.769230769234</v>
      </c>
      <c r="AT106" s="291">
        <f t="shared" si="119"/>
        <v>6853.8461538461543</v>
      </c>
      <c r="AU106" s="291">
        <f t="shared" si="120"/>
        <v>137076.92307692306</v>
      </c>
      <c r="AV106" s="291">
        <f t="shared" si="121"/>
        <v>10966.153846153846</v>
      </c>
      <c r="AW106" s="291">
        <f t="shared" si="122"/>
        <v>10966.153846153846</v>
      </c>
      <c r="AX106" s="291">
        <f t="shared" si="123"/>
        <v>10966.153846153846</v>
      </c>
      <c r="AY106" s="291">
        <f t="shared" si="124"/>
        <v>10966.153846153846</v>
      </c>
      <c r="AZ106" s="291">
        <f t="shared" si="125"/>
        <v>10966.153846153846</v>
      </c>
      <c r="BA106" s="291">
        <f t="shared" si="126"/>
        <v>10966.153846153846</v>
      </c>
      <c r="BB106" s="291">
        <f t="shared" si="127"/>
        <v>137076.92307692306</v>
      </c>
      <c r="BC106" s="291">
        <f t="shared" si="128"/>
        <v>20561.538461538457</v>
      </c>
      <c r="BE106" s="238">
        <f t="shared" si="79"/>
        <v>0</v>
      </c>
      <c r="BF106" s="200">
        <f t="shared" si="80"/>
        <v>0</v>
      </c>
      <c r="BG106" s="200">
        <f t="shared" si="81"/>
        <v>0</v>
      </c>
      <c r="BH106" s="200">
        <f t="shared" si="82"/>
        <v>0</v>
      </c>
      <c r="BI106" s="200">
        <f t="shared" si="83"/>
        <v>0</v>
      </c>
      <c r="BJ106" s="200">
        <f t="shared" si="84"/>
        <v>0</v>
      </c>
      <c r="BK106" s="200">
        <f t="shared" si="85"/>
        <v>0</v>
      </c>
      <c r="BL106" s="200">
        <f t="shared" si="86"/>
        <v>0</v>
      </c>
      <c r="BM106" s="200">
        <f t="shared" si="87"/>
        <v>0</v>
      </c>
      <c r="BN106" s="200">
        <f t="shared" si="88"/>
        <v>0</v>
      </c>
      <c r="BO106" s="200">
        <f t="shared" si="89"/>
        <v>0</v>
      </c>
      <c r="BP106" s="200">
        <f t="shared" si="90"/>
        <v>0</v>
      </c>
      <c r="BQ106" s="200">
        <f t="shared" si="91"/>
        <v>0</v>
      </c>
      <c r="BR106" s="200">
        <f t="shared" si="92"/>
        <v>0</v>
      </c>
      <c r="BS106" s="200">
        <f t="shared" si="93"/>
        <v>0</v>
      </c>
      <c r="BT106" s="200">
        <f t="shared" si="94"/>
        <v>0</v>
      </c>
      <c r="BU106" s="200">
        <f t="shared" si="95"/>
        <v>0</v>
      </c>
      <c r="BV106" s="200">
        <f t="shared" si="96"/>
        <v>0</v>
      </c>
      <c r="BW106" s="200">
        <f t="shared" si="97"/>
        <v>0</v>
      </c>
      <c r="BX106" s="200">
        <f t="shared" si="98"/>
        <v>0</v>
      </c>
      <c r="BY106" s="200">
        <f t="shared" si="99"/>
        <v>0</v>
      </c>
      <c r="BZ106" s="200">
        <f t="shared" si="100"/>
        <v>0</v>
      </c>
      <c r="CA106" s="200">
        <f t="shared" si="101"/>
        <v>0</v>
      </c>
      <c r="CB106" s="200">
        <f t="shared" si="102"/>
        <v>0</v>
      </c>
      <c r="CC106" s="238">
        <f t="shared" si="103"/>
        <v>0</v>
      </c>
      <c r="CD106" s="187">
        <f t="shared" si="129"/>
        <v>0</v>
      </c>
    </row>
    <row r="107" spans="1:82" ht="13.9" x14ac:dyDescent="0.4">
      <c r="A107" s="12" t="str">
        <f>'Fibre Optic'!A107</f>
        <v>CBH Sidings SG</v>
      </c>
      <c r="B107" s="12">
        <f>'Fibre Optic'!B107</f>
        <v>8</v>
      </c>
      <c r="C107" t="str">
        <f>'Fibre Optic'!C107</f>
        <v>Carrabin</v>
      </c>
      <c r="D107" s="204">
        <f>'DORC build-up'!I51</f>
        <v>1.4</v>
      </c>
      <c r="E107" s="188">
        <v>0</v>
      </c>
      <c r="F107" s="188">
        <v>0</v>
      </c>
      <c r="G107" s="188">
        <v>0</v>
      </c>
      <c r="H107" s="188">
        <v>0</v>
      </c>
      <c r="I107" s="188">
        <v>0</v>
      </c>
      <c r="J107" s="188">
        <v>0</v>
      </c>
      <c r="K107" s="188">
        <v>0</v>
      </c>
      <c r="L107" s="188">
        <v>0</v>
      </c>
      <c r="M107" s="188">
        <v>0</v>
      </c>
      <c r="N107" s="188">
        <v>0</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E107" s="291">
        <f t="shared" si="104"/>
        <v>68538.461538461532</v>
      </c>
      <c r="AF107" s="291">
        <f t="shared" si="105"/>
        <v>939207.07938461541</v>
      </c>
      <c r="AG107" s="291">
        <f t="shared" si="106"/>
        <v>205615.3846153846</v>
      </c>
      <c r="AH107" s="291">
        <f t="shared" si="107"/>
        <v>20561.538461538457</v>
      </c>
      <c r="AI107" s="291">
        <f t="shared" si="108"/>
        <v>27415.384615384617</v>
      </c>
      <c r="AJ107" s="291">
        <f t="shared" si="109"/>
        <v>68538.461538461532</v>
      </c>
      <c r="AK107" s="291">
        <f t="shared" si="110"/>
        <v>469603.53969230771</v>
      </c>
      <c r="AL107" s="291">
        <f t="shared" si="111"/>
        <v>34269.230769230766</v>
      </c>
      <c r="AM107" s="291">
        <f t="shared" si="112"/>
        <v>6853.8461538461543</v>
      </c>
      <c r="AN107" s="291">
        <f t="shared" si="113"/>
        <v>234801.7698461542</v>
      </c>
      <c r="AO107" s="291">
        <f t="shared" si="114"/>
        <v>137076.92307692306</v>
      </c>
      <c r="AP107" s="291">
        <f t="shared" si="115"/>
        <v>34269.230769230766</v>
      </c>
      <c r="AQ107" s="291">
        <f t="shared" si="116"/>
        <v>41123.076923076915</v>
      </c>
      <c r="AR107" s="291">
        <f t="shared" si="117"/>
        <v>274153.84615384613</v>
      </c>
      <c r="AS107" s="291">
        <f t="shared" si="118"/>
        <v>54830.769230769234</v>
      </c>
      <c r="AT107" s="291">
        <f t="shared" si="119"/>
        <v>6853.8461538461543</v>
      </c>
      <c r="AU107" s="291">
        <f t="shared" si="120"/>
        <v>137076.92307692306</v>
      </c>
      <c r="AV107" s="291">
        <f t="shared" si="121"/>
        <v>10966.153846153846</v>
      </c>
      <c r="AW107" s="291">
        <f t="shared" si="122"/>
        <v>10966.153846153846</v>
      </c>
      <c r="AX107" s="291">
        <f t="shared" si="123"/>
        <v>10966.153846153846</v>
      </c>
      <c r="AY107" s="291">
        <f t="shared" si="124"/>
        <v>10966.153846153846</v>
      </c>
      <c r="AZ107" s="291">
        <f t="shared" si="125"/>
        <v>10966.153846153846</v>
      </c>
      <c r="BA107" s="291">
        <f t="shared" si="126"/>
        <v>10966.153846153846</v>
      </c>
      <c r="BB107" s="291">
        <f t="shared" si="127"/>
        <v>137076.92307692306</v>
      </c>
      <c r="BC107" s="291">
        <f t="shared" si="128"/>
        <v>20561.538461538457</v>
      </c>
      <c r="BE107" s="238">
        <f t="shared" si="79"/>
        <v>0</v>
      </c>
      <c r="BF107" s="200">
        <f t="shared" si="80"/>
        <v>0</v>
      </c>
      <c r="BG107" s="200">
        <f t="shared" si="81"/>
        <v>0</v>
      </c>
      <c r="BH107" s="200">
        <f t="shared" si="82"/>
        <v>0</v>
      </c>
      <c r="BI107" s="200">
        <f t="shared" si="83"/>
        <v>0</v>
      </c>
      <c r="BJ107" s="200">
        <f t="shared" si="84"/>
        <v>0</v>
      </c>
      <c r="BK107" s="200">
        <f t="shared" si="85"/>
        <v>0</v>
      </c>
      <c r="BL107" s="200">
        <f t="shared" si="86"/>
        <v>0</v>
      </c>
      <c r="BM107" s="200">
        <f t="shared" si="87"/>
        <v>0</v>
      </c>
      <c r="BN107" s="200">
        <f t="shared" si="88"/>
        <v>0</v>
      </c>
      <c r="BO107" s="200">
        <f t="shared" si="89"/>
        <v>0</v>
      </c>
      <c r="BP107" s="200">
        <f t="shared" si="90"/>
        <v>0</v>
      </c>
      <c r="BQ107" s="200">
        <f t="shared" si="91"/>
        <v>0</v>
      </c>
      <c r="BR107" s="200">
        <f t="shared" si="92"/>
        <v>0</v>
      </c>
      <c r="BS107" s="200">
        <f t="shared" si="93"/>
        <v>0</v>
      </c>
      <c r="BT107" s="200">
        <f t="shared" si="94"/>
        <v>0</v>
      </c>
      <c r="BU107" s="200">
        <f t="shared" si="95"/>
        <v>0</v>
      </c>
      <c r="BV107" s="200">
        <f t="shared" si="96"/>
        <v>0</v>
      </c>
      <c r="BW107" s="200">
        <f t="shared" si="97"/>
        <v>0</v>
      </c>
      <c r="BX107" s="200">
        <f t="shared" si="98"/>
        <v>0</v>
      </c>
      <c r="BY107" s="200">
        <f t="shared" si="99"/>
        <v>0</v>
      </c>
      <c r="BZ107" s="200">
        <f t="shared" si="100"/>
        <v>0</v>
      </c>
      <c r="CA107" s="200">
        <f t="shared" si="101"/>
        <v>0</v>
      </c>
      <c r="CB107" s="200">
        <f t="shared" si="102"/>
        <v>0</v>
      </c>
      <c r="CC107" s="238">
        <f t="shared" si="103"/>
        <v>0</v>
      </c>
      <c r="CD107" s="187">
        <f t="shared" si="129"/>
        <v>0</v>
      </c>
    </row>
    <row r="108" spans="1:82" ht="13.9" x14ac:dyDescent="0.4">
      <c r="A108" s="12" t="str">
        <f>'Fibre Optic'!A108</f>
        <v>CBH Sidings SG</v>
      </c>
      <c r="B108" s="12">
        <f>'Fibre Optic'!B108</f>
        <v>8</v>
      </c>
      <c r="C108" t="str">
        <f>'Fibre Optic'!C108</f>
        <v>Cunderdin</v>
      </c>
      <c r="D108" s="204">
        <f>'DORC build-up'!I52</f>
        <v>1.3</v>
      </c>
      <c r="E108" s="188">
        <v>0</v>
      </c>
      <c r="F108" s="188">
        <v>0</v>
      </c>
      <c r="G108" s="188">
        <v>0</v>
      </c>
      <c r="H108" s="188">
        <v>0</v>
      </c>
      <c r="I108" s="188">
        <v>0</v>
      </c>
      <c r="J108" s="188">
        <v>0</v>
      </c>
      <c r="K108" s="188">
        <v>0</v>
      </c>
      <c r="L108" s="188">
        <v>0</v>
      </c>
      <c r="M108" s="188">
        <v>0</v>
      </c>
      <c r="N108" s="188">
        <v>0</v>
      </c>
      <c r="O108" s="188">
        <v>0</v>
      </c>
      <c r="P108" s="188">
        <v>0</v>
      </c>
      <c r="Q108" s="188">
        <v>0</v>
      </c>
      <c r="R108" s="188">
        <v>0</v>
      </c>
      <c r="S108" s="188">
        <v>0</v>
      </c>
      <c r="T108" s="188">
        <v>0</v>
      </c>
      <c r="U108" s="188">
        <v>0</v>
      </c>
      <c r="V108" s="188">
        <v>0</v>
      </c>
      <c r="W108" s="188">
        <v>0</v>
      </c>
      <c r="X108" s="188">
        <v>0</v>
      </c>
      <c r="Y108" s="188">
        <v>0</v>
      </c>
      <c r="Z108" s="188">
        <v>0</v>
      </c>
      <c r="AA108" s="188">
        <v>0</v>
      </c>
      <c r="AB108" s="188">
        <v>0</v>
      </c>
      <c r="AC108" s="188">
        <v>0</v>
      </c>
      <c r="AE108" s="291">
        <f t="shared" si="104"/>
        <v>68538.461538461532</v>
      </c>
      <c r="AF108" s="291">
        <f t="shared" si="105"/>
        <v>939207.07938461541</v>
      </c>
      <c r="AG108" s="291">
        <f t="shared" si="106"/>
        <v>205615.3846153846</v>
      </c>
      <c r="AH108" s="291">
        <f t="shared" si="107"/>
        <v>20561.538461538457</v>
      </c>
      <c r="AI108" s="291">
        <f t="shared" si="108"/>
        <v>27415.384615384617</v>
      </c>
      <c r="AJ108" s="291">
        <f t="shared" si="109"/>
        <v>68538.461538461532</v>
      </c>
      <c r="AK108" s="291">
        <f t="shared" si="110"/>
        <v>469603.53969230771</v>
      </c>
      <c r="AL108" s="291">
        <f t="shared" si="111"/>
        <v>34269.230769230766</v>
      </c>
      <c r="AM108" s="291">
        <f t="shared" si="112"/>
        <v>6853.8461538461543</v>
      </c>
      <c r="AN108" s="291">
        <f t="shared" si="113"/>
        <v>234801.7698461542</v>
      </c>
      <c r="AO108" s="291">
        <f t="shared" si="114"/>
        <v>137076.92307692306</v>
      </c>
      <c r="AP108" s="291">
        <f t="shared" si="115"/>
        <v>34269.230769230766</v>
      </c>
      <c r="AQ108" s="291">
        <f t="shared" si="116"/>
        <v>41123.076923076915</v>
      </c>
      <c r="AR108" s="291">
        <f t="shared" si="117"/>
        <v>274153.84615384613</v>
      </c>
      <c r="AS108" s="291">
        <f t="shared" si="118"/>
        <v>54830.769230769234</v>
      </c>
      <c r="AT108" s="291">
        <f t="shared" si="119"/>
        <v>6853.8461538461543</v>
      </c>
      <c r="AU108" s="291">
        <f t="shared" si="120"/>
        <v>137076.92307692306</v>
      </c>
      <c r="AV108" s="291">
        <f t="shared" si="121"/>
        <v>10966.153846153846</v>
      </c>
      <c r="AW108" s="291">
        <f t="shared" si="122"/>
        <v>10966.153846153846</v>
      </c>
      <c r="AX108" s="291">
        <f t="shared" si="123"/>
        <v>10966.153846153846</v>
      </c>
      <c r="AY108" s="291">
        <f t="shared" si="124"/>
        <v>10966.153846153846</v>
      </c>
      <c r="AZ108" s="291">
        <f t="shared" si="125"/>
        <v>10966.153846153846</v>
      </c>
      <c r="BA108" s="291">
        <f t="shared" si="126"/>
        <v>10966.153846153846</v>
      </c>
      <c r="BB108" s="291">
        <f t="shared" si="127"/>
        <v>137076.92307692306</v>
      </c>
      <c r="BC108" s="291">
        <f t="shared" si="128"/>
        <v>20561.538461538457</v>
      </c>
      <c r="BE108" s="238">
        <f t="shared" si="79"/>
        <v>0</v>
      </c>
      <c r="BF108" s="200">
        <f t="shared" si="80"/>
        <v>0</v>
      </c>
      <c r="BG108" s="200">
        <f t="shared" si="81"/>
        <v>0</v>
      </c>
      <c r="BH108" s="200">
        <f t="shared" si="82"/>
        <v>0</v>
      </c>
      <c r="BI108" s="200">
        <f t="shared" si="83"/>
        <v>0</v>
      </c>
      <c r="BJ108" s="200">
        <f t="shared" si="84"/>
        <v>0</v>
      </c>
      <c r="BK108" s="200">
        <f t="shared" si="85"/>
        <v>0</v>
      </c>
      <c r="BL108" s="200">
        <f t="shared" si="86"/>
        <v>0</v>
      </c>
      <c r="BM108" s="200">
        <f t="shared" si="87"/>
        <v>0</v>
      </c>
      <c r="BN108" s="200">
        <f t="shared" si="88"/>
        <v>0</v>
      </c>
      <c r="BO108" s="200">
        <f t="shared" si="89"/>
        <v>0</v>
      </c>
      <c r="BP108" s="200">
        <f t="shared" si="90"/>
        <v>0</v>
      </c>
      <c r="BQ108" s="200">
        <f t="shared" si="91"/>
        <v>0</v>
      </c>
      <c r="BR108" s="200">
        <f t="shared" si="92"/>
        <v>0</v>
      </c>
      <c r="BS108" s="200">
        <f t="shared" si="93"/>
        <v>0</v>
      </c>
      <c r="BT108" s="200">
        <f t="shared" si="94"/>
        <v>0</v>
      </c>
      <c r="BU108" s="200">
        <f t="shared" si="95"/>
        <v>0</v>
      </c>
      <c r="BV108" s="200">
        <f t="shared" si="96"/>
        <v>0</v>
      </c>
      <c r="BW108" s="200">
        <f t="shared" si="97"/>
        <v>0</v>
      </c>
      <c r="BX108" s="200">
        <f t="shared" si="98"/>
        <v>0</v>
      </c>
      <c r="BY108" s="200">
        <f t="shared" si="99"/>
        <v>0</v>
      </c>
      <c r="BZ108" s="200">
        <f t="shared" si="100"/>
        <v>0</v>
      </c>
      <c r="CA108" s="200">
        <f t="shared" si="101"/>
        <v>0</v>
      </c>
      <c r="CB108" s="200">
        <f t="shared" si="102"/>
        <v>0</v>
      </c>
      <c r="CC108" s="238">
        <f t="shared" si="103"/>
        <v>0</v>
      </c>
      <c r="CD108" s="187">
        <f t="shared" si="129"/>
        <v>0</v>
      </c>
    </row>
    <row r="109" spans="1:82" ht="13.9" x14ac:dyDescent="0.4">
      <c r="A109" s="12" t="str">
        <f>'Fibre Optic'!A109</f>
        <v>CBH Sidings SG</v>
      </c>
      <c r="B109" s="12">
        <f>'Fibre Optic'!B109</f>
        <v>8</v>
      </c>
      <c r="C109" t="str">
        <f>'Fibre Optic'!C109</f>
        <v>Doodlakine</v>
      </c>
      <c r="D109" s="204">
        <f>'DORC build-up'!I53</f>
        <v>1.3</v>
      </c>
      <c r="E109" s="188">
        <v>0</v>
      </c>
      <c r="F109" s="188">
        <v>0</v>
      </c>
      <c r="G109" s="188">
        <v>0</v>
      </c>
      <c r="H109" s="188">
        <v>0</v>
      </c>
      <c r="I109" s="188">
        <v>0</v>
      </c>
      <c r="J109" s="188">
        <v>0</v>
      </c>
      <c r="K109" s="188">
        <v>0</v>
      </c>
      <c r="L109" s="188">
        <v>0</v>
      </c>
      <c r="M109" s="188">
        <v>0</v>
      </c>
      <c r="N109" s="188">
        <v>0</v>
      </c>
      <c r="O109" s="188">
        <v>0</v>
      </c>
      <c r="P109" s="188">
        <v>0</v>
      </c>
      <c r="Q109" s="188">
        <v>0</v>
      </c>
      <c r="R109" s="188">
        <v>0</v>
      </c>
      <c r="S109" s="188">
        <v>0</v>
      </c>
      <c r="T109" s="188">
        <v>0</v>
      </c>
      <c r="U109" s="188">
        <v>0</v>
      </c>
      <c r="V109" s="188">
        <v>0</v>
      </c>
      <c r="W109" s="188">
        <v>0</v>
      </c>
      <c r="X109" s="188">
        <v>0</v>
      </c>
      <c r="Y109" s="188">
        <v>0</v>
      </c>
      <c r="Z109" s="188">
        <v>0</v>
      </c>
      <c r="AA109" s="188">
        <v>0</v>
      </c>
      <c r="AB109" s="188">
        <v>0</v>
      </c>
      <c r="AC109" s="188">
        <v>0</v>
      </c>
      <c r="AE109" s="291">
        <f t="shared" si="104"/>
        <v>68538.461538461532</v>
      </c>
      <c r="AF109" s="291">
        <f t="shared" si="105"/>
        <v>939207.07938461541</v>
      </c>
      <c r="AG109" s="291">
        <f t="shared" si="106"/>
        <v>205615.3846153846</v>
      </c>
      <c r="AH109" s="291">
        <f t="shared" si="107"/>
        <v>20561.538461538457</v>
      </c>
      <c r="AI109" s="291">
        <f t="shared" si="108"/>
        <v>27415.384615384617</v>
      </c>
      <c r="AJ109" s="291">
        <f t="shared" si="109"/>
        <v>68538.461538461532</v>
      </c>
      <c r="AK109" s="291">
        <f t="shared" si="110"/>
        <v>469603.53969230771</v>
      </c>
      <c r="AL109" s="291">
        <f t="shared" si="111"/>
        <v>34269.230769230766</v>
      </c>
      <c r="AM109" s="291">
        <f t="shared" si="112"/>
        <v>6853.8461538461543</v>
      </c>
      <c r="AN109" s="291">
        <f t="shared" si="113"/>
        <v>234801.7698461542</v>
      </c>
      <c r="AO109" s="291">
        <f t="shared" si="114"/>
        <v>137076.92307692306</v>
      </c>
      <c r="AP109" s="291">
        <f t="shared" si="115"/>
        <v>34269.230769230766</v>
      </c>
      <c r="AQ109" s="291">
        <f t="shared" si="116"/>
        <v>41123.076923076915</v>
      </c>
      <c r="AR109" s="291">
        <f t="shared" si="117"/>
        <v>274153.84615384613</v>
      </c>
      <c r="AS109" s="291">
        <f t="shared" si="118"/>
        <v>54830.769230769234</v>
      </c>
      <c r="AT109" s="291">
        <f t="shared" si="119"/>
        <v>6853.8461538461543</v>
      </c>
      <c r="AU109" s="291">
        <f t="shared" si="120"/>
        <v>137076.92307692306</v>
      </c>
      <c r="AV109" s="291">
        <f t="shared" si="121"/>
        <v>10966.153846153846</v>
      </c>
      <c r="AW109" s="291">
        <f t="shared" si="122"/>
        <v>10966.153846153846</v>
      </c>
      <c r="AX109" s="291">
        <f t="shared" si="123"/>
        <v>10966.153846153846</v>
      </c>
      <c r="AY109" s="291">
        <f t="shared" si="124"/>
        <v>10966.153846153846</v>
      </c>
      <c r="AZ109" s="291">
        <f t="shared" si="125"/>
        <v>10966.153846153846</v>
      </c>
      <c r="BA109" s="291">
        <f t="shared" si="126"/>
        <v>10966.153846153846</v>
      </c>
      <c r="BB109" s="291">
        <f t="shared" si="127"/>
        <v>137076.92307692306</v>
      </c>
      <c r="BC109" s="291">
        <f t="shared" si="128"/>
        <v>20561.538461538457</v>
      </c>
      <c r="BE109" s="238">
        <f t="shared" si="79"/>
        <v>0</v>
      </c>
      <c r="BF109" s="200">
        <f t="shared" si="80"/>
        <v>0</v>
      </c>
      <c r="BG109" s="200">
        <f t="shared" si="81"/>
        <v>0</v>
      </c>
      <c r="BH109" s="200">
        <f t="shared" si="82"/>
        <v>0</v>
      </c>
      <c r="BI109" s="200">
        <f t="shared" si="83"/>
        <v>0</v>
      </c>
      <c r="BJ109" s="200">
        <f t="shared" si="84"/>
        <v>0</v>
      </c>
      <c r="BK109" s="200">
        <f t="shared" si="85"/>
        <v>0</v>
      </c>
      <c r="BL109" s="200">
        <f t="shared" si="86"/>
        <v>0</v>
      </c>
      <c r="BM109" s="200">
        <f t="shared" si="87"/>
        <v>0</v>
      </c>
      <c r="BN109" s="200">
        <f t="shared" si="88"/>
        <v>0</v>
      </c>
      <c r="BO109" s="200">
        <f t="shared" si="89"/>
        <v>0</v>
      </c>
      <c r="BP109" s="200">
        <f t="shared" si="90"/>
        <v>0</v>
      </c>
      <c r="BQ109" s="200">
        <f t="shared" si="91"/>
        <v>0</v>
      </c>
      <c r="BR109" s="200">
        <f t="shared" si="92"/>
        <v>0</v>
      </c>
      <c r="BS109" s="200">
        <f t="shared" si="93"/>
        <v>0</v>
      </c>
      <c r="BT109" s="200">
        <f t="shared" si="94"/>
        <v>0</v>
      </c>
      <c r="BU109" s="200">
        <f t="shared" si="95"/>
        <v>0</v>
      </c>
      <c r="BV109" s="200">
        <f t="shared" si="96"/>
        <v>0</v>
      </c>
      <c r="BW109" s="200">
        <f t="shared" si="97"/>
        <v>0</v>
      </c>
      <c r="BX109" s="200">
        <f t="shared" si="98"/>
        <v>0</v>
      </c>
      <c r="BY109" s="200">
        <f t="shared" si="99"/>
        <v>0</v>
      </c>
      <c r="BZ109" s="200">
        <f t="shared" si="100"/>
        <v>0</v>
      </c>
      <c r="CA109" s="200">
        <f t="shared" si="101"/>
        <v>0</v>
      </c>
      <c r="CB109" s="200">
        <f t="shared" si="102"/>
        <v>0</v>
      </c>
      <c r="CC109" s="238">
        <f t="shared" si="103"/>
        <v>0</v>
      </c>
      <c r="CD109" s="187">
        <f t="shared" si="129"/>
        <v>0</v>
      </c>
    </row>
    <row r="110" spans="1:82" ht="13.9" x14ac:dyDescent="0.4">
      <c r="A110" s="12" t="str">
        <f>'Fibre Optic'!A110</f>
        <v>CBH Sidings SG</v>
      </c>
      <c r="B110" s="12">
        <f>'Fibre Optic'!B110</f>
        <v>8</v>
      </c>
      <c r="C110" t="str">
        <f>'Fibre Optic'!C110</f>
        <v>Grass Patch</v>
      </c>
      <c r="D110" s="204">
        <f>'DORC build-up'!I54</f>
        <v>1.5</v>
      </c>
      <c r="E110" s="188">
        <v>0</v>
      </c>
      <c r="F110" s="188">
        <v>0</v>
      </c>
      <c r="G110" s="188">
        <v>0</v>
      </c>
      <c r="H110" s="188">
        <v>0</v>
      </c>
      <c r="I110" s="188">
        <v>0</v>
      </c>
      <c r="J110" s="188">
        <v>0</v>
      </c>
      <c r="K110" s="188">
        <v>0</v>
      </c>
      <c r="L110" s="188">
        <v>0</v>
      </c>
      <c r="M110" s="188">
        <v>0</v>
      </c>
      <c r="N110" s="188">
        <v>0</v>
      </c>
      <c r="O110" s="188">
        <v>0</v>
      </c>
      <c r="P110" s="188">
        <v>0</v>
      </c>
      <c r="Q110" s="188">
        <v>0</v>
      </c>
      <c r="R110" s="188">
        <v>0</v>
      </c>
      <c r="S110" s="188">
        <v>0</v>
      </c>
      <c r="T110" s="188">
        <v>0</v>
      </c>
      <c r="U110" s="188">
        <v>0</v>
      </c>
      <c r="V110" s="188">
        <v>0</v>
      </c>
      <c r="W110" s="188">
        <v>0</v>
      </c>
      <c r="X110" s="188">
        <v>0</v>
      </c>
      <c r="Y110" s="188">
        <v>0</v>
      </c>
      <c r="Z110" s="188">
        <v>0</v>
      </c>
      <c r="AA110" s="188">
        <v>0</v>
      </c>
      <c r="AB110" s="188">
        <v>0</v>
      </c>
      <c r="AC110" s="188">
        <v>0</v>
      </c>
      <c r="AE110" s="291">
        <f t="shared" si="104"/>
        <v>68538.461538461532</v>
      </c>
      <c r="AF110" s="291">
        <f t="shared" si="105"/>
        <v>939207.07938461541</v>
      </c>
      <c r="AG110" s="291">
        <f t="shared" si="106"/>
        <v>205615.3846153846</v>
      </c>
      <c r="AH110" s="291">
        <f t="shared" si="107"/>
        <v>20561.538461538457</v>
      </c>
      <c r="AI110" s="291">
        <f t="shared" si="108"/>
        <v>27415.384615384617</v>
      </c>
      <c r="AJ110" s="291">
        <f t="shared" si="109"/>
        <v>68538.461538461532</v>
      </c>
      <c r="AK110" s="291">
        <f t="shared" si="110"/>
        <v>469603.53969230771</v>
      </c>
      <c r="AL110" s="291">
        <f t="shared" si="111"/>
        <v>34269.230769230766</v>
      </c>
      <c r="AM110" s="291">
        <f t="shared" si="112"/>
        <v>6853.8461538461543</v>
      </c>
      <c r="AN110" s="291">
        <f t="shared" si="113"/>
        <v>234801.7698461542</v>
      </c>
      <c r="AO110" s="291">
        <f t="shared" si="114"/>
        <v>137076.92307692306</v>
      </c>
      <c r="AP110" s="291">
        <f t="shared" si="115"/>
        <v>34269.230769230766</v>
      </c>
      <c r="AQ110" s="291">
        <f t="shared" si="116"/>
        <v>41123.076923076915</v>
      </c>
      <c r="AR110" s="291">
        <f t="shared" si="117"/>
        <v>274153.84615384613</v>
      </c>
      <c r="AS110" s="291">
        <f t="shared" si="118"/>
        <v>54830.769230769234</v>
      </c>
      <c r="AT110" s="291">
        <f t="shared" si="119"/>
        <v>6853.8461538461543</v>
      </c>
      <c r="AU110" s="291">
        <f t="shared" si="120"/>
        <v>137076.92307692306</v>
      </c>
      <c r="AV110" s="291">
        <f t="shared" si="121"/>
        <v>10966.153846153846</v>
      </c>
      <c r="AW110" s="291">
        <f t="shared" si="122"/>
        <v>10966.153846153846</v>
      </c>
      <c r="AX110" s="291">
        <f t="shared" si="123"/>
        <v>10966.153846153846</v>
      </c>
      <c r="AY110" s="291">
        <f t="shared" si="124"/>
        <v>10966.153846153846</v>
      </c>
      <c r="AZ110" s="291">
        <f t="shared" si="125"/>
        <v>10966.153846153846</v>
      </c>
      <c r="BA110" s="291">
        <f t="shared" si="126"/>
        <v>10966.153846153846</v>
      </c>
      <c r="BB110" s="291">
        <f t="shared" si="127"/>
        <v>137076.92307692306</v>
      </c>
      <c r="BC110" s="291">
        <f t="shared" si="128"/>
        <v>20561.538461538457</v>
      </c>
      <c r="BE110" s="238">
        <f t="shared" si="79"/>
        <v>0</v>
      </c>
      <c r="BF110" s="200">
        <f t="shared" si="80"/>
        <v>0</v>
      </c>
      <c r="BG110" s="200">
        <f t="shared" si="81"/>
        <v>0</v>
      </c>
      <c r="BH110" s="200">
        <f t="shared" si="82"/>
        <v>0</v>
      </c>
      <c r="BI110" s="200">
        <f t="shared" si="83"/>
        <v>0</v>
      </c>
      <c r="BJ110" s="200">
        <f t="shared" si="84"/>
        <v>0</v>
      </c>
      <c r="BK110" s="200">
        <f t="shared" si="85"/>
        <v>0</v>
      </c>
      <c r="BL110" s="200">
        <f t="shared" si="86"/>
        <v>0</v>
      </c>
      <c r="BM110" s="200">
        <f t="shared" si="87"/>
        <v>0</v>
      </c>
      <c r="BN110" s="200">
        <f t="shared" si="88"/>
        <v>0</v>
      </c>
      <c r="BO110" s="200">
        <f t="shared" si="89"/>
        <v>0</v>
      </c>
      <c r="BP110" s="200">
        <f t="shared" si="90"/>
        <v>0</v>
      </c>
      <c r="BQ110" s="200">
        <f t="shared" si="91"/>
        <v>0</v>
      </c>
      <c r="BR110" s="200">
        <f t="shared" si="92"/>
        <v>0</v>
      </c>
      <c r="BS110" s="200">
        <f t="shared" si="93"/>
        <v>0</v>
      </c>
      <c r="BT110" s="200">
        <f t="shared" si="94"/>
        <v>0</v>
      </c>
      <c r="BU110" s="200">
        <f t="shared" si="95"/>
        <v>0</v>
      </c>
      <c r="BV110" s="200">
        <f t="shared" si="96"/>
        <v>0</v>
      </c>
      <c r="BW110" s="200">
        <f t="shared" si="97"/>
        <v>0</v>
      </c>
      <c r="BX110" s="200">
        <f t="shared" si="98"/>
        <v>0</v>
      </c>
      <c r="BY110" s="200">
        <f t="shared" si="99"/>
        <v>0</v>
      </c>
      <c r="BZ110" s="200">
        <f t="shared" si="100"/>
        <v>0</v>
      </c>
      <c r="CA110" s="200">
        <f t="shared" si="101"/>
        <v>0</v>
      </c>
      <c r="CB110" s="200">
        <f t="shared" si="102"/>
        <v>0</v>
      </c>
      <c r="CC110" s="238">
        <f t="shared" si="103"/>
        <v>0</v>
      </c>
      <c r="CD110" s="187">
        <f t="shared" si="129"/>
        <v>0</v>
      </c>
    </row>
    <row r="111" spans="1:82" ht="13.9" x14ac:dyDescent="0.4">
      <c r="A111" s="12" t="str">
        <f>'Fibre Optic'!A111</f>
        <v>CBH Sidings SG</v>
      </c>
      <c r="B111" s="12">
        <f>'Fibre Optic'!B111</f>
        <v>8</v>
      </c>
      <c r="C111" t="str">
        <f>'Fibre Optic'!C111</f>
        <v>Grass Valley</v>
      </c>
      <c r="D111" s="204">
        <f>'DORC build-up'!I55</f>
        <v>1.3</v>
      </c>
      <c r="E111" s="188">
        <v>0</v>
      </c>
      <c r="F111" s="188">
        <v>0</v>
      </c>
      <c r="G111" s="188">
        <v>0</v>
      </c>
      <c r="H111" s="188">
        <v>0</v>
      </c>
      <c r="I111" s="188">
        <v>0</v>
      </c>
      <c r="J111" s="188">
        <v>0</v>
      </c>
      <c r="K111" s="188">
        <v>0</v>
      </c>
      <c r="L111" s="188">
        <v>0</v>
      </c>
      <c r="M111" s="188">
        <v>0</v>
      </c>
      <c r="N111" s="188">
        <v>0</v>
      </c>
      <c r="O111" s="188">
        <v>0</v>
      </c>
      <c r="P111" s="188">
        <v>0</v>
      </c>
      <c r="Q111" s="188">
        <v>0</v>
      </c>
      <c r="R111" s="188">
        <v>0</v>
      </c>
      <c r="S111" s="188">
        <v>0</v>
      </c>
      <c r="T111" s="188">
        <v>0</v>
      </c>
      <c r="U111" s="188">
        <v>0</v>
      </c>
      <c r="V111" s="188">
        <v>0</v>
      </c>
      <c r="W111" s="188">
        <v>0</v>
      </c>
      <c r="X111" s="188">
        <v>0</v>
      </c>
      <c r="Y111" s="188">
        <v>0</v>
      </c>
      <c r="Z111" s="188">
        <v>0</v>
      </c>
      <c r="AA111" s="188">
        <v>0</v>
      </c>
      <c r="AB111" s="188">
        <v>0</v>
      </c>
      <c r="AC111" s="188">
        <v>0</v>
      </c>
      <c r="AE111" s="291">
        <f t="shared" si="104"/>
        <v>68538.461538461532</v>
      </c>
      <c r="AF111" s="291">
        <f t="shared" si="105"/>
        <v>939207.07938461541</v>
      </c>
      <c r="AG111" s="291">
        <f t="shared" si="106"/>
        <v>205615.3846153846</v>
      </c>
      <c r="AH111" s="291">
        <f t="shared" si="107"/>
        <v>20561.538461538457</v>
      </c>
      <c r="AI111" s="291">
        <f t="shared" si="108"/>
        <v>27415.384615384617</v>
      </c>
      <c r="AJ111" s="291">
        <f t="shared" si="109"/>
        <v>68538.461538461532</v>
      </c>
      <c r="AK111" s="291">
        <f t="shared" si="110"/>
        <v>469603.53969230771</v>
      </c>
      <c r="AL111" s="291">
        <f t="shared" si="111"/>
        <v>34269.230769230766</v>
      </c>
      <c r="AM111" s="291">
        <f t="shared" si="112"/>
        <v>6853.8461538461543</v>
      </c>
      <c r="AN111" s="291">
        <f t="shared" si="113"/>
        <v>234801.7698461542</v>
      </c>
      <c r="AO111" s="291">
        <f t="shared" si="114"/>
        <v>137076.92307692306</v>
      </c>
      <c r="AP111" s="291">
        <f t="shared" si="115"/>
        <v>34269.230769230766</v>
      </c>
      <c r="AQ111" s="291">
        <f t="shared" si="116"/>
        <v>41123.076923076915</v>
      </c>
      <c r="AR111" s="291">
        <f t="shared" si="117"/>
        <v>274153.84615384613</v>
      </c>
      <c r="AS111" s="291">
        <f t="shared" si="118"/>
        <v>54830.769230769234</v>
      </c>
      <c r="AT111" s="291">
        <f t="shared" si="119"/>
        <v>6853.8461538461543</v>
      </c>
      <c r="AU111" s="291">
        <f t="shared" si="120"/>
        <v>137076.92307692306</v>
      </c>
      <c r="AV111" s="291">
        <f t="shared" si="121"/>
        <v>10966.153846153846</v>
      </c>
      <c r="AW111" s="291">
        <f t="shared" si="122"/>
        <v>10966.153846153846</v>
      </c>
      <c r="AX111" s="291">
        <f t="shared" si="123"/>
        <v>10966.153846153846</v>
      </c>
      <c r="AY111" s="291">
        <f t="shared" si="124"/>
        <v>10966.153846153846</v>
      </c>
      <c r="AZ111" s="291">
        <f t="shared" si="125"/>
        <v>10966.153846153846</v>
      </c>
      <c r="BA111" s="291">
        <f t="shared" si="126"/>
        <v>10966.153846153846</v>
      </c>
      <c r="BB111" s="291">
        <f t="shared" si="127"/>
        <v>137076.92307692306</v>
      </c>
      <c r="BC111" s="291">
        <f t="shared" si="128"/>
        <v>20561.538461538457</v>
      </c>
      <c r="BE111" s="238">
        <f t="shared" si="79"/>
        <v>0</v>
      </c>
      <c r="BF111" s="200">
        <f t="shared" si="80"/>
        <v>0</v>
      </c>
      <c r="BG111" s="200">
        <f t="shared" si="81"/>
        <v>0</v>
      </c>
      <c r="BH111" s="200">
        <f t="shared" si="82"/>
        <v>0</v>
      </c>
      <c r="BI111" s="200">
        <f t="shared" si="83"/>
        <v>0</v>
      </c>
      <c r="BJ111" s="200">
        <f t="shared" si="84"/>
        <v>0</v>
      </c>
      <c r="BK111" s="200">
        <f t="shared" si="85"/>
        <v>0</v>
      </c>
      <c r="BL111" s="200">
        <f t="shared" si="86"/>
        <v>0</v>
      </c>
      <c r="BM111" s="200">
        <f t="shared" si="87"/>
        <v>0</v>
      </c>
      <c r="BN111" s="200">
        <f t="shared" si="88"/>
        <v>0</v>
      </c>
      <c r="BO111" s="200">
        <f t="shared" si="89"/>
        <v>0</v>
      </c>
      <c r="BP111" s="200">
        <f t="shared" si="90"/>
        <v>0</v>
      </c>
      <c r="BQ111" s="200">
        <f t="shared" si="91"/>
        <v>0</v>
      </c>
      <c r="BR111" s="200">
        <f t="shared" si="92"/>
        <v>0</v>
      </c>
      <c r="BS111" s="200">
        <f t="shared" si="93"/>
        <v>0</v>
      </c>
      <c r="BT111" s="200">
        <f t="shared" si="94"/>
        <v>0</v>
      </c>
      <c r="BU111" s="200">
        <f t="shared" si="95"/>
        <v>0</v>
      </c>
      <c r="BV111" s="200">
        <f t="shared" si="96"/>
        <v>0</v>
      </c>
      <c r="BW111" s="200">
        <f t="shared" si="97"/>
        <v>0</v>
      </c>
      <c r="BX111" s="200">
        <f t="shared" si="98"/>
        <v>0</v>
      </c>
      <c r="BY111" s="200">
        <f t="shared" si="99"/>
        <v>0</v>
      </c>
      <c r="BZ111" s="200">
        <f t="shared" si="100"/>
        <v>0</v>
      </c>
      <c r="CA111" s="200">
        <f t="shared" si="101"/>
        <v>0</v>
      </c>
      <c r="CB111" s="200">
        <f t="shared" si="102"/>
        <v>0</v>
      </c>
      <c r="CC111" s="238">
        <f t="shared" si="103"/>
        <v>0</v>
      </c>
      <c r="CD111" s="187">
        <f t="shared" si="129"/>
        <v>0</v>
      </c>
    </row>
    <row r="112" spans="1:82" ht="13.9" x14ac:dyDescent="0.4">
      <c r="A112" s="12" t="str">
        <f>'Fibre Optic'!A112</f>
        <v>CBH Sidings SG</v>
      </c>
      <c r="B112" s="12">
        <f>'Fibre Optic'!B112</f>
        <v>8</v>
      </c>
      <c r="C112" t="str">
        <f>'Fibre Optic'!C112</f>
        <v>Hines Hill</v>
      </c>
      <c r="D112" s="204">
        <f>'DORC build-up'!I56</f>
        <v>1.3</v>
      </c>
      <c r="E112" s="188">
        <v>0</v>
      </c>
      <c r="F112" s="188">
        <v>0</v>
      </c>
      <c r="G112" s="188">
        <v>0</v>
      </c>
      <c r="H112" s="188">
        <v>0</v>
      </c>
      <c r="I112" s="188">
        <v>0</v>
      </c>
      <c r="J112" s="188">
        <v>0</v>
      </c>
      <c r="K112" s="188">
        <v>0</v>
      </c>
      <c r="L112" s="188">
        <v>0</v>
      </c>
      <c r="M112" s="188">
        <v>0</v>
      </c>
      <c r="N112" s="188">
        <v>0</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E112" s="291">
        <f t="shared" si="104"/>
        <v>68538.461538461532</v>
      </c>
      <c r="AF112" s="291">
        <f t="shared" si="105"/>
        <v>939207.07938461541</v>
      </c>
      <c r="AG112" s="291">
        <f t="shared" si="106"/>
        <v>205615.3846153846</v>
      </c>
      <c r="AH112" s="291">
        <f t="shared" si="107"/>
        <v>20561.538461538457</v>
      </c>
      <c r="AI112" s="291">
        <f t="shared" si="108"/>
        <v>27415.384615384617</v>
      </c>
      <c r="AJ112" s="291">
        <f t="shared" si="109"/>
        <v>68538.461538461532</v>
      </c>
      <c r="AK112" s="291">
        <f t="shared" si="110"/>
        <v>469603.53969230771</v>
      </c>
      <c r="AL112" s="291">
        <f t="shared" si="111"/>
        <v>34269.230769230766</v>
      </c>
      <c r="AM112" s="291">
        <f t="shared" si="112"/>
        <v>6853.8461538461543</v>
      </c>
      <c r="AN112" s="291">
        <f t="shared" si="113"/>
        <v>234801.7698461542</v>
      </c>
      <c r="AO112" s="291">
        <f t="shared" si="114"/>
        <v>137076.92307692306</v>
      </c>
      <c r="AP112" s="291">
        <f t="shared" si="115"/>
        <v>34269.230769230766</v>
      </c>
      <c r="AQ112" s="291">
        <f t="shared" si="116"/>
        <v>41123.076923076915</v>
      </c>
      <c r="AR112" s="291">
        <f t="shared" si="117"/>
        <v>274153.84615384613</v>
      </c>
      <c r="AS112" s="291">
        <f t="shared" si="118"/>
        <v>54830.769230769234</v>
      </c>
      <c r="AT112" s="291">
        <f t="shared" si="119"/>
        <v>6853.8461538461543</v>
      </c>
      <c r="AU112" s="291">
        <f t="shared" si="120"/>
        <v>137076.92307692306</v>
      </c>
      <c r="AV112" s="291">
        <f t="shared" si="121"/>
        <v>10966.153846153846</v>
      </c>
      <c r="AW112" s="291">
        <f t="shared" si="122"/>
        <v>10966.153846153846</v>
      </c>
      <c r="AX112" s="291">
        <f t="shared" si="123"/>
        <v>10966.153846153846</v>
      </c>
      <c r="AY112" s="291">
        <f t="shared" si="124"/>
        <v>10966.153846153846</v>
      </c>
      <c r="AZ112" s="291">
        <f t="shared" si="125"/>
        <v>10966.153846153846</v>
      </c>
      <c r="BA112" s="291">
        <f t="shared" si="126"/>
        <v>10966.153846153846</v>
      </c>
      <c r="BB112" s="291">
        <f t="shared" si="127"/>
        <v>137076.92307692306</v>
      </c>
      <c r="BC112" s="291">
        <f t="shared" si="128"/>
        <v>20561.538461538457</v>
      </c>
      <c r="BE112" s="238">
        <f t="shared" si="79"/>
        <v>0</v>
      </c>
      <c r="BF112" s="200">
        <f t="shared" si="80"/>
        <v>0</v>
      </c>
      <c r="BG112" s="200">
        <f t="shared" si="81"/>
        <v>0</v>
      </c>
      <c r="BH112" s="200">
        <f t="shared" si="82"/>
        <v>0</v>
      </c>
      <c r="BI112" s="200">
        <f t="shared" si="83"/>
        <v>0</v>
      </c>
      <c r="BJ112" s="200">
        <f t="shared" si="84"/>
        <v>0</v>
      </c>
      <c r="BK112" s="200">
        <f t="shared" si="85"/>
        <v>0</v>
      </c>
      <c r="BL112" s="200">
        <f t="shared" si="86"/>
        <v>0</v>
      </c>
      <c r="BM112" s="200">
        <f t="shared" si="87"/>
        <v>0</v>
      </c>
      <c r="BN112" s="200">
        <f t="shared" si="88"/>
        <v>0</v>
      </c>
      <c r="BO112" s="200">
        <f t="shared" si="89"/>
        <v>0</v>
      </c>
      <c r="BP112" s="200">
        <f t="shared" si="90"/>
        <v>0</v>
      </c>
      <c r="BQ112" s="200">
        <f t="shared" si="91"/>
        <v>0</v>
      </c>
      <c r="BR112" s="200">
        <f t="shared" si="92"/>
        <v>0</v>
      </c>
      <c r="BS112" s="200">
        <f t="shared" si="93"/>
        <v>0</v>
      </c>
      <c r="BT112" s="200">
        <f t="shared" si="94"/>
        <v>0</v>
      </c>
      <c r="BU112" s="200">
        <f t="shared" si="95"/>
        <v>0</v>
      </c>
      <c r="BV112" s="200">
        <f t="shared" si="96"/>
        <v>0</v>
      </c>
      <c r="BW112" s="200">
        <f t="shared" si="97"/>
        <v>0</v>
      </c>
      <c r="BX112" s="200">
        <f t="shared" si="98"/>
        <v>0</v>
      </c>
      <c r="BY112" s="200">
        <f t="shared" si="99"/>
        <v>0</v>
      </c>
      <c r="BZ112" s="200">
        <f t="shared" si="100"/>
        <v>0</v>
      </c>
      <c r="CA112" s="200">
        <f t="shared" si="101"/>
        <v>0</v>
      </c>
      <c r="CB112" s="200">
        <f t="shared" si="102"/>
        <v>0</v>
      </c>
      <c r="CC112" s="238">
        <f t="shared" si="103"/>
        <v>0</v>
      </c>
      <c r="CD112" s="187">
        <f t="shared" si="129"/>
        <v>0</v>
      </c>
    </row>
    <row r="113" spans="1:82" ht="13.9" x14ac:dyDescent="0.4">
      <c r="A113" s="12" t="str">
        <f>'Fibre Optic'!A113</f>
        <v>CBH Sidings SG</v>
      </c>
      <c r="B113" s="12">
        <f>'Fibre Optic'!B113</f>
        <v>8</v>
      </c>
      <c r="C113" t="str">
        <f>'Fibre Optic'!C113</f>
        <v>Kellerberrin</v>
      </c>
      <c r="D113" s="204">
        <f>'DORC build-up'!I57</f>
        <v>1.3</v>
      </c>
      <c r="E113" s="188">
        <v>0</v>
      </c>
      <c r="F113" s="188">
        <v>0</v>
      </c>
      <c r="G113" s="188">
        <v>0</v>
      </c>
      <c r="H113" s="188">
        <v>0</v>
      </c>
      <c r="I113" s="188">
        <v>0</v>
      </c>
      <c r="J113" s="188">
        <v>0</v>
      </c>
      <c r="K113" s="188">
        <v>0</v>
      </c>
      <c r="L113" s="188">
        <v>0</v>
      </c>
      <c r="M113" s="188">
        <v>0</v>
      </c>
      <c r="N113" s="188">
        <v>0</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E113" s="291">
        <f t="shared" si="104"/>
        <v>68538.461538461532</v>
      </c>
      <c r="AF113" s="291">
        <f t="shared" si="105"/>
        <v>939207.07938461541</v>
      </c>
      <c r="AG113" s="291">
        <f t="shared" si="106"/>
        <v>205615.3846153846</v>
      </c>
      <c r="AH113" s="291">
        <f t="shared" si="107"/>
        <v>20561.538461538457</v>
      </c>
      <c r="AI113" s="291">
        <f t="shared" si="108"/>
        <v>27415.384615384617</v>
      </c>
      <c r="AJ113" s="291">
        <f t="shared" si="109"/>
        <v>68538.461538461532</v>
      </c>
      <c r="AK113" s="291">
        <f t="shared" si="110"/>
        <v>469603.53969230771</v>
      </c>
      <c r="AL113" s="291">
        <f t="shared" si="111"/>
        <v>34269.230769230766</v>
      </c>
      <c r="AM113" s="291">
        <f t="shared" si="112"/>
        <v>6853.8461538461543</v>
      </c>
      <c r="AN113" s="291">
        <f t="shared" si="113"/>
        <v>234801.7698461542</v>
      </c>
      <c r="AO113" s="291">
        <f t="shared" si="114"/>
        <v>137076.92307692306</v>
      </c>
      <c r="AP113" s="291">
        <f t="shared" si="115"/>
        <v>34269.230769230766</v>
      </c>
      <c r="AQ113" s="291">
        <f t="shared" si="116"/>
        <v>41123.076923076915</v>
      </c>
      <c r="AR113" s="291">
        <f t="shared" si="117"/>
        <v>274153.84615384613</v>
      </c>
      <c r="AS113" s="291">
        <f t="shared" si="118"/>
        <v>54830.769230769234</v>
      </c>
      <c r="AT113" s="291">
        <f t="shared" si="119"/>
        <v>6853.8461538461543</v>
      </c>
      <c r="AU113" s="291">
        <f t="shared" si="120"/>
        <v>137076.92307692306</v>
      </c>
      <c r="AV113" s="291">
        <f t="shared" si="121"/>
        <v>10966.153846153846</v>
      </c>
      <c r="AW113" s="291">
        <f t="shared" si="122"/>
        <v>10966.153846153846</v>
      </c>
      <c r="AX113" s="291">
        <f t="shared" si="123"/>
        <v>10966.153846153846</v>
      </c>
      <c r="AY113" s="291">
        <f t="shared" si="124"/>
        <v>10966.153846153846</v>
      </c>
      <c r="AZ113" s="291">
        <f t="shared" si="125"/>
        <v>10966.153846153846</v>
      </c>
      <c r="BA113" s="291">
        <f t="shared" si="126"/>
        <v>10966.153846153846</v>
      </c>
      <c r="BB113" s="291">
        <f t="shared" si="127"/>
        <v>137076.92307692306</v>
      </c>
      <c r="BC113" s="291">
        <f t="shared" si="128"/>
        <v>20561.538461538457</v>
      </c>
      <c r="BE113" s="238">
        <f t="shared" si="79"/>
        <v>0</v>
      </c>
      <c r="BF113" s="200">
        <f t="shared" si="80"/>
        <v>0</v>
      </c>
      <c r="BG113" s="200">
        <f t="shared" si="81"/>
        <v>0</v>
      </c>
      <c r="BH113" s="200">
        <f t="shared" si="82"/>
        <v>0</v>
      </c>
      <c r="BI113" s="200">
        <f t="shared" si="83"/>
        <v>0</v>
      </c>
      <c r="BJ113" s="200">
        <f t="shared" si="84"/>
        <v>0</v>
      </c>
      <c r="BK113" s="200">
        <f t="shared" si="85"/>
        <v>0</v>
      </c>
      <c r="BL113" s="200">
        <f t="shared" si="86"/>
        <v>0</v>
      </c>
      <c r="BM113" s="200">
        <f t="shared" si="87"/>
        <v>0</v>
      </c>
      <c r="BN113" s="200">
        <f t="shared" si="88"/>
        <v>0</v>
      </c>
      <c r="BO113" s="200">
        <f t="shared" si="89"/>
        <v>0</v>
      </c>
      <c r="BP113" s="200">
        <f t="shared" si="90"/>
        <v>0</v>
      </c>
      <c r="BQ113" s="200">
        <f t="shared" si="91"/>
        <v>0</v>
      </c>
      <c r="BR113" s="200">
        <f t="shared" si="92"/>
        <v>0</v>
      </c>
      <c r="BS113" s="200">
        <f t="shared" si="93"/>
        <v>0</v>
      </c>
      <c r="BT113" s="200">
        <f t="shared" si="94"/>
        <v>0</v>
      </c>
      <c r="BU113" s="200">
        <f t="shared" si="95"/>
        <v>0</v>
      </c>
      <c r="BV113" s="200">
        <f t="shared" si="96"/>
        <v>0</v>
      </c>
      <c r="BW113" s="200">
        <f t="shared" si="97"/>
        <v>0</v>
      </c>
      <c r="BX113" s="200">
        <f t="shared" si="98"/>
        <v>0</v>
      </c>
      <c r="BY113" s="200">
        <f t="shared" si="99"/>
        <v>0</v>
      </c>
      <c r="BZ113" s="200">
        <f t="shared" si="100"/>
        <v>0</v>
      </c>
      <c r="CA113" s="200">
        <f t="shared" si="101"/>
        <v>0</v>
      </c>
      <c r="CB113" s="200">
        <f t="shared" si="102"/>
        <v>0</v>
      </c>
      <c r="CC113" s="238">
        <f t="shared" si="103"/>
        <v>0</v>
      </c>
      <c r="CD113" s="187">
        <f t="shared" si="129"/>
        <v>0</v>
      </c>
    </row>
    <row r="114" spans="1:82" ht="13.9" x14ac:dyDescent="0.4">
      <c r="A114" s="12" t="str">
        <f>'Fibre Optic'!A114</f>
        <v>CBH Sidings SG</v>
      </c>
      <c r="B114" s="12">
        <f>'Fibre Optic'!B114</f>
        <v>8</v>
      </c>
      <c r="C114" t="str">
        <f>'Fibre Optic'!C114</f>
        <v>Meckering</v>
      </c>
      <c r="D114" s="204">
        <f>'DORC build-up'!I58</f>
        <v>1.3</v>
      </c>
      <c r="E114" s="188">
        <v>0</v>
      </c>
      <c r="F114" s="188">
        <v>0</v>
      </c>
      <c r="G114" s="188">
        <v>0</v>
      </c>
      <c r="H114" s="188">
        <v>0</v>
      </c>
      <c r="I114" s="188">
        <v>0</v>
      </c>
      <c r="J114" s="188">
        <v>0</v>
      </c>
      <c r="K114" s="188">
        <v>0</v>
      </c>
      <c r="L114" s="188">
        <v>0</v>
      </c>
      <c r="M114" s="188">
        <v>0</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E114" s="291">
        <f t="shared" si="104"/>
        <v>68538.461538461532</v>
      </c>
      <c r="AF114" s="291">
        <f t="shared" si="105"/>
        <v>939207.07938461541</v>
      </c>
      <c r="AG114" s="291">
        <f t="shared" si="106"/>
        <v>205615.3846153846</v>
      </c>
      <c r="AH114" s="291">
        <f t="shared" si="107"/>
        <v>20561.538461538457</v>
      </c>
      <c r="AI114" s="291">
        <f t="shared" si="108"/>
        <v>27415.384615384617</v>
      </c>
      <c r="AJ114" s="291">
        <f t="shared" si="109"/>
        <v>68538.461538461532</v>
      </c>
      <c r="AK114" s="291">
        <f t="shared" si="110"/>
        <v>469603.53969230771</v>
      </c>
      <c r="AL114" s="291">
        <f t="shared" si="111"/>
        <v>34269.230769230766</v>
      </c>
      <c r="AM114" s="291">
        <f t="shared" si="112"/>
        <v>6853.8461538461543</v>
      </c>
      <c r="AN114" s="291">
        <f t="shared" si="113"/>
        <v>234801.7698461542</v>
      </c>
      <c r="AO114" s="291">
        <f t="shared" si="114"/>
        <v>137076.92307692306</v>
      </c>
      <c r="AP114" s="291">
        <f t="shared" si="115"/>
        <v>34269.230769230766</v>
      </c>
      <c r="AQ114" s="291">
        <f t="shared" si="116"/>
        <v>41123.076923076915</v>
      </c>
      <c r="AR114" s="291">
        <f t="shared" si="117"/>
        <v>274153.84615384613</v>
      </c>
      <c r="AS114" s="291">
        <f t="shared" si="118"/>
        <v>54830.769230769234</v>
      </c>
      <c r="AT114" s="291">
        <f t="shared" si="119"/>
        <v>6853.8461538461543</v>
      </c>
      <c r="AU114" s="291">
        <f t="shared" si="120"/>
        <v>137076.92307692306</v>
      </c>
      <c r="AV114" s="291">
        <f t="shared" si="121"/>
        <v>10966.153846153846</v>
      </c>
      <c r="AW114" s="291">
        <f t="shared" si="122"/>
        <v>10966.153846153846</v>
      </c>
      <c r="AX114" s="291">
        <f t="shared" si="123"/>
        <v>10966.153846153846</v>
      </c>
      <c r="AY114" s="291">
        <f t="shared" si="124"/>
        <v>10966.153846153846</v>
      </c>
      <c r="AZ114" s="291">
        <f t="shared" si="125"/>
        <v>10966.153846153846</v>
      </c>
      <c r="BA114" s="291">
        <f t="shared" si="126"/>
        <v>10966.153846153846</v>
      </c>
      <c r="BB114" s="291">
        <f t="shared" si="127"/>
        <v>137076.92307692306</v>
      </c>
      <c r="BC114" s="291">
        <f t="shared" si="128"/>
        <v>20561.538461538457</v>
      </c>
      <c r="BE114" s="238">
        <f t="shared" si="79"/>
        <v>0</v>
      </c>
      <c r="BF114" s="200">
        <f t="shared" si="80"/>
        <v>0</v>
      </c>
      <c r="BG114" s="200">
        <f t="shared" si="81"/>
        <v>0</v>
      </c>
      <c r="BH114" s="200">
        <f t="shared" si="82"/>
        <v>0</v>
      </c>
      <c r="BI114" s="200">
        <f t="shared" si="83"/>
        <v>0</v>
      </c>
      <c r="BJ114" s="200">
        <f t="shared" si="84"/>
        <v>0</v>
      </c>
      <c r="BK114" s="200">
        <f t="shared" si="85"/>
        <v>0</v>
      </c>
      <c r="BL114" s="200">
        <f t="shared" si="86"/>
        <v>0</v>
      </c>
      <c r="BM114" s="200">
        <f t="shared" si="87"/>
        <v>0</v>
      </c>
      <c r="BN114" s="200">
        <f t="shared" si="88"/>
        <v>0</v>
      </c>
      <c r="BO114" s="200">
        <f t="shared" si="89"/>
        <v>0</v>
      </c>
      <c r="BP114" s="200">
        <f t="shared" si="90"/>
        <v>0</v>
      </c>
      <c r="BQ114" s="200">
        <f t="shared" si="91"/>
        <v>0</v>
      </c>
      <c r="BR114" s="200">
        <f t="shared" si="92"/>
        <v>0</v>
      </c>
      <c r="BS114" s="200">
        <f t="shared" si="93"/>
        <v>0</v>
      </c>
      <c r="BT114" s="200">
        <f t="shared" si="94"/>
        <v>0</v>
      </c>
      <c r="BU114" s="200">
        <f t="shared" si="95"/>
        <v>0</v>
      </c>
      <c r="BV114" s="200">
        <f t="shared" si="96"/>
        <v>0</v>
      </c>
      <c r="BW114" s="200">
        <f t="shared" si="97"/>
        <v>0</v>
      </c>
      <c r="BX114" s="200">
        <f t="shared" si="98"/>
        <v>0</v>
      </c>
      <c r="BY114" s="200">
        <f t="shared" si="99"/>
        <v>0</v>
      </c>
      <c r="BZ114" s="200">
        <f t="shared" si="100"/>
        <v>0</v>
      </c>
      <c r="CA114" s="200">
        <f t="shared" si="101"/>
        <v>0</v>
      </c>
      <c r="CB114" s="200">
        <f t="shared" si="102"/>
        <v>0</v>
      </c>
      <c r="CC114" s="238">
        <f t="shared" si="103"/>
        <v>0</v>
      </c>
      <c r="CD114" s="187">
        <f t="shared" si="129"/>
        <v>0</v>
      </c>
    </row>
    <row r="115" spans="1:82" ht="13.9" x14ac:dyDescent="0.4">
      <c r="A115" s="12" t="str">
        <f>'Fibre Optic'!A115</f>
        <v>CBH Sidings SG</v>
      </c>
      <c r="B115" s="12">
        <f>'Fibre Optic'!B115</f>
        <v>8</v>
      </c>
      <c r="C115" t="str">
        <f>'Fibre Optic'!C115</f>
        <v>Merredin</v>
      </c>
      <c r="D115" s="204">
        <f>'DORC build-up'!I59</f>
        <v>1.3</v>
      </c>
      <c r="E115" s="188">
        <v>0</v>
      </c>
      <c r="F115" s="188">
        <v>0</v>
      </c>
      <c r="G115" s="188">
        <v>0</v>
      </c>
      <c r="H115" s="188">
        <v>0</v>
      </c>
      <c r="I115" s="188">
        <v>0</v>
      </c>
      <c r="J115" s="188">
        <v>0</v>
      </c>
      <c r="K115" s="188">
        <v>0</v>
      </c>
      <c r="L115" s="188">
        <v>0</v>
      </c>
      <c r="M115" s="188">
        <v>0</v>
      </c>
      <c r="N115" s="188">
        <v>0</v>
      </c>
      <c r="O115" s="188">
        <v>0</v>
      </c>
      <c r="P115" s="188">
        <v>0</v>
      </c>
      <c r="Q115" s="188">
        <v>0</v>
      </c>
      <c r="R115" s="188">
        <v>0</v>
      </c>
      <c r="S115" s="188">
        <v>0</v>
      </c>
      <c r="T115" s="188">
        <v>0</v>
      </c>
      <c r="U115" s="188">
        <v>0</v>
      </c>
      <c r="V115" s="188">
        <v>0</v>
      </c>
      <c r="W115" s="188">
        <v>0</v>
      </c>
      <c r="X115" s="188">
        <v>0</v>
      </c>
      <c r="Y115" s="188">
        <v>0</v>
      </c>
      <c r="Z115" s="188">
        <v>0</v>
      </c>
      <c r="AA115" s="188">
        <v>0</v>
      </c>
      <c r="AB115" s="188">
        <v>0</v>
      </c>
      <c r="AC115" s="188">
        <v>0</v>
      </c>
      <c r="AE115" s="291">
        <f t="shared" si="104"/>
        <v>68538.461538461532</v>
      </c>
      <c r="AF115" s="291">
        <f t="shared" si="105"/>
        <v>939207.07938461541</v>
      </c>
      <c r="AG115" s="291">
        <f t="shared" si="106"/>
        <v>205615.3846153846</v>
      </c>
      <c r="AH115" s="291">
        <f t="shared" si="107"/>
        <v>20561.538461538457</v>
      </c>
      <c r="AI115" s="291">
        <f t="shared" si="108"/>
        <v>27415.384615384617</v>
      </c>
      <c r="AJ115" s="291">
        <f t="shared" si="109"/>
        <v>68538.461538461532</v>
      </c>
      <c r="AK115" s="291">
        <f t="shared" si="110"/>
        <v>469603.53969230771</v>
      </c>
      <c r="AL115" s="291">
        <f t="shared" si="111"/>
        <v>34269.230769230766</v>
      </c>
      <c r="AM115" s="291">
        <f t="shared" si="112"/>
        <v>6853.8461538461543</v>
      </c>
      <c r="AN115" s="291">
        <f t="shared" si="113"/>
        <v>234801.7698461542</v>
      </c>
      <c r="AO115" s="291">
        <f t="shared" si="114"/>
        <v>137076.92307692306</v>
      </c>
      <c r="AP115" s="291">
        <f t="shared" si="115"/>
        <v>34269.230769230766</v>
      </c>
      <c r="AQ115" s="291">
        <f t="shared" si="116"/>
        <v>41123.076923076915</v>
      </c>
      <c r="AR115" s="291">
        <f t="shared" si="117"/>
        <v>274153.84615384613</v>
      </c>
      <c r="AS115" s="291">
        <f t="shared" si="118"/>
        <v>54830.769230769234</v>
      </c>
      <c r="AT115" s="291">
        <f t="shared" si="119"/>
        <v>6853.8461538461543</v>
      </c>
      <c r="AU115" s="291">
        <f t="shared" si="120"/>
        <v>137076.92307692306</v>
      </c>
      <c r="AV115" s="291">
        <f t="shared" si="121"/>
        <v>10966.153846153846</v>
      </c>
      <c r="AW115" s="291">
        <f t="shared" si="122"/>
        <v>10966.153846153846</v>
      </c>
      <c r="AX115" s="291">
        <f t="shared" si="123"/>
        <v>10966.153846153846</v>
      </c>
      <c r="AY115" s="291">
        <f t="shared" si="124"/>
        <v>10966.153846153846</v>
      </c>
      <c r="AZ115" s="291">
        <f t="shared" si="125"/>
        <v>10966.153846153846</v>
      </c>
      <c r="BA115" s="291">
        <f t="shared" si="126"/>
        <v>10966.153846153846</v>
      </c>
      <c r="BB115" s="291">
        <f t="shared" si="127"/>
        <v>137076.92307692306</v>
      </c>
      <c r="BC115" s="291">
        <f t="shared" si="128"/>
        <v>20561.538461538457</v>
      </c>
      <c r="BE115" s="238">
        <f t="shared" si="79"/>
        <v>0</v>
      </c>
      <c r="BF115" s="200">
        <f t="shared" si="80"/>
        <v>0</v>
      </c>
      <c r="BG115" s="200">
        <f t="shared" si="81"/>
        <v>0</v>
      </c>
      <c r="BH115" s="200">
        <f t="shared" si="82"/>
        <v>0</v>
      </c>
      <c r="BI115" s="200">
        <f t="shared" si="83"/>
        <v>0</v>
      </c>
      <c r="BJ115" s="200">
        <f t="shared" si="84"/>
        <v>0</v>
      </c>
      <c r="BK115" s="200">
        <f t="shared" si="85"/>
        <v>0</v>
      </c>
      <c r="BL115" s="200">
        <f t="shared" si="86"/>
        <v>0</v>
      </c>
      <c r="BM115" s="200">
        <f t="shared" si="87"/>
        <v>0</v>
      </c>
      <c r="BN115" s="200">
        <f t="shared" si="88"/>
        <v>0</v>
      </c>
      <c r="BO115" s="200">
        <f t="shared" si="89"/>
        <v>0</v>
      </c>
      <c r="BP115" s="200">
        <f t="shared" si="90"/>
        <v>0</v>
      </c>
      <c r="BQ115" s="200">
        <f t="shared" si="91"/>
        <v>0</v>
      </c>
      <c r="BR115" s="200">
        <f t="shared" si="92"/>
        <v>0</v>
      </c>
      <c r="BS115" s="200">
        <f t="shared" si="93"/>
        <v>0</v>
      </c>
      <c r="BT115" s="200">
        <f t="shared" si="94"/>
        <v>0</v>
      </c>
      <c r="BU115" s="200">
        <f t="shared" si="95"/>
        <v>0</v>
      </c>
      <c r="BV115" s="200">
        <f t="shared" si="96"/>
        <v>0</v>
      </c>
      <c r="BW115" s="200">
        <f t="shared" si="97"/>
        <v>0</v>
      </c>
      <c r="BX115" s="200">
        <f t="shared" si="98"/>
        <v>0</v>
      </c>
      <c r="BY115" s="200">
        <f t="shared" si="99"/>
        <v>0</v>
      </c>
      <c r="BZ115" s="200">
        <f t="shared" si="100"/>
        <v>0</v>
      </c>
      <c r="CA115" s="200">
        <f t="shared" si="101"/>
        <v>0</v>
      </c>
      <c r="CB115" s="200">
        <f t="shared" si="102"/>
        <v>0</v>
      </c>
      <c r="CC115" s="238">
        <f t="shared" si="103"/>
        <v>0</v>
      </c>
      <c r="CD115" s="187">
        <f t="shared" si="129"/>
        <v>0</v>
      </c>
    </row>
    <row r="116" spans="1:82" ht="13.9" x14ac:dyDescent="0.4">
      <c r="A116" s="12" t="str">
        <f>'Fibre Optic'!A116</f>
        <v>CBH Sidings SG</v>
      </c>
      <c r="B116" s="12">
        <f>'Fibre Optic'!B116</f>
        <v>8</v>
      </c>
      <c r="C116" t="str">
        <f>'Fibre Optic'!C116</f>
        <v>Moorine Rock</v>
      </c>
      <c r="D116" s="204">
        <f>'DORC build-up'!I60</f>
        <v>1.4</v>
      </c>
      <c r="E116" s="188">
        <v>0</v>
      </c>
      <c r="F116" s="188">
        <v>0</v>
      </c>
      <c r="G116" s="188">
        <v>0</v>
      </c>
      <c r="H116" s="188">
        <v>0</v>
      </c>
      <c r="I116" s="188">
        <v>0</v>
      </c>
      <c r="J116" s="188">
        <v>0</v>
      </c>
      <c r="K116" s="188">
        <v>0</v>
      </c>
      <c r="L116" s="188">
        <v>0</v>
      </c>
      <c r="M116" s="188">
        <v>0</v>
      </c>
      <c r="N116" s="188">
        <v>0</v>
      </c>
      <c r="O116" s="188">
        <v>0</v>
      </c>
      <c r="P116" s="188">
        <v>0</v>
      </c>
      <c r="Q116" s="188">
        <v>0</v>
      </c>
      <c r="R116" s="188">
        <v>0</v>
      </c>
      <c r="S116" s="188">
        <v>0</v>
      </c>
      <c r="T116" s="188">
        <v>0</v>
      </c>
      <c r="U116" s="188">
        <v>0</v>
      </c>
      <c r="V116" s="188">
        <v>0</v>
      </c>
      <c r="W116" s="188">
        <v>0</v>
      </c>
      <c r="X116" s="188">
        <v>0</v>
      </c>
      <c r="Y116" s="188">
        <v>0</v>
      </c>
      <c r="Z116" s="188">
        <v>0</v>
      </c>
      <c r="AA116" s="188">
        <v>0</v>
      </c>
      <c r="AB116" s="188">
        <v>0</v>
      </c>
      <c r="AC116" s="188">
        <v>0</v>
      </c>
      <c r="AE116" s="291">
        <f t="shared" si="104"/>
        <v>68538.461538461532</v>
      </c>
      <c r="AF116" s="291">
        <f t="shared" si="105"/>
        <v>939207.07938461541</v>
      </c>
      <c r="AG116" s="291">
        <f t="shared" si="106"/>
        <v>205615.3846153846</v>
      </c>
      <c r="AH116" s="291">
        <f t="shared" si="107"/>
        <v>20561.538461538457</v>
      </c>
      <c r="AI116" s="291">
        <f t="shared" si="108"/>
        <v>27415.384615384617</v>
      </c>
      <c r="AJ116" s="291">
        <f t="shared" si="109"/>
        <v>68538.461538461532</v>
      </c>
      <c r="AK116" s="291">
        <f t="shared" si="110"/>
        <v>469603.53969230771</v>
      </c>
      <c r="AL116" s="291">
        <f t="shared" si="111"/>
        <v>34269.230769230766</v>
      </c>
      <c r="AM116" s="291">
        <f t="shared" si="112"/>
        <v>6853.8461538461543</v>
      </c>
      <c r="AN116" s="291">
        <f t="shared" si="113"/>
        <v>234801.7698461542</v>
      </c>
      <c r="AO116" s="291">
        <f t="shared" si="114"/>
        <v>137076.92307692306</v>
      </c>
      <c r="AP116" s="291">
        <f t="shared" si="115"/>
        <v>34269.230769230766</v>
      </c>
      <c r="AQ116" s="291">
        <f t="shared" si="116"/>
        <v>41123.076923076915</v>
      </c>
      <c r="AR116" s="291">
        <f t="shared" si="117"/>
        <v>274153.84615384613</v>
      </c>
      <c r="AS116" s="291">
        <f t="shared" si="118"/>
        <v>54830.769230769234</v>
      </c>
      <c r="AT116" s="291">
        <f t="shared" si="119"/>
        <v>6853.8461538461543</v>
      </c>
      <c r="AU116" s="291">
        <f t="shared" si="120"/>
        <v>137076.92307692306</v>
      </c>
      <c r="AV116" s="291">
        <f t="shared" si="121"/>
        <v>10966.153846153846</v>
      </c>
      <c r="AW116" s="291">
        <f t="shared" si="122"/>
        <v>10966.153846153846</v>
      </c>
      <c r="AX116" s="291">
        <f t="shared" si="123"/>
        <v>10966.153846153846</v>
      </c>
      <c r="AY116" s="291">
        <f t="shared" si="124"/>
        <v>10966.153846153846</v>
      </c>
      <c r="AZ116" s="291">
        <f t="shared" si="125"/>
        <v>10966.153846153846</v>
      </c>
      <c r="BA116" s="291">
        <f t="shared" si="126"/>
        <v>10966.153846153846</v>
      </c>
      <c r="BB116" s="291">
        <f t="shared" si="127"/>
        <v>137076.92307692306</v>
      </c>
      <c r="BC116" s="291">
        <f t="shared" si="128"/>
        <v>20561.538461538457</v>
      </c>
      <c r="BE116" s="238">
        <f t="shared" si="79"/>
        <v>0</v>
      </c>
      <c r="BF116" s="200">
        <f t="shared" si="80"/>
        <v>0</v>
      </c>
      <c r="BG116" s="200">
        <f t="shared" si="81"/>
        <v>0</v>
      </c>
      <c r="BH116" s="200">
        <f t="shared" si="82"/>
        <v>0</v>
      </c>
      <c r="BI116" s="200">
        <f t="shared" si="83"/>
        <v>0</v>
      </c>
      <c r="BJ116" s="200">
        <f t="shared" si="84"/>
        <v>0</v>
      </c>
      <c r="BK116" s="200">
        <f t="shared" si="85"/>
        <v>0</v>
      </c>
      <c r="BL116" s="200">
        <f t="shared" si="86"/>
        <v>0</v>
      </c>
      <c r="BM116" s="200">
        <f t="shared" si="87"/>
        <v>0</v>
      </c>
      <c r="BN116" s="200">
        <f t="shared" si="88"/>
        <v>0</v>
      </c>
      <c r="BO116" s="200">
        <f t="shared" si="89"/>
        <v>0</v>
      </c>
      <c r="BP116" s="200">
        <f t="shared" si="90"/>
        <v>0</v>
      </c>
      <c r="BQ116" s="200">
        <f t="shared" si="91"/>
        <v>0</v>
      </c>
      <c r="BR116" s="200">
        <f t="shared" si="92"/>
        <v>0</v>
      </c>
      <c r="BS116" s="200">
        <f t="shared" si="93"/>
        <v>0</v>
      </c>
      <c r="BT116" s="200">
        <f t="shared" si="94"/>
        <v>0</v>
      </c>
      <c r="BU116" s="200">
        <f t="shared" si="95"/>
        <v>0</v>
      </c>
      <c r="BV116" s="200">
        <f t="shared" si="96"/>
        <v>0</v>
      </c>
      <c r="BW116" s="200">
        <f t="shared" si="97"/>
        <v>0</v>
      </c>
      <c r="BX116" s="200">
        <f t="shared" si="98"/>
        <v>0</v>
      </c>
      <c r="BY116" s="200">
        <f t="shared" si="99"/>
        <v>0</v>
      </c>
      <c r="BZ116" s="200">
        <f t="shared" si="100"/>
        <v>0</v>
      </c>
      <c r="CA116" s="200">
        <f t="shared" si="101"/>
        <v>0</v>
      </c>
      <c r="CB116" s="200">
        <f t="shared" si="102"/>
        <v>0</v>
      </c>
      <c r="CC116" s="238">
        <f t="shared" si="103"/>
        <v>0</v>
      </c>
      <c r="CD116" s="187">
        <f t="shared" si="129"/>
        <v>0</v>
      </c>
    </row>
    <row r="117" spans="1:82" ht="13.9" x14ac:dyDescent="0.4">
      <c r="A117" s="12" t="str">
        <f>'Fibre Optic'!A117</f>
        <v>CBH Sidings SG</v>
      </c>
      <c r="B117" s="12">
        <f>'Fibre Optic'!B117</f>
        <v>8</v>
      </c>
      <c r="C117" t="str">
        <f>'Fibre Optic'!C117</f>
        <v>Salmon Gums</v>
      </c>
      <c r="D117" s="204">
        <f>'DORC build-up'!I61</f>
        <v>1.5</v>
      </c>
      <c r="E117" s="188">
        <v>0</v>
      </c>
      <c r="F117" s="188">
        <v>0</v>
      </c>
      <c r="G117" s="188">
        <v>0</v>
      </c>
      <c r="H117" s="188">
        <v>0</v>
      </c>
      <c r="I117" s="188">
        <v>0</v>
      </c>
      <c r="J117" s="188">
        <v>0</v>
      </c>
      <c r="K117" s="188">
        <v>0</v>
      </c>
      <c r="L117" s="188">
        <v>0</v>
      </c>
      <c r="M117" s="188">
        <v>0</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E117" s="291">
        <f t="shared" si="104"/>
        <v>68538.461538461532</v>
      </c>
      <c r="AF117" s="291">
        <f t="shared" si="105"/>
        <v>939207.07938461541</v>
      </c>
      <c r="AG117" s="291">
        <f t="shared" si="106"/>
        <v>205615.3846153846</v>
      </c>
      <c r="AH117" s="291">
        <f t="shared" si="107"/>
        <v>20561.538461538457</v>
      </c>
      <c r="AI117" s="291">
        <f t="shared" si="108"/>
        <v>27415.384615384617</v>
      </c>
      <c r="AJ117" s="291">
        <f t="shared" si="109"/>
        <v>68538.461538461532</v>
      </c>
      <c r="AK117" s="291">
        <f t="shared" si="110"/>
        <v>469603.53969230771</v>
      </c>
      <c r="AL117" s="291">
        <f t="shared" si="111"/>
        <v>34269.230769230766</v>
      </c>
      <c r="AM117" s="291">
        <f t="shared" si="112"/>
        <v>6853.8461538461543</v>
      </c>
      <c r="AN117" s="291">
        <f t="shared" si="113"/>
        <v>234801.7698461542</v>
      </c>
      <c r="AO117" s="291">
        <f t="shared" si="114"/>
        <v>137076.92307692306</v>
      </c>
      <c r="AP117" s="291">
        <f t="shared" si="115"/>
        <v>34269.230769230766</v>
      </c>
      <c r="AQ117" s="291">
        <f t="shared" si="116"/>
        <v>41123.076923076915</v>
      </c>
      <c r="AR117" s="291">
        <f t="shared" si="117"/>
        <v>274153.84615384613</v>
      </c>
      <c r="AS117" s="291">
        <f t="shared" si="118"/>
        <v>54830.769230769234</v>
      </c>
      <c r="AT117" s="291">
        <f t="shared" si="119"/>
        <v>6853.8461538461543</v>
      </c>
      <c r="AU117" s="291">
        <f t="shared" si="120"/>
        <v>137076.92307692306</v>
      </c>
      <c r="AV117" s="291">
        <f t="shared" si="121"/>
        <v>10966.153846153846</v>
      </c>
      <c r="AW117" s="291">
        <f t="shared" si="122"/>
        <v>10966.153846153846</v>
      </c>
      <c r="AX117" s="291">
        <f t="shared" si="123"/>
        <v>10966.153846153846</v>
      </c>
      <c r="AY117" s="291">
        <f t="shared" si="124"/>
        <v>10966.153846153846</v>
      </c>
      <c r="AZ117" s="291">
        <f t="shared" si="125"/>
        <v>10966.153846153846</v>
      </c>
      <c r="BA117" s="291">
        <f t="shared" si="126"/>
        <v>10966.153846153846</v>
      </c>
      <c r="BB117" s="291">
        <f t="shared" si="127"/>
        <v>137076.92307692306</v>
      </c>
      <c r="BC117" s="291">
        <f t="shared" si="128"/>
        <v>20561.538461538457</v>
      </c>
      <c r="BE117" s="238">
        <f t="shared" si="79"/>
        <v>0</v>
      </c>
      <c r="BF117" s="200">
        <f t="shared" si="80"/>
        <v>0</v>
      </c>
      <c r="BG117" s="200">
        <f t="shared" si="81"/>
        <v>0</v>
      </c>
      <c r="BH117" s="200">
        <f t="shared" si="82"/>
        <v>0</v>
      </c>
      <c r="BI117" s="200">
        <f t="shared" si="83"/>
        <v>0</v>
      </c>
      <c r="BJ117" s="200">
        <f t="shared" si="84"/>
        <v>0</v>
      </c>
      <c r="BK117" s="200">
        <f t="shared" si="85"/>
        <v>0</v>
      </c>
      <c r="BL117" s="200">
        <f t="shared" si="86"/>
        <v>0</v>
      </c>
      <c r="BM117" s="200">
        <f t="shared" si="87"/>
        <v>0</v>
      </c>
      <c r="BN117" s="200">
        <f t="shared" si="88"/>
        <v>0</v>
      </c>
      <c r="BO117" s="200">
        <f t="shared" si="89"/>
        <v>0</v>
      </c>
      <c r="BP117" s="200">
        <f t="shared" si="90"/>
        <v>0</v>
      </c>
      <c r="BQ117" s="200">
        <f t="shared" si="91"/>
        <v>0</v>
      </c>
      <c r="BR117" s="200">
        <f t="shared" si="92"/>
        <v>0</v>
      </c>
      <c r="BS117" s="200">
        <f t="shared" si="93"/>
        <v>0</v>
      </c>
      <c r="BT117" s="200">
        <f t="shared" si="94"/>
        <v>0</v>
      </c>
      <c r="BU117" s="200">
        <f t="shared" si="95"/>
        <v>0</v>
      </c>
      <c r="BV117" s="200">
        <f t="shared" si="96"/>
        <v>0</v>
      </c>
      <c r="BW117" s="200">
        <f t="shared" si="97"/>
        <v>0</v>
      </c>
      <c r="BX117" s="200">
        <f t="shared" si="98"/>
        <v>0</v>
      </c>
      <c r="BY117" s="200">
        <f t="shared" si="99"/>
        <v>0</v>
      </c>
      <c r="BZ117" s="200">
        <f t="shared" si="100"/>
        <v>0</v>
      </c>
      <c r="CA117" s="200">
        <f t="shared" si="101"/>
        <v>0</v>
      </c>
      <c r="CB117" s="200">
        <f t="shared" si="102"/>
        <v>0</v>
      </c>
      <c r="CC117" s="238">
        <f t="shared" si="103"/>
        <v>0</v>
      </c>
      <c r="CD117" s="187">
        <f t="shared" si="129"/>
        <v>0</v>
      </c>
    </row>
    <row r="118" spans="1:82" ht="13.9" x14ac:dyDescent="0.4">
      <c r="A118" s="12" t="str">
        <f>'Fibre Optic'!A118</f>
        <v>CBH Sidings SG</v>
      </c>
      <c r="B118" s="12">
        <f>'Fibre Optic'!B118</f>
        <v>8</v>
      </c>
      <c r="C118" t="str">
        <f>'Fibre Optic'!C118</f>
        <v>Southern Cross</v>
      </c>
      <c r="D118" s="204">
        <f>'DORC build-up'!I62</f>
        <v>1.4</v>
      </c>
      <c r="E118" s="188">
        <v>0</v>
      </c>
      <c r="F118" s="188">
        <v>0</v>
      </c>
      <c r="G118" s="188">
        <v>0</v>
      </c>
      <c r="H118" s="188">
        <v>0</v>
      </c>
      <c r="I118" s="188">
        <v>0</v>
      </c>
      <c r="J118" s="188">
        <v>0</v>
      </c>
      <c r="K118" s="188">
        <v>0</v>
      </c>
      <c r="L118" s="188">
        <v>0</v>
      </c>
      <c r="M118" s="188">
        <v>0</v>
      </c>
      <c r="N118" s="188">
        <v>0</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E118" s="291">
        <f t="shared" si="104"/>
        <v>68538.461538461532</v>
      </c>
      <c r="AF118" s="291">
        <f t="shared" si="105"/>
        <v>939207.07938461541</v>
      </c>
      <c r="AG118" s="291">
        <f t="shared" si="106"/>
        <v>205615.3846153846</v>
      </c>
      <c r="AH118" s="291">
        <f t="shared" si="107"/>
        <v>20561.538461538457</v>
      </c>
      <c r="AI118" s="291">
        <f t="shared" si="108"/>
        <v>27415.384615384617</v>
      </c>
      <c r="AJ118" s="291">
        <f t="shared" si="109"/>
        <v>68538.461538461532</v>
      </c>
      <c r="AK118" s="291">
        <f t="shared" si="110"/>
        <v>469603.53969230771</v>
      </c>
      <c r="AL118" s="291">
        <f t="shared" si="111"/>
        <v>34269.230769230766</v>
      </c>
      <c r="AM118" s="291">
        <f t="shared" si="112"/>
        <v>6853.8461538461543</v>
      </c>
      <c r="AN118" s="291">
        <f t="shared" si="113"/>
        <v>234801.7698461542</v>
      </c>
      <c r="AO118" s="291">
        <f t="shared" si="114"/>
        <v>137076.92307692306</v>
      </c>
      <c r="AP118" s="291">
        <f t="shared" si="115"/>
        <v>34269.230769230766</v>
      </c>
      <c r="AQ118" s="291">
        <f t="shared" si="116"/>
        <v>41123.076923076915</v>
      </c>
      <c r="AR118" s="291">
        <f t="shared" si="117"/>
        <v>274153.84615384613</v>
      </c>
      <c r="AS118" s="291">
        <f t="shared" si="118"/>
        <v>54830.769230769234</v>
      </c>
      <c r="AT118" s="291">
        <f t="shared" si="119"/>
        <v>6853.8461538461543</v>
      </c>
      <c r="AU118" s="291">
        <f t="shared" si="120"/>
        <v>137076.92307692306</v>
      </c>
      <c r="AV118" s="291">
        <f t="shared" si="121"/>
        <v>10966.153846153846</v>
      </c>
      <c r="AW118" s="291">
        <f t="shared" si="122"/>
        <v>10966.153846153846</v>
      </c>
      <c r="AX118" s="291">
        <f t="shared" si="123"/>
        <v>10966.153846153846</v>
      </c>
      <c r="AY118" s="291">
        <f t="shared" si="124"/>
        <v>10966.153846153846</v>
      </c>
      <c r="AZ118" s="291">
        <f t="shared" si="125"/>
        <v>10966.153846153846</v>
      </c>
      <c r="BA118" s="291">
        <f t="shared" si="126"/>
        <v>10966.153846153846</v>
      </c>
      <c r="BB118" s="291">
        <f t="shared" si="127"/>
        <v>137076.92307692306</v>
      </c>
      <c r="BC118" s="291">
        <f t="shared" si="128"/>
        <v>20561.538461538457</v>
      </c>
      <c r="BE118" s="238">
        <f t="shared" si="79"/>
        <v>0</v>
      </c>
      <c r="BF118" s="200">
        <f t="shared" si="80"/>
        <v>0</v>
      </c>
      <c r="BG118" s="200">
        <f t="shared" si="81"/>
        <v>0</v>
      </c>
      <c r="BH118" s="200">
        <f t="shared" si="82"/>
        <v>0</v>
      </c>
      <c r="BI118" s="200">
        <f t="shared" si="83"/>
        <v>0</v>
      </c>
      <c r="BJ118" s="200">
        <f t="shared" si="84"/>
        <v>0</v>
      </c>
      <c r="BK118" s="200">
        <f t="shared" si="85"/>
        <v>0</v>
      </c>
      <c r="BL118" s="200">
        <f t="shared" si="86"/>
        <v>0</v>
      </c>
      <c r="BM118" s="200">
        <f t="shared" si="87"/>
        <v>0</v>
      </c>
      <c r="BN118" s="200">
        <f t="shared" si="88"/>
        <v>0</v>
      </c>
      <c r="BO118" s="200">
        <f t="shared" si="89"/>
        <v>0</v>
      </c>
      <c r="BP118" s="200">
        <f t="shared" si="90"/>
        <v>0</v>
      </c>
      <c r="BQ118" s="200">
        <f t="shared" si="91"/>
        <v>0</v>
      </c>
      <c r="BR118" s="200">
        <f t="shared" si="92"/>
        <v>0</v>
      </c>
      <c r="BS118" s="200">
        <f t="shared" si="93"/>
        <v>0</v>
      </c>
      <c r="BT118" s="200">
        <f t="shared" si="94"/>
        <v>0</v>
      </c>
      <c r="BU118" s="200">
        <f t="shared" si="95"/>
        <v>0</v>
      </c>
      <c r="BV118" s="200">
        <f t="shared" si="96"/>
        <v>0</v>
      </c>
      <c r="BW118" s="200">
        <f t="shared" si="97"/>
        <v>0</v>
      </c>
      <c r="BX118" s="200">
        <f t="shared" si="98"/>
        <v>0</v>
      </c>
      <c r="BY118" s="200">
        <f t="shared" si="99"/>
        <v>0</v>
      </c>
      <c r="BZ118" s="200">
        <f t="shared" si="100"/>
        <v>0</v>
      </c>
      <c r="CA118" s="200">
        <f t="shared" si="101"/>
        <v>0</v>
      </c>
      <c r="CB118" s="200">
        <f t="shared" si="102"/>
        <v>0</v>
      </c>
      <c r="CC118" s="238">
        <f t="shared" si="103"/>
        <v>0</v>
      </c>
      <c r="CD118" s="187">
        <f t="shared" si="129"/>
        <v>0</v>
      </c>
    </row>
    <row r="119" spans="1:82" ht="13.9" x14ac:dyDescent="0.4">
      <c r="A119" s="12" t="str">
        <f>'Fibre Optic'!A119</f>
        <v>CBH Sidings SG</v>
      </c>
      <c r="B119" s="12">
        <f>'Fibre Optic'!B119</f>
        <v>8</v>
      </c>
      <c r="C119" t="str">
        <f>'Fibre Optic'!C119</f>
        <v>Tammin</v>
      </c>
      <c r="D119" s="204">
        <f>'DORC build-up'!I63</f>
        <v>1.3</v>
      </c>
      <c r="E119" s="188">
        <v>0</v>
      </c>
      <c r="F119" s="188">
        <v>0</v>
      </c>
      <c r="G119" s="188">
        <v>0</v>
      </c>
      <c r="H119" s="188">
        <v>0</v>
      </c>
      <c r="I119" s="188">
        <v>0</v>
      </c>
      <c r="J119" s="188">
        <v>0</v>
      </c>
      <c r="K119" s="188">
        <v>0</v>
      </c>
      <c r="L119" s="188">
        <v>0</v>
      </c>
      <c r="M119" s="188">
        <v>0</v>
      </c>
      <c r="N119" s="188">
        <v>0</v>
      </c>
      <c r="O119" s="188">
        <v>0</v>
      </c>
      <c r="P119" s="188">
        <v>0</v>
      </c>
      <c r="Q119" s="188">
        <v>0</v>
      </c>
      <c r="R119" s="188">
        <v>0</v>
      </c>
      <c r="S119" s="188">
        <v>0</v>
      </c>
      <c r="T119" s="188">
        <v>0</v>
      </c>
      <c r="U119" s="188">
        <v>0</v>
      </c>
      <c r="V119" s="188">
        <v>0</v>
      </c>
      <c r="W119" s="188">
        <v>0</v>
      </c>
      <c r="X119" s="188">
        <v>0</v>
      </c>
      <c r="Y119" s="188">
        <v>0</v>
      </c>
      <c r="Z119" s="188">
        <v>0</v>
      </c>
      <c r="AA119" s="188">
        <v>0</v>
      </c>
      <c r="AB119" s="188">
        <v>0</v>
      </c>
      <c r="AC119" s="188">
        <v>0</v>
      </c>
      <c r="AE119" s="291">
        <f t="shared" si="104"/>
        <v>68538.461538461532</v>
      </c>
      <c r="AF119" s="291">
        <f t="shared" si="105"/>
        <v>939207.07938461541</v>
      </c>
      <c r="AG119" s="291">
        <f t="shared" si="106"/>
        <v>205615.3846153846</v>
      </c>
      <c r="AH119" s="291">
        <f t="shared" si="107"/>
        <v>20561.538461538457</v>
      </c>
      <c r="AI119" s="291">
        <f t="shared" si="108"/>
        <v>27415.384615384617</v>
      </c>
      <c r="AJ119" s="291">
        <f t="shared" si="109"/>
        <v>68538.461538461532</v>
      </c>
      <c r="AK119" s="291">
        <f t="shared" si="110"/>
        <v>469603.53969230771</v>
      </c>
      <c r="AL119" s="291">
        <f t="shared" si="111"/>
        <v>34269.230769230766</v>
      </c>
      <c r="AM119" s="291">
        <f t="shared" si="112"/>
        <v>6853.8461538461543</v>
      </c>
      <c r="AN119" s="291">
        <f t="shared" si="113"/>
        <v>234801.7698461542</v>
      </c>
      <c r="AO119" s="291">
        <f t="shared" si="114"/>
        <v>137076.92307692306</v>
      </c>
      <c r="AP119" s="291">
        <f t="shared" si="115"/>
        <v>34269.230769230766</v>
      </c>
      <c r="AQ119" s="291">
        <f t="shared" si="116"/>
        <v>41123.076923076915</v>
      </c>
      <c r="AR119" s="291">
        <f t="shared" si="117"/>
        <v>274153.84615384613</v>
      </c>
      <c r="AS119" s="291">
        <f t="shared" si="118"/>
        <v>54830.769230769234</v>
      </c>
      <c r="AT119" s="291">
        <f t="shared" si="119"/>
        <v>6853.8461538461543</v>
      </c>
      <c r="AU119" s="291">
        <f t="shared" si="120"/>
        <v>137076.92307692306</v>
      </c>
      <c r="AV119" s="291">
        <f t="shared" si="121"/>
        <v>10966.153846153846</v>
      </c>
      <c r="AW119" s="291">
        <f t="shared" si="122"/>
        <v>10966.153846153846</v>
      </c>
      <c r="AX119" s="291">
        <f t="shared" si="123"/>
        <v>10966.153846153846</v>
      </c>
      <c r="AY119" s="291">
        <f t="shared" si="124"/>
        <v>10966.153846153846</v>
      </c>
      <c r="AZ119" s="291">
        <f t="shared" si="125"/>
        <v>10966.153846153846</v>
      </c>
      <c r="BA119" s="291">
        <f t="shared" si="126"/>
        <v>10966.153846153846</v>
      </c>
      <c r="BB119" s="291">
        <f t="shared" si="127"/>
        <v>137076.92307692306</v>
      </c>
      <c r="BC119" s="291">
        <f t="shared" si="128"/>
        <v>20561.538461538457</v>
      </c>
      <c r="BE119" s="238">
        <f t="shared" si="79"/>
        <v>0</v>
      </c>
      <c r="BF119" s="200">
        <f t="shared" si="80"/>
        <v>0</v>
      </c>
      <c r="BG119" s="200">
        <f t="shared" si="81"/>
        <v>0</v>
      </c>
      <c r="BH119" s="200">
        <f t="shared" si="82"/>
        <v>0</v>
      </c>
      <c r="BI119" s="200">
        <f t="shared" si="83"/>
        <v>0</v>
      </c>
      <c r="BJ119" s="200">
        <f t="shared" si="84"/>
        <v>0</v>
      </c>
      <c r="BK119" s="200">
        <f t="shared" si="85"/>
        <v>0</v>
      </c>
      <c r="BL119" s="200">
        <f t="shared" si="86"/>
        <v>0</v>
      </c>
      <c r="BM119" s="200">
        <f t="shared" si="87"/>
        <v>0</v>
      </c>
      <c r="BN119" s="200">
        <f t="shared" si="88"/>
        <v>0</v>
      </c>
      <c r="BO119" s="200">
        <f t="shared" si="89"/>
        <v>0</v>
      </c>
      <c r="BP119" s="200">
        <f t="shared" si="90"/>
        <v>0</v>
      </c>
      <c r="BQ119" s="200">
        <f t="shared" si="91"/>
        <v>0</v>
      </c>
      <c r="BR119" s="200">
        <f t="shared" si="92"/>
        <v>0</v>
      </c>
      <c r="BS119" s="200">
        <f t="shared" si="93"/>
        <v>0</v>
      </c>
      <c r="BT119" s="200">
        <f t="shared" si="94"/>
        <v>0</v>
      </c>
      <c r="BU119" s="200">
        <f t="shared" si="95"/>
        <v>0</v>
      </c>
      <c r="BV119" s="200">
        <f t="shared" si="96"/>
        <v>0</v>
      </c>
      <c r="BW119" s="200">
        <f t="shared" si="97"/>
        <v>0</v>
      </c>
      <c r="BX119" s="200">
        <f t="shared" si="98"/>
        <v>0</v>
      </c>
      <c r="BY119" s="200">
        <f t="shared" si="99"/>
        <v>0</v>
      </c>
      <c r="BZ119" s="200">
        <f t="shared" si="100"/>
        <v>0</v>
      </c>
      <c r="CA119" s="200">
        <f t="shared" si="101"/>
        <v>0</v>
      </c>
      <c r="CB119" s="200">
        <f t="shared" si="102"/>
        <v>0</v>
      </c>
      <c r="CC119" s="238">
        <f t="shared" si="103"/>
        <v>0</v>
      </c>
      <c r="CD119" s="187">
        <f t="shared" si="129"/>
        <v>0</v>
      </c>
    </row>
    <row r="120" spans="1:82" ht="13.9" x14ac:dyDescent="0.4">
      <c r="A120" s="12" t="str">
        <f>'Fibre Optic'!A120</f>
        <v>Sidings &amp; Other</v>
      </c>
      <c r="B120" s="12">
        <f>'Fibre Optic'!B120</f>
        <v>9</v>
      </c>
      <c r="C120" t="str">
        <f>'Fibre Optic'!C120</f>
        <v>Esperance Industrial Road</v>
      </c>
      <c r="D120" s="204">
        <f>'DORC build-up'!I64</f>
        <v>1.5</v>
      </c>
      <c r="E120" s="188">
        <v>0</v>
      </c>
      <c r="F120" s="188">
        <v>0</v>
      </c>
      <c r="G120" s="188">
        <v>0</v>
      </c>
      <c r="H120" s="188">
        <v>0</v>
      </c>
      <c r="I120" s="188">
        <v>0</v>
      </c>
      <c r="J120" s="188">
        <v>0</v>
      </c>
      <c r="K120" s="188">
        <v>0</v>
      </c>
      <c r="L120" s="188">
        <v>0</v>
      </c>
      <c r="M120" s="188">
        <v>0</v>
      </c>
      <c r="N120" s="188">
        <v>0</v>
      </c>
      <c r="O120" s="188">
        <v>0</v>
      </c>
      <c r="P120" s="188">
        <v>0</v>
      </c>
      <c r="Q120" s="188">
        <v>0</v>
      </c>
      <c r="R120" s="188">
        <v>0</v>
      </c>
      <c r="S120" s="188">
        <v>0</v>
      </c>
      <c r="T120" s="188">
        <v>0</v>
      </c>
      <c r="U120" s="188">
        <v>0</v>
      </c>
      <c r="V120" s="188">
        <v>0</v>
      </c>
      <c r="W120" s="188">
        <v>0</v>
      </c>
      <c r="X120" s="188">
        <v>0</v>
      </c>
      <c r="Y120" s="188">
        <v>0</v>
      </c>
      <c r="Z120" s="188">
        <v>0</v>
      </c>
      <c r="AA120" s="188">
        <v>0</v>
      </c>
      <c r="AB120" s="188">
        <v>0</v>
      </c>
      <c r="AC120" s="188">
        <v>0</v>
      </c>
      <c r="AE120" s="291">
        <f t="shared" si="104"/>
        <v>68538.461538461532</v>
      </c>
      <c r="AF120" s="291">
        <f t="shared" si="105"/>
        <v>939207.07938461541</v>
      </c>
      <c r="AG120" s="291">
        <f t="shared" si="106"/>
        <v>205615.3846153846</v>
      </c>
      <c r="AH120" s="291">
        <f t="shared" si="107"/>
        <v>20561.538461538457</v>
      </c>
      <c r="AI120" s="291">
        <f t="shared" si="108"/>
        <v>27415.384615384617</v>
      </c>
      <c r="AJ120" s="291">
        <f t="shared" si="109"/>
        <v>68538.461538461532</v>
      </c>
      <c r="AK120" s="291">
        <f t="shared" si="110"/>
        <v>469603.53969230771</v>
      </c>
      <c r="AL120" s="291">
        <f t="shared" si="111"/>
        <v>34269.230769230766</v>
      </c>
      <c r="AM120" s="291">
        <f t="shared" si="112"/>
        <v>6853.8461538461543</v>
      </c>
      <c r="AN120" s="291">
        <f t="shared" si="113"/>
        <v>234801.7698461542</v>
      </c>
      <c r="AO120" s="291">
        <f t="shared" si="114"/>
        <v>137076.92307692306</v>
      </c>
      <c r="AP120" s="291">
        <f t="shared" si="115"/>
        <v>34269.230769230766</v>
      </c>
      <c r="AQ120" s="291">
        <f t="shared" si="116"/>
        <v>41123.076923076915</v>
      </c>
      <c r="AR120" s="291">
        <f t="shared" si="117"/>
        <v>274153.84615384613</v>
      </c>
      <c r="AS120" s="291">
        <f t="shared" si="118"/>
        <v>54830.769230769234</v>
      </c>
      <c r="AT120" s="291">
        <f t="shared" si="119"/>
        <v>6853.8461538461543</v>
      </c>
      <c r="AU120" s="291">
        <f t="shared" si="120"/>
        <v>137076.92307692306</v>
      </c>
      <c r="AV120" s="291">
        <f t="shared" si="121"/>
        <v>10966.153846153846</v>
      </c>
      <c r="AW120" s="291">
        <f t="shared" si="122"/>
        <v>10966.153846153846</v>
      </c>
      <c r="AX120" s="291">
        <f t="shared" si="123"/>
        <v>10966.153846153846</v>
      </c>
      <c r="AY120" s="291">
        <f t="shared" si="124"/>
        <v>10966.153846153846</v>
      </c>
      <c r="AZ120" s="291">
        <f t="shared" si="125"/>
        <v>10966.153846153846</v>
      </c>
      <c r="BA120" s="291">
        <f t="shared" si="126"/>
        <v>10966.153846153846</v>
      </c>
      <c r="BB120" s="291">
        <f t="shared" si="127"/>
        <v>137076.92307692306</v>
      </c>
      <c r="BC120" s="291">
        <f t="shared" si="128"/>
        <v>20561.538461538457</v>
      </c>
      <c r="BE120" s="238">
        <f t="shared" si="79"/>
        <v>0</v>
      </c>
      <c r="BF120" s="200">
        <f t="shared" si="80"/>
        <v>0</v>
      </c>
      <c r="BG120" s="200">
        <f t="shared" si="81"/>
        <v>0</v>
      </c>
      <c r="BH120" s="200">
        <f t="shared" si="82"/>
        <v>0</v>
      </c>
      <c r="BI120" s="200">
        <f t="shared" si="83"/>
        <v>0</v>
      </c>
      <c r="BJ120" s="200">
        <f t="shared" si="84"/>
        <v>0</v>
      </c>
      <c r="BK120" s="200">
        <f t="shared" si="85"/>
        <v>0</v>
      </c>
      <c r="BL120" s="200">
        <f t="shared" si="86"/>
        <v>0</v>
      </c>
      <c r="BM120" s="200">
        <f t="shared" si="87"/>
        <v>0</v>
      </c>
      <c r="BN120" s="200">
        <f t="shared" si="88"/>
        <v>0</v>
      </c>
      <c r="BO120" s="200">
        <f t="shared" si="89"/>
        <v>0</v>
      </c>
      <c r="BP120" s="200">
        <f t="shared" si="90"/>
        <v>0</v>
      </c>
      <c r="BQ120" s="200">
        <f t="shared" si="91"/>
        <v>0</v>
      </c>
      <c r="BR120" s="200">
        <f t="shared" si="92"/>
        <v>0</v>
      </c>
      <c r="BS120" s="200">
        <f t="shared" si="93"/>
        <v>0</v>
      </c>
      <c r="BT120" s="200">
        <f t="shared" si="94"/>
        <v>0</v>
      </c>
      <c r="BU120" s="200">
        <f t="shared" si="95"/>
        <v>0</v>
      </c>
      <c r="BV120" s="200">
        <f t="shared" si="96"/>
        <v>0</v>
      </c>
      <c r="BW120" s="200">
        <f t="shared" si="97"/>
        <v>0</v>
      </c>
      <c r="BX120" s="200">
        <f t="shared" si="98"/>
        <v>0</v>
      </c>
      <c r="BY120" s="200">
        <f t="shared" si="99"/>
        <v>0</v>
      </c>
      <c r="BZ120" s="200">
        <f t="shared" si="100"/>
        <v>0</v>
      </c>
      <c r="CA120" s="200">
        <f t="shared" si="101"/>
        <v>0</v>
      </c>
      <c r="CB120" s="200">
        <f t="shared" si="102"/>
        <v>0</v>
      </c>
      <c r="CC120" s="238">
        <f t="shared" si="103"/>
        <v>0</v>
      </c>
      <c r="CD120" s="187">
        <f t="shared" si="129"/>
        <v>0</v>
      </c>
    </row>
    <row r="121" spans="1:82" ht="13.9" x14ac:dyDescent="0.4">
      <c r="A121" s="12" t="str">
        <f>'Fibre Optic'!A121</f>
        <v>Sidings &amp; Other</v>
      </c>
      <c r="B121" s="12">
        <f>'Fibre Optic'!B121</f>
        <v>9</v>
      </c>
      <c r="C121" t="str">
        <f>'Fibre Optic'!C121</f>
        <v>West Kalgoorlie Industrial Road</v>
      </c>
      <c r="D121" s="204">
        <f>'DORC build-up'!I65</f>
        <v>1.4</v>
      </c>
      <c r="E121" s="188">
        <v>0</v>
      </c>
      <c r="F121" s="188">
        <v>0</v>
      </c>
      <c r="G121" s="188">
        <v>0</v>
      </c>
      <c r="H121" s="188">
        <v>0</v>
      </c>
      <c r="I121" s="188">
        <v>0</v>
      </c>
      <c r="J121" s="188">
        <v>0</v>
      </c>
      <c r="K121" s="188">
        <v>0</v>
      </c>
      <c r="L121" s="188">
        <v>0</v>
      </c>
      <c r="M121" s="188">
        <v>0</v>
      </c>
      <c r="N121" s="188">
        <v>0</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E121" s="291">
        <f t="shared" si="104"/>
        <v>68538.461538461532</v>
      </c>
      <c r="AF121" s="291">
        <f t="shared" si="105"/>
        <v>939207.07938461541</v>
      </c>
      <c r="AG121" s="291">
        <f t="shared" si="106"/>
        <v>205615.3846153846</v>
      </c>
      <c r="AH121" s="291">
        <f t="shared" si="107"/>
        <v>20561.538461538457</v>
      </c>
      <c r="AI121" s="291">
        <f t="shared" si="108"/>
        <v>27415.384615384617</v>
      </c>
      <c r="AJ121" s="291">
        <f t="shared" si="109"/>
        <v>68538.461538461532</v>
      </c>
      <c r="AK121" s="291">
        <f t="shared" si="110"/>
        <v>469603.53969230771</v>
      </c>
      <c r="AL121" s="291">
        <f t="shared" si="111"/>
        <v>34269.230769230766</v>
      </c>
      <c r="AM121" s="291">
        <f t="shared" si="112"/>
        <v>6853.8461538461543</v>
      </c>
      <c r="AN121" s="291">
        <f t="shared" si="113"/>
        <v>234801.7698461542</v>
      </c>
      <c r="AO121" s="291">
        <f t="shared" si="114"/>
        <v>137076.92307692306</v>
      </c>
      <c r="AP121" s="291">
        <f t="shared" si="115"/>
        <v>34269.230769230766</v>
      </c>
      <c r="AQ121" s="291">
        <f t="shared" si="116"/>
        <v>41123.076923076915</v>
      </c>
      <c r="AR121" s="291">
        <f t="shared" si="117"/>
        <v>274153.84615384613</v>
      </c>
      <c r="AS121" s="291">
        <f t="shared" si="118"/>
        <v>54830.769230769234</v>
      </c>
      <c r="AT121" s="291">
        <f t="shared" si="119"/>
        <v>6853.8461538461543</v>
      </c>
      <c r="AU121" s="291">
        <f t="shared" si="120"/>
        <v>137076.92307692306</v>
      </c>
      <c r="AV121" s="291">
        <f t="shared" si="121"/>
        <v>10966.153846153846</v>
      </c>
      <c r="AW121" s="291">
        <f t="shared" si="122"/>
        <v>10966.153846153846</v>
      </c>
      <c r="AX121" s="291">
        <f t="shared" si="123"/>
        <v>10966.153846153846</v>
      </c>
      <c r="AY121" s="291">
        <f t="shared" si="124"/>
        <v>10966.153846153846</v>
      </c>
      <c r="AZ121" s="291">
        <f t="shared" si="125"/>
        <v>10966.153846153846</v>
      </c>
      <c r="BA121" s="291">
        <f t="shared" si="126"/>
        <v>10966.153846153846</v>
      </c>
      <c r="BB121" s="291">
        <f t="shared" si="127"/>
        <v>137076.92307692306</v>
      </c>
      <c r="BC121" s="291">
        <f t="shared" si="128"/>
        <v>20561.538461538457</v>
      </c>
      <c r="BE121" s="238">
        <f t="shared" si="79"/>
        <v>0</v>
      </c>
      <c r="BF121" s="200">
        <f t="shared" si="80"/>
        <v>0</v>
      </c>
      <c r="BG121" s="200">
        <f t="shared" si="81"/>
        <v>0</v>
      </c>
      <c r="BH121" s="200">
        <f t="shared" si="82"/>
        <v>0</v>
      </c>
      <c r="BI121" s="200">
        <f t="shared" si="83"/>
        <v>0</v>
      </c>
      <c r="BJ121" s="200">
        <f t="shared" si="84"/>
        <v>0</v>
      </c>
      <c r="BK121" s="200">
        <f t="shared" si="85"/>
        <v>0</v>
      </c>
      <c r="BL121" s="200">
        <f t="shared" si="86"/>
        <v>0</v>
      </c>
      <c r="BM121" s="200">
        <f t="shared" si="87"/>
        <v>0</v>
      </c>
      <c r="BN121" s="200">
        <f t="shared" si="88"/>
        <v>0</v>
      </c>
      <c r="BO121" s="200">
        <f t="shared" si="89"/>
        <v>0</v>
      </c>
      <c r="BP121" s="200">
        <f t="shared" si="90"/>
        <v>0</v>
      </c>
      <c r="BQ121" s="200">
        <f t="shared" si="91"/>
        <v>0</v>
      </c>
      <c r="BR121" s="200">
        <f t="shared" si="92"/>
        <v>0</v>
      </c>
      <c r="BS121" s="200">
        <f t="shared" si="93"/>
        <v>0</v>
      </c>
      <c r="BT121" s="200">
        <f t="shared" si="94"/>
        <v>0</v>
      </c>
      <c r="BU121" s="200">
        <f t="shared" si="95"/>
        <v>0</v>
      </c>
      <c r="BV121" s="200">
        <f t="shared" si="96"/>
        <v>0</v>
      </c>
      <c r="BW121" s="200">
        <f t="shared" si="97"/>
        <v>0</v>
      </c>
      <c r="BX121" s="200">
        <f t="shared" si="98"/>
        <v>0</v>
      </c>
      <c r="BY121" s="200">
        <f t="shared" si="99"/>
        <v>0</v>
      </c>
      <c r="BZ121" s="200">
        <f t="shared" si="100"/>
        <v>0</v>
      </c>
      <c r="CA121" s="200">
        <f t="shared" si="101"/>
        <v>0</v>
      </c>
      <c r="CB121" s="200">
        <f t="shared" si="102"/>
        <v>0</v>
      </c>
      <c r="CC121" s="238">
        <f t="shared" si="103"/>
        <v>0</v>
      </c>
      <c r="CD121" s="187">
        <f t="shared" si="129"/>
        <v>0</v>
      </c>
    </row>
    <row r="122" spans="1:82" ht="13.9" x14ac:dyDescent="0.4">
      <c r="A122" s="12" t="str">
        <f>'Fibre Optic'!A122</f>
        <v>Sidings &amp; Other</v>
      </c>
      <c r="B122" s="12">
        <f>'Fibre Optic'!B122</f>
        <v>9</v>
      </c>
      <c r="C122" t="str">
        <f>'Fibre Optic'!C122</f>
        <v>Kewdale North Grid</v>
      </c>
      <c r="D122" s="204">
        <f>'DORC build-up'!I66</f>
        <v>1</v>
      </c>
      <c r="E122" s="188">
        <v>0</v>
      </c>
      <c r="F122" s="188">
        <v>0</v>
      </c>
      <c r="G122" s="188">
        <v>0</v>
      </c>
      <c r="H122" s="188">
        <v>0</v>
      </c>
      <c r="I122" s="188">
        <v>0</v>
      </c>
      <c r="J122" s="188">
        <v>0</v>
      </c>
      <c r="K122" s="188">
        <v>0</v>
      </c>
      <c r="L122" s="188">
        <v>0</v>
      </c>
      <c r="M122" s="188">
        <v>0</v>
      </c>
      <c r="N122" s="188">
        <v>0</v>
      </c>
      <c r="O122" s="188">
        <v>0</v>
      </c>
      <c r="P122" s="188">
        <v>0</v>
      </c>
      <c r="Q122" s="188">
        <v>0</v>
      </c>
      <c r="R122" s="188">
        <v>0</v>
      </c>
      <c r="S122" s="188">
        <v>0</v>
      </c>
      <c r="T122" s="188">
        <v>0</v>
      </c>
      <c r="U122" s="188">
        <v>0</v>
      </c>
      <c r="V122" s="188">
        <v>0</v>
      </c>
      <c r="W122" s="188">
        <v>0</v>
      </c>
      <c r="X122" s="188">
        <v>0</v>
      </c>
      <c r="Y122" s="188">
        <v>0</v>
      </c>
      <c r="Z122" s="188">
        <v>0</v>
      </c>
      <c r="AA122" s="188">
        <v>0</v>
      </c>
      <c r="AB122" s="188">
        <v>0</v>
      </c>
      <c r="AC122" s="188">
        <v>0</v>
      </c>
      <c r="AE122" s="291">
        <f t="shared" si="104"/>
        <v>68538.461538461532</v>
      </c>
      <c r="AF122" s="291">
        <f t="shared" si="105"/>
        <v>939207.07938461541</v>
      </c>
      <c r="AG122" s="291">
        <f t="shared" si="106"/>
        <v>205615.3846153846</v>
      </c>
      <c r="AH122" s="291">
        <f t="shared" si="107"/>
        <v>20561.538461538457</v>
      </c>
      <c r="AI122" s="291">
        <f t="shared" si="108"/>
        <v>27415.384615384617</v>
      </c>
      <c r="AJ122" s="291">
        <f t="shared" si="109"/>
        <v>68538.461538461532</v>
      </c>
      <c r="AK122" s="291">
        <f t="shared" si="110"/>
        <v>469603.53969230771</v>
      </c>
      <c r="AL122" s="291">
        <f t="shared" si="111"/>
        <v>34269.230769230766</v>
      </c>
      <c r="AM122" s="291">
        <f t="shared" si="112"/>
        <v>6853.8461538461543</v>
      </c>
      <c r="AN122" s="291">
        <f t="shared" si="113"/>
        <v>234801.7698461542</v>
      </c>
      <c r="AO122" s="291">
        <f t="shared" si="114"/>
        <v>137076.92307692306</v>
      </c>
      <c r="AP122" s="291">
        <f t="shared" si="115"/>
        <v>34269.230769230766</v>
      </c>
      <c r="AQ122" s="291">
        <f t="shared" si="116"/>
        <v>41123.076923076915</v>
      </c>
      <c r="AR122" s="291">
        <f t="shared" si="117"/>
        <v>274153.84615384613</v>
      </c>
      <c r="AS122" s="291">
        <f t="shared" si="118"/>
        <v>54830.769230769234</v>
      </c>
      <c r="AT122" s="291">
        <f t="shared" si="119"/>
        <v>6853.8461538461543</v>
      </c>
      <c r="AU122" s="291">
        <f t="shared" si="120"/>
        <v>137076.92307692306</v>
      </c>
      <c r="AV122" s="291">
        <f t="shared" si="121"/>
        <v>10966.153846153846</v>
      </c>
      <c r="AW122" s="291">
        <f t="shared" si="122"/>
        <v>10966.153846153846</v>
      </c>
      <c r="AX122" s="291">
        <f t="shared" si="123"/>
        <v>10966.153846153846</v>
      </c>
      <c r="AY122" s="291">
        <f t="shared" si="124"/>
        <v>10966.153846153846</v>
      </c>
      <c r="AZ122" s="291">
        <f t="shared" si="125"/>
        <v>10966.153846153846</v>
      </c>
      <c r="BA122" s="291">
        <f t="shared" si="126"/>
        <v>10966.153846153846</v>
      </c>
      <c r="BB122" s="291">
        <f t="shared" si="127"/>
        <v>137076.92307692306</v>
      </c>
      <c r="BC122" s="291">
        <f t="shared" si="128"/>
        <v>20561.538461538457</v>
      </c>
      <c r="BE122" s="238">
        <f t="shared" si="79"/>
        <v>0</v>
      </c>
      <c r="BF122" s="200">
        <f t="shared" si="80"/>
        <v>0</v>
      </c>
      <c r="BG122" s="200">
        <f t="shared" si="81"/>
        <v>0</v>
      </c>
      <c r="BH122" s="200">
        <f t="shared" si="82"/>
        <v>0</v>
      </c>
      <c r="BI122" s="200">
        <f t="shared" si="83"/>
        <v>0</v>
      </c>
      <c r="BJ122" s="200">
        <f t="shared" si="84"/>
        <v>0</v>
      </c>
      <c r="BK122" s="200">
        <f t="shared" si="85"/>
        <v>0</v>
      </c>
      <c r="BL122" s="200">
        <f t="shared" si="86"/>
        <v>0</v>
      </c>
      <c r="BM122" s="200">
        <f t="shared" si="87"/>
        <v>0</v>
      </c>
      <c r="BN122" s="200">
        <f t="shared" si="88"/>
        <v>0</v>
      </c>
      <c r="BO122" s="200">
        <f t="shared" si="89"/>
        <v>0</v>
      </c>
      <c r="BP122" s="200">
        <f t="shared" si="90"/>
        <v>0</v>
      </c>
      <c r="BQ122" s="200">
        <f t="shared" si="91"/>
        <v>0</v>
      </c>
      <c r="BR122" s="200">
        <f t="shared" si="92"/>
        <v>0</v>
      </c>
      <c r="BS122" s="200">
        <f t="shared" si="93"/>
        <v>0</v>
      </c>
      <c r="BT122" s="200">
        <f t="shared" si="94"/>
        <v>0</v>
      </c>
      <c r="BU122" s="200">
        <f t="shared" si="95"/>
        <v>0</v>
      </c>
      <c r="BV122" s="200">
        <f t="shared" si="96"/>
        <v>0</v>
      </c>
      <c r="BW122" s="200">
        <f t="shared" si="97"/>
        <v>0</v>
      </c>
      <c r="BX122" s="200">
        <f t="shared" si="98"/>
        <v>0</v>
      </c>
      <c r="BY122" s="200">
        <f t="shared" si="99"/>
        <v>0</v>
      </c>
      <c r="BZ122" s="200">
        <f t="shared" si="100"/>
        <v>0</v>
      </c>
      <c r="CA122" s="200">
        <f t="shared" si="101"/>
        <v>0</v>
      </c>
      <c r="CB122" s="200">
        <f t="shared" si="102"/>
        <v>0</v>
      </c>
      <c r="CC122" s="238">
        <f t="shared" si="103"/>
        <v>0</v>
      </c>
      <c r="CD122" s="187">
        <f t="shared" si="129"/>
        <v>0</v>
      </c>
    </row>
    <row r="123" spans="1:82" ht="13.9" x14ac:dyDescent="0.4">
      <c r="A123" s="12" t="str">
        <f>'Fibre Optic'!A123</f>
        <v>Sidings &amp; Other</v>
      </c>
      <c r="B123" s="12">
        <f>'Fibre Optic'!B123</f>
        <v>9</v>
      </c>
      <c r="C123" t="str">
        <f>'Fibre Optic'!C123</f>
        <v>Kewdale BP Loading Depot</v>
      </c>
      <c r="D123" s="204">
        <f>'DORC build-up'!I67</f>
        <v>1</v>
      </c>
      <c r="E123" s="188">
        <v>0</v>
      </c>
      <c r="F123" s="188">
        <v>0</v>
      </c>
      <c r="G123" s="188">
        <v>0</v>
      </c>
      <c r="H123" s="188">
        <v>0</v>
      </c>
      <c r="I123" s="188">
        <v>0</v>
      </c>
      <c r="J123" s="188">
        <v>0</v>
      </c>
      <c r="K123" s="188">
        <v>0</v>
      </c>
      <c r="L123" s="188">
        <v>0</v>
      </c>
      <c r="M123" s="188">
        <v>0</v>
      </c>
      <c r="N123" s="188">
        <v>0</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E123" s="291">
        <f t="shared" si="104"/>
        <v>68538.461538461532</v>
      </c>
      <c r="AF123" s="291">
        <f t="shared" si="105"/>
        <v>939207.07938461541</v>
      </c>
      <c r="AG123" s="291">
        <f t="shared" si="106"/>
        <v>205615.3846153846</v>
      </c>
      <c r="AH123" s="291">
        <f t="shared" si="107"/>
        <v>20561.538461538457</v>
      </c>
      <c r="AI123" s="291">
        <f t="shared" si="108"/>
        <v>27415.384615384617</v>
      </c>
      <c r="AJ123" s="291">
        <f t="shared" si="109"/>
        <v>68538.461538461532</v>
      </c>
      <c r="AK123" s="291">
        <f t="shared" si="110"/>
        <v>469603.53969230771</v>
      </c>
      <c r="AL123" s="291">
        <f t="shared" si="111"/>
        <v>34269.230769230766</v>
      </c>
      <c r="AM123" s="291">
        <f t="shared" si="112"/>
        <v>6853.8461538461543</v>
      </c>
      <c r="AN123" s="291">
        <f t="shared" si="113"/>
        <v>234801.7698461542</v>
      </c>
      <c r="AO123" s="291">
        <f t="shared" si="114"/>
        <v>137076.92307692306</v>
      </c>
      <c r="AP123" s="291">
        <f t="shared" si="115"/>
        <v>34269.230769230766</v>
      </c>
      <c r="AQ123" s="291">
        <f t="shared" si="116"/>
        <v>41123.076923076915</v>
      </c>
      <c r="AR123" s="291">
        <f t="shared" si="117"/>
        <v>274153.84615384613</v>
      </c>
      <c r="AS123" s="291">
        <f t="shared" si="118"/>
        <v>54830.769230769234</v>
      </c>
      <c r="AT123" s="291">
        <f t="shared" si="119"/>
        <v>6853.8461538461543</v>
      </c>
      <c r="AU123" s="291">
        <f t="shared" si="120"/>
        <v>137076.92307692306</v>
      </c>
      <c r="AV123" s="291">
        <f t="shared" si="121"/>
        <v>10966.153846153846</v>
      </c>
      <c r="AW123" s="291">
        <f t="shared" si="122"/>
        <v>10966.153846153846</v>
      </c>
      <c r="AX123" s="291">
        <f t="shared" si="123"/>
        <v>10966.153846153846</v>
      </c>
      <c r="AY123" s="291">
        <f t="shared" si="124"/>
        <v>10966.153846153846</v>
      </c>
      <c r="AZ123" s="291">
        <f t="shared" si="125"/>
        <v>10966.153846153846</v>
      </c>
      <c r="BA123" s="291">
        <f t="shared" si="126"/>
        <v>10966.153846153846</v>
      </c>
      <c r="BB123" s="291">
        <f t="shared" si="127"/>
        <v>137076.92307692306</v>
      </c>
      <c r="BC123" s="291">
        <f t="shared" si="128"/>
        <v>20561.538461538457</v>
      </c>
      <c r="BE123" s="238">
        <f t="shared" si="79"/>
        <v>0</v>
      </c>
      <c r="BF123" s="200">
        <f t="shared" si="80"/>
        <v>0</v>
      </c>
      <c r="BG123" s="200">
        <f t="shared" si="81"/>
        <v>0</v>
      </c>
      <c r="BH123" s="200">
        <f t="shared" si="82"/>
        <v>0</v>
      </c>
      <c r="BI123" s="200">
        <f t="shared" si="83"/>
        <v>0</v>
      </c>
      <c r="BJ123" s="200">
        <f t="shared" si="84"/>
        <v>0</v>
      </c>
      <c r="BK123" s="200">
        <f t="shared" si="85"/>
        <v>0</v>
      </c>
      <c r="BL123" s="200">
        <f t="shared" si="86"/>
        <v>0</v>
      </c>
      <c r="BM123" s="200">
        <f t="shared" si="87"/>
        <v>0</v>
      </c>
      <c r="BN123" s="200">
        <f t="shared" si="88"/>
        <v>0</v>
      </c>
      <c r="BO123" s="200">
        <f t="shared" si="89"/>
        <v>0</v>
      </c>
      <c r="BP123" s="200">
        <f t="shared" si="90"/>
        <v>0</v>
      </c>
      <c r="BQ123" s="200">
        <f t="shared" si="91"/>
        <v>0</v>
      </c>
      <c r="BR123" s="200">
        <f t="shared" si="92"/>
        <v>0</v>
      </c>
      <c r="BS123" s="200">
        <f t="shared" si="93"/>
        <v>0</v>
      </c>
      <c r="BT123" s="200">
        <f t="shared" si="94"/>
        <v>0</v>
      </c>
      <c r="BU123" s="200">
        <f t="shared" si="95"/>
        <v>0</v>
      </c>
      <c r="BV123" s="200">
        <f t="shared" si="96"/>
        <v>0</v>
      </c>
      <c r="BW123" s="200">
        <f t="shared" si="97"/>
        <v>0</v>
      </c>
      <c r="BX123" s="200">
        <f t="shared" si="98"/>
        <v>0</v>
      </c>
      <c r="BY123" s="200">
        <f t="shared" si="99"/>
        <v>0</v>
      </c>
      <c r="BZ123" s="200">
        <f t="shared" si="100"/>
        <v>0</v>
      </c>
      <c r="CA123" s="200">
        <f t="shared" si="101"/>
        <v>0</v>
      </c>
      <c r="CB123" s="200">
        <f t="shared" si="102"/>
        <v>0</v>
      </c>
      <c r="CC123" s="238">
        <f t="shared" si="103"/>
        <v>0</v>
      </c>
      <c r="CD123" s="187">
        <f t="shared" si="129"/>
        <v>0</v>
      </c>
    </row>
    <row r="124" spans="1:82" ht="13.9" x14ac:dyDescent="0.4">
      <c r="A124" s="12" t="str">
        <f>'Fibre Optic'!A124</f>
        <v>SWM</v>
      </c>
      <c r="B124" s="12">
        <f>'Fibre Optic'!B124</f>
        <v>10</v>
      </c>
      <c r="C124" t="str">
        <f>'Fibre Optic'!C124</f>
        <v>Kwinana</v>
      </c>
      <c r="D124" s="204">
        <f>'DORC build-up'!I68</f>
        <v>0</v>
      </c>
      <c r="E124" s="188">
        <v>0</v>
      </c>
      <c r="F124" s="188">
        <v>0</v>
      </c>
      <c r="G124" s="188">
        <v>0</v>
      </c>
      <c r="H124" s="188">
        <v>0</v>
      </c>
      <c r="I124" s="188">
        <v>0</v>
      </c>
      <c r="J124" s="188">
        <v>0</v>
      </c>
      <c r="K124" s="188">
        <v>0</v>
      </c>
      <c r="L124" s="188">
        <v>0</v>
      </c>
      <c r="M124" s="188">
        <v>0</v>
      </c>
      <c r="N124" s="188">
        <v>0</v>
      </c>
      <c r="O124" s="188">
        <v>0</v>
      </c>
      <c r="P124" s="188">
        <v>0</v>
      </c>
      <c r="Q124" s="188">
        <v>0</v>
      </c>
      <c r="R124" s="188">
        <v>0</v>
      </c>
      <c r="S124" s="188">
        <v>0</v>
      </c>
      <c r="T124" s="188">
        <v>0</v>
      </c>
      <c r="U124" s="188">
        <v>0</v>
      </c>
      <c r="V124" s="188">
        <v>0</v>
      </c>
      <c r="W124" s="188">
        <v>0</v>
      </c>
      <c r="X124" s="188">
        <v>0</v>
      </c>
      <c r="Y124" s="188">
        <v>0</v>
      </c>
      <c r="Z124" s="188">
        <v>0</v>
      </c>
      <c r="AA124" s="188">
        <v>0</v>
      </c>
      <c r="AB124" s="188">
        <v>0</v>
      </c>
      <c r="AC124" s="188">
        <v>0</v>
      </c>
      <c r="AE124" s="291">
        <f t="shared" si="104"/>
        <v>68538.461538461532</v>
      </c>
      <c r="AF124" s="291">
        <f t="shared" si="105"/>
        <v>939207.07938461541</v>
      </c>
      <c r="AG124" s="291">
        <f t="shared" si="106"/>
        <v>205615.3846153846</v>
      </c>
      <c r="AH124" s="291">
        <f t="shared" si="107"/>
        <v>20561.538461538457</v>
      </c>
      <c r="AI124" s="291">
        <f t="shared" si="108"/>
        <v>27415.384615384617</v>
      </c>
      <c r="AJ124" s="291">
        <f t="shared" si="109"/>
        <v>68538.461538461532</v>
      </c>
      <c r="AK124" s="291">
        <f t="shared" si="110"/>
        <v>469603.53969230771</v>
      </c>
      <c r="AL124" s="291">
        <f t="shared" si="111"/>
        <v>34269.230769230766</v>
      </c>
      <c r="AM124" s="291">
        <f t="shared" si="112"/>
        <v>6853.8461538461543</v>
      </c>
      <c r="AN124" s="291">
        <f t="shared" si="113"/>
        <v>234801.7698461542</v>
      </c>
      <c r="AO124" s="291">
        <f t="shared" si="114"/>
        <v>137076.92307692306</v>
      </c>
      <c r="AP124" s="291">
        <f t="shared" si="115"/>
        <v>34269.230769230766</v>
      </c>
      <c r="AQ124" s="291">
        <f t="shared" si="116"/>
        <v>41123.076923076915</v>
      </c>
      <c r="AR124" s="291">
        <f t="shared" si="117"/>
        <v>274153.84615384613</v>
      </c>
      <c r="AS124" s="291">
        <f t="shared" si="118"/>
        <v>54830.769230769234</v>
      </c>
      <c r="AT124" s="291">
        <f t="shared" si="119"/>
        <v>6853.8461538461543</v>
      </c>
      <c r="AU124" s="291">
        <f t="shared" si="120"/>
        <v>137076.92307692306</v>
      </c>
      <c r="AV124" s="291">
        <f t="shared" si="121"/>
        <v>10966.153846153846</v>
      </c>
      <c r="AW124" s="291">
        <f t="shared" si="122"/>
        <v>10966.153846153846</v>
      </c>
      <c r="AX124" s="291">
        <f t="shared" si="123"/>
        <v>10966.153846153846</v>
      </c>
      <c r="AY124" s="291">
        <f t="shared" si="124"/>
        <v>10966.153846153846</v>
      </c>
      <c r="AZ124" s="291">
        <f t="shared" si="125"/>
        <v>10966.153846153846</v>
      </c>
      <c r="BA124" s="291">
        <f t="shared" si="126"/>
        <v>10966.153846153846</v>
      </c>
      <c r="BB124" s="291">
        <f t="shared" si="127"/>
        <v>137076.92307692306</v>
      </c>
      <c r="BC124" s="291">
        <f t="shared" si="128"/>
        <v>20561.538461538457</v>
      </c>
      <c r="BE124" s="238">
        <f t="shared" si="79"/>
        <v>0</v>
      </c>
      <c r="BF124" s="200">
        <f t="shared" si="80"/>
        <v>0</v>
      </c>
      <c r="BG124" s="200">
        <f t="shared" si="81"/>
        <v>0</v>
      </c>
      <c r="BH124" s="200">
        <f t="shared" si="82"/>
        <v>0</v>
      </c>
      <c r="BI124" s="200">
        <f t="shared" si="83"/>
        <v>0</v>
      </c>
      <c r="BJ124" s="200">
        <f t="shared" si="84"/>
        <v>0</v>
      </c>
      <c r="BK124" s="200">
        <f t="shared" si="85"/>
        <v>0</v>
      </c>
      <c r="BL124" s="200">
        <f t="shared" si="86"/>
        <v>0</v>
      </c>
      <c r="BM124" s="200">
        <f t="shared" si="87"/>
        <v>0</v>
      </c>
      <c r="BN124" s="200">
        <f t="shared" si="88"/>
        <v>0</v>
      </c>
      <c r="BO124" s="200">
        <f t="shared" si="89"/>
        <v>0</v>
      </c>
      <c r="BP124" s="200">
        <f t="shared" si="90"/>
        <v>0</v>
      </c>
      <c r="BQ124" s="200">
        <f t="shared" si="91"/>
        <v>0</v>
      </c>
      <c r="BR124" s="200">
        <f t="shared" si="92"/>
        <v>0</v>
      </c>
      <c r="BS124" s="200">
        <f t="shared" si="93"/>
        <v>0</v>
      </c>
      <c r="BT124" s="200">
        <f t="shared" si="94"/>
        <v>0</v>
      </c>
      <c r="BU124" s="200">
        <f t="shared" si="95"/>
        <v>0</v>
      </c>
      <c r="BV124" s="200">
        <f t="shared" si="96"/>
        <v>0</v>
      </c>
      <c r="BW124" s="200">
        <f t="shared" si="97"/>
        <v>0</v>
      </c>
      <c r="BX124" s="200">
        <f t="shared" si="98"/>
        <v>0</v>
      </c>
      <c r="BY124" s="200">
        <f t="shared" si="99"/>
        <v>0</v>
      </c>
      <c r="BZ124" s="200">
        <f t="shared" si="100"/>
        <v>0</v>
      </c>
      <c r="CA124" s="200">
        <f t="shared" si="101"/>
        <v>0</v>
      </c>
      <c r="CB124" s="200">
        <f t="shared" si="102"/>
        <v>0</v>
      </c>
      <c r="CC124" s="238">
        <f t="shared" si="103"/>
        <v>0</v>
      </c>
      <c r="CD124" s="187">
        <f t="shared" si="129"/>
        <v>0</v>
      </c>
    </row>
    <row r="125" spans="1:82" ht="13.9" x14ac:dyDescent="0.4">
      <c r="A125" s="12" t="str">
        <f>'Fibre Optic'!A125</f>
        <v>SWM</v>
      </c>
      <c r="B125" s="12">
        <f>'Fibre Optic'!B125</f>
        <v>10</v>
      </c>
      <c r="C125" t="str">
        <f>'Fibre Optic'!C125</f>
        <v>Kwinana to Mundijong Junction</v>
      </c>
      <c r="D125" s="204">
        <f>'DORC build-up'!I69</f>
        <v>1.2</v>
      </c>
      <c r="E125" s="188">
        <v>1</v>
      </c>
      <c r="F125" s="188">
        <v>5</v>
      </c>
      <c r="G125" s="188">
        <v>3</v>
      </c>
      <c r="H125" s="188">
        <v>0</v>
      </c>
      <c r="I125" s="188">
        <v>36</v>
      </c>
      <c r="J125" s="188">
        <v>4</v>
      </c>
      <c r="K125" s="188">
        <v>4</v>
      </c>
      <c r="L125" s="188">
        <v>0</v>
      </c>
      <c r="M125" s="188">
        <v>0</v>
      </c>
      <c r="N125" s="188">
        <v>0</v>
      </c>
      <c r="O125" s="188">
        <v>21</v>
      </c>
      <c r="P125" s="188">
        <v>0</v>
      </c>
      <c r="Q125" s="188">
        <v>19</v>
      </c>
      <c r="R125" s="188">
        <v>0</v>
      </c>
      <c r="S125" s="188">
        <v>32</v>
      </c>
      <c r="T125" s="188">
        <v>0</v>
      </c>
      <c r="U125" s="188">
        <v>0</v>
      </c>
      <c r="V125" s="188">
        <v>8</v>
      </c>
      <c r="W125" s="188">
        <v>16</v>
      </c>
      <c r="X125" s="188">
        <v>5</v>
      </c>
      <c r="Y125" s="188">
        <v>0</v>
      </c>
      <c r="Z125" s="188">
        <v>32</v>
      </c>
      <c r="AA125" s="188">
        <v>0</v>
      </c>
      <c r="AB125" s="188">
        <v>0</v>
      </c>
      <c r="AC125" s="188">
        <v>0</v>
      </c>
      <c r="AE125" s="291">
        <f t="shared" si="104"/>
        <v>68538.461538461532</v>
      </c>
      <c r="AF125" s="291">
        <f t="shared" si="105"/>
        <v>939207.07938461541</v>
      </c>
      <c r="AG125" s="291">
        <f t="shared" si="106"/>
        <v>205615.3846153846</v>
      </c>
      <c r="AH125" s="291">
        <f t="shared" si="107"/>
        <v>20561.538461538457</v>
      </c>
      <c r="AI125" s="291">
        <f t="shared" si="108"/>
        <v>27415.384615384617</v>
      </c>
      <c r="AJ125" s="291">
        <f t="shared" si="109"/>
        <v>68538.461538461532</v>
      </c>
      <c r="AK125" s="291">
        <f t="shared" si="110"/>
        <v>469603.53969230771</v>
      </c>
      <c r="AL125" s="291">
        <f t="shared" si="111"/>
        <v>34269.230769230766</v>
      </c>
      <c r="AM125" s="291">
        <f t="shared" si="112"/>
        <v>6853.8461538461543</v>
      </c>
      <c r="AN125" s="291">
        <f t="shared" si="113"/>
        <v>234801.7698461542</v>
      </c>
      <c r="AO125" s="291">
        <f t="shared" si="114"/>
        <v>137076.92307692306</v>
      </c>
      <c r="AP125" s="291">
        <f t="shared" si="115"/>
        <v>34269.230769230766</v>
      </c>
      <c r="AQ125" s="291">
        <f t="shared" si="116"/>
        <v>41123.076923076915</v>
      </c>
      <c r="AR125" s="291">
        <f t="shared" si="117"/>
        <v>274153.84615384613</v>
      </c>
      <c r="AS125" s="291">
        <f t="shared" si="118"/>
        <v>54830.769230769234</v>
      </c>
      <c r="AT125" s="291">
        <f t="shared" si="119"/>
        <v>6853.8461538461543</v>
      </c>
      <c r="AU125" s="291">
        <f t="shared" si="120"/>
        <v>137076.92307692306</v>
      </c>
      <c r="AV125" s="291">
        <f t="shared" si="121"/>
        <v>10966.153846153846</v>
      </c>
      <c r="AW125" s="291">
        <f t="shared" si="122"/>
        <v>10966.153846153846</v>
      </c>
      <c r="AX125" s="291">
        <f t="shared" si="123"/>
        <v>10966.153846153846</v>
      </c>
      <c r="AY125" s="291">
        <f t="shared" si="124"/>
        <v>10966.153846153846</v>
      </c>
      <c r="AZ125" s="291">
        <f t="shared" si="125"/>
        <v>10966.153846153846</v>
      </c>
      <c r="BA125" s="291">
        <f t="shared" si="126"/>
        <v>10966.153846153846</v>
      </c>
      <c r="BB125" s="291">
        <f t="shared" si="127"/>
        <v>137076.92307692306</v>
      </c>
      <c r="BC125" s="291">
        <f t="shared" si="128"/>
        <v>20561.538461538457</v>
      </c>
      <c r="BE125" s="238">
        <f t="shared" si="79"/>
        <v>82246.153846153829</v>
      </c>
      <c r="BF125" s="200">
        <f t="shared" si="80"/>
        <v>5635242.4763076929</v>
      </c>
      <c r="BG125" s="200">
        <f t="shared" si="81"/>
        <v>740215.38461538451</v>
      </c>
      <c r="BH125" s="200">
        <f t="shared" si="82"/>
        <v>0</v>
      </c>
      <c r="BI125" s="200">
        <f t="shared" si="83"/>
        <v>1184344.6153846155</v>
      </c>
      <c r="BJ125" s="200">
        <f t="shared" si="84"/>
        <v>328984.61538461532</v>
      </c>
      <c r="BK125" s="200">
        <f t="shared" si="85"/>
        <v>2254096.9905230771</v>
      </c>
      <c r="BL125" s="200">
        <f t="shared" si="86"/>
        <v>0</v>
      </c>
      <c r="BM125" s="200">
        <f t="shared" si="87"/>
        <v>0</v>
      </c>
      <c r="BN125" s="200">
        <f t="shared" si="88"/>
        <v>0</v>
      </c>
      <c r="BO125" s="200">
        <f t="shared" si="89"/>
        <v>3454338.4615384615</v>
      </c>
      <c r="BP125" s="200">
        <f t="shared" si="90"/>
        <v>0</v>
      </c>
      <c r="BQ125" s="200">
        <f t="shared" si="91"/>
        <v>937606.15384615364</v>
      </c>
      <c r="BR125" s="200">
        <f t="shared" si="92"/>
        <v>0</v>
      </c>
      <c r="BS125" s="200">
        <f t="shared" si="93"/>
        <v>2105501.5384615385</v>
      </c>
      <c r="BT125" s="200">
        <f t="shared" si="94"/>
        <v>0</v>
      </c>
      <c r="BU125" s="200">
        <f t="shared" si="95"/>
        <v>0</v>
      </c>
      <c r="BV125" s="200">
        <f t="shared" si="96"/>
        <v>105275.07692307692</v>
      </c>
      <c r="BW125" s="200">
        <f t="shared" si="97"/>
        <v>210550.15384615384</v>
      </c>
      <c r="BX125" s="200">
        <f t="shared" si="98"/>
        <v>65796.923076923063</v>
      </c>
      <c r="BY125" s="200">
        <f t="shared" si="99"/>
        <v>0</v>
      </c>
      <c r="BZ125" s="200">
        <f t="shared" si="100"/>
        <v>421100.30769230769</v>
      </c>
      <c r="CA125" s="200">
        <f t="shared" si="101"/>
        <v>0</v>
      </c>
      <c r="CB125" s="200">
        <f t="shared" si="102"/>
        <v>0</v>
      </c>
      <c r="CC125" s="238">
        <f t="shared" si="103"/>
        <v>0</v>
      </c>
      <c r="CD125" s="187">
        <f t="shared" si="129"/>
        <v>17525298.851446155</v>
      </c>
    </row>
    <row r="126" spans="1:82" ht="13.9" x14ac:dyDescent="0.4">
      <c r="A126" s="12" t="str">
        <f>'Fibre Optic'!A126</f>
        <v>SWM</v>
      </c>
      <c r="B126" s="12">
        <f>'Fibre Optic'!B126</f>
        <v>11</v>
      </c>
      <c r="C126" t="str">
        <f>'Fibre Optic'!C126</f>
        <v>Mundijong Junction to Pinjarra</v>
      </c>
      <c r="D126" s="204">
        <f>'DORC build-up'!I70</f>
        <v>1.2</v>
      </c>
      <c r="E126" s="188">
        <v>4</v>
      </c>
      <c r="F126" s="188">
        <v>4</v>
      </c>
      <c r="G126" s="188">
        <v>7</v>
      </c>
      <c r="H126" s="188">
        <v>5</v>
      </c>
      <c r="I126" s="188">
        <v>29</v>
      </c>
      <c r="J126" s="188">
        <v>12</v>
      </c>
      <c r="K126" s="188">
        <v>10</v>
      </c>
      <c r="L126" s="188">
        <v>0</v>
      </c>
      <c r="M126" s="188">
        <v>0</v>
      </c>
      <c r="N126" s="188">
        <v>0</v>
      </c>
      <c r="O126" s="188">
        <v>9</v>
      </c>
      <c r="P126" s="188">
        <v>0</v>
      </c>
      <c r="Q126" s="188">
        <v>10</v>
      </c>
      <c r="R126" s="188">
        <v>0</v>
      </c>
      <c r="S126" s="188">
        <v>34</v>
      </c>
      <c r="T126" s="188">
        <v>2</v>
      </c>
      <c r="U126" s="188">
        <v>0</v>
      </c>
      <c r="V126" s="188">
        <v>1</v>
      </c>
      <c r="W126" s="188">
        <v>23</v>
      </c>
      <c r="X126" s="188">
        <v>11</v>
      </c>
      <c r="Y126" s="188">
        <v>0</v>
      </c>
      <c r="Z126" s="188">
        <v>23</v>
      </c>
      <c r="AA126" s="188">
        <v>0</v>
      </c>
      <c r="AB126" s="188">
        <v>0</v>
      </c>
      <c r="AC126" s="188">
        <v>0</v>
      </c>
      <c r="AE126" s="291">
        <f t="shared" si="104"/>
        <v>68538.461538461532</v>
      </c>
      <c r="AF126" s="291">
        <f t="shared" si="105"/>
        <v>939207.07938461541</v>
      </c>
      <c r="AG126" s="291">
        <f t="shared" si="106"/>
        <v>205615.3846153846</v>
      </c>
      <c r="AH126" s="291">
        <f t="shared" si="107"/>
        <v>20561.538461538457</v>
      </c>
      <c r="AI126" s="291">
        <f t="shared" si="108"/>
        <v>27415.384615384617</v>
      </c>
      <c r="AJ126" s="291">
        <f t="shared" si="109"/>
        <v>68538.461538461532</v>
      </c>
      <c r="AK126" s="291">
        <f t="shared" si="110"/>
        <v>469603.53969230771</v>
      </c>
      <c r="AL126" s="291">
        <f t="shared" si="111"/>
        <v>34269.230769230766</v>
      </c>
      <c r="AM126" s="291">
        <f t="shared" si="112"/>
        <v>6853.8461538461543</v>
      </c>
      <c r="AN126" s="291">
        <f t="shared" si="113"/>
        <v>234801.7698461542</v>
      </c>
      <c r="AO126" s="291">
        <f t="shared" si="114"/>
        <v>137076.92307692306</v>
      </c>
      <c r="AP126" s="291">
        <f t="shared" si="115"/>
        <v>34269.230769230766</v>
      </c>
      <c r="AQ126" s="291">
        <f t="shared" si="116"/>
        <v>41123.076923076915</v>
      </c>
      <c r="AR126" s="291">
        <f t="shared" si="117"/>
        <v>274153.84615384613</v>
      </c>
      <c r="AS126" s="291">
        <f t="shared" si="118"/>
        <v>54830.769230769234</v>
      </c>
      <c r="AT126" s="291">
        <f t="shared" si="119"/>
        <v>6853.8461538461543</v>
      </c>
      <c r="AU126" s="291">
        <f t="shared" si="120"/>
        <v>137076.92307692306</v>
      </c>
      <c r="AV126" s="291">
        <f t="shared" si="121"/>
        <v>10966.153846153846</v>
      </c>
      <c r="AW126" s="291">
        <f t="shared" si="122"/>
        <v>10966.153846153846</v>
      </c>
      <c r="AX126" s="291">
        <f t="shared" si="123"/>
        <v>10966.153846153846</v>
      </c>
      <c r="AY126" s="291">
        <f t="shared" si="124"/>
        <v>10966.153846153846</v>
      </c>
      <c r="AZ126" s="291">
        <f t="shared" si="125"/>
        <v>10966.153846153846</v>
      </c>
      <c r="BA126" s="291">
        <f t="shared" si="126"/>
        <v>10966.153846153846</v>
      </c>
      <c r="BB126" s="291">
        <f t="shared" si="127"/>
        <v>137076.92307692306</v>
      </c>
      <c r="BC126" s="291">
        <f t="shared" si="128"/>
        <v>20561.538461538457</v>
      </c>
      <c r="BE126" s="238">
        <f t="shared" si="79"/>
        <v>328984.61538461532</v>
      </c>
      <c r="BF126" s="200">
        <f t="shared" si="80"/>
        <v>4508193.9810461542</v>
      </c>
      <c r="BG126" s="200">
        <f t="shared" si="81"/>
        <v>1727169.2307692308</v>
      </c>
      <c r="BH126" s="200">
        <f t="shared" si="82"/>
        <v>123369.23076923074</v>
      </c>
      <c r="BI126" s="200">
        <f t="shared" si="83"/>
        <v>954055.38461538462</v>
      </c>
      <c r="BJ126" s="200">
        <f t="shared" si="84"/>
        <v>986953.84615384601</v>
      </c>
      <c r="BK126" s="200">
        <f t="shared" si="85"/>
        <v>5635242.4763076929</v>
      </c>
      <c r="BL126" s="200">
        <f t="shared" si="86"/>
        <v>0</v>
      </c>
      <c r="BM126" s="200">
        <f t="shared" si="87"/>
        <v>0</v>
      </c>
      <c r="BN126" s="200">
        <f t="shared" si="88"/>
        <v>0</v>
      </c>
      <c r="BO126" s="200">
        <f t="shared" si="89"/>
        <v>1480430.769230769</v>
      </c>
      <c r="BP126" s="200">
        <f t="shared" si="90"/>
        <v>0</v>
      </c>
      <c r="BQ126" s="200">
        <f t="shared" si="91"/>
        <v>493476.92307692295</v>
      </c>
      <c r="BR126" s="200">
        <f t="shared" si="92"/>
        <v>0</v>
      </c>
      <c r="BS126" s="200">
        <f t="shared" si="93"/>
        <v>2237095.3846153845</v>
      </c>
      <c r="BT126" s="200">
        <f t="shared" si="94"/>
        <v>16449.23076923077</v>
      </c>
      <c r="BU126" s="200">
        <f t="shared" si="95"/>
        <v>0</v>
      </c>
      <c r="BV126" s="200">
        <f t="shared" si="96"/>
        <v>13159.384615384615</v>
      </c>
      <c r="BW126" s="200">
        <f t="shared" si="97"/>
        <v>302665.84615384613</v>
      </c>
      <c r="BX126" s="200">
        <f t="shared" si="98"/>
        <v>144753.23076923075</v>
      </c>
      <c r="BY126" s="200">
        <f t="shared" si="99"/>
        <v>0</v>
      </c>
      <c r="BZ126" s="200">
        <f t="shared" si="100"/>
        <v>302665.84615384613</v>
      </c>
      <c r="CA126" s="200">
        <f t="shared" si="101"/>
        <v>0</v>
      </c>
      <c r="CB126" s="200">
        <f t="shared" si="102"/>
        <v>0</v>
      </c>
      <c r="CC126" s="238">
        <f t="shared" si="103"/>
        <v>0</v>
      </c>
      <c r="CD126" s="187">
        <f t="shared" si="129"/>
        <v>19254665.380430777</v>
      </c>
    </row>
    <row r="127" spans="1:82" ht="13.9" x14ac:dyDescent="0.4">
      <c r="A127" s="12" t="str">
        <f>'Fibre Optic'!A127</f>
        <v>SWM</v>
      </c>
      <c r="B127" s="12">
        <f>'Fibre Optic'!B127</f>
        <v>11</v>
      </c>
      <c r="C127" t="str">
        <f>'Fibre Optic'!C127</f>
        <v>Pinjarra to Pinjarra South</v>
      </c>
      <c r="D127" s="204">
        <f>'DORC build-up'!I71</f>
        <v>1.2</v>
      </c>
      <c r="E127" s="188">
        <v>2</v>
      </c>
      <c r="F127" s="188">
        <v>2</v>
      </c>
      <c r="G127" s="188">
        <v>3</v>
      </c>
      <c r="H127" s="188">
        <v>1</v>
      </c>
      <c r="I127" s="188">
        <v>10</v>
      </c>
      <c r="J127" s="188">
        <v>4</v>
      </c>
      <c r="K127" s="188">
        <v>1</v>
      </c>
      <c r="L127" s="188">
        <v>0</v>
      </c>
      <c r="M127" s="188">
        <v>0</v>
      </c>
      <c r="N127" s="188">
        <v>0</v>
      </c>
      <c r="O127" s="188">
        <v>10</v>
      </c>
      <c r="P127" s="188">
        <v>0</v>
      </c>
      <c r="Q127" s="188">
        <v>6</v>
      </c>
      <c r="R127" s="188">
        <v>0</v>
      </c>
      <c r="S127" s="188">
        <v>15</v>
      </c>
      <c r="T127" s="188">
        <v>0</v>
      </c>
      <c r="U127" s="188">
        <v>0</v>
      </c>
      <c r="V127" s="188">
        <v>1</v>
      </c>
      <c r="W127" s="188">
        <v>2</v>
      </c>
      <c r="X127" s="188">
        <v>0</v>
      </c>
      <c r="Y127" s="188">
        <v>0</v>
      </c>
      <c r="Z127" s="188">
        <v>23</v>
      </c>
      <c r="AA127" s="188">
        <v>0</v>
      </c>
      <c r="AB127" s="188">
        <v>0</v>
      </c>
      <c r="AC127" s="188">
        <v>0</v>
      </c>
      <c r="AE127" s="291">
        <f t="shared" si="104"/>
        <v>68538.461538461532</v>
      </c>
      <c r="AF127" s="291">
        <f t="shared" si="105"/>
        <v>939207.07938461541</v>
      </c>
      <c r="AG127" s="291">
        <f t="shared" si="106"/>
        <v>205615.3846153846</v>
      </c>
      <c r="AH127" s="291">
        <f t="shared" si="107"/>
        <v>20561.538461538457</v>
      </c>
      <c r="AI127" s="291">
        <f t="shared" si="108"/>
        <v>27415.384615384617</v>
      </c>
      <c r="AJ127" s="291">
        <f t="shared" si="109"/>
        <v>68538.461538461532</v>
      </c>
      <c r="AK127" s="291">
        <f t="shared" si="110"/>
        <v>469603.53969230771</v>
      </c>
      <c r="AL127" s="291">
        <f t="shared" si="111"/>
        <v>34269.230769230766</v>
      </c>
      <c r="AM127" s="291">
        <f t="shared" si="112"/>
        <v>6853.8461538461543</v>
      </c>
      <c r="AN127" s="291">
        <f t="shared" si="113"/>
        <v>234801.7698461542</v>
      </c>
      <c r="AO127" s="291">
        <f t="shared" si="114"/>
        <v>137076.92307692306</v>
      </c>
      <c r="AP127" s="291">
        <f t="shared" si="115"/>
        <v>34269.230769230766</v>
      </c>
      <c r="AQ127" s="291">
        <f t="shared" si="116"/>
        <v>41123.076923076915</v>
      </c>
      <c r="AR127" s="291">
        <f t="shared" si="117"/>
        <v>274153.84615384613</v>
      </c>
      <c r="AS127" s="291">
        <f t="shared" si="118"/>
        <v>54830.769230769234</v>
      </c>
      <c r="AT127" s="291">
        <f t="shared" si="119"/>
        <v>6853.8461538461543</v>
      </c>
      <c r="AU127" s="291">
        <f t="shared" si="120"/>
        <v>137076.92307692306</v>
      </c>
      <c r="AV127" s="291">
        <f t="shared" si="121"/>
        <v>10966.153846153846</v>
      </c>
      <c r="AW127" s="291">
        <f t="shared" si="122"/>
        <v>10966.153846153846</v>
      </c>
      <c r="AX127" s="291">
        <f t="shared" si="123"/>
        <v>10966.153846153846</v>
      </c>
      <c r="AY127" s="291">
        <f t="shared" si="124"/>
        <v>10966.153846153846</v>
      </c>
      <c r="AZ127" s="291">
        <f t="shared" si="125"/>
        <v>10966.153846153846</v>
      </c>
      <c r="BA127" s="291">
        <f t="shared" si="126"/>
        <v>10966.153846153846</v>
      </c>
      <c r="BB127" s="291">
        <f t="shared" si="127"/>
        <v>137076.92307692306</v>
      </c>
      <c r="BC127" s="291">
        <f t="shared" si="128"/>
        <v>20561.538461538457</v>
      </c>
      <c r="BE127" s="238">
        <f t="shared" si="79"/>
        <v>164492.30769230766</v>
      </c>
      <c r="BF127" s="200">
        <f t="shared" si="80"/>
        <v>2254096.9905230771</v>
      </c>
      <c r="BG127" s="200">
        <f t="shared" si="81"/>
        <v>740215.38461538451</v>
      </c>
      <c r="BH127" s="200">
        <f t="shared" si="82"/>
        <v>24673.846153846149</v>
      </c>
      <c r="BI127" s="200">
        <f t="shared" si="83"/>
        <v>328984.61538461543</v>
      </c>
      <c r="BJ127" s="200">
        <f t="shared" si="84"/>
        <v>328984.61538461532</v>
      </c>
      <c r="BK127" s="200">
        <f t="shared" si="85"/>
        <v>563524.24763076927</v>
      </c>
      <c r="BL127" s="200">
        <f t="shared" si="86"/>
        <v>0</v>
      </c>
      <c r="BM127" s="200">
        <f t="shared" si="87"/>
        <v>0</v>
      </c>
      <c r="BN127" s="200">
        <f t="shared" si="88"/>
        <v>0</v>
      </c>
      <c r="BO127" s="200">
        <f t="shared" si="89"/>
        <v>1644923.0769230765</v>
      </c>
      <c r="BP127" s="200">
        <f t="shared" si="90"/>
        <v>0</v>
      </c>
      <c r="BQ127" s="200">
        <f t="shared" si="91"/>
        <v>296086.15384615381</v>
      </c>
      <c r="BR127" s="200">
        <f t="shared" si="92"/>
        <v>0</v>
      </c>
      <c r="BS127" s="200">
        <f t="shared" si="93"/>
        <v>986953.84615384613</v>
      </c>
      <c r="BT127" s="200">
        <f t="shared" si="94"/>
        <v>0</v>
      </c>
      <c r="BU127" s="200">
        <f t="shared" si="95"/>
        <v>0</v>
      </c>
      <c r="BV127" s="200">
        <f t="shared" si="96"/>
        <v>13159.384615384615</v>
      </c>
      <c r="BW127" s="200">
        <f t="shared" si="97"/>
        <v>26318.76923076923</v>
      </c>
      <c r="BX127" s="200">
        <f t="shared" si="98"/>
        <v>0</v>
      </c>
      <c r="BY127" s="200">
        <f t="shared" si="99"/>
        <v>0</v>
      </c>
      <c r="BZ127" s="200">
        <f t="shared" si="100"/>
        <v>302665.84615384613</v>
      </c>
      <c r="CA127" s="200">
        <f t="shared" si="101"/>
        <v>0</v>
      </c>
      <c r="CB127" s="200">
        <f t="shared" si="102"/>
        <v>0</v>
      </c>
      <c r="CC127" s="238">
        <f t="shared" si="103"/>
        <v>0</v>
      </c>
      <c r="CD127" s="187">
        <f t="shared" si="129"/>
        <v>7675079.0843076911</v>
      </c>
    </row>
    <row r="128" spans="1:82" ht="13.9" x14ac:dyDescent="0.4">
      <c r="A128" s="12" t="str">
        <f>'Fibre Optic'!A128</f>
        <v>SWM</v>
      </c>
      <c r="B128" s="12">
        <f>'Fibre Optic'!B128</f>
        <v>11</v>
      </c>
      <c r="C128" t="str">
        <f>'Fibre Optic'!C128</f>
        <v>Pinjarra South to Wagerup North</v>
      </c>
      <c r="D128" s="204">
        <f>'DORC build-up'!I72</f>
        <v>1.2</v>
      </c>
      <c r="E128" s="188">
        <v>3</v>
      </c>
      <c r="F128" s="188">
        <v>6</v>
      </c>
      <c r="G128" s="188">
        <v>0</v>
      </c>
      <c r="H128" s="188">
        <v>0</v>
      </c>
      <c r="I128" s="188">
        <v>33</v>
      </c>
      <c r="J128" s="188">
        <v>6</v>
      </c>
      <c r="K128" s="188">
        <v>4</v>
      </c>
      <c r="L128" s="188">
        <v>0</v>
      </c>
      <c r="M128" s="188">
        <v>1</v>
      </c>
      <c r="N128" s="188">
        <v>0</v>
      </c>
      <c r="O128" s="188">
        <v>5</v>
      </c>
      <c r="P128" s="188">
        <v>0</v>
      </c>
      <c r="Q128" s="188">
        <v>23</v>
      </c>
      <c r="R128" s="188">
        <v>0</v>
      </c>
      <c r="S128" s="188">
        <v>24</v>
      </c>
      <c r="T128" s="188">
        <v>0</v>
      </c>
      <c r="U128" s="188">
        <v>3</v>
      </c>
      <c r="V128" s="188">
        <v>6</v>
      </c>
      <c r="W128" s="188">
        <v>9</v>
      </c>
      <c r="X128" s="188">
        <v>7</v>
      </c>
      <c r="Y128" s="188">
        <v>0</v>
      </c>
      <c r="Z128" s="188">
        <v>26</v>
      </c>
      <c r="AA128" s="188">
        <v>0</v>
      </c>
      <c r="AB128" s="188">
        <v>0</v>
      </c>
      <c r="AC128" s="188">
        <v>0</v>
      </c>
      <c r="AE128" s="291">
        <f t="shared" si="104"/>
        <v>68538.461538461532</v>
      </c>
      <c r="AF128" s="291">
        <f t="shared" si="105"/>
        <v>939207.07938461541</v>
      </c>
      <c r="AG128" s="291">
        <f t="shared" si="106"/>
        <v>205615.3846153846</v>
      </c>
      <c r="AH128" s="291">
        <f t="shared" si="107"/>
        <v>20561.538461538457</v>
      </c>
      <c r="AI128" s="291">
        <f t="shared" si="108"/>
        <v>27415.384615384617</v>
      </c>
      <c r="AJ128" s="291">
        <f t="shared" si="109"/>
        <v>68538.461538461532</v>
      </c>
      <c r="AK128" s="291">
        <f t="shared" si="110"/>
        <v>469603.53969230771</v>
      </c>
      <c r="AL128" s="291">
        <f t="shared" si="111"/>
        <v>34269.230769230766</v>
      </c>
      <c r="AM128" s="291">
        <f t="shared" si="112"/>
        <v>6853.8461538461543</v>
      </c>
      <c r="AN128" s="291">
        <f t="shared" si="113"/>
        <v>234801.7698461542</v>
      </c>
      <c r="AO128" s="291">
        <f t="shared" si="114"/>
        <v>137076.92307692306</v>
      </c>
      <c r="AP128" s="291">
        <f t="shared" si="115"/>
        <v>34269.230769230766</v>
      </c>
      <c r="AQ128" s="291">
        <f t="shared" si="116"/>
        <v>41123.076923076915</v>
      </c>
      <c r="AR128" s="291">
        <f t="shared" si="117"/>
        <v>274153.84615384613</v>
      </c>
      <c r="AS128" s="291">
        <f t="shared" si="118"/>
        <v>54830.769230769234</v>
      </c>
      <c r="AT128" s="291">
        <f t="shared" si="119"/>
        <v>6853.8461538461543</v>
      </c>
      <c r="AU128" s="291">
        <f t="shared" si="120"/>
        <v>137076.92307692306</v>
      </c>
      <c r="AV128" s="291">
        <f t="shared" si="121"/>
        <v>10966.153846153846</v>
      </c>
      <c r="AW128" s="291">
        <f t="shared" si="122"/>
        <v>10966.153846153846</v>
      </c>
      <c r="AX128" s="291">
        <f t="shared" si="123"/>
        <v>10966.153846153846</v>
      </c>
      <c r="AY128" s="291">
        <f t="shared" si="124"/>
        <v>10966.153846153846</v>
      </c>
      <c r="AZ128" s="291">
        <f t="shared" si="125"/>
        <v>10966.153846153846</v>
      </c>
      <c r="BA128" s="291">
        <f t="shared" si="126"/>
        <v>10966.153846153846</v>
      </c>
      <c r="BB128" s="291">
        <f t="shared" si="127"/>
        <v>137076.92307692306</v>
      </c>
      <c r="BC128" s="291">
        <f t="shared" si="128"/>
        <v>20561.538461538457</v>
      </c>
      <c r="BE128" s="238">
        <f t="shared" si="79"/>
        <v>246738.4615384615</v>
      </c>
      <c r="BF128" s="200">
        <f t="shared" si="80"/>
        <v>6762290.9715692298</v>
      </c>
      <c r="BG128" s="200">
        <f t="shared" si="81"/>
        <v>0</v>
      </c>
      <c r="BH128" s="200">
        <f t="shared" si="82"/>
        <v>0</v>
      </c>
      <c r="BI128" s="200">
        <f t="shared" si="83"/>
        <v>1085649.2307692308</v>
      </c>
      <c r="BJ128" s="200">
        <f t="shared" si="84"/>
        <v>493476.92307692301</v>
      </c>
      <c r="BK128" s="200">
        <f t="shared" si="85"/>
        <v>2254096.9905230771</v>
      </c>
      <c r="BL128" s="200">
        <f t="shared" si="86"/>
        <v>0</v>
      </c>
      <c r="BM128" s="200">
        <f t="shared" si="87"/>
        <v>8224.6153846153848</v>
      </c>
      <c r="BN128" s="200">
        <f t="shared" si="88"/>
        <v>0</v>
      </c>
      <c r="BO128" s="200">
        <f t="shared" si="89"/>
        <v>822461.53846153826</v>
      </c>
      <c r="BP128" s="200">
        <f t="shared" si="90"/>
        <v>0</v>
      </c>
      <c r="BQ128" s="200">
        <f t="shared" si="91"/>
        <v>1134996.9230769228</v>
      </c>
      <c r="BR128" s="200">
        <f t="shared" si="92"/>
        <v>0</v>
      </c>
      <c r="BS128" s="200">
        <f t="shared" si="93"/>
        <v>1579126.1538461538</v>
      </c>
      <c r="BT128" s="200">
        <f t="shared" si="94"/>
        <v>0</v>
      </c>
      <c r="BU128" s="200">
        <f t="shared" si="95"/>
        <v>493476.92307692301</v>
      </c>
      <c r="BV128" s="200">
        <f t="shared" si="96"/>
        <v>78956.307692307688</v>
      </c>
      <c r="BW128" s="200">
        <f t="shared" si="97"/>
        <v>118434.46153846153</v>
      </c>
      <c r="BX128" s="200">
        <f t="shared" si="98"/>
        <v>92115.692307692298</v>
      </c>
      <c r="BY128" s="200">
        <f t="shared" si="99"/>
        <v>0</v>
      </c>
      <c r="BZ128" s="200">
        <f t="shared" si="100"/>
        <v>342144</v>
      </c>
      <c r="CA128" s="200">
        <f t="shared" si="101"/>
        <v>0</v>
      </c>
      <c r="CB128" s="200">
        <f t="shared" si="102"/>
        <v>0</v>
      </c>
      <c r="CC128" s="238">
        <f t="shared" si="103"/>
        <v>0</v>
      </c>
      <c r="CD128" s="187">
        <f t="shared" si="129"/>
        <v>15512189.192861537</v>
      </c>
    </row>
    <row r="129" spans="1:82" ht="13.9" x14ac:dyDescent="0.4">
      <c r="A129" s="12" t="str">
        <f>'Fibre Optic'!A129</f>
        <v>SWM</v>
      </c>
      <c r="B129" s="12">
        <f>'Fibre Optic'!B129</f>
        <v>11</v>
      </c>
      <c r="C129" t="str">
        <f>'Fibre Optic'!C129</f>
        <v>Wagerup North to Wagerup South</v>
      </c>
      <c r="D129" s="204">
        <f>'DORC build-up'!I73</f>
        <v>1.2</v>
      </c>
      <c r="E129" s="188">
        <v>0</v>
      </c>
      <c r="F129" s="188">
        <v>0</v>
      </c>
      <c r="G129" s="188">
        <v>0</v>
      </c>
      <c r="H129" s="188">
        <v>0</v>
      </c>
      <c r="I129" s="188">
        <v>7</v>
      </c>
      <c r="J129" s="188">
        <v>0</v>
      </c>
      <c r="K129" s="188">
        <v>1</v>
      </c>
      <c r="L129" s="188">
        <v>0</v>
      </c>
      <c r="M129" s="188">
        <v>0</v>
      </c>
      <c r="N129" s="188">
        <v>0</v>
      </c>
      <c r="O129" s="188">
        <v>5</v>
      </c>
      <c r="P129" s="188">
        <v>0</v>
      </c>
      <c r="Q129" s="188">
        <v>8</v>
      </c>
      <c r="R129" s="188">
        <v>0</v>
      </c>
      <c r="S129" s="188">
        <v>9</v>
      </c>
      <c r="T129" s="188">
        <v>0</v>
      </c>
      <c r="U129" s="188">
        <v>0</v>
      </c>
      <c r="V129" s="188">
        <v>0</v>
      </c>
      <c r="W129" s="188">
        <v>0</v>
      </c>
      <c r="X129" s="188">
        <v>0</v>
      </c>
      <c r="Y129" s="188">
        <v>0</v>
      </c>
      <c r="Z129" s="188">
        <v>10</v>
      </c>
      <c r="AA129" s="188">
        <v>0</v>
      </c>
      <c r="AB129" s="188">
        <v>0</v>
      </c>
      <c r="AC129" s="188">
        <v>0</v>
      </c>
      <c r="AE129" s="291">
        <f t="shared" si="104"/>
        <v>68538.461538461532</v>
      </c>
      <c r="AF129" s="291">
        <f t="shared" si="105"/>
        <v>939207.07938461541</v>
      </c>
      <c r="AG129" s="291">
        <f t="shared" si="106"/>
        <v>205615.3846153846</v>
      </c>
      <c r="AH129" s="291">
        <f t="shared" si="107"/>
        <v>20561.538461538457</v>
      </c>
      <c r="AI129" s="291">
        <f t="shared" si="108"/>
        <v>27415.384615384617</v>
      </c>
      <c r="AJ129" s="291">
        <f t="shared" si="109"/>
        <v>68538.461538461532</v>
      </c>
      <c r="AK129" s="291">
        <f t="shared" si="110"/>
        <v>469603.53969230771</v>
      </c>
      <c r="AL129" s="291">
        <f t="shared" si="111"/>
        <v>34269.230769230766</v>
      </c>
      <c r="AM129" s="291">
        <f t="shared" si="112"/>
        <v>6853.8461538461543</v>
      </c>
      <c r="AN129" s="291">
        <f t="shared" si="113"/>
        <v>234801.7698461542</v>
      </c>
      <c r="AO129" s="291">
        <f t="shared" si="114"/>
        <v>137076.92307692306</v>
      </c>
      <c r="AP129" s="291">
        <f t="shared" si="115"/>
        <v>34269.230769230766</v>
      </c>
      <c r="AQ129" s="291">
        <f t="shared" si="116"/>
        <v>41123.076923076915</v>
      </c>
      <c r="AR129" s="291">
        <f t="shared" si="117"/>
        <v>274153.84615384613</v>
      </c>
      <c r="AS129" s="291">
        <f t="shared" si="118"/>
        <v>54830.769230769234</v>
      </c>
      <c r="AT129" s="291">
        <f t="shared" si="119"/>
        <v>6853.8461538461543</v>
      </c>
      <c r="AU129" s="291">
        <f t="shared" si="120"/>
        <v>137076.92307692306</v>
      </c>
      <c r="AV129" s="291">
        <f t="shared" si="121"/>
        <v>10966.153846153846</v>
      </c>
      <c r="AW129" s="291">
        <f t="shared" si="122"/>
        <v>10966.153846153846</v>
      </c>
      <c r="AX129" s="291">
        <f t="shared" si="123"/>
        <v>10966.153846153846</v>
      </c>
      <c r="AY129" s="291">
        <f t="shared" si="124"/>
        <v>10966.153846153846</v>
      </c>
      <c r="AZ129" s="291">
        <f t="shared" si="125"/>
        <v>10966.153846153846</v>
      </c>
      <c r="BA129" s="291">
        <f t="shared" si="126"/>
        <v>10966.153846153846</v>
      </c>
      <c r="BB129" s="291">
        <f t="shared" si="127"/>
        <v>137076.92307692306</v>
      </c>
      <c r="BC129" s="291">
        <f t="shared" si="128"/>
        <v>20561.538461538457</v>
      </c>
      <c r="BE129" s="238">
        <f t="shared" si="79"/>
        <v>0</v>
      </c>
      <c r="BF129" s="200">
        <f t="shared" si="80"/>
        <v>0</v>
      </c>
      <c r="BG129" s="200">
        <f t="shared" si="81"/>
        <v>0</v>
      </c>
      <c r="BH129" s="200">
        <f t="shared" si="82"/>
        <v>0</v>
      </c>
      <c r="BI129" s="200">
        <f t="shared" si="83"/>
        <v>230289.23076923078</v>
      </c>
      <c r="BJ129" s="200">
        <f t="shared" si="84"/>
        <v>0</v>
      </c>
      <c r="BK129" s="200">
        <f t="shared" si="85"/>
        <v>563524.24763076927</v>
      </c>
      <c r="BL129" s="200">
        <f t="shared" si="86"/>
        <v>0</v>
      </c>
      <c r="BM129" s="200">
        <f t="shared" si="87"/>
        <v>0</v>
      </c>
      <c r="BN129" s="200">
        <f t="shared" si="88"/>
        <v>0</v>
      </c>
      <c r="BO129" s="200">
        <f t="shared" si="89"/>
        <v>822461.53846153826</v>
      </c>
      <c r="BP129" s="200">
        <f t="shared" si="90"/>
        <v>0</v>
      </c>
      <c r="BQ129" s="200">
        <f t="shared" si="91"/>
        <v>394781.53846153838</v>
      </c>
      <c r="BR129" s="200">
        <f t="shared" si="92"/>
        <v>0</v>
      </c>
      <c r="BS129" s="200">
        <f t="shared" si="93"/>
        <v>592172.30769230775</v>
      </c>
      <c r="BT129" s="200">
        <f t="shared" si="94"/>
        <v>0</v>
      </c>
      <c r="BU129" s="200">
        <f t="shared" si="95"/>
        <v>0</v>
      </c>
      <c r="BV129" s="200">
        <f t="shared" si="96"/>
        <v>0</v>
      </c>
      <c r="BW129" s="200">
        <f t="shared" si="97"/>
        <v>0</v>
      </c>
      <c r="BX129" s="200">
        <f t="shared" si="98"/>
        <v>0</v>
      </c>
      <c r="BY129" s="200">
        <f t="shared" si="99"/>
        <v>0</v>
      </c>
      <c r="BZ129" s="200">
        <f t="shared" si="100"/>
        <v>131593.84615384613</v>
      </c>
      <c r="CA129" s="200">
        <f t="shared" si="101"/>
        <v>0</v>
      </c>
      <c r="CB129" s="200">
        <f t="shared" si="102"/>
        <v>0</v>
      </c>
      <c r="CC129" s="238">
        <f t="shared" si="103"/>
        <v>0</v>
      </c>
      <c r="CD129" s="187">
        <f t="shared" si="129"/>
        <v>2734822.7091692304</v>
      </c>
    </row>
    <row r="130" spans="1:82" ht="13.9" x14ac:dyDescent="0.4">
      <c r="A130" s="12" t="str">
        <f>'Fibre Optic'!A130</f>
        <v>SWM</v>
      </c>
      <c r="B130" s="12">
        <f>'Fibre Optic'!B130</f>
        <v>11</v>
      </c>
      <c r="C130" t="str">
        <f>'Fibre Optic'!C130</f>
        <v>Wagerup South to Brunswick North</v>
      </c>
      <c r="D130" s="204">
        <f>'DORC build-up'!I74</f>
        <v>1.2</v>
      </c>
      <c r="E130" s="188">
        <v>3</v>
      </c>
      <c r="F130" s="188">
        <v>10</v>
      </c>
      <c r="G130" s="188">
        <v>0</v>
      </c>
      <c r="H130" s="188">
        <v>0</v>
      </c>
      <c r="I130" s="188">
        <v>45</v>
      </c>
      <c r="J130" s="188">
        <v>6</v>
      </c>
      <c r="K130" s="188">
        <v>8</v>
      </c>
      <c r="L130" s="188">
        <v>0</v>
      </c>
      <c r="M130" s="188">
        <v>2</v>
      </c>
      <c r="N130" s="188">
        <v>0</v>
      </c>
      <c r="O130" s="188">
        <v>9</v>
      </c>
      <c r="P130" s="188">
        <v>0</v>
      </c>
      <c r="Q130" s="188">
        <v>43</v>
      </c>
      <c r="R130" s="188">
        <v>0</v>
      </c>
      <c r="S130" s="188">
        <v>32</v>
      </c>
      <c r="T130" s="188">
        <v>0</v>
      </c>
      <c r="U130" s="188">
        <v>3</v>
      </c>
      <c r="V130" s="188">
        <v>7</v>
      </c>
      <c r="W130" s="188">
        <v>6</v>
      </c>
      <c r="X130" s="188">
        <v>15</v>
      </c>
      <c r="Y130" s="188">
        <v>0</v>
      </c>
      <c r="Z130" s="188">
        <v>33</v>
      </c>
      <c r="AA130" s="188">
        <v>0</v>
      </c>
      <c r="AB130" s="188">
        <v>0</v>
      </c>
      <c r="AC130" s="188">
        <v>0</v>
      </c>
      <c r="AE130" s="291">
        <f t="shared" si="104"/>
        <v>68538.461538461532</v>
      </c>
      <c r="AF130" s="291">
        <f t="shared" si="105"/>
        <v>939207.07938461541</v>
      </c>
      <c r="AG130" s="291">
        <f t="shared" si="106"/>
        <v>205615.3846153846</v>
      </c>
      <c r="AH130" s="291">
        <f t="shared" si="107"/>
        <v>20561.538461538457</v>
      </c>
      <c r="AI130" s="291">
        <f t="shared" si="108"/>
        <v>27415.384615384617</v>
      </c>
      <c r="AJ130" s="291">
        <f t="shared" si="109"/>
        <v>68538.461538461532</v>
      </c>
      <c r="AK130" s="291">
        <f t="shared" si="110"/>
        <v>469603.53969230771</v>
      </c>
      <c r="AL130" s="291">
        <f t="shared" si="111"/>
        <v>34269.230769230766</v>
      </c>
      <c r="AM130" s="291">
        <f t="shared" si="112"/>
        <v>6853.8461538461543</v>
      </c>
      <c r="AN130" s="291">
        <f t="shared" si="113"/>
        <v>234801.7698461542</v>
      </c>
      <c r="AO130" s="291">
        <f t="shared" si="114"/>
        <v>137076.92307692306</v>
      </c>
      <c r="AP130" s="291">
        <f t="shared" si="115"/>
        <v>34269.230769230766</v>
      </c>
      <c r="AQ130" s="291">
        <f t="shared" si="116"/>
        <v>41123.076923076915</v>
      </c>
      <c r="AR130" s="291">
        <f t="shared" si="117"/>
        <v>274153.84615384613</v>
      </c>
      <c r="AS130" s="291">
        <f t="shared" si="118"/>
        <v>54830.769230769234</v>
      </c>
      <c r="AT130" s="291">
        <f t="shared" si="119"/>
        <v>6853.8461538461543</v>
      </c>
      <c r="AU130" s="291">
        <f t="shared" si="120"/>
        <v>137076.92307692306</v>
      </c>
      <c r="AV130" s="291">
        <f t="shared" si="121"/>
        <v>10966.153846153846</v>
      </c>
      <c r="AW130" s="291">
        <f t="shared" si="122"/>
        <v>10966.153846153846</v>
      </c>
      <c r="AX130" s="291">
        <f t="shared" si="123"/>
        <v>10966.153846153846</v>
      </c>
      <c r="AY130" s="291">
        <f t="shared" si="124"/>
        <v>10966.153846153846</v>
      </c>
      <c r="AZ130" s="291">
        <f t="shared" si="125"/>
        <v>10966.153846153846</v>
      </c>
      <c r="BA130" s="291">
        <f t="shared" si="126"/>
        <v>10966.153846153846</v>
      </c>
      <c r="BB130" s="291">
        <f t="shared" si="127"/>
        <v>137076.92307692306</v>
      </c>
      <c r="BC130" s="291">
        <f t="shared" si="128"/>
        <v>20561.538461538457</v>
      </c>
      <c r="BE130" s="238">
        <f t="shared" si="79"/>
        <v>246738.4615384615</v>
      </c>
      <c r="BF130" s="200">
        <f t="shared" si="80"/>
        <v>11270484.952615386</v>
      </c>
      <c r="BG130" s="200">
        <f t="shared" si="81"/>
        <v>0</v>
      </c>
      <c r="BH130" s="200">
        <f t="shared" si="82"/>
        <v>0</v>
      </c>
      <c r="BI130" s="200">
        <f t="shared" si="83"/>
        <v>1480430.7692307692</v>
      </c>
      <c r="BJ130" s="200">
        <f t="shared" si="84"/>
        <v>493476.92307692301</v>
      </c>
      <c r="BK130" s="200">
        <f t="shared" si="85"/>
        <v>4508193.9810461542</v>
      </c>
      <c r="BL130" s="200">
        <f t="shared" si="86"/>
        <v>0</v>
      </c>
      <c r="BM130" s="200">
        <f t="shared" si="87"/>
        <v>16449.23076923077</v>
      </c>
      <c r="BN130" s="200">
        <f t="shared" si="88"/>
        <v>0</v>
      </c>
      <c r="BO130" s="200">
        <f t="shared" si="89"/>
        <v>1480430.769230769</v>
      </c>
      <c r="BP130" s="200">
        <f t="shared" si="90"/>
        <v>0</v>
      </c>
      <c r="BQ130" s="200">
        <f t="shared" si="91"/>
        <v>2121950.7692307686</v>
      </c>
      <c r="BR130" s="200">
        <f t="shared" si="92"/>
        <v>0</v>
      </c>
      <c r="BS130" s="200">
        <f t="shared" si="93"/>
        <v>2105501.5384615385</v>
      </c>
      <c r="BT130" s="200">
        <f t="shared" si="94"/>
        <v>0</v>
      </c>
      <c r="BU130" s="200">
        <f t="shared" si="95"/>
        <v>493476.92307692301</v>
      </c>
      <c r="BV130" s="200">
        <f t="shared" si="96"/>
        <v>92115.692307692298</v>
      </c>
      <c r="BW130" s="200">
        <f t="shared" si="97"/>
        <v>78956.307692307688</v>
      </c>
      <c r="BX130" s="200">
        <f t="shared" si="98"/>
        <v>197390.76923076922</v>
      </c>
      <c r="BY130" s="200">
        <f t="shared" si="99"/>
        <v>0</v>
      </c>
      <c r="BZ130" s="200">
        <f t="shared" si="100"/>
        <v>434259.69230769231</v>
      </c>
      <c r="CA130" s="200">
        <f t="shared" si="101"/>
        <v>0</v>
      </c>
      <c r="CB130" s="200">
        <f t="shared" si="102"/>
        <v>0</v>
      </c>
      <c r="CC130" s="238">
        <f t="shared" si="103"/>
        <v>0</v>
      </c>
      <c r="CD130" s="187">
        <f t="shared" si="129"/>
        <v>25019856.779815387</v>
      </c>
    </row>
    <row r="131" spans="1:82" ht="13.9" x14ac:dyDescent="0.4">
      <c r="A131" s="12" t="str">
        <f>'Fibre Optic'!A131</f>
        <v>SWM</v>
      </c>
      <c r="B131" s="12">
        <f>'Fibre Optic'!B131</f>
        <v>11</v>
      </c>
      <c r="C131" t="str">
        <f>'Fibre Optic'!C131</f>
        <v>Brunswick North to Brunswick Junction</v>
      </c>
      <c r="D131" s="204">
        <f>'DORC build-up'!I75</f>
        <v>1.2</v>
      </c>
      <c r="E131" s="188">
        <v>0</v>
      </c>
      <c r="F131" s="188">
        <v>1</v>
      </c>
      <c r="G131" s="188">
        <v>0</v>
      </c>
      <c r="H131" s="188">
        <v>0</v>
      </c>
      <c r="I131" s="188">
        <v>2</v>
      </c>
      <c r="J131" s="188">
        <v>2</v>
      </c>
      <c r="K131" s="188">
        <v>0</v>
      </c>
      <c r="L131" s="188">
        <v>0</v>
      </c>
      <c r="M131" s="188">
        <v>0</v>
      </c>
      <c r="N131" s="188">
        <v>0</v>
      </c>
      <c r="O131" s="188">
        <v>0</v>
      </c>
      <c r="P131" s="188">
        <v>0</v>
      </c>
      <c r="Q131" s="188">
        <v>6</v>
      </c>
      <c r="R131" s="188">
        <v>0</v>
      </c>
      <c r="S131" s="188">
        <v>4</v>
      </c>
      <c r="T131" s="188">
        <v>0</v>
      </c>
      <c r="U131" s="188">
        <v>0</v>
      </c>
      <c r="V131" s="188">
        <v>0</v>
      </c>
      <c r="W131" s="188">
        <v>0</v>
      </c>
      <c r="X131" s="188">
        <v>0</v>
      </c>
      <c r="Y131" s="188">
        <v>0</v>
      </c>
      <c r="Z131" s="188">
        <v>8</v>
      </c>
      <c r="AA131" s="188">
        <v>0</v>
      </c>
      <c r="AB131" s="188">
        <v>0</v>
      </c>
      <c r="AC131" s="188">
        <v>0</v>
      </c>
      <c r="AE131" s="291">
        <f t="shared" si="104"/>
        <v>68538.461538461532</v>
      </c>
      <c r="AF131" s="291">
        <f t="shared" si="105"/>
        <v>939207.07938461541</v>
      </c>
      <c r="AG131" s="291">
        <f t="shared" si="106"/>
        <v>205615.3846153846</v>
      </c>
      <c r="AH131" s="291">
        <f t="shared" si="107"/>
        <v>20561.538461538457</v>
      </c>
      <c r="AI131" s="291">
        <f t="shared" si="108"/>
        <v>27415.384615384617</v>
      </c>
      <c r="AJ131" s="291">
        <f t="shared" si="109"/>
        <v>68538.461538461532</v>
      </c>
      <c r="AK131" s="291">
        <f t="shared" si="110"/>
        <v>469603.53969230771</v>
      </c>
      <c r="AL131" s="291">
        <f t="shared" si="111"/>
        <v>34269.230769230766</v>
      </c>
      <c r="AM131" s="291">
        <f t="shared" si="112"/>
        <v>6853.8461538461543</v>
      </c>
      <c r="AN131" s="291">
        <f t="shared" si="113"/>
        <v>234801.7698461542</v>
      </c>
      <c r="AO131" s="291">
        <f t="shared" si="114"/>
        <v>137076.92307692306</v>
      </c>
      <c r="AP131" s="291">
        <f t="shared" si="115"/>
        <v>34269.230769230766</v>
      </c>
      <c r="AQ131" s="291">
        <f t="shared" si="116"/>
        <v>41123.076923076915</v>
      </c>
      <c r="AR131" s="291">
        <f t="shared" si="117"/>
        <v>274153.84615384613</v>
      </c>
      <c r="AS131" s="291">
        <f t="shared" si="118"/>
        <v>54830.769230769234</v>
      </c>
      <c r="AT131" s="291">
        <f t="shared" si="119"/>
        <v>6853.8461538461543</v>
      </c>
      <c r="AU131" s="291">
        <f t="shared" si="120"/>
        <v>137076.92307692306</v>
      </c>
      <c r="AV131" s="291">
        <f t="shared" si="121"/>
        <v>10966.153846153846</v>
      </c>
      <c r="AW131" s="291">
        <f t="shared" si="122"/>
        <v>10966.153846153846</v>
      </c>
      <c r="AX131" s="291">
        <f t="shared" si="123"/>
        <v>10966.153846153846</v>
      </c>
      <c r="AY131" s="291">
        <f t="shared" si="124"/>
        <v>10966.153846153846</v>
      </c>
      <c r="AZ131" s="291">
        <f t="shared" si="125"/>
        <v>10966.153846153846</v>
      </c>
      <c r="BA131" s="291">
        <f t="shared" si="126"/>
        <v>10966.153846153846</v>
      </c>
      <c r="BB131" s="291">
        <f t="shared" si="127"/>
        <v>137076.92307692306</v>
      </c>
      <c r="BC131" s="291">
        <f t="shared" si="128"/>
        <v>20561.538461538457</v>
      </c>
      <c r="BE131" s="238">
        <f t="shared" si="79"/>
        <v>0</v>
      </c>
      <c r="BF131" s="200">
        <f t="shared" si="80"/>
        <v>1127048.4952615385</v>
      </c>
      <c r="BG131" s="200">
        <f t="shared" si="81"/>
        <v>0</v>
      </c>
      <c r="BH131" s="200">
        <f t="shared" si="82"/>
        <v>0</v>
      </c>
      <c r="BI131" s="200">
        <f t="shared" si="83"/>
        <v>65796.923076923078</v>
      </c>
      <c r="BJ131" s="200">
        <f t="shared" si="84"/>
        <v>164492.30769230766</v>
      </c>
      <c r="BK131" s="200">
        <f t="shared" si="85"/>
        <v>0</v>
      </c>
      <c r="BL131" s="200">
        <f t="shared" si="86"/>
        <v>0</v>
      </c>
      <c r="BM131" s="200">
        <f t="shared" si="87"/>
        <v>0</v>
      </c>
      <c r="BN131" s="200">
        <f t="shared" si="88"/>
        <v>0</v>
      </c>
      <c r="BO131" s="200">
        <f t="shared" si="89"/>
        <v>0</v>
      </c>
      <c r="BP131" s="200">
        <f t="shared" si="90"/>
        <v>0</v>
      </c>
      <c r="BQ131" s="200">
        <f t="shared" si="91"/>
        <v>296086.15384615381</v>
      </c>
      <c r="BR131" s="200">
        <f t="shared" si="92"/>
        <v>0</v>
      </c>
      <c r="BS131" s="200">
        <f t="shared" si="93"/>
        <v>263187.69230769231</v>
      </c>
      <c r="BT131" s="200">
        <f t="shared" si="94"/>
        <v>0</v>
      </c>
      <c r="BU131" s="200">
        <f t="shared" si="95"/>
        <v>0</v>
      </c>
      <c r="BV131" s="200">
        <f t="shared" si="96"/>
        <v>0</v>
      </c>
      <c r="BW131" s="200">
        <f t="shared" si="97"/>
        <v>0</v>
      </c>
      <c r="BX131" s="200">
        <f t="shared" si="98"/>
        <v>0</v>
      </c>
      <c r="BY131" s="200">
        <f t="shared" si="99"/>
        <v>0</v>
      </c>
      <c r="BZ131" s="200">
        <f t="shared" si="100"/>
        <v>105275.07692307692</v>
      </c>
      <c r="CA131" s="200">
        <f t="shared" si="101"/>
        <v>0</v>
      </c>
      <c r="CB131" s="200">
        <f t="shared" si="102"/>
        <v>0</v>
      </c>
      <c r="CC131" s="238">
        <f t="shared" si="103"/>
        <v>0</v>
      </c>
      <c r="CD131" s="187">
        <f t="shared" si="129"/>
        <v>2021886.6491076923</v>
      </c>
    </row>
    <row r="132" spans="1:82" ht="13.9" x14ac:dyDescent="0.4">
      <c r="A132" s="12" t="str">
        <f>'Fibre Optic'!A132</f>
        <v>SWM</v>
      </c>
      <c r="B132" s="12">
        <f>'Fibre Optic'!B132</f>
        <v>11</v>
      </c>
      <c r="C132" t="str">
        <f>'Fibre Optic'!C132</f>
        <v>Brunswick Junction</v>
      </c>
      <c r="D132" s="204">
        <f>'DORC build-up'!I76</f>
        <v>0</v>
      </c>
      <c r="E132" s="188">
        <v>0</v>
      </c>
      <c r="F132" s="188">
        <v>0</v>
      </c>
      <c r="G132" s="188">
        <v>0</v>
      </c>
      <c r="H132" s="188">
        <v>0</v>
      </c>
      <c r="I132" s="188">
        <v>0</v>
      </c>
      <c r="J132" s="188">
        <v>0</v>
      </c>
      <c r="K132" s="188">
        <v>0</v>
      </c>
      <c r="L132" s="188">
        <v>0</v>
      </c>
      <c r="M132" s="188">
        <v>0</v>
      </c>
      <c r="N132" s="188">
        <v>0</v>
      </c>
      <c r="O132" s="188">
        <v>0</v>
      </c>
      <c r="P132" s="188">
        <v>0</v>
      </c>
      <c r="Q132" s="188">
        <v>0</v>
      </c>
      <c r="R132" s="188">
        <v>0</v>
      </c>
      <c r="S132" s="188">
        <v>0</v>
      </c>
      <c r="T132" s="188">
        <v>0</v>
      </c>
      <c r="U132" s="188">
        <v>0</v>
      </c>
      <c r="V132" s="188">
        <v>0</v>
      </c>
      <c r="W132" s="188">
        <v>0</v>
      </c>
      <c r="X132" s="188">
        <v>0</v>
      </c>
      <c r="Y132" s="188">
        <v>0</v>
      </c>
      <c r="Z132" s="188">
        <v>0</v>
      </c>
      <c r="AA132" s="188">
        <v>0</v>
      </c>
      <c r="AB132" s="188">
        <v>0</v>
      </c>
      <c r="AC132" s="188">
        <v>0</v>
      </c>
      <c r="AE132" s="291">
        <f t="shared" si="104"/>
        <v>68538.461538461532</v>
      </c>
      <c r="AF132" s="291">
        <f t="shared" si="105"/>
        <v>939207.07938461541</v>
      </c>
      <c r="AG132" s="291">
        <f t="shared" si="106"/>
        <v>205615.3846153846</v>
      </c>
      <c r="AH132" s="291">
        <f t="shared" si="107"/>
        <v>20561.538461538457</v>
      </c>
      <c r="AI132" s="291">
        <f t="shared" si="108"/>
        <v>27415.384615384617</v>
      </c>
      <c r="AJ132" s="291">
        <f t="shared" si="109"/>
        <v>68538.461538461532</v>
      </c>
      <c r="AK132" s="291">
        <f t="shared" si="110"/>
        <v>469603.53969230771</v>
      </c>
      <c r="AL132" s="291">
        <f t="shared" si="111"/>
        <v>34269.230769230766</v>
      </c>
      <c r="AM132" s="291">
        <f t="shared" si="112"/>
        <v>6853.8461538461543</v>
      </c>
      <c r="AN132" s="291">
        <f t="shared" si="113"/>
        <v>234801.7698461542</v>
      </c>
      <c r="AO132" s="291">
        <f t="shared" si="114"/>
        <v>137076.92307692306</v>
      </c>
      <c r="AP132" s="291">
        <f t="shared" si="115"/>
        <v>34269.230769230766</v>
      </c>
      <c r="AQ132" s="291">
        <f t="shared" si="116"/>
        <v>41123.076923076915</v>
      </c>
      <c r="AR132" s="291">
        <f t="shared" si="117"/>
        <v>274153.84615384613</v>
      </c>
      <c r="AS132" s="291">
        <f t="shared" si="118"/>
        <v>54830.769230769234</v>
      </c>
      <c r="AT132" s="291">
        <f t="shared" si="119"/>
        <v>6853.8461538461543</v>
      </c>
      <c r="AU132" s="291">
        <f t="shared" si="120"/>
        <v>137076.92307692306</v>
      </c>
      <c r="AV132" s="291">
        <f t="shared" si="121"/>
        <v>10966.153846153846</v>
      </c>
      <c r="AW132" s="291">
        <f t="shared" si="122"/>
        <v>10966.153846153846</v>
      </c>
      <c r="AX132" s="291">
        <f t="shared" si="123"/>
        <v>10966.153846153846</v>
      </c>
      <c r="AY132" s="291">
        <f t="shared" si="124"/>
        <v>10966.153846153846</v>
      </c>
      <c r="AZ132" s="291">
        <f t="shared" si="125"/>
        <v>10966.153846153846</v>
      </c>
      <c r="BA132" s="291">
        <f t="shared" si="126"/>
        <v>10966.153846153846</v>
      </c>
      <c r="BB132" s="291">
        <f t="shared" si="127"/>
        <v>137076.92307692306</v>
      </c>
      <c r="BC132" s="291">
        <f t="shared" si="128"/>
        <v>20561.538461538457</v>
      </c>
      <c r="BE132" s="238">
        <f t="shared" si="79"/>
        <v>0</v>
      </c>
      <c r="BF132" s="200">
        <f t="shared" si="80"/>
        <v>0</v>
      </c>
      <c r="BG132" s="200">
        <f t="shared" si="81"/>
        <v>0</v>
      </c>
      <c r="BH132" s="200">
        <f t="shared" si="82"/>
        <v>0</v>
      </c>
      <c r="BI132" s="200">
        <f t="shared" si="83"/>
        <v>0</v>
      </c>
      <c r="BJ132" s="200">
        <f t="shared" si="84"/>
        <v>0</v>
      </c>
      <c r="BK132" s="200">
        <f t="shared" si="85"/>
        <v>0</v>
      </c>
      <c r="BL132" s="200">
        <f t="shared" si="86"/>
        <v>0</v>
      </c>
      <c r="BM132" s="200">
        <f t="shared" si="87"/>
        <v>0</v>
      </c>
      <c r="BN132" s="200">
        <f t="shared" si="88"/>
        <v>0</v>
      </c>
      <c r="BO132" s="200">
        <f t="shared" si="89"/>
        <v>0</v>
      </c>
      <c r="BP132" s="200">
        <f t="shared" si="90"/>
        <v>0</v>
      </c>
      <c r="BQ132" s="200">
        <f t="shared" si="91"/>
        <v>0</v>
      </c>
      <c r="BR132" s="200">
        <f t="shared" si="92"/>
        <v>0</v>
      </c>
      <c r="BS132" s="200">
        <f t="shared" si="93"/>
        <v>0</v>
      </c>
      <c r="BT132" s="200">
        <f t="shared" si="94"/>
        <v>0</v>
      </c>
      <c r="BU132" s="200">
        <f t="shared" si="95"/>
        <v>0</v>
      </c>
      <c r="BV132" s="200">
        <f t="shared" si="96"/>
        <v>0</v>
      </c>
      <c r="BW132" s="200">
        <f t="shared" si="97"/>
        <v>0</v>
      </c>
      <c r="BX132" s="200">
        <f t="shared" si="98"/>
        <v>0</v>
      </c>
      <c r="BY132" s="200">
        <f t="shared" si="99"/>
        <v>0</v>
      </c>
      <c r="BZ132" s="200">
        <f t="shared" si="100"/>
        <v>0</v>
      </c>
      <c r="CA132" s="200">
        <f t="shared" si="101"/>
        <v>0</v>
      </c>
      <c r="CB132" s="200">
        <f t="shared" si="102"/>
        <v>0</v>
      </c>
      <c r="CC132" s="238">
        <f t="shared" si="103"/>
        <v>0</v>
      </c>
      <c r="CD132" s="187">
        <f t="shared" si="129"/>
        <v>0</v>
      </c>
    </row>
    <row r="133" spans="1:82" ht="13.9" x14ac:dyDescent="0.4">
      <c r="A133" s="12" t="str">
        <f>'Fibre Optic'!A133</f>
        <v>SWM</v>
      </c>
      <c r="B133" s="12">
        <f>'Fibre Optic'!B133</f>
        <v>11</v>
      </c>
      <c r="C133" t="str">
        <f>'Fibre Optic'!C133</f>
        <v>Brunswick Junction to Picton Junction</v>
      </c>
      <c r="D133" s="204">
        <f>'DORC build-up'!I77</f>
        <v>1.2</v>
      </c>
      <c r="E133" s="188">
        <v>3</v>
      </c>
      <c r="F133" s="188">
        <v>5</v>
      </c>
      <c r="G133" s="188">
        <v>3</v>
      </c>
      <c r="H133" s="188">
        <v>2</v>
      </c>
      <c r="I133" s="188">
        <v>38</v>
      </c>
      <c r="J133" s="188">
        <v>7</v>
      </c>
      <c r="K133" s="188">
        <v>5</v>
      </c>
      <c r="L133" s="188">
        <v>1</v>
      </c>
      <c r="M133" s="188">
        <v>1</v>
      </c>
      <c r="N133" s="188">
        <v>0</v>
      </c>
      <c r="O133" s="188">
        <v>35</v>
      </c>
      <c r="P133" s="188">
        <v>0</v>
      </c>
      <c r="Q133" s="188">
        <v>64</v>
      </c>
      <c r="R133" s="188">
        <v>0</v>
      </c>
      <c r="S133" s="188">
        <v>47</v>
      </c>
      <c r="T133" s="188">
        <v>1</v>
      </c>
      <c r="U133" s="188">
        <v>1</v>
      </c>
      <c r="V133" s="188">
        <v>2</v>
      </c>
      <c r="W133" s="188">
        <v>2</v>
      </c>
      <c r="X133" s="188">
        <v>7</v>
      </c>
      <c r="Y133" s="188">
        <v>0</v>
      </c>
      <c r="Z133" s="188">
        <v>64</v>
      </c>
      <c r="AA133" s="188">
        <v>0</v>
      </c>
      <c r="AB133" s="188">
        <v>0</v>
      </c>
      <c r="AC133" s="188">
        <v>0</v>
      </c>
      <c r="AE133" s="291">
        <f t="shared" si="104"/>
        <v>68538.461538461532</v>
      </c>
      <c r="AF133" s="291">
        <f t="shared" si="105"/>
        <v>939207.07938461541</v>
      </c>
      <c r="AG133" s="291">
        <f t="shared" si="106"/>
        <v>205615.3846153846</v>
      </c>
      <c r="AH133" s="291">
        <f t="shared" si="107"/>
        <v>20561.538461538457</v>
      </c>
      <c r="AI133" s="291">
        <f t="shared" si="108"/>
        <v>27415.384615384617</v>
      </c>
      <c r="AJ133" s="291">
        <f t="shared" si="109"/>
        <v>68538.461538461532</v>
      </c>
      <c r="AK133" s="291">
        <f t="shared" si="110"/>
        <v>469603.53969230771</v>
      </c>
      <c r="AL133" s="291">
        <f t="shared" si="111"/>
        <v>34269.230769230766</v>
      </c>
      <c r="AM133" s="291">
        <f t="shared" si="112"/>
        <v>6853.8461538461543</v>
      </c>
      <c r="AN133" s="291">
        <f t="shared" si="113"/>
        <v>234801.7698461542</v>
      </c>
      <c r="AO133" s="291">
        <f t="shared" si="114"/>
        <v>137076.92307692306</v>
      </c>
      <c r="AP133" s="291">
        <f t="shared" si="115"/>
        <v>34269.230769230766</v>
      </c>
      <c r="AQ133" s="291">
        <f t="shared" si="116"/>
        <v>41123.076923076915</v>
      </c>
      <c r="AR133" s="291">
        <f t="shared" si="117"/>
        <v>274153.84615384613</v>
      </c>
      <c r="AS133" s="291">
        <f t="shared" si="118"/>
        <v>54830.769230769234</v>
      </c>
      <c r="AT133" s="291">
        <f t="shared" si="119"/>
        <v>6853.8461538461543</v>
      </c>
      <c r="AU133" s="291">
        <f t="shared" si="120"/>
        <v>137076.92307692306</v>
      </c>
      <c r="AV133" s="291">
        <f t="shared" si="121"/>
        <v>10966.153846153846</v>
      </c>
      <c r="AW133" s="291">
        <f t="shared" si="122"/>
        <v>10966.153846153846</v>
      </c>
      <c r="AX133" s="291">
        <f t="shared" si="123"/>
        <v>10966.153846153846</v>
      </c>
      <c r="AY133" s="291">
        <f t="shared" si="124"/>
        <v>10966.153846153846</v>
      </c>
      <c r="AZ133" s="291">
        <f t="shared" si="125"/>
        <v>10966.153846153846</v>
      </c>
      <c r="BA133" s="291">
        <f t="shared" si="126"/>
        <v>10966.153846153846</v>
      </c>
      <c r="BB133" s="291">
        <f t="shared" si="127"/>
        <v>137076.92307692306</v>
      </c>
      <c r="BC133" s="291">
        <f t="shared" si="128"/>
        <v>20561.538461538457</v>
      </c>
      <c r="BE133" s="238">
        <f t="shared" ref="BE133:BE196" si="130">AE133*E133*$D133</f>
        <v>246738.4615384615</v>
      </c>
      <c r="BF133" s="200">
        <f t="shared" ref="BF133:BF196" si="131">AF133*F133*$D133</f>
        <v>5635242.4763076929</v>
      </c>
      <c r="BG133" s="200">
        <f t="shared" ref="BG133:BG196" si="132">AG133*G133*$D133</f>
        <v>740215.38461538451</v>
      </c>
      <c r="BH133" s="200">
        <f t="shared" ref="BH133:BH196" si="133">AH133*H133*$D133</f>
        <v>49347.692307692298</v>
      </c>
      <c r="BI133" s="200">
        <f t="shared" ref="BI133:BI196" si="134">AI133*I133*$D133</f>
        <v>1250141.5384615385</v>
      </c>
      <c r="BJ133" s="200">
        <f t="shared" ref="BJ133:BJ196" si="135">AJ133*J133*$D133</f>
        <v>575723.07692307688</v>
      </c>
      <c r="BK133" s="200">
        <f t="shared" ref="BK133:BK196" si="136">AK133*K133*$D133</f>
        <v>2817621.2381538465</v>
      </c>
      <c r="BL133" s="200">
        <f t="shared" ref="BL133:BL196" si="137">AL133*L133*$D133</f>
        <v>41123.076923076915</v>
      </c>
      <c r="BM133" s="200">
        <f t="shared" ref="BM133:BM196" si="138">AM133*M133*$D133</f>
        <v>8224.6153846153848</v>
      </c>
      <c r="BN133" s="200">
        <f t="shared" ref="BN133:BN196" si="139">AN133*N133*$D133</f>
        <v>0</v>
      </c>
      <c r="BO133" s="200">
        <f t="shared" ref="BO133:BO196" si="140">AO133*O133*$D133</f>
        <v>5757230.7692307681</v>
      </c>
      <c r="BP133" s="200">
        <f t="shared" ref="BP133:BP196" si="141">AP133*P133*$D133</f>
        <v>0</v>
      </c>
      <c r="BQ133" s="200">
        <f t="shared" ref="BQ133:BQ196" si="142">AQ133*Q133*$D133</f>
        <v>3158252.307692307</v>
      </c>
      <c r="BR133" s="200">
        <f t="shared" ref="BR133:BR196" si="143">AR133*R133*$D133</f>
        <v>0</v>
      </c>
      <c r="BS133" s="200">
        <f t="shared" ref="BS133:BS196" si="144">AS133*S133*$D133</f>
        <v>3092455.3846153845</v>
      </c>
      <c r="BT133" s="200">
        <f t="shared" ref="BT133:BT196" si="145">AT133*T133*$D133</f>
        <v>8224.6153846153848</v>
      </c>
      <c r="BU133" s="200">
        <f t="shared" ref="BU133:BU196" si="146">AU133*U133*$D133</f>
        <v>164492.30769230766</v>
      </c>
      <c r="BV133" s="200">
        <f t="shared" ref="BV133:BV196" si="147">AV133*V133*$D133</f>
        <v>26318.76923076923</v>
      </c>
      <c r="BW133" s="200">
        <f t="shared" ref="BW133:BW196" si="148">AW133*W133*$D133</f>
        <v>26318.76923076923</v>
      </c>
      <c r="BX133" s="200">
        <f t="shared" ref="BX133:BX196" si="149">AX133*X133*$D133</f>
        <v>92115.692307692298</v>
      </c>
      <c r="BY133" s="200">
        <f t="shared" ref="BY133:BY196" si="150">AY133*Y133*$D133</f>
        <v>0</v>
      </c>
      <c r="BZ133" s="200">
        <f t="shared" ref="BZ133:BZ196" si="151">AZ133*Z133*$D133</f>
        <v>842200.61538461538</v>
      </c>
      <c r="CA133" s="200">
        <f t="shared" ref="CA133:CA196" si="152">BA133*AA133*$D133</f>
        <v>0</v>
      </c>
      <c r="CB133" s="200">
        <f t="shared" ref="CB133:CB196" si="153">BB133*AB133*$D133</f>
        <v>0</v>
      </c>
      <c r="CC133" s="238">
        <f t="shared" ref="CC133:CC196" si="154">BC133*AC133*$D133</f>
        <v>0</v>
      </c>
      <c r="CD133" s="187">
        <f t="shared" si="129"/>
        <v>24531986.791384611</v>
      </c>
    </row>
    <row r="134" spans="1:82" ht="13.9" x14ac:dyDescent="0.4">
      <c r="A134" s="12" t="str">
        <f>'Fibre Optic'!A134</f>
        <v>Sidings &amp; Other</v>
      </c>
      <c r="B134" s="12">
        <f>'Fibre Optic'!B134</f>
        <v>12</v>
      </c>
      <c r="C134" t="str">
        <f>'Fibre Optic'!C134</f>
        <v>Cockburn North to Robb Jetty (NG)</v>
      </c>
      <c r="D134" s="204">
        <f>'DORC build-up'!I78</f>
        <v>1</v>
      </c>
      <c r="E134" s="188">
        <v>0</v>
      </c>
      <c r="F134" s="188">
        <v>0</v>
      </c>
      <c r="G134" s="188">
        <v>0</v>
      </c>
      <c r="H134" s="188">
        <v>0</v>
      </c>
      <c r="I134" s="188">
        <v>4</v>
      </c>
      <c r="J134" s="188">
        <v>0</v>
      </c>
      <c r="K134" s="188">
        <v>2</v>
      </c>
      <c r="L134" s="188">
        <v>0</v>
      </c>
      <c r="M134" s="188">
        <v>0</v>
      </c>
      <c r="N134" s="188">
        <v>0</v>
      </c>
      <c r="O134" s="188">
        <v>1</v>
      </c>
      <c r="P134" s="188">
        <v>0</v>
      </c>
      <c r="Q134" s="188">
        <v>5</v>
      </c>
      <c r="R134" s="188">
        <v>0</v>
      </c>
      <c r="S134" s="188">
        <v>2</v>
      </c>
      <c r="T134" s="188">
        <v>0</v>
      </c>
      <c r="U134" s="188">
        <v>0</v>
      </c>
      <c r="V134" s="188">
        <v>0</v>
      </c>
      <c r="W134" s="188">
        <v>0</v>
      </c>
      <c r="X134" s="188">
        <v>0</v>
      </c>
      <c r="Y134" s="188">
        <v>0</v>
      </c>
      <c r="Z134" s="188">
        <v>0</v>
      </c>
      <c r="AA134" s="188">
        <v>8</v>
      </c>
      <c r="AB134" s="188">
        <v>0</v>
      </c>
      <c r="AC134" s="188">
        <v>0</v>
      </c>
      <c r="AE134" s="291">
        <f t="shared" ref="AE134:AE197" si="155">$J$14</f>
        <v>68538.461538461532</v>
      </c>
      <c r="AF134" s="291">
        <f t="shared" ref="AF134:AF197" si="156">$J$16</f>
        <v>939207.07938461541</v>
      </c>
      <c r="AG134" s="291">
        <f t="shared" ref="AG134:AG197" si="157">$J$18</f>
        <v>205615.3846153846</v>
      </c>
      <c r="AH134" s="291">
        <f t="shared" ref="AH134:AH197" si="158">$J$20</f>
        <v>20561.538461538457</v>
      </c>
      <c r="AI134" s="291">
        <f t="shared" ref="AI134:AI197" si="159">$J$22</f>
        <v>27415.384615384617</v>
      </c>
      <c r="AJ134" s="291">
        <f t="shared" ref="AJ134:AJ197" si="160">$J$24</f>
        <v>68538.461538461532</v>
      </c>
      <c r="AK134" s="291">
        <f t="shared" ref="AK134:AK197" si="161">$J$26</f>
        <v>469603.53969230771</v>
      </c>
      <c r="AL134" s="291">
        <f t="shared" ref="AL134:AL197" si="162">$J$28</f>
        <v>34269.230769230766</v>
      </c>
      <c r="AM134" s="291">
        <f t="shared" ref="AM134:AM197" si="163">$J$30</f>
        <v>6853.8461538461543</v>
      </c>
      <c r="AN134" s="291">
        <f t="shared" ref="AN134:AN197" si="164">$J$32</f>
        <v>234801.7698461542</v>
      </c>
      <c r="AO134" s="291">
        <f t="shared" ref="AO134:AO197" si="165">$J$34</f>
        <v>137076.92307692306</v>
      </c>
      <c r="AP134" s="291">
        <f t="shared" ref="AP134:AP197" si="166">$J$36</f>
        <v>34269.230769230766</v>
      </c>
      <c r="AQ134" s="291">
        <f t="shared" ref="AQ134:AQ197" si="167">$J$38</f>
        <v>41123.076923076915</v>
      </c>
      <c r="AR134" s="291">
        <f t="shared" ref="AR134:AR197" si="168">$J$40</f>
        <v>274153.84615384613</v>
      </c>
      <c r="AS134" s="291">
        <f t="shared" ref="AS134:AS197" si="169">$J$42</f>
        <v>54830.769230769234</v>
      </c>
      <c r="AT134" s="291">
        <f t="shared" ref="AT134:AT197" si="170">$J$44</f>
        <v>6853.8461538461543</v>
      </c>
      <c r="AU134" s="291">
        <f t="shared" ref="AU134:AU197" si="171">$J$46</f>
        <v>137076.92307692306</v>
      </c>
      <c r="AV134" s="291">
        <f t="shared" ref="AV134:AV197" si="172">$J$48</f>
        <v>10966.153846153846</v>
      </c>
      <c r="AW134" s="291">
        <f t="shared" ref="AW134:AW197" si="173">$J$50</f>
        <v>10966.153846153846</v>
      </c>
      <c r="AX134" s="291">
        <f t="shared" ref="AX134:AX197" si="174">$J$52</f>
        <v>10966.153846153846</v>
      </c>
      <c r="AY134" s="291">
        <f t="shared" ref="AY134:AY197" si="175">$J$54</f>
        <v>10966.153846153846</v>
      </c>
      <c r="AZ134" s="291">
        <f t="shared" ref="AZ134:AZ197" si="176">$J$56</f>
        <v>10966.153846153846</v>
      </c>
      <c r="BA134" s="291">
        <f t="shared" ref="BA134:BA197" si="177">$J$58</f>
        <v>10966.153846153846</v>
      </c>
      <c r="BB134" s="291">
        <f t="shared" ref="BB134:BB197" si="178">$J$60</f>
        <v>137076.92307692306</v>
      </c>
      <c r="BC134" s="291">
        <f t="shared" ref="BC134:BC197" si="179">$J$62</f>
        <v>20561.538461538457</v>
      </c>
      <c r="BE134" s="238">
        <f t="shared" si="130"/>
        <v>0</v>
      </c>
      <c r="BF134" s="200">
        <f t="shared" si="131"/>
        <v>0</v>
      </c>
      <c r="BG134" s="200">
        <f t="shared" si="132"/>
        <v>0</v>
      </c>
      <c r="BH134" s="200">
        <f t="shared" si="133"/>
        <v>0</v>
      </c>
      <c r="BI134" s="200">
        <f t="shared" si="134"/>
        <v>109661.53846153847</v>
      </c>
      <c r="BJ134" s="200">
        <f t="shared" si="135"/>
        <v>0</v>
      </c>
      <c r="BK134" s="200">
        <f t="shared" si="136"/>
        <v>939207.07938461541</v>
      </c>
      <c r="BL134" s="200">
        <f t="shared" si="137"/>
        <v>0</v>
      </c>
      <c r="BM134" s="200">
        <f t="shared" si="138"/>
        <v>0</v>
      </c>
      <c r="BN134" s="200">
        <f t="shared" si="139"/>
        <v>0</v>
      </c>
      <c r="BO134" s="200">
        <f t="shared" si="140"/>
        <v>137076.92307692306</v>
      </c>
      <c r="BP134" s="200">
        <f t="shared" si="141"/>
        <v>0</v>
      </c>
      <c r="BQ134" s="200">
        <f t="shared" si="142"/>
        <v>205615.38461538457</v>
      </c>
      <c r="BR134" s="200">
        <f t="shared" si="143"/>
        <v>0</v>
      </c>
      <c r="BS134" s="200">
        <f t="shared" si="144"/>
        <v>109661.53846153847</v>
      </c>
      <c r="BT134" s="200">
        <f t="shared" si="145"/>
        <v>0</v>
      </c>
      <c r="BU134" s="200">
        <f t="shared" si="146"/>
        <v>0</v>
      </c>
      <c r="BV134" s="200">
        <f t="shared" si="147"/>
        <v>0</v>
      </c>
      <c r="BW134" s="200">
        <f t="shared" si="148"/>
        <v>0</v>
      </c>
      <c r="BX134" s="200">
        <f t="shared" si="149"/>
        <v>0</v>
      </c>
      <c r="BY134" s="200">
        <f t="shared" si="150"/>
        <v>0</v>
      </c>
      <c r="BZ134" s="200">
        <f t="shared" si="151"/>
        <v>0</v>
      </c>
      <c r="CA134" s="200">
        <f t="shared" si="152"/>
        <v>87729.230769230766</v>
      </c>
      <c r="CB134" s="200">
        <f t="shared" si="153"/>
        <v>0</v>
      </c>
      <c r="CC134" s="238">
        <f t="shared" si="154"/>
        <v>0</v>
      </c>
      <c r="CD134" s="187">
        <f t="shared" ref="CD134:CD197" si="180">SUM(BE134:CC134)</f>
        <v>1588951.6947692307</v>
      </c>
    </row>
    <row r="135" spans="1:82" ht="13.9" x14ac:dyDescent="0.4">
      <c r="A135" s="12" t="str">
        <f>'Fibre Optic'!A135</f>
        <v>Non-operational</v>
      </c>
      <c r="B135" s="12">
        <f>'Fibre Optic'!B135</f>
        <v>13</v>
      </c>
      <c r="C135" t="str">
        <f>'Fibre Optic'!C135</f>
        <v>Picton Junction to Greenbushes</v>
      </c>
      <c r="D135" s="204">
        <f>'DORC build-up'!I79</f>
        <v>1.2</v>
      </c>
      <c r="E135" s="188">
        <v>0</v>
      </c>
      <c r="F135" s="188">
        <v>0</v>
      </c>
      <c r="G135" s="188">
        <v>0</v>
      </c>
      <c r="H135" s="188">
        <v>0</v>
      </c>
      <c r="I135" s="188">
        <v>14</v>
      </c>
      <c r="J135" s="188">
        <v>0</v>
      </c>
      <c r="K135" s="188">
        <v>16</v>
      </c>
      <c r="L135" s="188">
        <v>0</v>
      </c>
      <c r="M135" s="188">
        <v>2</v>
      </c>
      <c r="N135" s="188">
        <v>0</v>
      </c>
      <c r="O135" s="188">
        <v>2</v>
      </c>
      <c r="P135" s="188">
        <v>0</v>
      </c>
      <c r="Q135" s="188">
        <v>2</v>
      </c>
      <c r="R135" s="188">
        <v>0</v>
      </c>
      <c r="S135" s="188">
        <v>3</v>
      </c>
      <c r="T135" s="188">
        <v>0</v>
      </c>
      <c r="U135" s="188">
        <v>0</v>
      </c>
      <c r="V135" s="188">
        <v>0</v>
      </c>
      <c r="W135" s="188">
        <v>0</v>
      </c>
      <c r="X135" s="188">
        <v>0</v>
      </c>
      <c r="Y135" s="188">
        <v>0</v>
      </c>
      <c r="Z135" s="188">
        <v>8</v>
      </c>
      <c r="AA135" s="188">
        <v>0</v>
      </c>
      <c r="AB135" s="188">
        <v>0</v>
      </c>
      <c r="AC135" s="188">
        <v>0</v>
      </c>
      <c r="AE135" s="291">
        <f t="shared" si="155"/>
        <v>68538.461538461532</v>
      </c>
      <c r="AF135" s="291">
        <f t="shared" si="156"/>
        <v>939207.07938461541</v>
      </c>
      <c r="AG135" s="291">
        <f t="shared" si="157"/>
        <v>205615.3846153846</v>
      </c>
      <c r="AH135" s="291">
        <f t="shared" si="158"/>
        <v>20561.538461538457</v>
      </c>
      <c r="AI135" s="291">
        <f t="shared" si="159"/>
        <v>27415.384615384617</v>
      </c>
      <c r="AJ135" s="291">
        <f t="shared" si="160"/>
        <v>68538.461538461532</v>
      </c>
      <c r="AK135" s="291">
        <f t="shared" si="161"/>
        <v>469603.53969230771</v>
      </c>
      <c r="AL135" s="291">
        <f t="shared" si="162"/>
        <v>34269.230769230766</v>
      </c>
      <c r="AM135" s="291">
        <f t="shared" si="163"/>
        <v>6853.8461538461543</v>
      </c>
      <c r="AN135" s="291">
        <f t="shared" si="164"/>
        <v>234801.7698461542</v>
      </c>
      <c r="AO135" s="291">
        <f t="shared" si="165"/>
        <v>137076.92307692306</v>
      </c>
      <c r="AP135" s="291">
        <f t="shared" si="166"/>
        <v>34269.230769230766</v>
      </c>
      <c r="AQ135" s="291">
        <f t="shared" si="167"/>
        <v>41123.076923076915</v>
      </c>
      <c r="AR135" s="291">
        <f t="shared" si="168"/>
        <v>274153.84615384613</v>
      </c>
      <c r="AS135" s="291">
        <f t="shared" si="169"/>
        <v>54830.769230769234</v>
      </c>
      <c r="AT135" s="291">
        <f t="shared" si="170"/>
        <v>6853.8461538461543</v>
      </c>
      <c r="AU135" s="291">
        <f t="shared" si="171"/>
        <v>137076.92307692306</v>
      </c>
      <c r="AV135" s="291">
        <f t="shared" si="172"/>
        <v>10966.153846153846</v>
      </c>
      <c r="AW135" s="291">
        <f t="shared" si="173"/>
        <v>10966.153846153846</v>
      </c>
      <c r="AX135" s="291">
        <f t="shared" si="174"/>
        <v>10966.153846153846</v>
      </c>
      <c r="AY135" s="291">
        <f t="shared" si="175"/>
        <v>10966.153846153846</v>
      </c>
      <c r="AZ135" s="291">
        <f t="shared" si="176"/>
        <v>10966.153846153846</v>
      </c>
      <c r="BA135" s="291">
        <f t="shared" si="177"/>
        <v>10966.153846153846</v>
      </c>
      <c r="BB135" s="291">
        <f t="shared" si="178"/>
        <v>137076.92307692306</v>
      </c>
      <c r="BC135" s="291">
        <f t="shared" si="179"/>
        <v>20561.538461538457</v>
      </c>
      <c r="BE135" s="238">
        <f t="shared" si="130"/>
        <v>0</v>
      </c>
      <c r="BF135" s="200">
        <f t="shared" si="131"/>
        <v>0</v>
      </c>
      <c r="BG135" s="200">
        <f t="shared" si="132"/>
        <v>0</v>
      </c>
      <c r="BH135" s="200">
        <f t="shared" si="133"/>
        <v>0</v>
      </c>
      <c r="BI135" s="200">
        <f t="shared" si="134"/>
        <v>460578.46153846156</v>
      </c>
      <c r="BJ135" s="200">
        <f t="shared" si="135"/>
        <v>0</v>
      </c>
      <c r="BK135" s="200">
        <f t="shared" si="136"/>
        <v>9016387.9620923083</v>
      </c>
      <c r="BL135" s="200">
        <f t="shared" si="137"/>
        <v>0</v>
      </c>
      <c r="BM135" s="200">
        <f t="shared" si="138"/>
        <v>16449.23076923077</v>
      </c>
      <c r="BN135" s="200">
        <f t="shared" si="139"/>
        <v>0</v>
      </c>
      <c r="BO135" s="200">
        <f t="shared" si="140"/>
        <v>328984.61538461532</v>
      </c>
      <c r="BP135" s="200">
        <f t="shared" si="141"/>
        <v>0</v>
      </c>
      <c r="BQ135" s="200">
        <f t="shared" si="142"/>
        <v>98695.384615384595</v>
      </c>
      <c r="BR135" s="200">
        <f t="shared" si="143"/>
        <v>0</v>
      </c>
      <c r="BS135" s="200">
        <f t="shared" si="144"/>
        <v>197390.76923076922</v>
      </c>
      <c r="BT135" s="200">
        <f t="shared" si="145"/>
        <v>0</v>
      </c>
      <c r="BU135" s="200">
        <f t="shared" si="146"/>
        <v>0</v>
      </c>
      <c r="BV135" s="200">
        <f t="shared" si="147"/>
        <v>0</v>
      </c>
      <c r="BW135" s="200">
        <f t="shared" si="148"/>
        <v>0</v>
      </c>
      <c r="BX135" s="200">
        <f t="shared" si="149"/>
        <v>0</v>
      </c>
      <c r="BY135" s="200">
        <f t="shared" si="150"/>
        <v>0</v>
      </c>
      <c r="BZ135" s="200">
        <f t="shared" si="151"/>
        <v>105275.07692307692</v>
      </c>
      <c r="CA135" s="200">
        <f t="shared" si="152"/>
        <v>0</v>
      </c>
      <c r="CB135" s="200">
        <f t="shared" si="153"/>
        <v>0</v>
      </c>
      <c r="CC135" s="238">
        <f t="shared" si="154"/>
        <v>0</v>
      </c>
      <c r="CD135" s="187">
        <f t="shared" si="180"/>
        <v>10223761.500553846</v>
      </c>
    </row>
    <row r="136" spans="1:82" ht="13.9" x14ac:dyDescent="0.4">
      <c r="A136" s="12" t="str">
        <f>'Fibre Optic'!A136</f>
        <v>Non-operational</v>
      </c>
      <c r="B136" s="12">
        <f>'Fibre Optic'!B136</f>
        <v>13</v>
      </c>
      <c r="C136" t="str">
        <f>'Fibre Optic'!C136</f>
        <v>Greenbushes to Lambert</v>
      </c>
      <c r="D136" s="204">
        <f>'DORC build-up'!I80</f>
        <v>1.2</v>
      </c>
      <c r="E136" s="188">
        <v>0</v>
      </c>
      <c r="F136" s="188">
        <v>0</v>
      </c>
      <c r="G136" s="188">
        <v>0</v>
      </c>
      <c r="H136" s="188">
        <v>0</v>
      </c>
      <c r="I136" s="188">
        <v>8</v>
      </c>
      <c r="J136" s="188">
        <v>0</v>
      </c>
      <c r="K136" s="188">
        <v>11</v>
      </c>
      <c r="L136" s="188">
        <v>0</v>
      </c>
      <c r="M136" s="188">
        <v>0</v>
      </c>
      <c r="N136" s="188">
        <v>0</v>
      </c>
      <c r="O136" s="188">
        <v>0</v>
      </c>
      <c r="P136" s="188">
        <v>0</v>
      </c>
      <c r="Q136" s="188">
        <v>0</v>
      </c>
      <c r="R136" s="188">
        <v>0</v>
      </c>
      <c r="S136" s="188">
        <v>0</v>
      </c>
      <c r="T136" s="188">
        <v>0</v>
      </c>
      <c r="U136" s="188">
        <v>0</v>
      </c>
      <c r="V136" s="188">
        <v>0</v>
      </c>
      <c r="W136" s="188">
        <v>0</v>
      </c>
      <c r="X136" s="188">
        <v>0</v>
      </c>
      <c r="Y136" s="188">
        <v>0</v>
      </c>
      <c r="Z136" s="188">
        <v>0</v>
      </c>
      <c r="AA136" s="188">
        <v>0</v>
      </c>
      <c r="AB136" s="188">
        <v>0</v>
      </c>
      <c r="AC136" s="188">
        <v>0</v>
      </c>
      <c r="AE136" s="291">
        <f t="shared" si="155"/>
        <v>68538.461538461532</v>
      </c>
      <c r="AF136" s="291">
        <f t="shared" si="156"/>
        <v>939207.07938461541</v>
      </c>
      <c r="AG136" s="291">
        <f t="shared" si="157"/>
        <v>205615.3846153846</v>
      </c>
      <c r="AH136" s="291">
        <f t="shared" si="158"/>
        <v>20561.538461538457</v>
      </c>
      <c r="AI136" s="291">
        <f t="shared" si="159"/>
        <v>27415.384615384617</v>
      </c>
      <c r="AJ136" s="291">
        <f t="shared" si="160"/>
        <v>68538.461538461532</v>
      </c>
      <c r="AK136" s="291">
        <f t="shared" si="161"/>
        <v>469603.53969230771</v>
      </c>
      <c r="AL136" s="291">
        <f t="shared" si="162"/>
        <v>34269.230769230766</v>
      </c>
      <c r="AM136" s="291">
        <f t="shared" si="163"/>
        <v>6853.8461538461543</v>
      </c>
      <c r="AN136" s="291">
        <f t="shared" si="164"/>
        <v>234801.7698461542</v>
      </c>
      <c r="AO136" s="291">
        <f t="shared" si="165"/>
        <v>137076.92307692306</v>
      </c>
      <c r="AP136" s="291">
        <f t="shared" si="166"/>
        <v>34269.230769230766</v>
      </c>
      <c r="AQ136" s="291">
        <f t="shared" si="167"/>
        <v>41123.076923076915</v>
      </c>
      <c r="AR136" s="291">
        <f t="shared" si="168"/>
        <v>274153.84615384613</v>
      </c>
      <c r="AS136" s="291">
        <f t="shared" si="169"/>
        <v>54830.769230769234</v>
      </c>
      <c r="AT136" s="291">
        <f t="shared" si="170"/>
        <v>6853.8461538461543</v>
      </c>
      <c r="AU136" s="291">
        <f t="shared" si="171"/>
        <v>137076.92307692306</v>
      </c>
      <c r="AV136" s="291">
        <f t="shared" si="172"/>
        <v>10966.153846153846</v>
      </c>
      <c r="AW136" s="291">
        <f t="shared" si="173"/>
        <v>10966.153846153846</v>
      </c>
      <c r="AX136" s="291">
        <f t="shared" si="174"/>
        <v>10966.153846153846</v>
      </c>
      <c r="AY136" s="291">
        <f t="shared" si="175"/>
        <v>10966.153846153846</v>
      </c>
      <c r="AZ136" s="291">
        <f t="shared" si="176"/>
        <v>10966.153846153846</v>
      </c>
      <c r="BA136" s="291">
        <f t="shared" si="177"/>
        <v>10966.153846153846</v>
      </c>
      <c r="BB136" s="291">
        <f t="shared" si="178"/>
        <v>137076.92307692306</v>
      </c>
      <c r="BC136" s="291">
        <f t="shared" si="179"/>
        <v>20561.538461538457</v>
      </c>
      <c r="BE136" s="238">
        <f t="shared" si="130"/>
        <v>0</v>
      </c>
      <c r="BF136" s="200">
        <f t="shared" si="131"/>
        <v>0</v>
      </c>
      <c r="BG136" s="200">
        <f t="shared" si="132"/>
        <v>0</v>
      </c>
      <c r="BH136" s="200">
        <f t="shared" si="133"/>
        <v>0</v>
      </c>
      <c r="BI136" s="200">
        <f t="shared" si="134"/>
        <v>263187.69230769231</v>
      </c>
      <c r="BJ136" s="200">
        <f t="shared" si="135"/>
        <v>0</v>
      </c>
      <c r="BK136" s="200">
        <f t="shared" si="136"/>
        <v>6198766.7239384623</v>
      </c>
      <c r="BL136" s="200">
        <f t="shared" si="137"/>
        <v>0</v>
      </c>
      <c r="BM136" s="200">
        <f t="shared" si="138"/>
        <v>0</v>
      </c>
      <c r="BN136" s="200">
        <f t="shared" si="139"/>
        <v>0</v>
      </c>
      <c r="BO136" s="200">
        <f t="shared" si="140"/>
        <v>0</v>
      </c>
      <c r="BP136" s="200">
        <f t="shared" si="141"/>
        <v>0</v>
      </c>
      <c r="BQ136" s="200">
        <f t="shared" si="142"/>
        <v>0</v>
      </c>
      <c r="BR136" s="200">
        <f t="shared" si="143"/>
        <v>0</v>
      </c>
      <c r="BS136" s="200">
        <f t="shared" si="144"/>
        <v>0</v>
      </c>
      <c r="BT136" s="200">
        <f t="shared" si="145"/>
        <v>0</v>
      </c>
      <c r="BU136" s="200">
        <f t="shared" si="146"/>
        <v>0</v>
      </c>
      <c r="BV136" s="200">
        <f t="shared" si="147"/>
        <v>0</v>
      </c>
      <c r="BW136" s="200">
        <f t="shared" si="148"/>
        <v>0</v>
      </c>
      <c r="BX136" s="200">
        <f t="shared" si="149"/>
        <v>0</v>
      </c>
      <c r="BY136" s="200">
        <f t="shared" si="150"/>
        <v>0</v>
      </c>
      <c r="BZ136" s="200">
        <f t="shared" si="151"/>
        <v>0</v>
      </c>
      <c r="CA136" s="200">
        <f t="shared" si="152"/>
        <v>0</v>
      </c>
      <c r="CB136" s="200">
        <f t="shared" si="153"/>
        <v>0</v>
      </c>
      <c r="CC136" s="238">
        <f t="shared" si="154"/>
        <v>0</v>
      </c>
      <c r="CD136" s="187">
        <f t="shared" si="180"/>
        <v>6461954.4162461543</v>
      </c>
    </row>
    <row r="137" spans="1:82" ht="13.9" x14ac:dyDescent="0.4">
      <c r="A137" s="12" t="str">
        <f>'Fibre Optic'!A137</f>
        <v>Non-operational</v>
      </c>
      <c r="B137" s="12">
        <f>'Fibre Optic'!B137</f>
        <v>14</v>
      </c>
      <c r="C137" t="str">
        <f>'Fibre Optic'!C137</f>
        <v>Boyanup to Capel</v>
      </c>
      <c r="D137" s="204">
        <f>'DORC build-up'!I81</f>
        <v>1.2</v>
      </c>
      <c r="E137" s="188">
        <v>0</v>
      </c>
      <c r="F137" s="188">
        <v>0</v>
      </c>
      <c r="G137" s="188">
        <v>0</v>
      </c>
      <c r="H137" s="188">
        <v>0</v>
      </c>
      <c r="I137" s="188">
        <v>1</v>
      </c>
      <c r="J137" s="188">
        <v>0</v>
      </c>
      <c r="K137" s="188">
        <v>3</v>
      </c>
      <c r="L137" s="188">
        <v>0</v>
      </c>
      <c r="M137" s="188">
        <v>0</v>
      </c>
      <c r="N137" s="188">
        <v>0</v>
      </c>
      <c r="O137" s="188">
        <v>0</v>
      </c>
      <c r="P137" s="188">
        <v>0</v>
      </c>
      <c r="Q137" s="188">
        <v>0</v>
      </c>
      <c r="R137" s="188">
        <v>0</v>
      </c>
      <c r="S137" s="188">
        <v>0</v>
      </c>
      <c r="T137" s="188">
        <v>0</v>
      </c>
      <c r="U137" s="188">
        <v>0</v>
      </c>
      <c r="V137" s="188">
        <v>0</v>
      </c>
      <c r="W137" s="188">
        <v>0</v>
      </c>
      <c r="X137" s="188">
        <v>0</v>
      </c>
      <c r="Y137" s="188">
        <v>0</v>
      </c>
      <c r="Z137" s="188">
        <v>0</v>
      </c>
      <c r="AA137" s="188">
        <v>0</v>
      </c>
      <c r="AB137" s="188">
        <v>0</v>
      </c>
      <c r="AC137" s="188">
        <v>0</v>
      </c>
      <c r="AE137" s="291">
        <f t="shared" si="155"/>
        <v>68538.461538461532</v>
      </c>
      <c r="AF137" s="291">
        <f t="shared" si="156"/>
        <v>939207.07938461541</v>
      </c>
      <c r="AG137" s="291">
        <f t="shared" si="157"/>
        <v>205615.3846153846</v>
      </c>
      <c r="AH137" s="291">
        <f t="shared" si="158"/>
        <v>20561.538461538457</v>
      </c>
      <c r="AI137" s="291">
        <f t="shared" si="159"/>
        <v>27415.384615384617</v>
      </c>
      <c r="AJ137" s="291">
        <f t="shared" si="160"/>
        <v>68538.461538461532</v>
      </c>
      <c r="AK137" s="291">
        <f t="shared" si="161"/>
        <v>469603.53969230771</v>
      </c>
      <c r="AL137" s="291">
        <f t="shared" si="162"/>
        <v>34269.230769230766</v>
      </c>
      <c r="AM137" s="291">
        <f t="shared" si="163"/>
        <v>6853.8461538461543</v>
      </c>
      <c r="AN137" s="291">
        <f t="shared" si="164"/>
        <v>234801.7698461542</v>
      </c>
      <c r="AO137" s="291">
        <f t="shared" si="165"/>
        <v>137076.92307692306</v>
      </c>
      <c r="AP137" s="291">
        <f t="shared" si="166"/>
        <v>34269.230769230766</v>
      </c>
      <c r="AQ137" s="291">
        <f t="shared" si="167"/>
        <v>41123.076923076915</v>
      </c>
      <c r="AR137" s="291">
        <f t="shared" si="168"/>
        <v>274153.84615384613</v>
      </c>
      <c r="AS137" s="291">
        <f t="shared" si="169"/>
        <v>54830.769230769234</v>
      </c>
      <c r="AT137" s="291">
        <f t="shared" si="170"/>
        <v>6853.8461538461543</v>
      </c>
      <c r="AU137" s="291">
        <f t="shared" si="171"/>
        <v>137076.92307692306</v>
      </c>
      <c r="AV137" s="291">
        <f t="shared" si="172"/>
        <v>10966.153846153846</v>
      </c>
      <c r="AW137" s="291">
        <f t="shared" si="173"/>
        <v>10966.153846153846</v>
      </c>
      <c r="AX137" s="291">
        <f t="shared" si="174"/>
        <v>10966.153846153846</v>
      </c>
      <c r="AY137" s="291">
        <f t="shared" si="175"/>
        <v>10966.153846153846</v>
      </c>
      <c r="AZ137" s="291">
        <f t="shared" si="176"/>
        <v>10966.153846153846</v>
      </c>
      <c r="BA137" s="291">
        <f t="shared" si="177"/>
        <v>10966.153846153846</v>
      </c>
      <c r="BB137" s="291">
        <f t="shared" si="178"/>
        <v>137076.92307692306</v>
      </c>
      <c r="BC137" s="291">
        <f t="shared" si="179"/>
        <v>20561.538461538457</v>
      </c>
      <c r="BE137" s="238">
        <f t="shared" si="130"/>
        <v>0</v>
      </c>
      <c r="BF137" s="200">
        <f t="shared" si="131"/>
        <v>0</v>
      </c>
      <c r="BG137" s="200">
        <f t="shared" si="132"/>
        <v>0</v>
      </c>
      <c r="BH137" s="200">
        <f t="shared" si="133"/>
        <v>0</v>
      </c>
      <c r="BI137" s="200">
        <f t="shared" si="134"/>
        <v>32898.461538461539</v>
      </c>
      <c r="BJ137" s="200">
        <f t="shared" si="135"/>
        <v>0</v>
      </c>
      <c r="BK137" s="200">
        <f t="shared" si="136"/>
        <v>1690572.7428923075</v>
      </c>
      <c r="BL137" s="200">
        <f t="shared" si="137"/>
        <v>0</v>
      </c>
      <c r="BM137" s="200">
        <f t="shared" si="138"/>
        <v>0</v>
      </c>
      <c r="BN137" s="200">
        <f t="shared" si="139"/>
        <v>0</v>
      </c>
      <c r="BO137" s="200">
        <f t="shared" si="140"/>
        <v>0</v>
      </c>
      <c r="BP137" s="200">
        <f t="shared" si="141"/>
        <v>0</v>
      </c>
      <c r="BQ137" s="200">
        <f t="shared" si="142"/>
        <v>0</v>
      </c>
      <c r="BR137" s="200">
        <f t="shared" si="143"/>
        <v>0</v>
      </c>
      <c r="BS137" s="200">
        <f t="shared" si="144"/>
        <v>0</v>
      </c>
      <c r="BT137" s="200">
        <f t="shared" si="145"/>
        <v>0</v>
      </c>
      <c r="BU137" s="200">
        <f t="shared" si="146"/>
        <v>0</v>
      </c>
      <c r="BV137" s="200">
        <f t="shared" si="147"/>
        <v>0</v>
      </c>
      <c r="BW137" s="200">
        <f t="shared" si="148"/>
        <v>0</v>
      </c>
      <c r="BX137" s="200">
        <f t="shared" si="149"/>
        <v>0</v>
      </c>
      <c r="BY137" s="200">
        <f t="shared" si="150"/>
        <v>0</v>
      </c>
      <c r="BZ137" s="200">
        <f t="shared" si="151"/>
        <v>0</v>
      </c>
      <c r="CA137" s="200">
        <f t="shared" si="152"/>
        <v>0</v>
      </c>
      <c r="CB137" s="200">
        <f t="shared" si="153"/>
        <v>0</v>
      </c>
      <c r="CC137" s="238">
        <f t="shared" si="154"/>
        <v>0</v>
      </c>
      <c r="CD137" s="187">
        <f t="shared" si="180"/>
        <v>1723471.204430769</v>
      </c>
    </row>
    <row r="138" spans="1:82" ht="13.9" x14ac:dyDescent="0.4">
      <c r="A138" s="12" t="str">
        <f>'Fibre Optic'!A138</f>
        <v>SWM</v>
      </c>
      <c r="B138" s="12">
        <f>'Fibre Optic'!B138</f>
        <v>15</v>
      </c>
      <c r="C138" t="str">
        <f>'Fibre Optic'!C138</f>
        <v>Picton Junction to Picton East</v>
      </c>
      <c r="D138" s="204">
        <f>'DORC build-up'!I82</f>
        <v>1.2</v>
      </c>
      <c r="E138" s="188">
        <v>0</v>
      </c>
      <c r="F138" s="188">
        <v>0</v>
      </c>
      <c r="G138" s="188">
        <v>0</v>
      </c>
      <c r="H138" s="188">
        <v>0</v>
      </c>
      <c r="I138" s="188">
        <v>4</v>
      </c>
      <c r="J138" s="188">
        <v>0</v>
      </c>
      <c r="K138" s="188">
        <v>0</v>
      </c>
      <c r="L138" s="188">
        <v>0</v>
      </c>
      <c r="M138" s="188">
        <v>0</v>
      </c>
      <c r="N138" s="188">
        <v>0</v>
      </c>
      <c r="O138" s="188">
        <v>0</v>
      </c>
      <c r="P138" s="188">
        <v>0</v>
      </c>
      <c r="Q138" s="188">
        <v>3</v>
      </c>
      <c r="R138" s="188">
        <v>0</v>
      </c>
      <c r="S138" s="188">
        <v>2</v>
      </c>
      <c r="T138" s="188">
        <v>0</v>
      </c>
      <c r="U138" s="188">
        <v>0</v>
      </c>
      <c r="V138" s="188">
        <v>0</v>
      </c>
      <c r="W138" s="188">
        <v>0</v>
      </c>
      <c r="X138" s="188">
        <v>0</v>
      </c>
      <c r="Y138" s="188">
        <v>0</v>
      </c>
      <c r="Z138" s="188">
        <v>2</v>
      </c>
      <c r="AA138" s="188">
        <v>0</v>
      </c>
      <c r="AB138" s="188">
        <v>0</v>
      </c>
      <c r="AC138" s="188">
        <v>0</v>
      </c>
      <c r="AE138" s="291">
        <f t="shared" si="155"/>
        <v>68538.461538461532</v>
      </c>
      <c r="AF138" s="291">
        <f t="shared" si="156"/>
        <v>939207.07938461541</v>
      </c>
      <c r="AG138" s="291">
        <f t="shared" si="157"/>
        <v>205615.3846153846</v>
      </c>
      <c r="AH138" s="291">
        <f t="shared" si="158"/>
        <v>20561.538461538457</v>
      </c>
      <c r="AI138" s="291">
        <f t="shared" si="159"/>
        <v>27415.384615384617</v>
      </c>
      <c r="AJ138" s="291">
        <f t="shared" si="160"/>
        <v>68538.461538461532</v>
      </c>
      <c r="AK138" s="291">
        <f t="shared" si="161"/>
        <v>469603.53969230771</v>
      </c>
      <c r="AL138" s="291">
        <f t="shared" si="162"/>
        <v>34269.230769230766</v>
      </c>
      <c r="AM138" s="291">
        <f t="shared" si="163"/>
        <v>6853.8461538461543</v>
      </c>
      <c r="AN138" s="291">
        <f t="shared" si="164"/>
        <v>234801.7698461542</v>
      </c>
      <c r="AO138" s="291">
        <f t="shared" si="165"/>
        <v>137076.92307692306</v>
      </c>
      <c r="AP138" s="291">
        <f t="shared" si="166"/>
        <v>34269.230769230766</v>
      </c>
      <c r="AQ138" s="291">
        <f t="shared" si="167"/>
        <v>41123.076923076915</v>
      </c>
      <c r="AR138" s="291">
        <f t="shared" si="168"/>
        <v>274153.84615384613</v>
      </c>
      <c r="AS138" s="291">
        <f t="shared" si="169"/>
        <v>54830.769230769234</v>
      </c>
      <c r="AT138" s="291">
        <f t="shared" si="170"/>
        <v>6853.8461538461543</v>
      </c>
      <c r="AU138" s="291">
        <f t="shared" si="171"/>
        <v>137076.92307692306</v>
      </c>
      <c r="AV138" s="291">
        <f t="shared" si="172"/>
        <v>10966.153846153846</v>
      </c>
      <c r="AW138" s="291">
        <f t="shared" si="173"/>
        <v>10966.153846153846</v>
      </c>
      <c r="AX138" s="291">
        <f t="shared" si="174"/>
        <v>10966.153846153846</v>
      </c>
      <c r="AY138" s="291">
        <f t="shared" si="175"/>
        <v>10966.153846153846</v>
      </c>
      <c r="AZ138" s="291">
        <f t="shared" si="176"/>
        <v>10966.153846153846</v>
      </c>
      <c r="BA138" s="291">
        <f t="shared" si="177"/>
        <v>10966.153846153846</v>
      </c>
      <c r="BB138" s="291">
        <f t="shared" si="178"/>
        <v>137076.92307692306</v>
      </c>
      <c r="BC138" s="291">
        <f t="shared" si="179"/>
        <v>20561.538461538457</v>
      </c>
      <c r="BE138" s="238">
        <f t="shared" si="130"/>
        <v>0</v>
      </c>
      <c r="BF138" s="200">
        <f t="shared" si="131"/>
        <v>0</v>
      </c>
      <c r="BG138" s="200">
        <f t="shared" si="132"/>
        <v>0</v>
      </c>
      <c r="BH138" s="200">
        <f t="shared" si="133"/>
        <v>0</v>
      </c>
      <c r="BI138" s="200">
        <f t="shared" si="134"/>
        <v>131593.84615384616</v>
      </c>
      <c r="BJ138" s="200">
        <f t="shared" si="135"/>
        <v>0</v>
      </c>
      <c r="BK138" s="200">
        <f t="shared" si="136"/>
        <v>0</v>
      </c>
      <c r="BL138" s="200">
        <f t="shared" si="137"/>
        <v>0</v>
      </c>
      <c r="BM138" s="200">
        <f t="shared" si="138"/>
        <v>0</v>
      </c>
      <c r="BN138" s="200">
        <f t="shared" si="139"/>
        <v>0</v>
      </c>
      <c r="BO138" s="200">
        <f t="shared" si="140"/>
        <v>0</v>
      </c>
      <c r="BP138" s="200">
        <f t="shared" si="141"/>
        <v>0</v>
      </c>
      <c r="BQ138" s="200">
        <f t="shared" si="142"/>
        <v>148043.07692307691</v>
      </c>
      <c r="BR138" s="200">
        <f t="shared" si="143"/>
        <v>0</v>
      </c>
      <c r="BS138" s="200">
        <f t="shared" si="144"/>
        <v>131593.84615384616</v>
      </c>
      <c r="BT138" s="200">
        <f t="shared" si="145"/>
        <v>0</v>
      </c>
      <c r="BU138" s="200">
        <f t="shared" si="146"/>
        <v>0</v>
      </c>
      <c r="BV138" s="200">
        <f t="shared" si="147"/>
        <v>0</v>
      </c>
      <c r="BW138" s="200">
        <f t="shared" si="148"/>
        <v>0</v>
      </c>
      <c r="BX138" s="200">
        <f t="shared" si="149"/>
        <v>0</v>
      </c>
      <c r="BY138" s="200">
        <f t="shared" si="150"/>
        <v>0</v>
      </c>
      <c r="BZ138" s="200">
        <f t="shared" si="151"/>
        <v>26318.76923076923</v>
      </c>
      <c r="CA138" s="200">
        <f t="shared" si="152"/>
        <v>0</v>
      </c>
      <c r="CB138" s="200">
        <f t="shared" si="153"/>
        <v>0</v>
      </c>
      <c r="CC138" s="238">
        <f t="shared" si="154"/>
        <v>0</v>
      </c>
      <c r="CD138" s="187">
        <f t="shared" si="180"/>
        <v>437549.5384615385</v>
      </c>
    </row>
    <row r="139" spans="1:82" ht="13.9" x14ac:dyDescent="0.4">
      <c r="A139" s="12" t="str">
        <f>'Fibre Optic'!A139</f>
        <v>SWM</v>
      </c>
      <c r="B139" s="12">
        <f>'Fibre Optic'!B139</f>
        <v>16</v>
      </c>
      <c r="C139" t="str">
        <f>'Fibre Optic'!C139</f>
        <v>Picton Junction to Bunbury Inner Harbour</v>
      </c>
      <c r="D139" s="204">
        <f>'DORC build-up'!I83</f>
        <v>1.2</v>
      </c>
      <c r="E139" s="188">
        <v>1</v>
      </c>
      <c r="F139" s="188">
        <v>3</v>
      </c>
      <c r="G139" s="188">
        <v>1</v>
      </c>
      <c r="H139" s="188">
        <v>0</v>
      </c>
      <c r="I139" s="188">
        <v>7</v>
      </c>
      <c r="J139" s="188">
        <v>3</v>
      </c>
      <c r="K139" s="188">
        <v>0</v>
      </c>
      <c r="L139" s="188">
        <v>0</v>
      </c>
      <c r="M139" s="188">
        <v>2</v>
      </c>
      <c r="N139" s="188">
        <v>0</v>
      </c>
      <c r="O139" s="188">
        <v>7</v>
      </c>
      <c r="P139" s="188">
        <v>0</v>
      </c>
      <c r="Q139" s="188">
        <v>12</v>
      </c>
      <c r="R139" s="188">
        <v>0</v>
      </c>
      <c r="S139" s="188">
        <v>14</v>
      </c>
      <c r="T139" s="188">
        <v>0</v>
      </c>
      <c r="U139" s="188">
        <v>0</v>
      </c>
      <c r="V139" s="188">
        <v>1</v>
      </c>
      <c r="W139" s="188">
        <v>2</v>
      </c>
      <c r="X139" s="188">
        <v>0</v>
      </c>
      <c r="Y139" s="188">
        <v>0</v>
      </c>
      <c r="Z139" s="188">
        <v>15</v>
      </c>
      <c r="AA139" s="188">
        <v>0</v>
      </c>
      <c r="AB139" s="188">
        <v>0</v>
      </c>
      <c r="AC139" s="188">
        <v>0</v>
      </c>
      <c r="AE139" s="291">
        <f t="shared" si="155"/>
        <v>68538.461538461532</v>
      </c>
      <c r="AF139" s="291">
        <f t="shared" si="156"/>
        <v>939207.07938461541</v>
      </c>
      <c r="AG139" s="291">
        <f t="shared" si="157"/>
        <v>205615.3846153846</v>
      </c>
      <c r="AH139" s="291">
        <f t="shared" si="158"/>
        <v>20561.538461538457</v>
      </c>
      <c r="AI139" s="291">
        <f t="shared" si="159"/>
        <v>27415.384615384617</v>
      </c>
      <c r="AJ139" s="291">
        <f t="shared" si="160"/>
        <v>68538.461538461532</v>
      </c>
      <c r="AK139" s="291">
        <f t="shared" si="161"/>
        <v>469603.53969230771</v>
      </c>
      <c r="AL139" s="291">
        <f t="shared" si="162"/>
        <v>34269.230769230766</v>
      </c>
      <c r="AM139" s="291">
        <f t="shared" si="163"/>
        <v>6853.8461538461543</v>
      </c>
      <c r="AN139" s="291">
        <f t="shared" si="164"/>
        <v>234801.7698461542</v>
      </c>
      <c r="AO139" s="291">
        <f t="shared" si="165"/>
        <v>137076.92307692306</v>
      </c>
      <c r="AP139" s="291">
        <f t="shared" si="166"/>
        <v>34269.230769230766</v>
      </c>
      <c r="AQ139" s="291">
        <f t="shared" si="167"/>
        <v>41123.076923076915</v>
      </c>
      <c r="AR139" s="291">
        <f t="shared" si="168"/>
        <v>274153.84615384613</v>
      </c>
      <c r="AS139" s="291">
        <f t="shared" si="169"/>
        <v>54830.769230769234</v>
      </c>
      <c r="AT139" s="291">
        <f t="shared" si="170"/>
        <v>6853.8461538461543</v>
      </c>
      <c r="AU139" s="291">
        <f t="shared" si="171"/>
        <v>137076.92307692306</v>
      </c>
      <c r="AV139" s="291">
        <f t="shared" si="172"/>
        <v>10966.153846153846</v>
      </c>
      <c r="AW139" s="291">
        <f t="shared" si="173"/>
        <v>10966.153846153846</v>
      </c>
      <c r="AX139" s="291">
        <f t="shared" si="174"/>
        <v>10966.153846153846</v>
      </c>
      <c r="AY139" s="291">
        <f t="shared" si="175"/>
        <v>10966.153846153846</v>
      </c>
      <c r="AZ139" s="291">
        <f t="shared" si="176"/>
        <v>10966.153846153846</v>
      </c>
      <c r="BA139" s="291">
        <f t="shared" si="177"/>
        <v>10966.153846153846</v>
      </c>
      <c r="BB139" s="291">
        <f t="shared" si="178"/>
        <v>137076.92307692306</v>
      </c>
      <c r="BC139" s="291">
        <f t="shared" si="179"/>
        <v>20561.538461538457</v>
      </c>
      <c r="BE139" s="238">
        <f t="shared" si="130"/>
        <v>82246.153846153829</v>
      </c>
      <c r="BF139" s="200">
        <f t="shared" si="131"/>
        <v>3381145.4857846149</v>
      </c>
      <c r="BG139" s="200">
        <f t="shared" si="132"/>
        <v>246738.4615384615</v>
      </c>
      <c r="BH139" s="200">
        <f t="shared" si="133"/>
        <v>0</v>
      </c>
      <c r="BI139" s="200">
        <f t="shared" si="134"/>
        <v>230289.23076923078</v>
      </c>
      <c r="BJ139" s="200">
        <f t="shared" si="135"/>
        <v>246738.4615384615</v>
      </c>
      <c r="BK139" s="200">
        <f t="shared" si="136"/>
        <v>0</v>
      </c>
      <c r="BL139" s="200">
        <f t="shared" si="137"/>
        <v>0</v>
      </c>
      <c r="BM139" s="200">
        <f t="shared" si="138"/>
        <v>16449.23076923077</v>
      </c>
      <c r="BN139" s="200">
        <f t="shared" si="139"/>
        <v>0</v>
      </c>
      <c r="BO139" s="200">
        <f t="shared" si="140"/>
        <v>1151446.1538461538</v>
      </c>
      <c r="BP139" s="200">
        <f t="shared" si="141"/>
        <v>0</v>
      </c>
      <c r="BQ139" s="200">
        <f t="shared" si="142"/>
        <v>592172.30769230763</v>
      </c>
      <c r="BR139" s="200">
        <f t="shared" si="143"/>
        <v>0</v>
      </c>
      <c r="BS139" s="200">
        <f t="shared" si="144"/>
        <v>921156.92307692312</v>
      </c>
      <c r="BT139" s="200">
        <f t="shared" si="145"/>
        <v>0</v>
      </c>
      <c r="BU139" s="200">
        <f t="shared" si="146"/>
        <v>0</v>
      </c>
      <c r="BV139" s="200">
        <f t="shared" si="147"/>
        <v>13159.384615384615</v>
      </c>
      <c r="BW139" s="200">
        <f t="shared" si="148"/>
        <v>26318.76923076923</v>
      </c>
      <c r="BX139" s="200">
        <f t="shared" si="149"/>
        <v>0</v>
      </c>
      <c r="BY139" s="200">
        <f t="shared" si="150"/>
        <v>0</v>
      </c>
      <c r="BZ139" s="200">
        <f t="shared" si="151"/>
        <v>197390.76923076922</v>
      </c>
      <c r="CA139" s="200">
        <f t="shared" si="152"/>
        <v>0</v>
      </c>
      <c r="CB139" s="200">
        <f t="shared" si="153"/>
        <v>0</v>
      </c>
      <c r="CC139" s="238">
        <f t="shared" si="154"/>
        <v>0</v>
      </c>
      <c r="CD139" s="187">
        <f t="shared" si="180"/>
        <v>7105251.3319384614</v>
      </c>
    </row>
    <row r="140" spans="1:82" ht="13.9" x14ac:dyDescent="0.4">
      <c r="A140" s="12" t="str">
        <f>'Fibre Optic'!A140</f>
        <v>SWM</v>
      </c>
      <c r="B140" s="12">
        <f>'Fibre Optic'!B140</f>
        <v>17</v>
      </c>
      <c r="C140" t="str">
        <f>'Fibre Optic'!C140</f>
        <v>Picton Junction to Picton Container Terminal</v>
      </c>
      <c r="D140" s="204">
        <f>'DORC build-up'!I84</f>
        <v>1.2</v>
      </c>
      <c r="E140" s="188">
        <v>0</v>
      </c>
      <c r="F140" s="188">
        <v>1</v>
      </c>
      <c r="G140" s="188">
        <v>0</v>
      </c>
      <c r="H140" s="188">
        <v>0</v>
      </c>
      <c r="I140" s="188">
        <v>6</v>
      </c>
      <c r="J140" s="188">
        <v>0</v>
      </c>
      <c r="K140" s="188">
        <v>1</v>
      </c>
      <c r="L140" s="188">
        <v>0</v>
      </c>
      <c r="M140" s="188">
        <v>0</v>
      </c>
      <c r="N140" s="188">
        <v>0</v>
      </c>
      <c r="O140" s="188">
        <v>5</v>
      </c>
      <c r="P140" s="188">
        <v>0</v>
      </c>
      <c r="Q140" s="188">
        <v>14</v>
      </c>
      <c r="R140" s="188">
        <v>0</v>
      </c>
      <c r="S140" s="188">
        <v>6</v>
      </c>
      <c r="T140" s="188">
        <v>0</v>
      </c>
      <c r="U140" s="188">
        <v>0</v>
      </c>
      <c r="V140" s="188">
        <v>0</v>
      </c>
      <c r="W140" s="188">
        <v>0</v>
      </c>
      <c r="X140" s="188">
        <v>0</v>
      </c>
      <c r="Y140" s="188">
        <v>0</v>
      </c>
      <c r="Z140" s="188">
        <v>9</v>
      </c>
      <c r="AA140" s="188">
        <v>0</v>
      </c>
      <c r="AB140" s="188">
        <v>0</v>
      </c>
      <c r="AC140" s="188">
        <v>0</v>
      </c>
      <c r="AE140" s="291">
        <f t="shared" si="155"/>
        <v>68538.461538461532</v>
      </c>
      <c r="AF140" s="291">
        <f t="shared" si="156"/>
        <v>939207.07938461541</v>
      </c>
      <c r="AG140" s="291">
        <f t="shared" si="157"/>
        <v>205615.3846153846</v>
      </c>
      <c r="AH140" s="291">
        <f t="shared" si="158"/>
        <v>20561.538461538457</v>
      </c>
      <c r="AI140" s="291">
        <f t="shared" si="159"/>
        <v>27415.384615384617</v>
      </c>
      <c r="AJ140" s="291">
        <f t="shared" si="160"/>
        <v>68538.461538461532</v>
      </c>
      <c r="AK140" s="291">
        <f t="shared" si="161"/>
        <v>469603.53969230771</v>
      </c>
      <c r="AL140" s="291">
        <f t="shared" si="162"/>
        <v>34269.230769230766</v>
      </c>
      <c r="AM140" s="291">
        <f t="shared" si="163"/>
        <v>6853.8461538461543</v>
      </c>
      <c r="AN140" s="291">
        <f t="shared" si="164"/>
        <v>234801.7698461542</v>
      </c>
      <c r="AO140" s="291">
        <f t="shared" si="165"/>
        <v>137076.92307692306</v>
      </c>
      <c r="AP140" s="291">
        <f t="shared" si="166"/>
        <v>34269.230769230766</v>
      </c>
      <c r="AQ140" s="291">
        <f t="shared" si="167"/>
        <v>41123.076923076915</v>
      </c>
      <c r="AR140" s="291">
        <f t="shared" si="168"/>
        <v>274153.84615384613</v>
      </c>
      <c r="AS140" s="291">
        <f t="shared" si="169"/>
        <v>54830.769230769234</v>
      </c>
      <c r="AT140" s="291">
        <f t="shared" si="170"/>
        <v>6853.8461538461543</v>
      </c>
      <c r="AU140" s="291">
        <f t="shared" si="171"/>
        <v>137076.92307692306</v>
      </c>
      <c r="AV140" s="291">
        <f t="shared" si="172"/>
        <v>10966.153846153846</v>
      </c>
      <c r="AW140" s="291">
        <f t="shared" si="173"/>
        <v>10966.153846153846</v>
      </c>
      <c r="AX140" s="291">
        <f t="shared" si="174"/>
        <v>10966.153846153846</v>
      </c>
      <c r="AY140" s="291">
        <f t="shared" si="175"/>
        <v>10966.153846153846</v>
      </c>
      <c r="AZ140" s="291">
        <f t="shared" si="176"/>
        <v>10966.153846153846</v>
      </c>
      <c r="BA140" s="291">
        <f t="shared" si="177"/>
        <v>10966.153846153846</v>
      </c>
      <c r="BB140" s="291">
        <f t="shared" si="178"/>
        <v>137076.92307692306</v>
      </c>
      <c r="BC140" s="291">
        <f t="shared" si="179"/>
        <v>20561.538461538457</v>
      </c>
      <c r="BE140" s="238">
        <f t="shared" si="130"/>
        <v>0</v>
      </c>
      <c r="BF140" s="200">
        <f t="shared" si="131"/>
        <v>1127048.4952615385</v>
      </c>
      <c r="BG140" s="200">
        <f t="shared" si="132"/>
        <v>0</v>
      </c>
      <c r="BH140" s="200">
        <f t="shared" si="133"/>
        <v>0</v>
      </c>
      <c r="BI140" s="200">
        <f t="shared" si="134"/>
        <v>197390.76923076922</v>
      </c>
      <c r="BJ140" s="200">
        <f t="shared" si="135"/>
        <v>0</v>
      </c>
      <c r="BK140" s="200">
        <f t="shared" si="136"/>
        <v>563524.24763076927</v>
      </c>
      <c r="BL140" s="200">
        <f t="shared" si="137"/>
        <v>0</v>
      </c>
      <c r="BM140" s="200">
        <f t="shared" si="138"/>
        <v>0</v>
      </c>
      <c r="BN140" s="200">
        <f t="shared" si="139"/>
        <v>0</v>
      </c>
      <c r="BO140" s="200">
        <f t="shared" si="140"/>
        <v>822461.53846153826</v>
      </c>
      <c r="BP140" s="200">
        <f t="shared" si="141"/>
        <v>0</v>
      </c>
      <c r="BQ140" s="200">
        <f t="shared" si="142"/>
        <v>690867.69230769214</v>
      </c>
      <c r="BR140" s="200">
        <f t="shared" si="143"/>
        <v>0</v>
      </c>
      <c r="BS140" s="200">
        <f t="shared" si="144"/>
        <v>394781.53846153844</v>
      </c>
      <c r="BT140" s="200">
        <f t="shared" si="145"/>
        <v>0</v>
      </c>
      <c r="BU140" s="200">
        <f t="shared" si="146"/>
        <v>0</v>
      </c>
      <c r="BV140" s="200">
        <f t="shared" si="147"/>
        <v>0</v>
      </c>
      <c r="BW140" s="200">
        <f t="shared" si="148"/>
        <v>0</v>
      </c>
      <c r="BX140" s="200">
        <f t="shared" si="149"/>
        <v>0</v>
      </c>
      <c r="BY140" s="200">
        <f t="shared" si="150"/>
        <v>0</v>
      </c>
      <c r="BZ140" s="200">
        <f t="shared" si="151"/>
        <v>118434.46153846153</v>
      </c>
      <c r="CA140" s="200">
        <f t="shared" si="152"/>
        <v>0</v>
      </c>
      <c r="CB140" s="200">
        <f t="shared" si="153"/>
        <v>0</v>
      </c>
      <c r="CC140" s="238">
        <f t="shared" si="154"/>
        <v>0</v>
      </c>
      <c r="CD140" s="187">
        <f t="shared" si="180"/>
        <v>3914508.7428923072</v>
      </c>
    </row>
    <row r="141" spans="1:82" ht="13.9" x14ac:dyDescent="0.4">
      <c r="A141" s="12" t="str">
        <f>'Fibre Optic'!A141</f>
        <v>SWM</v>
      </c>
      <c r="B141" s="12">
        <f>'Fibre Optic'!B141</f>
        <v>17</v>
      </c>
      <c r="C141" t="str">
        <f>'Fibre Optic'!C141</f>
        <v>Picton Container Terminal to Bunbury Terminal</v>
      </c>
      <c r="D141" s="204">
        <f>'DORC build-up'!I85</f>
        <v>1.2</v>
      </c>
      <c r="E141" s="188">
        <v>0</v>
      </c>
      <c r="F141" s="188">
        <v>4</v>
      </c>
      <c r="G141" s="188">
        <v>0</v>
      </c>
      <c r="H141" s="188">
        <v>0</v>
      </c>
      <c r="I141" s="188">
        <v>10</v>
      </c>
      <c r="J141" s="188">
        <v>0</v>
      </c>
      <c r="K141" s="188">
        <v>0</v>
      </c>
      <c r="L141" s="188">
        <v>0</v>
      </c>
      <c r="M141" s="188">
        <v>3</v>
      </c>
      <c r="N141" s="188">
        <v>0</v>
      </c>
      <c r="O141" s="188">
        <v>0</v>
      </c>
      <c r="P141" s="188">
        <v>0</v>
      </c>
      <c r="Q141" s="188">
        <v>7</v>
      </c>
      <c r="R141" s="188">
        <v>0</v>
      </c>
      <c r="S141" s="188">
        <v>3</v>
      </c>
      <c r="T141" s="188">
        <v>0</v>
      </c>
      <c r="U141" s="188">
        <v>0</v>
      </c>
      <c r="V141" s="188">
        <v>0</v>
      </c>
      <c r="W141" s="188">
        <v>0</v>
      </c>
      <c r="X141" s="188">
        <v>5</v>
      </c>
      <c r="Y141" s="188">
        <v>0</v>
      </c>
      <c r="Z141" s="188">
        <v>5</v>
      </c>
      <c r="AA141" s="188">
        <v>0</v>
      </c>
      <c r="AB141" s="188">
        <v>0</v>
      </c>
      <c r="AC141" s="188">
        <v>0</v>
      </c>
      <c r="AE141" s="291">
        <f t="shared" si="155"/>
        <v>68538.461538461532</v>
      </c>
      <c r="AF141" s="291">
        <f t="shared" si="156"/>
        <v>939207.07938461541</v>
      </c>
      <c r="AG141" s="291">
        <f t="shared" si="157"/>
        <v>205615.3846153846</v>
      </c>
      <c r="AH141" s="291">
        <f t="shared" si="158"/>
        <v>20561.538461538457</v>
      </c>
      <c r="AI141" s="291">
        <f t="shared" si="159"/>
        <v>27415.384615384617</v>
      </c>
      <c r="AJ141" s="291">
        <f t="shared" si="160"/>
        <v>68538.461538461532</v>
      </c>
      <c r="AK141" s="291">
        <f t="shared" si="161"/>
        <v>469603.53969230771</v>
      </c>
      <c r="AL141" s="291">
        <f t="shared" si="162"/>
        <v>34269.230769230766</v>
      </c>
      <c r="AM141" s="291">
        <f t="shared" si="163"/>
        <v>6853.8461538461543</v>
      </c>
      <c r="AN141" s="291">
        <f t="shared" si="164"/>
        <v>234801.7698461542</v>
      </c>
      <c r="AO141" s="291">
        <f t="shared" si="165"/>
        <v>137076.92307692306</v>
      </c>
      <c r="AP141" s="291">
        <f t="shared" si="166"/>
        <v>34269.230769230766</v>
      </c>
      <c r="AQ141" s="291">
        <f t="shared" si="167"/>
        <v>41123.076923076915</v>
      </c>
      <c r="AR141" s="291">
        <f t="shared" si="168"/>
        <v>274153.84615384613</v>
      </c>
      <c r="AS141" s="291">
        <f t="shared" si="169"/>
        <v>54830.769230769234</v>
      </c>
      <c r="AT141" s="291">
        <f t="shared" si="170"/>
        <v>6853.8461538461543</v>
      </c>
      <c r="AU141" s="291">
        <f t="shared" si="171"/>
        <v>137076.92307692306</v>
      </c>
      <c r="AV141" s="291">
        <f t="shared" si="172"/>
        <v>10966.153846153846</v>
      </c>
      <c r="AW141" s="291">
        <f t="shared" si="173"/>
        <v>10966.153846153846</v>
      </c>
      <c r="AX141" s="291">
        <f t="shared" si="174"/>
        <v>10966.153846153846</v>
      </c>
      <c r="AY141" s="291">
        <f t="shared" si="175"/>
        <v>10966.153846153846</v>
      </c>
      <c r="AZ141" s="291">
        <f t="shared" si="176"/>
        <v>10966.153846153846</v>
      </c>
      <c r="BA141" s="291">
        <f t="shared" si="177"/>
        <v>10966.153846153846</v>
      </c>
      <c r="BB141" s="291">
        <f t="shared" si="178"/>
        <v>137076.92307692306</v>
      </c>
      <c r="BC141" s="291">
        <f t="shared" si="179"/>
        <v>20561.538461538457</v>
      </c>
      <c r="BE141" s="238">
        <f t="shared" si="130"/>
        <v>0</v>
      </c>
      <c r="BF141" s="200">
        <f t="shared" si="131"/>
        <v>4508193.9810461542</v>
      </c>
      <c r="BG141" s="200">
        <f t="shared" si="132"/>
        <v>0</v>
      </c>
      <c r="BH141" s="200">
        <f t="shared" si="133"/>
        <v>0</v>
      </c>
      <c r="BI141" s="200">
        <f t="shared" si="134"/>
        <v>328984.61538461543</v>
      </c>
      <c r="BJ141" s="200">
        <f t="shared" si="135"/>
        <v>0</v>
      </c>
      <c r="BK141" s="200">
        <f t="shared" si="136"/>
        <v>0</v>
      </c>
      <c r="BL141" s="200">
        <f t="shared" si="137"/>
        <v>0</v>
      </c>
      <c r="BM141" s="200">
        <f t="shared" si="138"/>
        <v>24673.846153846152</v>
      </c>
      <c r="BN141" s="200">
        <f t="shared" si="139"/>
        <v>0</v>
      </c>
      <c r="BO141" s="200">
        <f t="shared" si="140"/>
        <v>0</v>
      </c>
      <c r="BP141" s="200">
        <f t="shared" si="141"/>
        <v>0</v>
      </c>
      <c r="BQ141" s="200">
        <f t="shared" si="142"/>
        <v>345433.84615384607</v>
      </c>
      <c r="BR141" s="200">
        <f t="shared" si="143"/>
        <v>0</v>
      </c>
      <c r="BS141" s="200">
        <f t="shared" si="144"/>
        <v>197390.76923076922</v>
      </c>
      <c r="BT141" s="200">
        <f t="shared" si="145"/>
        <v>0</v>
      </c>
      <c r="BU141" s="200">
        <f t="shared" si="146"/>
        <v>0</v>
      </c>
      <c r="BV141" s="200">
        <f t="shared" si="147"/>
        <v>0</v>
      </c>
      <c r="BW141" s="200">
        <f t="shared" si="148"/>
        <v>0</v>
      </c>
      <c r="BX141" s="200">
        <f t="shared" si="149"/>
        <v>65796.923076923063</v>
      </c>
      <c r="BY141" s="200">
        <f t="shared" si="150"/>
        <v>0</v>
      </c>
      <c r="BZ141" s="200">
        <f t="shared" si="151"/>
        <v>65796.923076923063</v>
      </c>
      <c r="CA141" s="200">
        <f t="shared" si="152"/>
        <v>0</v>
      </c>
      <c r="CB141" s="200">
        <f t="shared" si="153"/>
        <v>0</v>
      </c>
      <c r="CC141" s="238">
        <f t="shared" si="154"/>
        <v>0</v>
      </c>
      <c r="CD141" s="187">
        <f t="shared" si="180"/>
        <v>5536270.9041230762</v>
      </c>
    </row>
    <row r="142" spans="1:82" ht="13.9" x14ac:dyDescent="0.4">
      <c r="A142" s="12" t="str">
        <f>'Fibre Optic'!A142</f>
        <v>SWM</v>
      </c>
      <c r="B142" s="12">
        <f>'Fibre Optic'!B142</f>
        <v>18</v>
      </c>
      <c r="C142" t="str">
        <f>'Fibre Optic'!C142</f>
        <v>Pinjarra to Alumina Junction</v>
      </c>
      <c r="D142" s="204">
        <f>'DORC build-up'!I86</f>
        <v>1.2</v>
      </c>
      <c r="E142" s="188">
        <v>0</v>
      </c>
      <c r="F142" s="188">
        <v>0</v>
      </c>
      <c r="G142" s="188">
        <v>1</v>
      </c>
      <c r="H142" s="188">
        <v>0</v>
      </c>
      <c r="I142" s="188">
        <v>5</v>
      </c>
      <c r="J142" s="188">
        <v>1</v>
      </c>
      <c r="K142" s="188">
        <v>0</v>
      </c>
      <c r="L142" s="188">
        <v>0</v>
      </c>
      <c r="M142" s="188">
        <v>0</v>
      </c>
      <c r="N142" s="188">
        <v>0</v>
      </c>
      <c r="O142" s="188">
        <v>1</v>
      </c>
      <c r="P142" s="188">
        <v>0</v>
      </c>
      <c r="Q142" s="188">
        <v>4</v>
      </c>
      <c r="R142" s="188">
        <v>0</v>
      </c>
      <c r="S142" s="188">
        <v>6</v>
      </c>
      <c r="T142" s="188">
        <v>1</v>
      </c>
      <c r="U142" s="188">
        <v>0</v>
      </c>
      <c r="V142" s="188">
        <v>0</v>
      </c>
      <c r="W142" s="188">
        <v>1</v>
      </c>
      <c r="X142" s="188">
        <v>0</v>
      </c>
      <c r="Y142" s="188">
        <v>0</v>
      </c>
      <c r="Z142" s="188">
        <v>5</v>
      </c>
      <c r="AA142" s="188">
        <v>0</v>
      </c>
      <c r="AB142" s="188">
        <v>0</v>
      </c>
      <c r="AC142" s="188">
        <v>0</v>
      </c>
      <c r="AE142" s="291">
        <f t="shared" si="155"/>
        <v>68538.461538461532</v>
      </c>
      <c r="AF142" s="291">
        <f t="shared" si="156"/>
        <v>939207.07938461541</v>
      </c>
      <c r="AG142" s="291">
        <f t="shared" si="157"/>
        <v>205615.3846153846</v>
      </c>
      <c r="AH142" s="291">
        <f t="shared" si="158"/>
        <v>20561.538461538457</v>
      </c>
      <c r="AI142" s="291">
        <f t="shared" si="159"/>
        <v>27415.384615384617</v>
      </c>
      <c r="AJ142" s="291">
        <f t="shared" si="160"/>
        <v>68538.461538461532</v>
      </c>
      <c r="AK142" s="291">
        <f t="shared" si="161"/>
        <v>469603.53969230771</v>
      </c>
      <c r="AL142" s="291">
        <f t="shared" si="162"/>
        <v>34269.230769230766</v>
      </c>
      <c r="AM142" s="291">
        <f t="shared" si="163"/>
        <v>6853.8461538461543</v>
      </c>
      <c r="AN142" s="291">
        <f t="shared" si="164"/>
        <v>234801.7698461542</v>
      </c>
      <c r="AO142" s="291">
        <f t="shared" si="165"/>
        <v>137076.92307692306</v>
      </c>
      <c r="AP142" s="291">
        <f t="shared" si="166"/>
        <v>34269.230769230766</v>
      </c>
      <c r="AQ142" s="291">
        <f t="shared" si="167"/>
        <v>41123.076923076915</v>
      </c>
      <c r="AR142" s="291">
        <f t="shared" si="168"/>
        <v>274153.84615384613</v>
      </c>
      <c r="AS142" s="291">
        <f t="shared" si="169"/>
        <v>54830.769230769234</v>
      </c>
      <c r="AT142" s="291">
        <f t="shared" si="170"/>
        <v>6853.8461538461543</v>
      </c>
      <c r="AU142" s="291">
        <f t="shared" si="171"/>
        <v>137076.92307692306</v>
      </c>
      <c r="AV142" s="291">
        <f t="shared" si="172"/>
        <v>10966.153846153846</v>
      </c>
      <c r="AW142" s="291">
        <f t="shared" si="173"/>
        <v>10966.153846153846</v>
      </c>
      <c r="AX142" s="291">
        <f t="shared" si="174"/>
        <v>10966.153846153846</v>
      </c>
      <c r="AY142" s="291">
        <f t="shared" si="175"/>
        <v>10966.153846153846</v>
      </c>
      <c r="AZ142" s="291">
        <f t="shared" si="176"/>
        <v>10966.153846153846</v>
      </c>
      <c r="BA142" s="291">
        <f t="shared" si="177"/>
        <v>10966.153846153846</v>
      </c>
      <c r="BB142" s="291">
        <f t="shared" si="178"/>
        <v>137076.92307692306</v>
      </c>
      <c r="BC142" s="291">
        <f t="shared" si="179"/>
        <v>20561.538461538457</v>
      </c>
      <c r="BE142" s="238">
        <f t="shared" si="130"/>
        <v>0</v>
      </c>
      <c r="BF142" s="200">
        <f t="shared" si="131"/>
        <v>0</v>
      </c>
      <c r="BG142" s="200">
        <f t="shared" si="132"/>
        <v>246738.4615384615</v>
      </c>
      <c r="BH142" s="200">
        <f t="shared" si="133"/>
        <v>0</v>
      </c>
      <c r="BI142" s="200">
        <f t="shared" si="134"/>
        <v>164492.30769230772</v>
      </c>
      <c r="BJ142" s="200">
        <f t="shared" si="135"/>
        <v>82246.153846153829</v>
      </c>
      <c r="BK142" s="200">
        <f t="shared" si="136"/>
        <v>0</v>
      </c>
      <c r="BL142" s="200">
        <f t="shared" si="137"/>
        <v>0</v>
      </c>
      <c r="BM142" s="200">
        <f t="shared" si="138"/>
        <v>0</v>
      </c>
      <c r="BN142" s="200">
        <f t="shared" si="139"/>
        <v>0</v>
      </c>
      <c r="BO142" s="200">
        <f t="shared" si="140"/>
        <v>164492.30769230766</v>
      </c>
      <c r="BP142" s="200">
        <f t="shared" si="141"/>
        <v>0</v>
      </c>
      <c r="BQ142" s="200">
        <f t="shared" si="142"/>
        <v>197390.76923076919</v>
      </c>
      <c r="BR142" s="200">
        <f t="shared" si="143"/>
        <v>0</v>
      </c>
      <c r="BS142" s="200">
        <f t="shared" si="144"/>
        <v>394781.53846153844</v>
      </c>
      <c r="BT142" s="200">
        <f t="shared" si="145"/>
        <v>8224.6153846153848</v>
      </c>
      <c r="BU142" s="200">
        <f t="shared" si="146"/>
        <v>0</v>
      </c>
      <c r="BV142" s="200">
        <f t="shared" si="147"/>
        <v>0</v>
      </c>
      <c r="BW142" s="200">
        <f t="shared" si="148"/>
        <v>13159.384615384615</v>
      </c>
      <c r="BX142" s="200">
        <f t="shared" si="149"/>
        <v>0</v>
      </c>
      <c r="BY142" s="200">
        <f t="shared" si="150"/>
        <v>0</v>
      </c>
      <c r="BZ142" s="200">
        <f t="shared" si="151"/>
        <v>65796.923076923063</v>
      </c>
      <c r="CA142" s="200">
        <f t="shared" si="152"/>
        <v>0</v>
      </c>
      <c r="CB142" s="200">
        <f t="shared" si="153"/>
        <v>0</v>
      </c>
      <c r="CC142" s="238">
        <f t="shared" si="154"/>
        <v>0</v>
      </c>
      <c r="CD142" s="187">
        <f t="shared" si="180"/>
        <v>1337322.4615384615</v>
      </c>
    </row>
    <row r="143" spans="1:82" ht="13.9" x14ac:dyDescent="0.4">
      <c r="A143" s="12" t="str">
        <f>'Fibre Optic'!A143</f>
        <v>SWM</v>
      </c>
      <c r="B143" s="12">
        <f>'Fibre Optic'!B143</f>
        <v>19</v>
      </c>
      <c r="C143" t="str">
        <f>'Fibre Optic'!C143</f>
        <v>Alumina Junction to Pinjarra South</v>
      </c>
      <c r="D143" s="204">
        <f>'DORC build-up'!I87</f>
        <v>1.2</v>
      </c>
      <c r="E143" s="188">
        <v>0</v>
      </c>
      <c r="F143" s="188">
        <v>0</v>
      </c>
      <c r="G143" s="188">
        <v>0</v>
      </c>
      <c r="H143" s="188">
        <v>0</v>
      </c>
      <c r="I143" s="188">
        <v>0</v>
      </c>
      <c r="J143" s="188">
        <v>0</v>
      </c>
      <c r="K143" s="188">
        <v>0</v>
      </c>
      <c r="L143" s="188">
        <v>0</v>
      </c>
      <c r="M143" s="188">
        <v>0</v>
      </c>
      <c r="N143" s="188">
        <v>0</v>
      </c>
      <c r="O143" s="188">
        <v>0</v>
      </c>
      <c r="P143" s="188">
        <v>0</v>
      </c>
      <c r="Q143" s="188">
        <v>0</v>
      </c>
      <c r="R143" s="188">
        <v>0</v>
      </c>
      <c r="S143" s="188">
        <v>0</v>
      </c>
      <c r="T143" s="188">
        <v>0</v>
      </c>
      <c r="U143" s="188">
        <v>0</v>
      </c>
      <c r="V143" s="188">
        <v>0</v>
      </c>
      <c r="W143" s="188">
        <v>0</v>
      </c>
      <c r="X143" s="188">
        <v>0</v>
      </c>
      <c r="Y143" s="188">
        <v>0</v>
      </c>
      <c r="Z143" s="188">
        <v>0</v>
      </c>
      <c r="AA143" s="188">
        <v>0</v>
      </c>
      <c r="AB143" s="188">
        <v>0</v>
      </c>
      <c r="AC143" s="188">
        <v>0</v>
      </c>
      <c r="AE143" s="291">
        <f t="shared" si="155"/>
        <v>68538.461538461532</v>
      </c>
      <c r="AF143" s="291">
        <f t="shared" si="156"/>
        <v>939207.07938461541</v>
      </c>
      <c r="AG143" s="291">
        <f t="shared" si="157"/>
        <v>205615.3846153846</v>
      </c>
      <c r="AH143" s="291">
        <f t="shared" si="158"/>
        <v>20561.538461538457</v>
      </c>
      <c r="AI143" s="291">
        <f t="shared" si="159"/>
        <v>27415.384615384617</v>
      </c>
      <c r="AJ143" s="291">
        <f t="shared" si="160"/>
        <v>68538.461538461532</v>
      </c>
      <c r="AK143" s="291">
        <f t="shared" si="161"/>
        <v>469603.53969230771</v>
      </c>
      <c r="AL143" s="291">
        <f t="shared" si="162"/>
        <v>34269.230769230766</v>
      </c>
      <c r="AM143" s="291">
        <f t="shared" si="163"/>
        <v>6853.8461538461543</v>
      </c>
      <c r="AN143" s="291">
        <f t="shared" si="164"/>
        <v>234801.7698461542</v>
      </c>
      <c r="AO143" s="291">
        <f t="shared" si="165"/>
        <v>137076.92307692306</v>
      </c>
      <c r="AP143" s="291">
        <f t="shared" si="166"/>
        <v>34269.230769230766</v>
      </c>
      <c r="AQ143" s="291">
        <f t="shared" si="167"/>
        <v>41123.076923076915</v>
      </c>
      <c r="AR143" s="291">
        <f t="shared" si="168"/>
        <v>274153.84615384613</v>
      </c>
      <c r="AS143" s="291">
        <f t="shared" si="169"/>
        <v>54830.769230769234</v>
      </c>
      <c r="AT143" s="291">
        <f t="shared" si="170"/>
        <v>6853.8461538461543</v>
      </c>
      <c r="AU143" s="291">
        <f t="shared" si="171"/>
        <v>137076.92307692306</v>
      </c>
      <c r="AV143" s="291">
        <f t="shared" si="172"/>
        <v>10966.153846153846</v>
      </c>
      <c r="AW143" s="291">
        <f t="shared" si="173"/>
        <v>10966.153846153846</v>
      </c>
      <c r="AX143" s="291">
        <f t="shared" si="174"/>
        <v>10966.153846153846</v>
      </c>
      <c r="AY143" s="291">
        <f t="shared" si="175"/>
        <v>10966.153846153846</v>
      </c>
      <c r="AZ143" s="291">
        <f t="shared" si="176"/>
        <v>10966.153846153846</v>
      </c>
      <c r="BA143" s="291">
        <f t="shared" si="177"/>
        <v>10966.153846153846</v>
      </c>
      <c r="BB143" s="291">
        <f t="shared" si="178"/>
        <v>137076.92307692306</v>
      </c>
      <c r="BC143" s="291">
        <f t="shared" si="179"/>
        <v>20561.538461538457</v>
      </c>
      <c r="BE143" s="238">
        <f t="shared" si="130"/>
        <v>0</v>
      </c>
      <c r="BF143" s="200">
        <f t="shared" si="131"/>
        <v>0</v>
      </c>
      <c r="BG143" s="200">
        <f t="shared" si="132"/>
        <v>0</v>
      </c>
      <c r="BH143" s="200">
        <f t="shared" si="133"/>
        <v>0</v>
      </c>
      <c r="BI143" s="200">
        <f t="shared" si="134"/>
        <v>0</v>
      </c>
      <c r="BJ143" s="200">
        <f t="shared" si="135"/>
        <v>0</v>
      </c>
      <c r="BK143" s="200">
        <f t="shared" si="136"/>
        <v>0</v>
      </c>
      <c r="BL143" s="200">
        <f t="shared" si="137"/>
        <v>0</v>
      </c>
      <c r="BM143" s="200">
        <f t="shared" si="138"/>
        <v>0</v>
      </c>
      <c r="BN143" s="200">
        <f t="shared" si="139"/>
        <v>0</v>
      </c>
      <c r="BO143" s="200">
        <f t="shared" si="140"/>
        <v>0</v>
      </c>
      <c r="BP143" s="200">
        <f t="shared" si="141"/>
        <v>0</v>
      </c>
      <c r="BQ143" s="200">
        <f t="shared" si="142"/>
        <v>0</v>
      </c>
      <c r="BR143" s="200">
        <f t="shared" si="143"/>
        <v>0</v>
      </c>
      <c r="BS143" s="200">
        <f t="shared" si="144"/>
        <v>0</v>
      </c>
      <c r="BT143" s="200">
        <f t="shared" si="145"/>
        <v>0</v>
      </c>
      <c r="BU143" s="200">
        <f t="shared" si="146"/>
        <v>0</v>
      </c>
      <c r="BV143" s="200">
        <f t="shared" si="147"/>
        <v>0</v>
      </c>
      <c r="BW143" s="200">
        <f t="shared" si="148"/>
        <v>0</v>
      </c>
      <c r="BX143" s="200">
        <f t="shared" si="149"/>
        <v>0</v>
      </c>
      <c r="BY143" s="200">
        <f t="shared" si="150"/>
        <v>0</v>
      </c>
      <c r="BZ143" s="200">
        <f t="shared" si="151"/>
        <v>0</v>
      </c>
      <c r="CA143" s="200">
        <f t="shared" si="152"/>
        <v>0</v>
      </c>
      <c r="CB143" s="200">
        <f t="shared" si="153"/>
        <v>0</v>
      </c>
      <c r="CC143" s="238">
        <f t="shared" si="154"/>
        <v>0</v>
      </c>
      <c r="CD143" s="187">
        <f t="shared" si="180"/>
        <v>0</v>
      </c>
    </row>
    <row r="144" spans="1:82" ht="13.9" x14ac:dyDescent="0.4">
      <c r="A144" s="12" t="str">
        <f>'Fibre Optic'!A144</f>
        <v>Collie</v>
      </c>
      <c r="B144" s="12">
        <f>'Fibre Optic'!B144</f>
        <v>20</v>
      </c>
      <c r="C144" t="str">
        <f>'Fibre Optic'!C144</f>
        <v>Brunswick Junction to Brunswick East</v>
      </c>
      <c r="D144" s="204">
        <f>'DORC build-up'!I88</f>
        <v>1.2</v>
      </c>
      <c r="E144" s="188">
        <v>0</v>
      </c>
      <c r="F144" s="188">
        <v>0</v>
      </c>
      <c r="G144" s="188">
        <v>0</v>
      </c>
      <c r="H144" s="188">
        <v>0</v>
      </c>
      <c r="I144" s="188">
        <v>2</v>
      </c>
      <c r="J144" s="188">
        <v>0</v>
      </c>
      <c r="K144" s="188">
        <v>0</v>
      </c>
      <c r="L144" s="188">
        <v>0</v>
      </c>
      <c r="M144" s="188">
        <v>0</v>
      </c>
      <c r="N144" s="188">
        <v>0</v>
      </c>
      <c r="O144" s="188">
        <v>1</v>
      </c>
      <c r="P144" s="188">
        <v>0</v>
      </c>
      <c r="Q144" s="188">
        <v>1</v>
      </c>
      <c r="R144" s="188">
        <v>0</v>
      </c>
      <c r="S144" s="188">
        <v>3</v>
      </c>
      <c r="T144" s="188">
        <v>0</v>
      </c>
      <c r="U144" s="188">
        <v>0</v>
      </c>
      <c r="V144" s="188">
        <v>1</v>
      </c>
      <c r="W144" s="188">
        <v>0</v>
      </c>
      <c r="X144" s="188">
        <v>0</v>
      </c>
      <c r="Y144" s="188">
        <v>0</v>
      </c>
      <c r="Z144" s="188">
        <v>3</v>
      </c>
      <c r="AA144" s="188">
        <v>0</v>
      </c>
      <c r="AB144" s="188">
        <v>0</v>
      </c>
      <c r="AC144" s="188">
        <v>0</v>
      </c>
      <c r="AE144" s="291">
        <f t="shared" si="155"/>
        <v>68538.461538461532</v>
      </c>
      <c r="AF144" s="291">
        <f t="shared" si="156"/>
        <v>939207.07938461541</v>
      </c>
      <c r="AG144" s="291">
        <f t="shared" si="157"/>
        <v>205615.3846153846</v>
      </c>
      <c r="AH144" s="291">
        <f t="shared" si="158"/>
        <v>20561.538461538457</v>
      </c>
      <c r="AI144" s="291">
        <f t="shared" si="159"/>
        <v>27415.384615384617</v>
      </c>
      <c r="AJ144" s="291">
        <f t="shared" si="160"/>
        <v>68538.461538461532</v>
      </c>
      <c r="AK144" s="291">
        <f t="shared" si="161"/>
        <v>469603.53969230771</v>
      </c>
      <c r="AL144" s="291">
        <f t="shared" si="162"/>
        <v>34269.230769230766</v>
      </c>
      <c r="AM144" s="291">
        <f t="shared" si="163"/>
        <v>6853.8461538461543</v>
      </c>
      <c r="AN144" s="291">
        <f t="shared" si="164"/>
        <v>234801.7698461542</v>
      </c>
      <c r="AO144" s="291">
        <f t="shared" si="165"/>
        <v>137076.92307692306</v>
      </c>
      <c r="AP144" s="291">
        <f t="shared" si="166"/>
        <v>34269.230769230766</v>
      </c>
      <c r="AQ144" s="291">
        <f t="shared" si="167"/>
        <v>41123.076923076915</v>
      </c>
      <c r="AR144" s="291">
        <f t="shared" si="168"/>
        <v>274153.84615384613</v>
      </c>
      <c r="AS144" s="291">
        <f t="shared" si="169"/>
        <v>54830.769230769234</v>
      </c>
      <c r="AT144" s="291">
        <f t="shared" si="170"/>
        <v>6853.8461538461543</v>
      </c>
      <c r="AU144" s="291">
        <f t="shared" si="171"/>
        <v>137076.92307692306</v>
      </c>
      <c r="AV144" s="291">
        <f t="shared" si="172"/>
        <v>10966.153846153846</v>
      </c>
      <c r="AW144" s="291">
        <f t="shared" si="173"/>
        <v>10966.153846153846</v>
      </c>
      <c r="AX144" s="291">
        <f t="shared" si="174"/>
        <v>10966.153846153846</v>
      </c>
      <c r="AY144" s="291">
        <f t="shared" si="175"/>
        <v>10966.153846153846</v>
      </c>
      <c r="AZ144" s="291">
        <f t="shared" si="176"/>
        <v>10966.153846153846</v>
      </c>
      <c r="BA144" s="291">
        <f t="shared" si="177"/>
        <v>10966.153846153846</v>
      </c>
      <c r="BB144" s="291">
        <f t="shared" si="178"/>
        <v>137076.92307692306</v>
      </c>
      <c r="BC144" s="291">
        <f t="shared" si="179"/>
        <v>20561.538461538457</v>
      </c>
      <c r="BE144" s="238">
        <f t="shared" si="130"/>
        <v>0</v>
      </c>
      <c r="BF144" s="200">
        <f t="shared" si="131"/>
        <v>0</v>
      </c>
      <c r="BG144" s="200">
        <f t="shared" si="132"/>
        <v>0</v>
      </c>
      <c r="BH144" s="200">
        <f t="shared" si="133"/>
        <v>0</v>
      </c>
      <c r="BI144" s="200">
        <f t="shared" si="134"/>
        <v>65796.923076923078</v>
      </c>
      <c r="BJ144" s="200">
        <f t="shared" si="135"/>
        <v>0</v>
      </c>
      <c r="BK144" s="200">
        <f t="shared" si="136"/>
        <v>0</v>
      </c>
      <c r="BL144" s="200">
        <f t="shared" si="137"/>
        <v>0</v>
      </c>
      <c r="BM144" s="200">
        <f t="shared" si="138"/>
        <v>0</v>
      </c>
      <c r="BN144" s="200">
        <f t="shared" si="139"/>
        <v>0</v>
      </c>
      <c r="BO144" s="200">
        <f t="shared" si="140"/>
        <v>164492.30769230766</v>
      </c>
      <c r="BP144" s="200">
        <f t="shared" si="141"/>
        <v>0</v>
      </c>
      <c r="BQ144" s="200">
        <f t="shared" si="142"/>
        <v>49347.692307692298</v>
      </c>
      <c r="BR144" s="200">
        <f t="shared" si="143"/>
        <v>0</v>
      </c>
      <c r="BS144" s="200">
        <f t="shared" si="144"/>
        <v>197390.76923076922</v>
      </c>
      <c r="BT144" s="200">
        <f t="shared" si="145"/>
        <v>0</v>
      </c>
      <c r="BU144" s="200">
        <f t="shared" si="146"/>
        <v>0</v>
      </c>
      <c r="BV144" s="200">
        <f t="shared" si="147"/>
        <v>13159.384615384615</v>
      </c>
      <c r="BW144" s="200">
        <f t="shared" si="148"/>
        <v>0</v>
      </c>
      <c r="BX144" s="200">
        <f t="shared" si="149"/>
        <v>0</v>
      </c>
      <c r="BY144" s="200">
        <f t="shared" si="150"/>
        <v>0</v>
      </c>
      <c r="BZ144" s="200">
        <f t="shared" si="151"/>
        <v>39478.153846153844</v>
      </c>
      <c r="CA144" s="200">
        <f t="shared" si="152"/>
        <v>0</v>
      </c>
      <c r="CB144" s="200">
        <f t="shared" si="153"/>
        <v>0</v>
      </c>
      <c r="CC144" s="238">
        <f t="shared" si="154"/>
        <v>0</v>
      </c>
      <c r="CD144" s="187">
        <f t="shared" si="180"/>
        <v>529665.23076923075</v>
      </c>
    </row>
    <row r="145" spans="1:82" ht="13.9" x14ac:dyDescent="0.4">
      <c r="A145" s="12" t="str">
        <f>'Fibre Optic'!A145</f>
        <v>Collie</v>
      </c>
      <c r="B145" s="12">
        <f>'Fibre Optic'!B145</f>
        <v>20</v>
      </c>
      <c r="C145" t="str">
        <f>'Fibre Optic'!C145</f>
        <v>Brunswick East to Worsley</v>
      </c>
      <c r="D145" s="204">
        <f>'DORC build-up'!I89</f>
        <v>1.2</v>
      </c>
      <c r="E145" s="188">
        <v>2</v>
      </c>
      <c r="F145" s="188">
        <v>0</v>
      </c>
      <c r="G145" s="188">
        <v>0</v>
      </c>
      <c r="H145" s="188">
        <v>1</v>
      </c>
      <c r="I145" s="188">
        <v>17</v>
      </c>
      <c r="J145" s="188">
        <v>4</v>
      </c>
      <c r="K145" s="188">
        <v>0</v>
      </c>
      <c r="L145" s="188">
        <v>0</v>
      </c>
      <c r="M145" s="188">
        <v>0</v>
      </c>
      <c r="N145" s="188">
        <v>0</v>
      </c>
      <c r="O145" s="188">
        <v>7</v>
      </c>
      <c r="P145" s="188">
        <v>0</v>
      </c>
      <c r="Q145" s="188">
        <v>15</v>
      </c>
      <c r="R145" s="188">
        <v>0</v>
      </c>
      <c r="S145" s="188">
        <v>19</v>
      </c>
      <c r="T145" s="188">
        <v>4</v>
      </c>
      <c r="U145" s="188">
        <v>2</v>
      </c>
      <c r="V145" s="188">
        <v>0</v>
      </c>
      <c r="W145" s="188">
        <v>8</v>
      </c>
      <c r="X145" s="188">
        <v>0</v>
      </c>
      <c r="Y145" s="188">
        <v>0</v>
      </c>
      <c r="Z145" s="188">
        <v>26</v>
      </c>
      <c r="AA145" s="188">
        <v>0</v>
      </c>
      <c r="AB145" s="188">
        <v>0</v>
      </c>
      <c r="AC145" s="188">
        <v>0</v>
      </c>
      <c r="AE145" s="291">
        <f t="shared" si="155"/>
        <v>68538.461538461532</v>
      </c>
      <c r="AF145" s="291">
        <f t="shared" si="156"/>
        <v>939207.07938461541</v>
      </c>
      <c r="AG145" s="291">
        <f t="shared" si="157"/>
        <v>205615.3846153846</v>
      </c>
      <c r="AH145" s="291">
        <f t="shared" si="158"/>
        <v>20561.538461538457</v>
      </c>
      <c r="AI145" s="291">
        <f t="shared" si="159"/>
        <v>27415.384615384617</v>
      </c>
      <c r="AJ145" s="291">
        <f t="shared" si="160"/>
        <v>68538.461538461532</v>
      </c>
      <c r="AK145" s="291">
        <f t="shared" si="161"/>
        <v>469603.53969230771</v>
      </c>
      <c r="AL145" s="291">
        <f t="shared" si="162"/>
        <v>34269.230769230766</v>
      </c>
      <c r="AM145" s="291">
        <f t="shared" si="163"/>
        <v>6853.8461538461543</v>
      </c>
      <c r="AN145" s="291">
        <f t="shared" si="164"/>
        <v>234801.7698461542</v>
      </c>
      <c r="AO145" s="291">
        <f t="shared" si="165"/>
        <v>137076.92307692306</v>
      </c>
      <c r="AP145" s="291">
        <f t="shared" si="166"/>
        <v>34269.230769230766</v>
      </c>
      <c r="AQ145" s="291">
        <f t="shared" si="167"/>
        <v>41123.076923076915</v>
      </c>
      <c r="AR145" s="291">
        <f t="shared" si="168"/>
        <v>274153.84615384613</v>
      </c>
      <c r="AS145" s="291">
        <f t="shared" si="169"/>
        <v>54830.769230769234</v>
      </c>
      <c r="AT145" s="291">
        <f t="shared" si="170"/>
        <v>6853.8461538461543</v>
      </c>
      <c r="AU145" s="291">
        <f t="shared" si="171"/>
        <v>137076.92307692306</v>
      </c>
      <c r="AV145" s="291">
        <f t="shared" si="172"/>
        <v>10966.153846153846</v>
      </c>
      <c r="AW145" s="291">
        <f t="shared" si="173"/>
        <v>10966.153846153846</v>
      </c>
      <c r="AX145" s="291">
        <f t="shared" si="174"/>
        <v>10966.153846153846</v>
      </c>
      <c r="AY145" s="291">
        <f t="shared" si="175"/>
        <v>10966.153846153846</v>
      </c>
      <c r="AZ145" s="291">
        <f t="shared" si="176"/>
        <v>10966.153846153846</v>
      </c>
      <c r="BA145" s="291">
        <f t="shared" si="177"/>
        <v>10966.153846153846</v>
      </c>
      <c r="BB145" s="291">
        <f t="shared" si="178"/>
        <v>137076.92307692306</v>
      </c>
      <c r="BC145" s="291">
        <f t="shared" si="179"/>
        <v>20561.538461538457</v>
      </c>
      <c r="BE145" s="238">
        <f t="shared" si="130"/>
        <v>164492.30769230766</v>
      </c>
      <c r="BF145" s="200">
        <f t="shared" si="131"/>
        <v>0</v>
      </c>
      <c r="BG145" s="200">
        <f t="shared" si="132"/>
        <v>0</v>
      </c>
      <c r="BH145" s="200">
        <f t="shared" si="133"/>
        <v>24673.846153846149</v>
      </c>
      <c r="BI145" s="200">
        <f t="shared" si="134"/>
        <v>559273.84615384613</v>
      </c>
      <c r="BJ145" s="200">
        <f t="shared" si="135"/>
        <v>328984.61538461532</v>
      </c>
      <c r="BK145" s="200">
        <f t="shared" si="136"/>
        <v>0</v>
      </c>
      <c r="BL145" s="200">
        <f t="shared" si="137"/>
        <v>0</v>
      </c>
      <c r="BM145" s="200">
        <f t="shared" si="138"/>
        <v>0</v>
      </c>
      <c r="BN145" s="200">
        <f t="shared" si="139"/>
        <v>0</v>
      </c>
      <c r="BO145" s="200">
        <f t="shared" si="140"/>
        <v>1151446.1538461538</v>
      </c>
      <c r="BP145" s="200">
        <f t="shared" si="141"/>
        <v>0</v>
      </c>
      <c r="BQ145" s="200">
        <f t="shared" si="142"/>
        <v>740215.38461538451</v>
      </c>
      <c r="BR145" s="200">
        <f t="shared" si="143"/>
        <v>0</v>
      </c>
      <c r="BS145" s="200">
        <f t="shared" si="144"/>
        <v>1250141.5384615385</v>
      </c>
      <c r="BT145" s="200">
        <f t="shared" si="145"/>
        <v>32898.461538461539</v>
      </c>
      <c r="BU145" s="200">
        <f t="shared" si="146"/>
        <v>328984.61538461532</v>
      </c>
      <c r="BV145" s="200">
        <f t="shared" si="147"/>
        <v>0</v>
      </c>
      <c r="BW145" s="200">
        <f t="shared" si="148"/>
        <v>105275.07692307692</v>
      </c>
      <c r="BX145" s="200">
        <f t="shared" si="149"/>
        <v>0</v>
      </c>
      <c r="BY145" s="200">
        <f t="shared" si="150"/>
        <v>0</v>
      </c>
      <c r="BZ145" s="200">
        <f t="shared" si="151"/>
        <v>342144</v>
      </c>
      <c r="CA145" s="200">
        <f t="shared" si="152"/>
        <v>0</v>
      </c>
      <c r="CB145" s="200">
        <f t="shared" si="153"/>
        <v>0</v>
      </c>
      <c r="CC145" s="238">
        <f t="shared" si="154"/>
        <v>0</v>
      </c>
      <c r="CD145" s="187">
        <f t="shared" si="180"/>
        <v>5028529.846153846</v>
      </c>
    </row>
    <row r="146" spans="1:82" ht="13.9" x14ac:dyDescent="0.4">
      <c r="A146" s="12" t="str">
        <f>'Fibre Optic'!A146</f>
        <v>Collie</v>
      </c>
      <c r="B146" s="12">
        <f>'Fibre Optic'!B146</f>
        <v>20</v>
      </c>
      <c r="C146" t="str">
        <f>'Fibre Optic'!C146</f>
        <v>Worsley to Worsley East</v>
      </c>
      <c r="D146" s="204">
        <f>'DORC build-up'!I90</f>
        <v>1.2</v>
      </c>
      <c r="E146" s="188">
        <v>0</v>
      </c>
      <c r="F146" s="188">
        <v>0</v>
      </c>
      <c r="G146" s="188">
        <v>0</v>
      </c>
      <c r="H146" s="188">
        <v>0</v>
      </c>
      <c r="I146" s="188">
        <v>0</v>
      </c>
      <c r="J146" s="188">
        <v>0</v>
      </c>
      <c r="K146" s="188">
        <v>0</v>
      </c>
      <c r="L146" s="188">
        <v>0</v>
      </c>
      <c r="M146" s="188">
        <v>0</v>
      </c>
      <c r="N146" s="188">
        <v>0</v>
      </c>
      <c r="O146" s="188">
        <v>0</v>
      </c>
      <c r="P146" s="188">
        <v>0</v>
      </c>
      <c r="Q146" s="188">
        <v>0</v>
      </c>
      <c r="R146" s="188">
        <v>0</v>
      </c>
      <c r="S146" s="188">
        <v>0</v>
      </c>
      <c r="T146" s="188">
        <v>0</v>
      </c>
      <c r="U146" s="188">
        <v>0</v>
      </c>
      <c r="V146" s="188">
        <v>0</v>
      </c>
      <c r="W146" s="188">
        <v>0</v>
      </c>
      <c r="X146" s="188">
        <v>0</v>
      </c>
      <c r="Y146" s="188">
        <v>0</v>
      </c>
      <c r="Z146" s="188">
        <v>0</v>
      </c>
      <c r="AA146" s="188">
        <v>0</v>
      </c>
      <c r="AB146" s="188">
        <v>0</v>
      </c>
      <c r="AC146" s="188">
        <v>0</v>
      </c>
      <c r="AE146" s="291">
        <f t="shared" si="155"/>
        <v>68538.461538461532</v>
      </c>
      <c r="AF146" s="291">
        <f t="shared" si="156"/>
        <v>939207.07938461541</v>
      </c>
      <c r="AG146" s="291">
        <f t="shared" si="157"/>
        <v>205615.3846153846</v>
      </c>
      <c r="AH146" s="291">
        <f t="shared" si="158"/>
        <v>20561.538461538457</v>
      </c>
      <c r="AI146" s="291">
        <f t="shared" si="159"/>
        <v>27415.384615384617</v>
      </c>
      <c r="AJ146" s="291">
        <f t="shared" si="160"/>
        <v>68538.461538461532</v>
      </c>
      <c r="AK146" s="291">
        <f t="shared" si="161"/>
        <v>469603.53969230771</v>
      </c>
      <c r="AL146" s="291">
        <f t="shared" si="162"/>
        <v>34269.230769230766</v>
      </c>
      <c r="AM146" s="291">
        <f t="shared" si="163"/>
        <v>6853.8461538461543</v>
      </c>
      <c r="AN146" s="291">
        <f t="shared" si="164"/>
        <v>234801.7698461542</v>
      </c>
      <c r="AO146" s="291">
        <f t="shared" si="165"/>
        <v>137076.92307692306</v>
      </c>
      <c r="AP146" s="291">
        <f t="shared" si="166"/>
        <v>34269.230769230766</v>
      </c>
      <c r="AQ146" s="291">
        <f t="shared" si="167"/>
        <v>41123.076923076915</v>
      </c>
      <c r="AR146" s="291">
        <f t="shared" si="168"/>
        <v>274153.84615384613</v>
      </c>
      <c r="AS146" s="291">
        <f t="shared" si="169"/>
        <v>54830.769230769234</v>
      </c>
      <c r="AT146" s="291">
        <f t="shared" si="170"/>
        <v>6853.8461538461543</v>
      </c>
      <c r="AU146" s="291">
        <f t="shared" si="171"/>
        <v>137076.92307692306</v>
      </c>
      <c r="AV146" s="291">
        <f t="shared" si="172"/>
        <v>10966.153846153846</v>
      </c>
      <c r="AW146" s="291">
        <f t="shared" si="173"/>
        <v>10966.153846153846</v>
      </c>
      <c r="AX146" s="291">
        <f t="shared" si="174"/>
        <v>10966.153846153846</v>
      </c>
      <c r="AY146" s="291">
        <f t="shared" si="175"/>
        <v>10966.153846153846</v>
      </c>
      <c r="AZ146" s="291">
        <f t="shared" si="176"/>
        <v>10966.153846153846</v>
      </c>
      <c r="BA146" s="291">
        <f t="shared" si="177"/>
        <v>10966.153846153846</v>
      </c>
      <c r="BB146" s="291">
        <f t="shared" si="178"/>
        <v>137076.92307692306</v>
      </c>
      <c r="BC146" s="291">
        <f t="shared" si="179"/>
        <v>20561.538461538457</v>
      </c>
      <c r="BE146" s="238">
        <f t="shared" si="130"/>
        <v>0</v>
      </c>
      <c r="BF146" s="200">
        <f t="shared" si="131"/>
        <v>0</v>
      </c>
      <c r="BG146" s="200">
        <f t="shared" si="132"/>
        <v>0</v>
      </c>
      <c r="BH146" s="200">
        <f t="shared" si="133"/>
        <v>0</v>
      </c>
      <c r="BI146" s="200">
        <f t="shared" si="134"/>
        <v>0</v>
      </c>
      <c r="BJ146" s="200">
        <f t="shared" si="135"/>
        <v>0</v>
      </c>
      <c r="BK146" s="200">
        <f t="shared" si="136"/>
        <v>0</v>
      </c>
      <c r="BL146" s="200">
        <f t="shared" si="137"/>
        <v>0</v>
      </c>
      <c r="BM146" s="200">
        <f t="shared" si="138"/>
        <v>0</v>
      </c>
      <c r="BN146" s="200">
        <f t="shared" si="139"/>
        <v>0</v>
      </c>
      <c r="BO146" s="200">
        <f t="shared" si="140"/>
        <v>0</v>
      </c>
      <c r="BP146" s="200">
        <f t="shared" si="141"/>
        <v>0</v>
      </c>
      <c r="BQ146" s="200">
        <f t="shared" si="142"/>
        <v>0</v>
      </c>
      <c r="BR146" s="200">
        <f t="shared" si="143"/>
        <v>0</v>
      </c>
      <c r="BS146" s="200">
        <f t="shared" si="144"/>
        <v>0</v>
      </c>
      <c r="BT146" s="200">
        <f t="shared" si="145"/>
        <v>0</v>
      </c>
      <c r="BU146" s="200">
        <f t="shared" si="146"/>
        <v>0</v>
      </c>
      <c r="BV146" s="200">
        <f t="shared" si="147"/>
        <v>0</v>
      </c>
      <c r="BW146" s="200">
        <f t="shared" si="148"/>
        <v>0</v>
      </c>
      <c r="BX146" s="200">
        <f t="shared" si="149"/>
        <v>0</v>
      </c>
      <c r="BY146" s="200">
        <f t="shared" si="150"/>
        <v>0</v>
      </c>
      <c r="BZ146" s="200">
        <f t="shared" si="151"/>
        <v>0</v>
      </c>
      <c r="CA146" s="200">
        <f t="shared" si="152"/>
        <v>0</v>
      </c>
      <c r="CB146" s="200">
        <f t="shared" si="153"/>
        <v>0</v>
      </c>
      <c r="CC146" s="238">
        <f t="shared" si="154"/>
        <v>0</v>
      </c>
      <c r="CD146" s="187">
        <f t="shared" si="180"/>
        <v>0</v>
      </c>
    </row>
    <row r="147" spans="1:82" ht="13.9" x14ac:dyDescent="0.4">
      <c r="A147" s="12" t="str">
        <f>'Fibre Optic'!A147</f>
        <v>Collie</v>
      </c>
      <c r="B147" s="12">
        <f>'Fibre Optic'!B147</f>
        <v>20</v>
      </c>
      <c r="C147" t="str">
        <f>'Fibre Optic'!C147</f>
        <v>Worsley East to Ewington Junction</v>
      </c>
      <c r="D147" s="204">
        <f>'DORC build-up'!I91</f>
        <v>1.2</v>
      </c>
      <c r="E147" s="188">
        <v>1</v>
      </c>
      <c r="F147" s="188">
        <v>3</v>
      </c>
      <c r="G147" s="188">
        <v>0</v>
      </c>
      <c r="H147" s="188">
        <v>0</v>
      </c>
      <c r="I147" s="188">
        <v>17</v>
      </c>
      <c r="J147" s="188">
        <v>1</v>
      </c>
      <c r="K147" s="188">
        <v>5</v>
      </c>
      <c r="L147" s="188">
        <v>0</v>
      </c>
      <c r="M147" s="188">
        <v>3</v>
      </c>
      <c r="N147" s="188">
        <v>0</v>
      </c>
      <c r="O147" s="188">
        <v>5</v>
      </c>
      <c r="P147" s="188">
        <v>0</v>
      </c>
      <c r="Q147" s="188">
        <v>3</v>
      </c>
      <c r="R147" s="188">
        <v>0</v>
      </c>
      <c r="S147" s="188">
        <v>5</v>
      </c>
      <c r="T147" s="188">
        <v>0</v>
      </c>
      <c r="U147" s="188">
        <v>1</v>
      </c>
      <c r="V147" s="188">
        <v>1</v>
      </c>
      <c r="W147" s="188">
        <v>6</v>
      </c>
      <c r="X147" s="188">
        <v>2</v>
      </c>
      <c r="Y147" s="188">
        <v>0</v>
      </c>
      <c r="Z147" s="188">
        <v>31</v>
      </c>
      <c r="AA147" s="188">
        <v>0</v>
      </c>
      <c r="AB147" s="188">
        <v>0</v>
      </c>
      <c r="AC147" s="188">
        <v>0</v>
      </c>
      <c r="AE147" s="291">
        <f t="shared" si="155"/>
        <v>68538.461538461532</v>
      </c>
      <c r="AF147" s="291">
        <f t="shared" si="156"/>
        <v>939207.07938461541</v>
      </c>
      <c r="AG147" s="291">
        <f t="shared" si="157"/>
        <v>205615.3846153846</v>
      </c>
      <c r="AH147" s="291">
        <f t="shared" si="158"/>
        <v>20561.538461538457</v>
      </c>
      <c r="AI147" s="291">
        <f t="shared" si="159"/>
        <v>27415.384615384617</v>
      </c>
      <c r="AJ147" s="291">
        <f t="shared" si="160"/>
        <v>68538.461538461532</v>
      </c>
      <c r="AK147" s="291">
        <f t="shared" si="161"/>
        <v>469603.53969230771</v>
      </c>
      <c r="AL147" s="291">
        <f t="shared" si="162"/>
        <v>34269.230769230766</v>
      </c>
      <c r="AM147" s="291">
        <f t="shared" si="163"/>
        <v>6853.8461538461543</v>
      </c>
      <c r="AN147" s="291">
        <f t="shared" si="164"/>
        <v>234801.7698461542</v>
      </c>
      <c r="AO147" s="291">
        <f t="shared" si="165"/>
        <v>137076.92307692306</v>
      </c>
      <c r="AP147" s="291">
        <f t="shared" si="166"/>
        <v>34269.230769230766</v>
      </c>
      <c r="AQ147" s="291">
        <f t="shared" si="167"/>
        <v>41123.076923076915</v>
      </c>
      <c r="AR147" s="291">
        <f t="shared" si="168"/>
        <v>274153.84615384613</v>
      </c>
      <c r="AS147" s="291">
        <f t="shared" si="169"/>
        <v>54830.769230769234</v>
      </c>
      <c r="AT147" s="291">
        <f t="shared" si="170"/>
        <v>6853.8461538461543</v>
      </c>
      <c r="AU147" s="291">
        <f t="shared" si="171"/>
        <v>137076.92307692306</v>
      </c>
      <c r="AV147" s="291">
        <f t="shared" si="172"/>
        <v>10966.153846153846</v>
      </c>
      <c r="AW147" s="291">
        <f t="shared" si="173"/>
        <v>10966.153846153846</v>
      </c>
      <c r="AX147" s="291">
        <f t="shared" si="174"/>
        <v>10966.153846153846</v>
      </c>
      <c r="AY147" s="291">
        <f t="shared" si="175"/>
        <v>10966.153846153846</v>
      </c>
      <c r="AZ147" s="291">
        <f t="shared" si="176"/>
        <v>10966.153846153846</v>
      </c>
      <c r="BA147" s="291">
        <f t="shared" si="177"/>
        <v>10966.153846153846</v>
      </c>
      <c r="BB147" s="291">
        <f t="shared" si="178"/>
        <v>137076.92307692306</v>
      </c>
      <c r="BC147" s="291">
        <f t="shared" si="179"/>
        <v>20561.538461538457</v>
      </c>
      <c r="BE147" s="238">
        <f t="shared" si="130"/>
        <v>82246.153846153829</v>
      </c>
      <c r="BF147" s="200">
        <f t="shared" si="131"/>
        <v>3381145.4857846149</v>
      </c>
      <c r="BG147" s="200">
        <f t="shared" si="132"/>
        <v>0</v>
      </c>
      <c r="BH147" s="200">
        <f t="shared" si="133"/>
        <v>0</v>
      </c>
      <c r="BI147" s="200">
        <f t="shared" si="134"/>
        <v>559273.84615384613</v>
      </c>
      <c r="BJ147" s="200">
        <f t="shared" si="135"/>
        <v>82246.153846153829</v>
      </c>
      <c r="BK147" s="200">
        <f t="shared" si="136"/>
        <v>2817621.2381538465</v>
      </c>
      <c r="BL147" s="200">
        <f t="shared" si="137"/>
        <v>0</v>
      </c>
      <c r="BM147" s="200">
        <f t="shared" si="138"/>
        <v>24673.846153846152</v>
      </c>
      <c r="BN147" s="200">
        <f t="shared" si="139"/>
        <v>0</v>
      </c>
      <c r="BO147" s="200">
        <f t="shared" si="140"/>
        <v>822461.53846153826</v>
      </c>
      <c r="BP147" s="200">
        <f t="shared" si="141"/>
        <v>0</v>
      </c>
      <c r="BQ147" s="200">
        <f t="shared" si="142"/>
        <v>148043.07692307691</v>
      </c>
      <c r="BR147" s="200">
        <f t="shared" si="143"/>
        <v>0</v>
      </c>
      <c r="BS147" s="200">
        <f t="shared" si="144"/>
        <v>328984.61538461543</v>
      </c>
      <c r="BT147" s="200">
        <f t="shared" si="145"/>
        <v>0</v>
      </c>
      <c r="BU147" s="200">
        <f t="shared" si="146"/>
        <v>164492.30769230766</v>
      </c>
      <c r="BV147" s="200">
        <f t="shared" si="147"/>
        <v>13159.384615384615</v>
      </c>
      <c r="BW147" s="200">
        <f t="shared" si="148"/>
        <v>78956.307692307688</v>
      </c>
      <c r="BX147" s="200">
        <f t="shared" si="149"/>
        <v>26318.76923076923</v>
      </c>
      <c r="BY147" s="200">
        <f t="shared" si="150"/>
        <v>0</v>
      </c>
      <c r="BZ147" s="200">
        <f t="shared" si="151"/>
        <v>407940.92307692301</v>
      </c>
      <c r="CA147" s="200">
        <f t="shared" si="152"/>
        <v>0</v>
      </c>
      <c r="CB147" s="200">
        <f t="shared" si="153"/>
        <v>0</v>
      </c>
      <c r="CC147" s="238">
        <f t="shared" si="154"/>
        <v>0</v>
      </c>
      <c r="CD147" s="187">
        <f t="shared" si="180"/>
        <v>8937563.6470153853</v>
      </c>
    </row>
    <row r="148" spans="1:82" ht="13.9" x14ac:dyDescent="0.4">
      <c r="A148" s="12" t="str">
        <f>'Fibre Optic'!A148</f>
        <v>Collie</v>
      </c>
      <c r="B148" s="12">
        <f>'Fibre Optic'!B148</f>
        <v>20</v>
      </c>
      <c r="C148" t="str">
        <f>'Fibre Optic'!C148</f>
        <v>Ewington Junction to Premier</v>
      </c>
      <c r="D148" s="204">
        <f>'DORC build-up'!I92</f>
        <v>1.2</v>
      </c>
      <c r="E148" s="188">
        <v>0</v>
      </c>
      <c r="F148" s="188">
        <v>0</v>
      </c>
      <c r="G148" s="188">
        <v>0</v>
      </c>
      <c r="H148" s="188">
        <v>0</v>
      </c>
      <c r="I148" s="188">
        <v>3</v>
      </c>
      <c r="J148" s="188">
        <v>0</v>
      </c>
      <c r="K148" s="188">
        <v>2</v>
      </c>
      <c r="L148" s="188">
        <v>0</v>
      </c>
      <c r="M148" s="188">
        <v>1</v>
      </c>
      <c r="N148" s="188">
        <v>0</v>
      </c>
      <c r="O148" s="188">
        <v>1</v>
      </c>
      <c r="P148" s="188">
        <v>0</v>
      </c>
      <c r="Q148" s="188">
        <v>0</v>
      </c>
      <c r="R148" s="188">
        <v>0</v>
      </c>
      <c r="S148" s="188">
        <v>0</v>
      </c>
      <c r="T148" s="188">
        <v>0</v>
      </c>
      <c r="U148" s="188">
        <v>0</v>
      </c>
      <c r="V148" s="188">
        <v>0</v>
      </c>
      <c r="W148" s="188">
        <v>0</v>
      </c>
      <c r="X148" s="188">
        <v>0</v>
      </c>
      <c r="Y148" s="188">
        <v>3</v>
      </c>
      <c r="Z148" s="188">
        <v>7</v>
      </c>
      <c r="AA148" s="188">
        <v>0</v>
      </c>
      <c r="AB148" s="188">
        <v>0</v>
      </c>
      <c r="AC148" s="188">
        <v>0</v>
      </c>
      <c r="AE148" s="291">
        <f t="shared" si="155"/>
        <v>68538.461538461532</v>
      </c>
      <c r="AF148" s="291">
        <f t="shared" si="156"/>
        <v>939207.07938461541</v>
      </c>
      <c r="AG148" s="291">
        <f t="shared" si="157"/>
        <v>205615.3846153846</v>
      </c>
      <c r="AH148" s="291">
        <f t="shared" si="158"/>
        <v>20561.538461538457</v>
      </c>
      <c r="AI148" s="291">
        <f t="shared" si="159"/>
        <v>27415.384615384617</v>
      </c>
      <c r="AJ148" s="291">
        <f t="shared" si="160"/>
        <v>68538.461538461532</v>
      </c>
      <c r="AK148" s="291">
        <f t="shared" si="161"/>
        <v>469603.53969230771</v>
      </c>
      <c r="AL148" s="291">
        <f t="shared" si="162"/>
        <v>34269.230769230766</v>
      </c>
      <c r="AM148" s="291">
        <f t="shared" si="163"/>
        <v>6853.8461538461543</v>
      </c>
      <c r="AN148" s="291">
        <f t="shared" si="164"/>
        <v>234801.7698461542</v>
      </c>
      <c r="AO148" s="291">
        <f t="shared" si="165"/>
        <v>137076.92307692306</v>
      </c>
      <c r="AP148" s="291">
        <f t="shared" si="166"/>
        <v>34269.230769230766</v>
      </c>
      <c r="AQ148" s="291">
        <f t="shared" si="167"/>
        <v>41123.076923076915</v>
      </c>
      <c r="AR148" s="291">
        <f t="shared" si="168"/>
        <v>274153.84615384613</v>
      </c>
      <c r="AS148" s="291">
        <f t="shared" si="169"/>
        <v>54830.769230769234</v>
      </c>
      <c r="AT148" s="291">
        <f t="shared" si="170"/>
        <v>6853.8461538461543</v>
      </c>
      <c r="AU148" s="291">
        <f t="shared" si="171"/>
        <v>137076.92307692306</v>
      </c>
      <c r="AV148" s="291">
        <f t="shared" si="172"/>
        <v>10966.153846153846</v>
      </c>
      <c r="AW148" s="291">
        <f t="shared" si="173"/>
        <v>10966.153846153846</v>
      </c>
      <c r="AX148" s="291">
        <f t="shared" si="174"/>
        <v>10966.153846153846</v>
      </c>
      <c r="AY148" s="291">
        <f t="shared" si="175"/>
        <v>10966.153846153846</v>
      </c>
      <c r="AZ148" s="291">
        <f t="shared" si="176"/>
        <v>10966.153846153846</v>
      </c>
      <c r="BA148" s="291">
        <f t="shared" si="177"/>
        <v>10966.153846153846</v>
      </c>
      <c r="BB148" s="291">
        <f t="shared" si="178"/>
        <v>137076.92307692306</v>
      </c>
      <c r="BC148" s="291">
        <f t="shared" si="179"/>
        <v>20561.538461538457</v>
      </c>
      <c r="BE148" s="238">
        <f t="shared" si="130"/>
        <v>0</v>
      </c>
      <c r="BF148" s="200">
        <f t="shared" si="131"/>
        <v>0</v>
      </c>
      <c r="BG148" s="200">
        <f t="shared" si="132"/>
        <v>0</v>
      </c>
      <c r="BH148" s="200">
        <f t="shared" si="133"/>
        <v>0</v>
      </c>
      <c r="BI148" s="200">
        <f t="shared" si="134"/>
        <v>98695.38461538461</v>
      </c>
      <c r="BJ148" s="200">
        <f t="shared" si="135"/>
        <v>0</v>
      </c>
      <c r="BK148" s="200">
        <f t="shared" si="136"/>
        <v>1127048.4952615385</v>
      </c>
      <c r="BL148" s="200">
        <f t="shared" si="137"/>
        <v>0</v>
      </c>
      <c r="BM148" s="200">
        <f t="shared" si="138"/>
        <v>8224.6153846153848</v>
      </c>
      <c r="BN148" s="200">
        <f t="shared" si="139"/>
        <v>0</v>
      </c>
      <c r="BO148" s="200">
        <f t="shared" si="140"/>
        <v>164492.30769230766</v>
      </c>
      <c r="BP148" s="200">
        <f t="shared" si="141"/>
        <v>0</v>
      </c>
      <c r="BQ148" s="200">
        <f t="shared" si="142"/>
        <v>0</v>
      </c>
      <c r="BR148" s="200">
        <f t="shared" si="143"/>
        <v>0</v>
      </c>
      <c r="BS148" s="200">
        <f t="shared" si="144"/>
        <v>0</v>
      </c>
      <c r="BT148" s="200">
        <f t="shared" si="145"/>
        <v>0</v>
      </c>
      <c r="BU148" s="200">
        <f t="shared" si="146"/>
        <v>0</v>
      </c>
      <c r="BV148" s="200">
        <f t="shared" si="147"/>
        <v>0</v>
      </c>
      <c r="BW148" s="200">
        <f t="shared" si="148"/>
        <v>0</v>
      </c>
      <c r="BX148" s="200">
        <f t="shared" si="149"/>
        <v>0</v>
      </c>
      <c r="BY148" s="200">
        <f t="shared" si="150"/>
        <v>39478.153846153844</v>
      </c>
      <c r="BZ148" s="200">
        <f t="shared" si="151"/>
        <v>92115.692307692298</v>
      </c>
      <c r="CA148" s="200">
        <f t="shared" si="152"/>
        <v>0</v>
      </c>
      <c r="CB148" s="200">
        <f t="shared" si="153"/>
        <v>0</v>
      </c>
      <c r="CC148" s="238">
        <f t="shared" si="154"/>
        <v>0</v>
      </c>
      <c r="CD148" s="187">
        <f t="shared" si="180"/>
        <v>1530054.6491076923</v>
      </c>
    </row>
    <row r="149" spans="1:82" ht="13.9" x14ac:dyDescent="0.4">
      <c r="A149" s="12" t="str">
        <f>'Fibre Optic'!A149</f>
        <v>Collie</v>
      </c>
      <c r="B149" s="12">
        <f>'Fibre Optic'!B149</f>
        <v>21</v>
      </c>
      <c r="C149" t="str">
        <f>'Fibre Optic'!C149</f>
        <v>Brunswick North to Brunswick East</v>
      </c>
      <c r="D149" s="204">
        <f>'DORC build-up'!I93</f>
        <v>1.2</v>
      </c>
      <c r="E149" s="188">
        <v>0</v>
      </c>
      <c r="F149" s="188">
        <v>0</v>
      </c>
      <c r="G149" s="188">
        <v>0</v>
      </c>
      <c r="H149" s="188">
        <v>0</v>
      </c>
      <c r="I149" s="188">
        <v>0</v>
      </c>
      <c r="J149" s="188">
        <v>0</v>
      </c>
      <c r="K149" s="188">
        <v>0</v>
      </c>
      <c r="L149" s="188">
        <v>0</v>
      </c>
      <c r="M149" s="188">
        <v>0</v>
      </c>
      <c r="N149" s="188">
        <v>0</v>
      </c>
      <c r="O149" s="188">
        <v>0</v>
      </c>
      <c r="P149" s="188">
        <v>0</v>
      </c>
      <c r="Q149" s="188">
        <v>0</v>
      </c>
      <c r="R149" s="188">
        <v>0</v>
      </c>
      <c r="S149" s="188">
        <v>0</v>
      </c>
      <c r="T149" s="188">
        <v>0</v>
      </c>
      <c r="U149" s="188">
        <v>0</v>
      </c>
      <c r="V149" s="188">
        <v>0</v>
      </c>
      <c r="W149" s="188">
        <v>0</v>
      </c>
      <c r="X149" s="188">
        <v>0</v>
      </c>
      <c r="Y149" s="188">
        <v>0</v>
      </c>
      <c r="Z149" s="188">
        <v>0</v>
      </c>
      <c r="AA149" s="188">
        <v>0</v>
      </c>
      <c r="AB149" s="188">
        <v>0</v>
      </c>
      <c r="AC149" s="188">
        <v>0</v>
      </c>
      <c r="AE149" s="291">
        <f t="shared" si="155"/>
        <v>68538.461538461532</v>
      </c>
      <c r="AF149" s="291">
        <f t="shared" si="156"/>
        <v>939207.07938461541</v>
      </c>
      <c r="AG149" s="291">
        <f t="shared" si="157"/>
        <v>205615.3846153846</v>
      </c>
      <c r="AH149" s="291">
        <f t="shared" si="158"/>
        <v>20561.538461538457</v>
      </c>
      <c r="AI149" s="291">
        <f t="shared" si="159"/>
        <v>27415.384615384617</v>
      </c>
      <c r="AJ149" s="291">
        <f t="shared" si="160"/>
        <v>68538.461538461532</v>
      </c>
      <c r="AK149" s="291">
        <f t="shared" si="161"/>
        <v>469603.53969230771</v>
      </c>
      <c r="AL149" s="291">
        <f t="shared" si="162"/>
        <v>34269.230769230766</v>
      </c>
      <c r="AM149" s="291">
        <f t="shared" si="163"/>
        <v>6853.8461538461543</v>
      </c>
      <c r="AN149" s="291">
        <f t="shared" si="164"/>
        <v>234801.7698461542</v>
      </c>
      <c r="AO149" s="291">
        <f t="shared" si="165"/>
        <v>137076.92307692306</v>
      </c>
      <c r="AP149" s="291">
        <f t="shared" si="166"/>
        <v>34269.230769230766</v>
      </c>
      <c r="AQ149" s="291">
        <f t="shared" si="167"/>
        <v>41123.076923076915</v>
      </c>
      <c r="AR149" s="291">
        <f t="shared" si="168"/>
        <v>274153.84615384613</v>
      </c>
      <c r="AS149" s="291">
        <f t="shared" si="169"/>
        <v>54830.769230769234</v>
      </c>
      <c r="AT149" s="291">
        <f t="shared" si="170"/>
        <v>6853.8461538461543</v>
      </c>
      <c r="AU149" s="291">
        <f t="shared" si="171"/>
        <v>137076.92307692306</v>
      </c>
      <c r="AV149" s="291">
        <f t="shared" si="172"/>
        <v>10966.153846153846</v>
      </c>
      <c r="AW149" s="291">
        <f t="shared" si="173"/>
        <v>10966.153846153846</v>
      </c>
      <c r="AX149" s="291">
        <f t="shared" si="174"/>
        <v>10966.153846153846</v>
      </c>
      <c r="AY149" s="291">
        <f t="shared" si="175"/>
        <v>10966.153846153846</v>
      </c>
      <c r="AZ149" s="291">
        <f t="shared" si="176"/>
        <v>10966.153846153846</v>
      </c>
      <c r="BA149" s="291">
        <f t="shared" si="177"/>
        <v>10966.153846153846</v>
      </c>
      <c r="BB149" s="291">
        <f t="shared" si="178"/>
        <v>137076.92307692306</v>
      </c>
      <c r="BC149" s="291">
        <f t="shared" si="179"/>
        <v>20561.538461538457</v>
      </c>
      <c r="BE149" s="238">
        <f t="shared" si="130"/>
        <v>0</v>
      </c>
      <c r="BF149" s="200">
        <f t="shared" si="131"/>
        <v>0</v>
      </c>
      <c r="BG149" s="200">
        <f t="shared" si="132"/>
        <v>0</v>
      </c>
      <c r="BH149" s="200">
        <f t="shared" si="133"/>
        <v>0</v>
      </c>
      <c r="BI149" s="200">
        <f t="shared" si="134"/>
        <v>0</v>
      </c>
      <c r="BJ149" s="200">
        <f t="shared" si="135"/>
        <v>0</v>
      </c>
      <c r="BK149" s="200">
        <f t="shared" si="136"/>
        <v>0</v>
      </c>
      <c r="BL149" s="200">
        <f t="shared" si="137"/>
        <v>0</v>
      </c>
      <c r="BM149" s="200">
        <f t="shared" si="138"/>
        <v>0</v>
      </c>
      <c r="BN149" s="200">
        <f t="shared" si="139"/>
        <v>0</v>
      </c>
      <c r="BO149" s="200">
        <f t="shared" si="140"/>
        <v>0</v>
      </c>
      <c r="BP149" s="200">
        <f t="shared" si="141"/>
        <v>0</v>
      </c>
      <c r="BQ149" s="200">
        <f t="shared" si="142"/>
        <v>0</v>
      </c>
      <c r="BR149" s="200">
        <f t="shared" si="143"/>
        <v>0</v>
      </c>
      <c r="BS149" s="200">
        <f t="shared" si="144"/>
        <v>0</v>
      </c>
      <c r="BT149" s="200">
        <f t="shared" si="145"/>
        <v>0</v>
      </c>
      <c r="BU149" s="200">
        <f t="shared" si="146"/>
        <v>0</v>
      </c>
      <c r="BV149" s="200">
        <f t="shared" si="147"/>
        <v>0</v>
      </c>
      <c r="BW149" s="200">
        <f t="shared" si="148"/>
        <v>0</v>
      </c>
      <c r="BX149" s="200">
        <f t="shared" si="149"/>
        <v>0</v>
      </c>
      <c r="BY149" s="200">
        <f t="shared" si="150"/>
        <v>0</v>
      </c>
      <c r="BZ149" s="200">
        <f t="shared" si="151"/>
        <v>0</v>
      </c>
      <c r="CA149" s="200">
        <f t="shared" si="152"/>
        <v>0</v>
      </c>
      <c r="CB149" s="200">
        <f t="shared" si="153"/>
        <v>0</v>
      </c>
      <c r="CC149" s="238">
        <f t="shared" si="154"/>
        <v>0</v>
      </c>
      <c r="CD149" s="187">
        <f t="shared" si="180"/>
        <v>0</v>
      </c>
    </row>
    <row r="150" spans="1:82" ht="13.9" x14ac:dyDescent="0.4">
      <c r="A150" s="12" t="str">
        <f>'Fibre Optic'!A150</f>
        <v>Collie</v>
      </c>
      <c r="B150" s="12">
        <f>'Fibre Optic'!B150</f>
        <v>22</v>
      </c>
      <c r="C150" t="str">
        <f>'Fibre Optic'!C150</f>
        <v>Worsley to Hamilton</v>
      </c>
      <c r="D150" s="204">
        <f>'DORC build-up'!I94</f>
        <v>1.2</v>
      </c>
      <c r="E150" s="188">
        <v>1</v>
      </c>
      <c r="F150" s="188">
        <v>0</v>
      </c>
      <c r="G150" s="188">
        <v>0</v>
      </c>
      <c r="H150" s="188">
        <v>0</v>
      </c>
      <c r="I150" s="188">
        <v>10</v>
      </c>
      <c r="J150" s="188">
        <v>2</v>
      </c>
      <c r="K150" s="188">
        <v>1</v>
      </c>
      <c r="L150" s="188">
        <v>0</v>
      </c>
      <c r="M150" s="188">
        <v>0</v>
      </c>
      <c r="N150" s="188">
        <v>0</v>
      </c>
      <c r="O150" s="188">
        <v>3</v>
      </c>
      <c r="P150" s="188">
        <v>0</v>
      </c>
      <c r="Q150" s="188">
        <v>7</v>
      </c>
      <c r="R150" s="188">
        <v>0</v>
      </c>
      <c r="S150" s="188">
        <v>9</v>
      </c>
      <c r="T150" s="188">
        <v>0</v>
      </c>
      <c r="U150" s="188">
        <v>1</v>
      </c>
      <c r="V150" s="188">
        <v>1</v>
      </c>
      <c r="W150" s="188">
        <v>2</v>
      </c>
      <c r="X150" s="188">
        <v>1</v>
      </c>
      <c r="Y150" s="188">
        <v>0</v>
      </c>
      <c r="Z150" s="188">
        <v>11</v>
      </c>
      <c r="AA150" s="188">
        <v>0</v>
      </c>
      <c r="AB150" s="188">
        <v>0</v>
      </c>
      <c r="AC150" s="188">
        <v>0</v>
      </c>
      <c r="AE150" s="291">
        <f t="shared" si="155"/>
        <v>68538.461538461532</v>
      </c>
      <c r="AF150" s="291">
        <f t="shared" si="156"/>
        <v>939207.07938461541</v>
      </c>
      <c r="AG150" s="291">
        <f t="shared" si="157"/>
        <v>205615.3846153846</v>
      </c>
      <c r="AH150" s="291">
        <f t="shared" si="158"/>
        <v>20561.538461538457</v>
      </c>
      <c r="AI150" s="291">
        <f t="shared" si="159"/>
        <v>27415.384615384617</v>
      </c>
      <c r="AJ150" s="291">
        <f t="shared" si="160"/>
        <v>68538.461538461532</v>
      </c>
      <c r="AK150" s="291">
        <f t="shared" si="161"/>
        <v>469603.53969230771</v>
      </c>
      <c r="AL150" s="291">
        <f t="shared" si="162"/>
        <v>34269.230769230766</v>
      </c>
      <c r="AM150" s="291">
        <f t="shared" si="163"/>
        <v>6853.8461538461543</v>
      </c>
      <c r="AN150" s="291">
        <f t="shared" si="164"/>
        <v>234801.7698461542</v>
      </c>
      <c r="AO150" s="291">
        <f t="shared" si="165"/>
        <v>137076.92307692306</v>
      </c>
      <c r="AP150" s="291">
        <f t="shared" si="166"/>
        <v>34269.230769230766</v>
      </c>
      <c r="AQ150" s="291">
        <f t="shared" si="167"/>
        <v>41123.076923076915</v>
      </c>
      <c r="AR150" s="291">
        <f t="shared" si="168"/>
        <v>274153.84615384613</v>
      </c>
      <c r="AS150" s="291">
        <f t="shared" si="169"/>
        <v>54830.769230769234</v>
      </c>
      <c r="AT150" s="291">
        <f t="shared" si="170"/>
        <v>6853.8461538461543</v>
      </c>
      <c r="AU150" s="291">
        <f t="shared" si="171"/>
        <v>137076.92307692306</v>
      </c>
      <c r="AV150" s="291">
        <f t="shared" si="172"/>
        <v>10966.153846153846</v>
      </c>
      <c r="AW150" s="291">
        <f t="shared" si="173"/>
        <v>10966.153846153846</v>
      </c>
      <c r="AX150" s="291">
        <f t="shared" si="174"/>
        <v>10966.153846153846</v>
      </c>
      <c r="AY150" s="291">
        <f t="shared" si="175"/>
        <v>10966.153846153846</v>
      </c>
      <c r="AZ150" s="291">
        <f t="shared" si="176"/>
        <v>10966.153846153846</v>
      </c>
      <c r="BA150" s="291">
        <f t="shared" si="177"/>
        <v>10966.153846153846</v>
      </c>
      <c r="BB150" s="291">
        <f t="shared" si="178"/>
        <v>137076.92307692306</v>
      </c>
      <c r="BC150" s="291">
        <f t="shared" si="179"/>
        <v>20561.538461538457</v>
      </c>
      <c r="BE150" s="238">
        <f t="shared" si="130"/>
        <v>82246.153846153829</v>
      </c>
      <c r="BF150" s="200">
        <f t="shared" si="131"/>
        <v>0</v>
      </c>
      <c r="BG150" s="200">
        <f t="shared" si="132"/>
        <v>0</v>
      </c>
      <c r="BH150" s="200">
        <f t="shared" si="133"/>
        <v>0</v>
      </c>
      <c r="BI150" s="200">
        <f t="shared" si="134"/>
        <v>328984.61538461543</v>
      </c>
      <c r="BJ150" s="200">
        <f t="shared" si="135"/>
        <v>164492.30769230766</v>
      </c>
      <c r="BK150" s="200">
        <f t="shared" si="136"/>
        <v>563524.24763076927</v>
      </c>
      <c r="BL150" s="200">
        <f t="shared" si="137"/>
        <v>0</v>
      </c>
      <c r="BM150" s="200">
        <f t="shared" si="138"/>
        <v>0</v>
      </c>
      <c r="BN150" s="200">
        <f t="shared" si="139"/>
        <v>0</v>
      </c>
      <c r="BO150" s="200">
        <f t="shared" si="140"/>
        <v>493476.92307692301</v>
      </c>
      <c r="BP150" s="200">
        <f t="shared" si="141"/>
        <v>0</v>
      </c>
      <c r="BQ150" s="200">
        <f t="shared" si="142"/>
        <v>345433.84615384607</v>
      </c>
      <c r="BR150" s="200">
        <f t="shared" si="143"/>
        <v>0</v>
      </c>
      <c r="BS150" s="200">
        <f t="shared" si="144"/>
        <v>592172.30769230775</v>
      </c>
      <c r="BT150" s="200">
        <f t="shared" si="145"/>
        <v>0</v>
      </c>
      <c r="BU150" s="200">
        <f t="shared" si="146"/>
        <v>164492.30769230766</v>
      </c>
      <c r="BV150" s="200">
        <f t="shared" si="147"/>
        <v>13159.384615384615</v>
      </c>
      <c r="BW150" s="200">
        <f t="shared" si="148"/>
        <v>26318.76923076923</v>
      </c>
      <c r="BX150" s="200">
        <f t="shared" si="149"/>
        <v>13159.384615384615</v>
      </c>
      <c r="BY150" s="200">
        <f t="shared" si="150"/>
        <v>0</v>
      </c>
      <c r="BZ150" s="200">
        <f t="shared" si="151"/>
        <v>144753.23076923075</v>
      </c>
      <c r="CA150" s="200">
        <f t="shared" si="152"/>
        <v>0</v>
      </c>
      <c r="CB150" s="200">
        <f t="shared" si="153"/>
        <v>0</v>
      </c>
      <c r="CC150" s="238">
        <f t="shared" si="154"/>
        <v>0</v>
      </c>
      <c r="CD150" s="187">
        <f t="shared" si="180"/>
        <v>2932213.4783999994</v>
      </c>
    </row>
    <row r="151" spans="1:82" ht="13.9" x14ac:dyDescent="0.4">
      <c r="A151" s="12" t="str">
        <f>'Fibre Optic'!A151</f>
        <v>Collie</v>
      </c>
      <c r="B151" s="12">
        <f>'Fibre Optic'!B151</f>
        <v>22</v>
      </c>
      <c r="C151" t="str">
        <f>'Fibre Optic'!C151</f>
        <v>Worsley East to Worsley North</v>
      </c>
      <c r="D151" s="204">
        <f>'DORC build-up'!I95</f>
        <v>1.2</v>
      </c>
      <c r="E151" s="188">
        <v>0</v>
      </c>
      <c r="F151" s="188">
        <v>0</v>
      </c>
      <c r="G151" s="188">
        <v>0</v>
      </c>
      <c r="H151" s="188">
        <v>0</v>
      </c>
      <c r="I151" s="188">
        <v>0</v>
      </c>
      <c r="J151" s="188">
        <v>0</v>
      </c>
      <c r="K151" s="188">
        <v>0</v>
      </c>
      <c r="L151" s="188">
        <v>0</v>
      </c>
      <c r="M151" s="188">
        <v>0</v>
      </c>
      <c r="N151" s="188">
        <v>0</v>
      </c>
      <c r="O151" s="188">
        <v>0</v>
      </c>
      <c r="P151" s="188">
        <v>0</v>
      </c>
      <c r="Q151" s="188">
        <v>0</v>
      </c>
      <c r="R151" s="188">
        <v>0</v>
      </c>
      <c r="S151" s="188">
        <v>0</v>
      </c>
      <c r="T151" s="188">
        <v>0</v>
      </c>
      <c r="U151" s="188">
        <v>0</v>
      </c>
      <c r="V151" s="188">
        <v>0</v>
      </c>
      <c r="W151" s="188">
        <v>0</v>
      </c>
      <c r="X151" s="188">
        <v>0</v>
      </c>
      <c r="Y151" s="188">
        <v>0</v>
      </c>
      <c r="Z151" s="188">
        <v>0</v>
      </c>
      <c r="AA151" s="188">
        <v>0</v>
      </c>
      <c r="AB151" s="188">
        <v>0</v>
      </c>
      <c r="AC151" s="188">
        <v>0</v>
      </c>
      <c r="AE151" s="291">
        <f t="shared" si="155"/>
        <v>68538.461538461532</v>
      </c>
      <c r="AF151" s="291">
        <f t="shared" si="156"/>
        <v>939207.07938461541</v>
      </c>
      <c r="AG151" s="291">
        <f t="shared" si="157"/>
        <v>205615.3846153846</v>
      </c>
      <c r="AH151" s="291">
        <f t="shared" si="158"/>
        <v>20561.538461538457</v>
      </c>
      <c r="AI151" s="291">
        <f t="shared" si="159"/>
        <v>27415.384615384617</v>
      </c>
      <c r="AJ151" s="291">
        <f t="shared" si="160"/>
        <v>68538.461538461532</v>
      </c>
      <c r="AK151" s="291">
        <f t="shared" si="161"/>
        <v>469603.53969230771</v>
      </c>
      <c r="AL151" s="291">
        <f t="shared" si="162"/>
        <v>34269.230769230766</v>
      </c>
      <c r="AM151" s="291">
        <f t="shared" si="163"/>
        <v>6853.8461538461543</v>
      </c>
      <c r="AN151" s="291">
        <f t="shared" si="164"/>
        <v>234801.7698461542</v>
      </c>
      <c r="AO151" s="291">
        <f t="shared" si="165"/>
        <v>137076.92307692306</v>
      </c>
      <c r="AP151" s="291">
        <f t="shared" si="166"/>
        <v>34269.230769230766</v>
      </c>
      <c r="AQ151" s="291">
        <f t="shared" si="167"/>
        <v>41123.076923076915</v>
      </c>
      <c r="AR151" s="291">
        <f t="shared" si="168"/>
        <v>274153.84615384613</v>
      </c>
      <c r="AS151" s="291">
        <f t="shared" si="169"/>
        <v>54830.769230769234</v>
      </c>
      <c r="AT151" s="291">
        <f t="shared" si="170"/>
        <v>6853.8461538461543</v>
      </c>
      <c r="AU151" s="291">
        <f t="shared" si="171"/>
        <v>137076.92307692306</v>
      </c>
      <c r="AV151" s="291">
        <f t="shared" si="172"/>
        <v>10966.153846153846</v>
      </c>
      <c r="AW151" s="291">
        <f t="shared" si="173"/>
        <v>10966.153846153846</v>
      </c>
      <c r="AX151" s="291">
        <f t="shared" si="174"/>
        <v>10966.153846153846</v>
      </c>
      <c r="AY151" s="291">
        <f t="shared" si="175"/>
        <v>10966.153846153846</v>
      </c>
      <c r="AZ151" s="291">
        <f t="shared" si="176"/>
        <v>10966.153846153846</v>
      </c>
      <c r="BA151" s="291">
        <f t="shared" si="177"/>
        <v>10966.153846153846</v>
      </c>
      <c r="BB151" s="291">
        <f t="shared" si="178"/>
        <v>137076.92307692306</v>
      </c>
      <c r="BC151" s="291">
        <f t="shared" si="179"/>
        <v>20561.538461538457</v>
      </c>
      <c r="BE151" s="238">
        <f t="shared" si="130"/>
        <v>0</v>
      </c>
      <c r="BF151" s="200">
        <f t="shared" si="131"/>
        <v>0</v>
      </c>
      <c r="BG151" s="200">
        <f t="shared" si="132"/>
        <v>0</v>
      </c>
      <c r="BH151" s="200">
        <f t="shared" si="133"/>
        <v>0</v>
      </c>
      <c r="BI151" s="200">
        <f t="shared" si="134"/>
        <v>0</v>
      </c>
      <c r="BJ151" s="200">
        <f t="shared" si="135"/>
        <v>0</v>
      </c>
      <c r="BK151" s="200">
        <f t="shared" si="136"/>
        <v>0</v>
      </c>
      <c r="BL151" s="200">
        <f t="shared" si="137"/>
        <v>0</v>
      </c>
      <c r="BM151" s="200">
        <f t="shared" si="138"/>
        <v>0</v>
      </c>
      <c r="BN151" s="200">
        <f t="shared" si="139"/>
        <v>0</v>
      </c>
      <c r="BO151" s="200">
        <f t="shared" si="140"/>
        <v>0</v>
      </c>
      <c r="BP151" s="200">
        <f t="shared" si="141"/>
        <v>0</v>
      </c>
      <c r="BQ151" s="200">
        <f t="shared" si="142"/>
        <v>0</v>
      </c>
      <c r="BR151" s="200">
        <f t="shared" si="143"/>
        <v>0</v>
      </c>
      <c r="BS151" s="200">
        <f t="shared" si="144"/>
        <v>0</v>
      </c>
      <c r="BT151" s="200">
        <f t="shared" si="145"/>
        <v>0</v>
      </c>
      <c r="BU151" s="200">
        <f t="shared" si="146"/>
        <v>0</v>
      </c>
      <c r="BV151" s="200">
        <f t="shared" si="147"/>
        <v>0</v>
      </c>
      <c r="BW151" s="200">
        <f t="shared" si="148"/>
        <v>0</v>
      </c>
      <c r="BX151" s="200">
        <f t="shared" si="149"/>
        <v>0</v>
      </c>
      <c r="BY151" s="200">
        <f t="shared" si="150"/>
        <v>0</v>
      </c>
      <c r="BZ151" s="200">
        <f t="shared" si="151"/>
        <v>0</v>
      </c>
      <c r="CA151" s="200">
        <f t="shared" si="152"/>
        <v>0</v>
      </c>
      <c r="CB151" s="200">
        <f t="shared" si="153"/>
        <v>0</v>
      </c>
      <c r="CC151" s="238">
        <f t="shared" si="154"/>
        <v>0</v>
      </c>
      <c r="CD151" s="187">
        <f t="shared" si="180"/>
        <v>0</v>
      </c>
    </row>
    <row r="152" spans="1:82" ht="13.9" x14ac:dyDescent="0.4">
      <c r="A152" s="12" t="str">
        <f>'Fibre Optic'!A152</f>
        <v>GSR</v>
      </c>
      <c r="B152" s="12">
        <f>'Fibre Optic'!B152</f>
        <v>23</v>
      </c>
      <c r="C152" t="str">
        <f>'Fibre Optic'!C152</f>
        <v>Avon Yard to York</v>
      </c>
      <c r="D152" s="204">
        <f>'DORC build-up'!I96</f>
        <v>1.3</v>
      </c>
      <c r="E152" s="188">
        <v>0</v>
      </c>
      <c r="F152" s="188">
        <v>0</v>
      </c>
      <c r="G152" s="188">
        <v>0</v>
      </c>
      <c r="H152" s="188">
        <v>0</v>
      </c>
      <c r="I152" s="188">
        <v>7</v>
      </c>
      <c r="J152" s="188">
        <v>3</v>
      </c>
      <c r="K152" s="188">
        <v>8</v>
      </c>
      <c r="L152" s="188">
        <v>0</v>
      </c>
      <c r="M152" s="188">
        <v>0</v>
      </c>
      <c r="N152" s="188">
        <v>0</v>
      </c>
      <c r="O152" s="188">
        <v>0</v>
      </c>
      <c r="P152" s="188">
        <v>0</v>
      </c>
      <c r="Q152" s="188">
        <v>0</v>
      </c>
      <c r="R152" s="188">
        <v>0</v>
      </c>
      <c r="S152" s="188">
        <v>2</v>
      </c>
      <c r="T152" s="188">
        <v>0</v>
      </c>
      <c r="U152" s="188">
        <v>0</v>
      </c>
      <c r="V152" s="188">
        <v>1</v>
      </c>
      <c r="W152" s="188">
        <v>0</v>
      </c>
      <c r="X152" s="188">
        <v>0</v>
      </c>
      <c r="Y152" s="188">
        <v>0</v>
      </c>
      <c r="Z152" s="188">
        <v>26</v>
      </c>
      <c r="AA152" s="188">
        <v>0</v>
      </c>
      <c r="AB152" s="188">
        <v>0</v>
      </c>
      <c r="AC152" s="188">
        <v>2</v>
      </c>
      <c r="AE152" s="291">
        <f t="shared" si="155"/>
        <v>68538.461538461532</v>
      </c>
      <c r="AF152" s="291">
        <f t="shared" si="156"/>
        <v>939207.07938461541</v>
      </c>
      <c r="AG152" s="291">
        <f t="shared" si="157"/>
        <v>205615.3846153846</v>
      </c>
      <c r="AH152" s="291">
        <f t="shared" si="158"/>
        <v>20561.538461538457</v>
      </c>
      <c r="AI152" s="291">
        <f t="shared" si="159"/>
        <v>27415.384615384617</v>
      </c>
      <c r="AJ152" s="291">
        <f t="shared" si="160"/>
        <v>68538.461538461532</v>
      </c>
      <c r="AK152" s="291">
        <f t="shared" si="161"/>
        <v>469603.53969230771</v>
      </c>
      <c r="AL152" s="291">
        <f t="shared" si="162"/>
        <v>34269.230769230766</v>
      </c>
      <c r="AM152" s="291">
        <f t="shared" si="163"/>
        <v>6853.8461538461543</v>
      </c>
      <c r="AN152" s="291">
        <f t="shared" si="164"/>
        <v>234801.7698461542</v>
      </c>
      <c r="AO152" s="291">
        <f t="shared" si="165"/>
        <v>137076.92307692306</v>
      </c>
      <c r="AP152" s="291">
        <f t="shared" si="166"/>
        <v>34269.230769230766</v>
      </c>
      <c r="AQ152" s="291">
        <f t="shared" si="167"/>
        <v>41123.076923076915</v>
      </c>
      <c r="AR152" s="291">
        <f t="shared" si="168"/>
        <v>274153.84615384613</v>
      </c>
      <c r="AS152" s="291">
        <f t="shared" si="169"/>
        <v>54830.769230769234</v>
      </c>
      <c r="AT152" s="291">
        <f t="shared" si="170"/>
        <v>6853.8461538461543</v>
      </c>
      <c r="AU152" s="291">
        <f t="shared" si="171"/>
        <v>137076.92307692306</v>
      </c>
      <c r="AV152" s="291">
        <f t="shared" si="172"/>
        <v>10966.153846153846</v>
      </c>
      <c r="AW152" s="291">
        <f t="shared" si="173"/>
        <v>10966.153846153846</v>
      </c>
      <c r="AX152" s="291">
        <f t="shared" si="174"/>
        <v>10966.153846153846</v>
      </c>
      <c r="AY152" s="291">
        <f t="shared" si="175"/>
        <v>10966.153846153846</v>
      </c>
      <c r="AZ152" s="291">
        <f t="shared" si="176"/>
        <v>10966.153846153846</v>
      </c>
      <c r="BA152" s="291">
        <f t="shared" si="177"/>
        <v>10966.153846153846</v>
      </c>
      <c r="BB152" s="291">
        <f t="shared" si="178"/>
        <v>137076.92307692306</v>
      </c>
      <c r="BC152" s="291">
        <f t="shared" si="179"/>
        <v>20561.538461538457</v>
      </c>
      <c r="BE152" s="238">
        <f t="shared" si="130"/>
        <v>0</v>
      </c>
      <c r="BF152" s="200">
        <f t="shared" si="131"/>
        <v>0</v>
      </c>
      <c r="BG152" s="200">
        <f t="shared" si="132"/>
        <v>0</v>
      </c>
      <c r="BH152" s="200">
        <f t="shared" si="133"/>
        <v>0</v>
      </c>
      <c r="BI152" s="200">
        <f t="shared" si="134"/>
        <v>249480</v>
      </c>
      <c r="BJ152" s="200">
        <f t="shared" si="135"/>
        <v>267300</v>
      </c>
      <c r="BK152" s="200">
        <f t="shared" si="136"/>
        <v>4883876.8128000004</v>
      </c>
      <c r="BL152" s="200">
        <f t="shared" si="137"/>
        <v>0</v>
      </c>
      <c r="BM152" s="200">
        <f t="shared" si="138"/>
        <v>0</v>
      </c>
      <c r="BN152" s="200">
        <f t="shared" si="139"/>
        <v>0</v>
      </c>
      <c r="BO152" s="200">
        <f t="shared" si="140"/>
        <v>0</v>
      </c>
      <c r="BP152" s="200">
        <f t="shared" si="141"/>
        <v>0</v>
      </c>
      <c r="BQ152" s="200">
        <f t="shared" si="142"/>
        <v>0</v>
      </c>
      <c r="BR152" s="200">
        <f t="shared" si="143"/>
        <v>0</v>
      </c>
      <c r="BS152" s="200">
        <f t="shared" si="144"/>
        <v>142560</v>
      </c>
      <c r="BT152" s="200">
        <f t="shared" si="145"/>
        <v>0</v>
      </c>
      <c r="BU152" s="200">
        <f t="shared" si="146"/>
        <v>0</v>
      </c>
      <c r="BV152" s="200">
        <f t="shared" si="147"/>
        <v>14256</v>
      </c>
      <c r="BW152" s="200">
        <f t="shared" si="148"/>
        <v>0</v>
      </c>
      <c r="BX152" s="200">
        <f t="shared" si="149"/>
        <v>0</v>
      </c>
      <c r="BY152" s="200">
        <f t="shared" si="150"/>
        <v>0</v>
      </c>
      <c r="BZ152" s="200">
        <f t="shared" si="151"/>
        <v>370656</v>
      </c>
      <c r="CA152" s="200">
        <f t="shared" si="152"/>
        <v>0</v>
      </c>
      <c r="CB152" s="200">
        <f t="shared" si="153"/>
        <v>0</v>
      </c>
      <c r="CC152" s="238">
        <f t="shared" si="154"/>
        <v>53459.999999999993</v>
      </c>
      <c r="CD152" s="187">
        <f t="shared" si="180"/>
        <v>5981588.8128000004</v>
      </c>
    </row>
    <row r="153" spans="1:82" ht="13.9" x14ac:dyDescent="0.4">
      <c r="A153" s="12" t="str">
        <f>'Fibre Optic'!A153</f>
        <v>GSR</v>
      </c>
      <c r="B153" s="12">
        <f>'Fibre Optic'!B153</f>
        <v>23</v>
      </c>
      <c r="C153" t="str">
        <f>'Fibre Optic'!C153</f>
        <v>York to Brookton</v>
      </c>
      <c r="D153" s="204">
        <f>'DORC build-up'!I97</f>
        <v>1.3</v>
      </c>
      <c r="E153" s="188">
        <v>0</v>
      </c>
      <c r="F153" s="188">
        <v>0</v>
      </c>
      <c r="G153" s="188">
        <v>0</v>
      </c>
      <c r="H153" s="188">
        <v>0</v>
      </c>
      <c r="I153" s="188">
        <v>6</v>
      </c>
      <c r="J153" s="188">
        <v>6</v>
      </c>
      <c r="K153" s="188">
        <v>6</v>
      </c>
      <c r="L153" s="188">
        <v>0</v>
      </c>
      <c r="M153" s="188">
        <v>0</v>
      </c>
      <c r="N153" s="188">
        <v>0</v>
      </c>
      <c r="O153" s="188">
        <v>0</v>
      </c>
      <c r="P153" s="188">
        <v>1</v>
      </c>
      <c r="Q153" s="188">
        <v>0</v>
      </c>
      <c r="R153" s="188">
        <v>0</v>
      </c>
      <c r="S153" s="188">
        <v>0</v>
      </c>
      <c r="T153" s="188">
        <v>0</v>
      </c>
      <c r="U153" s="188">
        <v>0</v>
      </c>
      <c r="V153" s="188">
        <v>0</v>
      </c>
      <c r="W153" s="188">
        <v>0</v>
      </c>
      <c r="X153" s="188">
        <v>0</v>
      </c>
      <c r="Y153" s="188">
        <v>0</v>
      </c>
      <c r="Z153" s="188">
        <v>22</v>
      </c>
      <c r="AA153" s="188">
        <v>0</v>
      </c>
      <c r="AB153" s="188">
        <v>0</v>
      </c>
      <c r="AC153" s="188">
        <v>0</v>
      </c>
      <c r="AE153" s="291">
        <f t="shared" si="155"/>
        <v>68538.461538461532</v>
      </c>
      <c r="AF153" s="291">
        <f t="shared" si="156"/>
        <v>939207.07938461541</v>
      </c>
      <c r="AG153" s="291">
        <f t="shared" si="157"/>
        <v>205615.3846153846</v>
      </c>
      <c r="AH153" s="291">
        <f t="shared" si="158"/>
        <v>20561.538461538457</v>
      </c>
      <c r="AI153" s="291">
        <f t="shared" si="159"/>
        <v>27415.384615384617</v>
      </c>
      <c r="AJ153" s="291">
        <f t="shared" si="160"/>
        <v>68538.461538461532</v>
      </c>
      <c r="AK153" s="291">
        <f t="shared" si="161"/>
        <v>469603.53969230771</v>
      </c>
      <c r="AL153" s="291">
        <f t="shared" si="162"/>
        <v>34269.230769230766</v>
      </c>
      <c r="AM153" s="291">
        <f t="shared" si="163"/>
        <v>6853.8461538461543</v>
      </c>
      <c r="AN153" s="291">
        <f t="shared" si="164"/>
        <v>234801.7698461542</v>
      </c>
      <c r="AO153" s="291">
        <f t="shared" si="165"/>
        <v>137076.92307692306</v>
      </c>
      <c r="AP153" s="291">
        <f t="shared" si="166"/>
        <v>34269.230769230766</v>
      </c>
      <c r="AQ153" s="291">
        <f t="shared" si="167"/>
        <v>41123.076923076915</v>
      </c>
      <c r="AR153" s="291">
        <f t="shared" si="168"/>
        <v>274153.84615384613</v>
      </c>
      <c r="AS153" s="291">
        <f t="shared" si="169"/>
        <v>54830.769230769234</v>
      </c>
      <c r="AT153" s="291">
        <f t="shared" si="170"/>
        <v>6853.8461538461543</v>
      </c>
      <c r="AU153" s="291">
        <f t="shared" si="171"/>
        <v>137076.92307692306</v>
      </c>
      <c r="AV153" s="291">
        <f t="shared" si="172"/>
        <v>10966.153846153846</v>
      </c>
      <c r="AW153" s="291">
        <f t="shared" si="173"/>
        <v>10966.153846153846</v>
      </c>
      <c r="AX153" s="291">
        <f t="shared" si="174"/>
        <v>10966.153846153846</v>
      </c>
      <c r="AY153" s="291">
        <f t="shared" si="175"/>
        <v>10966.153846153846</v>
      </c>
      <c r="AZ153" s="291">
        <f t="shared" si="176"/>
        <v>10966.153846153846</v>
      </c>
      <c r="BA153" s="291">
        <f t="shared" si="177"/>
        <v>10966.153846153846</v>
      </c>
      <c r="BB153" s="291">
        <f t="shared" si="178"/>
        <v>137076.92307692306</v>
      </c>
      <c r="BC153" s="291">
        <f t="shared" si="179"/>
        <v>20561.538461538457</v>
      </c>
      <c r="BE153" s="238">
        <f t="shared" si="130"/>
        <v>0</v>
      </c>
      <c r="BF153" s="200">
        <f t="shared" si="131"/>
        <v>0</v>
      </c>
      <c r="BG153" s="200">
        <f t="shared" si="132"/>
        <v>0</v>
      </c>
      <c r="BH153" s="200">
        <f t="shared" si="133"/>
        <v>0</v>
      </c>
      <c r="BI153" s="200">
        <f t="shared" si="134"/>
        <v>213840</v>
      </c>
      <c r="BJ153" s="200">
        <f t="shared" si="135"/>
        <v>534600</v>
      </c>
      <c r="BK153" s="200">
        <f t="shared" si="136"/>
        <v>3662907.6096000001</v>
      </c>
      <c r="BL153" s="200">
        <f t="shared" si="137"/>
        <v>0</v>
      </c>
      <c r="BM153" s="200">
        <f t="shared" si="138"/>
        <v>0</v>
      </c>
      <c r="BN153" s="200">
        <f t="shared" si="139"/>
        <v>0</v>
      </c>
      <c r="BO153" s="200">
        <f t="shared" si="140"/>
        <v>0</v>
      </c>
      <c r="BP153" s="200">
        <f t="shared" si="141"/>
        <v>44550</v>
      </c>
      <c r="BQ153" s="200">
        <f t="shared" si="142"/>
        <v>0</v>
      </c>
      <c r="BR153" s="200">
        <f t="shared" si="143"/>
        <v>0</v>
      </c>
      <c r="BS153" s="200">
        <f t="shared" si="144"/>
        <v>0</v>
      </c>
      <c r="BT153" s="200">
        <f t="shared" si="145"/>
        <v>0</v>
      </c>
      <c r="BU153" s="200">
        <f t="shared" si="146"/>
        <v>0</v>
      </c>
      <c r="BV153" s="200">
        <f t="shared" si="147"/>
        <v>0</v>
      </c>
      <c r="BW153" s="200">
        <f t="shared" si="148"/>
        <v>0</v>
      </c>
      <c r="BX153" s="200">
        <f t="shared" si="149"/>
        <v>0</v>
      </c>
      <c r="BY153" s="200">
        <f t="shared" si="150"/>
        <v>0</v>
      </c>
      <c r="BZ153" s="200">
        <f t="shared" si="151"/>
        <v>313632</v>
      </c>
      <c r="CA153" s="200">
        <f t="shared" si="152"/>
        <v>0</v>
      </c>
      <c r="CB153" s="200">
        <f t="shared" si="153"/>
        <v>0</v>
      </c>
      <c r="CC153" s="238">
        <f t="shared" si="154"/>
        <v>0</v>
      </c>
      <c r="CD153" s="187">
        <f t="shared" si="180"/>
        <v>4769529.6096000001</v>
      </c>
    </row>
    <row r="154" spans="1:82" ht="13.9" x14ac:dyDescent="0.4">
      <c r="A154" s="12" t="str">
        <f>'Fibre Optic'!A154</f>
        <v>GSR</v>
      </c>
      <c r="B154" s="12">
        <f>'Fibre Optic'!B154</f>
        <v>23</v>
      </c>
      <c r="C154" t="str">
        <f>'Fibre Optic'!C154</f>
        <v>Brookton to Narrogin</v>
      </c>
      <c r="D154" s="204">
        <f>'DORC build-up'!I98</f>
        <v>1.3</v>
      </c>
      <c r="E154" s="188">
        <v>0</v>
      </c>
      <c r="F154" s="188">
        <v>2</v>
      </c>
      <c r="G154" s="188">
        <v>0</v>
      </c>
      <c r="H154" s="188">
        <v>1</v>
      </c>
      <c r="I154" s="188">
        <v>7</v>
      </c>
      <c r="J154" s="188">
        <v>5</v>
      </c>
      <c r="K154" s="188">
        <v>4</v>
      </c>
      <c r="L154" s="188">
        <v>0</v>
      </c>
      <c r="M154" s="188">
        <v>0</v>
      </c>
      <c r="N154" s="188">
        <v>0</v>
      </c>
      <c r="O154" s="188">
        <v>1</v>
      </c>
      <c r="P154" s="188">
        <v>1</v>
      </c>
      <c r="Q154" s="188">
        <v>0</v>
      </c>
      <c r="R154" s="188">
        <v>0</v>
      </c>
      <c r="S154" s="188">
        <v>0</v>
      </c>
      <c r="T154" s="188">
        <v>0</v>
      </c>
      <c r="U154" s="188">
        <v>0</v>
      </c>
      <c r="V154" s="188">
        <v>0</v>
      </c>
      <c r="W154" s="188">
        <v>0</v>
      </c>
      <c r="X154" s="188">
        <v>0</v>
      </c>
      <c r="Y154" s="188">
        <v>2</v>
      </c>
      <c r="Z154" s="188">
        <v>22</v>
      </c>
      <c r="AA154" s="188">
        <v>0</v>
      </c>
      <c r="AB154" s="188">
        <v>0</v>
      </c>
      <c r="AC154" s="188">
        <v>0</v>
      </c>
      <c r="AE154" s="291">
        <f t="shared" si="155"/>
        <v>68538.461538461532</v>
      </c>
      <c r="AF154" s="291">
        <f t="shared" si="156"/>
        <v>939207.07938461541</v>
      </c>
      <c r="AG154" s="291">
        <f t="shared" si="157"/>
        <v>205615.3846153846</v>
      </c>
      <c r="AH154" s="291">
        <f t="shared" si="158"/>
        <v>20561.538461538457</v>
      </c>
      <c r="AI154" s="291">
        <f t="shared" si="159"/>
        <v>27415.384615384617</v>
      </c>
      <c r="AJ154" s="291">
        <f t="shared" si="160"/>
        <v>68538.461538461532</v>
      </c>
      <c r="AK154" s="291">
        <f t="shared" si="161"/>
        <v>469603.53969230771</v>
      </c>
      <c r="AL154" s="291">
        <f t="shared" si="162"/>
        <v>34269.230769230766</v>
      </c>
      <c r="AM154" s="291">
        <f t="shared" si="163"/>
        <v>6853.8461538461543</v>
      </c>
      <c r="AN154" s="291">
        <f t="shared" si="164"/>
        <v>234801.7698461542</v>
      </c>
      <c r="AO154" s="291">
        <f t="shared" si="165"/>
        <v>137076.92307692306</v>
      </c>
      <c r="AP154" s="291">
        <f t="shared" si="166"/>
        <v>34269.230769230766</v>
      </c>
      <c r="AQ154" s="291">
        <f t="shared" si="167"/>
        <v>41123.076923076915</v>
      </c>
      <c r="AR154" s="291">
        <f t="shared" si="168"/>
        <v>274153.84615384613</v>
      </c>
      <c r="AS154" s="291">
        <f t="shared" si="169"/>
        <v>54830.769230769234</v>
      </c>
      <c r="AT154" s="291">
        <f t="shared" si="170"/>
        <v>6853.8461538461543</v>
      </c>
      <c r="AU154" s="291">
        <f t="shared" si="171"/>
        <v>137076.92307692306</v>
      </c>
      <c r="AV154" s="291">
        <f t="shared" si="172"/>
        <v>10966.153846153846</v>
      </c>
      <c r="AW154" s="291">
        <f t="shared" si="173"/>
        <v>10966.153846153846</v>
      </c>
      <c r="AX154" s="291">
        <f t="shared" si="174"/>
        <v>10966.153846153846</v>
      </c>
      <c r="AY154" s="291">
        <f t="shared" si="175"/>
        <v>10966.153846153846</v>
      </c>
      <c r="AZ154" s="291">
        <f t="shared" si="176"/>
        <v>10966.153846153846</v>
      </c>
      <c r="BA154" s="291">
        <f t="shared" si="177"/>
        <v>10966.153846153846</v>
      </c>
      <c r="BB154" s="291">
        <f t="shared" si="178"/>
        <v>137076.92307692306</v>
      </c>
      <c r="BC154" s="291">
        <f t="shared" si="179"/>
        <v>20561.538461538457</v>
      </c>
      <c r="BE154" s="238">
        <f t="shared" si="130"/>
        <v>0</v>
      </c>
      <c r="BF154" s="200">
        <f t="shared" si="131"/>
        <v>2441938.4064000002</v>
      </c>
      <c r="BG154" s="200">
        <f t="shared" si="132"/>
        <v>0</v>
      </c>
      <c r="BH154" s="200">
        <f t="shared" si="133"/>
        <v>26729.999999999996</v>
      </c>
      <c r="BI154" s="200">
        <f t="shared" si="134"/>
        <v>249480</v>
      </c>
      <c r="BJ154" s="200">
        <f t="shared" si="135"/>
        <v>445499.99999999994</v>
      </c>
      <c r="BK154" s="200">
        <f t="shared" si="136"/>
        <v>2441938.4064000002</v>
      </c>
      <c r="BL154" s="200">
        <f t="shared" si="137"/>
        <v>0</v>
      </c>
      <c r="BM154" s="200">
        <f t="shared" si="138"/>
        <v>0</v>
      </c>
      <c r="BN154" s="200">
        <f t="shared" si="139"/>
        <v>0</v>
      </c>
      <c r="BO154" s="200">
        <f t="shared" si="140"/>
        <v>178200</v>
      </c>
      <c r="BP154" s="200">
        <f t="shared" si="141"/>
        <v>44550</v>
      </c>
      <c r="BQ154" s="200">
        <f t="shared" si="142"/>
        <v>0</v>
      </c>
      <c r="BR154" s="200">
        <f t="shared" si="143"/>
        <v>0</v>
      </c>
      <c r="BS154" s="200">
        <f t="shared" si="144"/>
        <v>0</v>
      </c>
      <c r="BT154" s="200">
        <f t="shared" si="145"/>
        <v>0</v>
      </c>
      <c r="BU154" s="200">
        <f t="shared" si="146"/>
        <v>0</v>
      </c>
      <c r="BV154" s="200">
        <f t="shared" si="147"/>
        <v>0</v>
      </c>
      <c r="BW154" s="200">
        <f t="shared" si="148"/>
        <v>0</v>
      </c>
      <c r="BX154" s="200">
        <f t="shared" si="149"/>
        <v>0</v>
      </c>
      <c r="BY154" s="200">
        <f t="shared" si="150"/>
        <v>28512</v>
      </c>
      <c r="BZ154" s="200">
        <f t="shared" si="151"/>
        <v>313632</v>
      </c>
      <c r="CA154" s="200">
        <f t="shared" si="152"/>
        <v>0</v>
      </c>
      <c r="CB154" s="200">
        <f t="shared" si="153"/>
        <v>0</v>
      </c>
      <c r="CC154" s="238">
        <f t="shared" si="154"/>
        <v>0</v>
      </c>
      <c r="CD154" s="187">
        <f t="shared" si="180"/>
        <v>6170480.8128000004</v>
      </c>
    </row>
    <row r="155" spans="1:82" ht="13.9" x14ac:dyDescent="0.4">
      <c r="A155" s="12" t="str">
        <f>'Fibre Optic'!A155</f>
        <v>GSR</v>
      </c>
      <c r="B155" s="12">
        <f>'Fibre Optic'!B155</f>
        <v>23</v>
      </c>
      <c r="C155" t="str">
        <f>'Fibre Optic'!C155</f>
        <v>Narrogin to Wagin</v>
      </c>
      <c r="D155" s="204">
        <f>'DORC build-up'!I99</f>
        <v>1.3</v>
      </c>
      <c r="E155" s="188">
        <v>0</v>
      </c>
      <c r="F155" s="188">
        <v>1</v>
      </c>
      <c r="G155" s="188">
        <v>0</v>
      </c>
      <c r="H155" s="188">
        <v>0</v>
      </c>
      <c r="I155" s="188">
        <v>2</v>
      </c>
      <c r="J155" s="188">
        <v>0</v>
      </c>
      <c r="K155" s="188">
        <v>1</v>
      </c>
      <c r="L155" s="188">
        <v>0</v>
      </c>
      <c r="M155" s="188">
        <v>0</v>
      </c>
      <c r="N155" s="188">
        <v>0</v>
      </c>
      <c r="O155" s="188">
        <v>0</v>
      </c>
      <c r="P155" s="188">
        <v>0</v>
      </c>
      <c r="Q155" s="188">
        <v>0</v>
      </c>
      <c r="R155" s="188">
        <v>0</v>
      </c>
      <c r="S155" s="188">
        <v>0</v>
      </c>
      <c r="T155" s="188">
        <v>0</v>
      </c>
      <c r="U155" s="188">
        <v>0</v>
      </c>
      <c r="V155" s="188">
        <v>0</v>
      </c>
      <c r="W155" s="188">
        <v>0</v>
      </c>
      <c r="X155" s="188">
        <v>0</v>
      </c>
      <c r="Y155" s="188">
        <v>0</v>
      </c>
      <c r="Z155" s="188">
        <v>11</v>
      </c>
      <c r="AA155" s="188">
        <v>0</v>
      </c>
      <c r="AB155" s="188">
        <v>0</v>
      </c>
      <c r="AC155" s="188">
        <v>0</v>
      </c>
      <c r="AE155" s="291">
        <f t="shared" si="155"/>
        <v>68538.461538461532</v>
      </c>
      <c r="AF155" s="291">
        <f t="shared" si="156"/>
        <v>939207.07938461541</v>
      </c>
      <c r="AG155" s="291">
        <f t="shared" si="157"/>
        <v>205615.3846153846</v>
      </c>
      <c r="AH155" s="291">
        <f t="shared" si="158"/>
        <v>20561.538461538457</v>
      </c>
      <c r="AI155" s="291">
        <f t="shared" si="159"/>
        <v>27415.384615384617</v>
      </c>
      <c r="AJ155" s="291">
        <f t="shared" si="160"/>
        <v>68538.461538461532</v>
      </c>
      <c r="AK155" s="291">
        <f t="shared" si="161"/>
        <v>469603.53969230771</v>
      </c>
      <c r="AL155" s="291">
        <f t="shared" si="162"/>
        <v>34269.230769230766</v>
      </c>
      <c r="AM155" s="291">
        <f t="shared" si="163"/>
        <v>6853.8461538461543</v>
      </c>
      <c r="AN155" s="291">
        <f t="shared" si="164"/>
        <v>234801.7698461542</v>
      </c>
      <c r="AO155" s="291">
        <f t="shared" si="165"/>
        <v>137076.92307692306</v>
      </c>
      <c r="AP155" s="291">
        <f t="shared" si="166"/>
        <v>34269.230769230766</v>
      </c>
      <c r="AQ155" s="291">
        <f t="shared" si="167"/>
        <v>41123.076923076915</v>
      </c>
      <c r="AR155" s="291">
        <f t="shared" si="168"/>
        <v>274153.84615384613</v>
      </c>
      <c r="AS155" s="291">
        <f t="shared" si="169"/>
        <v>54830.769230769234</v>
      </c>
      <c r="AT155" s="291">
        <f t="shared" si="170"/>
        <v>6853.8461538461543</v>
      </c>
      <c r="AU155" s="291">
        <f t="shared" si="171"/>
        <v>137076.92307692306</v>
      </c>
      <c r="AV155" s="291">
        <f t="shared" si="172"/>
        <v>10966.153846153846</v>
      </c>
      <c r="AW155" s="291">
        <f t="shared" si="173"/>
        <v>10966.153846153846</v>
      </c>
      <c r="AX155" s="291">
        <f t="shared" si="174"/>
        <v>10966.153846153846</v>
      </c>
      <c r="AY155" s="291">
        <f t="shared" si="175"/>
        <v>10966.153846153846</v>
      </c>
      <c r="AZ155" s="291">
        <f t="shared" si="176"/>
        <v>10966.153846153846</v>
      </c>
      <c r="BA155" s="291">
        <f t="shared" si="177"/>
        <v>10966.153846153846</v>
      </c>
      <c r="BB155" s="291">
        <f t="shared" si="178"/>
        <v>137076.92307692306</v>
      </c>
      <c r="BC155" s="291">
        <f t="shared" si="179"/>
        <v>20561.538461538457</v>
      </c>
      <c r="BE155" s="238">
        <f t="shared" si="130"/>
        <v>0</v>
      </c>
      <c r="BF155" s="200">
        <f t="shared" si="131"/>
        <v>1220969.2032000001</v>
      </c>
      <c r="BG155" s="200">
        <f t="shared" si="132"/>
        <v>0</v>
      </c>
      <c r="BH155" s="200">
        <f t="shared" si="133"/>
        <v>0</v>
      </c>
      <c r="BI155" s="200">
        <f t="shared" si="134"/>
        <v>71280</v>
      </c>
      <c r="BJ155" s="200">
        <f t="shared" si="135"/>
        <v>0</v>
      </c>
      <c r="BK155" s="200">
        <f t="shared" si="136"/>
        <v>610484.60160000005</v>
      </c>
      <c r="BL155" s="200">
        <f t="shared" si="137"/>
        <v>0</v>
      </c>
      <c r="BM155" s="200">
        <f t="shared" si="138"/>
        <v>0</v>
      </c>
      <c r="BN155" s="200">
        <f t="shared" si="139"/>
        <v>0</v>
      </c>
      <c r="BO155" s="200">
        <f t="shared" si="140"/>
        <v>0</v>
      </c>
      <c r="BP155" s="200">
        <f t="shared" si="141"/>
        <v>0</v>
      </c>
      <c r="BQ155" s="200">
        <f t="shared" si="142"/>
        <v>0</v>
      </c>
      <c r="BR155" s="200">
        <f t="shared" si="143"/>
        <v>0</v>
      </c>
      <c r="BS155" s="200">
        <f t="shared" si="144"/>
        <v>0</v>
      </c>
      <c r="BT155" s="200">
        <f t="shared" si="145"/>
        <v>0</v>
      </c>
      <c r="BU155" s="200">
        <f t="shared" si="146"/>
        <v>0</v>
      </c>
      <c r="BV155" s="200">
        <f t="shared" si="147"/>
        <v>0</v>
      </c>
      <c r="BW155" s="200">
        <f t="shared" si="148"/>
        <v>0</v>
      </c>
      <c r="BX155" s="200">
        <f t="shared" si="149"/>
        <v>0</v>
      </c>
      <c r="BY155" s="200">
        <f t="shared" si="150"/>
        <v>0</v>
      </c>
      <c r="BZ155" s="200">
        <f t="shared" si="151"/>
        <v>156816</v>
      </c>
      <c r="CA155" s="200">
        <f t="shared" si="152"/>
        <v>0</v>
      </c>
      <c r="CB155" s="200">
        <f t="shared" si="153"/>
        <v>0</v>
      </c>
      <c r="CC155" s="238">
        <f t="shared" si="154"/>
        <v>0</v>
      </c>
      <c r="CD155" s="187">
        <f t="shared" si="180"/>
        <v>2059549.8048</v>
      </c>
    </row>
    <row r="156" spans="1:82" ht="13.9" x14ac:dyDescent="0.4">
      <c r="A156" s="12" t="str">
        <f>'Fibre Optic'!A156</f>
        <v>GSR</v>
      </c>
      <c r="B156" s="12">
        <f>'Fibre Optic'!B156</f>
        <v>23</v>
      </c>
      <c r="C156" t="str">
        <f>'Fibre Optic'!C156</f>
        <v>Wagin to Wagin South</v>
      </c>
      <c r="D156" s="204">
        <f>'DORC build-up'!I100</f>
        <v>1.3</v>
      </c>
      <c r="E156" s="188">
        <v>0</v>
      </c>
      <c r="F156" s="188">
        <v>0</v>
      </c>
      <c r="G156" s="188">
        <v>0</v>
      </c>
      <c r="H156" s="188">
        <v>0</v>
      </c>
      <c r="I156" s="188">
        <v>1</v>
      </c>
      <c r="J156" s="188">
        <v>0</v>
      </c>
      <c r="K156" s="188">
        <v>2</v>
      </c>
      <c r="L156" s="188">
        <v>0</v>
      </c>
      <c r="M156" s="188">
        <v>2</v>
      </c>
      <c r="N156" s="188">
        <v>0</v>
      </c>
      <c r="O156" s="188">
        <v>0</v>
      </c>
      <c r="P156" s="188">
        <v>0</v>
      </c>
      <c r="Q156" s="188">
        <v>0</v>
      </c>
      <c r="R156" s="188">
        <v>0</v>
      </c>
      <c r="S156" s="188">
        <v>0</v>
      </c>
      <c r="T156" s="188">
        <v>0</v>
      </c>
      <c r="U156" s="188">
        <v>0</v>
      </c>
      <c r="V156" s="188">
        <v>0</v>
      </c>
      <c r="W156" s="188">
        <v>0</v>
      </c>
      <c r="X156" s="188">
        <v>0</v>
      </c>
      <c r="Y156" s="188">
        <v>0</v>
      </c>
      <c r="Z156" s="188">
        <v>6</v>
      </c>
      <c r="AA156" s="188">
        <v>0</v>
      </c>
      <c r="AB156" s="188">
        <v>0</v>
      </c>
      <c r="AC156" s="188">
        <v>0</v>
      </c>
      <c r="AE156" s="291">
        <f t="shared" si="155"/>
        <v>68538.461538461532</v>
      </c>
      <c r="AF156" s="291">
        <f t="shared" si="156"/>
        <v>939207.07938461541</v>
      </c>
      <c r="AG156" s="291">
        <f t="shared" si="157"/>
        <v>205615.3846153846</v>
      </c>
      <c r="AH156" s="291">
        <f t="shared" si="158"/>
        <v>20561.538461538457</v>
      </c>
      <c r="AI156" s="291">
        <f t="shared" si="159"/>
        <v>27415.384615384617</v>
      </c>
      <c r="AJ156" s="291">
        <f t="shared" si="160"/>
        <v>68538.461538461532</v>
      </c>
      <c r="AK156" s="291">
        <f t="shared" si="161"/>
        <v>469603.53969230771</v>
      </c>
      <c r="AL156" s="291">
        <f t="shared" si="162"/>
        <v>34269.230769230766</v>
      </c>
      <c r="AM156" s="291">
        <f t="shared" si="163"/>
        <v>6853.8461538461543</v>
      </c>
      <c r="AN156" s="291">
        <f t="shared" si="164"/>
        <v>234801.7698461542</v>
      </c>
      <c r="AO156" s="291">
        <f t="shared" si="165"/>
        <v>137076.92307692306</v>
      </c>
      <c r="AP156" s="291">
        <f t="shared" si="166"/>
        <v>34269.230769230766</v>
      </c>
      <c r="AQ156" s="291">
        <f t="shared" si="167"/>
        <v>41123.076923076915</v>
      </c>
      <c r="AR156" s="291">
        <f t="shared" si="168"/>
        <v>274153.84615384613</v>
      </c>
      <c r="AS156" s="291">
        <f t="shared" si="169"/>
        <v>54830.769230769234</v>
      </c>
      <c r="AT156" s="291">
        <f t="shared" si="170"/>
        <v>6853.8461538461543</v>
      </c>
      <c r="AU156" s="291">
        <f t="shared" si="171"/>
        <v>137076.92307692306</v>
      </c>
      <c r="AV156" s="291">
        <f t="shared" si="172"/>
        <v>10966.153846153846</v>
      </c>
      <c r="AW156" s="291">
        <f t="shared" si="173"/>
        <v>10966.153846153846</v>
      </c>
      <c r="AX156" s="291">
        <f t="shared" si="174"/>
        <v>10966.153846153846</v>
      </c>
      <c r="AY156" s="291">
        <f t="shared" si="175"/>
        <v>10966.153846153846</v>
      </c>
      <c r="AZ156" s="291">
        <f t="shared" si="176"/>
        <v>10966.153846153846</v>
      </c>
      <c r="BA156" s="291">
        <f t="shared" si="177"/>
        <v>10966.153846153846</v>
      </c>
      <c r="BB156" s="291">
        <f t="shared" si="178"/>
        <v>137076.92307692306</v>
      </c>
      <c r="BC156" s="291">
        <f t="shared" si="179"/>
        <v>20561.538461538457</v>
      </c>
      <c r="BE156" s="238">
        <f t="shared" si="130"/>
        <v>0</v>
      </c>
      <c r="BF156" s="200">
        <f t="shared" si="131"/>
        <v>0</v>
      </c>
      <c r="BG156" s="200">
        <f t="shared" si="132"/>
        <v>0</v>
      </c>
      <c r="BH156" s="200">
        <f t="shared" si="133"/>
        <v>0</v>
      </c>
      <c r="BI156" s="200">
        <f t="shared" si="134"/>
        <v>35640</v>
      </c>
      <c r="BJ156" s="200">
        <f t="shared" si="135"/>
        <v>0</v>
      </c>
      <c r="BK156" s="200">
        <f t="shared" si="136"/>
        <v>1220969.2032000001</v>
      </c>
      <c r="BL156" s="200">
        <f t="shared" si="137"/>
        <v>0</v>
      </c>
      <c r="BM156" s="200">
        <f t="shared" si="138"/>
        <v>17820</v>
      </c>
      <c r="BN156" s="200">
        <f t="shared" si="139"/>
        <v>0</v>
      </c>
      <c r="BO156" s="200">
        <f t="shared" si="140"/>
        <v>0</v>
      </c>
      <c r="BP156" s="200">
        <f t="shared" si="141"/>
        <v>0</v>
      </c>
      <c r="BQ156" s="200">
        <f t="shared" si="142"/>
        <v>0</v>
      </c>
      <c r="BR156" s="200">
        <f t="shared" si="143"/>
        <v>0</v>
      </c>
      <c r="BS156" s="200">
        <f t="shared" si="144"/>
        <v>0</v>
      </c>
      <c r="BT156" s="200">
        <f t="shared" si="145"/>
        <v>0</v>
      </c>
      <c r="BU156" s="200">
        <f t="shared" si="146"/>
        <v>0</v>
      </c>
      <c r="BV156" s="200">
        <f t="shared" si="147"/>
        <v>0</v>
      </c>
      <c r="BW156" s="200">
        <f t="shared" si="148"/>
        <v>0</v>
      </c>
      <c r="BX156" s="200">
        <f t="shared" si="149"/>
        <v>0</v>
      </c>
      <c r="BY156" s="200">
        <f t="shared" si="150"/>
        <v>0</v>
      </c>
      <c r="BZ156" s="200">
        <f t="shared" si="151"/>
        <v>85536</v>
      </c>
      <c r="CA156" s="200">
        <f t="shared" si="152"/>
        <v>0</v>
      </c>
      <c r="CB156" s="200">
        <f t="shared" si="153"/>
        <v>0</v>
      </c>
      <c r="CC156" s="238">
        <f t="shared" si="154"/>
        <v>0</v>
      </c>
      <c r="CD156" s="187">
        <f t="shared" si="180"/>
        <v>1359965.2032000001</v>
      </c>
    </row>
    <row r="157" spans="1:82" ht="13.9" x14ac:dyDescent="0.4">
      <c r="A157" s="12" t="str">
        <f>'Fibre Optic'!A157</f>
        <v>GSR</v>
      </c>
      <c r="B157" s="12">
        <f>'Fibre Optic'!B157</f>
        <v>23</v>
      </c>
      <c r="C157" t="str">
        <f>'Fibre Optic'!C157</f>
        <v>Wagin South to Katanning</v>
      </c>
      <c r="D157" s="204">
        <f>'DORC build-up'!I101</f>
        <v>1.3</v>
      </c>
      <c r="E157" s="188">
        <v>0</v>
      </c>
      <c r="F157" s="188">
        <v>0</v>
      </c>
      <c r="G157" s="188">
        <v>0</v>
      </c>
      <c r="H157" s="188">
        <v>0</v>
      </c>
      <c r="I157" s="188">
        <v>4</v>
      </c>
      <c r="J157" s="188">
        <v>2</v>
      </c>
      <c r="K157" s="188">
        <v>4</v>
      </c>
      <c r="L157" s="188">
        <v>0</v>
      </c>
      <c r="M157" s="188">
        <v>1</v>
      </c>
      <c r="N157" s="188">
        <v>0</v>
      </c>
      <c r="O157" s="188">
        <v>0</v>
      </c>
      <c r="P157" s="188">
        <v>1</v>
      </c>
      <c r="Q157" s="188">
        <v>0</v>
      </c>
      <c r="R157" s="188">
        <v>0</v>
      </c>
      <c r="S157" s="188">
        <v>0</v>
      </c>
      <c r="T157" s="188">
        <v>0</v>
      </c>
      <c r="U157" s="188">
        <v>0</v>
      </c>
      <c r="V157" s="188">
        <v>0</v>
      </c>
      <c r="W157" s="188">
        <v>0</v>
      </c>
      <c r="X157" s="188">
        <v>1</v>
      </c>
      <c r="Y157" s="188">
        <v>0</v>
      </c>
      <c r="Z157" s="188">
        <v>10</v>
      </c>
      <c r="AA157" s="188">
        <v>0</v>
      </c>
      <c r="AB157" s="188">
        <v>0</v>
      </c>
      <c r="AC157" s="188">
        <v>0</v>
      </c>
      <c r="AE157" s="291">
        <f t="shared" si="155"/>
        <v>68538.461538461532</v>
      </c>
      <c r="AF157" s="291">
        <f t="shared" si="156"/>
        <v>939207.07938461541</v>
      </c>
      <c r="AG157" s="291">
        <f t="shared" si="157"/>
        <v>205615.3846153846</v>
      </c>
      <c r="AH157" s="291">
        <f t="shared" si="158"/>
        <v>20561.538461538457</v>
      </c>
      <c r="AI157" s="291">
        <f t="shared" si="159"/>
        <v>27415.384615384617</v>
      </c>
      <c r="AJ157" s="291">
        <f t="shared" si="160"/>
        <v>68538.461538461532</v>
      </c>
      <c r="AK157" s="291">
        <f t="shared" si="161"/>
        <v>469603.53969230771</v>
      </c>
      <c r="AL157" s="291">
        <f t="shared" si="162"/>
        <v>34269.230769230766</v>
      </c>
      <c r="AM157" s="291">
        <f t="shared" si="163"/>
        <v>6853.8461538461543</v>
      </c>
      <c r="AN157" s="291">
        <f t="shared" si="164"/>
        <v>234801.7698461542</v>
      </c>
      <c r="AO157" s="291">
        <f t="shared" si="165"/>
        <v>137076.92307692306</v>
      </c>
      <c r="AP157" s="291">
        <f t="shared" si="166"/>
        <v>34269.230769230766</v>
      </c>
      <c r="AQ157" s="291">
        <f t="shared" si="167"/>
        <v>41123.076923076915</v>
      </c>
      <c r="AR157" s="291">
        <f t="shared" si="168"/>
        <v>274153.84615384613</v>
      </c>
      <c r="AS157" s="291">
        <f t="shared" si="169"/>
        <v>54830.769230769234</v>
      </c>
      <c r="AT157" s="291">
        <f t="shared" si="170"/>
        <v>6853.8461538461543</v>
      </c>
      <c r="AU157" s="291">
        <f t="shared" si="171"/>
        <v>137076.92307692306</v>
      </c>
      <c r="AV157" s="291">
        <f t="shared" si="172"/>
        <v>10966.153846153846</v>
      </c>
      <c r="AW157" s="291">
        <f t="shared" si="173"/>
        <v>10966.153846153846</v>
      </c>
      <c r="AX157" s="291">
        <f t="shared" si="174"/>
        <v>10966.153846153846</v>
      </c>
      <c r="AY157" s="291">
        <f t="shared" si="175"/>
        <v>10966.153846153846</v>
      </c>
      <c r="AZ157" s="291">
        <f t="shared" si="176"/>
        <v>10966.153846153846</v>
      </c>
      <c r="BA157" s="291">
        <f t="shared" si="177"/>
        <v>10966.153846153846</v>
      </c>
      <c r="BB157" s="291">
        <f t="shared" si="178"/>
        <v>137076.92307692306</v>
      </c>
      <c r="BC157" s="291">
        <f t="shared" si="179"/>
        <v>20561.538461538457</v>
      </c>
      <c r="BE157" s="238">
        <f t="shared" si="130"/>
        <v>0</v>
      </c>
      <c r="BF157" s="200">
        <f t="shared" si="131"/>
        <v>0</v>
      </c>
      <c r="BG157" s="200">
        <f t="shared" si="132"/>
        <v>0</v>
      </c>
      <c r="BH157" s="200">
        <f t="shared" si="133"/>
        <v>0</v>
      </c>
      <c r="BI157" s="200">
        <f t="shared" si="134"/>
        <v>142560</v>
      </c>
      <c r="BJ157" s="200">
        <f t="shared" si="135"/>
        <v>178200</v>
      </c>
      <c r="BK157" s="200">
        <f t="shared" si="136"/>
        <v>2441938.4064000002</v>
      </c>
      <c r="BL157" s="200">
        <f t="shared" si="137"/>
        <v>0</v>
      </c>
      <c r="BM157" s="200">
        <f t="shared" si="138"/>
        <v>8910</v>
      </c>
      <c r="BN157" s="200">
        <f t="shared" si="139"/>
        <v>0</v>
      </c>
      <c r="BO157" s="200">
        <f t="shared" si="140"/>
        <v>0</v>
      </c>
      <c r="BP157" s="200">
        <f t="shared" si="141"/>
        <v>44550</v>
      </c>
      <c r="BQ157" s="200">
        <f t="shared" si="142"/>
        <v>0</v>
      </c>
      <c r="BR157" s="200">
        <f t="shared" si="143"/>
        <v>0</v>
      </c>
      <c r="BS157" s="200">
        <f t="shared" si="144"/>
        <v>0</v>
      </c>
      <c r="BT157" s="200">
        <f t="shared" si="145"/>
        <v>0</v>
      </c>
      <c r="BU157" s="200">
        <f t="shared" si="146"/>
        <v>0</v>
      </c>
      <c r="BV157" s="200">
        <f t="shared" si="147"/>
        <v>0</v>
      </c>
      <c r="BW157" s="200">
        <f t="shared" si="148"/>
        <v>0</v>
      </c>
      <c r="BX157" s="200">
        <f t="shared" si="149"/>
        <v>14256</v>
      </c>
      <c r="BY157" s="200">
        <f t="shared" si="150"/>
        <v>0</v>
      </c>
      <c r="BZ157" s="200">
        <f t="shared" si="151"/>
        <v>142560</v>
      </c>
      <c r="CA157" s="200">
        <f t="shared" si="152"/>
        <v>0</v>
      </c>
      <c r="CB157" s="200">
        <f t="shared" si="153"/>
        <v>0</v>
      </c>
      <c r="CC157" s="238">
        <f t="shared" si="154"/>
        <v>0</v>
      </c>
      <c r="CD157" s="187">
        <f t="shared" si="180"/>
        <v>2972974.4064000002</v>
      </c>
    </row>
    <row r="158" spans="1:82" ht="13.9" x14ac:dyDescent="0.4">
      <c r="A158" s="12" t="str">
        <f>'Fibre Optic'!A158</f>
        <v>GSR</v>
      </c>
      <c r="B158" s="12">
        <f>'Fibre Optic'!B158</f>
        <v>23</v>
      </c>
      <c r="C158" t="str">
        <f>'Fibre Optic'!C158</f>
        <v>Katanning to Tambellup</v>
      </c>
      <c r="D158" s="204">
        <f>'DORC build-up'!I102</f>
        <v>1.3</v>
      </c>
      <c r="E158" s="188">
        <v>0</v>
      </c>
      <c r="F158" s="188">
        <v>2</v>
      </c>
      <c r="G158" s="188">
        <v>0</v>
      </c>
      <c r="H158" s="188">
        <v>1</v>
      </c>
      <c r="I158" s="188">
        <v>6</v>
      </c>
      <c r="J158" s="188">
        <v>3</v>
      </c>
      <c r="K158" s="188">
        <v>4</v>
      </c>
      <c r="L158" s="188">
        <v>0</v>
      </c>
      <c r="M158" s="188">
        <v>12</v>
      </c>
      <c r="N158" s="188">
        <v>0</v>
      </c>
      <c r="O158" s="188">
        <v>0</v>
      </c>
      <c r="P158" s="188">
        <v>1</v>
      </c>
      <c r="Q158" s="188">
        <v>0</v>
      </c>
      <c r="R158" s="188">
        <v>0</v>
      </c>
      <c r="S158" s="188">
        <v>0</v>
      </c>
      <c r="T158" s="188">
        <v>0</v>
      </c>
      <c r="U158" s="188">
        <v>0</v>
      </c>
      <c r="V158" s="188">
        <v>0</v>
      </c>
      <c r="W158" s="188">
        <v>0</v>
      </c>
      <c r="X158" s="188">
        <v>0</v>
      </c>
      <c r="Y158" s="188">
        <v>0</v>
      </c>
      <c r="Z158" s="188">
        <v>24</v>
      </c>
      <c r="AA158" s="188">
        <v>0</v>
      </c>
      <c r="AB158" s="188">
        <v>0</v>
      </c>
      <c r="AC158" s="188">
        <v>0</v>
      </c>
      <c r="AE158" s="291">
        <f t="shared" si="155"/>
        <v>68538.461538461532</v>
      </c>
      <c r="AF158" s="291">
        <f t="shared" si="156"/>
        <v>939207.07938461541</v>
      </c>
      <c r="AG158" s="291">
        <f t="shared" si="157"/>
        <v>205615.3846153846</v>
      </c>
      <c r="AH158" s="291">
        <f t="shared" si="158"/>
        <v>20561.538461538457</v>
      </c>
      <c r="AI158" s="291">
        <f t="shared" si="159"/>
        <v>27415.384615384617</v>
      </c>
      <c r="AJ158" s="291">
        <f t="shared" si="160"/>
        <v>68538.461538461532</v>
      </c>
      <c r="AK158" s="291">
        <f t="shared" si="161"/>
        <v>469603.53969230771</v>
      </c>
      <c r="AL158" s="291">
        <f t="shared" si="162"/>
        <v>34269.230769230766</v>
      </c>
      <c r="AM158" s="291">
        <f t="shared" si="163"/>
        <v>6853.8461538461543</v>
      </c>
      <c r="AN158" s="291">
        <f t="shared" si="164"/>
        <v>234801.7698461542</v>
      </c>
      <c r="AO158" s="291">
        <f t="shared" si="165"/>
        <v>137076.92307692306</v>
      </c>
      <c r="AP158" s="291">
        <f t="shared" si="166"/>
        <v>34269.230769230766</v>
      </c>
      <c r="AQ158" s="291">
        <f t="shared" si="167"/>
        <v>41123.076923076915</v>
      </c>
      <c r="AR158" s="291">
        <f t="shared" si="168"/>
        <v>274153.84615384613</v>
      </c>
      <c r="AS158" s="291">
        <f t="shared" si="169"/>
        <v>54830.769230769234</v>
      </c>
      <c r="AT158" s="291">
        <f t="shared" si="170"/>
        <v>6853.8461538461543</v>
      </c>
      <c r="AU158" s="291">
        <f t="shared" si="171"/>
        <v>137076.92307692306</v>
      </c>
      <c r="AV158" s="291">
        <f t="shared" si="172"/>
        <v>10966.153846153846</v>
      </c>
      <c r="AW158" s="291">
        <f t="shared" si="173"/>
        <v>10966.153846153846</v>
      </c>
      <c r="AX158" s="291">
        <f t="shared" si="174"/>
        <v>10966.153846153846</v>
      </c>
      <c r="AY158" s="291">
        <f t="shared" si="175"/>
        <v>10966.153846153846</v>
      </c>
      <c r="AZ158" s="291">
        <f t="shared" si="176"/>
        <v>10966.153846153846</v>
      </c>
      <c r="BA158" s="291">
        <f t="shared" si="177"/>
        <v>10966.153846153846</v>
      </c>
      <c r="BB158" s="291">
        <f t="shared" si="178"/>
        <v>137076.92307692306</v>
      </c>
      <c r="BC158" s="291">
        <f t="shared" si="179"/>
        <v>20561.538461538457</v>
      </c>
      <c r="BE158" s="238">
        <f t="shared" si="130"/>
        <v>0</v>
      </c>
      <c r="BF158" s="200">
        <f t="shared" si="131"/>
        <v>2441938.4064000002</v>
      </c>
      <c r="BG158" s="200">
        <f t="shared" si="132"/>
        <v>0</v>
      </c>
      <c r="BH158" s="200">
        <f t="shared" si="133"/>
        <v>26729.999999999996</v>
      </c>
      <c r="BI158" s="200">
        <f t="shared" si="134"/>
        <v>213840</v>
      </c>
      <c r="BJ158" s="200">
        <f t="shared" si="135"/>
        <v>267300</v>
      </c>
      <c r="BK158" s="200">
        <f t="shared" si="136"/>
        <v>2441938.4064000002</v>
      </c>
      <c r="BL158" s="200">
        <f t="shared" si="137"/>
        <v>0</v>
      </c>
      <c r="BM158" s="200">
        <f t="shared" si="138"/>
        <v>106920</v>
      </c>
      <c r="BN158" s="200">
        <f t="shared" si="139"/>
        <v>0</v>
      </c>
      <c r="BO158" s="200">
        <f t="shared" si="140"/>
        <v>0</v>
      </c>
      <c r="BP158" s="200">
        <f t="shared" si="141"/>
        <v>44550</v>
      </c>
      <c r="BQ158" s="200">
        <f t="shared" si="142"/>
        <v>0</v>
      </c>
      <c r="BR158" s="200">
        <f t="shared" si="143"/>
        <v>0</v>
      </c>
      <c r="BS158" s="200">
        <f t="shared" si="144"/>
        <v>0</v>
      </c>
      <c r="BT158" s="200">
        <f t="shared" si="145"/>
        <v>0</v>
      </c>
      <c r="BU158" s="200">
        <f t="shared" si="146"/>
        <v>0</v>
      </c>
      <c r="BV158" s="200">
        <f t="shared" si="147"/>
        <v>0</v>
      </c>
      <c r="BW158" s="200">
        <f t="shared" si="148"/>
        <v>0</v>
      </c>
      <c r="BX158" s="200">
        <f t="shared" si="149"/>
        <v>0</v>
      </c>
      <c r="BY158" s="200">
        <f t="shared" si="150"/>
        <v>0</v>
      </c>
      <c r="BZ158" s="200">
        <f t="shared" si="151"/>
        <v>342144</v>
      </c>
      <c r="CA158" s="200">
        <f t="shared" si="152"/>
        <v>0</v>
      </c>
      <c r="CB158" s="200">
        <f t="shared" si="153"/>
        <v>0</v>
      </c>
      <c r="CC158" s="238">
        <f t="shared" si="154"/>
        <v>0</v>
      </c>
      <c r="CD158" s="187">
        <f t="shared" si="180"/>
        <v>5885360.8128000004</v>
      </c>
    </row>
    <row r="159" spans="1:82" ht="13.9" x14ac:dyDescent="0.4">
      <c r="A159" s="12" t="str">
        <f>'Fibre Optic'!A159</f>
        <v>GSR</v>
      </c>
      <c r="B159" s="12">
        <f>'Fibre Optic'!B159</f>
        <v>23</v>
      </c>
      <c r="C159" t="str">
        <f>'Fibre Optic'!C159</f>
        <v>Tambellup to Redmond</v>
      </c>
      <c r="D159" s="204">
        <f>'DORC build-up'!I103</f>
        <v>1.3</v>
      </c>
      <c r="E159" s="188">
        <v>0</v>
      </c>
      <c r="F159" s="188">
        <v>2</v>
      </c>
      <c r="G159" s="188">
        <v>0</v>
      </c>
      <c r="H159" s="188">
        <v>2</v>
      </c>
      <c r="I159" s="188">
        <v>13</v>
      </c>
      <c r="J159" s="188">
        <v>7</v>
      </c>
      <c r="K159" s="188">
        <v>9</v>
      </c>
      <c r="L159" s="188">
        <v>0</v>
      </c>
      <c r="M159" s="188">
        <v>2</v>
      </c>
      <c r="N159" s="188">
        <v>0</v>
      </c>
      <c r="O159" s="188">
        <v>2</v>
      </c>
      <c r="P159" s="188">
        <v>0</v>
      </c>
      <c r="Q159" s="188">
        <v>0</v>
      </c>
      <c r="R159" s="188">
        <v>0</v>
      </c>
      <c r="S159" s="188">
        <v>0</v>
      </c>
      <c r="T159" s="188">
        <v>0</v>
      </c>
      <c r="U159" s="188">
        <v>0</v>
      </c>
      <c r="V159" s="188">
        <v>0</v>
      </c>
      <c r="W159" s="188">
        <v>2</v>
      </c>
      <c r="X159" s="188">
        <v>0</v>
      </c>
      <c r="Y159" s="188">
        <v>2</v>
      </c>
      <c r="Z159" s="188">
        <v>35</v>
      </c>
      <c r="AA159" s="188">
        <v>0</v>
      </c>
      <c r="AB159" s="188">
        <v>0</v>
      </c>
      <c r="AC159" s="188">
        <v>0</v>
      </c>
      <c r="AE159" s="291">
        <f t="shared" si="155"/>
        <v>68538.461538461532</v>
      </c>
      <c r="AF159" s="291">
        <f t="shared" si="156"/>
        <v>939207.07938461541</v>
      </c>
      <c r="AG159" s="291">
        <f t="shared" si="157"/>
        <v>205615.3846153846</v>
      </c>
      <c r="AH159" s="291">
        <f t="shared" si="158"/>
        <v>20561.538461538457</v>
      </c>
      <c r="AI159" s="291">
        <f t="shared" si="159"/>
        <v>27415.384615384617</v>
      </c>
      <c r="AJ159" s="291">
        <f t="shared" si="160"/>
        <v>68538.461538461532</v>
      </c>
      <c r="AK159" s="291">
        <f t="shared" si="161"/>
        <v>469603.53969230771</v>
      </c>
      <c r="AL159" s="291">
        <f t="shared" si="162"/>
        <v>34269.230769230766</v>
      </c>
      <c r="AM159" s="291">
        <f t="shared" si="163"/>
        <v>6853.8461538461543</v>
      </c>
      <c r="AN159" s="291">
        <f t="shared" si="164"/>
        <v>234801.7698461542</v>
      </c>
      <c r="AO159" s="291">
        <f t="shared" si="165"/>
        <v>137076.92307692306</v>
      </c>
      <c r="AP159" s="291">
        <f t="shared" si="166"/>
        <v>34269.230769230766</v>
      </c>
      <c r="AQ159" s="291">
        <f t="shared" si="167"/>
        <v>41123.076923076915</v>
      </c>
      <c r="AR159" s="291">
        <f t="shared" si="168"/>
        <v>274153.84615384613</v>
      </c>
      <c r="AS159" s="291">
        <f t="shared" si="169"/>
        <v>54830.769230769234</v>
      </c>
      <c r="AT159" s="291">
        <f t="shared" si="170"/>
        <v>6853.8461538461543</v>
      </c>
      <c r="AU159" s="291">
        <f t="shared" si="171"/>
        <v>137076.92307692306</v>
      </c>
      <c r="AV159" s="291">
        <f t="shared" si="172"/>
        <v>10966.153846153846</v>
      </c>
      <c r="AW159" s="291">
        <f t="shared" si="173"/>
        <v>10966.153846153846</v>
      </c>
      <c r="AX159" s="291">
        <f t="shared" si="174"/>
        <v>10966.153846153846</v>
      </c>
      <c r="AY159" s="291">
        <f t="shared" si="175"/>
        <v>10966.153846153846</v>
      </c>
      <c r="AZ159" s="291">
        <f t="shared" si="176"/>
        <v>10966.153846153846</v>
      </c>
      <c r="BA159" s="291">
        <f t="shared" si="177"/>
        <v>10966.153846153846</v>
      </c>
      <c r="BB159" s="291">
        <f t="shared" si="178"/>
        <v>137076.92307692306</v>
      </c>
      <c r="BC159" s="291">
        <f t="shared" si="179"/>
        <v>20561.538461538457</v>
      </c>
      <c r="BE159" s="238">
        <f t="shared" si="130"/>
        <v>0</v>
      </c>
      <c r="BF159" s="200">
        <f t="shared" si="131"/>
        <v>2441938.4064000002</v>
      </c>
      <c r="BG159" s="200">
        <f t="shared" si="132"/>
        <v>0</v>
      </c>
      <c r="BH159" s="200">
        <f t="shared" si="133"/>
        <v>53459.999999999993</v>
      </c>
      <c r="BI159" s="200">
        <f t="shared" si="134"/>
        <v>463320</v>
      </c>
      <c r="BJ159" s="200">
        <f t="shared" si="135"/>
        <v>623700</v>
      </c>
      <c r="BK159" s="200">
        <f t="shared" si="136"/>
        <v>5494361.4144000001</v>
      </c>
      <c r="BL159" s="200">
        <f t="shared" si="137"/>
        <v>0</v>
      </c>
      <c r="BM159" s="200">
        <f t="shared" si="138"/>
        <v>17820</v>
      </c>
      <c r="BN159" s="200">
        <f t="shared" si="139"/>
        <v>0</v>
      </c>
      <c r="BO159" s="200">
        <f t="shared" si="140"/>
        <v>356400</v>
      </c>
      <c r="BP159" s="200">
        <f t="shared" si="141"/>
        <v>0</v>
      </c>
      <c r="BQ159" s="200">
        <f t="shared" si="142"/>
        <v>0</v>
      </c>
      <c r="BR159" s="200">
        <f t="shared" si="143"/>
        <v>0</v>
      </c>
      <c r="BS159" s="200">
        <f t="shared" si="144"/>
        <v>0</v>
      </c>
      <c r="BT159" s="200">
        <f t="shared" si="145"/>
        <v>0</v>
      </c>
      <c r="BU159" s="200">
        <f t="shared" si="146"/>
        <v>0</v>
      </c>
      <c r="BV159" s="200">
        <f t="shared" si="147"/>
        <v>0</v>
      </c>
      <c r="BW159" s="200">
        <f t="shared" si="148"/>
        <v>28512</v>
      </c>
      <c r="BX159" s="200">
        <f t="shared" si="149"/>
        <v>0</v>
      </c>
      <c r="BY159" s="200">
        <f t="shared" si="150"/>
        <v>28512</v>
      </c>
      <c r="BZ159" s="200">
        <f t="shared" si="151"/>
        <v>498960</v>
      </c>
      <c r="CA159" s="200">
        <f t="shared" si="152"/>
        <v>0</v>
      </c>
      <c r="CB159" s="200">
        <f t="shared" si="153"/>
        <v>0</v>
      </c>
      <c r="CC159" s="238">
        <f t="shared" si="154"/>
        <v>0</v>
      </c>
      <c r="CD159" s="187">
        <f t="shared" si="180"/>
        <v>10006983.820800001</v>
      </c>
    </row>
    <row r="160" spans="1:82" ht="13.9" x14ac:dyDescent="0.4">
      <c r="A160" s="12" t="str">
        <f>'Fibre Optic'!A160</f>
        <v>GSR</v>
      </c>
      <c r="B160" s="12">
        <f>'Fibre Optic'!B160</f>
        <v>23</v>
      </c>
      <c r="C160" t="str">
        <f>'Fibre Optic'!C160</f>
        <v>Redmond to Albany</v>
      </c>
      <c r="D160" s="204">
        <f>'DORC build-up'!I104</f>
        <v>1.3</v>
      </c>
      <c r="E160" s="188">
        <v>0</v>
      </c>
      <c r="F160" s="188">
        <v>2</v>
      </c>
      <c r="G160" s="188">
        <v>0</v>
      </c>
      <c r="H160" s="188">
        <v>1</v>
      </c>
      <c r="I160" s="188">
        <v>7</v>
      </c>
      <c r="J160" s="188">
        <v>1</v>
      </c>
      <c r="K160" s="188">
        <v>3</v>
      </c>
      <c r="L160" s="188">
        <v>0</v>
      </c>
      <c r="M160" s="188">
        <v>6</v>
      </c>
      <c r="N160" s="188">
        <v>0</v>
      </c>
      <c r="O160" s="188">
        <v>0</v>
      </c>
      <c r="P160" s="188">
        <v>0</v>
      </c>
      <c r="Q160" s="188">
        <v>0</v>
      </c>
      <c r="R160" s="188">
        <v>0</v>
      </c>
      <c r="S160" s="188">
        <v>0</v>
      </c>
      <c r="T160" s="188">
        <v>0</v>
      </c>
      <c r="U160" s="188">
        <v>0</v>
      </c>
      <c r="V160" s="188">
        <v>0</v>
      </c>
      <c r="W160" s="188">
        <v>0</v>
      </c>
      <c r="X160" s="188">
        <v>0</v>
      </c>
      <c r="Y160" s="188">
        <v>0</v>
      </c>
      <c r="Z160" s="188">
        <v>18</v>
      </c>
      <c r="AA160" s="188">
        <v>0</v>
      </c>
      <c r="AB160" s="188">
        <v>0</v>
      </c>
      <c r="AC160" s="188">
        <v>0</v>
      </c>
      <c r="AE160" s="291">
        <f t="shared" si="155"/>
        <v>68538.461538461532</v>
      </c>
      <c r="AF160" s="291">
        <f t="shared" si="156"/>
        <v>939207.07938461541</v>
      </c>
      <c r="AG160" s="291">
        <f t="shared" si="157"/>
        <v>205615.3846153846</v>
      </c>
      <c r="AH160" s="291">
        <f t="shared" si="158"/>
        <v>20561.538461538457</v>
      </c>
      <c r="AI160" s="291">
        <f t="shared" si="159"/>
        <v>27415.384615384617</v>
      </c>
      <c r="AJ160" s="291">
        <f t="shared" si="160"/>
        <v>68538.461538461532</v>
      </c>
      <c r="AK160" s="291">
        <f t="shared" si="161"/>
        <v>469603.53969230771</v>
      </c>
      <c r="AL160" s="291">
        <f t="shared" si="162"/>
        <v>34269.230769230766</v>
      </c>
      <c r="AM160" s="291">
        <f t="shared" si="163"/>
        <v>6853.8461538461543</v>
      </c>
      <c r="AN160" s="291">
        <f t="shared" si="164"/>
        <v>234801.7698461542</v>
      </c>
      <c r="AO160" s="291">
        <f t="shared" si="165"/>
        <v>137076.92307692306</v>
      </c>
      <c r="AP160" s="291">
        <f t="shared" si="166"/>
        <v>34269.230769230766</v>
      </c>
      <c r="AQ160" s="291">
        <f t="shared" si="167"/>
        <v>41123.076923076915</v>
      </c>
      <c r="AR160" s="291">
        <f t="shared" si="168"/>
        <v>274153.84615384613</v>
      </c>
      <c r="AS160" s="291">
        <f t="shared" si="169"/>
        <v>54830.769230769234</v>
      </c>
      <c r="AT160" s="291">
        <f t="shared" si="170"/>
        <v>6853.8461538461543</v>
      </c>
      <c r="AU160" s="291">
        <f t="shared" si="171"/>
        <v>137076.92307692306</v>
      </c>
      <c r="AV160" s="291">
        <f t="shared" si="172"/>
        <v>10966.153846153846</v>
      </c>
      <c r="AW160" s="291">
        <f t="shared" si="173"/>
        <v>10966.153846153846</v>
      </c>
      <c r="AX160" s="291">
        <f t="shared" si="174"/>
        <v>10966.153846153846</v>
      </c>
      <c r="AY160" s="291">
        <f t="shared" si="175"/>
        <v>10966.153846153846</v>
      </c>
      <c r="AZ160" s="291">
        <f t="shared" si="176"/>
        <v>10966.153846153846</v>
      </c>
      <c r="BA160" s="291">
        <f t="shared" si="177"/>
        <v>10966.153846153846</v>
      </c>
      <c r="BB160" s="291">
        <f t="shared" si="178"/>
        <v>137076.92307692306</v>
      </c>
      <c r="BC160" s="291">
        <f t="shared" si="179"/>
        <v>20561.538461538457</v>
      </c>
      <c r="BE160" s="238">
        <f t="shared" si="130"/>
        <v>0</v>
      </c>
      <c r="BF160" s="200">
        <f t="shared" si="131"/>
        <v>2441938.4064000002</v>
      </c>
      <c r="BG160" s="200">
        <f t="shared" si="132"/>
        <v>0</v>
      </c>
      <c r="BH160" s="200">
        <f t="shared" si="133"/>
        <v>26729.999999999996</v>
      </c>
      <c r="BI160" s="200">
        <f t="shared" si="134"/>
        <v>249480</v>
      </c>
      <c r="BJ160" s="200">
        <f t="shared" si="135"/>
        <v>89100</v>
      </c>
      <c r="BK160" s="200">
        <f t="shared" si="136"/>
        <v>1831453.8048</v>
      </c>
      <c r="BL160" s="200">
        <f t="shared" si="137"/>
        <v>0</v>
      </c>
      <c r="BM160" s="200">
        <f t="shared" si="138"/>
        <v>53460</v>
      </c>
      <c r="BN160" s="200">
        <f t="shared" si="139"/>
        <v>0</v>
      </c>
      <c r="BO160" s="200">
        <f t="shared" si="140"/>
        <v>0</v>
      </c>
      <c r="BP160" s="200">
        <f t="shared" si="141"/>
        <v>0</v>
      </c>
      <c r="BQ160" s="200">
        <f t="shared" si="142"/>
        <v>0</v>
      </c>
      <c r="BR160" s="200">
        <f t="shared" si="143"/>
        <v>0</v>
      </c>
      <c r="BS160" s="200">
        <f t="shared" si="144"/>
        <v>0</v>
      </c>
      <c r="BT160" s="200">
        <f t="shared" si="145"/>
        <v>0</v>
      </c>
      <c r="BU160" s="200">
        <f t="shared" si="146"/>
        <v>0</v>
      </c>
      <c r="BV160" s="200">
        <f t="shared" si="147"/>
        <v>0</v>
      </c>
      <c r="BW160" s="200">
        <f t="shared" si="148"/>
        <v>0</v>
      </c>
      <c r="BX160" s="200">
        <f t="shared" si="149"/>
        <v>0</v>
      </c>
      <c r="BY160" s="200">
        <f t="shared" si="150"/>
        <v>0</v>
      </c>
      <c r="BZ160" s="200">
        <f t="shared" si="151"/>
        <v>256608</v>
      </c>
      <c r="CA160" s="200">
        <f t="shared" si="152"/>
        <v>0</v>
      </c>
      <c r="CB160" s="200">
        <f t="shared" si="153"/>
        <v>0</v>
      </c>
      <c r="CC160" s="238">
        <f t="shared" si="154"/>
        <v>0</v>
      </c>
      <c r="CD160" s="187">
        <f t="shared" si="180"/>
        <v>4948770.2112000007</v>
      </c>
    </row>
    <row r="161" spans="1:82" ht="13.9" x14ac:dyDescent="0.4">
      <c r="A161" s="12" t="str">
        <f>'Fibre Optic'!A161</f>
        <v>Sidings &amp; Other</v>
      </c>
      <c r="B161" s="12">
        <f>'Fibre Optic'!B161</f>
        <v>23</v>
      </c>
      <c r="C161" t="str">
        <f>'Fibre Optic'!C161</f>
        <v>Redmond to Mirrambeena</v>
      </c>
      <c r="D161" s="204">
        <f>'DORC build-up'!I105</f>
        <v>1.3</v>
      </c>
      <c r="E161" s="188">
        <v>0</v>
      </c>
      <c r="F161" s="188">
        <v>0</v>
      </c>
      <c r="G161" s="188">
        <v>0</v>
      </c>
      <c r="H161" s="188">
        <v>0</v>
      </c>
      <c r="I161" s="188">
        <v>0</v>
      </c>
      <c r="J161" s="188">
        <v>0</v>
      </c>
      <c r="K161" s="188">
        <v>0</v>
      </c>
      <c r="L161" s="188">
        <v>0</v>
      </c>
      <c r="M161" s="188">
        <v>0</v>
      </c>
      <c r="N161" s="188">
        <v>0</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E161" s="291">
        <f t="shared" si="155"/>
        <v>68538.461538461532</v>
      </c>
      <c r="AF161" s="291">
        <f t="shared" si="156"/>
        <v>939207.07938461541</v>
      </c>
      <c r="AG161" s="291">
        <f t="shared" si="157"/>
        <v>205615.3846153846</v>
      </c>
      <c r="AH161" s="291">
        <f t="shared" si="158"/>
        <v>20561.538461538457</v>
      </c>
      <c r="AI161" s="291">
        <f t="shared" si="159"/>
        <v>27415.384615384617</v>
      </c>
      <c r="AJ161" s="291">
        <f t="shared" si="160"/>
        <v>68538.461538461532</v>
      </c>
      <c r="AK161" s="291">
        <f t="shared" si="161"/>
        <v>469603.53969230771</v>
      </c>
      <c r="AL161" s="291">
        <f t="shared" si="162"/>
        <v>34269.230769230766</v>
      </c>
      <c r="AM161" s="291">
        <f t="shared" si="163"/>
        <v>6853.8461538461543</v>
      </c>
      <c r="AN161" s="291">
        <f t="shared" si="164"/>
        <v>234801.7698461542</v>
      </c>
      <c r="AO161" s="291">
        <f t="shared" si="165"/>
        <v>137076.92307692306</v>
      </c>
      <c r="AP161" s="291">
        <f t="shared" si="166"/>
        <v>34269.230769230766</v>
      </c>
      <c r="AQ161" s="291">
        <f t="shared" si="167"/>
        <v>41123.076923076915</v>
      </c>
      <c r="AR161" s="291">
        <f t="shared" si="168"/>
        <v>274153.84615384613</v>
      </c>
      <c r="AS161" s="291">
        <f t="shared" si="169"/>
        <v>54830.769230769234</v>
      </c>
      <c r="AT161" s="291">
        <f t="shared" si="170"/>
        <v>6853.8461538461543</v>
      </c>
      <c r="AU161" s="291">
        <f t="shared" si="171"/>
        <v>137076.92307692306</v>
      </c>
      <c r="AV161" s="291">
        <f t="shared" si="172"/>
        <v>10966.153846153846</v>
      </c>
      <c r="AW161" s="291">
        <f t="shared" si="173"/>
        <v>10966.153846153846</v>
      </c>
      <c r="AX161" s="291">
        <f t="shared" si="174"/>
        <v>10966.153846153846</v>
      </c>
      <c r="AY161" s="291">
        <f t="shared" si="175"/>
        <v>10966.153846153846</v>
      </c>
      <c r="AZ161" s="291">
        <f t="shared" si="176"/>
        <v>10966.153846153846</v>
      </c>
      <c r="BA161" s="291">
        <f t="shared" si="177"/>
        <v>10966.153846153846</v>
      </c>
      <c r="BB161" s="291">
        <f t="shared" si="178"/>
        <v>137076.92307692306</v>
      </c>
      <c r="BC161" s="291">
        <f t="shared" si="179"/>
        <v>20561.538461538457</v>
      </c>
      <c r="BE161" s="238">
        <f t="shared" si="130"/>
        <v>0</v>
      </c>
      <c r="BF161" s="200">
        <f t="shared" si="131"/>
        <v>0</v>
      </c>
      <c r="BG161" s="200">
        <f t="shared" si="132"/>
        <v>0</v>
      </c>
      <c r="BH161" s="200">
        <f t="shared" si="133"/>
        <v>0</v>
      </c>
      <c r="BI161" s="200">
        <f t="shared" si="134"/>
        <v>0</v>
      </c>
      <c r="BJ161" s="200">
        <f t="shared" si="135"/>
        <v>0</v>
      </c>
      <c r="BK161" s="200">
        <f t="shared" si="136"/>
        <v>0</v>
      </c>
      <c r="BL161" s="200">
        <f t="shared" si="137"/>
        <v>0</v>
      </c>
      <c r="BM161" s="200">
        <f t="shared" si="138"/>
        <v>0</v>
      </c>
      <c r="BN161" s="200">
        <f t="shared" si="139"/>
        <v>0</v>
      </c>
      <c r="BO161" s="200">
        <f t="shared" si="140"/>
        <v>0</v>
      </c>
      <c r="BP161" s="200">
        <f t="shared" si="141"/>
        <v>0</v>
      </c>
      <c r="BQ161" s="200">
        <f t="shared" si="142"/>
        <v>0</v>
      </c>
      <c r="BR161" s="200">
        <f t="shared" si="143"/>
        <v>0</v>
      </c>
      <c r="BS161" s="200">
        <f t="shared" si="144"/>
        <v>0</v>
      </c>
      <c r="BT161" s="200">
        <f t="shared" si="145"/>
        <v>0</v>
      </c>
      <c r="BU161" s="200">
        <f t="shared" si="146"/>
        <v>0</v>
      </c>
      <c r="BV161" s="200">
        <f t="shared" si="147"/>
        <v>0</v>
      </c>
      <c r="BW161" s="200">
        <f t="shared" si="148"/>
        <v>0</v>
      </c>
      <c r="BX161" s="200">
        <f t="shared" si="149"/>
        <v>0</v>
      </c>
      <c r="BY161" s="200">
        <f t="shared" si="150"/>
        <v>0</v>
      </c>
      <c r="BZ161" s="200">
        <f t="shared" si="151"/>
        <v>0</v>
      </c>
      <c r="CA161" s="200">
        <f t="shared" si="152"/>
        <v>0</v>
      </c>
      <c r="CB161" s="200">
        <f t="shared" si="153"/>
        <v>0</v>
      </c>
      <c r="CC161" s="238">
        <f t="shared" si="154"/>
        <v>0</v>
      </c>
      <c r="CD161" s="187">
        <f t="shared" si="180"/>
        <v>0</v>
      </c>
    </row>
    <row r="162" spans="1:82" ht="13.9" x14ac:dyDescent="0.4">
      <c r="A162" s="12" t="str">
        <f>'Fibre Optic'!A162</f>
        <v>Non-operational</v>
      </c>
      <c r="B162" s="12">
        <f>'Fibre Optic'!B162</f>
        <v>24</v>
      </c>
      <c r="C162" t="str">
        <f>'Fibre Optic'!C162</f>
        <v>York to Quairading</v>
      </c>
      <c r="D162" s="204">
        <f>'DORC build-up'!I106</f>
        <v>1.3</v>
      </c>
      <c r="E162" s="188">
        <v>0</v>
      </c>
      <c r="F162" s="188">
        <v>0</v>
      </c>
      <c r="G162" s="188">
        <v>0</v>
      </c>
      <c r="H162" s="188">
        <v>0</v>
      </c>
      <c r="I162" s="188">
        <v>7</v>
      </c>
      <c r="J162" s="188">
        <v>0</v>
      </c>
      <c r="K162" s="188">
        <v>0</v>
      </c>
      <c r="L162" s="188">
        <v>0</v>
      </c>
      <c r="M162" s="188">
        <v>0</v>
      </c>
      <c r="N162" s="188">
        <v>0</v>
      </c>
      <c r="O162" s="188">
        <v>0</v>
      </c>
      <c r="P162" s="188">
        <v>0</v>
      </c>
      <c r="Q162" s="188">
        <v>0</v>
      </c>
      <c r="R162" s="188">
        <v>0</v>
      </c>
      <c r="S162" s="188">
        <v>0</v>
      </c>
      <c r="T162" s="188">
        <v>0</v>
      </c>
      <c r="U162" s="188">
        <v>0</v>
      </c>
      <c r="V162" s="188">
        <v>0</v>
      </c>
      <c r="W162" s="188">
        <v>0</v>
      </c>
      <c r="X162" s="188">
        <v>0</v>
      </c>
      <c r="Y162" s="188">
        <v>0</v>
      </c>
      <c r="Z162" s="188">
        <v>0</v>
      </c>
      <c r="AA162" s="188">
        <v>0</v>
      </c>
      <c r="AB162" s="188">
        <v>0</v>
      </c>
      <c r="AC162" s="188">
        <v>0</v>
      </c>
      <c r="AE162" s="291">
        <f t="shared" si="155"/>
        <v>68538.461538461532</v>
      </c>
      <c r="AF162" s="291">
        <f t="shared" si="156"/>
        <v>939207.07938461541</v>
      </c>
      <c r="AG162" s="291">
        <f t="shared" si="157"/>
        <v>205615.3846153846</v>
      </c>
      <c r="AH162" s="291">
        <f t="shared" si="158"/>
        <v>20561.538461538457</v>
      </c>
      <c r="AI162" s="291">
        <f t="shared" si="159"/>
        <v>27415.384615384617</v>
      </c>
      <c r="AJ162" s="291">
        <f t="shared" si="160"/>
        <v>68538.461538461532</v>
      </c>
      <c r="AK162" s="291">
        <f t="shared" si="161"/>
        <v>469603.53969230771</v>
      </c>
      <c r="AL162" s="291">
        <f t="shared" si="162"/>
        <v>34269.230769230766</v>
      </c>
      <c r="AM162" s="291">
        <f t="shared" si="163"/>
        <v>6853.8461538461543</v>
      </c>
      <c r="AN162" s="291">
        <f t="shared" si="164"/>
        <v>234801.7698461542</v>
      </c>
      <c r="AO162" s="291">
        <f t="shared" si="165"/>
        <v>137076.92307692306</v>
      </c>
      <c r="AP162" s="291">
        <f t="shared" si="166"/>
        <v>34269.230769230766</v>
      </c>
      <c r="AQ162" s="291">
        <f t="shared" si="167"/>
        <v>41123.076923076915</v>
      </c>
      <c r="AR162" s="291">
        <f t="shared" si="168"/>
        <v>274153.84615384613</v>
      </c>
      <c r="AS162" s="291">
        <f t="shared" si="169"/>
        <v>54830.769230769234</v>
      </c>
      <c r="AT162" s="291">
        <f t="shared" si="170"/>
        <v>6853.8461538461543</v>
      </c>
      <c r="AU162" s="291">
        <f t="shared" si="171"/>
        <v>137076.92307692306</v>
      </c>
      <c r="AV162" s="291">
        <f t="shared" si="172"/>
        <v>10966.153846153846</v>
      </c>
      <c r="AW162" s="291">
        <f t="shared" si="173"/>
        <v>10966.153846153846</v>
      </c>
      <c r="AX162" s="291">
        <f t="shared" si="174"/>
        <v>10966.153846153846</v>
      </c>
      <c r="AY162" s="291">
        <f t="shared" si="175"/>
        <v>10966.153846153846</v>
      </c>
      <c r="AZ162" s="291">
        <f t="shared" si="176"/>
        <v>10966.153846153846</v>
      </c>
      <c r="BA162" s="291">
        <f t="shared" si="177"/>
        <v>10966.153846153846</v>
      </c>
      <c r="BB162" s="291">
        <f t="shared" si="178"/>
        <v>137076.92307692306</v>
      </c>
      <c r="BC162" s="291">
        <f t="shared" si="179"/>
        <v>20561.538461538457</v>
      </c>
      <c r="BE162" s="238">
        <f t="shared" si="130"/>
        <v>0</v>
      </c>
      <c r="BF162" s="200">
        <f t="shared" si="131"/>
        <v>0</v>
      </c>
      <c r="BG162" s="200">
        <f t="shared" si="132"/>
        <v>0</v>
      </c>
      <c r="BH162" s="200">
        <f t="shared" si="133"/>
        <v>0</v>
      </c>
      <c r="BI162" s="200">
        <f t="shared" si="134"/>
        <v>249480</v>
      </c>
      <c r="BJ162" s="200">
        <f t="shared" si="135"/>
        <v>0</v>
      </c>
      <c r="BK162" s="200">
        <f t="shared" si="136"/>
        <v>0</v>
      </c>
      <c r="BL162" s="200">
        <f t="shared" si="137"/>
        <v>0</v>
      </c>
      <c r="BM162" s="200">
        <f t="shared" si="138"/>
        <v>0</v>
      </c>
      <c r="BN162" s="200">
        <f t="shared" si="139"/>
        <v>0</v>
      </c>
      <c r="BO162" s="200">
        <f t="shared" si="140"/>
        <v>0</v>
      </c>
      <c r="BP162" s="200">
        <f t="shared" si="141"/>
        <v>0</v>
      </c>
      <c r="BQ162" s="200">
        <f t="shared" si="142"/>
        <v>0</v>
      </c>
      <c r="BR162" s="200">
        <f t="shared" si="143"/>
        <v>0</v>
      </c>
      <c r="BS162" s="200">
        <f t="shared" si="144"/>
        <v>0</v>
      </c>
      <c r="BT162" s="200">
        <f t="shared" si="145"/>
        <v>0</v>
      </c>
      <c r="BU162" s="200">
        <f t="shared" si="146"/>
        <v>0</v>
      </c>
      <c r="BV162" s="200">
        <f t="shared" si="147"/>
        <v>0</v>
      </c>
      <c r="BW162" s="200">
        <f t="shared" si="148"/>
        <v>0</v>
      </c>
      <c r="BX162" s="200">
        <f t="shared" si="149"/>
        <v>0</v>
      </c>
      <c r="BY162" s="200">
        <f t="shared" si="150"/>
        <v>0</v>
      </c>
      <c r="BZ162" s="200">
        <f t="shared" si="151"/>
        <v>0</v>
      </c>
      <c r="CA162" s="200">
        <f t="shared" si="152"/>
        <v>0</v>
      </c>
      <c r="CB162" s="200">
        <f t="shared" si="153"/>
        <v>0</v>
      </c>
      <c r="CC162" s="238">
        <f t="shared" si="154"/>
        <v>0</v>
      </c>
      <c r="CD162" s="187">
        <f t="shared" si="180"/>
        <v>249480</v>
      </c>
    </row>
    <row r="163" spans="1:82" ht="13.9" x14ac:dyDescent="0.4">
      <c r="A163" s="12" t="str">
        <f>'Fibre Optic'!A163</f>
        <v>Non-operational</v>
      </c>
      <c r="B163" s="12">
        <f>'Fibre Optic'!B163</f>
        <v>25</v>
      </c>
      <c r="C163" t="str">
        <f>'Fibre Optic'!C163</f>
        <v>Narrogin to West Merredin</v>
      </c>
      <c r="D163" s="204">
        <f>'DORC build-up'!I107</f>
        <v>1.3</v>
      </c>
      <c r="E163" s="188">
        <v>0</v>
      </c>
      <c r="F163" s="188">
        <v>0</v>
      </c>
      <c r="G163" s="188">
        <v>0</v>
      </c>
      <c r="H163" s="188">
        <v>0</v>
      </c>
      <c r="I163" s="188">
        <v>5</v>
      </c>
      <c r="J163" s="188">
        <v>8</v>
      </c>
      <c r="K163" s="188">
        <v>0</v>
      </c>
      <c r="L163" s="188">
        <v>0</v>
      </c>
      <c r="M163" s="188">
        <v>0</v>
      </c>
      <c r="N163" s="188">
        <v>0</v>
      </c>
      <c r="O163" s="188">
        <v>0</v>
      </c>
      <c r="P163" s="188">
        <v>0</v>
      </c>
      <c r="Q163" s="188">
        <v>0</v>
      </c>
      <c r="R163" s="188">
        <v>0</v>
      </c>
      <c r="S163" s="188">
        <v>0</v>
      </c>
      <c r="T163" s="188">
        <v>0</v>
      </c>
      <c r="U163" s="188">
        <v>0</v>
      </c>
      <c r="V163" s="188">
        <v>0</v>
      </c>
      <c r="W163" s="188">
        <v>0</v>
      </c>
      <c r="X163" s="188">
        <v>0</v>
      </c>
      <c r="Y163" s="188">
        <v>0</v>
      </c>
      <c r="Z163" s="188">
        <v>0</v>
      </c>
      <c r="AA163" s="188">
        <v>0</v>
      </c>
      <c r="AB163" s="188">
        <v>0</v>
      </c>
      <c r="AC163" s="188">
        <v>0</v>
      </c>
      <c r="AE163" s="291">
        <f t="shared" si="155"/>
        <v>68538.461538461532</v>
      </c>
      <c r="AF163" s="291">
        <f t="shared" si="156"/>
        <v>939207.07938461541</v>
      </c>
      <c r="AG163" s="291">
        <f t="shared" si="157"/>
        <v>205615.3846153846</v>
      </c>
      <c r="AH163" s="291">
        <f t="shared" si="158"/>
        <v>20561.538461538457</v>
      </c>
      <c r="AI163" s="291">
        <f t="shared" si="159"/>
        <v>27415.384615384617</v>
      </c>
      <c r="AJ163" s="291">
        <f t="shared" si="160"/>
        <v>68538.461538461532</v>
      </c>
      <c r="AK163" s="291">
        <f t="shared" si="161"/>
        <v>469603.53969230771</v>
      </c>
      <c r="AL163" s="291">
        <f t="shared" si="162"/>
        <v>34269.230769230766</v>
      </c>
      <c r="AM163" s="291">
        <f t="shared" si="163"/>
        <v>6853.8461538461543</v>
      </c>
      <c r="AN163" s="291">
        <f t="shared" si="164"/>
        <v>234801.7698461542</v>
      </c>
      <c r="AO163" s="291">
        <f t="shared" si="165"/>
        <v>137076.92307692306</v>
      </c>
      <c r="AP163" s="291">
        <f t="shared" si="166"/>
        <v>34269.230769230766</v>
      </c>
      <c r="AQ163" s="291">
        <f t="shared" si="167"/>
        <v>41123.076923076915</v>
      </c>
      <c r="AR163" s="291">
        <f t="shared" si="168"/>
        <v>274153.84615384613</v>
      </c>
      <c r="AS163" s="291">
        <f t="shared" si="169"/>
        <v>54830.769230769234</v>
      </c>
      <c r="AT163" s="291">
        <f t="shared" si="170"/>
        <v>6853.8461538461543</v>
      </c>
      <c r="AU163" s="291">
        <f t="shared" si="171"/>
        <v>137076.92307692306</v>
      </c>
      <c r="AV163" s="291">
        <f t="shared" si="172"/>
        <v>10966.153846153846</v>
      </c>
      <c r="AW163" s="291">
        <f t="shared" si="173"/>
        <v>10966.153846153846</v>
      </c>
      <c r="AX163" s="291">
        <f t="shared" si="174"/>
        <v>10966.153846153846</v>
      </c>
      <c r="AY163" s="291">
        <f t="shared" si="175"/>
        <v>10966.153846153846</v>
      </c>
      <c r="AZ163" s="291">
        <f t="shared" si="176"/>
        <v>10966.153846153846</v>
      </c>
      <c r="BA163" s="291">
        <f t="shared" si="177"/>
        <v>10966.153846153846</v>
      </c>
      <c r="BB163" s="291">
        <f t="shared" si="178"/>
        <v>137076.92307692306</v>
      </c>
      <c r="BC163" s="291">
        <f t="shared" si="179"/>
        <v>20561.538461538457</v>
      </c>
      <c r="BE163" s="238">
        <f t="shared" si="130"/>
        <v>0</v>
      </c>
      <c r="BF163" s="200">
        <f t="shared" si="131"/>
        <v>0</v>
      </c>
      <c r="BG163" s="200">
        <f t="shared" si="132"/>
        <v>0</v>
      </c>
      <c r="BH163" s="200">
        <f t="shared" si="133"/>
        <v>0</v>
      </c>
      <c r="BI163" s="200">
        <f t="shared" si="134"/>
        <v>178200.00000000003</v>
      </c>
      <c r="BJ163" s="200">
        <f t="shared" si="135"/>
        <v>712800</v>
      </c>
      <c r="BK163" s="200">
        <f t="shared" si="136"/>
        <v>0</v>
      </c>
      <c r="BL163" s="200">
        <f t="shared" si="137"/>
        <v>0</v>
      </c>
      <c r="BM163" s="200">
        <f t="shared" si="138"/>
        <v>0</v>
      </c>
      <c r="BN163" s="200">
        <f t="shared" si="139"/>
        <v>0</v>
      </c>
      <c r="BO163" s="200">
        <f t="shared" si="140"/>
        <v>0</v>
      </c>
      <c r="BP163" s="200">
        <f t="shared" si="141"/>
        <v>0</v>
      </c>
      <c r="BQ163" s="200">
        <f t="shared" si="142"/>
        <v>0</v>
      </c>
      <c r="BR163" s="200">
        <f t="shared" si="143"/>
        <v>0</v>
      </c>
      <c r="BS163" s="200">
        <f t="shared" si="144"/>
        <v>0</v>
      </c>
      <c r="BT163" s="200">
        <f t="shared" si="145"/>
        <v>0</v>
      </c>
      <c r="BU163" s="200">
        <f t="shared" si="146"/>
        <v>0</v>
      </c>
      <c r="BV163" s="200">
        <f t="shared" si="147"/>
        <v>0</v>
      </c>
      <c r="BW163" s="200">
        <f t="shared" si="148"/>
        <v>0</v>
      </c>
      <c r="BX163" s="200">
        <f t="shared" si="149"/>
        <v>0</v>
      </c>
      <c r="BY163" s="200">
        <f t="shared" si="150"/>
        <v>0</v>
      </c>
      <c r="BZ163" s="200">
        <f t="shared" si="151"/>
        <v>0</v>
      </c>
      <c r="CA163" s="200">
        <f t="shared" si="152"/>
        <v>0</v>
      </c>
      <c r="CB163" s="200">
        <f t="shared" si="153"/>
        <v>0</v>
      </c>
      <c r="CC163" s="238">
        <f t="shared" si="154"/>
        <v>0</v>
      </c>
      <c r="CD163" s="187">
        <f t="shared" si="180"/>
        <v>891000</v>
      </c>
    </row>
    <row r="164" spans="1:82" ht="13.9" x14ac:dyDescent="0.4">
      <c r="A164" s="12" t="str">
        <f>'Fibre Optic'!A164</f>
        <v>Non-operational</v>
      </c>
      <c r="B164" s="12">
        <f>'Fibre Optic'!B164</f>
        <v>26</v>
      </c>
      <c r="C164" t="str">
        <f>'Fibre Optic'!C164</f>
        <v>Yilliminning to Kulin</v>
      </c>
      <c r="D164" s="204">
        <f>'DORC build-up'!I108</f>
        <v>1.3</v>
      </c>
      <c r="E164" s="188">
        <v>0</v>
      </c>
      <c r="F164" s="188">
        <v>0</v>
      </c>
      <c r="G164" s="188">
        <v>0</v>
      </c>
      <c r="H164" s="188">
        <v>0</v>
      </c>
      <c r="I164" s="188">
        <v>0</v>
      </c>
      <c r="J164" s="188">
        <v>5</v>
      </c>
      <c r="K164" s="188">
        <v>0</v>
      </c>
      <c r="L164" s="188">
        <v>0</v>
      </c>
      <c r="M164" s="188">
        <v>0</v>
      </c>
      <c r="N164" s="188">
        <v>0</v>
      </c>
      <c r="O164" s="188">
        <v>0</v>
      </c>
      <c r="P164" s="188">
        <v>0</v>
      </c>
      <c r="Q164" s="188">
        <v>0</v>
      </c>
      <c r="R164" s="188">
        <v>0</v>
      </c>
      <c r="S164" s="188">
        <v>0</v>
      </c>
      <c r="T164" s="188">
        <v>0</v>
      </c>
      <c r="U164" s="188">
        <v>0</v>
      </c>
      <c r="V164" s="188">
        <v>0</v>
      </c>
      <c r="W164" s="188">
        <v>0</v>
      </c>
      <c r="X164" s="188">
        <v>0</v>
      </c>
      <c r="Y164" s="188">
        <v>0</v>
      </c>
      <c r="Z164" s="188">
        <v>0</v>
      </c>
      <c r="AA164" s="188">
        <v>0</v>
      </c>
      <c r="AB164" s="188">
        <v>0</v>
      </c>
      <c r="AC164" s="188">
        <v>0</v>
      </c>
      <c r="AE164" s="291">
        <f t="shared" si="155"/>
        <v>68538.461538461532</v>
      </c>
      <c r="AF164" s="291">
        <f t="shared" si="156"/>
        <v>939207.07938461541</v>
      </c>
      <c r="AG164" s="291">
        <f t="shared" si="157"/>
        <v>205615.3846153846</v>
      </c>
      <c r="AH164" s="291">
        <f t="shared" si="158"/>
        <v>20561.538461538457</v>
      </c>
      <c r="AI164" s="291">
        <f t="shared" si="159"/>
        <v>27415.384615384617</v>
      </c>
      <c r="AJ164" s="291">
        <f t="shared" si="160"/>
        <v>68538.461538461532</v>
      </c>
      <c r="AK164" s="291">
        <f t="shared" si="161"/>
        <v>469603.53969230771</v>
      </c>
      <c r="AL164" s="291">
        <f t="shared" si="162"/>
        <v>34269.230769230766</v>
      </c>
      <c r="AM164" s="291">
        <f t="shared" si="163"/>
        <v>6853.8461538461543</v>
      </c>
      <c r="AN164" s="291">
        <f t="shared" si="164"/>
        <v>234801.7698461542</v>
      </c>
      <c r="AO164" s="291">
        <f t="shared" si="165"/>
        <v>137076.92307692306</v>
      </c>
      <c r="AP164" s="291">
        <f t="shared" si="166"/>
        <v>34269.230769230766</v>
      </c>
      <c r="AQ164" s="291">
        <f t="shared" si="167"/>
        <v>41123.076923076915</v>
      </c>
      <c r="AR164" s="291">
        <f t="shared" si="168"/>
        <v>274153.84615384613</v>
      </c>
      <c r="AS164" s="291">
        <f t="shared" si="169"/>
        <v>54830.769230769234</v>
      </c>
      <c r="AT164" s="291">
        <f t="shared" si="170"/>
        <v>6853.8461538461543</v>
      </c>
      <c r="AU164" s="291">
        <f t="shared" si="171"/>
        <v>137076.92307692306</v>
      </c>
      <c r="AV164" s="291">
        <f t="shared" si="172"/>
        <v>10966.153846153846</v>
      </c>
      <c r="AW164" s="291">
        <f t="shared" si="173"/>
        <v>10966.153846153846</v>
      </c>
      <c r="AX164" s="291">
        <f t="shared" si="174"/>
        <v>10966.153846153846</v>
      </c>
      <c r="AY164" s="291">
        <f t="shared" si="175"/>
        <v>10966.153846153846</v>
      </c>
      <c r="AZ164" s="291">
        <f t="shared" si="176"/>
        <v>10966.153846153846</v>
      </c>
      <c r="BA164" s="291">
        <f t="shared" si="177"/>
        <v>10966.153846153846</v>
      </c>
      <c r="BB164" s="291">
        <f t="shared" si="178"/>
        <v>137076.92307692306</v>
      </c>
      <c r="BC164" s="291">
        <f t="shared" si="179"/>
        <v>20561.538461538457</v>
      </c>
      <c r="BE164" s="238">
        <f t="shared" si="130"/>
        <v>0</v>
      </c>
      <c r="BF164" s="200">
        <f t="shared" si="131"/>
        <v>0</v>
      </c>
      <c r="BG164" s="200">
        <f t="shared" si="132"/>
        <v>0</v>
      </c>
      <c r="BH164" s="200">
        <f t="shared" si="133"/>
        <v>0</v>
      </c>
      <c r="BI164" s="200">
        <f t="shared" si="134"/>
        <v>0</v>
      </c>
      <c r="BJ164" s="200">
        <f t="shared" si="135"/>
        <v>445499.99999999994</v>
      </c>
      <c r="BK164" s="200">
        <f t="shared" si="136"/>
        <v>0</v>
      </c>
      <c r="BL164" s="200">
        <f t="shared" si="137"/>
        <v>0</v>
      </c>
      <c r="BM164" s="200">
        <f t="shared" si="138"/>
        <v>0</v>
      </c>
      <c r="BN164" s="200">
        <f t="shared" si="139"/>
        <v>0</v>
      </c>
      <c r="BO164" s="200">
        <f t="shared" si="140"/>
        <v>0</v>
      </c>
      <c r="BP164" s="200">
        <f t="shared" si="141"/>
        <v>0</v>
      </c>
      <c r="BQ164" s="200">
        <f t="shared" si="142"/>
        <v>0</v>
      </c>
      <c r="BR164" s="200">
        <f t="shared" si="143"/>
        <v>0</v>
      </c>
      <c r="BS164" s="200">
        <f t="shared" si="144"/>
        <v>0</v>
      </c>
      <c r="BT164" s="200">
        <f t="shared" si="145"/>
        <v>0</v>
      </c>
      <c r="BU164" s="200">
        <f t="shared" si="146"/>
        <v>0</v>
      </c>
      <c r="BV164" s="200">
        <f t="shared" si="147"/>
        <v>0</v>
      </c>
      <c r="BW164" s="200">
        <f t="shared" si="148"/>
        <v>0</v>
      </c>
      <c r="BX164" s="200">
        <f t="shared" si="149"/>
        <v>0</v>
      </c>
      <c r="BY164" s="200">
        <f t="shared" si="150"/>
        <v>0</v>
      </c>
      <c r="BZ164" s="200">
        <f t="shared" si="151"/>
        <v>0</v>
      </c>
      <c r="CA164" s="200">
        <f t="shared" si="152"/>
        <v>0</v>
      </c>
      <c r="CB164" s="200">
        <f t="shared" si="153"/>
        <v>0</v>
      </c>
      <c r="CC164" s="238">
        <f t="shared" si="154"/>
        <v>0</v>
      </c>
      <c r="CD164" s="187">
        <f t="shared" si="180"/>
        <v>445499.99999999994</v>
      </c>
    </row>
    <row r="165" spans="1:82" ht="13.9" x14ac:dyDescent="0.4">
      <c r="A165" s="12" t="str">
        <f>'Fibre Optic'!A165</f>
        <v>Lakes</v>
      </c>
      <c r="B165" s="12">
        <f>'Fibre Optic'!B165</f>
        <v>27</v>
      </c>
      <c r="C165" t="str">
        <f>'Fibre Optic'!C165</f>
        <v>Wagin to Lake Grace</v>
      </c>
      <c r="D165" s="204">
        <f>'DORC build-up'!I109</f>
        <v>1.3</v>
      </c>
      <c r="E165" s="188">
        <v>0</v>
      </c>
      <c r="F165" s="188">
        <v>0</v>
      </c>
      <c r="G165" s="188">
        <v>0</v>
      </c>
      <c r="H165" s="188">
        <v>0</v>
      </c>
      <c r="I165" s="188">
        <v>5</v>
      </c>
      <c r="J165" s="188">
        <v>7</v>
      </c>
      <c r="K165" s="188">
        <v>5</v>
      </c>
      <c r="L165" s="188">
        <v>0</v>
      </c>
      <c r="M165" s="188">
        <v>2</v>
      </c>
      <c r="N165" s="188">
        <v>0</v>
      </c>
      <c r="O165" s="188">
        <v>0</v>
      </c>
      <c r="P165" s="188">
        <v>0</v>
      </c>
      <c r="Q165" s="188">
        <v>0</v>
      </c>
      <c r="R165" s="188">
        <v>0</v>
      </c>
      <c r="S165" s="188">
        <v>0</v>
      </c>
      <c r="T165" s="188">
        <v>0</v>
      </c>
      <c r="U165" s="188">
        <v>0</v>
      </c>
      <c r="V165" s="188">
        <v>0</v>
      </c>
      <c r="W165" s="188">
        <v>0</v>
      </c>
      <c r="X165" s="188">
        <v>0</v>
      </c>
      <c r="Y165" s="188">
        <v>0</v>
      </c>
      <c r="Z165" s="188">
        <v>18</v>
      </c>
      <c r="AA165" s="188">
        <v>0</v>
      </c>
      <c r="AB165" s="188">
        <v>0</v>
      </c>
      <c r="AC165" s="188">
        <v>0</v>
      </c>
      <c r="AE165" s="291">
        <f t="shared" si="155"/>
        <v>68538.461538461532</v>
      </c>
      <c r="AF165" s="291">
        <f t="shared" si="156"/>
        <v>939207.07938461541</v>
      </c>
      <c r="AG165" s="291">
        <f t="shared" si="157"/>
        <v>205615.3846153846</v>
      </c>
      <c r="AH165" s="291">
        <f t="shared" si="158"/>
        <v>20561.538461538457</v>
      </c>
      <c r="AI165" s="291">
        <f t="shared" si="159"/>
        <v>27415.384615384617</v>
      </c>
      <c r="AJ165" s="291">
        <f t="shared" si="160"/>
        <v>68538.461538461532</v>
      </c>
      <c r="AK165" s="291">
        <f t="shared" si="161"/>
        <v>469603.53969230771</v>
      </c>
      <c r="AL165" s="291">
        <f t="shared" si="162"/>
        <v>34269.230769230766</v>
      </c>
      <c r="AM165" s="291">
        <f t="shared" si="163"/>
        <v>6853.8461538461543</v>
      </c>
      <c r="AN165" s="291">
        <f t="shared" si="164"/>
        <v>234801.7698461542</v>
      </c>
      <c r="AO165" s="291">
        <f t="shared" si="165"/>
        <v>137076.92307692306</v>
      </c>
      <c r="AP165" s="291">
        <f t="shared" si="166"/>
        <v>34269.230769230766</v>
      </c>
      <c r="AQ165" s="291">
        <f t="shared" si="167"/>
        <v>41123.076923076915</v>
      </c>
      <c r="AR165" s="291">
        <f t="shared" si="168"/>
        <v>274153.84615384613</v>
      </c>
      <c r="AS165" s="291">
        <f t="shared" si="169"/>
        <v>54830.769230769234</v>
      </c>
      <c r="AT165" s="291">
        <f t="shared" si="170"/>
        <v>6853.8461538461543</v>
      </c>
      <c r="AU165" s="291">
        <f t="shared" si="171"/>
        <v>137076.92307692306</v>
      </c>
      <c r="AV165" s="291">
        <f t="shared" si="172"/>
        <v>10966.153846153846</v>
      </c>
      <c r="AW165" s="291">
        <f t="shared" si="173"/>
        <v>10966.153846153846</v>
      </c>
      <c r="AX165" s="291">
        <f t="shared" si="174"/>
        <v>10966.153846153846</v>
      </c>
      <c r="AY165" s="291">
        <f t="shared" si="175"/>
        <v>10966.153846153846</v>
      </c>
      <c r="AZ165" s="291">
        <f t="shared" si="176"/>
        <v>10966.153846153846</v>
      </c>
      <c r="BA165" s="291">
        <f t="shared" si="177"/>
        <v>10966.153846153846</v>
      </c>
      <c r="BB165" s="291">
        <f t="shared" si="178"/>
        <v>137076.92307692306</v>
      </c>
      <c r="BC165" s="291">
        <f t="shared" si="179"/>
        <v>20561.538461538457</v>
      </c>
      <c r="BE165" s="238">
        <f t="shared" si="130"/>
        <v>0</v>
      </c>
      <c r="BF165" s="200">
        <f t="shared" si="131"/>
        <v>0</v>
      </c>
      <c r="BG165" s="200">
        <f t="shared" si="132"/>
        <v>0</v>
      </c>
      <c r="BH165" s="200">
        <f t="shared" si="133"/>
        <v>0</v>
      </c>
      <c r="BI165" s="200">
        <f t="shared" si="134"/>
        <v>178200.00000000003</v>
      </c>
      <c r="BJ165" s="200">
        <f t="shared" si="135"/>
        <v>623700</v>
      </c>
      <c r="BK165" s="200">
        <f t="shared" si="136"/>
        <v>3052423.0080000004</v>
      </c>
      <c r="BL165" s="200">
        <f t="shared" si="137"/>
        <v>0</v>
      </c>
      <c r="BM165" s="200">
        <f t="shared" si="138"/>
        <v>17820</v>
      </c>
      <c r="BN165" s="200">
        <f t="shared" si="139"/>
        <v>0</v>
      </c>
      <c r="BO165" s="200">
        <f t="shared" si="140"/>
        <v>0</v>
      </c>
      <c r="BP165" s="200">
        <f t="shared" si="141"/>
        <v>0</v>
      </c>
      <c r="BQ165" s="200">
        <f t="shared" si="142"/>
        <v>0</v>
      </c>
      <c r="BR165" s="200">
        <f t="shared" si="143"/>
        <v>0</v>
      </c>
      <c r="BS165" s="200">
        <f t="shared" si="144"/>
        <v>0</v>
      </c>
      <c r="BT165" s="200">
        <f t="shared" si="145"/>
        <v>0</v>
      </c>
      <c r="BU165" s="200">
        <f t="shared" si="146"/>
        <v>0</v>
      </c>
      <c r="BV165" s="200">
        <f t="shared" si="147"/>
        <v>0</v>
      </c>
      <c r="BW165" s="200">
        <f t="shared" si="148"/>
        <v>0</v>
      </c>
      <c r="BX165" s="200">
        <f t="shared" si="149"/>
        <v>0</v>
      </c>
      <c r="BY165" s="200">
        <f t="shared" si="150"/>
        <v>0</v>
      </c>
      <c r="BZ165" s="200">
        <f t="shared" si="151"/>
        <v>256608</v>
      </c>
      <c r="CA165" s="200">
        <f t="shared" si="152"/>
        <v>0</v>
      </c>
      <c r="CB165" s="200">
        <f t="shared" si="153"/>
        <v>0</v>
      </c>
      <c r="CC165" s="238">
        <f t="shared" si="154"/>
        <v>0</v>
      </c>
      <c r="CD165" s="187">
        <f t="shared" si="180"/>
        <v>4128751.0080000004</v>
      </c>
    </row>
    <row r="166" spans="1:82" ht="13.9" x14ac:dyDescent="0.4">
      <c r="A166" s="12" t="str">
        <f>'Fibre Optic'!A166</f>
        <v>Lakes</v>
      </c>
      <c r="B166" s="12">
        <f>'Fibre Optic'!B166</f>
        <v>27</v>
      </c>
      <c r="C166" t="str">
        <f>'Fibre Optic'!C166</f>
        <v>Lake Grace to Newdegate</v>
      </c>
      <c r="D166" s="204">
        <f>'DORC build-up'!I110</f>
        <v>1.3</v>
      </c>
      <c r="E166" s="188">
        <v>0</v>
      </c>
      <c r="F166" s="188">
        <v>0</v>
      </c>
      <c r="G166" s="188">
        <v>0</v>
      </c>
      <c r="H166" s="188">
        <v>0</v>
      </c>
      <c r="I166" s="188">
        <v>0</v>
      </c>
      <c r="J166" s="188">
        <v>2</v>
      </c>
      <c r="K166" s="188">
        <v>0</v>
      </c>
      <c r="L166" s="188">
        <v>0</v>
      </c>
      <c r="M166" s="188">
        <v>0</v>
      </c>
      <c r="N166" s="188">
        <v>0</v>
      </c>
      <c r="O166" s="188">
        <v>0</v>
      </c>
      <c r="P166" s="188">
        <v>0</v>
      </c>
      <c r="Q166" s="188">
        <v>0</v>
      </c>
      <c r="R166" s="188">
        <v>0</v>
      </c>
      <c r="S166" s="188">
        <v>0</v>
      </c>
      <c r="T166" s="188">
        <v>0</v>
      </c>
      <c r="U166" s="188">
        <v>0</v>
      </c>
      <c r="V166" s="188">
        <v>0</v>
      </c>
      <c r="W166" s="188">
        <v>0</v>
      </c>
      <c r="X166" s="188">
        <v>0</v>
      </c>
      <c r="Y166" s="188">
        <v>0</v>
      </c>
      <c r="Z166" s="188">
        <v>0</v>
      </c>
      <c r="AA166" s="188">
        <v>0</v>
      </c>
      <c r="AB166" s="188">
        <v>0</v>
      </c>
      <c r="AC166" s="188">
        <v>0</v>
      </c>
      <c r="AE166" s="291">
        <f t="shared" si="155"/>
        <v>68538.461538461532</v>
      </c>
      <c r="AF166" s="291">
        <f t="shared" si="156"/>
        <v>939207.07938461541</v>
      </c>
      <c r="AG166" s="291">
        <f t="shared" si="157"/>
        <v>205615.3846153846</v>
      </c>
      <c r="AH166" s="291">
        <f t="shared" si="158"/>
        <v>20561.538461538457</v>
      </c>
      <c r="AI166" s="291">
        <f t="shared" si="159"/>
        <v>27415.384615384617</v>
      </c>
      <c r="AJ166" s="291">
        <f t="shared" si="160"/>
        <v>68538.461538461532</v>
      </c>
      <c r="AK166" s="291">
        <f t="shared" si="161"/>
        <v>469603.53969230771</v>
      </c>
      <c r="AL166" s="291">
        <f t="shared" si="162"/>
        <v>34269.230769230766</v>
      </c>
      <c r="AM166" s="291">
        <f t="shared" si="163"/>
        <v>6853.8461538461543</v>
      </c>
      <c r="AN166" s="291">
        <f t="shared" si="164"/>
        <v>234801.7698461542</v>
      </c>
      <c r="AO166" s="291">
        <f t="shared" si="165"/>
        <v>137076.92307692306</v>
      </c>
      <c r="AP166" s="291">
        <f t="shared" si="166"/>
        <v>34269.230769230766</v>
      </c>
      <c r="AQ166" s="291">
        <f t="shared" si="167"/>
        <v>41123.076923076915</v>
      </c>
      <c r="AR166" s="291">
        <f t="shared" si="168"/>
        <v>274153.84615384613</v>
      </c>
      <c r="AS166" s="291">
        <f t="shared" si="169"/>
        <v>54830.769230769234</v>
      </c>
      <c r="AT166" s="291">
        <f t="shared" si="170"/>
        <v>6853.8461538461543</v>
      </c>
      <c r="AU166" s="291">
        <f t="shared" si="171"/>
        <v>137076.92307692306</v>
      </c>
      <c r="AV166" s="291">
        <f t="shared" si="172"/>
        <v>10966.153846153846</v>
      </c>
      <c r="AW166" s="291">
        <f t="shared" si="173"/>
        <v>10966.153846153846</v>
      </c>
      <c r="AX166" s="291">
        <f t="shared" si="174"/>
        <v>10966.153846153846</v>
      </c>
      <c r="AY166" s="291">
        <f t="shared" si="175"/>
        <v>10966.153846153846</v>
      </c>
      <c r="AZ166" s="291">
        <f t="shared" si="176"/>
        <v>10966.153846153846</v>
      </c>
      <c r="BA166" s="291">
        <f t="shared" si="177"/>
        <v>10966.153846153846</v>
      </c>
      <c r="BB166" s="291">
        <f t="shared" si="178"/>
        <v>137076.92307692306</v>
      </c>
      <c r="BC166" s="291">
        <f t="shared" si="179"/>
        <v>20561.538461538457</v>
      </c>
      <c r="BE166" s="238">
        <f t="shared" si="130"/>
        <v>0</v>
      </c>
      <c r="BF166" s="200">
        <f t="shared" si="131"/>
        <v>0</v>
      </c>
      <c r="BG166" s="200">
        <f t="shared" si="132"/>
        <v>0</v>
      </c>
      <c r="BH166" s="200">
        <f t="shared" si="133"/>
        <v>0</v>
      </c>
      <c r="BI166" s="200">
        <f t="shared" si="134"/>
        <v>0</v>
      </c>
      <c r="BJ166" s="200">
        <f t="shared" si="135"/>
        <v>178200</v>
      </c>
      <c r="BK166" s="200">
        <f t="shared" si="136"/>
        <v>0</v>
      </c>
      <c r="BL166" s="200">
        <f t="shared" si="137"/>
        <v>0</v>
      </c>
      <c r="BM166" s="200">
        <f t="shared" si="138"/>
        <v>0</v>
      </c>
      <c r="BN166" s="200">
        <f t="shared" si="139"/>
        <v>0</v>
      </c>
      <c r="BO166" s="200">
        <f t="shared" si="140"/>
        <v>0</v>
      </c>
      <c r="BP166" s="200">
        <f t="shared" si="141"/>
        <v>0</v>
      </c>
      <c r="BQ166" s="200">
        <f t="shared" si="142"/>
        <v>0</v>
      </c>
      <c r="BR166" s="200">
        <f t="shared" si="143"/>
        <v>0</v>
      </c>
      <c r="BS166" s="200">
        <f t="shared" si="144"/>
        <v>0</v>
      </c>
      <c r="BT166" s="200">
        <f t="shared" si="145"/>
        <v>0</v>
      </c>
      <c r="BU166" s="200">
        <f t="shared" si="146"/>
        <v>0</v>
      </c>
      <c r="BV166" s="200">
        <f t="shared" si="147"/>
        <v>0</v>
      </c>
      <c r="BW166" s="200">
        <f t="shared" si="148"/>
        <v>0</v>
      </c>
      <c r="BX166" s="200">
        <f t="shared" si="149"/>
        <v>0</v>
      </c>
      <c r="BY166" s="200">
        <f t="shared" si="150"/>
        <v>0</v>
      </c>
      <c r="BZ166" s="200">
        <f t="shared" si="151"/>
        <v>0</v>
      </c>
      <c r="CA166" s="200">
        <f t="shared" si="152"/>
        <v>0</v>
      </c>
      <c r="CB166" s="200">
        <f t="shared" si="153"/>
        <v>0</v>
      </c>
      <c r="CC166" s="238">
        <f t="shared" si="154"/>
        <v>0</v>
      </c>
      <c r="CD166" s="187">
        <f t="shared" si="180"/>
        <v>178200</v>
      </c>
    </row>
    <row r="167" spans="1:82" ht="13.9" x14ac:dyDescent="0.4">
      <c r="A167" s="12" t="str">
        <f>'Fibre Optic'!A167</f>
        <v>Lakes</v>
      </c>
      <c r="B167" s="12">
        <f>'Fibre Optic'!B167</f>
        <v>27</v>
      </c>
      <c r="C167" t="str">
        <f>'Fibre Optic'!C167</f>
        <v>Wagin East to Wagin South</v>
      </c>
      <c r="D167" s="204">
        <f>'DORC build-up'!I111</f>
        <v>1.3</v>
      </c>
      <c r="E167" s="188">
        <v>0</v>
      </c>
      <c r="F167" s="188">
        <v>0</v>
      </c>
      <c r="G167" s="188">
        <v>0</v>
      </c>
      <c r="H167" s="188">
        <v>0</v>
      </c>
      <c r="I167" s="188">
        <v>0</v>
      </c>
      <c r="J167" s="188">
        <v>0</v>
      </c>
      <c r="K167" s="188">
        <v>0</v>
      </c>
      <c r="L167" s="188">
        <v>0</v>
      </c>
      <c r="M167" s="188">
        <v>0</v>
      </c>
      <c r="N167" s="188">
        <v>0</v>
      </c>
      <c r="O167" s="188">
        <v>0</v>
      </c>
      <c r="P167" s="188">
        <v>0</v>
      </c>
      <c r="Q167" s="188">
        <v>0</v>
      </c>
      <c r="R167" s="188">
        <v>0</v>
      </c>
      <c r="S167" s="188">
        <v>0</v>
      </c>
      <c r="T167" s="188">
        <v>0</v>
      </c>
      <c r="U167" s="188">
        <v>0</v>
      </c>
      <c r="V167" s="188">
        <v>0</v>
      </c>
      <c r="W167" s="188">
        <v>0</v>
      </c>
      <c r="X167" s="188">
        <v>0</v>
      </c>
      <c r="Y167" s="188">
        <v>0</v>
      </c>
      <c r="Z167" s="188">
        <v>0</v>
      </c>
      <c r="AA167" s="188">
        <v>0</v>
      </c>
      <c r="AB167" s="188">
        <v>0</v>
      </c>
      <c r="AC167" s="188">
        <v>0</v>
      </c>
      <c r="AE167" s="291">
        <f t="shared" si="155"/>
        <v>68538.461538461532</v>
      </c>
      <c r="AF167" s="291">
        <f t="shared" si="156"/>
        <v>939207.07938461541</v>
      </c>
      <c r="AG167" s="291">
        <f t="shared" si="157"/>
        <v>205615.3846153846</v>
      </c>
      <c r="AH167" s="291">
        <f t="shared" si="158"/>
        <v>20561.538461538457</v>
      </c>
      <c r="AI167" s="291">
        <f t="shared" si="159"/>
        <v>27415.384615384617</v>
      </c>
      <c r="AJ167" s="291">
        <f t="shared" si="160"/>
        <v>68538.461538461532</v>
      </c>
      <c r="AK167" s="291">
        <f t="shared" si="161"/>
        <v>469603.53969230771</v>
      </c>
      <c r="AL167" s="291">
        <f t="shared" si="162"/>
        <v>34269.230769230766</v>
      </c>
      <c r="AM167" s="291">
        <f t="shared" si="163"/>
        <v>6853.8461538461543</v>
      </c>
      <c r="AN167" s="291">
        <f t="shared" si="164"/>
        <v>234801.7698461542</v>
      </c>
      <c r="AO167" s="291">
        <f t="shared" si="165"/>
        <v>137076.92307692306</v>
      </c>
      <c r="AP167" s="291">
        <f t="shared" si="166"/>
        <v>34269.230769230766</v>
      </c>
      <c r="AQ167" s="291">
        <f t="shared" si="167"/>
        <v>41123.076923076915</v>
      </c>
      <c r="AR167" s="291">
        <f t="shared" si="168"/>
        <v>274153.84615384613</v>
      </c>
      <c r="AS167" s="291">
        <f t="shared" si="169"/>
        <v>54830.769230769234</v>
      </c>
      <c r="AT167" s="291">
        <f t="shared" si="170"/>
        <v>6853.8461538461543</v>
      </c>
      <c r="AU167" s="291">
        <f t="shared" si="171"/>
        <v>137076.92307692306</v>
      </c>
      <c r="AV167" s="291">
        <f t="shared" si="172"/>
        <v>10966.153846153846</v>
      </c>
      <c r="AW167" s="291">
        <f t="shared" si="173"/>
        <v>10966.153846153846</v>
      </c>
      <c r="AX167" s="291">
        <f t="shared" si="174"/>
        <v>10966.153846153846</v>
      </c>
      <c r="AY167" s="291">
        <f t="shared" si="175"/>
        <v>10966.153846153846</v>
      </c>
      <c r="AZ167" s="291">
        <f t="shared" si="176"/>
        <v>10966.153846153846</v>
      </c>
      <c r="BA167" s="291">
        <f t="shared" si="177"/>
        <v>10966.153846153846</v>
      </c>
      <c r="BB167" s="291">
        <f t="shared" si="178"/>
        <v>137076.92307692306</v>
      </c>
      <c r="BC167" s="291">
        <f t="shared" si="179"/>
        <v>20561.538461538457</v>
      </c>
      <c r="BE167" s="238">
        <f t="shared" si="130"/>
        <v>0</v>
      </c>
      <c r="BF167" s="200">
        <f t="shared" si="131"/>
        <v>0</v>
      </c>
      <c r="BG167" s="200">
        <f t="shared" si="132"/>
        <v>0</v>
      </c>
      <c r="BH167" s="200">
        <f t="shared" si="133"/>
        <v>0</v>
      </c>
      <c r="BI167" s="200">
        <f t="shared" si="134"/>
        <v>0</v>
      </c>
      <c r="BJ167" s="200">
        <f t="shared" si="135"/>
        <v>0</v>
      </c>
      <c r="BK167" s="200">
        <f t="shared" si="136"/>
        <v>0</v>
      </c>
      <c r="BL167" s="200">
        <f t="shared" si="137"/>
        <v>0</v>
      </c>
      <c r="BM167" s="200">
        <f t="shared" si="138"/>
        <v>0</v>
      </c>
      <c r="BN167" s="200">
        <f t="shared" si="139"/>
        <v>0</v>
      </c>
      <c r="BO167" s="200">
        <f t="shared" si="140"/>
        <v>0</v>
      </c>
      <c r="BP167" s="200">
        <f t="shared" si="141"/>
        <v>0</v>
      </c>
      <c r="BQ167" s="200">
        <f t="shared" si="142"/>
        <v>0</v>
      </c>
      <c r="BR167" s="200">
        <f t="shared" si="143"/>
        <v>0</v>
      </c>
      <c r="BS167" s="200">
        <f t="shared" si="144"/>
        <v>0</v>
      </c>
      <c r="BT167" s="200">
        <f t="shared" si="145"/>
        <v>0</v>
      </c>
      <c r="BU167" s="200">
        <f t="shared" si="146"/>
        <v>0</v>
      </c>
      <c r="BV167" s="200">
        <f t="shared" si="147"/>
        <v>0</v>
      </c>
      <c r="BW167" s="200">
        <f t="shared" si="148"/>
        <v>0</v>
      </c>
      <c r="BX167" s="200">
        <f t="shared" si="149"/>
        <v>0</v>
      </c>
      <c r="BY167" s="200">
        <f t="shared" si="150"/>
        <v>0</v>
      </c>
      <c r="BZ167" s="200">
        <f t="shared" si="151"/>
        <v>0</v>
      </c>
      <c r="CA167" s="200">
        <f t="shared" si="152"/>
        <v>0</v>
      </c>
      <c r="CB167" s="200">
        <f t="shared" si="153"/>
        <v>0</v>
      </c>
      <c r="CC167" s="238">
        <f t="shared" si="154"/>
        <v>0</v>
      </c>
      <c r="CD167" s="187">
        <f t="shared" si="180"/>
        <v>0</v>
      </c>
    </row>
    <row r="168" spans="1:82" ht="13.9" x14ac:dyDescent="0.4">
      <c r="A168" s="12" t="str">
        <f>'Fibre Optic'!A168</f>
        <v>Lakes</v>
      </c>
      <c r="B168" s="12">
        <f>'Fibre Optic'!B168</f>
        <v>28</v>
      </c>
      <c r="C168" t="str">
        <f>'Fibre Optic'!C168</f>
        <v>Lake Grace to Hyden</v>
      </c>
      <c r="D168" s="204">
        <f>'DORC build-up'!I112</f>
        <v>1.3</v>
      </c>
      <c r="E168" s="188">
        <v>0</v>
      </c>
      <c r="F168" s="188">
        <v>0</v>
      </c>
      <c r="G168" s="188">
        <v>0</v>
      </c>
      <c r="H168" s="188">
        <v>0</v>
      </c>
      <c r="I168" s="188">
        <v>5</v>
      </c>
      <c r="J168" s="188">
        <v>4</v>
      </c>
      <c r="K168" s="188">
        <v>5</v>
      </c>
      <c r="L168" s="188">
        <v>0</v>
      </c>
      <c r="M168" s="188">
        <v>0</v>
      </c>
      <c r="N168" s="188">
        <v>0</v>
      </c>
      <c r="O168" s="188">
        <v>0</v>
      </c>
      <c r="P168" s="188">
        <v>0</v>
      </c>
      <c r="Q168" s="188">
        <v>0</v>
      </c>
      <c r="R168" s="188">
        <v>0</v>
      </c>
      <c r="S168" s="188">
        <v>0</v>
      </c>
      <c r="T168" s="188">
        <v>0</v>
      </c>
      <c r="U168" s="188">
        <v>0</v>
      </c>
      <c r="V168" s="188">
        <v>0</v>
      </c>
      <c r="W168" s="188">
        <v>0</v>
      </c>
      <c r="X168" s="188">
        <v>0</v>
      </c>
      <c r="Y168" s="188">
        <v>0</v>
      </c>
      <c r="Z168" s="188">
        <v>0</v>
      </c>
      <c r="AA168" s="188">
        <v>0</v>
      </c>
      <c r="AB168" s="188">
        <v>0</v>
      </c>
      <c r="AC168" s="188">
        <v>16</v>
      </c>
      <c r="AE168" s="291">
        <f t="shared" si="155"/>
        <v>68538.461538461532</v>
      </c>
      <c r="AF168" s="291">
        <f t="shared" si="156"/>
        <v>939207.07938461541</v>
      </c>
      <c r="AG168" s="291">
        <f t="shared" si="157"/>
        <v>205615.3846153846</v>
      </c>
      <c r="AH168" s="291">
        <f t="shared" si="158"/>
        <v>20561.538461538457</v>
      </c>
      <c r="AI168" s="291">
        <f t="shared" si="159"/>
        <v>27415.384615384617</v>
      </c>
      <c r="AJ168" s="291">
        <f t="shared" si="160"/>
        <v>68538.461538461532</v>
      </c>
      <c r="AK168" s="291">
        <f t="shared" si="161"/>
        <v>469603.53969230771</v>
      </c>
      <c r="AL168" s="291">
        <f t="shared" si="162"/>
        <v>34269.230769230766</v>
      </c>
      <c r="AM168" s="291">
        <f t="shared" si="163"/>
        <v>6853.8461538461543</v>
      </c>
      <c r="AN168" s="291">
        <f t="shared" si="164"/>
        <v>234801.7698461542</v>
      </c>
      <c r="AO168" s="291">
        <f t="shared" si="165"/>
        <v>137076.92307692306</v>
      </c>
      <c r="AP168" s="291">
        <f t="shared" si="166"/>
        <v>34269.230769230766</v>
      </c>
      <c r="AQ168" s="291">
        <f t="shared" si="167"/>
        <v>41123.076923076915</v>
      </c>
      <c r="AR168" s="291">
        <f t="shared" si="168"/>
        <v>274153.84615384613</v>
      </c>
      <c r="AS168" s="291">
        <f t="shared" si="169"/>
        <v>54830.769230769234</v>
      </c>
      <c r="AT168" s="291">
        <f t="shared" si="170"/>
        <v>6853.8461538461543</v>
      </c>
      <c r="AU168" s="291">
        <f t="shared" si="171"/>
        <v>137076.92307692306</v>
      </c>
      <c r="AV168" s="291">
        <f t="shared" si="172"/>
        <v>10966.153846153846</v>
      </c>
      <c r="AW168" s="291">
        <f t="shared" si="173"/>
        <v>10966.153846153846</v>
      </c>
      <c r="AX168" s="291">
        <f t="shared" si="174"/>
        <v>10966.153846153846</v>
      </c>
      <c r="AY168" s="291">
        <f t="shared" si="175"/>
        <v>10966.153846153846</v>
      </c>
      <c r="AZ168" s="291">
        <f t="shared" si="176"/>
        <v>10966.153846153846</v>
      </c>
      <c r="BA168" s="291">
        <f t="shared" si="177"/>
        <v>10966.153846153846</v>
      </c>
      <c r="BB168" s="291">
        <f t="shared" si="178"/>
        <v>137076.92307692306</v>
      </c>
      <c r="BC168" s="291">
        <f t="shared" si="179"/>
        <v>20561.538461538457</v>
      </c>
      <c r="BE168" s="238">
        <f t="shared" si="130"/>
        <v>0</v>
      </c>
      <c r="BF168" s="200">
        <f t="shared" si="131"/>
        <v>0</v>
      </c>
      <c r="BG168" s="200">
        <f t="shared" si="132"/>
        <v>0</v>
      </c>
      <c r="BH168" s="200">
        <f t="shared" si="133"/>
        <v>0</v>
      </c>
      <c r="BI168" s="200">
        <f t="shared" si="134"/>
        <v>178200.00000000003</v>
      </c>
      <c r="BJ168" s="200">
        <f t="shared" si="135"/>
        <v>356400</v>
      </c>
      <c r="BK168" s="200">
        <f t="shared" si="136"/>
        <v>3052423.0080000004</v>
      </c>
      <c r="BL168" s="200">
        <f t="shared" si="137"/>
        <v>0</v>
      </c>
      <c r="BM168" s="200">
        <f t="shared" si="138"/>
        <v>0</v>
      </c>
      <c r="BN168" s="200">
        <f t="shared" si="139"/>
        <v>0</v>
      </c>
      <c r="BO168" s="200">
        <f t="shared" si="140"/>
        <v>0</v>
      </c>
      <c r="BP168" s="200">
        <f t="shared" si="141"/>
        <v>0</v>
      </c>
      <c r="BQ168" s="200">
        <f t="shared" si="142"/>
        <v>0</v>
      </c>
      <c r="BR168" s="200">
        <f t="shared" si="143"/>
        <v>0</v>
      </c>
      <c r="BS168" s="200">
        <f t="shared" si="144"/>
        <v>0</v>
      </c>
      <c r="BT168" s="200">
        <f t="shared" si="145"/>
        <v>0</v>
      </c>
      <c r="BU168" s="200">
        <f t="shared" si="146"/>
        <v>0</v>
      </c>
      <c r="BV168" s="200">
        <f t="shared" si="147"/>
        <v>0</v>
      </c>
      <c r="BW168" s="200">
        <f t="shared" si="148"/>
        <v>0</v>
      </c>
      <c r="BX168" s="200">
        <f t="shared" si="149"/>
        <v>0</v>
      </c>
      <c r="BY168" s="200">
        <f t="shared" si="150"/>
        <v>0</v>
      </c>
      <c r="BZ168" s="200">
        <f t="shared" si="151"/>
        <v>0</v>
      </c>
      <c r="CA168" s="200">
        <f t="shared" si="152"/>
        <v>0</v>
      </c>
      <c r="CB168" s="200">
        <f t="shared" si="153"/>
        <v>0</v>
      </c>
      <c r="CC168" s="238">
        <f t="shared" si="154"/>
        <v>427679.99999999994</v>
      </c>
      <c r="CD168" s="187">
        <f t="shared" si="180"/>
        <v>4014703.0080000004</v>
      </c>
    </row>
    <row r="169" spans="1:82" ht="13.9" x14ac:dyDescent="0.4">
      <c r="A169" s="12" t="str">
        <f>'Fibre Optic'!A169</f>
        <v>Non-operational</v>
      </c>
      <c r="B169" s="12">
        <f>'Fibre Optic'!B169</f>
        <v>29</v>
      </c>
      <c r="C169" t="str">
        <f>'Fibre Optic'!C169</f>
        <v>Katanning to Nyabing</v>
      </c>
      <c r="D169" s="204">
        <f>'DORC build-up'!I113</f>
        <v>1.3</v>
      </c>
      <c r="E169" s="188">
        <v>0</v>
      </c>
      <c r="F169" s="188">
        <v>0</v>
      </c>
      <c r="G169" s="188">
        <v>0</v>
      </c>
      <c r="H169" s="188">
        <v>0</v>
      </c>
      <c r="I169" s="188">
        <v>0</v>
      </c>
      <c r="J169" s="188">
        <v>2</v>
      </c>
      <c r="K169" s="188">
        <v>0</v>
      </c>
      <c r="L169" s="188">
        <v>0</v>
      </c>
      <c r="M169" s="188">
        <v>0</v>
      </c>
      <c r="N169" s="188">
        <v>0</v>
      </c>
      <c r="O169" s="188">
        <v>0</v>
      </c>
      <c r="P169" s="188">
        <v>0</v>
      </c>
      <c r="Q169" s="188">
        <v>0</v>
      </c>
      <c r="R169" s="188">
        <v>0</v>
      </c>
      <c r="S169" s="188">
        <v>0</v>
      </c>
      <c r="T169" s="188">
        <v>0</v>
      </c>
      <c r="U169" s="188">
        <v>0</v>
      </c>
      <c r="V169" s="188">
        <v>0</v>
      </c>
      <c r="W169" s="188">
        <v>0</v>
      </c>
      <c r="X169" s="188">
        <v>0</v>
      </c>
      <c r="Y169" s="188">
        <v>0</v>
      </c>
      <c r="Z169" s="188">
        <v>0</v>
      </c>
      <c r="AA169" s="188">
        <v>0</v>
      </c>
      <c r="AB169" s="188">
        <v>0</v>
      </c>
      <c r="AC169" s="188">
        <v>0</v>
      </c>
      <c r="AE169" s="291">
        <f t="shared" si="155"/>
        <v>68538.461538461532</v>
      </c>
      <c r="AF169" s="291">
        <f t="shared" si="156"/>
        <v>939207.07938461541</v>
      </c>
      <c r="AG169" s="291">
        <f t="shared" si="157"/>
        <v>205615.3846153846</v>
      </c>
      <c r="AH169" s="291">
        <f t="shared" si="158"/>
        <v>20561.538461538457</v>
      </c>
      <c r="AI169" s="291">
        <f t="shared" si="159"/>
        <v>27415.384615384617</v>
      </c>
      <c r="AJ169" s="291">
        <f t="shared" si="160"/>
        <v>68538.461538461532</v>
      </c>
      <c r="AK169" s="291">
        <f t="shared" si="161"/>
        <v>469603.53969230771</v>
      </c>
      <c r="AL169" s="291">
        <f t="shared" si="162"/>
        <v>34269.230769230766</v>
      </c>
      <c r="AM169" s="291">
        <f t="shared" si="163"/>
        <v>6853.8461538461543</v>
      </c>
      <c r="AN169" s="291">
        <f t="shared" si="164"/>
        <v>234801.7698461542</v>
      </c>
      <c r="AO169" s="291">
        <f t="shared" si="165"/>
        <v>137076.92307692306</v>
      </c>
      <c r="AP169" s="291">
        <f t="shared" si="166"/>
        <v>34269.230769230766</v>
      </c>
      <c r="AQ169" s="291">
        <f t="shared" si="167"/>
        <v>41123.076923076915</v>
      </c>
      <c r="AR169" s="291">
        <f t="shared" si="168"/>
        <v>274153.84615384613</v>
      </c>
      <c r="AS169" s="291">
        <f t="shared" si="169"/>
        <v>54830.769230769234</v>
      </c>
      <c r="AT169" s="291">
        <f t="shared" si="170"/>
        <v>6853.8461538461543</v>
      </c>
      <c r="AU169" s="291">
        <f t="shared" si="171"/>
        <v>137076.92307692306</v>
      </c>
      <c r="AV169" s="291">
        <f t="shared" si="172"/>
        <v>10966.153846153846</v>
      </c>
      <c r="AW169" s="291">
        <f t="shared" si="173"/>
        <v>10966.153846153846</v>
      </c>
      <c r="AX169" s="291">
        <f t="shared" si="174"/>
        <v>10966.153846153846</v>
      </c>
      <c r="AY169" s="291">
        <f t="shared" si="175"/>
        <v>10966.153846153846</v>
      </c>
      <c r="AZ169" s="291">
        <f t="shared" si="176"/>
        <v>10966.153846153846</v>
      </c>
      <c r="BA169" s="291">
        <f t="shared" si="177"/>
        <v>10966.153846153846</v>
      </c>
      <c r="BB169" s="291">
        <f t="shared" si="178"/>
        <v>137076.92307692306</v>
      </c>
      <c r="BC169" s="291">
        <f t="shared" si="179"/>
        <v>20561.538461538457</v>
      </c>
      <c r="BE169" s="238">
        <f t="shared" si="130"/>
        <v>0</v>
      </c>
      <c r="BF169" s="200">
        <f t="shared" si="131"/>
        <v>0</v>
      </c>
      <c r="BG169" s="200">
        <f t="shared" si="132"/>
        <v>0</v>
      </c>
      <c r="BH169" s="200">
        <f t="shared" si="133"/>
        <v>0</v>
      </c>
      <c r="BI169" s="200">
        <f t="shared" si="134"/>
        <v>0</v>
      </c>
      <c r="BJ169" s="200">
        <f t="shared" si="135"/>
        <v>178200</v>
      </c>
      <c r="BK169" s="200">
        <f t="shared" si="136"/>
        <v>0</v>
      </c>
      <c r="BL169" s="200">
        <f t="shared" si="137"/>
        <v>0</v>
      </c>
      <c r="BM169" s="200">
        <f t="shared" si="138"/>
        <v>0</v>
      </c>
      <c r="BN169" s="200">
        <f t="shared" si="139"/>
        <v>0</v>
      </c>
      <c r="BO169" s="200">
        <f t="shared" si="140"/>
        <v>0</v>
      </c>
      <c r="BP169" s="200">
        <f t="shared" si="141"/>
        <v>0</v>
      </c>
      <c r="BQ169" s="200">
        <f t="shared" si="142"/>
        <v>0</v>
      </c>
      <c r="BR169" s="200">
        <f t="shared" si="143"/>
        <v>0</v>
      </c>
      <c r="BS169" s="200">
        <f t="shared" si="144"/>
        <v>0</v>
      </c>
      <c r="BT169" s="200">
        <f t="shared" si="145"/>
        <v>0</v>
      </c>
      <c r="BU169" s="200">
        <f t="shared" si="146"/>
        <v>0</v>
      </c>
      <c r="BV169" s="200">
        <f t="shared" si="147"/>
        <v>0</v>
      </c>
      <c r="BW169" s="200">
        <f t="shared" si="148"/>
        <v>0</v>
      </c>
      <c r="BX169" s="200">
        <f t="shared" si="149"/>
        <v>0</v>
      </c>
      <c r="BY169" s="200">
        <f t="shared" si="150"/>
        <v>0</v>
      </c>
      <c r="BZ169" s="200">
        <f t="shared" si="151"/>
        <v>0</v>
      </c>
      <c r="CA169" s="200">
        <f t="shared" si="152"/>
        <v>0</v>
      </c>
      <c r="CB169" s="200">
        <f t="shared" si="153"/>
        <v>0</v>
      </c>
      <c r="CC169" s="238">
        <f t="shared" si="154"/>
        <v>0</v>
      </c>
      <c r="CD169" s="187">
        <f t="shared" si="180"/>
        <v>178200</v>
      </c>
    </row>
    <row r="170" spans="1:82" ht="13.9" x14ac:dyDescent="0.4">
      <c r="A170" s="12" t="str">
        <f>'Fibre Optic'!A170</f>
        <v>Non-operational</v>
      </c>
      <c r="B170" s="12">
        <f>'Fibre Optic'!B170</f>
        <v>30</v>
      </c>
      <c r="C170" t="str">
        <f>'Fibre Optic'!C170</f>
        <v>Katanning East to Katanning South</v>
      </c>
      <c r="D170" s="204">
        <f>'DORC build-up'!I114</f>
        <v>0</v>
      </c>
      <c r="E170" s="188">
        <v>0</v>
      </c>
      <c r="F170" s="188">
        <v>0</v>
      </c>
      <c r="G170" s="188">
        <v>0</v>
      </c>
      <c r="H170" s="188">
        <v>0</v>
      </c>
      <c r="I170" s="188">
        <v>0</v>
      </c>
      <c r="J170" s="188">
        <v>0</v>
      </c>
      <c r="K170" s="188">
        <v>0</v>
      </c>
      <c r="L170" s="188">
        <v>0</v>
      </c>
      <c r="M170" s="188">
        <v>0</v>
      </c>
      <c r="N170" s="188">
        <v>0</v>
      </c>
      <c r="O170" s="188">
        <v>0</v>
      </c>
      <c r="P170" s="188">
        <v>0</v>
      </c>
      <c r="Q170" s="188">
        <v>0</v>
      </c>
      <c r="R170" s="188">
        <v>0</v>
      </c>
      <c r="S170" s="188">
        <v>0</v>
      </c>
      <c r="T170" s="188">
        <v>0</v>
      </c>
      <c r="U170" s="188">
        <v>0</v>
      </c>
      <c r="V170" s="188">
        <v>0</v>
      </c>
      <c r="W170" s="188">
        <v>0</v>
      </c>
      <c r="X170" s="188">
        <v>0</v>
      </c>
      <c r="Y170" s="188">
        <v>0</v>
      </c>
      <c r="Z170" s="188">
        <v>0</v>
      </c>
      <c r="AA170" s="188">
        <v>0</v>
      </c>
      <c r="AB170" s="188">
        <v>0</v>
      </c>
      <c r="AC170" s="188">
        <v>0</v>
      </c>
      <c r="AE170" s="291">
        <f t="shared" si="155"/>
        <v>68538.461538461532</v>
      </c>
      <c r="AF170" s="291">
        <f t="shared" si="156"/>
        <v>939207.07938461541</v>
      </c>
      <c r="AG170" s="291">
        <f t="shared" si="157"/>
        <v>205615.3846153846</v>
      </c>
      <c r="AH170" s="291">
        <f t="shared" si="158"/>
        <v>20561.538461538457</v>
      </c>
      <c r="AI170" s="291">
        <f t="shared" si="159"/>
        <v>27415.384615384617</v>
      </c>
      <c r="AJ170" s="291">
        <f t="shared" si="160"/>
        <v>68538.461538461532</v>
      </c>
      <c r="AK170" s="291">
        <f t="shared" si="161"/>
        <v>469603.53969230771</v>
      </c>
      <c r="AL170" s="291">
        <f t="shared" si="162"/>
        <v>34269.230769230766</v>
      </c>
      <c r="AM170" s="291">
        <f t="shared" si="163"/>
        <v>6853.8461538461543</v>
      </c>
      <c r="AN170" s="291">
        <f t="shared" si="164"/>
        <v>234801.7698461542</v>
      </c>
      <c r="AO170" s="291">
        <f t="shared" si="165"/>
        <v>137076.92307692306</v>
      </c>
      <c r="AP170" s="291">
        <f t="shared" si="166"/>
        <v>34269.230769230766</v>
      </c>
      <c r="AQ170" s="291">
        <f t="shared" si="167"/>
        <v>41123.076923076915</v>
      </c>
      <c r="AR170" s="291">
        <f t="shared" si="168"/>
        <v>274153.84615384613</v>
      </c>
      <c r="AS170" s="291">
        <f t="shared" si="169"/>
        <v>54830.769230769234</v>
      </c>
      <c r="AT170" s="291">
        <f t="shared" si="170"/>
        <v>6853.8461538461543</v>
      </c>
      <c r="AU170" s="291">
        <f t="shared" si="171"/>
        <v>137076.92307692306</v>
      </c>
      <c r="AV170" s="291">
        <f t="shared" si="172"/>
        <v>10966.153846153846</v>
      </c>
      <c r="AW170" s="291">
        <f t="shared" si="173"/>
        <v>10966.153846153846</v>
      </c>
      <c r="AX170" s="291">
        <f t="shared" si="174"/>
        <v>10966.153846153846</v>
      </c>
      <c r="AY170" s="291">
        <f t="shared" si="175"/>
        <v>10966.153846153846</v>
      </c>
      <c r="AZ170" s="291">
        <f t="shared" si="176"/>
        <v>10966.153846153846</v>
      </c>
      <c r="BA170" s="291">
        <f t="shared" si="177"/>
        <v>10966.153846153846</v>
      </c>
      <c r="BB170" s="291">
        <f t="shared" si="178"/>
        <v>137076.92307692306</v>
      </c>
      <c r="BC170" s="291">
        <f t="shared" si="179"/>
        <v>20561.538461538457</v>
      </c>
      <c r="BE170" s="238">
        <f t="shared" si="130"/>
        <v>0</v>
      </c>
      <c r="BF170" s="200">
        <f t="shared" si="131"/>
        <v>0</v>
      </c>
      <c r="BG170" s="200">
        <f t="shared" si="132"/>
        <v>0</v>
      </c>
      <c r="BH170" s="200">
        <f t="shared" si="133"/>
        <v>0</v>
      </c>
      <c r="BI170" s="200">
        <f t="shared" si="134"/>
        <v>0</v>
      </c>
      <c r="BJ170" s="200">
        <f t="shared" si="135"/>
        <v>0</v>
      </c>
      <c r="BK170" s="200">
        <f t="shared" si="136"/>
        <v>0</v>
      </c>
      <c r="BL170" s="200">
        <f t="shared" si="137"/>
        <v>0</v>
      </c>
      <c r="BM170" s="200">
        <f t="shared" si="138"/>
        <v>0</v>
      </c>
      <c r="BN170" s="200">
        <f t="shared" si="139"/>
        <v>0</v>
      </c>
      <c r="BO170" s="200">
        <f t="shared" si="140"/>
        <v>0</v>
      </c>
      <c r="BP170" s="200">
        <f t="shared" si="141"/>
        <v>0</v>
      </c>
      <c r="BQ170" s="200">
        <f t="shared" si="142"/>
        <v>0</v>
      </c>
      <c r="BR170" s="200">
        <f t="shared" si="143"/>
        <v>0</v>
      </c>
      <c r="BS170" s="200">
        <f t="shared" si="144"/>
        <v>0</v>
      </c>
      <c r="BT170" s="200">
        <f t="shared" si="145"/>
        <v>0</v>
      </c>
      <c r="BU170" s="200">
        <f t="shared" si="146"/>
        <v>0</v>
      </c>
      <c r="BV170" s="200">
        <f t="shared" si="147"/>
        <v>0</v>
      </c>
      <c r="BW170" s="200">
        <f t="shared" si="148"/>
        <v>0</v>
      </c>
      <c r="BX170" s="200">
        <f t="shared" si="149"/>
        <v>0</v>
      </c>
      <c r="BY170" s="200">
        <f t="shared" si="150"/>
        <v>0</v>
      </c>
      <c r="BZ170" s="200">
        <f t="shared" si="151"/>
        <v>0</v>
      </c>
      <c r="CA170" s="200">
        <f t="shared" si="152"/>
        <v>0</v>
      </c>
      <c r="CB170" s="200">
        <f t="shared" si="153"/>
        <v>0</v>
      </c>
      <c r="CC170" s="238">
        <f t="shared" si="154"/>
        <v>0</v>
      </c>
      <c r="CD170" s="187">
        <f t="shared" si="180"/>
        <v>0</v>
      </c>
    </row>
    <row r="171" spans="1:82" ht="13.9" x14ac:dyDescent="0.4">
      <c r="A171" s="12" t="str">
        <f>'Fibre Optic'!A171</f>
        <v>Non-operational</v>
      </c>
      <c r="B171" s="12">
        <f>'Fibre Optic'!B171</f>
        <v>31</v>
      </c>
      <c r="C171" t="str">
        <f>'Fibre Optic'!C171</f>
        <v>Tambellup to Gnowangerup</v>
      </c>
      <c r="D171" s="204">
        <f>'DORC build-up'!I115</f>
        <v>1.3</v>
      </c>
      <c r="E171" s="188">
        <v>0</v>
      </c>
      <c r="F171" s="188">
        <v>0</v>
      </c>
      <c r="G171" s="188">
        <v>0</v>
      </c>
      <c r="H171" s="188">
        <v>0</v>
      </c>
      <c r="I171" s="188">
        <v>0</v>
      </c>
      <c r="J171" s="188">
        <v>1</v>
      </c>
      <c r="K171" s="188">
        <v>0</v>
      </c>
      <c r="L171" s="188">
        <v>0</v>
      </c>
      <c r="M171" s="188">
        <v>0</v>
      </c>
      <c r="N171" s="188">
        <v>0</v>
      </c>
      <c r="O171" s="188">
        <v>0</v>
      </c>
      <c r="P171" s="188">
        <v>0</v>
      </c>
      <c r="Q171" s="188">
        <v>0</v>
      </c>
      <c r="R171" s="188">
        <v>0</v>
      </c>
      <c r="S171" s="188">
        <v>0</v>
      </c>
      <c r="T171" s="188">
        <v>0</v>
      </c>
      <c r="U171" s="188">
        <v>0</v>
      </c>
      <c r="V171" s="188">
        <v>0</v>
      </c>
      <c r="W171" s="188">
        <v>0</v>
      </c>
      <c r="X171" s="188">
        <v>0</v>
      </c>
      <c r="Y171" s="188">
        <v>0</v>
      </c>
      <c r="Z171" s="188">
        <v>0</v>
      </c>
      <c r="AA171" s="188">
        <v>0</v>
      </c>
      <c r="AB171" s="188">
        <v>0</v>
      </c>
      <c r="AC171" s="188">
        <v>0</v>
      </c>
      <c r="AE171" s="291">
        <f t="shared" si="155"/>
        <v>68538.461538461532</v>
      </c>
      <c r="AF171" s="291">
        <f t="shared" si="156"/>
        <v>939207.07938461541</v>
      </c>
      <c r="AG171" s="291">
        <f t="shared" si="157"/>
        <v>205615.3846153846</v>
      </c>
      <c r="AH171" s="291">
        <f t="shared" si="158"/>
        <v>20561.538461538457</v>
      </c>
      <c r="AI171" s="291">
        <f t="shared" si="159"/>
        <v>27415.384615384617</v>
      </c>
      <c r="AJ171" s="291">
        <f t="shared" si="160"/>
        <v>68538.461538461532</v>
      </c>
      <c r="AK171" s="291">
        <f t="shared" si="161"/>
        <v>469603.53969230771</v>
      </c>
      <c r="AL171" s="291">
        <f t="shared" si="162"/>
        <v>34269.230769230766</v>
      </c>
      <c r="AM171" s="291">
        <f t="shared" si="163"/>
        <v>6853.8461538461543</v>
      </c>
      <c r="AN171" s="291">
        <f t="shared" si="164"/>
        <v>234801.7698461542</v>
      </c>
      <c r="AO171" s="291">
        <f t="shared" si="165"/>
        <v>137076.92307692306</v>
      </c>
      <c r="AP171" s="291">
        <f t="shared" si="166"/>
        <v>34269.230769230766</v>
      </c>
      <c r="AQ171" s="291">
        <f t="shared" si="167"/>
        <v>41123.076923076915</v>
      </c>
      <c r="AR171" s="291">
        <f t="shared" si="168"/>
        <v>274153.84615384613</v>
      </c>
      <c r="AS171" s="291">
        <f t="shared" si="169"/>
        <v>54830.769230769234</v>
      </c>
      <c r="AT171" s="291">
        <f t="shared" si="170"/>
        <v>6853.8461538461543</v>
      </c>
      <c r="AU171" s="291">
        <f t="shared" si="171"/>
        <v>137076.92307692306</v>
      </c>
      <c r="AV171" s="291">
        <f t="shared" si="172"/>
        <v>10966.153846153846</v>
      </c>
      <c r="AW171" s="291">
        <f t="shared" si="173"/>
        <v>10966.153846153846</v>
      </c>
      <c r="AX171" s="291">
        <f t="shared" si="174"/>
        <v>10966.153846153846</v>
      </c>
      <c r="AY171" s="291">
        <f t="shared" si="175"/>
        <v>10966.153846153846</v>
      </c>
      <c r="AZ171" s="291">
        <f t="shared" si="176"/>
        <v>10966.153846153846</v>
      </c>
      <c r="BA171" s="291">
        <f t="shared" si="177"/>
        <v>10966.153846153846</v>
      </c>
      <c r="BB171" s="291">
        <f t="shared" si="178"/>
        <v>137076.92307692306</v>
      </c>
      <c r="BC171" s="291">
        <f t="shared" si="179"/>
        <v>20561.538461538457</v>
      </c>
      <c r="BE171" s="238">
        <f t="shared" si="130"/>
        <v>0</v>
      </c>
      <c r="BF171" s="200">
        <f t="shared" si="131"/>
        <v>0</v>
      </c>
      <c r="BG171" s="200">
        <f t="shared" si="132"/>
        <v>0</v>
      </c>
      <c r="BH171" s="200">
        <f t="shared" si="133"/>
        <v>0</v>
      </c>
      <c r="BI171" s="200">
        <f t="shared" si="134"/>
        <v>0</v>
      </c>
      <c r="BJ171" s="200">
        <f t="shared" si="135"/>
        <v>89100</v>
      </c>
      <c r="BK171" s="200">
        <f t="shared" si="136"/>
        <v>0</v>
      </c>
      <c r="BL171" s="200">
        <f t="shared" si="137"/>
        <v>0</v>
      </c>
      <c r="BM171" s="200">
        <f t="shared" si="138"/>
        <v>0</v>
      </c>
      <c r="BN171" s="200">
        <f t="shared" si="139"/>
        <v>0</v>
      </c>
      <c r="BO171" s="200">
        <f t="shared" si="140"/>
        <v>0</v>
      </c>
      <c r="BP171" s="200">
        <f t="shared" si="141"/>
        <v>0</v>
      </c>
      <c r="BQ171" s="200">
        <f t="shared" si="142"/>
        <v>0</v>
      </c>
      <c r="BR171" s="200">
        <f t="shared" si="143"/>
        <v>0</v>
      </c>
      <c r="BS171" s="200">
        <f t="shared" si="144"/>
        <v>0</v>
      </c>
      <c r="BT171" s="200">
        <f t="shared" si="145"/>
        <v>0</v>
      </c>
      <c r="BU171" s="200">
        <f t="shared" si="146"/>
        <v>0</v>
      </c>
      <c r="BV171" s="200">
        <f t="shared" si="147"/>
        <v>0</v>
      </c>
      <c r="BW171" s="200">
        <f t="shared" si="148"/>
        <v>0</v>
      </c>
      <c r="BX171" s="200">
        <f t="shared" si="149"/>
        <v>0</v>
      </c>
      <c r="BY171" s="200">
        <f t="shared" si="150"/>
        <v>0</v>
      </c>
      <c r="BZ171" s="200">
        <f t="shared" si="151"/>
        <v>0</v>
      </c>
      <c r="CA171" s="200">
        <f t="shared" si="152"/>
        <v>0</v>
      </c>
      <c r="CB171" s="200">
        <f t="shared" si="153"/>
        <v>0</v>
      </c>
      <c r="CC171" s="238">
        <f t="shared" si="154"/>
        <v>0</v>
      </c>
      <c r="CD171" s="187">
        <f t="shared" si="180"/>
        <v>89100</v>
      </c>
    </row>
    <row r="172" spans="1:82" ht="13.9" x14ac:dyDescent="0.4">
      <c r="A172" s="12" t="str">
        <f>'Fibre Optic'!A172</f>
        <v>Non-operational</v>
      </c>
      <c r="B172" s="12">
        <f>'Fibre Optic'!B172</f>
        <v>32</v>
      </c>
      <c r="C172" t="str">
        <f>'Fibre Optic'!C172</f>
        <v>West Merredin to Kondinin</v>
      </c>
      <c r="D172" s="204">
        <f>'DORC build-up'!I116</f>
        <v>1.3</v>
      </c>
      <c r="E172" s="188">
        <v>0</v>
      </c>
      <c r="F172" s="188">
        <v>0</v>
      </c>
      <c r="G172" s="188">
        <v>0</v>
      </c>
      <c r="H172" s="188">
        <v>0</v>
      </c>
      <c r="I172" s="188">
        <v>0</v>
      </c>
      <c r="J172" s="188">
        <v>7</v>
      </c>
      <c r="K172" s="188">
        <v>0</v>
      </c>
      <c r="L172" s="188">
        <v>0</v>
      </c>
      <c r="M172" s="188">
        <v>0</v>
      </c>
      <c r="N172" s="188">
        <v>0</v>
      </c>
      <c r="O172" s="188">
        <v>0</v>
      </c>
      <c r="P172" s="188">
        <v>0</v>
      </c>
      <c r="Q172" s="188">
        <v>0</v>
      </c>
      <c r="R172" s="188">
        <v>0</v>
      </c>
      <c r="S172" s="188">
        <v>0</v>
      </c>
      <c r="T172" s="188">
        <v>0</v>
      </c>
      <c r="U172" s="188">
        <v>0</v>
      </c>
      <c r="V172" s="188">
        <v>0</v>
      </c>
      <c r="W172" s="188">
        <v>0</v>
      </c>
      <c r="X172" s="188">
        <v>0</v>
      </c>
      <c r="Y172" s="188">
        <v>0</v>
      </c>
      <c r="Z172" s="188">
        <v>0</v>
      </c>
      <c r="AA172" s="188">
        <v>1</v>
      </c>
      <c r="AB172" s="188">
        <v>0</v>
      </c>
      <c r="AC172" s="188">
        <v>0</v>
      </c>
      <c r="AE172" s="291">
        <f t="shared" si="155"/>
        <v>68538.461538461532</v>
      </c>
      <c r="AF172" s="291">
        <f t="shared" si="156"/>
        <v>939207.07938461541</v>
      </c>
      <c r="AG172" s="291">
        <f t="shared" si="157"/>
        <v>205615.3846153846</v>
      </c>
      <c r="AH172" s="291">
        <f t="shared" si="158"/>
        <v>20561.538461538457</v>
      </c>
      <c r="AI172" s="291">
        <f t="shared" si="159"/>
        <v>27415.384615384617</v>
      </c>
      <c r="AJ172" s="291">
        <f t="shared" si="160"/>
        <v>68538.461538461532</v>
      </c>
      <c r="AK172" s="291">
        <f t="shared" si="161"/>
        <v>469603.53969230771</v>
      </c>
      <c r="AL172" s="291">
        <f t="shared" si="162"/>
        <v>34269.230769230766</v>
      </c>
      <c r="AM172" s="291">
        <f t="shared" si="163"/>
        <v>6853.8461538461543</v>
      </c>
      <c r="AN172" s="291">
        <f t="shared" si="164"/>
        <v>234801.7698461542</v>
      </c>
      <c r="AO172" s="291">
        <f t="shared" si="165"/>
        <v>137076.92307692306</v>
      </c>
      <c r="AP172" s="291">
        <f t="shared" si="166"/>
        <v>34269.230769230766</v>
      </c>
      <c r="AQ172" s="291">
        <f t="shared" si="167"/>
        <v>41123.076923076915</v>
      </c>
      <c r="AR172" s="291">
        <f t="shared" si="168"/>
        <v>274153.84615384613</v>
      </c>
      <c r="AS172" s="291">
        <f t="shared" si="169"/>
        <v>54830.769230769234</v>
      </c>
      <c r="AT172" s="291">
        <f t="shared" si="170"/>
        <v>6853.8461538461543</v>
      </c>
      <c r="AU172" s="291">
        <f t="shared" si="171"/>
        <v>137076.92307692306</v>
      </c>
      <c r="AV172" s="291">
        <f t="shared" si="172"/>
        <v>10966.153846153846</v>
      </c>
      <c r="AW172" s="291">
        <f t="shared" si="173"/>
        <v>10966.153846153846</v>
      </c>
      <c r="AX172" s="291">
        <f t="shared" si="174"/>
        <v>10966.153846153846</v>
      </c>
      <c r="AY172" s="291">
        <f t="shared" si="175"/>
        <v>10966.153846153846</v>
      </c>
      <c r="AZ172" s="291">
        <f t="shared" si="176"/>
        <v>10966.153846153846</v>
      </c>
      <c r="BA172" s="291">
        <f t="shared" si="177"/>
        <v>10966.153846153846</v>
      </c>
      <c r="BB172" s="291">
        <f t="shared" si="178"/>
        <v>137076.92307692306</v>
      </c>
      <c r="BC172" s="291">
        <f t="shared" si="179"/>
        <v>20561.538461538457</v>
      </c>
      <c r="BE172" s="238">
        <f t="shared" si="130"/>
        <v>0</v>
      </c>
      <c r="BF172" s="200">
        <f t="shared" si="131"/>
        <v>0</v>
      </c>
      <c r="BG172" s="200">
        <f t="shared" si="132"/>
        <v>0</v>
      </c>
      <c r="BH172" s="200">
        <f t="shared" si="133"/>
        <v>0</v>
      </c>
      <c r="BI172" s="200">
        <f t="shared" si="134"/>
        <v>0</v>
      </c>
      <c r="BJ172" s="200">
        <f t="shared" si="135"/>
        <v>623700</v>
      </c>
      <c r="BK172" s="200">
        <f t="shared" si="136"/>
        <v>0</v>
      </c>
      <c r="BL172" s="200">
        <f t="shared" si="137"/>
        <v>0</v>
      </c>
      <c r="BM172" s="200">
        <f t="shared" si="138"/>
        <v>0</v>
      </c>
      <c r="BN172" s="200">
        <f t="shared" si="139"/>
        <v>0</v>
      </c>
      <c r="BO172" s="200">
        <f t="shared" si="140"/>
        <v>0</v>
      </c>
      <c r="BP172" s="200">
        <f t="shared" si="141"/>
        <v>0</v>
      </c>
      <c r="BQ172" s="200">
        <f t="shared" si="142"/>
        <v>0</v>
      </c>
      <c r="BR172" s="200">
        <f t="shared" si="143"/>
        <v>0</v>
      </c>
      <c r="BS172" s="200">
        <f t="shared" si="144"/>
        <v>0</v>
      </c>
      <c r="BT172" s="200">
        <f t="shared" si="145"/>
        <v>0</v>
      </c>
      <c r="BU172" s="200">
        <f t="shared" si="146"/>
        <v>0</v>
      </c>
      <c r="BV172" s="200">
        <f t="shared" si="147"/>
        <v>0</v>
      </c>
      <c r="BW172" s="200">
        <f t="shared" si="148"/>
        <v>0</v>
      </c>
      <c r="BX172" s="200">
        <f t="shared" si="149"/>
        <v>0</v>
      </c>
      <c r="BY172" s="200">
        <f t="shared" si="150"/>
        <v>0</v>
      </c>
      <c r="BZ172" s="200">
        <f t="shared" si="151"/>
        <v>0</v>
      </c>
      <c r="CA172" s="200">
        <f t="shared" si="152"/>
        <v>14256</v>
      </c>
      <c r="CB172" s="200">
        <f t="shared" si="153"/>
        <v>0</v>
      </c>
      <c r="CC172" s="238">
        <f t="shared" si="154"/>
        <v>0</v>
      </c>
      <c r="CD172" s="187">
        <f t="shared" si="180"/>
        <v>637956</v>
      </c>
    </row>
    <row r="173" spans="1:82" ht="13.9" x14ac:dyDescent="0.4">
      <c r="A173" s="12" t="str">
        <f>'Fibre Optic'!A173</f>
        <v>Non-operational</v>
      </c>
      <c r="B173" s="12">
        <f>'Fibre Optic'!B173</f>
        <v>33</v>
      </c>
      <c r="C173" t="str">
        <f>'Fibre Optic'!C173</f>
        <v>West Merredin to Trayning</v>
      </c>
      <c r="D173" s="204">
        <f>'DORC build-up'!I117</f>
        <v>1.2</v>
      </c>
      <c r="E173" s="188">
        <v>0</v>
      </c>
      <c r="F173" s="188">
        <v>0</v>
      </c>
      <c r="G173" s="188">
        <v>0</v>
      </c>
      <c r="H173" s="188">
        <v>0</v>
      </c>
      <c r="I173" s="188">
        <v>0</v>
      </c>
      <c r="J173" s="188">
        <v>3</v>
      </c>
      <c r="K173" s="188">
        <v>0</v>
      </c>
      <c r="L173" s="188">
        <v>0</v>
      </c>
      <c r="M173" s="188">
        <v>0</v>
      </c>
      <c r="N173" s="188">
        <v>0</v>
      </c>
      <c r="O173" s="188">
        <v>0</v>
      </c>
      <c r="P173" s="188">
        <v>0</v>
      </c>
      <c r="Q173" s="188">
        <v>0</v>
      </c>
      <c r="R173" s="188">
        <v>0</v>
      </c>
      <c r="S173" s="188">
        <v>0</v>
      </c>
      <c r="T173" s="188">
        <v>0</v>
      </c>
      <c r="U173" s="188">
        <v>0</v>
      </c>
      <c r="V173" s="188">
        <v>0</v>
      </c>
      <c r="W173" s="188">
        <v>0</v>
      </c>
      <c r="X173" s="188">
        <v>0</v>
      </c>
      <c r="Y173" s="188">
        <v>0</v>
      </c>
      <c r="Z173" s="188">
        <v>4</v>
      </c>
      <c r="AA173" s="188">
        <v>0</v>
      </c>
      <c r="AB173" s="188">
        <v>0</v>
      </c>
      <c r="AC173" s="188">
        <v>0</v>
      </c>
      <c r="AE173" s="291">
        <f t="shared" si="155"/>
        <v>68538.461538461532</v>
      </c>
      <c r="AF173" s="291">
        <f t="shared" si="156"/>
        <v>939207.07938461541</v>
      </c>
      <c r="AG173" s="291">
        <f t="shared" si="157"/>
        <v>205615.3846153846</v>
      </c>
      <c r="AH173" s="291">
        <f t="shared" si="158"/>
        <v>20561.538461538457</v>
      </c>
      <c r="AI173" s="291">
        <f t="shared" si="159"/>
        <v>27415.384615384617</v>
      </c>
      <c r="AJ173" s="291">
        <f t="shared" si="160"/>
        <v>68538.461538461532</v>
      </c>
      <c r="AK173" s="291">
        <f t="shared" si="161"/>
        <v>469603.53969230771</v>
      </c>
      <c r="AL173" s="291">
        <f t="shared" si="162"/>
        <v>34269.230769230766</v>
      </c>
      <c r="AM173" s="291">
        <f t="shared" si="163"/>
        <v>6853.8461538461543</v>
      </c>
      <c r="AN173" s="291">
        <f t="shared" si="164"/>
        <v>234801.7698461542</v>
      </c>
      <c r="AO173" s="291">
        <f t="shared" si="165"/>
        <v>137076.92307692306</v>
      </c>
      <c r="AP173" s="291">
        <f t="shared" si="166"/>
        <v>34269.230769230766</v>
      </c>
      <c r="AQ173" s="291">
        <f t="shared" si="167"/>
        <v>41123.076923076915</v>
      </c>
      <c r="AR173" s="291">
        <f t="shared" si="168"/>
        <v>274153.84615384613</v>
      </c>
      <c r="AS173" s="291">
        <f t="shared" si="169"/>
        <v>54830.769230769234</v>
      </c>
      <c r="AT173" s="291">
        <f t="shared" si="170"/>
        <v>6853.8461538461543</v>
      </c>
      <c r="AU173" s="291">
        <f t="shared" si="171"/>
        <v>137076.92307692306</v>
      </c>
      <c r="AV173" s="291">
        <f t="shared" si="172"/>
        <v>10966.153846153846</v>
      </c>
      <c r="AW173" s="291">
        <f t="shared" si="173"/>
        <v>10966.153846153846</v>
      </c>
      <c r="AX173" s="291">
        <f t="shared" si="174"/>
        <v>10966.153846153846</v>
      </c>
      <c r="AY173" s="291">
        <f t="shared" si="175"/>
        <v>10966.153846153846</v>
      </c>
      <c r="AZ173" s="291">
        <f t="shared" si="176"/>
        <v>10966.153846153846</v>
      </c>
      <c r="BA173" s="291">
        <f t="shared" si="177"/>
        <v>10966.153846153846</v>
      </c>
      <c r="BB173" s="291">
        <f t="shared" si="178"/>
        <v>137076.92307692306</v>
      </c>
      <c r="BC173" s="291">
        <f t="shared" si="179"/>
        <v>20561.538461538457</v>
      </c>
      <c r="BE173" s="238">
        <f t="shared" si="130"/>
        <v>0</v>
      </c>
      <c r="BF173" s="200">
        <f t="shared" si="131"/>
        <v>0</v>
      </c>
      <c r="BG173" s="200">
        <f t="shared" si="132"/>
        <v>0</v>
      </c>
      <c r="BH173" s="200">
        <f t="shared" si="133"/>
        <v>0</v>
      </c>
      <c r="BI173" s="200">
        <f t="shared" si="134"/>
        <v>0</v>
      </c>
      <c r="BJ173" s="200">
        <f t="shared" si="135"/>
        <v>246738.4615384615</v>
      </c>
      <c r="BK173" s="200">
        <f t="shared" si="136"/>
        <v>0</v>
      </c>
      <c r="BL173" s="200">
        <f t="shared" si="137"/>
        <v>0</v>
      </c>
      <c r="BM173" s="200">
        <f t="shared" si="138"/>
        <v>0</v>
      </c>
      <c r="BN173" s="200">
        <f t="shared" si="139"/>
        <v>0</v>
      </c>
      <c r="BO173" s="200">
        <f t="shared" si="140"/>
        <v>0</v>
      </c>
      <c r="BP173" s="200">
        <f t="shared" si="141"/>
        <v>0</v>
      </c>
      <c r="BQ173" s="200">
        <f t="shared" si="142"/>
        <v>0</v>
      </c>
      <c r="BR173" s="200">
        <f t="shared" si="143"/>
        <v>0</v>
      </c>
      <c r="BS173" s="200">
        <f t="shared" si="144"/>
        <v>0</v>
      </c>
      <c r="BT173" s="200">
        <f t="shared" si="145"/>
        <v>0</v>
      </c>
      <c r="BU173" s="200">
        <f t="shared" si="146"/>
        <v>0</v>
      </c>
      <c r="BV173" s="200">
        <f t="shared" si="147"/>
        <v>0</v>
      </c>
      <c r="BW173" s="200">
        <f t="shared" si="148"/>
        <v>0</v>
      </c>
      <c r="BX173" s="200">
        <f t="shared" si="149"/>
        <v>0</v>
      </c>
      <c r="BY173" s="200">
        <f t="shared" si="150"/>
        <v>0</v>
      </c>
      <c r="BZ173" s="200">
        <f t="shared" si="151"/>
        <v>52637.538461538461</v>
      </c>
      <c r="CA173" s="200">
        <f t="shared" si="152"/>
        <v>0</v>
      </c>
      <c r="CB173" s="200">
        <f t="shared" si="153"/>
        <v>0</v>
      </c>
      <c r="CC173" s="238">
        <f t="shared" si="154"/>
        <v>0</v>
      </c>
      <c r="CD173" s="187">
        <f t="shared" si="180"/>
        <v>299375.99999999994</v>
      </c>
    </row>
    <row r="174" spans="1:82" ht="13.9" x14ac:dyDescent="0.4">
      <c r="A174" s="12" t="str">
        <f>'Fibre Optic'!A174</f>
        <v>Central</v>
      </c>
      <c r="B174" s="12">
        <f>'Fibre Optic'!B174</f>
        <v>34</v>
      </c>
      <c r="C174" t="str">
        <f>'Fibre Optic'!C174</f>
        <v>Avon Yard to Goomalling</v>
      </c>
      <c r="D174" s="204">
        <f>'DORC build-up'!I118</f>
        <v>1.2</v>
      </c>
      <c r="E174" s="188">
        <v>0</v>
      </c>
      <c r="F174" s="188">
        <v>1</v>
      </c>
      <c r="G174" s="188">
        <v>0</v>
      </c>
      <c r="H174" s="188">
        <v>0</v>
      </c>
      <c r="I174" s="188">
        <v>6</v>
      </c>
      <c r="J174" s="188">
        <v>4</v>
      </c>
      <c r="K174" s="188">
        <v>5</v>
      </c>
      <c r="L174" s="188">
        <v>0</v>
      </c>
      <c r="M174" s="188">
        <v>2</v>
      </c>
      <c r="N174" s="188">
        <v>0</v>
      </c>
      <c r="O174" s="188">
        <v>1</v>
      </c>
      <c r="P174" s="188">
        <v>0</v>
      </c>
      <c r="Q174" s="188">
        <v>0</v>
      </c>
      <c r="R174" s="188">
        <v>0</v>
      </c>
      <c r="S174" s="188">
        <v>2</v>
      </c>
      <c r="T174" s="188">
        <v>0</v>
      </c>
      <c r="U174" s="188">
        <v>0</v>
      </c>
      <c r="V174" s="188">
        <v>1</v>
      </c>
      <c r="W174" s="188">
        <v>0</v>
      </c>
      <c r="X174" s="188">
        <v>0</v>
      </c>
      <c r="Y174" s="188">
        <v>0</v>
      </c>
      <c r="Z174" s="188">
        <v>20</v>
      </c>
      <c r="AA174" s="188">
        <v>0</v>
      </c>
      <c r="AB174" s="188">
        <v>0</v>
      </c>
      <c r="AC174" s="188">
        <v>2</v>
      </c>
      <c r="AE174" s="291">
        <f t="shared" si="155"/>
        <v>68538.461538461532</v>
      </c>
      <c r="AF174" s="291">
        <f t="shared" si="156"/>
        <v>939207.07938461541</v>
      </c>
      <c r="AG174" s="291">
        <f t="shared" si="157"/>
        <v>205615.3846153846</v>
      </c>
      <c r="AH174" s="291">
        <f t="shared" si="158"/>
        <v>20561.538461538457</v>
      </c>
      <c r="AI174" s="291">
        <f t="shared" si="159"/>
        <v>27415.384615384617</v>
      </c>
      <c r="AJ174" s="291">
        <f t="shared" si="160"/>
        <v>68538.461538461532</v>
      </c>
      <c r="AK174" s="291">
        <f t="shared" si="161"/>
        <v>469603.53969230771</v>
      </c>
      <c r="AL174" s="291">
        <f t="shared" si="162"/>
        <v>34269.230769230766</v>
      </c>
      <c r="AM174" s="291">
        <f t="shared" si="163"/>
        <v>6853.8461538461543</v>
      </c>
      <c r="AN174" s="291">
        <f t="shared" si="164"/>
        <v>234801.7698461542</v>
      </c>
      <c r="AO174" s="291">
        <f t="shared" si="165"/>
        <v>137076.92307692306</v>
      </c>
      <c r="AP174" s="291">
        <f t="shared" si="166"/>
        <v>34269.230769230766</v>
      </c>
      <c r="AQ174" s="291">
        <f t="shared" si="167"/>
        <v>41123.076923076915</v>
      </c>
      <c r="AR174" s="291">
        <f t="shared" si="168"/>
        <v>274153.84615384613</v>
      </c>
      <c r="AS174" s="291">
        <f t="shared" si="169"/>
        <v>54830.769230769234</v>
      </c>
      <c r="AT174" s="291">
        <f t="shared" si="170"/>
        <v>6853.8461538461543</v>
      </c>
      <c r="AU174" s="291">
        <f t="shared" si="171"/>
        <v>137076.92307692306</v>
      </c>
      <c r="AV174" s="291">
        <f t="shared" si="172"/>
        <v>10966.153846153846</v>
      </c>
      <c r="AW174" s="291">
        <f t="shared" si="173"/>
        <v>10966.153846153846</v>
      </c>
      <c r="AX174" s="291">
        <f t="shared" si="174"/>
        <v>10966.153846153846</v>
      </c>
      <c r="AY174" s="291">
        <f t="shared" si="175"/>
        <v>10966.153846153846</v>
      </c>
      <c r="AZ174" s="291">
        <f t="shared" si="176"/>
        <v>10966.153846153846</v>
      </c>
      <c r="BA174" s="291">
        <f t="shared" si="177"/>
        <v>10966.153846153846</v>
      </c>
      <c r="BB174" s="291">
        <f t="shared" si="178"/>
        <v>137076.92307692306</v>
      </c>
      <c r="BC174" s="291">
        <f t="shared" si="179"/>
        <v>20561.538461538457</v>
      </c>
      <c r="BE174" s="238">
        <f t="shared" si="130"/>
        <v>0</v>
      </c>
      <c r="BF174" s="200">
        <f t="shared" si="131"/>
        <v>1127048.4952615385</v>
      </c>
      <c r="BG174" s="200">
        <f t="shared" si="132"/>
        <v>0</v>
      </c>
      <c r="BH174" s="200">
        <f t="shared" si="133"/>
        <v>0</v>
      </c>
      <c r="BI174" s="200">
        <f t="shared" si="134"/>
        <v>197390.76923076922</v>
      </c>
      <c r="BJ174" s="200">
        <f t="shared" si="135"/>
        <v>328984.61538461532</v>
      </c>
      <c r="BK174" s="200">
        <f t="shared" si="136"/>
        <v>2817621.2381538465</v>
      </c>
      <c r="BL174" s="200">
        <f t="shared" si="137"/>
        <v>0</v>
      </c>
      <c r="BM174" s="200">
        <f t="shared" si="138"/>
        <v>16449.23076923077</v>
      </c>
      <c r="BN174" s="200">
        <f t="shared" si="139"/>
        <v>0</v>
      </c>
      <c r="BO174" s="200">
        <f t="shared" si="140"/>
        <v>164492.30769230766</v>
      </c>
      <c r="BP174" s="200">
        <f t="shared" si="141"/>
        <v>0</v>
      </c>
      <c r="BQ174" s="200">
        <f t="shared" si="142"/>
        <v>0</v>
      </c>
      <c r="BR174" s="200">
        <f t="shared" si="143"/>
        <v>0</v>
      </c>
      <c r="BS174" s="200">
        <f t="shared" si="144"/>
        <v>131593.84615384616</v>
      </c>
      <c r="BT174" s="200">
        <f t="shared" si="145"/>
        <v>0</v>
      </c>
      <c r="BU174" s="200">
        <f t="shared" si="146"/>
        <v>0</v>
      </c>
      <c r="BV174" s="200">
        <f t="shared" si="147"/>
        <v>13159.384615384615</v>
      </c>
      <c r="BW174" s="200">
        <f t="shared" si="148"/>
        <v>0</v>
      </c>
      <c r="BX174" s="200">
        <f t="shared" si="149"/>
        <v>0</v>
      </c>
      <c r="BY174" s="200">
        <f t="shared" si="150"/>
        <v>0</v>
      </c>
      <c r="BZ174" s="200">
        <f t="shared" si="151"/>
        <v>263187.69230769225</v>
      </c>
      <c r="CA174" s="200">
        <f t="shared" si="152"/>
        <v>0</v>
      </c>
      <c r="CB174" s="200">
        <f t="shared" si="153"/>
        <v>0</v>
      </c>
      <c r="CC174" s="238">
        <f t="shared" si="154"/>
        <v>49347.692307692298</v>
      </c>
      <c r="CD174" s="187">
        <f t="shared" si="180"/>
        <v>5109275.2718769237</v>
      </c>
    </row>
    <row r="175" spans="1:82" ht="13.9" x14ac:dyDescent="0.4">
      <c r="A175" s="12" t="str">
        <f>'Fibre Optic'!A175</f>
        <v>Central</v>
      </c>
      <c r="B175" s="12">
        <f>'Fibre Optic'!B175</f>
        <v>34</v>
      </c>
      <c r="C175" t="str">
        <f>'Fibre Optic'!C175</f>
        <v>Goomalling to McLevie</v>
      </c>
      <c r="D175" s="204">
        <f>'DORC build-up'!I119</f>
        <v>1.2</v>
      </c>
      <c r="E175" s="188">
        <v>0</v>
      </c>
      <c r="F175" s="188">
        <v>1</v>
      </c>
      <c r="G175" s="188">
        <v>0</v>
      </c>
      <c r="H175" s="188">
        <v>0</v>
      </c>
      <c r="I175" s="188">
        <v>7</v>
      </c>
      <c r="J175" s="188">
        <v>5</v>
      </c>
      <c r="K175" s="188">
        <v>6</v>
      </c>
      <c r="L175" s="188">
        <v>0</v>
      </c>
      <c r="M175" s="188">
        <v>4</v>
      </c>
      <c r="N175" s="188">
        <v>0</v>
      </c>
      <c r="O175" s="188">
        <v>0</v>
      </c>
      <c r="P175" s="188">
        <v>0</v>
      </c>
      <c r="Q175" s="188">
        <v>0</v>
      </c>
      <c r="R175" s="188">
        <v>0</v>
      </c>
      <c r="S175" s="188">
        <v>0</v>
      </c>
      <c r="T175" s="188">
        <v>0</v>
      </c>
      <c r="U175" s="188">
        <v>0</v>
      </c>
      <c r="V175" s="188">
        <v>0</v>
      </c>
      <c r="W175" s="188">
        <v>0</v>
      </c>
      <c r="X175" s="188">
        <v>0</v>
      </c>
      <c r="Y175" s="188">
        <v>0</v>
      </c>
      <c r="Z175" s="188">
        <v>24</v>
      </c>
      <c r="AA175" s="188">
        <v>0</v>
      </c>
      <c r="AB175" s="188">
        <v>0</v>
      </c>
      <c r="AC175" s="188">
        <v>0</v>
      </c>
      <c r="AE175" s="291">
        <f t="shared" si="155"/>
        <v>68538.461538461532</v>
      </c>
      <c r="AF175" s="291">
        <f t="shared" si="156"/>
        <v>939207.07938461541</v>
      </c>
      <c r="AG175" s="291">
        <f t="shared" si="157"/>
        <v>205615.3846153846</v>
      </c>
      <c r="AH175" s="291">
        <f t="shared" si="158"/>
        <v>20561.538461538457</v>
      </c>
      <c r="AI175" s="291">
        <f t="shared" si="159"/>
        <v>27415.384615384617</v>
      </c>
      <c r="AJ175" s="291">
        <f t="shared" si="160"/>
        <v>68538.461538461532</v>
      </c>
      <c r="AK175" s="291">
        <f t="shared" si="161"/>
        <v>469603.53969230771</v>
      </c>
      <c r="AL175" s="291">
        <f t="shared" si="162"/>
        <v>34269.230769230766</v>
      </c>
      <c r="AM175" s="291">
        <f t="shared" si="163"/>
        <v>6853.8461538461543</v>
      </c>
      <c r="AN175" s="291">
        <f t="shared" si="164"/>
        <v>234801.7698461542</v>
      </c>
      <c r="AO175" s="291">
        <f t="shared" si="165"/>
        <v>137076.92307692306</v>
      </c>
      <c r="AP175" s="291">
        <f t="shared" si="166"/>
        <v>34269.230769230766</v>
      </c>
      <c r="AQ175" s="291">
        <f t="shared" si="167"/>
        <v>41123.076923076915</v>
      </c>
      <c r="AR175" s="291">
        <f t="shared" si="168"/>
        <v>274153.84615384613</v>
      </c>
      <c r="AS175" s="291">
        <f t="shared" si="169"/>
        <v>54830.769230769234</v>
      </c>
      <c r="AT175" s="291">
        <f t="shared" si="170"/>
        <v>6853.8461538461543</v>
      </c>
      <c r="AU175" s="291">
        <f t="shared" si="171"/>
        <v>137076.92307692306</v>
      </c>
      <c r="AV175" s="291">
        <f t="shared" si="172"/>
        <v>10966.153846153846</v>
      </c>
      <c r="AW175" s="291">
        <f t="shared" si="173"/>
        <v>10966.153846153846</v>
      </c>
      <c r="AX175" s="291">
        <f t="shared" si="174"/>
        <v>10966.153846153846</v>
      </c>
      <c r="AY175" s="291">
        <f t="shared" si="175"/>
        <v>10966.153846153846</v>
      </c>
      <c r="AZ175" s="291">
        <f t="shared" si="176"/>
        <v>10966.153846153846</v>
      </c>
      <c r="BA175" s="291">
        <f t="shared" si="177"/>
        <v>10966.153846153846</v>
      </c>
      <c r="BB175" s="291">
        <f t="shared" si="178"/>
        <v>137076.92307692306</v>
      </c>
      <c r="BC175" s="291">
        <f t="shared" si="179"/>
        <v>20561.538461538457</v>
      </c>
      <c r="BE175" s="238">
        <f t="shared" si="130"/>
        <v>0</v>
      </c>
      <c r="BF175" s="200">
        <f t="shared" si="131"/>
        <v>1127048.4952615385</v>
      </c>
      <c r="BG175" s="200">
        <f t="shared" si="132"/>
        <v>0</v>
      </c>
      <c r="BH175" s="200">
        <f t="shared" si="133"/>
        <v>0</v>
      </c>
      <c r="BI175" s="200">
        <f t="shared" si="134"/>
        <v>230289.23076923078</v>
      </c>
      <c r="BJ175" s="200">
        <f t="shared" si="135"/>
        <v>411230.76923076913</v>
      </c>
      <c r="BK175" s="200">
        <f t="shared" si="136"/>
        <v>3381145.4857846149</v>
      </c>
      <c r="BL175" s="200">
        <f t="shared" si="137"/>
        <v>0</v>
      </c>
      <c r="BM175" s="200">
        <f t="shared" si="138"/>
        <v>32898.461538461539</v>
      </c>
      <c r="BN175" s="200">
        <f t="shared" si="139"/>
        <v>0</v>
      </c>
      <c r="BO175" s="200">
        <f t="shared" si="140"/>
        <v>0</v>
      </c>
      <c r="BP175" s="200">
        <f t="shared" si="141"/>
        <v>0</v>
      </c>
      <c r="BQ175" s="200">
        <f t="shared" si="142"/>
        <v>0</v>
      </c>
      <c r="BR175" s="200">
        <f t="shared" si="143"/>
        <v>0</v>
      </c>
      <c r="BS175" s="200">
        <f t="shared" si="144"/>
        <v>0</v>
      </c>
      <c r="BT175" s="200">
        <f t="shared" si="145"/>
        <v>0</v>
      </c>
      <c r="BU175" s="200">
        <f t="shared" si="146"/>
        <v>0</v>
      </c>
      <c r="BV175" s="200">
        <f t="shared" si="147"/>
        <v>0</v>
      </c>
      <c r="BW175" s="200">
        <f t="shared" si="148"/>
        <v>0</v>
      </c>
      <c r="BX175" s="200">
        <f t="shared" si="149"/>
        <v>0</v>
      </c>
      <c r="BY175" s="200">
        <f t="shared" si="150"/>
        <v>0</v>
      </c>
      <c r="BZ175" s="200">
        <f t="shared" si="151"/>
        <v>315825.23076923075</v>
      </c>
      <c r="CA175" s="200">
        <f t="shared" si="152"/>
        <v>0</v>
      </c>
      <c r="CB175" s="200">
        <f t="shared" si="153"/>
        <v>0</v>
      </c>
      <c r="CC175" s="238">
        <f t="shared" si="154"/>
        <v>0</v>
      </c>
      <c r="CD175" s="187">
        <f t="shared" si="180"/>
        <v>5498437.6733538462</v>
      </c>
    </row>
    <row r="176" spans="1:82" ht="13.9" x14ac:dyDescent="0.4">
      <c r="A176" s="12" t="str">
        <f>'Fibre Optic'!A176</f>
        <v>Central</v>
      </c>
      <c r="B176" s="12">
        <f>'Fibre Optic'!B176</f>
        <v>35</v>
      </c>
      <c r="C176" t="str">
        <f>'Fibre Optic'!C176</f>
        <v>Goomalling to Amery</v>
      </c>
      <c r="D176" s="204">
        <f>'DORC build-up'!I120</f>
        <v>1.2</v>
      </c>
      <c r="E176" s="188">
        <v>0</v>
      </c>
      <c r="F176" s="188">
        <v>0</v>
      </c>
      <c r="G176" s="188">
        <v>0</v>
      </c>
      <c r="H176" s="188">
        <v>0</v>
      </c>
      <c r="I176" s="188">
        <v>5</v>
      </c>
      <c r="J176" s="188">
        <v>1</v>
      </c>
      <c r="K176" s="188">
        <v>5</v>
      </c>
      <c r="L176" s="188">
        <v>0</v>
      </c>
      <c r="M176" s="188">
        <v>2</v>
      </c>
      <c r="N176" s="188">
        <v>0</v>
      </c>
      <c r="O176" s="188">
        <v>0</v>
      </c>
      <c r="P176" s="188">
        <v>0</v>
      </c>
      <c r="Q176" s="188">
        <v>0</v>
      </c>
      <c r="R176" s="188">
        <v>0</v>
      </c>
      <c r="S176" s="188">
        <v>0</v>
      </c>
      <c r="T176" s="188">
        <v>0</v>
      </c>
      <c r="U176" s="188">
        <v>0</v>
      </c>
      <c r="V176" s="188">
        <v>0</v>
      </c>
      <c r="W176" s="188">
        <v>0</v>
      </c>
      <c r="X176" s="188">
        <v>0</v>
      </c>
      <c r="Y176" s="188">
        <v>0</v>
      </c>
      <c r="Z176" s="188">
        <v>9</v>
      </c>
      <c r="AA176" s="188">
        <v>0</v>
      </c>
      <c r="AB176" s="188">
        <v>0</v>
      </c>
      <c r="AC176" s="188">
        <v>3</v>
      </c>
      <c r="AE176" s="291">
        <f t="shared" si="155"/>
        <v>68538.461538461532</v>
      </c>
      <c r="AF176" s="291">
        <f t="shared" si="156"/>
        <v>939207.07938461541</v>
      </c>
      <c r="AG176" s="291">
        <f t="shared" si="157"/>
        <v>205615.3846153846</v>
      </c>
      <c r="AH176" s="291">
        <f t="shared" si="158"/>
        <v>20561.538461538457</v>
      </c>
      <c r="AI176" s="291">
        <f t="shared" si="159"/>
        <v>27415.384615384617</v>
      </c>
      <c r="AJ176" s="291">
        <f t="shared" si="160"/>
        <v>68538.461538461532</v>
      </c>
      <c r="AK176" s="291">
        <f t="shared" si="161"/>
        <v>469603.53969230771</v>
      </c>
      <c r="AL176" s="291">
        <f t="shared" si="162"/>
        <v>34269.230769230766</v>
      </c>
      <c r="AM176" s="291">
        <f t="shared" si="163"/>
        <v>6853.8461538461543</v>
      </c>
      <c r="AN176" s="291">
        <f t="shared" si="164"/>
        <v>234801.7698461542</v>
      </c>
      <c r="AO176" s="291">
        <f t="shared" si="165"/>
        <v>137076.92307692306</v>
      </c>
      <c r="AP176" s="291">
        <f t="shared" si="166"/>
        <v>34269.230769230766</v>
      </c>
      <c r="AQ176" s="291">
        <f t="shared" si="167"/>
        <v>41123.076923076915</v>
      </c>
      <c r="AR176" s="291">
        <f t="shared" si="168"/>
        <v>274153.84615384613</v>
      </c>
      <c r="AS176" s="291">
        <f t="shared" si="169"/>
        <v>54830.769230769234</v>
      </c>
      <c r="AT176" s="291">
        <f t="shared" si="170"/>
        <v>6853.8461538461543</v>
      </c>
      <c r="AU176" s="291">
        <f t="shared" si="171"/>
        <v>137076.92307692306</v>
      </c>
      <c r="AV176" s="291">
        <f t="shared" si="172"/>
        <v>10966.153846153846</v>
      </c>
      <c r="AW176" s="291">
        <f t="shared" si="173"/>
        <v>10966.153846153846</v>
      </c>
      <c r="AX176" s="291">
        <f t="shared" si="174"/>
        <v>10966.153846153846</v>
      </c>
      <c r="AY176" s="291">
        <f t="shared" si="175"/>
        <v>10966.153846153846</v>
      </c>
      <c r="AZ176" s="291">
        <f t="shared" si="176"/>
        <v>10966.153846153846</v>
      </c>
      <c r="BA176" s="291">
        <f t="shared" si="177"/>
        <v>10966.153846153846</v>
      </c>
      <c r="BB176" s="291">
        <f t="shared" si="178"/>
        <v>137076.92307692306</v>
      </c>
      <c r="BC176" s="291">
        <f t="shared" si="179"/>
        <v>20561.538461538457</v>
      </c>
      <c r="BE176" s="238">
        <f t="shared" si="130"/>
        <v>0</v>
      </c>
      <c r="BF176" s="200">
        <f t="shared" si="131"/>
        <v>0</v>
      </c>
      <c r="BG176" s="200">
        <f t="shared" si="132"/>
        <v>0</v>
      </c>
      <c r="BH176" s="200">
        <f t="shared" si="133"/>
        <v>0</v>
      </c>
      <c r="BI176" s="200">
        <f t="shared" si="134"/>
        <v>164492.30769230772</v>
      </c>
      <c r="BJ176" s="200">
        <f t="shared" si="135"/>
        <v>82246.153846153829</v>
      </c>
      <c r="BK176" s="200">
        <f t="shared" si="136"/>
        <v>2817621.2381538465</v>
      </c>
      <c r="BL176" s="200">
        <f t="shared" si="137"/>
        <v>0</v>
      </c>
      <c r="BM176" s="200">
        <f t="shared" si="138"/>
        <v>16449.23076923077</v>
      </c>
      <c r="BN176" s="200">
        <f t="shared" si="139"/>
        <v>0</v>
      </c>
      <c r="BO176" s="200">
        <f t="shared" si="140"/>
        <v>0</v>
      </c>
      <c r="BP176" s="200">
        <f t="shared" si="141"/>
        <v>0</v>
      </c>
      <c r="BQ176" s="200">
        <f t="shared" si="142"/>
        <v>0</v>
      </c>
      <c r="BR176" s="200">
        <f t="shared" si="143"/>
        <v>0</v>
      </c>
      <c r="BS176" s="200">
        <f t="shared" si="144"/>
        <v>0</v>
      </c>
      <c r="BT176" s="200">
        <f t="shared" si="145"/>
        <v>0</v>
      </c>
      <c r="BU176" s="200">
        <f t="shared" si="146"/>
        <v>0</v>
      </c>
      <c r="BV176" s="200">
        <f t="shared" si="147"/>
        <v>0</v>
      </c>
      <c r="BW176" s="200">
        <f t="shared" si="148"/>
        <v>0</v>
      </c>
      <c r="BX176" s="200">
        <f t="shared" si="149"/>
        <v>0</v>
      </c>
      <c r="BY176" s="200">
        <f t="shared" si="150"/>
        <v>0</v>
      </c>
      <c r="BZ176" s="200">
        <f t="shared" si="151"/>
        <v>118434.46153846153</v>
      </c>
      <c r="CA176" s="200">
        <f t="shared" si="152"/>
        <v>0</v>
      </c>
      <c r="CB176" s="200">
        <f t="shared" si="153"/>
        <v>0</v>
      </c>
      <c r="CC176" s="238">
        <f t="shared" si="154"/>
        <v>74021.538461538454</v>
      </c>
      <c r="CD176" s="187">
        <f t="shared" si="180"/>
        <v>3273264.930461539</v>
      </c>
    </row>
    <row r="177" spans="1:82" ht="13.9" x14ac:dyDescent="0.4">
      <c r="A177" s="12" t="str">
        <f>'Fibre Optic'!A177</f>
        <v>Central</v>
      </c>
      <c r="B177" s="12">
        <f>'Fibre Optic'!B177</f>
        <v>35</v>
      </c>
      <c r="C177" t="str">
        <f>'Fibre Optic'!C177</f>
        <v>Amery to Mukinbudin</v>
      </c>
      <c r="D177" s="204">
        <f>'DORC build-up'!I121</f>
        <v>1.2</v>
      </c>
      <c r="E177" s="188">
        <v>0</v>
      </c>
      <c r="F177" s="188">
        <v>1</v>
      </c>
      <c r="G177" s="188">
        <v>0</v>
      </c>
      <c r="H177" s="188">
        <v>1</v>
      </c>
      <c r="I177" s="188">
        <v>11</v>
      </c>
      <c r="J177" s="188">
        <v>7</v>
      </c>
      <c r="K177" s="188">
        <v>10</v>
      </c>
      <c r="L177" s="188">
        <v>0</v>
      </c>
      <c r="M177" s="188">
        <v>4</v>
      </c>
      <c r="N177" s="188">
        <v>0</v>
      </c>
      <c r="O177" s="188">
        <v>0</v>
      </c>
      <c r="P177" s="188">
        <v>0</v>
      </c>
      <c r="Q177" s="188">
        <v>0</v>
      </c>
      <c r="R177" s="188">
        <v>0</v>
      </c>
      <c r="S177" s="188">
        <v>0</v>
      </c>
      <c r="T177" s="188">
        <v>0</v>
      </c>
      <c r="U177" s="188">
        <v>0</v>
      </c>
      <c r="V177" s="188">
        <v>0</v>
      </c>
      <c r="W177" s="188">
        <v>0</v>
      </c>
      <c r="X177" s="188">
        <v>0</v>
      </c>
      <c r="Y177" s="188">
        <v>0</v>
      </c>
      <c r="Z177" s="188">
        <v>22</v>
      </c>
      <c r="AA177" s="188">
        <v>3</v>
      </c>
      <c r="AB177" s="188">
        <v>0</v>
      </c>
      <c r="AC177" s="188">
        <v>12</v>
      </c>
      <c r="AE177" s="291">
        <f t="shared" si="155"/>
        <v>68538.461538461532</v>
      </c>
      <c r="AF177" s="291">
        <f t="shared" si="156"/>
        <v>939207.07938461541</v>
      </c>
      <c r="AG177" s="291">
        <f t="shared" si="157"/>
        <v>205615.3846153846</v>
      </c>
      <c r="AH177" s="291">
        <f t="shared" si="158"/>
        <v>20561.538461538457</v>
      </c>
      <c r="AI177" s="291">
        <f t="shared" si="159"/>
        <v>27415.384615384617</v>
      </c>
      <c r="AJ177" s="291">
        <f t="shared" si="160"/>
        <v>68538.461538461532</v>
      </c>
      <c r="AK177" s="291">
        <f t="shared" si="161"/>
        <v>469603.53969230771</v>
      </c>
      <c r="AL177" s="291">
        <f t="shared" si="162"/>
        <v>34269.230769230766</v>
      </c>
      <c r="AM177" s="291">
        <f t="shared" si="163"/>
        <v>6853.8461538461543</v>
      </c>
      <c r="AN177" s="291">
        <f t="shared" si="164"/>
        <v>234801.7698461542</v>
      </c>
      <c r="AO177" s="291">
        <f t="shared" si="165"/>
        <v>137076.92307692306</v>
      </c>
      <c r="AP177" s="291">
        <f t="shared" si="166"/>
        <v>34269.230769230766</v>
      </c>
      <c r="AQ177" s="291">
        <f t="shared" si="167"/>
        <v>41123.076923076915</v>
      </c>
      <c r="AR177" s="291">
        <f t="shared" si="168"/>
        <v>274153.84615384613</v>
      </c>
      <c r="AS177" s="291">
        <f t="shared" si="169"/>
        <v>54830.769230769234</v>
      </c>
      <c r="AT177" s="291">
        <f t="shared" si="170"/>
        <v>6853.8461538461543</v>
      </c>
      <c r="AU177" s="291">
        <f t="shared" si="171"/>
        <v>137076.92307692306</v>
      </c>
      <c r="AV177" s="291">
        <f t="shared" si="172"/>
        <v>10966.153846153846</v>
      </c>
      <c r="AW177" s="291">
        <f t="shared" si="173"/>
        <v>10966.153846153846</v>
      </c>
      <c r="AX177" s="291">
        <f t="shared" si="174"/>
        <v>10966.153846153846</v>
      </c>
      <c r="AY177" s="291">
        <f t="shared" si="175"/>
        <v>10966.153846153846</v>
      </c>
      <c r="AZ177" s="291">
        <f t="shared" si="176"/>
        <v>10966.153846153846</v>
      </c>
      <c r="BA177" s="291">
        <f t="shared" si="177"/>
        <v>10966.153846153846</v>
      </c>
      <c r="BB177" s="291">
        <f t="shared" si="178"/>
        <v>137076.92307692306</v>
      </c>
      <c r="BC177" s="291">
        <f t="shared" si="179"/>
        <v>20561.538461538457</v>
      </c>
      <c r="BE177" s="238">
        <f t="shared" si="130"/>
        <v>0</v>
      </c>
      <c r="BF177" s="200">
        <f t="shared" si="131"/>
        <v>1127048.4952615385</v>
      </c>
      <c r="BG177" s="200">
        <f t="shared" si="132"/>
        <v>0</v>
      </c>
      <c r="BH177" s="200">
        <f t="shared" si="133"/>
        <v>24673.846153846149</v>
      </c>
      <c r="BI177" s="200">
        <f t="shared" si="134"/>
        <v>361883.07692307694</v>
      </c>
      <c r="BJ177" s="200">
        <f t="shared" si="135"/>
        <v>575723.07692307688</v>
      </c>
      <c r="BK177" s="200">
        <f t="shared" si="136"/>
        <v>5635242.4763076929</v>
      </c>
      <c r="BL177" s="200">
        <f t="shared" si="137"/>
        <v>0</v>
      </c>
      <c r="BM177" s="200">
        <f t="shared" si="138"/>
        <v>32898.461538461539</v>
      </c>
      <c r="BN177" s="200">
        <f t="shared" si="139"/>
        <v>0</v>
      </c>
      <c r="BO177" s="200">
        <f t="shared" si="140"/>
        <v>0</v>
      </c>
      <c r="BP177" s="200">
        <f t="shared" si="141"/>
        <v>0</v>
      </c>
      <c r="BQ177" s="200">
        <f t="shared" si="142"/>
        <v>0</v>
      </c>
      <c r="BR177" s="200">
        <f t="shared" si="143"/>
        <v>0</v>
      </c>
      <c r="BS177" s="200">
        <f t="shared" si="144"/>
        <v>0</v>
      </c>
      <c r="BT177" s="200">
        <f t="shared" si="145"/>
        <v>0</v>
      </c>
      <c r="BU177" s="200">
        <f t="shared" si="146"/>
        <v>0</v>
      </c>
      <c r="BV177" s="200">
        <f t="shared" si="147"/>
        <v>0</v>
      </c>
      <c r="BW177" s="200">
        <f t="shared" si="148"/>
        <v>0</v>
      </c>
      <c r="BX177" s="200">
        <f t="shared" si="149"/>
        <v>0</v>
      </c>
      <c r="BY177" s="200">
        <f t="shared" si="150"/>
        <v>0</v>
      </c>
      <c r="BZ177" s="200">
        <f t="shared" si="151"/>
        <v>289506.4615384615</v>
      </c>
      <c r="CA177" s="200">
        <f t="shared" si="152"/>
        <v>39478.153846153844</v>
      </c>
      <c r="CB177" s="200">
        <f t="shared" si="153"/>
        <v>0</v>
      </c>
      <c r="CC177" s="238">
        <f t="shared" si="154"/>
        <v>296086.15384615381</v>
      </c>
      <c r="CD177" s="187">
        <f t="shared" si="180"/>
        <v>8382540.2023384627</v>
      </c>
    </row>
    <row r="178" spans="1:82" ht="13.9" x14ac:dyDescent="0.4">
      <c r="A178" s="12" t="str">
        <f>'Fibre Optic'!A178</f>
        <v>Central</v>
      </c>
      <c r="B178" s="12">
        <f>'Fibre Optic'!B178</f>
        <v>36</v>
      </c>
      <c r="C178" t="str">
        <f>'Fibre Optic'!C178</f>
        <v>Amery to Burakin</v>
      </c>
      <c r="D178" s="204">
        <f>'DORC build-up'!I122</f>
        <v>1.2</v>
      </c>
      <c r="E178" s="188">
        <v>0</v>
      </c>
      <c r="F178" s="188">
        <v>0</v>
      </c>
      <c r="G178" s="188">
        <v>0</v>
      </c>
      <c r="H178" s="188">
        <v>0</v>
      </c>
      <c r="I178" s="188">
        <v>2</v>
      </c>
      <c r="J178" s="188">
        <v>6</v>
      </c>
      <c r="K178" s="188">
        <v>2</v>
      </c>
      <c r="L178" s="188">
        <v>0</v>
      </c>
      <c r="M178" s="188">
        <v>0</v>
      </c>
      <c r="N178" s="188">
        <v>0</v>
      </c>
      <c r="O178" s="188">
        <v>0</v>
      </c>
      <c r="P178" s="188">
        <v>0</v>
      </c>
      <c r="Q178" s="188">
        <v>0</v>
      </c>
      <c r="R178" s="188">
        <v>0</v>
      </c>
      <c r="S178" s="188">
        <v>0</v>
      </c>
      <c r="T178" s="188">
        <v>0</v>
      </c>
      <c r="U178" s="188">
        <v>0</v>
      </c>
      <c r="V178" s="188">
        <v>0</v>
      </c>
      <c r="W178" s="188">
        <v>0</v>
      </c>
      <c r="X178" s="188">
        <v>0</v>
      </c>
      <c r="Y178" s="188">
        <v>0</v>
      </c>
      <c r="Z178" s="188">
        <v>6</v>
      </c>
      <c r="AA178" s="188">
        <v>0</v>
      </c>
      <c r="AB178" s="188">
        <v>0</v>
      </c>
      <c r="AC178" s="188">
        <v>0</v>
      </c>
      <c r="AE178" s="291">
        <f t="shared" si="155"/>
        <v>68538.461538461532</v>
      </c>
      <c r="AF178" s="291">
        <f t="shared" si="156"/>
        <v>939207.07938461541</v>
      </c>
      <c r="AG178" s="291">
        <f t="shared" si="157"/>
        <v>205615.3846153846</v>
      </c>
      <c r="AH178" s="291">
        <f t="shared" si="158"/>
        <v>20561.538461538457</v>
      </c>
      <c r="AI178" s="291">
        <f t="shared" si="159"/>
        <v>27415.384615384617</v>
      </c>
      <c r="AJ178" s="291">
        <f t="shared" si="160"/>
        <v>68538.461538461532</v>
      </c>
      <c r="AK178" s="291">
        <f t="shared" si="161"/>
        <v>469603.53969230771</v>
      </c>
      <c r="AL178" s="291">
        <f t="shared" si="162"/>
        <v>34269.230769230766</v>
      </c>
      <c r="AM178" s="291">
        <f t="shared" si="163"/>
        <v>6853.8461538461543</v>
      </c>
      <c r="AN178" s="291">
        <f t="shared" si="164"/>
        <v>234801.7698461542</v>
      </c>
      <c r="AO178" s="291">
        <f t="shared" si="165"/>
        <v>137076.92307692306</v>
      </c>
      <c r="AP178" s="291">
        <f t="shared" si="166"/>
        <v>34269.230769230766</v>
      </c>
      <c r="AQ178" s="291">
        <f t="shared" si="167"/>
        <v>41123.076923076915</v>
      </c>
      <c r="AR178" s="291">
        <f t="shared" si="168"/>
        <v>274153.84615384613</v>
      </c>
      <c r="AS178" s="291">
        <f t="shared" si="169"/>
        <v>54830.769230769234</v>
      </c>
      <c r="AT178" s="291">
        <f t="shared" si="170"/>
        <v>6853.8461538461543</v>
      </c>
      <c r="AU178" s="291">
        <f t="shared" si="171"/>
        <v>137076.92307692306</v>
      </c>
      <c r="AV178" s="291">
        <f t="shared" si="172"/>
        <v>10966.153846153846</v>
      </c>
      <c r="AW178" s="291">
        <f t="shared" si="173"/>
        <v>10966.153846153846</v>
      </c>
      <c r="AX178" s="291">
        <f t="shared" si="174"/>
        <v>10966.153846153846</v>
      </c>
      <c r="AY178" s="291">
        <f t="shared" si="175"/>
        <v>10966.153846153846</v>
      </c>
      <c r="AZ178" s="291">
        <f t="shared" si="176"/>
        <v>10966.153846153846</v>
      </c>
      <c r="BA178" s="291">
        <f t="shared" si="177"/>
        <v>10966.153846153846</v>
      </c>
      <c r="BB178" s="291">
        <f t="shared" si="178"/>
        <v>137076.92307692306</v>
      </c>
      <c r="BC178" s="291">
        <f t="shared" si="179"/>
        <v>20561.538461538457</v>
      </c>
      <c r="BE178" s="238">
        <f t="shared" si="130"/>
        <v>0</v>
      </c>
      <c r="BF178" s="200">
        <f t="shared" si="131"/>
        <v>0</v>
      </c>
      <c r="BG178" s="200">
        <f t="shared" si="132"/>
        <v>0</v>
      </c>
      <c r="BH178" s="200">
        <f t="shared" si="133"/>
        <v>0</v>
      </c>
      <c r="BI178" s="200">
        <f t="shared" si="134"/>
        <v>65796.923076923078</v>
      </c>
      <c r="BJ178" s="200">
        <f t="shared" si="135"/>
        <v>493476.92307692301</v>
      </c>
      <c r="BK178" s="200">
        <f t="shared" si="136"/>
        <v>1127048.4952615385</v>
      </c>
      <c r="BL178" s="200">
        <f t="shared" si="137"/>
        <v>0</v>
      </c>
      <c r="BM178" s="200">
        <f t="shared" si="138"/>
        <v>0</v>
      </c>
      <c r="BN178" s="200">
        <f t="shared" si="139"/>
        <v>0</v>
      </c>
      <c r="BO178" s="200">
        <f t="shared" si="140"/>
        <v>0</v>
      </c>
      <c r="BP178" s="200">
        <f t="shared" si="141"/>
        <v>0</v>
      </c>
      <c r="BQ178" s="200">
        <f t="shared" si="142"/>
        <v>0</v>
      </c>
      <c r="BR178" s="200">
        <f t="shared" si="143"/>
        <v>0</v>
      </c>
      <c r="BS178" s="200">
        <f t="shared" si="144"/>
        <v>0</v>
      </c>
      <c r="BT178" s="200">
        <f t="shared" si="145"/>
        <v>0</v>
      </c>
      <c r="BU178" s="200">
        <f t="shared" si="146"/>
        <v>0</v>
      </c>
      <c r="BV178" s="200">
        <f t="shared" si="147"/>
        <v>0</v>
      </c>
      <c r="BW178" s="200">
        <f t="shared" si="148"/>
        <v>0</v>
      </c>
      <c r="BX178" s="200">
        <f t="shared" si="149"/>
        <v>0</v>
      </c>
      <c r="BY178" s="200">
        <f t="shared" si="150"/>
        <v>0</v>
      </c>
      <c r="BZ178" s="200">
        <f t="shared" si="151"/>
        <v>78956.307692307688</v>
      </c>
      <c r="CA178" s="200">
        <f t="shared" si="152"/>
        <v>0</v>
      </c>
      <c r="CB178" s="200">
        <f t="shared" si="153"/>
        <v>0</v>
      </c>
      <c r="CC178" s="238">
        <f t="shared" si="154"/>
        <v>0</v>
      </c>
      <c r="CD178" s="187">
        <f t="shared" si="180"/>
        <v>1765278.6491076925</v>
      </c>
    </row>
    <row r="179" spans="1:82" ht="13.9" x14ac:dyDescent="0.4">
      <c r="A179" s="12" t="str">
        <f>'Fibre Optic'!A179</f>
        <v>Central</v>
      </c>
      <c r="B179" s="12">
        <f>'Fibre Optic'!B179</f>
        <v>36</v>
      </c>
      <c r="C179" t="str">
        <f>'Fibre Optic'!C179</f>
        <v>Burakin to Kalannie</v>
      </c>
      <c r="D179" s="204">
        <f>'DORC build-up'!I123</f>
        <v>1.2</v>
      </c>
      <c r="E179" s="188">
        <v>0</v>
      </c>
      <c r="F179" s="188">
        <v>0</v>
      </c>
      <c r="G179" s="188">
        <v>0</v>
      </c>
      <c r="H179" s="188">
        <v>0</v>
      </c>
      <c r="I179" s="188">
        <v>2</v>
      </c>
      <c r="J179" s="188">
        <v>1</v>
      </c>
      <c r="K179" s="188">
        <v>2</v>
      </c>
      <c r="L179" s="188">
        <v>0</v>
      </c>
      <c r="M179" s="188">
        <v>0</v>
      </c>
      <c r="N179" s="188">
        <v>0</v>
      </c>
      <c r="O179" s="188">
        <v>0</v>
      </c>
      <c r="P179" s="188">
        <v>0</v>
      </c>
      <c r="Q179" s="188">
        <v>0</v>
      </c>
      <c r="R179" s="188">
        <v>0</v>
      </c>
      <c r="S179" s="188">
        <v>0</v>
      </c>
      <c r="T179" s="188">
        <v>0</v>
      </c>
      <c r="U179" s="188">
        <v>0</v>
      </c>
      <c r="V179" s="188">
        <v>0</v>
      </c>
      <c r="W179" s="188">
        <v>0</v>
      </c>
      <c r="X179" s="188">
        <v>0</v>
      </c>
      <c r="Y179" s="188">
        <v>0</v>
      </c>
      <c r="Z179" s="188">
        <v>3</v>
      </c>
      <c r="AA179" s="188">
        <v>0</v>
      </c>
      <c r="AB179" s="188">
        <v>0</v>
      </c>
      <c r="AC179" s="188">
        <v>3</v>
      </c>
      <c r="AE179" s="291">
        <f t="shared" si="155"/>
        <v>68538.461538461532</v>
      </c>
      <c r="AF179" s="291">
        <f t="shared" si="156"/>
        <v>939207.07938461541</v>
      </c>
      <c r="AG179" s="291">
        <f t="shared" si="157"/>
        <v>205615.3846153846</v>
      </c>
      <c r="AH179" s="291">
        <f t="shared" si="158"/>
        <v>20561.538461538457</v>
      </c>
      <c r="AI179" s="291">
        <f t="shared" si="159"/>
        <v>27415.384615384617</v>
      </c>
      <c r="AJ179" s="291">
        <f t="shared" si="160"/>
        <v>68538.461538461532</v>
      </c>
      <c r="AK179" s="291">
        <f t="shared" si="161"/>
        <v>469603.53969230771</v>
      </c>
      <c r="AL179" s="291">
        <f t="shared" si="162"/>
        <v>34269.230769230766</v>
      </c>
      <c r="AM179" s="291">
        <f t="shared" si="163"/>
        <v>6853.8461538461543</v>
      </c>
      <c r="AN179" s="291">
        <f t="shared" si="164"/>
        <v>234801.7698461542</v>
      </c>
      <c r="AO179" s="291">
        <f t="shared" si="165"/>
        <v>137076.92307692306</v>
      </c>
      <c r="AP179" s="291">
        <f t="shared" si="166"/>
        <v>34269.230769230766</v>
      </c>
      <c r="AQ179" s="291">
        <f t="shared" si="167"/>
        <v>41123.076923076915</v>
      </c>
      <c r="AR179" s="291">
        <f t="shared" si="168"/>
        <v>274153.84615384613</v>
      </c>
      <c r="AS179" s="291">
        <f t="shared" si="169"/>
        <v>54830.769230769234</v>
      </c>
      <c r="AT179" s="291">
        <f t="shared" si="170"/>
        <v>6853.8461538461543</v>
      </c>
      <c r="AU179" s="291">
        <f t="shared" si="171"/>
        <v>137076.92307692306</v>
      </c>
      <c r="AV179" s="291">
        <f t="shared" si="172"/>
        <v>10966.153846153846</v>
      </c>
      <c r="AW179" s="291">
        <f t="shared" si="173"/>
        <v>10966.153846153846</v>
      </c>
      <c r="AX179" s="291">
        <f t="shared" si="174"/>
        <v>10966.153846153846</v>
      </c>
      <c r="AY179" s="291">
        <f t="shared" si="175"/>
        <v>10966.153846153846</v>
      </c>
      <c r="AZ179" s="291">
        <f t="shared" si="176"/>
        <v>10966.153846153846</v>
      </c>
      <c r="BA179" s="291">
        <f t="shared" si="177"/>
        <v>10966.153846153846</v>
      </c>
      <c r="BB179" s="291">
        <f t="shared" si="178"/>
        <v>137076.92307692306</v>
      </c>
      <c r="BC179" s="291">
        <f t="shared" si="179"/>
        <v>20561.538461538457</v>
      </c>
      <c r="BE179" s="238">
        <f t="shared" si="130"/>
        <v>0</v>
      </c>
      <c r="BF179" s="200">
        <f t="shared" si="131"/>
        <v>0</v>
      </c>
      <c r="BG179" s="200">
        <f t="shared" si="132"/>
        <v>0</v>
      </c>
      <c r="BH179" s="200">
        <f t="shared" si="133"/>
        <v>0</v>
      </c>
      <c r="BI179" s="200">
        <f t="shared" si="134"/>
        <v>65796.923076923078</v>
      </c>
      <c r="BJ179" s="200">
        <f t="shared" si="135"/>
        <v>82246.153846153829</v>
      </c>
      <c r="BK179" s="200">
        <f t="shared" si="136"/>
        <v>1127048.4952615385</v>
      </c>
      <c r="BL179" s="200">
        <f t="shared" si="137"/>
        <v>0</v>
      </c>
      <c r="BM179" s="200">
        <f t="shared" si="138"/>
        <v>0</v>
      </c>
      <c r="BN179" s="200">
        <f t="shared" si="139"/>
        <v>0</v>
      </c>
      <c r="BO179" s="200">
        <f t="shared" si="140"/>
        <v>0</v>
      </c>
      <c r="BP179" s="200">
        <f t="shared" si="141"/>
        <v>0</v>
      </c>
      <c r="BQ179" s="200">
        <f t="shared" si="142"/>
        <v>0</v>
      </c>
      <c r="BR179" s="200">
        <f t="shared" si="143"/>
        <v>0</v>
      </c>
      <c r="BS179" s="200">
        <f t="shared" si="144"/>
        <v>0</v>
      </c>
      <c r="BT179" s="200">
        <f t="shared" si="145"/>
        <v>0</v>
      </c>
      <c r="BU179" s="200">
        <f t="shared" si="146"/>
        <v>0</v>
      </c>
      <c r="BV179" s="200">
        <f t="shared" si="147"/>
        <v>0</v>
      </c>
      <c r="BW179" s="200">
        <f t="shared" si="148"/>
        <v>0</v>
      </c>
      <c r="BX179" s="200">
        <f t="shared" si="149"/>
        <v>0</v>
      </c>
      <c r="BY179" s="200">
        <f t="shared" si="150"/>
        <v>0</v>
      </c>
      <c r="BZ179" s="200">
        <f t="shared" si="151"/>
        <v>39478.153846153844</v>
      </c>
      <c r="CA179" s="200">
        <f t="shared" si="152"/>
        <v>0</v>
      </c>
      <c r="CB179" s="200">
        <f t="shared" si="153"/>
        <v>0</v>
      </c>
      <c r="CC179" s="238">
        <f t="shared" si="154"/>
        <v>74021.538461538454</v>
      </c>
      <c r="CD179" s="187">
        <f t="shared" si="180"/>
        <v>1388591.2644923078</v>
      </c>
    </row>
    <row r="180" spans="1:82" ht="13.9" x14ac:dyDescent="0.4">
      <c r="A180" s="12" t="str">
        <f>'Fibre Optic'!A180</f>
        <v>Central</v>
      </c>
      <c r="B180" s="12">
        <f>'Fibre Optic'!B180</f>
        <v>37</v>
      </c>
      <c r="C180" t="str">
        <f>'Fibre Optic'!C180</f>
        <v>Burakin to Beacon</v>
      </c>
      <c r="D180" s="204">
        <f>'DORC build-up'!I124</f>
        <v>1.2</v>
      </c>
      <c r="E180" s="188">
        <v>0</v>
      </c>
      <c r="F180" s="188">
        <v>0</v>
      </c>
      <c r="G180" s="188">
        <v>0</v>
      </c>
      <c r="H180" s="188">
        <v>0</v>
      </c>
      <c r="I180" s="188">
        <v>2</v>
      </c>
      <c r="J180" s="188">
        <v>4</v>
      </c>
      <c r="K180" s="188">
        <v>2</v>
      </c>
      <c r="L180" s="188">
        <v>0</v>
      </c>
      <c r="M180" s="188">
        <v>0</v>
      </c>
      <c r="N180" s="188">
        <v>0</v>
      </c>
      <c r="O180" s="188">
        <v>0</v>
      </c>
      <c r="P180" s="188">
        <v>0</v>
      </c>
      <c r="Q180" s="188">
        <v>0</v>
      </c>
      <c r="R180" s="188">
        <v>0</v>
      </c>
      <c r="S180" s="188">
        <v>0</v>
      </c>
      <c r="T180" s="188">
        <v>0</v>
      </c>
      <c r="U180" s="188">
        <v>0</v>
      </c>
      <c r="V180" s="188">
        <v>0</v>
      </c>
      <c r="W180" s="188">
        <v>0</v>
      </c>
      <c r="X180" s="188">
        <v>0</v>
      </c>
      <c r="Y180" s="188">
        <v>0</v>
      </c>
      <c r="Z180" s="188">
        <v>6</v>
      </c>
      <c r="AA180" s="188">
        <v>0</v>
      </c>
      <c r="AB180" s="188">
        <v>0</v>
      </c>
      <c r="AC180" s="188">
        <v>0</v>
      </c>
      <c r="AE180" s="291">
        <f t="shared" si="155"/>
        <v>68538.461538461532</v>
      </c>
      <c r="AF180" s="291">
        <f t="shared" si="156"/>
        <v>939207.07938461541</v>
      </c>
      <c r="AG180" s="291">
        <f t="shared" si="157"/>
        <v>205615.3846153846</v>
      </c>
      <c r="AH180" s="291">
        <f t="shared" si="158"/>
        <v>20561.538461538457</v>
      </c>
      <c r="AI180" s="291">
        <f t="shared" si="159"/>
        <v>27415.384615384617</v>
      </c>
      <c r="AJ180" s="291">
        <f t="shared" si="160"/>
        <v>68538.461538461532</v>
      </c>
      <c r="AK180" s="291">
        <f t="shared" si="161"/>
        <v>469603.53969230771</v>
      </c>
      <c r="AL180" s="291">
        <f t="shared" si="162"/>
        <v>34269.230769230766</v>
      </c>
      <c r="AM180" s="291">
        <f t="shared" si="163"/>
        <v>6853.8461538461543</v>
      </c>
      <c r="AN180" s="291">
        <f t="shared" si="164"/>
        <v>234801.7698461542</v>
      </c>
      <c r="AO180" s="291">
        <f t="shared" si="165"/>
        <v>137076.92307692306</v>
      </c>
      <c r="AP180" s="291">
        <f t="shared" si="166"/>
        <v>34269.230769230766</v>
      </c>
      <c r="AQ180" s="291">
        <f t="shared" si="167"/>
        <v>41123.076923076915</v>
      </c>
      <c r="AR180" s="291">
        <f t="shared" si="168"/>
        <v>274153.84615384613</v>
      </c>
      <c r="AS180" s="291">
        <f t="shared" si="169"/>
        <v>54830.769230769234</v>
      </c>
      <c r="AT180" s="291">
        <f t="shared" si="170"/>
        <v>6853.8461538461543</v>
      </c>
      <c r="AU180" s="291">
        <f t="shared" si="171"/>
        <v>137076.92307692306</v>
      </c>
      <c r="AV180" s="291">
        <f t="shared" si="172"/>
        <v>10966.153846153846</v>
      </c>
      <c r="AW180" s="291">
        <f t="shared" si="173"/>
        <v>10966.153846153846</v>
      </c>
      <c r="AX180" s="291">
        <f t="shared" si="174"/>
        <v>10966.153846153846</v>
      </c>
      <c r="AY180" s="291">
        <f t="shared" si="175"/>
        <v>10966.153846153846</v>
      </c>
      <c r="AZ180" s="291">
        <f t="shared" si="176"/>
        <v>10966.153846153846</v>
      </c>
      <c r="BA180" s="291">
        <f t="shared" si="177"/>
        <v>10966.153846153846</v>
      </c>
      <c r="BB180" s="291">
        <f t="shared" si="178"/>
        <v>137076.92307692306</v>
      </c>
      <c r="BC180" s="291">
        <f t="shared" si="179"/>
        <v>20561.538461538457</v>
      </c>
      <c r="BE180" s="238">
        <f t="shared" si="130"/>
        <v>0</v>
      </c>
      <c r="BF180" s="200">
        <f t="shared" si="131"/>
        <v>0</v>
      </c>
      <c r="BG180" s="200">
        <f t="shared" si="132"/>
        <v>0</v>
      </c>
      <c r="BH180" s="200">
        <f t="shared" si="133"/>
        <v>0</v>
      </c>
      <c r="BI180" s="200">
        <f t="shared" si="134"/>
        <v>65796.923076923078</v>
      </c>
      <c r="BJ180" s="200">
        <f t="shared" si="135"/>
        <v>328984.61538461532</v>
      </c>
      <c r="BK180" s="200">
        <f t="shared" si="136"/>
        <v>1127048.4952615385</v>
      </c>
      <c r="BL180" s="200">
        <f t="shared" si="137"/>
        <v>0</v>
      </c>
      <c r="BM180" s="200">
        <f t="shared" si="138"/>
        <v>0</v>
      </c>
      <c r="BN180" s="200">
        <f t="shared" si="139"/>
        <v>0</v>
      </c>
      <c r="BO180" s="200">
        <f t="shared" si="140"/>
        <v>0</v>
      </c>
      <c r="BP180" s="200">
        <f t="shared" si="141"/>
        <v>0</v>
      </c>
      <c r="BQ180" s="200">
        <f t="shared" si="142"/>
        <v>0</v>
      </c>
      <c r="BR180" s="200">
        <f t="shared" si="143"/>
        <v>0</v>
      </c>
      <c r="BS180" s="200">
        <f t="shared" si="144"/>
        <v>0</v>
      </c>
      <c r="BT180" s="200">
        <f t="shared" si="145"/>
        <v>0</v>
      </c>
      <c r="BU180" s="200">
        <f t="shared" si="146"/>
        <v>0</v>
      </c>
      <c r="BV180" s="200">
        <f t="shared" si="147"/>
        <v>0</v>
      </c>
      <c r="BW180" s="200">
        <f t="shared" si="148"/>
        <v>0</v>
      </c>
      <c r="BX180" s="200">
        <f t="shared" si="149"/>
        <v>0</v>
      </c>
      <c r="BY180" s="200">
        <f t="shared" si="150"/>
        <v>0</v>
      </c>
      <c r="BZ180" s="200">
        <f t="shared" si="151"/>
        <v>78956.307692307688</v>
      </c>
      <c r="CA180" s="200">
        <f t="shared" si="152"/>
        <v>0</v>
      </c>
      <c r="CB180" s="200">
        <f t="shared" si="153"/>
        <v>0</v>
      </c>
      <c r="CC180" s="238">
        <f t="shared" si="154"/>
        <v>0</v>
      </c>
      <c r="CD180" s="187">
        <f t="shared" si="180"/>
        <v>1600786.3414153846</v>
      </c>
    </row>
    <row r="181" spans="1:82" ht="13.9" x14ac:dyDescent="0.4">
      <c r="A181" s="12" t="str">
        <f>'Fibre Optic'!A181</f>
        <v>MR</v>
      </c>
      <c r="B181" s="12">
        <f>'Fibre Optic'!B181</f>
        <v>38</v>
      </c>
      <c r="C181" t="str">
        <f>'Fibre Optic'!C181</f>
        <v>Millendon Junction to Watheroo</v>
      </c>
      <c r="D181" s="204">
        <f>'DORC build-up'!I125</f>
        <v>1.3</v>
      </c>
      <c r="E181" s="188">
        <v>0</v>
      </c>
      <c r="F181" s="188">
        <v>2</v>
      </c>
      <c r="G181" s="188">
        <v>0</v>
      </c>
      <c r="H181" s="188">
        <v>0</v>
      </c>
      <c r="I181" s="188">
        <v>19</v>
      </c>
      <c r="J181" s="188">
        <v>9</v>
      </c>
      <c r="K181" s="188">
        <v>18</v>
      </c>
      <c r="L181" s="188">
        <v>0</v>
      </c>
      <c r="M181" s="188">
        <v>8</v>
      </c>
      <c r="N181" s="188">
        <v>0</v>
      </c>
      <c r="O181" s="188">
        <v>0</v>
      </c>
      <c r="P181" s="188">
        <v>0</v>
      </c>
      <c r="Q181" s="188">
        <v>0</v>
      </c>
      <c r="R181" s="188">
        <v>0</v>
      </c>
      <c r="S181" s="188">
        <v>1</v>
      </c>
      <c r="T181" s="188">
        <v>0</v>
      </c>
      <c r="U181" s="188">
        <v>0</v>
      </c>
      <c r="V181" s="188">
        <v>1</v>
      </c>
      <c r="W181" s="188">
        <v>1</v>
      </c>
      <c r="X181" s="188">
        <v>3</v>
      </c>
      <c r="Y181" s="188">
        <v>0</v>
      </c>
      <c r="Z181" s="188">
        <v>52</v>
      </c>
      <c r="AA181" s="188">
        <v>0</v>
      </c>
      <c r="AB181" s="188">
        <v>0</v>
      </c>
      <c r="AC181" s="188">
        <v>3</v>
      </c>
      <c r="AE181" s="291">
        <f t="shared" si="155"/>
        <v>68538.461538461532</v>
      </c>
      <c r="AF181" s="291">
        <f t="shared" si="156"/>
        <v>939207.07938461541</v>
      </c>
      <c r="AG181" s="291">
        <f t="shared" si="157"/>
        <v>205615.3846153846</v>
      </c>
      <c r="AH181" s="291">
        <f t="shared" si="158"/>
        <v>20561.538461538457</v>
      </c>
      <c r="AI181" s="291">
        <f t="shared" si="159"/>
        <v>27415.384615384617</v>
      </c>
      <c r="AJ181" s="291">
        <f t="shared" si="160"/>
        <v>68538.461538461532</v>
      </c>
      <c r="AK181" s="291">
        <f t="shared" si="161"/>
        <v>469603.53969230771</v>
      </c>
      <c r="AL181" s="291">
        <f t="shared" si="162"/>
        <v>34269.230769230766</v>
      </c>
      <c r="AM181" s="291">
        <f t="shared" si="163"/>
        <v>6853.8461538461543</v>
      </c>
      <c r="AN181" s="291">
        <f t="shared" si="164"/>
        <v>234801.7698461542</v>
      </c>
      <c r="AO181" s="291">
        <f t="shared" si="165"/>
        <v>137076.92307692306</v>
      </c>
      <c r="AP181" s="291">
        <f t="shared" si="166"/>
        <v>34269.230769230766</v>
      </c>
      <c r="AQ181" s="291">
        <f t="shared" si="167"/>
        <v>41123.076923076915</v>
      </c>
      <c r="AR181" s="291">
        <f t="shared" si="168"/>
        <v>274153.84615384613</v>
      </c>
      <c r="AS181" s="291">
        <f t="shared" si="169"/>
        <v>54830.769230769234</v>
      </c>
      <c r="AT181" s="291">
        <f t="shared" si="170"/>
        <v>6853.8461538461543</v>
      </c>
      <c r="AU181" s="291">
        <f t="shared" si="171"/>
        <v>137076.92307692306</v>
      </c>
      <c r="AV181" s="291">
        <f t="shared" si="172"/>
        <v>10966.153846153846</v>
      </c>
      <c r="AW181" s="291">
        <f t="shared" si="173"/>
        <v>10966.153846153846</v>
      </c>
      <c r="AX181" s="291">
        <f t="shared" si="174"/>
        <v>10966.153846153846</v>
      </c>
      <c r="AY181" s="291">
        <f t="shared" si="175"/>
        <v>10966.153846153846</v>
      </c>
      <c r="AZ181" s="291">
        <f t="shared" si="176"/>
        <v>10966.153846153846</v>
      </c>
      <c r="BA181" s="291">
        <f t="shared" si="177"/>
        <v>10966.153846153846</v>
      </c>
      <c r="BB181" s="291">
        <f t="shared" si="178"/>
        <v>137076.92307692306</v>
      </c>
      <c r="BC181" s="291">
        <f t="shared" si="179"/>
        <v>20561.538461538457</v>
      </c>
      <c r="BE181" s="238">
        <f t="shared" si="130"/>
        <v>0</v>
      </c>
      <c r="BF181" s="200">
        <f t="shared" si="131"/>
        <v>2441938.4064000002</v>
      </c>
      <c r="BG181" s="200">
        <f t="shared" si="132"/>
        <v>0</v>
      </c>
      <c r="BH181" s="200">
        <f t="shared" si="133"/>
        <v>0</v>
      </c>
      <c r="BI181" s="200">
        <f t="shared" si="134"/>
        <v>677160.00000000012</v>
      </c>
      <c r="BJ181" s="200">
        <f t="shared" si="135"/>
        <v>801899.99999999988</v>
      </c>
      <c r="BK181" s="200">
        <f t="shared" si="136"/>
        <v>10988722.8288</v>
      </c>
      <c r="BL181" s="200">
        <f t="shared" si="137"/>
        <v>0</v>
      </c>
      <c r="BM181" s="200">
        <f t="shared" si="138"/>
        <v>71280</v>
      </c>
      <c r="BN181" s="200">
        <f t="shared" si="139"/>
        <v>0</v>
      </c>
      <c r="BO181" s="200">
        <f t="shared" si="140"/>
        <v>0</v>
      </c>
      <c r="BP181" s="200">
        <f t="shared" si="141"/>
        <v>0</v>
      </c>
      <c r="BQ181" s="200">
        <f t="shared" si="142"/>
        <v>0</v>
      </c>
      <c r="BR181" s="200">
        <f t="shared" si="143"/>
        <v>0</v>
      </c>
      <c r="BS181" s="200">
        <f t="shared" si="144"/>
        <v>71280</v>
      </c>
      <c r="BT181" s="200">
        <f t="shared" si="145"/>
        <v>0</v>
      </c>
      <c r="BU181" s="200">
        <f t="shared" si="146"/>
        <v>0</v>
      </c>
      <c r="BV181" s="200">
        <f t="shared" si="147"/>
        <v>14256</v>
      </c>
      <c r="BW181" s="200">
        <f t="shared" si="148"/>
        <v>14256</v>
      </c>
      <c r="BX181" s="200">
        <f t="shared" si="149"/>
        <v>42768</v>
      </c>
      <c r="BY181" s="200">
        <f t="shared" si="150"/>
        <v>0</v>
      </c>
      <c r="BZ181" s="200">
        <f t="shared" si="151"/>
        <v>741312</v>
      </c>
      <c r="CA181" s="200">
        <f t="shared" si="152"/>
        <v>0</v>
      </c>
      <c r="CB181" s="200">
        <f t="shared" si="153"/>
        <v>0</v>
      </c>
      <c r="CC181" s="238">
        <f t="shared" si="154"/>
        <v>80189.999999999985</v>
      </c>
      <c r="CD181" s="187">
        <f t="shared" si="180"/>
        <v>15945063.235200001</v>
      </c>
    </row>
    <row r="182" spans="1:82" ht="13.9" x14ac:dyDescent="0.4">
      <c r="A182" s="12" t="str">
        <f>'Fibre Optic'!A182</f>
        <v>MR</v>
      </c>
      <c r="B182" s="12">
        <f>'Fibre Optic'!B182</f>
        <v>38</v>
      </c>
      <c r="C182" t="str">
        <f>'Fibre Optic'!C182</f>
        <v>Watheroo to Marchagee</v>
      </c>
      <c r="D182" s="204">
        <f>'DORC build-up'!I126</f>
        <v>1.3</v>
      </c>
      <c r="E182" s="188">
        <v>0</v>
      </c>
      <c r="F182" s="188">
        <v>0</v>
      </c>
      <c r="G182" s="188">
        <v>0</v>
      </c>
      <c r="H182" s="188">
        <v>0</v>
      </c>
      <c r="I182" s="188">
        <v>2</v>
      </c>
      <c r="J182" s="188">
        <v>0</v>
      </c>
      <c r="K182" s="188">
        <v>2</v>
      </c>
      <c r="L182" s="188">
        <v>0</v>
      </c>
      <c r="M182" s="188">
        <v>4</v>
      </c>
      <c r="N182" s="188">
        <v>0</v>
      </c>
      <c r="O182" s="188">
        <v>0</v>
      </c>
      <c r="P182" s="188">
        <v>0</v>
      </c>
      <c r="Q182" s="188">
        <v>0</v>
      </c>
      <c r="R182" s="188">
        <v>0</v>
      </c>
      <c r="S182" s="188">
        <v>0</v>
      </c>
      <c r="T182" s="188">
        <v>0</v>
      </c>
      <c r="U182" s="188">
        <v>0</v>
      </c>
      <c r="V182" s="188">
        <v>0</v>
      </c>
      <c r="W182" s="188">
        <v>0</v>
      </c>
      <c r="X182" s="188">
        <v>0</v>
      </c>
      <c r="Y182" s="188">
        <v>0</v>
      </c>
      <c r="Z182" s="188">
        <v>6</v>
      </c>
      <c r="AA182" s="188">
        <v>0</v>
      </c>
      <c r="AB182" s="188">
        <v>0</v>
      </c>
      <c r="AC182" s="188">
        <v>0</v>
      </c>
      <c r="AE182" s="291">
        <f t="shared" si="155"/>
        <v>68538.461538461532</v>
      </c>
      <c r="AF182" s="291">
        <f t="shared" si="156"/>
        <v>939207.07938461541</v>
      </c>
      <c r="AG182" s="291">
        <f t="shared" si="157"/>
        <v>205615.3846153846</v>
      </c>
      <c r="AH182" s="291">
        <f t="shared" si="158"/>
        <v>20561.538461538457</v>
      </c>
      <c r="AI182" s="291">
        <f t="shared" si="159"/>
        <v>27415.384615384617</v>
      </c>
      <c r="AJ182" s="291">
        <f t="shared" si="160"/>
        <v>68538.461538461532</v>
      </c>
      <c r="AK182" s="291">
        <f t="shared" si="161"/>
        <v>469603.53969230771</v>
      </c>
      <c r="AL182" s="291">
        <f t="shared" si="162"/>
        <v>34269.230769230766</v>
      </c>
      <c r="AM182" s="291">
        <f t="shared" si="163"/>
        <v>6853.8461538461543</v>
      </c>
      <c r="AN182" s="291">
        <f t="shared" si="164"/>
        <v>234801.7698461542</v>
      </c>
      <c r="AO182" s="291">
        <f t="shared" si="165"/>
        <v>137076.92307692306</v>
      </c>
      <c r="AP182" s="291">
        <f t="shared" si="166"/>
        <v>34269.230769230766</v>
      </c>
      <c r="AQ182" s="291">
        <f t="shared" si="167"/>
        <v>41123.076923076915</v>
      </c>
      <c r="AR182" s="291">
        <f t="shared" si="168"/>
        <v>274153.84615384613</v>
      </c>
      <c r="AS182" s="291">
        <f t="shared" si="169"/>
        <v>54830.769230769234</v>
      </c>
      <c r="AT182" s="291">
        <f t="shared" si="170"/>
        <v>6853.8461538461543</v>
      </c>
      <c r="AU182" s="291">
        <f t="shared" si="171"/>
        <v>137076.92307692306</v>
      </c>
      <c r="AV182" s="291">
        <f t="shared" si="172"/>
        <v>10966.153846153846</v>
      </c>
      <c r="AW182" s="291">
        <f t="shared" si="173"/>
        <v>10966.153846153846</v>
      </c>
      <c r="AX182" s="291">
        <f t="shared" si="174"/>
        <v>10966.153846153846</v>
      </c>
      <c r="AY182" s="291">
        <f t="shared" si="175"/>
        <v>10966.153846153846</v>
      </c>
      <c r="AZ182" s="291">
        <f t="shared" si="176"/>
        <v>10966.153846153846</v>
      </c>
      <c r="BA182" s="291">
        <f t="shared" si="177"/>
        <v>10966.153846153846</v>
      </c>
      <c r="BB182" s="291">
        <f t="shared" si="178"/>
        <v>137076.92307692306</v>
      </c>
      <c r="BC182" s="291">
        <f t="shared" si="179"/>
        <v>20561.538461538457</v>
      </c>
      <c r="BE182" s="238">
        <f t="shared" si="130"/>
        <v>0</v>
      </c>
      <c r="BF182" s="200">
        <f t="shared" si="131"/>
        <v>0</v>
      </c>
      <c r="BG182" s="200">
        <f t="shared" si="132"/>
        <v>0</v>
      </c>
      <c r="BH182" s="200">
        <f t="shared" si="133"/>
        <v>0</v>
      </c>
      <c r="BI182" s="200">
        <f t="shared" si="134"/>
        <v>71280</v>
      </c>
      <c r="BJ182" s="200">
        <f t="shared" si="135"/>
        <v>0</v>
      </c>
      <c r="BK182" s="200">
        <f t="shared" si="136"/>
        <v>1220969.2032000001</v>
      </c>
      <c r="BL182" s="200">
        <f t="shared" si="137"/>
        <v>0</v>
      </c>
      <c r="BM182" s="200">
        <f t="shared" si="138"/>
        <v>35640</v>
      </c>
      <c r="BN182" s="200">
        <f t="shared" si="139"/>
        <v>0</v>
      </c>
      <c r="BO182" s="200">
        <f t="shared" si="140"/>
        <v>0</v>
      </c>
      <c r="BP182" s="200">
        <f t="shared" si="141"/>
        <v>0</v>
      </c>
      <c r="BQ182" s="200">
        <f t="shared" si="142"/>
        <v>0</v>
      </c>
      <c r="BR182" s="200">
        <f t="shared" si="143"/>
        <v>0</v>
      </c>
      <c r="BS182" s="200">
        <f t="shared" si="144"/>
        <v>0</v>
      </c>
      <c r="BT182" s="200">
        <f t="shared" si="145"/>
        <v>0</v>
      </c>
      <c r="BU182" s="200">
        <f t="shared" si="146"/>
        <v>0</v>
      </c>
      <c r="BV182" s="200">
        <f t="shared" si="147"/>
        <v>0</v>
      </c>
      <c r="BW182" s="200">
        <f t="shared" si="148"/>
        <v>0</v>
      </c>
      <c r="BX182" s="200">
        <f t="shared" si="149"/>
        <v>0</v>
      </c>
      <c r="BY182" s="200">
        <f t="shared" si="150"/>
        <v>0</v>
      </c>
      <c r="BZ182" s="200">
        <f t="shared" si="151"/>
        <v>85536</v>
      </c>
      <c r="CA182" s="200">
        <f t="shared" si="152"/>
        <v>0</v>
      </c>
      <c r="CB182" s="200">
        <f t="shared" si="153"/>
        <v>0</v>
      </c>
      <c r="CC182" s="238">
        <f t="shared" si="154"/>
        <v>0</v>
      </c>
      <c r="CD182" s="187">
        <f t="shared" si="180"/>
        <v>1413425.2032000001</v>
      </c>
    </row>
    <row r="183" spans="1:82" ht="13.9" x14ac:dyDescent="0.4">
      <c r="A183" s="12" t="str">
        <f>'Fibre Optic'!A183</f>
        <v>MR</v>
      </c>
      <c r="B183" s="12">
        <f>'Fibre Optic'!B183</f>
        <v>38</v>
      </c>
      <c r="C183" t="str">
        <f>'Fibre Optic'!C183</f>
        <v>Marchagee to Dongara</v>
      </c>
      <c r="D183" s="204">
        <f>'DORC build-up'!I127</f>
        <v>1.3</v>
      </c>
      <c r="E183" s="188">
        <v>0</v>
      </c>
      <c r="F183" s="188">
        <v>3</v>
      </c>
      <c r="G183" s="188">
        <v>0</v>
      </c>
      <c r="H183" s="188">
        <v>0</v>
      </c>
      <c r="I183" s="188">
        <v>10</v>
      </c>
      <c r="J183" s="188">
        <v>9</v>
      </c>
      <c r="K183" s="188">
        <v>6</v>
      </c>
      <c r="L183" s="188">
        <v>0</v>
      </c>
      <c r="M183" s="188">
        <v>8</v>
      </c>
      <c r="N183" s="188">
        <v>0</v>
      </c>
      <c r="O183" s="188">
        <v>0</v>
      </c>
      <c r="P183" s="188">
        <v>0</v>
      </c>
      <c r="Q183" s="188">
        <v>0</v>
      </c>
      <c r="R183" s="188">
        <v>0</v>
      </c>
      <c r="S183" s="188">
        <v>0</v>
      </c>
      <c r="T183" s="188">
        <v>0</v>
      </c>
      <c r="U183" s="188">
        <v>0</v>
      </c>
      <c r="V183" s="188">
        <v>0</v>
      </c>
      <c r="W183" s="188">
        <v>0</v>
      </c>
      <c r="X183" s="188">
        <v>0</v>
      </c>
      <c r="Y183" s="188">
        <v>3</v>
      </c>
      <c r="Z183" s="188">
        <v>30</v>
      </c>
      <c r="AA183" s="188">
        <v>0</v>
      </c>
      <c r="AB183" s="188">
        <v>0</v>
      </c>
      <c r="AC183" s="188">
        <v>0</v>
      </c>
      <c r="AE183" s="291">
        <f t="shared" si="155"/>
        <v>68538.461538461532</v>
      </c>
      <c r="AF183" s="291">
        <f t="shared" si="156"/>
        <v>939207.07938461541</v>
      </c>
      <c r="AG183" s="291">
        <f t="shared" si="157"/>
        <v>205615.3846153846</v>
      </c>
      <c r="AH183" s="291">
        <f t="shared" si="158"/>
        <v>20561.538461538457</v>
      </c>
      <c r="AI183" s="291">
        <f t="shared" si="159"/>
        <v>27415.384615384617</v>
      </c>
      <c r="AJ183" s="291">
        <f t="shared" si="160"/>
        <v>68538.461538461532</v>
      </c>
      <c r="AK183" s="291">
        <f t="shared" si="161"/>
        <v>469603.53969230771</v>
      </c>
      <c r="AL183" s="291">
        <f t="shared" si="162"/>
        <v>34269.230769230766</v>
      </c>
      <c r="AM183" s="291">
        <f t="shared" si="163"/>
        <v>6853.8461538461543</v>
      </c>
      <c r="AN183" s="291">
        <f t="shared" si="164"/>
        <v>234801.7698461542</v>
      </c>
      <c r="AO183" s="291">
        <f t="shared" si="165"/>
        <v>137076.92307692306</v>
      </c>
      <c r="AP183" s="291">
        <f t="shared" si="166"/>
        <v>34269.230769230766</v>
      </c>
      <c r="AQ183" s="291">
        <f t="shared" si="167"/>
        <v>41123.076923076915</v>
      </c>
      <c r="AR183" s="291">
        <f t="shared" si="168"/>
        <v>274153.84615384613</v>
      </c>
      <c r="AS183" s="291">
        <f t="shared" si="169"/>
        <v>54830.769230769234</v>
      </c>
      <c r="AT183" s="291">
        <f t="shared" si="170"/>
        <v>6853.8461538461543</v>
      </c>
      <c r="AU183" s="291">
        <f t="shared" si="171"/>
        <v>137076.92307692306</v>
      </c>
      <c r="AV183" s="291">
        <f t="shared" si="172"/>
        <v>10966.153846153846</v>
      </c>
      <c r="AW183" s="291">
        <f t="shared" si="173"/>
        <v>10966.153846153846</v>
      </c>
      <c r="AX183" s="291">
        <f t="shared" si="174"/>
        <v>10966.153846153846</v>
      </c>
      <c r="AY183" s="291">
        <f t="shared" si="175"/>
        <v>10966.153846153846</v>
      </c>
      <c r="AZ183" s="291">
        <f t="shared" si="176"/>
        <v>10966.153846153846</v>
      </c>
      <c r="BA183" s="291">
        <f t="shared" si="177"/>
        <v>10966.153846153846</v>
      </c>
      <c r="BB183" s="291">
        <f t="shared" si="178"/>
        <v>137076.92307692306</v>
      </c>
      <c r="BC183" s="291">
        <f t="shared" si="179"/>
        <v>20561.538461538457</v>
      </c>
      <c r="BE183" s="238">
        <f t="shared" si="130"/>
        <v>0</v>
      </c>
      <c r="BF183" s="200">
        <f t="shared" si="131"/>
        <v>3662907.6096000001</v>
      </c>
      <c r="BG183" s="200">
        <f t="shared" si="132"/>
        <v>0</v>
      </c>
      <c r="BH183" s="200">
        <f t="shared" si="133"/>
        <v>0</v>
      </c>
      <c r="BI183" s="200">
        <f t="shared" si="134"/>
        <v>356400.00000000006</v>
      </c>
      <c r="BJ183" s="200">
        <f t="shared" si="135"/>
        <v>801899.99999999988</v>
      </c>
      <c r="BK183" s="200">
        <f t="shared" si="136"/>
        <v>3662907.6096000001</v>
      </c>
      <c r="BL183" s="200">
        <f t="shared" si="137"/>
        <v>0</v>
      </c>
      <c r="BM183" s="200">
        <f t="shared" si="138"/>
        <v>71280</v>
      </c>
      <c r="BN183" s="200">
        <f t="shared" si="139"/>
        <v>0</v>
      </c>
      <c r="BO183" s="200">
        <f t="shared" si="140"/>
        <v>0</v>
      </c>
      <c r="BP183" s="200">
        <f t="shared" si="141"/>
        <v>0</v>
      </c>
      <c r="BQ183" s="200">
        <f t="shared" si="142"/>
        <v>0</v>
      </c>
      <c r="BR183" s="200">
        <f t="shared" si="143"/>
        <v>0</v>
      </c>
      <c r="BS183" s="200">
        <f t="shared" si="144"/>
        <v>0</v>
      </c>
      <c r="BT183" s="200">
        <f t="shared" si="145"/>
        <v>0</v>
      </c>
      <c r="BU183" s="200">
        <f t="shared" si="146"/>
        <v>0</v>
      </c>
      <c r="BV183" s="200">
        <f t="shared" si="147"/>
        <v>0</v>
      </c>
      <c r="BW183" s="200">
        <f t="shared" si="148"/>
        <v>0</v>
      </c>
      <c r="BX183" s="200">
        <f t="shared" si="149"/>
        <v>0</v>
      </c>
      <c r="BY183" s="200">
        <f t="shared" si="150"/>
        <v>42768</v>
      </c>
      <c r="BZ183" s="200">
        <f t="shared" si="151"/>
        <v>427680</v>
      </c>
      <c r="CA183" s="200">
        <f t="shared" si="152"/>
        <v>0</v>
      </c>
      <c r="CB183" s="200">
        <f t="shared" si="153"/>
        <v>0</v>
      </c>
      <c r="CC183" s="238">
        <f t="shared" si="154"/>
        <v>0</v>
      </c>
      <c r="CD183" s="187">
        <f t="shared" si="180"/>
        <v>9025843.2192000002</v>
      </c>
    </row>
    <row r="184" spans="1:82" ht="13.9" x14ac:dyDescent="0.4">
      <c r="A184" s="12" t="str">
        <f>'Fibre Optic'!A184</f>
        <v>MR</v>
      </c>
      <c r="B184" s="12">
        <f>'Fibre Optic'!B184</f>
        <v>38</v>
      </c>
      <c r="C184" t="str">
        <f>'Fibre Optic'!C184</f>
        <v>Dongara to Narngulu</v>
      </c>
      <c r="D184" s="204">
        <f>'DORC build-up'!I128</f>
        <v>1.3</v>
      </c>
      <c r="E184" s="188">
        <v>0</v>
      </c>
      <c r="F184" s="188">
        <v>0</v>
      </c>
      <c r="G184" s="188">
        <v>2</v>
      </c>
      <c r="H184" s="188">
        <v>2</v>
      </c>
      <c r="I184" s="188">
        <v>9</v>
      </c>
      <c r="J184" s="188">
        <v>4</v>
      </c>
      <c r="K184" s="188">
        <v>3</v>
      </c>
      <c r="L184" s="188">
        <v>0</v>
      </c>
      <c r="M184" s="188">
        <v>3</v>
      </c>
      <c r="N184" s="188">
        <v>0</v>
      </c>
      <c r="O184" s="188">
        <v>3</v>
      </c>
      <c r="P184" s="188">
        <v>0</v>
      </c>
      <c r="Q184" s="188">
        <v>0</v>
      </c>
      <c r="R184" s="188">
        <v>0</v>
      </c>
      <c r="S184" s="188">
        <v>2</v>
      </c>
      <c r="T184" s="188">
        <v>0</v>
      </c>
      <c r="U184" s="188">
        <v>0</v>
      </c>
      <c r="V184" s="188">
        <v>2</v>
      </c>
      <c r="W184" s="188">
        <v>1</v>
      </c>
      <c r="X184" s="188">
        <v>0</v>
      </c>
      <c r="Y184" s="188">
        <v>0</v>
      </c>
      <c r="Z184" s="188">
        <v>26</v>
      </c>
      <c r="AA184" s="188">
        <v>0</v>
      </c>
      <c r="AB184" s="188">
        <v>0</v>
      </c>
      <c r="AC184" s="188">
        <v>0</v>
      </c>
      <c r="AE184" s="291">
        <f t="shared" si="155"/>
        <v>68538.461538461532</v>
      </c>
      <c r="AF184" s="291">
        <f t="shared" si="156"/>
        <v>939207.07938461541</v>
      </c>
      <c r="AG184" s="291">
        <f t="shared" si="157"/>
        <v>205615.3846153846</v>
      </c>
      <c r="AH184" s="291">
        <f t="shared" si="158"/>
        <v>20561.538461538457</v>
      </c>
      <c r="AI184" s="291">
        <f t="shared" si="159"/>
        <v>27415.384615384617</v>
      </c>
      <c r="AJ184" s="291">
        <f t="shared" si="160"/>
        <v>68538.461538461532</v>
      </c>
      <c r="AK184" s="291">
        <f t="shared" si="161"/>
        <v>469603.53969230771</v>
      </c>
      <c r="AL184" s="291">
        <f t="shared" si="162"/>
        <v>34269.230769230766</v>
      </c>
      <c r="AM184" s="291">
        <f t="shared" si="163"/>
        <v>6853.8461538461543</v>
      </c>
      <c r="AN184" s="291">
        <f t="shared" si="164"/>
        <v>234801.7698461542</v>
      </c>
      <c r="AO184" s="291">
        <f t="shared" si="165"/>
        <v>137076.92307692306</v>
      </c>
      <c r="AP184" s="291">
        <f t="shared" si="166"/>
        <v>34269.230769230766</v>
      </c>
      <c r="AQ184" s="291">
        <f t="shared" si="167"/>
        <v>41123.076923076915</v>
      </c>
      <c r="AR184" s="291">
        <f t="shared" si="168"/>
        <v>274153.84615384613</v>
      </c>
      <c r="AS184" s="291">
        <f t="shared" si="169"/>
        <v>54830.769230769234</v>
      </c>
      <c r="AT184" s="291">
        <f t="shared" si="170"/>
        <v>6853.8461538461543</v>
      </c>
      <c r="AU184" s="291">
        <f t="shared" si="171"/>
        <v>137076.92307692306</v>
      </c>
      <c r="AV184" s="291">
        <f t="shared" si="172"/>
        <v>10966.153846153846</v>
      </c>
      <c r="AW184" s="291">
        <f t="shared" si="173"/>
        <v>10966.153846153846</v>
      </c>
      <c r="AX184" s="291">
        <f t="shared" si="174"/>
        <v>10966.153846153846</v>
      </c>
      <c r="AY184" s="291">
        <f t="shared" si="175"/>
        <v>10966.153846153846</v>
      </c>
      <c r="AZ184" s="291">
        <f t="shared" si="176"/>
        <v>10966.153846153846</v>
      </c>
      <c r="BA184" s="291">
        <f t="shared" si="177"/>
        <v>10966.153846153846</v>
      </c>
      <c r="BB184" s="291">
        <f t="shared" si="178"/>
        <v>137076.92307692306</v>
      </c>
      <c r="BC184" s="291">
        <f t="shared" si="179"/>
        <v>20561.538461538457</v>
      </c>
      <c r="BE184" s="238">
        <f t="shared" si="130"/>
        <v>0</v>
      </c>
      <c r="BF184" s="200">
        <f t="shared" si="131"/>
        <v>0</v>
      </c>
      <c r="BG184" s="200">
        <f t="shared" si="132"/>
        <v>534600</v>
      </c>
      <c r="BH184" s="200">
        <f t="shared" si="133"/>
        <v>53459.999999999993</v>
      </c>
      <c r="BI184" s="200">
        <f t="shared" si="134"/>
        <v>320760.00000000006</v>
      </c>
      <c r="BJ184" s="200">
        <f t="shared" si="135"/>
        <v>356400</v>
      </c>
      <c r="BK184" s="200">
        <f t="shared" si="136"/>
        <v>1831453.8048</v>
      </c>
      <c r="BL184" s="200">
        <f t="shared" si="137"/>
        <v>0</v>
      </c>
      <c r="BM184" s="200">
        <f t="shared" si="138"/>
        <v>26730</v>
      </c>
      <c r="BN184" s="200">
        <f t="shared" si="139"/>
        <v>0</v>
      </c>
      <c r="BO184" s="200">
        <f t="shared" si="140"/>
        <v>534600</v>
      </c>
      <c r="BP184" s="200">
        <f t="shared" si="141"/>
        <v>0</v>
      </c>
      <c r="BQ184" s="200">
        <f t="shared" si="142"/>
        <v>0</v>
      </c>
      <c r="BR184" s="200">
        <f t="shared" si="143"/>
        <v>0</v>
      </c>
      <c r="BS184" s="200">
        <f t="shared" si="144"/>
        <v>142560</v>
      </c>
      <c r="BT184" s="200">
        <f t="shared" si="145"/>
        <v>0</v>
      </c>
      <c r="BU184" s="200">
        <f t="shared" si="146"/>
        <v>0</v>
      </c>
      <c r="BV184" s="200">
        <f t="shared" si="147"/>
        <v>28512</v>
      </c>
      <c r="BW184" s="200">
        <f t="shared" si="148"/>
        <v>14256</v>
      </c>
      <c r="BX184" s="200">
        <f t="shared" si="149"/>
        <v>0</v>
      </c>
      <c r="BY184" s="200">
        <f t="shared" si="150"/>
        <v>0</v>
      </c>
      <c r="BZ184" s="200">
        <f t="shared" si="151"/>
        <v>370656</v>
      </c>
      <c r="CA184" s="200">
        <f t="shared" si="152"/>
        <v>0</v>
      </c>
      <c r="CB184" s="200">
        <f t="shared" si="153"/>
        <v>0</v>
      </c>
      <c r="CC184" s="238">
        <f t="shared" si="154"/>
        <v>0</v>
      </c>
      <c r="CD184" s="187">
        <f t="shared" si="180"/>
        <v>4213987.8048</v>
      </c>
    </row>
    <row r="185" spans="1:82" ht="13.9" x14ac:dyDescent="0.4">
      <c r="A185" s="12" t="str">
        <f>'Fibre Optic'!A185</f>
        <v>MR</v>
      </c>
      <c r="B185" s="12">
        <f>'Fibre Optic'!B185</f>
        <v>38</v>
      </c>
      <c r="C185" t="str">
        <f>'Fibre Optic'!C185</f>
        <v>Narngulu to Geraldton</v>
      </c>
      <c r="D185" s="204">
        <f>'DORC build-up'!I129</f>
        <v>1.3</v>
      </c>
      <c r="E185" s="188">
        <v>2</v>
      </c>
      <c r="F185" s="188">
        <v>3</v>
      </c>
      <c r="G185" s="188">
        <v>6</v>
      </c>
      <c r="H185" s="188">
        <v>3</v>
      </c>
      <c r="I185" s="188">
        <v>15</v>
      </c>
      <c r="J185" s="188">
        <v>4</v>
      </c>
      <c r="K185" s="188">
        <v>1</v>
      </c>
      <c r="L185" s="188">
        <v>0</v>
      </c>
      <c r="M185" s="188">
        <v>0</v>
      </c>
      <c r="N185" s="188">
        <v>4</v>
      </c>
      <c r="O185" s="188">
        <v>6</v>
      </c>
      <c r="P185" s="188">
        <v>0</v>
      </c>
      <c r="Q185" s="188">
        <v>0</v>
      </c>
      <c r="R185" s="188">
        <v>0</v>
      </c>
      <c r="S185" s="188">
        <v>15</v>
      </c>
      <c r="T185" s="188">
        <v>5</v>
      </c>
      <c r="U185" s="188">
        <v>0</v>
      </c>
      <c r="V185" s="188">
        <v>1</v>
      </c>
      <c r="W185" s="188">
        <v>8</v>
      </c>
      <c r="X185" s="188">
        <v>6</v>
      </c>
      <c r="Y185" s="188">
        <v>0</v>
      </c>
      <c r="Z185" s="188">
        <v>22</v>
      </c>
      <c r="AA185" s="188">
        <v>0</v>
      </c>
      <c r="AB185" s="188">
        <v>1</v>
      </c>
      <c r="AC185" s="188">
        <v>0</v>
      </c>
      <c r="AE185" s="291">
        <f t="shared" si="155"/>
        <v>68538.461538461532</v>
      </c>
      <c r="AF185" s="291">
        <f t="shared" si="156"/>
        <v>939207.07938461541</v>
      </c>
      <c r="AG185" s="291">
        <f t="shared" si="157"/>
        <v>205615.3846153846</v>
      </c>
      <c r="AH185" s="291">
        <f t="shared" si="158"/>
        <v>20561.538461538457</v>
      </c>
      <c r="AI185" s="291">
        <f t="shared" si="159"/>
        <v>27415.384615384617</v>
      </c>
      <c r="AJ185" s="291">
        <f t="shared" si="160"/>
        <v>68538.461538461532</v>
      </c>
      <c r="AK185" s="291">
        <f t="shared" si="161"/>
        <v>469603.53969230771</v>
      </c>
      <c r="AL185" s="291">
        <f t="shared" si="162"/>
        <v>34269.230769230766</v>
      </c>
      <c r="AM185" s="291">
        <f t="shared" si="163"/>
        <v>6853.8461538461543</v>
      </c>
      <c r="AN185" s="291">
        <f t="shared" si="164"/>
        <v>234801.7698461542</v>
      </c>
      <c r="AO185" s="291">
        <f t="shared" si="165"/>
        <v>137076.92307692306</v>
      </c>
      <c r="AP185" s="291">
        <f t="shared" si="166"/>
        <v>34269.230769230766</v>
      </c>
      <c r="AQ185" s="291">
        <f t="shared" si="167"/>
        <v>41123.076923076915</v>
      </c>
      <c r="AR185" s="291">
        <f t="shared" si="168"/>
        <v>274153.84615384613</v>
      </c>
      <c r="AS185" s="291">
        <f t="shared" si="169"/>
        <v>54830.769230769234</v>
      </c>
      <c r="AT185" s="291">
        <f t="shared" si="170"/>
        <v>6853.8461538461543</v>
      </c>
      <c r="AU185" s="291">
        <f t="shared" si="171"/>
        <v>137076.92307692306</v>
      </c>
      <c r="AV185" s="291">
        <f t="shared" si="172"/>
        <v>10966.153846153846</v>
      </c>
      <c r="AW185" s="291">
        <f t="shared" si="173"/>
        <v>10966.153846153846</v>
      </c>
      <c r="AX185" s="291">
        <f t="shared" si="174"/>
        <v>10966.153846153846</v>
      </c>
      <c r="AY185" s="291">
        <f t="shared" si="175"/>
        <v>10966.153846153846</v>
      </c>
      <c r="AZ185" s="291">
        <f t="shared" si="176"/>
        <v>10966.153846153846</v>
      </c>
      <c r="BA185" s="291">
        <f t="shared" si="177"/>
        <v>10966.153846153846</v>
      </c>
      <c r="BB185" s="291">
        <f t="shared" si="178"/>
        <v>137076.92307692306</v>
      </c>
      <c r="BC185" s="291">
        <f t="shared" si="179"/>
        <v>20561.538461538457</v>
      </c>
      <c r="BE185" s="238">
        <f t="shared" si="130"/>
        <v>178200</v>
      </c>
      <c r="BF185" s="200">
        <f t="shared" si="131"/>
        <v>3662907.6096000001</v>
      </c>
      <c r="BG185" s="200">
        <f t="shared" si="132"/>
        <v>1603799.9999999998</v>
      </c>
      <c r="BH185" s="200">
        <f t="shared" si="133"/>
        <v>80189.999999999985</v>
      </c>
      <c r="BI185" s="200">
        <f t="shared" si="134"/>
        <v>534600</v>
      </c>
      <c r="BJ185" s="200">
        <f t="shared" si="135"/>
        <v>356400</v>
      </c>
      <c r="BK185" s="200">
        <f t="shared" si="136"/>
        <v>610484.60160000005</v>
      </c>
      <c r="BL185" s="200">
        <f t="shared" si="137"/>
        <v>0</v>
      </c>
      <c r="BM185" s="200">
        <f t="shared" si="138"/>
        <v>0</v>
      </c>
      <c r="BN185" s="200">
        <f t="shared" si="139"/>
        <v>1220969.203200002</v>
      </c>
      <c r="BO185" s="200">
        <f t="shared" si="140"/>
        <v>1069200</v>
      </c>
      <c r="BP185" s="200">
        <f t="shared" si="141"/>
        <v>0</v>
      </c>
      <c r="BQ185" s="200">
        <f t="shared" si="142"/>
        <v>0</v>
      </c>
      <c r="BR185" s="200">
        <f t="shared" si="143"/>
        <v>0</v>
      </c>
      <c r="BS185" s="200">
        <f t="shared" si="144"/>
        <v>1069200</v>
      </c>
      <c r="BT185" s="200">
        <f t="shared" si="145"/>
        <v>44550.000000000007</v>
      </c>
      <c r="BU185" s="200">
        <f t="shared" si="146"/>
        <v>0</v>
      </c>
      <c r="BV185" s="200">
        <f t="shared" si="147"/>
        <v>14256</v>
      </c>
      <c r="BW185" s="200">
        <f t="shared" si="148"/>
        <v>114048</v>
      </c>
      <c r="BX185" s="200">
        <f t="shared" si="149"/>
        <v>85536</v>
      </c>
      <c r="BY185" s="200">
        <f t="shared" si="150"/>
        <v>0</v>
      </c>
      <c r="BZ185" s="200">
        <f t="shared" si="151"/>
        <v>313632</v>
      </c>
      <c r="CA185" s="200">
        <f t="shared" si="152"/>
        <v>0</v>
      </c>
      <c r="CB185" s="200">
        <f t="shared" si="153"/>
        <v>178200</v>
      </c>
      <c r="CC185" s="238">
        <f t="shared" si="154"/>
        <v>0</v>
      </c>
      <c r="CD185" s="187">
        <f t="shared" si="180"/>
        <v>11136173.414400002</v>
      </c>
    </row>
    <row r="186" spans="1:82" ht="13.9" x14ac:dyDescent="0.4">
      <c r="A186" s="12" t="str">
        <f>'Fibre Optic'!A186</f>
        <v>MR</v>
      </c>
      <c r="B186" s="12">
        <f>'Fibre Optic'!B186</f>
        <v>39</v>
      </c>
      <c r="C186" t="str">
        <f>'Fibre Optic'!C186</f>
        <v>Dongara to Eneabba South</v>
      </c>
      <c r="D186" s="204">
        <f>'DORC build-up'!I130</f>
        <v>1.3</v>
      </c>
      <c r="E186" s="188">
        <v>0</v>
      </c>
      <c r="F186" s="188">
        <v>1</v>
      </c>
      <c r="G186" s="188">
        <v>0</v>
      </c>
      <c r="H186" s="188">
        <v>0</v>
      </c>
      <c r="I186" s="188">
        <v>4</v>
      </c>
      <c r="J186" s="188">
        <v>3</v>
      </c>
      <c r="K186" s="188">
        <v>3</v>
      </c>
      <c r="L186" s="188">
        <v>0</v>
      </c>
      <c r="M186" s="188">
        <v>2</v>
      </c>
      <c r="N186" s="188">
        <v>0</v>
      </c>
      <c r="O186" s="188">
        <v>0</v>
      </c>
      <c r="P186" s="188">
        <v>0</v>
      </c>
      <c r="Q186" s="188">
        <v>0</v>
      </c>
      <c r="R186" s="188">
        <v>0</v>
      </c>
      <c r="S186" s="188">
        <v>0</v>
      </c>
      <c r="T186" s="188">
        <v>0</v>
      </c>
      <c r="U186" s="188">
        <v>0</v>
      </c>
      <c r="V186" s="188">
        <v>0</v>
      </c>
      <c r="W186" s="188">
        <v>0</v>
      </c>
      <c r="X186" s="188">
        <v>0</v>
      </c>
      <c r="Y186" s="188">
        <v>0</v>
      </c>
      <c r="Z186" s="188">
        <v>0</v>
      </c>
      <c r="AA186" s="188">
        <v>0</v>
      </c>
      <c r="AB186" s="188">
        <v>0</v>
      </c>
      <c r="AC186" s="188">
        <v>0</v>
      </c>
      <c r="AE186" s="291">
        <f t="shared" si="155"/>
        <v>68538.461538461532</v>
      </c>
      <c r="AF186" s="291">
        <f t="shared" si="156"/>
        <v>939207.07938461541</v>
      </c>
      <c r="AG186" s="291">
        <f t="shared" si="157"/>
        <v>205615.3846153846</v>
      </c>
      <c r="AH186" s="291">
        <f t="shared" si="158"/>
        <v>20561.538461538457</v>
      </c>
      <c r="AI186" s="291">
        <f t="shared" si="159"/>
        <v>27415.384615384617</v>
      </c>
      <c r="AJ186" s="291">
        <f t="shared" si="160"/>
        <v>68538.461538461532</v>
      </c>
      <c r="AK186" s="291">
        <f t="shared" si="161"/>
        <v>469603.53969230771</v>
      </c>
      <c r="AL186" s="291">
        <f t="shared" si="162"/>
        <v>34269.230769230766</v>
      </c>
      <c r="AM186" s="291">
        <f t="shared" si="163"/>
        <v>6853.8461538461543</v>
      </c>
      <c r="AN186" s="291">
        <f t="shared" si="164"/>
        <v>234801.7698461542</v>
      </c>
      <c r="AO186" s="291">
        <f t="shared" si="165"/>
        <v>137076.92307692306</v>
      </c>
      <c r="AP186" s="291">
        <f t="shared" si="166"/>
        <v>34269.230769230766</v>
      </c>
      <c r="AQ186" s="291">
        <f t="shared" si="167"/>
        <v>41123.076923076915</v>
      </c>
      <c r="AR186" s="291">
        <f t="shared" si="168"/>
        <v>274153.84615384613</v>
      </c>
      <c r="AS186" s="291">
        <f t="shared" si="169"/>
        <v>54830.769230769234</v>
      </c>
      <c r="AT186" s="291">
        <f t="shared" si="170"/>
        <v>6853.8461538461543</v>
      </c>
      <c r="AU186" s="291">
        <f t="shared" si="171"/>
        <v>137076.92307692306</v>
      </c>
      <c r="AV186" s="291">
        <f t="shared" si="172"/>
        <v>10966.153846153846</v>
      </c>
      <c r="AW186" s="291">
        <f t="shared" si="173"/>
        <v>10966.153846153846</v>
      </c>
      <c r="AX186" s="291">
        <f t="shared" si="174"/>
        <v>10966.153846153846</v>
      </c>
      <c r="AY186" s="291">
        <f t="shared" si="175"/>
        <v>10966.153846153846</v>
      </c>
      <c r="AZ186" s="291">
        <f t="shared" si="176"/>
        <v>10966.153846153846</v>
      </c>
      <c r="BA186" s="291">
        <f t="shared" si="177"/>
        <v>10966.153846153846</v>
      </c>
      <c r="BB186" s="291">
        <f t="shared" si="178"/>
        <v>137076.92307692306</v>
      </c>
      <c r="BC186" s="291">
        <f t="shared" si="179"/>
        <v>20561.538461538457</v>
      </c>
      <c r="BE186" s="238">
        <f t="shared" si="130"/>
        <v>0</v>
      </c>
      <c r="BF186" s="200">
        <f t="shared" si="131"/>
        <v>1220969.2032000001</v>
      </c>
      <c r="BG186" s="200">
        <f t="shared" si="132"/>
        <v>0</v>
      </c>
      <c r="BH186" s="200">
        <f t="shared" si="133"/>
        <v>0</v>
      </c>
      <c r="BI186" s="200">
        <f t="shared" si="134"/>
        <v>142560</v>
      </c>
      <c r="BJ186" s="200">
        <f t="shared" si="135"/>
        <v>267300</v>
      </c>
      <c r="BK186" s="200">
        <f t="shared" si="136"/>
        <v>1831453.8048</v>
      </c>
      <c r="BL186" s="200">
        <f t="shared" si="137"/>
        <v>0</v>
      </c>
      <c r="BM186" s="200">
        <f t="shared" si="138"/>
        <v>17820</v>
      </c>
      <c r="BN186" s="200">
        <f t="shared" si="139"/>
        <v>0</v>
      </c>
      <c r="BO186" s="200">
        <f t="shared" si="140"/>
        <v>0</v>
      </c>
      <c r="BP186" s="200">
        <f t="shared" si="141"/>
        <v>0</v>
      </c>
      <c r="BQ186" s="200">
        <f t="shared" si="142"/>
        <v>0</v>
      </c>
      <c r="BR186" s="200">
        <f t="shared" si="143"/>
        <v>0</v>
      </c>
      <c r="BS186" s="200">
        <f t="shared" si="144"/>
        <v>0</v>
      </c>
      <c r="BT186" s="200">
        <f t="shared" si="145"/>
        <v>0</v>
      </c>
      <c r="BU186" s="200">
        <f t="shared" si="146"/>
        <v>0</v>
      </c>
      <c r="BV186" s="200">
        <f t="shared" si="147"/>
        <v>0</v>
      </c>
      <c r="BW186" s="200">
        <f t="shared" si="148"/>
        <v>0</v>
      </c>
      <c r="BX186" s="200">
        <f t="shared" si="149"/>
        <v>0</v>
      </c>
      <c r="BY186" s="200">
        <f t="shared" si="150"/>
        <v>0</v>
      </c>
      <c r="BZ186" s="200">
        <f t="shared" si="151"/>
        <v>0</v>
      </c>
      <c r="CA186" s="200">
        <f t="shared" si="152"/>
        <v>0</v>
      </c>
      <c r="CB186" s="200">
        <f t="shared" si="153"/>
        <v>0</v>
      </c>
      <c r="CC186" s="238">
        <f t="shared" si="154"/>
        <v>0</v>
      </c>
      <c r="CD186" s="187">
        <f t="shared" si="180"/>
        <v>3480103.0080000004</v>
      </c>
    </row>
    <row r="187" spans="1:82" ht="13.9" x14ac:dyDescent="0.4">
      <c r="A187" s="12" t="str">
        <f>'Fibre Optic'!A187</f>
        <v>Midwest</v>
      </c>
      <c r="B187" s="12">
        <f>'Fibre Optic'!B187</f>
        <v>40</v>
      </c>
      <c r="C187" t="str">
        <f>'Fibre Optic'!C187</f>
        <v>Narngulu to Narngulu East</v>
      </c>
      <c r="D187" s="204">
        <f>'DORC build-up'!I131</f>
        <v>1.3</v>
      </c>
      <c r="E187" s="188">
        <v>2</v>
      </c>
      <c r="F187" s="188">
        <v>2</v>
      </c>
      <c r="G187" s="188">
        <v>4</v>
      </c>
      <c r="H187" s="188">
        <v>2</v>
      </c>
      <c r="I187" s="188">
        <v>8</v>
      </c>
      <c r="J187" s="188">
        <v>3</v>
      </c>
      <c r="K187" s="188">
        <v>1</v>
      </c>
      <c r="L187" s="188">
        <v>0</v>
      </c>
      <c r="M187" s="188">
        <v>0</v>
      </c>
      <c r="N187" s="188">
        <v>0</v>
      </c>
      <c r="O187" s="188">
        <v>8</v>
      </c>
      <c r="P187" s="188">
        <v>0</v>
      </c>
      <c r="Q187" s="188">
        <v>0</v>
      </c>
      <c r="R187" s="188">
        <v>0</v>
      </c>
      <c r="S187" s="188">
        <v>6</v>
      </c>
      <c r="T187" s="188">
        <v>0</v>
      </c>
      <c r="U187" s="188">
        <v>0</v>
      </c>
      <c r="V187" s="188">
        <v>4</v>
      </c>
      <c r="W187" s="188">
        <v>4</v>
      </c>
      <c r="X187" s="188">
        <v>1</v>
      </c>
      <c r="Y187" s="188">
        <v>0</v>
      </c>
      <c r="Z187" s="188">
        <v>14</v>
      </c>
      <c r="AA187" s="188">
        <v>0</v>
      </c>
      <c r="AB187" s="188">
        <v>0</v>
      </c>
      <c r="AC187" s="188">
        <v>0</v>
      </c>
      <c r="AE187" s="291">
        <f t="shared" si="155"/>
        <v>68538.461538461532</v>
      </c>
      <c r="AF187" s="291">
        <f t="shared" si="156"/>
        <v>939207.07938461541</v>
      </c>
      <c r="AG187" s="291">
        <f t="shared" si="157"/>
        <v>205615.3846153846</v>
      </c>
      <c r="AH187" s="291">
        <f t="shared" si="158"/>
        <v>20561.538461538457</v>
      </c>
      <c r="AI187" s="291">
        <f t="shared" si="159"/>
        <v>27415.384615384617</v>
      </c>
      <c r="AJ187" s="291">
        <f t="shared" si="160"/>
        <v>68538.461538461532</v>
      </c>
      <c r="AK187" s="291">
        <f t="shared" si="161"/>
        <v>469603.53969230771</v>
      </c>
      <c r="AL187" s="291">
        <f t="shared" si="162"/>
        <v>34269.230769230766</v>
      </c>
      <c r="AM187" s="291">
        <f t="shared" si="163"/>
        <v>6853.8461538461543</v>
      </c>
      <c r="AN187" s="291">
        <f t="shared" si="164"/>
        <v>234801.7698461542</v>
      </c>
      <c r="AO187" s="291">
        <f t="shared" si="165"/>
        <v>137076.92307692306</v>
      </c>
      <c r="AP187" s="291">
        <f t="shared" si="166"/>
        <v>34269.230769230766</v>
      </c>
      <c r="AQ187" s="291">
        <f t="shared" si="167"/>
        <v>41123.076923076915</v>
      </c>
      <c r="AR187" s="291">
        <f t="shared" si="168"/>
        <v>274153.84615384613</v>
      </c>
      <c r="AS187" s="291">
        <f t="shared" si="169"/>
        <v>54830.769230769234</v>
      </c>
      <c r="AT187" s="291">
        <f t="shared" si="170"/>
        <v>6853.8461538461543</v>
      </c>
      <c r="AU187" s="291">
        <f t="shared" si="171"/>
        <v>137076.92307692306</v>
      </c>
      <c r="AV187" s="291">
        <f t="shared" si="172"/>
        <v>10966.153846153846</v>
      </c>
      <c r="AW187" s="291">
        <f t="shared" si="173"/>
        <v>10966.153846153846</v>
      </c>
      <c r="AX187" s="291">
        <f t="shared" si="174"/>
        <v>10966.153846153846</v>
      </c>
      <c r="AY187" s="291">
        <f t="shared" si="175"/>
        <v>10966.153846153846</v>
      </c>
      <c r="AZ187" s="291">
        <f t="shared" si="176"/>
        <v>10966.153846153846</v>
      </c>
      <c r="BA187" s="291">
        <f t="shared" si="177"/>
        <v>10966.153846153846</v>
      </c>
      <c r="BB187" s="291">
        <f t="shared" si="178"/>
        <v>137076.92307692306</v>
      </c>
      <c r="BC187" s="291">
        <f t="shared" si="179"/>
        <v>20561.538461538457</v>
      </c>
      <c r="BE187" s="238">
        <f t="shared" si="130"/>
        <v>178200</v>
      </c>
      <c r="BF187" s="200">
        <f t="shared" si="131"/>
        <v>2441938.4064000002</v>
      </c>
      <c r="BG187" s="200">
        <f t="shared" si="132"/>
        <v>1069200</v>
      </c>
      <c r="BH187" s="200">
        <f t="shared" si="133"/>
        <v>53459.999999999993</v>
      </c>
      <c r="BI187" s="200">
        <f t="shared" si="134"/>
        <v>285120</v>
      </c>
      <c r="BJ187" s="200">
        <f t="shared" si="135"/>
        <v>267300</v>
      </c>
      <c r="BK187" s="200">
        <f t="shared" si="136"/>
        <v>610484.60160000005</v>
      </c>
      <c r="BL187" s="200">
        <f t="shared" si="137"/>
        <v>0</v>
      </c>
      <c r="BM187" s="200">
        <f t="shared" si="138"/>
        <v>0</v>
      </c>
      <c r="BN187" s="200">
        <f t="shared" si="139"/>
        <v>0</v>
      </c>
      <c r="BO187" s="200">
        <f t="shared" si="140"/>
        <v>1425600</v>
      </c>
      <c r="BP187" s="200">
        <f t="shared" si="141"/>
        <v>0</v>
      </c>
      <c r="BQ187" s="200">
        <f t="shared" si="142"/>
        <v>0</v>
      </c>
      <c r="BR187" s="200">
        <f t="shared" si="143"/>
        <v>0</v>
      </c>
      <c r="BS187" s="200">
        <f t="shared" si="144"/>
        <v>427680</v>
      </c>
      <c r="BT187" s="200">
        <f t="shared" si="145"/>
        <v>0</v>
      </c>
      <c r="BU187" s="200">
        <f t="shared" si="146"/>
        <v>0</v>
      </c>
      <c r="BV187" s="200">
        <f t="shared" si="147"/>
        <v>57024</v>
      </c>
      <c r="BW187" s="200">
        <f t="shared" si="148"/>
        <v>57024</v>
      </c>
      <c r="BX187" s="200">
        <f t="shared" si="149"/>
        <v>14256</v>
      </c>
      <c r="BY187" s="200">
        <f t="shared" si="150"/>
        <v>0</v>
      </c>
      <c r="BZ187" s="200">
        <f t="shared" si="151"/>
        <v>199584</v>
      </c>
      <c r="CA187" s="200">
        <f t="shared" si="152"/>
        <v>0</v>
      </c>
      <c r="CB187" s="200">
        <f t="shared" si="153"/>
        <v>0</v>
      </c>
      <c r="CC187" s="238">
        <f t="shared" si="154"/>
        <v>0</v>
      </c>
      <c r="CD187" s="187">
        <f t="shared" si="180"/>
        <v>7086871.0080000004</v>
      </c>
    </row>
    <row r="188" spans="1:82" ht="13.9" x14ac:dyDescent="0.4">
      <c r="A188" s="12" t="str">
        <f>'Fibre Optic'!A188</f>
        <v>Midwest</v>
      </c>
      <c r="B188" s="12">
        <f>'Fibre Optic'!B188</f>
        <v>40</v>
      </c>
      <c r="C188" t="str">
        <f>'Fibre Optic'!C188</f>
        <v>Narngulu East to Mullewa</v>
      </c>
      <c r="D188" s="204">
        <f>'DORC build-up'!I132</f>
        <v>1.3</v>
      </c>
      <c r="E188" s="188">
        <v>6</v>
      </c>
      <c r="F188" s="188">
        <v>0</v>
      </c>
      <c r="G188" s="188">
        <v>24</v>
      </c>
      <c r="H188" s="188">
        <v>23</v>
      </c>
      <c r="I188" s="188">
        <v>41</v>
      </c>
      <c r="J188" s="188">
        <v>21</v>
      </c>
      <c r="K188" s="188">
        <v>12</v>
      </c>
      <c r="L188" s="188">
        <v>0</v>
      </c>
      <c r="M188" s="188">
        <v>9</v>
      </c>
      <c r="N188" s="188">
        <v>0</v>
      </c>
      <c r="O188" s="188">
        <v>12</v>
      </c>
      <c r="P188" s="188">
        <v>0</v>
      </c>
      <c r="Q188" s="188">
        <v>0</v>
      </c>
      <c r="R188" s="188">
        <v>0</v>
      </c>
      <c r="S188" s="188">
        <v>46</v>
      </c>
      <c r="T188" s="188">
        <v>4</v>
      </c>
      <c r="U188" s="188">
        <v>0</v>
      </c>
      <c r="V188" s="188">
        <v>15</v>
      </c>
      <c r="W188" s="188">
        <v>44</v>
      </c>
      <c r="X188" s="188">
        <v>8</v>
      </c>
      <c r="Y188" s="188">
        <v>0</v>
      </c>
      <c r="Z188" s="188">
        <v>45</v>
      </c>
      <c r="AA188" s="188">
        <v>0</v>
      </c>
      <c r="AB188" s="188">
        <v>1</v>
      </c>
      <c r="AC188" s="188">
        <v>0</v>
      </c>
      <c r="AE188" s="291">
        <f t="shared" si="155"/>
        <v>68538.461538461532</v>
      </c>
      <c r="AF188" s="291">
        <f t="shared" si="156"/>
        <v>939207.07938461541</v>
      </c>
      <c r="AG188" s="291">
        <f t="shared" si="157"/>
        <v>205615.3846153846</v>
      </c>
      <c r="AH188" s="291">
        <f t="shared" si="158"/>
        <v>20561.538461538457</v>
      </c>
      <c r="AI188" s="291">
        <f t="shared" si="159"/>
        <v>27415.384615384617</v>
      </c>
      <c r="AJ188" s="291">
        <f t="shared" si="160"/>
        <v>68538.461538461532</v>
      </c>
      <c r="AK188" s="291">
        <f t="shared" si="161"/>
        <v>469603.53969230771</v>
      </c>
      <c r="AL188" s="291">
        <f t="shared" si="162"/>
        <v>34269.230769230766</v>
      </c>
      <c r="AM188" s="291">
        <f t="shared" si="163"/>
        <v>6853.8461538461543</v>
      </c>
      <c r="AN188" s="291">
        <f t="shared" si="164"/>
        <v>234801.7698461542</v>
      </c>
      <c r="AO188" s="291">
        <f t="shared" si="165"/>
        <v>137076.92307692306</v>
      </c>
      <c r="AP188" s="291">
        <f t="shared" si="166"/>
        <v>34269.230769230766</v>
      </c>
      <c r="AQ188" s="291">
        <f t="shared" si="167"/>
        <v>41123.076923076915</v>
      </c>
      <c r="AR188" s="291">
        <f t="shared" si="168"/>
        <v>274153.84615384613</v>
      </c>
      <c r="AS188" s="291">
        <f t="shared" si="169"/>
        <v>54830.769230769234</v>
      </c>
      <c r="AT188" s="291">
        <f t="shared" si="170"/>
        <v>6853.8461538461543</v>
      </c>
      <c r="AU188" s="291">
        <f t="shared" si="171"/>
        <v>137076.92307692306</v>
      </c>
      <c r="AV188" s="291">
        <f t="shared" si="172"/>
        <v>10966.153846153846</v>
      </c>
      <c r="AW188" s="291">
        <f t="shared" si="173"/>
        <v>10966.153846153846</v>
      </c>
      <c r="AX188" s="291">
        <f t="shared" si="174"/>
        <v>10966.153846153846</v>
      </c>
      <c r="AY188" s="291">
        <f t="shared" si="175"/>
        <v>10966.153846153846</v>
      </c>
      <c r="AZ188" s="291">
        <f t="shared" si="176"/>
        <v>10966.153846153846</v>
      </c>
      <c r="BA188" s="291">
        <f t="shared" si="177"/>
        <v>10966.153846153846</v>
      </c>
      <c r="BB188" s="291">
        <f t="shared" si="178"/>
        <v>137076.92307692306</v>
      </c>
      <c r="BC188" s="291">
        <f t="shared" si="179"/>
        <v>20561.538461538457</v>
      </c>
      <c r="BE188" s="238">
        <f t="shared" si="130"/>
        <v>534600</v>
      </c>
      <c r="BF188" s="200">
        <f t="shared" si="131"/>
        <v>0</v>
      </c>
      <c r="BG188" s="200">
        <f t="shared" si="132"/>
        <v>6415199.9999999991</v>
      </c>
      <c r="BH188" s="200">
        <f t="shared" si="133"/>
        <v>614789.99999999988</v>
      </c>
      <c r="BI188" s="200">
        <f t="shared" si="134"/>
        <v>1461240</v>
      </c>
      <c r="BJ188" s="200">
        <f t="shared" si="135"/>
        <v>1871100</v>
      </c>
      <c r="BK188" s="200">
        <f t="shared" si="136"/>
        <v>7325815.2192000002</v>
      </c>
      <c r="BL188" s="200">
        <f t="shared" si="137"/>
        <v>0</v>
      </c>
      <c r="BM188" s="200">
        <f t="shared" si="138"/>
        <v>80190.000000000015</v>
      </c>
      <c r="BN188" s="200">
        <f t="shared" si="139"/>
        <v>0</v>
      </c>
      <c r="BO188" s="200">
        <f t="shared" si="140"/>
        <v>2138400</v>
      </c>
      <c r="BP188" s="200">
        <f t="shared" si="141"/>
        <v>0</v>
      </c>
      <c r="BQ188" s="200">
        <f t="shared" si="142"/>
        <v>0</v>
      </c>
      <c r="BR188" s="200">
        <f t="shared" si="143"/>
        <v>0</v>
      </c>
      <c r="BS188" s="200">
        <f t="shared" si="144"/>
        <v>3278880.0000000005</v>
      </c>
      <c r="BT188" s="200">
        <f t="shared" si="145"/>
        <v>35640</v>
      </c>
      <c r="BU188" s="200">
        <f t="shared" si="146"/>
        <v>0</v>
      </c>
      <c r="BV188" s="200">
        <f t="shared" si="147"/>
        <v>213840</v>
      </c>
      <c r="BW188" s="200">
        <f t="shared" si="148"/>
        <v>627264</v>
      </c>
      <c r="BX188" s="200">
        <f t="shared" si="149"/>
        <v>114048</v>
      </c>
      <c r="BY188" s="200">
        <f t="shared" si="150"/>
        <v>0</v>
      </c>
      <c r="BZ188" s="200">
        <f t="shared" si="151"/>
        <v>641520</v>
      </c>
      <c r="CA188" s="200">
        <f t="shared" si="152"/>
        <v>0</v>
      </c>
      <c r="CB188" s="200">
        <f t="shared" si="153"/>
        <v>178200</v>
      </c>
      <c r="CC188" s="238">
        <f t="shared" si="154"/>
        <v>0</v>
      </c>
      <c r="CD188" s="187">
        <f t="shared" si="180"/>
        <v>25530727.2192</v>
      </c>
    </row>
    <row r="189" spans="1:82" ht="13.9" x14ac:dyDescent="0.4">
      <c r="A189" s="12" t="str">
        <f>'Fibre Optic'!A189</f>
        <v>Midwest</v>
      </c>
      <c r="B189" s="12">
        <f>'Fibre Optic'!B189</f>
        <v>40</v>
      </c>
      <c r="C189" t="str">
        <f>'Fibre Optic'!C189</f>
        <v>Mullewa to Tilley Junction</v>
      </c>
      <c r="D189" s="204">
        <f>'DORC build-up'!I133</f>
        <v>1.3</v>
      </c>
      <c r="E189" s="188">
        <v>0</v>
      </c>
      <c r="F189" s="188">
        <v>1</v>
      </c>
      <c r="G189" s="188">
        <v>8</v>
      </c>
      <c r="H189" s="188">
        <v>1</v>
      </c>
      <c r="I189" s="188">
        <v>15</v>
      </c>
      <c r="J189" s="188">
        <v>11</v>
      </c>
      <c r="K189" s="188">
        <v>6</v>
      </c>
      <c r="L189" s="188">
        <v>0</v>
      </c>
      <c r="M189" s="188">
        <v>17</v>
      </c>
      <c r="N189" s="188">
        <v>0</v>
      </c>
      <c r="O189" s="188">
        <v>8</v>
      </c>
      <c r="P189" s="188">
        <v>0</v>
      </c>
      <c r="Q189" s="188">
        <v>0</v>
      </c>
      <c r="R189" s="188">
        <v>0</v>
      </c>
      <c r="S189" s="188">
        <v>0</v>
      </c>
      <c r="T189" s="188">
        <v>0</v>
      </c>
      <c r="U189" s="188">
        <v>0</v>
      </c>
      <c r="V189" s="188">
        <v>0</v>
      </c>
      <c r="W189" s="188">
        <v>0</v>
      </c>
      <c r="X189" s="188">
        <v>4</v>
      </c>
      <c r="Y189" s="188">
        <v>0</v>
      </c>
      <c r="Z189" s="188">
        <v>41</v>
      </c>
      <c r="AA189" s="188">
        <v>0</v>
      </c>
      <c r="AB189" s="188">
        <v>2</v>
      </c>
      <c r="AC189" s="188">
        <v>0</v>
      </c>
      <c r="AE189" s="291">
        <f t="shared" si="155"/>
        <v>68538.461538461532</v>
      </c>
      <c r="AF189" s="291">
        <f t="shared" si="156"/>
        <v>939207.07938461541</v>
      </c>
      <c r="AG189" s="291">
        <f t="shared" si="157"/>
        <v>205615.3846153846</v>
      </c>
      <c r="AH189" s="291">
        <f t="shared" si="158"/>
        <v>20561.538461538457</v>
      </c>
      <c r="AI189" s="291">
        <f t="shared" si="159"/>
        <v>27415.384615384617</v>
      </c>
      <c r="AJ189" s="291">
        <f t="shared" si="160"/>
        <v>68538.461538461532</v>
      </c>
      <c r="AK189" s="291">
        <f t="shared" si="161"/>
        <v>469603.53969230771</v>
      </c>
      <c r="AL189" s="291">
        <f t="shared" si="162"/>
        <v>34269.230769230766</v>
      </c>
      <c r="AM189" s="291">
        <f t="shared" si="163"/>
        <v>6853.8461538461543</v>
      </c>
      <c r="AN189" s="291">
        <f t="shared" si="164"/>
        <v>234801.7698461542</v>
      </c>
      <c r="AO189" s="291">
        <f t="shared" si="165"/>
        <v>137076.92307692306</v>
      </c>
      <c r="AP189" s="291">
        <f t="shared" si="166"/>
        <v>34269.230769230766</v>
      </c>
      <c r="AQ189" s="291">
        <f t="shared" si="167"/>
        <v>41123.076923076915</v>
      </c>
      <c r="AR189" s="291">
        <f t="shared" si="168"/>
        <v>274153.84615384613</v>
      </c>
      <c r="AS189" s="291">
        <f t="shared" si="169"/>
        <v>54830.769230769234</v>
      </c>
      <c r="AT189" s="291">
        <f t="shared" si="170"/>
        <v>6853.8461538461543</v>
      </c>
      <c r="AU189" s="291">
        <f t="shared" si="171"/>
        <v>137076.92307692306</v>
      </c>
      <c r="AV189" s="291">
        <f t="shared" si="172"/>
        <v>10966.153846153846</v>
      </c>
      <c r="AW189" s="291">
        <f t="shared" si="173"/>
        <v>10966.153846153846</v>
      </c>
      <c r="AX189" s="291">
        <f t="shared" si="174"/>
        <v>10966.153846153846</v>
      </c>
      <c r="AY189" s="291">
        <f t="shared" si="175"/>
        <v>10966.153846153846</v>
      </c>
      <c r="AZ189" s="291">
        <f t="shared" si="176"/>
        <v>10966.153846153846</v>
      </c>
      <c r="BA189" s="291">
        <f t="shared" si="177"/>
        <v>10966.153846153846</v>
      </c>
      <c r="BB189" s="291">
        <f t="shared" si="178"/>
        <v>137076.92307692306</v>
      </c>
      <c r="BC189" s="291">
        <f t="shared" si="179"/>
        <v>20561.538461538457</v>
      </c>
      <c r="BE189" s="238">
        <f t="shared" si="130"/>
        <v>0</v>
      </c>
      <c r="BF189" s="200">
        <f t="shared" si="131"/>
        <v>1220969.2032000001</v>
      </c>
      <c r="BG189" s="200">
        <f t="shared" si="132"/>
        <v>2138400</v>
      </c>
      <c r="BH189" s="200">
        <f t="shared" si="133"/>
        <v>26729.999999999996</v>
      </c>
      <c r="BI189" s="200">
        <f t="shared" si="134"/>
        <v>534600</v>
      </c>
      <c r="BJ189" s="200">
        <f t="shared" si="135"/>
        <v>980100</v>
      </c>
      <c r="BK189" s="200">
        <f t="shared" si="136"/>
        <v>3662907.6096000001</v>
      </c>
      <c r="BL189" s="200">
        <f t="shared" si="137"/>
        <v>0</v>
      </c>
      <c r="BM189" s="200">
        <f t="shared" si="138"/>
        <v>151470.00000000003</v>
      </c>
      <c r="BN189" s="200">
        <f t="shared" si="139"/>
        <v>0</v>
      </c>
      <c r="BO189" s="200">
        <f t="shared" si="140"/>
        <v>1425600</v>
      </c>
      <c r="BP189" s="200">
        <f t="shared" si="141"/>
        <v>0</v>
      </c>
      <c r="BQ189" s="200">
        <f t="shared" si="142"/>
        <v>0</v>
      </c>
      <c r="BR189" s="200">
        <f t="shared" si="143"/>
        <v>0</v>
      </c>
      <c r="BS189" s="200">
        <f t="shared" si="144"/>
        <v>0</v>
      </c>
      <c r="BT189" s="200">
        <f t="shared" si="145"/>
        <v>0</v>
      </c>
      <c r="BU189" s="200">
        <f t="shared" si="146"/>
        <v>0</v>
      </c>
      <c r="BV189" s="200">
        <f t="shared" si="147"/>
        <v>0</v>
      </c>
      <c r="BW189" s="200">
        <f t="shared" si="148"/>
        <v>0</v>
      </c>
      <c r="BX189" s="200">
        <f t="shared" si="149"/>
        <v>57024</v>
      </c>
      <c r="BY189" s="200">
        <f t="shared" si="150"/>
        <v>0</v>
      </c>
      <c r="BZ189" s="200">
        <f t="shared" si="151"/>
        <v>584496</v>
      </c>
      <c r="CA189" s="200">
        <f t="shared" si="152"/>
        <v>0</v>
      </c>
      <c r="CB189" s="200">
        <f t="shared" si="153"/>
        <v>356400</v>
      </c>
      <c r="CC189" s="238">
        <f t="shared" si="154"/>
        <v>0</v>
      </c>
      <c r="CD189" s="187">
        <f t="shared" si="180"/>
        <v>11138696.812800001</v>
      </c>
    </row>
    <row r="190" spans="1:82" ht="13.9" x14ac:dyDescent="0.4">
      <c r="A190" s="12" t="str">
        <f>'Fibre Optic'!A190</f>
        <v>Midwest</v>
      </c>
      <c r="B190" s="12">
        <f>'Fibre Optic'!B190</f>
        <v>40</v>
      </c>
      <c r="C190" t="str">
        <f>'Fibre Optic'!C190</f>
        <v>Tilley Junction to Tilley</v>
      </c>
      <c r="D190" s="204">
        <f>'DORC build-up'!I134</f>
        <v>1.3</v>
      </c>
      <c r="E190" s="188">
        <v>0</v>
      </c>
      <c r="F190" s="188">
        <v>0</v>
      </c>
      <c r="G190" s="188">
        <v>1</v>
      </c>
      <c r="H190" s="188">
        <v>0</v>
      </c>
      <c r="I190" s="188">
        <v>1</v>
      </c>
      <c r="J190" s="188">
        <v>2</v>
      </c>
      <c r="K190" s="188">
        <v>0</v>
      </c>
      <c r="L190" s="188">
        <v>0</v>
      </c>
      <c r="M190" s="188">
        <v>1</v>
      </c>
      <c r="N190" s="188">
        <v>0</v>
      </c>
      <c r="O190" s="188">
        <v>1</v>
      </c>
      <c r="P190" s="188">
        <v>0</v>
      </c>
      <c r="Q190" s="188">
        <v>0</v>
      </c>
      <c r="R190" s="188">
        <v>0</v>
      </c>
      <c r="S190" s="188">
        <v>0</v>
      </c>
      <c r="T190" s="188">
        <v>0</v>
      </c>
      <c r="U190" s="188">
        <v>0</v>
      </c>
      <c r="V190" s="188">
        <v>0</v>
      </c>
      <c r="W190" s="188">
        <v>0</v>
      </c>
      <c r="X190" s="188">
        <v>0</v>
      </c>
      <c r="Y190" s="188">
        <v>0</v>
      </c>
      <c r="Z190" s="188">
        <v>4</v>
      </c>
      <c r="AA190" s="188">
        <v>0</v>
      </c>
      <c r="AB190" s="188">
        <v>0</v>
      </c>
      <c r="AC190" s="188">
        <v>0</v>
      </c>
      <c r="AE190" s="291">
        <f t="shared" si="155"/>
        <v>68538.461538461532</v>
      </c>
      <c r="AF190" s="291">
        <f t="shared" si="156"/>
        <v>939207.07938461541</v>
      </c>
      <c r="AG190" s="291">
        <f t="shared" si="157"/>
        <v>205615.3846153846</v>
      </c>
      <c r="AH190" s="291">
        <f t="shared" si="158"/>
        <v>20561.538461538457</v>
      </c>
      <c r="AI190" s="291">
        <f t="shared" si="159"/>
        <v>27415.384615384617</v>
      </c>
      <c r="AJ190" s="291">
        <f t="shared" si="160"/>
        <v>68538.461538461532</v>
      </c>
      <c r="AK190" s="291">
        <f t="shared" si="161"/>
        <v>469603.53969230771</v>
      </c>
      <c r="AL190" s="291">
        <f t="shared" si="162"/>
        <v>34269.230769230766</v>
      </c>
      <c r="AM190" s="291">
        <f t="shared" si="163"/>
        <v>6853.8461538461543</v>
      </c>
      <c r="AN190" s="291">
        <f t="shared" si="164"/>
        <v>234801.7698461542</v>
      </c>
      <c r="AO190" s="291">
        <f t="shared" si="165"/>
        <v>137076.92307692306</v>
      </c>
      <c r="AP190" s="291">
        <f t="shared" si="166"/>
        <v>34269.230769230766</v>
      </c>
      <c r="AQ190" s="291">
        <f t="shared" si="167"/>
        <v>41123.076923076915</v>
      </c>
      <c r="AR190" s="291">
        <f t="shared" si="168"/>
        <v>274153.84615384613</v>
      </c>
      <c r="AS190" s="291">
        <f t="shared" si="169"/>
        <v>54830.769230769234</v>
      </c>
      <c r="AT190" s="291">
        <f t="shared" si="170"/>
        <v>6853.8461538461543</v>
      </c>
      <c r="AU190" s="291">
        <f t="shared" si="171"/>
        <v>137076.92307692306</v>
      </c>
      <c r="AV190" s="291">
        <f t="shared" si="172"/>
        <v>10966.153846153846</v>
      </c>
      <c r="AW190" s="291">
        <f t="shared" si="173"/>
        <v>10966.153846153846</v>
      </c>
      <c r="AX190" s="291">
        <f t="shared" si="174"/>
        <v>10966.153846153846</v>
      </c>
      <c r="AY190" s="291">
        <f t="shared" si="175"/>
        <v>10966.153846153846</v>
      </c>
      <c r="AZ190" s="291">
        <f t="shared" si="176"/>
        <v>10966.153846153846</v>
      </c>
      <c r="BA190" s="291">
        <f t="shared" si="177"/>
        <v>10966.153846153846</v>
      </c>
      <c r="BB190" s="291">
        <f t="shared" si="178"/>
        <v>137076.92307692306</v>
      </c>
      <c r="BC190" s="291">
        <f t="shared" si="179"/>
        <v>20561.538461538457</v>
      </c>
      <c r="BE190" s="238">
        <f t="shared" si="130"/>
        <v>0</v>
      </c>
      <c r="BF190" s="200">
        <f t="shared" si="131"/>
        <v>0</v>
      </c>
      <c r="BG190" s="200">
        <f t="shared" si="132"/>
        <v>267300</v>
      </c>
      <c r="BH190" s="200">
        <f t="shared" si="133"/>
        <v>0</v>
      </c>
      <c r="BI190" s="200">
        <f t="shared" si="134"/>
        <v>35640</v>
      </c>
      <c r="BJ190" s="200">
        <f t="shared" si="135"/>
        <v>178200</v>
      </c>
      <c r="BK190" s="200">
        <f t="shared" si="136"/>
        <v>0</v>
      </c>
      <c r="BL190" s="200">
        <f t="shared" si="137"/>
        <v>0</v>
      </c>
      <c r="BM190" s="200">
        <f t="shared" si="138"/>
        <v>8910</v>
      </c>
      <c r="BN190" s="200">
        <f t="shared" si="139"/>
        <v>0</v>
      </c>
      <c r="BO190" s="200">
        <f t="shared" si="140"/>
        <v>178200</v>
      </c>
      <c r="BP190" s="200">
        <f t="shared" si="141"/>
        <v>0</v>
      </c>
      <c r="BQ190" s="200">
        <f t="shared" si="142"/>
        <v>0</v>
      </c>
      <c r="BR190" s="200">
        <f t="shared" si="143"/>
        <v>0</v>
      </c>
      <c r="BS190" s="200">
        <f t="shared" si="144"/>
        <v>0</v>
      </c>
      <c r="BT190" s="200">
        <f t="shared" si="145"/>
        <v>0</v>
      </c>
      <c r="BU190" s="200">
        <f t="shared" si="146"/>
        <v>0</v>
      </c>
      <c r="BV190" s="200">
        <f t="shared" si="147"/>
        <v>0</v>
      </c>
      <c r="BW190" s="200">
        <f t="shared" si="148"/>
        <v>0</v>
      </c>
      <c r="BX190" s="200">
        <f t="shared" si="149"/>
        <v>0</v>
      </c>
      <c r="BY190" s="200">
        <f t="shared" si="150"/>
        <v>0</v>
      </c>
      <c r="BZ190" s="200">
        <f t="shared" si="151"/>
        <v>57024</v>
      </c>
      <c r="CA190" s="200">
        <f t="shared" si="152"/>
        <v>0</v>
      </c>
      <c r="CB190" s="200">
        <f t="shared" si="153"/>
        <v>0</v>
      </c>
      <c r="CC190" s="238">
        <f t="shared" si="154"/>
        <v>0</v>
      </c>
      <c r="CD190" s="187">
        <f t="shared" si="180"/>
        <v>725274</v>
      </c>
    </row>
    <row r="191" spans="1:82" ht="13.9" x14ac:dyDescent="0.4">
      <c r="A191" s="12" t="str">
        <f>'Fibre Optic'!A191</f>
        <v>Midwest</v>
      </c>
      <c r="B191" s="12">
        <f>'Fibre Optic'!B191</f>
        <v>40</v>
      </c>
      <c r="C191" t="str">
        <f>'Fibre Optic'!C191</f>
        <v>Tilley to Morawa</v>
      </c>
      <c r="D191" s="204">
        <f>'DORC build-up'!I135</f>
        <v>1.3</v>
      </c>
      <c r="E191" s="188">
        <v>0</v>
      </c>
      <c r="F191" s="188">
        <v>2</v>
      </c>
      <c r="G191" s="188">
        <v>0</v>
      </c>
      <c r="H191" s="188">
        <v>0</v>
      </c>
      <c r="I191" s="188">
        <v>2</v>
      </c>
      <c r="J191" s="188">
        <v>2</v>
      </c>
      <c r="K191" s="188">
        <v>0</v>
      </c>
      <c r="L191" s="188">
        <v>0</v>
      </c>
      <c r="M191" s="188">
        <v>0</v>
      </c>
      <c r="N191" s="188">
        <v>0</v>
      </c>
      <c r="O191" s="188">
        <v>0</v>
      </c>
      <c r="P191" s="188">
        <v>0</v>
      </c>
      <c r="Q191" s="188">
        <v>0</v>
      </c>
      <c r="R191" s="188">
        <v>0</v>
      </c>
      <c r="S191" s="188">
        <v>0</v>
      </c>
      <c r="T191" s="188">
        <v>0</v>
      </c>
      <c r="U191" s="188">
        <v>0</v>
      </c>
      <c r="V191" s="188">
        <v>0</v>
      </c>
      <c r="W191" s="188">
        <v>0</v>
      </c>
      <c r="X191" s="188">
        <v>0</v>
      </c>
      <c r="Y191" s="188">
        <v>0</v>
      </c>
      <c r="Z191" s="188">
        <v>6</v>
      </c>
      <c r="AA191" s="188">
        <v>0</v>
      </c>
      <c r="AB191" s="188">
        <v>0</v>
      </c>
      <c r="AC191" s="188">
        <v>0</v>
      </c>
      <c r="AE191" s="291">
        <f t="shared" si="155"/>
        <v>68538.461538461532</v>
      </c>
      <c r="AF191" s="291">
        <f t="shared" si="156"/>
        <v>939207.07938461541</v>
      </c>
      <c r="AG191" s="291">
        <f t="shared" si="157"/>
        <v>205615.3846153846</v>
      </c>
      <c r="AH191" s="291">
        <f t="shared" si="158"/>
        <v>20561.538461538457</v>
      </c>
      <c r="AI191" s="291">
        <f t="shared" si="159"/>
        <v>27415.384615384617</v>
      </c>
      <c r="AJ191" s="291">
        <f t="shared" si="160"/>
        <v>68538.461538461532</v>
      </c>
      <c r="AK191" s="291">
        <f t="shared" si="161"/>
        <v>469603.53969230771</v>
      </c>
      <c r="AL191" s="291">
        <f t="shared" si="162"/>
        <v>34269.230769230766</v>
      </c>
      <c r="AM191" s="291">
        <f t="shared" si="163"/>
        <v>6853.8461538461543</v>
      </c>
      <c r="AN191" s="291">
        <f t="shared" si="164"/>
        <v>234801.7698461542</v>
      </c>
      <c r="AO191" s="291">
        <f t="shared" si="165"/>
        <v>137076.92307692306</v>
      </c>
      <c r="AP191" s="291">
        <f t="shared" si="166"/>
        <v>34269.230769230766</v>
      </c>
      <c r="AQ191" s="291">
        <f t="shared" si="167"/>
        <v>41123.076923076915</v>
      </c>
      <c r="AR191" s="291">
        <f t="shared" si="168"/>
        <v>274153.84615384613</v>
      </c>
      <c r="AS191" s="291">
        <f t="shared" si="169"/>
        <v>54830.769230769234</v>
      </c>
      <c r="AT191" s="291">
        <f t="shared" si="170"/>
        <v>6853.8461538461543</v>
      </c>
      <c r="AU191" s="291">
        <f t="shared" si="171"/>
        <v>137076.92307692306</v>
      </c>
      <c r="AV191" s="291">
        <f t="shared" si="172"/>
        <v>10966.153846153846</v>
      </c>
      <c r="AW191" s="291">
        <f t="shared" si="173"/>
        <v>10966.153846153846</v>
      </c>
      <c r="AX191" s="291">
        <f t="shared" si="174"/>
        <v>10966.153846153846</v>
      </c>
      <c r="AY191" s="291">
        <f t="shared" si="175"/>
        <v>10966.153846153846</v>
      </c>
      <c r="AZ191" s="291">
        <f t="shared" si="176"/>
        <v>10966.153846153846</v>
      </c>
      <c r="BA191" s="291">
        <f t="shared" si="177"/>
        <v>10966.153846153846</v>
      </c>
      <c r="BB191" s="291">
        <f t="shared" si="178"/>
        <v>137076.92307692306</v>
      </c>
      <c r="BC191" s="291">
        <f t="shared" si="179"/>
        <v>20561.538461538457</v>
      </c>
      <c r="BE191" s="238">
        <f t="shared" si="130"/>
        <v>0</v>
      </c>
      <c r="BF191" s="200">
        <f t="shared" si="131"/>
        <v>2441938.4064000002</v>
      </c>
      <c r="BG191" s="200">
        <f t="shared" si="132"/>
        <v>0</v>
      </c>
      <c r="BH191" s="200">
        <f t="shared" si="133"/>
        <v>0</v>
      </c>
      <c r="BI191" s="200">
        <f t="shared" si="134"/>
        <v>71280</v>
      </c>
      <c r="BJ191" s="200">
        <f t="shared" si="135"/>
        <v>178200</v>
      </c>
      <c r="BK191" s="200">
        <f t="shared" si="136"/>
        <v>0</v>
      </c>
      <c r="BL191" s="200">
        <f t="shared" si="137"/>
        <v>0</v>
      </c>
      <c r="BM191" s="200">
        <f t="shared" si="138"/>
        <v>0</v>
      </c>
      <c r="BN191" s="200">
        <f t="shared" si="139"/>
        <v>0</v>
      </c>
      <c r="BO191" s="200">
        <f t="shared" si="140"/>
        <v>0</v>
      </c>
      <c r="BP191" s="200">
        <f t="shared" si="141"/>
        <v>0</v>
      </c>
      <c r="BQ191" s="200">
        <f t="shared" si="142"/>
        <v>0</v>
      </c>
      <c r="BR191" s="200">
        <f t="shared" si="143"/>
        <v>0</v>
      </c>
      <c r="BS191" s="200">
        <f t="shared" si="144"/>
        <v>0</v>
      </c>
      <c r="BT191" s="200">
        <f t="shared" si="145"/>
        <v>0</v>
      </c>
      <c r="BU191" s="200">
        <f t="shared" si="146"/>
        <v>0</v>
      </c>
      <c r="BV191" s="200">
        <f t="shared" si="147"/>
        <v>0</v>
      </c>
      <c r="BW191" s="200">
        <f t="shared" si="148"/>
        <v>0</v>
      </c>
      <c r="BX191" s="200">
        <f t="shared" si="149"/>
        <v>0</v>
      </c>
      <c r="BY191" s="200">
        <f t="shared" si="150"/>
        <v>0</v>
      </c>
      <c r="BZ191" s="200">
        <f t="shared" si="151"/>
        <v>85536</v>
      </c>
      <c r="CA191" s="200">
        <f t="shared" si="152"/>
        <v>0</v>
      </c>
      <c r="CB191" s="200">
        <f t="shared" si="153"/>
        <v>0</v>
      </c>
      <c r="CC191" s="238">
        <f t="shared" si="154"/>
        <v>0</v>
      </c>
      <c r="CD191" s="187">
        <f t="shared" si="180"/>
        <v>2776954.4064000002</v>
      </c>
    </row>
    <row r="192" spans="1:82" ht="13.9" x14ac:dyDescent="0.4">
      <c r="A192" s="12" t="str">
        <f>'Fibre Optic'!A192</f>
        <v>Midwest</v>
      </c>
      <c r="B192" s="12">
        <f>'Fibre Optic'!B192</f>
        <v>40</v>
      </c>
      <c r="C192" t="str">
        <f>'Fibre Optic'!C192</f>
        <v>Morawa to Perenjori</v>
      </c>
      <c r="D192" s="204">
        <f>'DORC build-up'!I136</f>
        <v>1.3</v>
      </c>
      <c r="E192" s="188">
        <v>0</v>
      </c>
      <c r="F192" s="188">
        <v>2</v>
      </c>
      <c r="G192" s="188">
        <v>1</v>
      </c>
      <c r="H192" s="188">
        <v>0</v>
      </c>
      <c r="I192" s="188">
        <v>5</v>
      </c>
      <c r="J192" s="188">
        <v>4</v>
      </c>
      <c r="K192" s="188">
        <v>4</v>
      </c>
      <c r="L192" s="188">
        <v>0</v>
      </c>
      <c r="M192" s="188">
        <v>13</v>
      </c>
      <c r="N192" s="188">
        <v>0</v>
      </c>
      <c r="O192" s="188">
        <v>1</v>
      </c>
      <c r="P192" s="188">
        <v>0</v>
      </c>
      <c r="Q192" s="188">
        <v>0</v>
      </c>
      <c r="R192" s="188">
        <v>0</v>
      </c>
      <c r="S192" s="188">
        <v>0</v>
      </c>
      <c r="T192" s="188">
        <v>0</v>
      </c>
      <c r="U192" s="188">
        <v>0</v>
      </c>
      <c r="V192" s="188">
        <v>0</v>
      </c>
      <c r="W192" s="188">
        <v>0</v>
      </c>
      <c r="X192" s="188">
        <v>0</v>
      </c>
      <c r="Y192" s="188">
        <v>0</v>
      </c>
      <c r="Z192" s="188">
        <v>21</v>
      </c>
      <c r="AA192" s="188">
        <v>0</v>
      </c>
      <c r="AB192" s="188">
        <v>0</v>
      </c>
      <c r="AC192" s="188">
        <v>0</v>
      </c>
      <c r="AE192" s="291">
        <f t="shared" si="155"/>
        <v>68538.461538461532</v>
      </c>
      <c r="AF192" s="291">
        <f t="shared" si="156"/>
        <v>939207.07938461541</v>
      </c>
      <c r="AG192" s="291">
        <f t="shared" si="157"/>
        <v>205615.3846153846</v>
      </c>
      <c r="AH192" s="291">
        <f t="shared" si="158"/>
        <v>20561.538461538457</v>
      </c>
      <c r="AI192" s="291">
        <f t="shared" si="159"/>
        <v>27415.384615384617</v>
      </c>
      <c r="AJ192" s="291">
        <f t="shared" si="160"/>
        <v>68538.461538461532</v>
      </c>
      <c r="AK192" s="291">
        <f t="shared" si="161"/>
        <v>469603.53969230771</v>
      </c>
      <c r="AL192" s="291">
        <f t="shared" si="162"/>
        <v>34269.230769230766</v>
      </c>
      <c r="AM192" s="291">
        <f t="shared" si="163"/>
        <v>6853.8461538461543</v>
      </c>
      <c r="AN192" s="291">
        <f t="shared" si="164"/>
        <v>234801.7698461542</v>
      </c>
      <c r="AO192" s="291">
        <f t="shared" si="165"/>
        <v>137076.92307692306</v>
      </c>
      <c r="AP192" s="291">
        <f t="shared" si="166"/>
        <v>34269.230769230766</v>
      </c>
      <c r="AQ192" s="291">
        <f t="shared" si="167"/>
        <v>41123.076923076915</v>
      </c>
      <c r="AR192" s="291">
        <f t="shared" si="168"/>
        <v>274153.84615384613</v>
      </c>
      <c r="AS192" s="291">
        <f t="shared" si="169"/>
        <v>54830.769230769234</v>
      </c>
      <c r="AT192" s="291">
        <f t="shared" si="170"/>
        <v>6853.8461538461543</v>
      </c>
      <c r="AU192" s="291">
        <f t="shared" si="171"/>
        <v>137076.92307692306</v>
      </c>
      <c r="AV192" s="291">
        <f t="shared" si="172"/>
        <v>10966.153846153846</v>
      </c>
      <c r="AW192" s="291">
        <f t="shared" si="173"/>
        <v>10966.153846153846</v>
      </c>
      <c r="AX192" s="291">
        <f t="shared" si="174"/>
        <v>10966.153846153846</v>
      </c>
      <c r="AY192" s="291">
        <f t="shared" si="175"/>
        <v>10966.153846153846</v>
      </c>
      <c r="AZ192" s="291">
        <f t="shared" si="176"/>
        <v>10966.153846153846</v>
      </c>
      <c r="BA192" s="291">
        <f t="shared" si="177"/>
        <v>10966.153846153846</v>
      </c>
      <c r="BB192" s="291">
        <f t="shared" si="178"/>
        <v>137076.92307692306</v>
      </c>
      <c r="BC192" s="291">
        <f t="shared" si="179"/>
        <v>20561.538461538457</v>
      </c>
      <c r="BE192" s="238">
        <f t="shared" si="130"/>
        <v>0</v>
      </c>
      <c r="BF192" s="200">
        <f t="shared" si="131"/>
        <v>2441938.4064000002</v>
      </c>
      <c r="BG192" s="200">
        <f t="shared" si="132"/>
        <v>267300</v>
      </c>
      <c r="BH192" s="200">
        <f t="shared" si="133"/>
        <v>0</v>
      </c>
      <c r="BI192" s="200">
        <f t="shared" si="134"/>
        <v>178200.00000000003</v>
      </c>
      <c r="BJ192" s="200">
        <f t="shared" si="135"/>
        <v>356400</v>
      </c>
      <c r="BK192" s="200">
        <f t="shared" si="136"/>
        <v>2441938.4064000002</v>
      </c>
      <c r="BL192" s="200">
        <f t="shared" si="137"/>
        <v>0</v>
      </c>
      <c r="BM192" s="200">
        <f t="shared" si="138"/>
        <v>115830</v>
      </c>
      <c r="BN192" s="200">
        <f t="shared" si="139"/>
        <v>0</v>
      </c>
      <c r="BO192" s="200">
        <f t="shared" si="140"/>
        <v>178200</v>
      </c>
      <c r="BP192" s="200">
        <f t="shared" si="141"/>
        <v>0</v>
      </c>
      <c r="BQ192" s="200">
        <f t="shared" si="142"/>
        <v>0</v>
      </c>
      <c r="BR192" s="200">
        <f t="shared" si="143"/>
        <v>0</v>
      </c>
      <c r="BS192" s="200">
        <f t="shared" si="144"/>
        <v>0</v>
      </c>
      <c r="BT192" s="200">
        <f t="shared" si="145"/>
        <v>0</v>
      </c>
      <c r="BU192" s="200">
        <f t="shared" si="146"/>
        <v>0</v>
      </c>
      <c r="BV192" s="200">
        <f t="shared" si="147"/>
        <v>0</v>
      </c>
      <c r="BW192" s="200">
        <f t="shared" si="148"/>
        <v>0</v>
      </c>
      <c r="BX192" s="200">
        <f t="shared" si="149"/>
        <v>0</v>
      </c>
      <c r="BY192" s="200">
        <f t="shared" si="150"/>
        <v>0</v>
      </c>
      <c r="BZ192" s="200">
        <f t="shared" si="151"/>
        <v>299376</v>
      </c>
      <c r="CA192" s="200">
        <f t="shared" si="152"/>
        <v>0</v>
      </c>
      <c r="CB192" s="200">
        <f t="shared" si="153"/>
        <v>0</v>
      </c>
      <c r="CC192" s="238">
        <f t="shared" si="154"/>
        <v>0</v>
      </c>
      <c r="CD192" s="187">
        <f t="shared" si="180"/>
        <v>6279182.8128000004</v>
      </c>
    </row>
    <row r="193" spans="1:82" ht="13.9" x14ac:dyDescent="0.4">
      <c r="A193" s="12" t="str">
        <f>'Fibre Optic'!A193</f>
        <v>Midwest</v>
      </c>
      <c r="B193" s="12">
        <f>'Fibre Optic'!B193</f>
        <v>40</v>
      </c>
      <c r="C193" t="str">
        <f>'Fibre Optic'!C193</f>
        <v>Perenjori to Maya</v>
      </c>
      <c r="D193" s="204">
        <f>'DORC build-up'!I137</f>
        <v>1.3</v>
      </c>
      <c r="E193" s="188">
        <v>0</v>
      </c>
      <c r="F193" s="188">
        <v>0</v>
      </c>
      <c r="G193" s="188">
        <v>1</v>
      </c>
      <c r="H193" s="188">
        <v>0</v>
      </c>
      <c r="I193" s="188">
        <v>2</v>
      </c>
      <c r="J193" s="188">
        <v>3</v>
      </c>
      <c r="K193" s="188">
        <v>1</v>
      </c>
      <c r="L193" s="188">
        <v>0</v>
      </c>
      <c r="M193" s="188">
        <v>3</v>
      </c>
      <c r="N193" s="188">
        <v>0</v>
      </c>
      <c r="O193" s="188">
        <v>1</v>
      </c>
      <c r="P193" s="188">
        <v>0</v>
      </c>
      <c r="Q193" s="188">
        <v>0</v>
      </c>
      <c r="R193" s="188">
        <v>0</v>
      </c>
      <c r="S193" s="188">
        <v>0</v>
      </c>
      <c r="T193" s="188">
        <v>0</v>
      </c>
      <c r="U193" s="188">
        <v>0</v>
      </c>
      <c r="V193" s="188">
        <v>0</v>
      </c>
      <c r="W193" s="188">
        <v>0</v>
      </c>
      <c r="X193" s="188">
        <v>0</v>
      </c>
      <c r="Y193" s="188">
        <v>0</v>
      </c>
      <c r="Z193" s="188">
        <v>3</v>
      </c>
      <c r="AA193" s="188">
        <v>0</v>
      </c>
      <c r="AB193" s="188">
        <v>0</v>
      </c>
      <c r="AC193" s="188">
        <v>0</v>
      </c>
      <c r="AE193" s="291">
        <f t="shared" si="155"/>
        <v>68538.461538461532</v>
      </c>
      <c r="AF193" s="291">
        <f t="shared" si="156"/>
        <v>939207.07938461541</v>
      </c>
      <c r="AG193" s="291">
        <f t="shared" si="157"/>
        <v>205615.3846153846</v>
      </c>
      <c r="AH193" s="291">
        <f t="shared" si="158"/>
        <v>20561.538461538457</v>
      </c>
      <c r="AI193" s="291">
        <f t="shared" si="159"/>
        <v>27415.384615384617</v>
      </c>
      <c r="AJ193" s="291">
        <f t="shared" si="160"/>
        <v>68538.461538461532</v>
      </c>
      <c r="AK193" s="291">
        <f t="shared" si="161"/>
        <v>469603.53969230771</v>
      </c>
      <c r="AL193" s="291">
        <f t="shared" si="162"/>
        <v>34269.230769230766</v>
      </c>
      <c r="AM193" s="291">
        <f t="shared" si="163"/>
        <v>6853.8461538461543</v>
      </c>
      <c r="AN193" s="291">
        <f t="shared" si="164"/>
        <v>234801.7698461542</v>
      </c>
      <c r="AO193" s="291">
        <f t="shared" si="165"/>
        <v>137076.92307692306</v>
      </c>
      <c r="AP193" s="291">
        <f t="shared" si="166"/>
        <v>34269.230769230766</v>
      </c>
      <c r="AQ193" s="291">
        <f t="shared" si="167"/>
        <v>41123.076923076915</v>
      </c>
      <c r="AR193" s="291">
        <f t="shared" si="168"/>
        <v>274153.84615384613</v>
      </c>
      <c r="AS193" s="291">
        <f t="shared" si="169"/>
        <v>54830.769230769234</v>
      </c>
      <c r="AT193" s="291">
        <f t="shared" si="170"/>
        <v>6853.8461538461543</v>
      </c>
      <c r="AU193" s="291">
        <f t="shared" si="171"/>
        <v>137076.92307692306</v>
      </c>
      <c r="AV193" s="291">
        <f t="shared" si="172"/>
        <v>10966.153846153846</v>
      </c>
      <c r="AW193" s="291">
        <f t="shared" si="173"/>
        <v>10966.153846153846</v>
      </c>
      <c r="AX193" s="291">
        <f t="shared" si="174"/>
        <v>10966.153846153846</v>
      </c>
      <c r="AY193" s="291">
        <f t="shared" si="175"/>
        <v>10966.153846153846</v>
      </c>
      <c r="AZ193" s="291">
        <f t="shared" si="176"/>
        <v>10966.153846153846</v>
      </c>
      <c r="BA193" s="291">
        <f t="shared" si="177"/>
        <v>10966.153846153846</v>
      </c>
      <c r="BB193" s="291">
        <f t="shared" si="178"/>
        <v>137076.92307692306</v>
      </c>
      <c r="BC193" s="291">
        <f t="shared" si="179"/>
        <v>20561.538461538457</v>
      </c>
      <c r="BE193" s="238">
        <f t="shared" si="130"/>
        <v>0</v>
      </c>
      <c r="BF193" s="200">
        <f t="shared" si="131"/>
        <v>0</v>
      </c>
      <c r="BG193" s="200">
        <f t="shared" si="132"/>
        <v>267300</v>
      </c>
      <c r="BH193" s="200">
        <f t="shared" si="133"/>
        <v>0</v>
      </c>
      <c r="BI193" s="200">
        <f t="shared" si="134"/>
        <v>71280</v>
      </c>
      <c r="BJ193" s="200">
        <f t="shared" si="135"/>
        <v>267300</v>
      </c>
      <c r="BK193" s="200">
        <f t="shared" si="136"/>
        <v>610484.60160000005</v>
      </c>
      <c r="BL193" s="200">
        <f t="shared" si="137"/>
        <v>0</v>
      </c>
      <c r="BM193" s="200">
        <f t="shared" si="138"/>
        <v>26730</v>
      </c>
      <c r="BN193" s="200">
        <f t="shared" si="139"/>
        <v>0</v>
      </c>
      <c r="BO193" s="200">
        <f t="shared" si="140"/>
        <v>178200</v>
      </c>
      <c r="BP193" s="200">
        <f t="shared" si="141"/>
        <v>0</v>
      </c>
      <c r="BQ193" s="200">
        <f t="shared" si="142"/>
        <v>0</v>
      </c>
      <c r="BR193" s="200">
        <f t="shared" si="143"/>
        <v>0</v>
      </c>
      <c r="BS193" s="200">
        <f t="shared" si="144"/>
        <v>0</v>
      </c>
      <c r="BT193" s="200">
        <f t="shared" si="145"/>
        <v>0</v>
      </c>
      <c r="BU193" s="200">
        <f t="shared" si="146"/>
        <v>0</v>
      </c>
      <c r="BV193" s="200">
        <f t="shared" si="147"/>
        <v>0</v>
      </c>
      <c r="BW193" s="200">
        <f t="shared" si="148"/>
        <v>0</v>
      </c>
      <c r="BX193" s="200">
        <f t="shared" si="149"/>
        <v>0</v>
      </c>
      <c r="BY193" s="200">
        <f t="shared" si="150"/>
        <v>0</v>
      </c>
      <c r="BZ193" s="200">
        <f t="shared" si="151"/>
        <v>42768</v>
      </c>
      <c r="CA193" s="200">
        <f t="shared" si="152"/>
        <v>0</v>
      </c>
      <c r="CB193" s="200">
        <f t="shared" si="153"/>
        <v>0</v>
      </c>
      <c r="CC193" s="238">
        <f t="shared" si="154"/>
        <v>0</v>
      </c>
      <c r="CD193" s="187">
        <f t="shared" si="180"/>
        <v>1464062.6016000002</v>
      </c>
    </row>
    <row r="194" spans="1:82" ht="13.9" x14ac:dyDescent="0.4">
      <c r="A194" s="12" t="str">
        <f>'Fibre Optic'!A194</f>
        <v>Central</v>
      </c>
      <c r="B194" s="12">
        <f>'Fibre Optic'!B194</f>
        <v>41</v>
      </c>
      <c r="C194" t="str">
        <f>'Fibre Optic'!C194</f>
        <v>Toodyay West to Miling</v>
      </c>
      <c r="D194" s="204">
        <f>'DORC build-up'!I138</f>
        <v>1.2</v>
      </c>
      <c r="E194" s="188">
        <v>0</v>
      </c>
      <c r="F194" s="188">
        <v>1</v>
      </c>
      <c r="G194" s="188">
        <v>0</v>
      </c>
      <c r="H194" s="188">
        <v>0</v>
      </c>
      <c r="I194" s="188">
        <v>6</v>
      </c>
      <c r="J194" s="188">
        <v>6</v>
      </c>
      <c r="K194" s="188">
        <v>5</v>
      </c>
      <c r="L194" s="188">
        <v>0</v>
      </c>
      <c r="M194" s="188">
        <v>0</v>
      </c>
      <c r="N194" s="188">
        <v>0</v>
      </c>
      <c r="O194" s="188">
        <v>0</v>
      </c>
      <c r="P194" s="188">
        <v>0</v>
      </c>
      <c r="Q194" s="188">
        <v>0</v>
      </c>
      <c r="R194" s="188">
        <v>0</v>
      </c>
      <c r="S194" s="188">
        <v>0</v>
      </c>
      <c r="T194" s="188">
        <v>0</v>
      </c>
      <c r="U194" s="188">
        <v>0</v>
      </c>
      <c r="V194" s="188">
        <v>0</v>
      </c>
      <c r="W194" s="188">
        <v>0</v>
      </c>
      <c r="X194" s="188">
        <v>0</v>
      </c>
      <c r="Y194" s="188">
        <v>0</v>
      </c>
      <c r="Z194" s="188">
        <v>18</v>
      </c>
      <c r="AA194" s="188">
        <v>0</v>
      </c>
      <c r="AB194" s="188">
        <v>0</v>
      </c>
      <c r="AC194" s="188">
        <v>0</v>
      </c>
      <c r="AE194" s="291">
        <f t="shared" si="155"/>
        <v>68538.461538461532</v>
      </c>
      <c r="AF194" s="291">
        <f t="shared" si="156"/>
        <v>939207.07938461541</v>
      </c>
      <c r="AG194" s="291">
        <f t="shared" si="157"/>
        <v>205615.3846153846</v>
      </c>
      <c r="AH194" s="291">
        <f t="shared" si="158"/>
        <v>20561.538461538457</v>
      </c>
      <c r="AI194" s="291">
        <f t="shared" si="159"/>
        <v>27415.384615384617</v>
      </c>
      <c r="AJ194" s="291">
        <f t="shared" si="160"/>
        <v>68538.461538461532</v>
      </c>
      <c r="AK194" s="291">
        <f t="shared" si="161"/>
        <v>469603.53969230771</v>
      </c>
      <c r="AL194" s="291">
        <f t="shared" si="162"/>
        <v>34269.230769230766</v>
      </c>
      <c r="AM194" s="291">
        <f t="shared" si="163"/>
        <v>6853.8461538461543</v>
      </c>
      <c r="AN194" s="291">
        <f t="shared" si="164"/>
        <v>234801.7698461542</v>
      </c>
      <c r="AO194" s="291">
        <f t="shared" si="165"/>
        <v>137076.92307692306</v>
      </c>
      <c r="AP194" s="291">
        <f t="shared" si="166"/>
        <v>34269.230769230766</v>
      </c>
      <c r="AQ194" s="291">
        <f t="shared" si="167"/>
        <v>41123.076923076915</v>
      </c>
      <c r="AR194" s="291">
        <f t="shared" si="168"/>
        <v>274153.84615384613</v>
      </c>
      <c r="AS194" s="291">
        <f t="shared" si="169"/>
        <v>54830.769230769234</v>
      </c>
      <c r="AT194" s="291">
        <f t="shared" si="170"/>
        <v>6853.8461538461543</v>
      </c>
      <c r="AU194" s="291">
        <f t="shared" si="171"/>
        <v>137076.92307692306</v>
      </c>
      <c r="AV194" s="291">
        <f t="shared" si="172"/>
        <v>10966.153846153846</v>
      </c>
      <c r="AW194" s="291">
        <f t="shared" si="173"/>
        <v>10966.153846153846</v>
      </c>
      <c r="AX194" s="291">
        <f t="shared" si="174"/>
        <v>10966.153846153846</v>
      </c>
      <c r="AY194" s="291">
        <f t="shared" si="175"/>
        <v>10966.153846153846</v>
      </c>
      <c r="AZ194" s="291">
        <f t="shared" si="176"/>
        <v>10966.153846153846</v>
      </c>
      <c r="BA194" s="291">
        <f t="shared" si="177"/>
        <v>10966.153846153846</v>
      </c>
      <c r="BB194" s="291">
        <f t="shared" si="178"/>
        <v>137076.92307692306</v>
      </c>
      <c r="BC194" s="291">
        <f t="shared" si="179"/>
        <v>20561.538461538457</v>
      </c>
      <c r="BE194" s="238">
        <f t="shared" si="130"/>
        <v>0</v>
      </c>
      <c r="BF194" s="200">
        <f t="shared" si="131"/>
        <v>1127048.4952615385</v>
      </c>
      <c r="BG194" s="200">
        <f t="shared" si="132"/>
        <v>0</v>
      </c>
      <c r="BH194" s="200">
        <f t="shared" si="133"/>
        <v>0</v>
      </c>
      <c r="BI194" s="200">
        <f t="shared" si="134"/>
        <v>197390.76923076922</v>
      </c>
      <c r="BJ194" s="200">
        <f t="shared" si="135"/>
        <v>493476.92307692301</v>
      </c>
      <c r="BK194" s="200">
        <f t="shared" si="136"/>
        <v>2817621.2381538465</v>
      </c>
      <c r="BL194" s="200">
        <f t="shared" si="137"/>
        <v>0</v>
      </c>
      <c r="BM194" s="200">
        <f t="shared" si="138"/>
        <v>0</v>
      </c>
      <c r="BN194" s="200">
        <f t="shared" si="139"/>
        <v>0</v>
      </c>
      <c r="BO194" s="200">
        <f t="shared" si="140"/>
        <v>0</v>
      </c>
      <c r="BP194" s="200">
        <f t="shared" si="141"/>
        <v>0</v>
      </c>
      <c r="BQ194" s="200">
        <f t="shared" si="142"/>
        <v>0</v>
      </c>
      <c r="BR194" s="200">
        <f t="shared" si="143"/>
        <v>0</v>
      </c>
      <c r="BS194" s="200">
        <f t="shared" si="144"/>
        <v>0</v>
      </c>
      <c r="BT194" s="200">
        <f t="shared" si="145"/>
        <v>0</v>
      </c>
      <c r="BU194" s="200">
        <f t="shared" si="146"/>
        <v>0</v>
      </c>
      <c r="BV194" s="200">
        <f t="shared" si="147"/>
        <v>0</v>
      </c>
      <c r="BW194" s="200">
        <f t="shared" si="148"/>
        <v>0</v>
      </c>
      <c r="BX194" s="200">
        <f t="shared" si="149"/>
        <v>0</v>
      </c>
      <c r="BY194" s="200">
        <f t="shared" si="150"/>
        <v>0</v>
      </c>
      <c r="BZ194" s="200">
        <f t="shared" si="151"/>
        <v>236868.92307692306</v>
      </c>
      <c r="CA194" s="200">
        <f t="shared" si="152"/>
        <v>0</v>
      </c>
      <c r="CB194" s="200">
        <f t="shared" si="153"/>
        <v>0</v>
      </c>
      <c r="CC194" s="238">
        <f t="shared" si="154"/>
        <v>0</v>
      </c>
      <c r="CD194" s="187">
        <f t="shared" si="180"/>
        <v>4872406.3488000007</v>
      </c>
    </row>
    <row r="195" spans="1:82" ht="13.9" x14ac:dyDescent="0.4">
      <c r="A195" s="12" t="str">
        <f>'Fibre Optic'!A195</f>
        <v>CBH Sidings NG</v>
      </c>
      <c r="B195" s="12">
        <f>'Fibre Optic'!B195</f>
        <v>42</v>
      </c>
      <c r="C195" t="str">
        <f>'Fibre Optic'!C195</f>
        <v>Arrino</v>
      </c>
      <c r="D195" s="204">
        <f>'DORC build-up'!I139</f>
        <v>1.3</v>
      </c>
      <c r="E195" s="188">
        <v>0</v>
      </c>
      <c r="F195" s="188">
        <v>0</v>
      </c>
      <c r="G195" s="188">
        <v>0</v>
      </c>
      <c r="H195" s="188">
        <v>0</v>
      </c>
      <c r="I195" s="188">
        <v>0</v>
      </c>
      <c r="J195" s="188">
        <v>0</v>
      </c>
      <c r="K195" s="188">
        <v>0</v>
      </c>
      <c r="L195" s="188">
        <v>0</v>
      </c>
      <c r="M195" s="188">
        <v>0</v>
      </c>
      <c r="N195" s="188">
        <v>0</v>
      </c>
      <c r="O195" s="188">
        <v>0</v>
      </c>
      <c r="P195" s="188">
        <v>0</v>
      </c>
      <c r="Q195" s="188">
        <v>0</v>
      </c>
      <c r="R195" s="188">
        <v>0</v>
      </c>
      <c r="S195" s="188">
        <v>0</v>
      </c>
      <c r="T195" s="188">
        <v>0</v>
      </c>
      <c r="U195" s="188">
        <v>0</v>
      </c>
      <c r="V195" s="188">
        <v>0</v>
      </c>
      <c r="W195" s="188">
        <v>0</v>
      </c>
      <c r="X195" s="188">
        <v>0</v>
      </c>
      <c r="Y195" s="188">
        <v>0</v>
      </c>
      <c r="Z195" s="188">
        <v>0</v>
      </c>
      <c r="AA195" s="188">
        <v>0</v>
      </c>
      <c r="AB195" s="188">
        <v>0</v>
      </c>
      <c r="AC195" s="188">
        <v>0</v>
      </c>
      <c r="AE195" s="291">
        <f t="shared" si="155"/>
        <v>68538.461538461532</v>
      </c>
      <c r="AF195" s="291">
        <f t="shared" si="156"/>
        <v>939207.07938461541</v>
      </c>
      <c r="AG195" s="291">
        <f t="shared" si="157"/>
        <v>205615.3846153846</v>
      </c>
      <c r="AH195" s="291">
        <f t="shared" si="158"/>
        <v>20561.538461538457</v>
      </c>
      <c r="AI195" s="291">
        <f t="shared" si="159"/>
        <v>27415.384615384617</v>
      </c>
      <c r="AJ195" s="291">
        <f t="shared" si="160"/>
        <v>68538.461538461532</v>
      </c>
      <c r="AK195" s="291">
        <f t="shared" si="161"/>
        <v>469603.53969230771</v>
      </c>
      <c r="AL195" s="291">
        <f t="shared" si="162"/>
        <v>34269.230769230766</v>
      </c>
      <c r="AM195" s="291">
        <f t="shared" si="163"/>
        <v>6853.8461538461543</v>
      </c>
      <c r="AN195" s="291">
        <f t="shared" si="164"/>
        <v>234801.7698461542</v>
      </c>
      <c r="AO195" s="291">
        <f t="shared" si="165"/>
        <v>137076.92307692306</v>
      </c>
      <c r="AP195" s="291">
        <f t="shared" si="166"/>
        <v>34269.230769230766</v>
      </c>
      <c r="AQ195" s="291">
        <f t="shared" si="167"/>
        <v>41123.076923076915</v>
      </c>
      <c r="AR195" s="291">
        <f t="shared" si="168"/>
        <v>274153.84615384613</v>
      </c>
      <c r="AS195" s="291">
        <f t="shared" si="169"/>
        <v>54830.769230769234</v>
      </c>
      <c r="AT195" s="291">
        <f t="shared" si="170"/>
        <v>6853.8461538461543</v>
      </c>
      <c r="AU195" s="291">
        <f t="shared" si="171"/>
        <v>137076.92307692306</v>
      </c>
      <c r="AV195" s="291">
        <f t="shared" si="172"/>
        <v>10966.153846153846</v>
      </c>
      <c r="AW195" s="291">
        <f t="shared" si="173"/>
        <v>10966.153846153846</v>
      </c>
      <c r="AX195" s="291">
        <f t="shared" si="174"/>
        <v>10966.153846153846</v>
      </c>
      <c r="AY195" s="291">
        <f t="shared" si="175"/>
        <v>10966.153846153846</v>
      </c>
      <c r="AZ195" s="291">
        <f t="shared" si="176"/>
        <v>10966.153846153846</v>
      </c>
      <c r="BA195" s="291">
        <f t="shared" si="177"/>
        <v>10966.153846153846</v>
      </c>
      <c r="BB195" s="291">
        <f t="shared" si="178"/>
        <v>137076.92307692306</v>
      </c>
      <c r="BC195" s="291">
        <f t="shared" si="179"/>
        <v>20561.538461538457</v>
      </c>
      <c r="BE195" s="238">
        <f t="shared" si="130"/>
        <v>0</v>
      </c>
      <c r="BF195" s="200">
        <f t="shared" si="131"/>
        <v>0</v>
      </c>
      <c r="BG195" s="200">
        <f t="shared" si="132"/>
        <v>0</v>
      </c>
      <c r="BH195" s="200">
        <f t="shared" si="133"/>
        <v>0</v>
      </c>
      <c r="BI195" s="200">
        <f t="shared" si="134"/>
        <v>0</v>
      </c>
      <c r="BJ195" s="200">
        <f t="shared" si="135"/>
        <v>0</v>
      </c>
      <c r="BK195" s="200">
        <f t="shared" si="136"/>
        <v>0</v>
      </c>
      <c r="BL195" s="200">
        <f t="shared" si="137"/>
        <v>0</v>
      </c>
      <c r="BM195" s="200">
        <f t="shared" si="138"/>
        <v>0</v>
      </c>
      <c r="BN195" s="200">
        <f t="shared" si="139"/>
        <v>0</v>
      </c>
      <c r="BO195" s="200">
        <f t="shared" si="140"/>
        <v>0</v>
      </c>
      <c r="BP195" s="200">
        <f t="shared" si="141"/>
        <v>0</v>
      </c>
      <c r="BQ195" s="200">
        <f t="shared" si="142"/>
        <v>0</v>
      </c>
      <c r="BR195" s="200">
        <f t="shared" si="143"/>
        <v>0</v>
      </c>
      <c r="BS195" s="200">
        <f t="shared" si="144"/>
        <v>0</v>
      </c>
      <c r="BT195" s="200">
        <f t="shared" si="145"/>
        <v>0</v>
      </c>
      <c r="BU195" s="200">
        <f t="shared" si="146"/>
        <v>0</v>
      </c>
      <c r="BV195" s="200">
        <f t="shared" si="147"/>
        <v>0</v>
      </c>
      <c r="BW195" s="200">
        <f t="shared" si="148"/>
        <v>0</v>
      </c>
      <c r="BX195" s="200">
        <f t="shared" si="149"/>
        <v>0</v>
      </c>
      <c r="BY195" s="200">
        <f t="shared" si="150"/>
        <v>0</v>
      </c>
      <c r="BZ195" s="200">
        <f t="shared" si="151"/>
        <v>0</v>
      </c>
      <c r="CA195" s="200">
        <f t="shared" si="152"/>
        <v>0</v>
      </c>
      <c r="CB195" s="200">
        <f t="shared" si="153"/>
        <v>0</v>
      </c>
      <c r="CC195" s="238">
        <f t="shared" si="154"/>
        <v>0</v>
      </c>
      <c r="CD195" s="187">
        <f t="shared" si="180"/>
        <v>0</v>
      </c>
    </row>
    <row r="196" spans="1:82" ht="13.9" x14ac:dyDescent="0.4">
      <c r="A196" s="12" t="str">
        <f>'Fibre Optic'!A196</f>
        <v>CBH Sidings NG</v>
      </c>
      <c r="B196" s="12">
        <f>'Fibre Optic'!B196</f>
        <v>42</v>
      </c>
      <c r="C196" t="str">
        <f>'Fibre Optic'!C196</f>
        <v>Avon Yard</v>
      </c>
      <c r="D196" s="204">
        <f>'DORC build-up'!I140</f>
        <v>1.1000000000000001</v>
      </c>
      <c r="E196" s="188">
        <v>0</v>
      </c>
      <c r="F196" s="188">
        <v>0</v>
      </c>
      <c r="G196" s="188">
        <v>0</v>
      </c>
      <c r="H196" s="188">
        <v>0</v>
      </c>
      <c r="I196" s="188">
        <v>0</v>
      </c>
      <c r="J196" s="188">
        <v>0</v>
      </c>
      <c r="K196" s="188">
        <v>0</v>
      </c>
      <c r="L196" s="188">
        <v>0</v>
      </c>
      <c r="M196" s="188">
        <v>0</v>
      </c>
      <c r="N196" s="188">
        <v>0</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E196" s="291">
        <f t="shared" si="155"/>
        <v>68538.461538461532</v>
      </c>
      <c r="AF196" s="291">
        <f t="shared" si="156"/>
        <v>939207.07938461541</v>
      </c>
      <c r="AG196" s="291">
        <f t="shared" si="157"/>
        <v>205615.3846153846</v>
      </c>
      <c r="AH196" s="291">
        <f t="shared" si="158"/>
        <v>20561.538461538457</v>
      </c>
      <c r="AI196" s="291">
        <f t="shared" si="159"/>
        <v>27415.384615384617</v>
      </c>
      <c r="AJ196" s="291">
        <f t="shared" si="160"/>
        <v>68538.461538461532</v>
      </c>
      <c r="AK196" s="291">
        <f t="shared" si="161"/>
        <v>469603.53969230771</v>
      </c>
      <c r="AL196" s="291">
        <f t="shared" si="162"/>
        <v>34269.230769230766</v>
      </c>
      <c r="AM196" s="291">
        <f t="shared" si="163"/>
        <v>6853.8461538461543</v>
      </c>
      <c r="AN196" s="291">
        <f t="shared" si="164"/>
        <v>234801.7698461542</v>
      </c>
      <c r="AO196" s="291">
        <f t="shared" si="165"/>
        <v>137076.92307692306</v>
      </c>
      <c r="AP196" s="291">
        <f t="shared" si="166"/>
        <v>34269.230769230766</v>
      </c>
      <c r="AQ196" s="291">
        <f t="shared" si="167"/>
        <v>41123.076923076915</v>
      </c>
      <c r="AR196" s="291">
        <f t="shared" si="168"/>
        <v>274153.84615384613</v>
      </c>
      <c r="AS196" s="291">
        <f t="shared" si="169"/>
        <v>54830.769230769234</v>
      </c>
      <c r="AT196" s="291">
        <f t="shared" si="170"/>
        <v>6853.8461538461543</v>
      </c>
      <c r="AU196" s="291">
        <f t="shared" si="171"/>
        <v>137076.92307692306</v>
      </c>
      <c r="AV196" s="291">
        <f t="shared" si="172"/>
        <v>10966.153846153846</v>
      </c>
      <c r="AW196" s="291">
        <f t="shared" si="173"/>
        <v>10966.153846153846</v>
      </c>
      <c r="AX196" s="291">
        <f t="shared" si="174"/>
        <v>10966.153846153846</v>
      </c>
      <c r="AY196" s="291">
        <f t="shared" si="175"/>
        <v>10966.153846153846</v>
      </c>
      <c r="AZ196" s="291">
        <f t="shared" si="176"/>
        <v>10966.153846153846</v>
      </c>
      <c r="BA196" s="291">
        <f t="shared" si="177"/>
        <v>10966.153846153846</v>
      </c>
      <c r="BB196" s="291">
        <f t="shared" si="178"/>
        <v>137076.92307692306</v>
      </c>
      <c r="BC196" s="291">
        <f t="shared" si="179"/>
        <v>20561.538461538457</v>
      </c>
      <c r="BE196" s="238">
        <f t="shared" si="130"/>
        <v>0</v>
      </c>
      <c r="BF196" s="200">
        <f t="shared" si="131"/>
        <v>0</v>
      </c>
      <c r="BG196" s="200">
        <f t="shared" si="132"/>
        <v>0</v>
      </c>
      <c r="BH196" s="200">
        <f t="shared" si="133"/>
        <v>0</v>
      </c>
      <c r="BI196" s="200">
        <f t="shared" si="134"/>
        <v>0</v>
      </c>
      <c r="BJ196" s="200">
        <f t="shared" si="135"/>
        <v>0</v>
      </c>
      <c r="BK196" s="200">
        <f t="shared" si="136"/>
        <v>0</v>
      </c>
      <c r="BL196" s="200">
        <f t="shared" si="137"/>
        <v>0</v>
      </c>
      <c r="BM196" s="200">
        <f t="shared" si="138"/>
        <v>0</v>
      </c>
      <c r="BN196" s="200">
        <f t="shared" si="139"/>
        <v>0</v>
      </c>
      <c r="BO196" s="200">
        <f t="shared" si="140"/>
        <v>0</v>
      </c>
      <c r="BP196" s="200">
        <f t="shared" si="141"/>
        <v>0</v>
      </c>
      <c r="BQ196" s="200">
        <f t="shared" si="142"/>
        <v>0</v>
      </c>
      <c r="BR196" s="200">
        <f t="shared" si="143"/>
        <v>0</v>
      </c>
      <c r="BS196" s="200">
        <f t="shared" si="144"/>
        <v>0</v>
      </c>
      <c r="BT196" s="200">
        <f t="shared" si="145"/>
        <v>0</v>
      </c>
      <c r="BU196" s="200">
        <f t="shared" si="146"/>
        <v>0</v>
      </c>
      <c r="BV196" s="200">
        <f t="shared" si="147"/>
        <v>0</v>
      </c>
      <c r="BW196" s="200">
        <f t="shared" si="148"/>
        <v>0</v>
      </c>
      <c r="BX196" s="200">
        <f t="shared" si="149"/>
        <v>0</v>
      </c>
      <c r="BY196" s="200">
        <f t="shared" si="150"/>
        <v>0</v>
      </c>
      <c r="BZ196" s="200">
        <f t="shared" si="151"/>
        <v>0</v>
      </c>
      <c r="CA196" s="200">
        <f t="shared" si="152"/>
        <v>0</v>
      </c>
      <c r="CB196" s="200">
        <f t="shared" si="153"/>
        <v>0</v>
      </c>
      <c r="CC196" s="238">
        <f t="shared" si="154"/>
        <v>0</v>
      </c>
      <c r="CD196" s="187">
        <f t="shared" si="180"/>
        <v>0</v>
      </c>
    </row>
    <row r="197" spans="1:82" ht="13.9" x14ac:dyDescent="0.4">
      <c r="A197" s="12" t="str">
        <f>'Fibre Optic'!A197</f>
        <v>CBH Sidings NG</v>
      </c>
      <c r="B197" s="12">
        <f>'Fibre Optic'!B197</f>
        <v>42</v>
      </c>
      <c r="C197" t="str">
        <f>'Fibre Optic'!C197</f>
        <v>Ballaying</v>
      </c>
      <c r="D197" s="204">
        <f>'DORC build-up'!I141</f>
        <v>1.3</v>
      </c>
      <c r="E197" s="188">
        <v>0</v>
      </c>
      <c r="F197" s="188">
        <v>0</v>
      </c>
      <c r="G197" s="188">
        <v>0</v>
      </c>
      <c r="H197" s="188">
        <v>0</v>
      </c>
      <c r="I197" s="188">
        <v>0</v>
      </c>
      <c r="J197" s="188">
        <v>0</v>
      </c>
      <c r="K197" s="188">
        <v>0</v>
      </c>
      <c r="L197" s="188">
        <v>0</v>
      </c>
      <c r="M197" s="188">
        <v>0</v>
      </c>
      <c r="N197" s="188">
        <v>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E197" s="291">
        <f t="shared" si="155"/>
        <v>68538.461538461532</v>
      </c>
      <c r="AF197" s="291">
        <f t="shared" si="156"/>
        <v>939207.07938461541</v>
      </c>
      <c r="AG197" s="291">
        <f t="shared" si="157"/>
        <v>205615.3846153846</v>
      </c>
      <c r="AH197" s="291">
        <f t="shared" si="158"/>
        <v>20561.538461538457</v>
      </c>
      <c r="AI197" s="291">
        <f t="shared" si="159"/>
        <v>27415.384615384617</v>
      </c>
      <c r="AJ197" s="291">
        <f t="shared" si="160"/>
        <v>68538.461538461532</v>
      </c>
      <c r="AK197" s="291">
        <f t="shared" si="161"/>
        <v>469603.53969230771</v>
      </c>
      <c r="AL197" s="291">
        <f t="shared" si="162"/>
        <v>34269.230769230766</v>
      </c>
      <c r="AM197" s="291">
        <f t="shared" si="163"/>
        <v>6853.8461538461543</v>
      </c>
      <c r="AN197" s="291">
        <f t="shared" si="164"/>
        <v>234801.7698461542</v>
      </c>
      <c r="AO197" s="291">
        <f t="shared" si="165"/>
        <v>137076.92307692306</v>
      </c>
      <c r="AP197" s="291">
        <f t="shared" si="166"/>
        <v>34269.230769230766</v>
      </c>
      <c r="AQ197" s="291">
        <f t="shared" si="167"/>
        <v>41123.076923076915</v>
      </c>
      <c r="AR197" s="291">
        <f t="shared" si="168"/>
        <v>274153.84615384613</v>
      </c>
      <c r="AS197" s="291">
        <f t="shared" si="169"/>
        <v>54830.769230769234</v>
      </c>
      <c r="AT197" s="291">
        <f t="shared" si="170"/>
        <v>6853.8461538461543</v>
      </c>
      <c r="AU197" s="291">
        <f t="shared" si="171"/>
        <v>137076.92307692306</v>
      </c>
      <c r="AV197" s="291">
        <f t="shared" si="172"/>
        <v>10966.153846153846</v>
      </c>
      <c r="AW197" s="291">
        <f t="shared" si="173"/>
        <v>10966.153846153846</v>
      </c>
      <c r="AX197" s="291">
        <f t="shared" si="174"/>
        <v>10966.153846153846</v>
      </c>
      <c r="AY197" s="291">
        <f t="shared" si="175"/>
        <v>10966.153846153846</v>
      </c>
      <c r="AZ197" s="291">
        <f t="shared" si="176"/>
        <v>10966.153846153846</v>
      </c>
      <c r="BA197" s="291">
        <f t="shared" si="177"/>
        <v>10966.153846153846</v>
      </c>
      <c r="BB197" s="291">
        <f t="shared" si="178"/>
        <v>137076.92307692306</v>
      </c>
      <c r="BC197" s="291">
        <f t="shared" si="179"/>
        <v>20561.538461538457</v>
      </c>
      <c r="BE197" s="238">
        <f t="shared" ref="BE197:BE260" si="181">AE197*E197*$D197</f>
        <v>0</v>
      </c>
      <c r="BF197" s="200">
        <f t="shared" ref="BF197:BF260" si="182">AF197*F197*$D197</f>
        <v>0</v>
      </c>
      <c r="BG197" s="200">
        <f t="shared" ref="BG197:BG260" si="183">AG197*G197*$D197</f>
        <v>0</v>
      </c>
      <c r="BH197" s="200">
        <f t="shared" ref="BH197:BH260" si="184">AH197*H197*$D197</f>
        <v>0</v>
      </c>
      <c r="BI197" s="200">
        <f t="shared" ref="BI197:BI260" si="185">AI197*I197*$D197</f>
        <v>0</v>
      </c>
      <c r="BJ197" s="200">
        <f t="shared" ref="BJ197:BJ260" si="186">AJ197*J197*$D197</f>
        <v>0</v>
      </c>
      <c r="BK197" s="200">
        <f t="shared" ref="BK197:BK260" si="187">AK197*K197*$D197</f>
        <v>0</v>
      </c>
      <c r="BL197" s="200">
        <f t="shared" ref="BL197:BL260" si="188">AL197*L197*$D197</f>
        <v>0</v>
      </c>
      <c r="BM197" s="200">
        <f t="shared" ref="BM197:BM260" si="189">AM197*M197*$D197</f>
        <v>0</v>
      </c>
      <c r="BN197" s="200">
        <f t="shared" ref="BN197:BN260" si="190">AN197*N197*$D197</f>
        <v>0</v>
      </c>
      <c r="BO197" s="200">
        <f t="shared" ref="BO197:BO260" si="191">AO197*O197*$D197</f>
        <v>0</v>
      </c>
      <c r="BP197" s="200">
        <f t="shared" ref="BP197:BP260" si="192">AP197*P197*$D197</f>
        <v>0</v>
      </c>
      <c r="BQ197" s="200">
        <f t="shared" ref="BQ197:BQ260" si="193">AQ197*Q197*$D197</f>
        <v>0</v>
      </c>
      <c r="BR197" s="200">
        <f t="shared" ref="BR197:BR260" si="194">AR197*R197*$D197</f>
        <v>0</v>
      </c>
      <c r="BS197" s="200">
        <f t="shared" ref="BS197:BS260" si="195">AS197*S197*$D197</f>
        <v>0</v>
      </c>
      <c r="BT197" s="200">
        <f t="shared" ref="BT197:BT260" si="196">AT197*T197*$D197</f>
        <v>0</v>
      </c>
      <c r="BU197" s="200">
        <f t="shared" ref="BU197:BU260" si="197">AU197*U197*$D197</f>
        <v>0</v>
      </c>
      <c r="BV197" s="200">
        <f t="shared" ref="BV197:BV260" si="198">AV197*V197*$D197</f>
        <v>0</v>
      </c>
      <c r="BW197" s="200">
        <f t="shared" ref="BW197:BW260" si="199">AW197*W197*$D197</f>
        <v>0</v>
      </c>
      <c r="BX197" s="200">
        <f t="shared" ref="BX197:BX260" si="200">AX197*X197*$D197</f>
        <v>0</v>
      </c>
      <c r="BY197" s="200">
        <f t="shared" ref="BY197:BY260" si="201">AY197*Y197*$D197</f>
        <v>0</v>
      </c>
      <c r="BZ197" s="200">
        <f t="shared" ref="BZ197:BZ260" si="202">AZ197*Z197*$D197</f>
        <v>0</v>
      </c>
      <c r="CA197" s="200">
        <f t="shared" ref="CA197:CA260" si="203">BA197*AA197*$D197</f>
        <v>0</v>
      </c>
      <c r="CB197" s="200">
        <f t="shared" ref="CB197:CB260" si="204">BB197*AB197*$D197</f>
        <v>0</v>
      </c>
      <c r="CC197" s="238">
        <f t="shared" ref="CC197:CC260" si="205">BC197*AC197*$D197</f>
        <v>0</v>
      </c>
      <c r="CD197" s="187">
        <f t="shared" si="180"/>
        <v>0</v>
      </c>
    </row>
    <row r="198" spans="1:82" ht="13.9" x14ac:dyDescent="0.4">
      <c r="A198" s="12" t="str">
        <f>'Fibre Optic'!A198</f>
        <v>CBH Sidings NG</v>
      </c>
      <c r="B198" s="12">
        <f>'Fibre Optic'!B198</f>
        <v>42</v>
      </c>
      <c r="C198" t="str">
        <f>'Fibre Optic'!C198</f>
        <v>Ballidu</v>
      </c>
      <c r="D198" s="204">
        <f>'DORC build-up'!I142</f>
        <v>1.2</v>
      </c>
      <c r="E198" s="188">
        <v>0</v>
      </c>
      <c r="F198" s="188">
        <v>0</v>
      </c>
      <c r="G198" s="188">
        <v>0</v>
      </c>
      <c r="H198" s="188">
        <v>0</v>
      </c>
      <c r="I198" s="188">
        <v>0</v>
      </c>
      <c r="J198" s="188">
        <v>0</v>
      </c>
      <c r="K198" s="188">
        <v>0</v>
      </c>
      <c r="L198" s="188">
        <v>0</v>
      </c>
      <c r="M198" s="188">
        <v>0</v>
      </c>
      <c r="N198" s="188">
        <v>0</v>
      </c>
      <c r="O198" s="188">
        <v>0</v>
      </c>
      <c r="P198" s="188">
        <v>0</v>
      </c>
      <c r="Q198" s="188">
        <v>0</v>
      </c>
      <c r="R198" s="188">
        <v>0</v>
      </c>
      <c r="S198" s="188">
        <v>0</v>
      </c>
      <c r="T198" s="188">
        <v>0</v>
      </c>
      <c r="U198" s="188">
        <v>0</v>
      </c>
      <c r="V198" s="188">
        <v>0</v>
      </c>
      <c r="W198" s="188">
        <v>0</v>
      </c>
      <c r="X198" s="188">
        <v>0</v>
      </c>
      <c r="Y198" s="188">
        <v>0</v>
      </c>
      <c r="Z198" s="188">
        <v>0</v>
      </c>
      <c r="AA198" s="188">
        <v>0</v>
      </c>
      <c r="AB198" s="188">
        <v>0</v>
      </c>
      <c r="AC198" s="188">
        <v>0</v>
      </c>
      <c r="AE198" s="291">
        <f t="shared" ref="AE198:AE261" si="206">$J$14</f>
        <v>68538.461538461532</v>
      </c>
      <c r="AF198" s="291">
        <f t="shared" ref="AF198:AF261" si="207">$J$16</f>
        <v>939207.07938461541</v>
      </c>
      <c r="AG198" s="291">
        <f t="shared" ref="AG198:AG261" si="208">$J$18</f>
        <v>205615.3846153846</v>
      </c>
      <c r="AH198" s="291">
        <f t="shared" ref="AH198:AH261" si="209">$J$20</f>
        <v>20561.538461538457</v>
      </c>
      <c r="AI198" s="291">
        <f t="shared" ref="AI198:AI261" si="210">$J$22</f>
        <v>27415.384615384617</v>
      </c>
      <c r="AJ198" s="291">
        <f t="shared" ref="AJ198:AJ261" si="211">$J$24</f>
        <v>68538.461538461532</v>
      </c>
      <c r="AK198" s="291">
        <f t="shared" ref="AK198:AK261" si="212">$J$26</f>
        <v>469603.53969230771</v>
      </c>
      <c r="AL198" s="291">
        <f t="shared" ref="AL198:AL261" si="213">$J$28</f>
        <v>34269.230769230766</v>
      </c>
      <c r="AM198" s="291">
        <f t="shared" ref="AM198:AM261" si="214">$J$30</f>
        <v>6853.8461538461543</v>
      </c>
      <c r="AN198" s="291">
        <f t="shared" ref="AN198:AN261" si="215">$J$32</f>
        <v>234801.7698461542</v>
      </c>
      <c r="AO198" s="291">
        <f t="shared" ref="AO198:AO261" si="216">$J$34</f>
        <v>137076.92307692306</v>
      </c>
      <c r="AP198" s="291">
        <f t="shared" ref="AP198:AP261" si="217">$J$36</f>
        <v>34269.230769230766</v>
      </c>
      <c r="AQ198" s="291">
        <f t="shared" ref="AQ198:AQ261" si="218">$J$38</f>
        <v>41123.076923076915</v>
      </c>
      <c r="AR198" s="291">
        <f t="shared" ref="AR198:AR261" si="219">$J$40</f>
        <v>274153.84615384613</v>
      </c>
      <c r="AS198" s="291">
        <f t="shared" ref="AS198:AS261" si="220">$J$42</f>
        <v>54830.769230769234</v>
      </c>
      <c r="AT198" s="291">
        <f t="shared" ref="AT198:AT261" si="221">$J$44</f>
        <v>6853.8461538461543</v>
      </c>
      <c r="AU198" s="291">
        <f t="shared" ref="AU198:AU261" si="222">$J$46</f>
        <v>137076.92307692306</v>
      </c>
      <c r="AV198" s="291">
        <f t="shared" ref="AV198:AV261" si="223">$J$48</f>
        <v>10966.153846153846</v>
      </c>
      <c r="AW198" s="291">
        <f t="shared" ref="AW198:AW261" si="224">$J$50</f>
        <v>10966.153846153846</v>
      </c>
      <c r="AX198" s="291">
        <f t="shared" ref="AX198:AX261" si="225">$J$52</f>
        <v>10966.153846153846</v>
      </c>
      <c r="AY198" s="291">
        <f t="shared" ref="AY198:AY261" si="226">$J$54</f>
        <v>10966.153846153846</v>
      </c>
      <c r="AZ198" s="291">
        <f t="shared" ref="AZ198:AZ261" si="227">$J$56</f>
        <v>10966.153846153846</v>
      </c>
      <c r="BA198" s="291">
        <f t="shared" ref="BA198:BA261" si="228">$J$58</f>
        <v>10966.153846153846</v>
      </c>
      <c r="BB198" s="291">
        <f t="shared" ref="BB198:BB261" si="229">$J$60</f>
        <v>137076.92307692306</v>
      </c>
      <c r="BC198" s="291">
        <f t="shared" ref="BC198:BC261" si="230">$J$62</f>
        <v>20561.538461538457</v>
      </c>
      <c r="BE198" s="238">
        <f t="shared" si="181"/>
        <v>0</v>
      </c>
      <c r="BF198" s="200">
        <f t="shared" si="182"/>
        <v>0</v>
      </c>
      <c r="BG198" s="200">
        <f t="shared" si="183"/>
        <v>0</v>
      </c>
      <c r="BH198" s="200">
        <f t="shared" si="184"/>
        <v>0</v>
      </c>
      <c r="BI198" s="200">
        <f t="shared" si="185"/>
        <v>0</v>
      </c>
      <c r="BJ198" s="200">
        <f t="shared" si="186"/>
        <v>0</v>
      </c>
      <c r="BK198" s="200">
        <f t="shared" si="187"/>
        <v>0</v>
      </c>
      <c r="BL198" s="200">
        <f t="shared" si="188"/>
        <v>0</v>
      </c>
      <c r="BM198" s="200">
        <f t="shared" si="189"/>
        <v>0</v>
      </c>
      <c r="BN198" s="200">
        <f t="shared" si="190"/>
        <v>0</v>
      </c>
      <c r="BO198" s="200">
        <f t="shared" si="191"/>
        <v>0</v>
      </c>
      <c r="BP198" s="200">
        <f t="shared" si="192"/>
        <v>0</v>
      </c>
      <c r="BQ198" s="200">
        <f t="shared" si="193"/>
        <v>0</v>
      </c>
      <c r="BR198" s="200">
        <f t="shared" si="194"/>
        <v>0</v>
      </c>
      <c r="BS198" s="200">
        <f t="shared" si="195"/>
        <v>0</v>
      </c>
      <c r="BT198" s="200">
        <f t="shared" si="196"/>
        <v>0</v>
      </c>
      <c r="BU198" s="200">
        <f t="shared" si="197"/>
        <v>0</v>
      </c>
      <c r="BV198" s="200">
        <f t="shared" si="198"/>
        <v>0</v>
      </c>
      <c r="BW198" s="200">
        <f t="shared" si="199"/>
        <v>0</v>
      </c>
      <c r="BX198" s="200">
        <f t="shared" si="200"/>
        <v>0</v>
      </c>
      <c r="BY198" s="200">
        <f t="shared" si="201"/>
        <v>0</v>
      </c>
      <c r="BZ198" s="200">
        <f t="shared" si="202"/>
        <v>0</v>
      </c>
      <c r="CA198" s="200">
        <f t="shared" si="203"/>
        <v>0</v>
      </c>
      <c r="CB198" s="200">
        <f t="shared" si="204"/>
        <v>0</v>
      </c>
      <c r="CC198" s="238">
        <f t="shared" si="205"/>
        <v>0</v>
      </c>
      <c r="CD198" s="187">
        <f t="shared" ref="CD198:CD261" si="231">SUM(BE198:CC198)</f>
        <v>0</v>
      </c>
    </row>
    <row r="199" spans="1:82" ht="13.9" x14ac:dyDescent="0.4">
      <c r="A199" s="12" t="str">
        <f>'Fibre Optic'!A199</f>
        <v>CBH Sidings NG</v>
      </c>
      <c r="B199" s="12">
        <f>'Fibre Optic'!B199</f>
        <v>42</v>
      </c>
      <c r="C199" t="str">
        <f>'Fibre Optic'!C199</f>
        <v>Beacon</v>
      </c>
      <c r="D199" s="204">
        <f>'DORC build-up'!I143</f>
        <v>1.2</v>
      </c>
      <c r="E199" s="188">
        <v>0</v>
      </c>
      <c r="F199" s="188">
        <v>0</v>
      </c>
      <c r="G199" s="188">
        <v>0</v>
      </c>
      <c r="H199" s="188">
        <v>0</v>
      </c>
      <c r="I199" s="188">
        <v>0</v>
      </c>
      <c r="J199" s="188">
        <v>0</v>
      </c>
      <c r="K199" s="188">
        <v>0</v>
      </c>
      <c r="L199" s="188">
        <v>0</v>
      </c>
      <c r="M199" s="188">
        <v>0</v>
      </c>
      <c r="N199" s="188">
        <v>0</v>
      </c>
      <c r="O199" s="188">
        <v>0</v>
      </c>
      <c r="P199" s="188">
        <v>0</v>
      </c>
      <c r="Q199" s="188">
        <v>0</v>
      </c>
      <c r="R199" s="188">
        <v>0</v>
      </c>
      <c r="S199" s="188">
        <v>0</v>
      </c>
      <c r="T199" s="188">
        <v>0</v>
      </c>
      <c r="U199" s="188">
        <v>0</v>
      </c>
      <c r="V199" s="188">
        <v>0</v>
      </c>
      <c r="W199" s="188">
        <v>0</v>
      </c>
      <c r="X199" s="188">
        <v>0</v>
      </c>
      <c r="Y199" s="188">
        <v>0</v>
      </c>
      <c r="Z199" s="188">
        <v>0</v>
      </c>
      <c r="AA199" s="188">
        <v>0</v>
      </c>
      <c r="AB199" s="188">
        <v>0</v>
      </c>
      <c r="AC199" s="188">
        <v>0</v>
      </c>
      <c r="AE199" s="291">
        <f t="shared" si="206"/>
        <v>68538.461538461532</v>
      </c>
      <c r="AF199" s="291">
        <f t="shared" si="207"/>
        <v>939207.07938461541</v>
      </c>
      <c r="AG199" s="291">
        <f t="shared" si="208"/>
        <v>205615.3846153846</v>
      </c>
      <c r="AH199" s="291">
        <f t="shared" si="209"/>
        <v>20561.538461538457</v>
      </c>
      <c r="AI199" s="291">
        <f t="shared" si="210"/>
        <v>27415.384615384617</v>
      </c>
      <c r="AJ199" s="291">
        <f t="shared" si="211"/>
        <v>68538.461538461532</v>
      </c>
      <c r="AK199" s="291">
        <f t="shared" si="212"/>
        <v>469603.53969230771</v>
      </c>
      <c r="AL199" s="291">
        <f t="shared" si="213"/>
        <v>34269.230769230766</v>
      </c>
      <c r="AM199" s="291">
        <f t="shared" si="214"/>
        <v>6853.8461538461543</v>
      </c>
      <c r="AN199" s="291">
        <f t="shared" si="215"/>
        <v>234801.7698461542</v>
      </c>
      <c r="AO199" s="291">
        <f t="shared" si="216"/>
        <v>137076.92307692306</v>
      </c>
      <c r="AP199" s="291">
        <f t="shared" si="217"/>
        <v>34269.230769230766</v>
      </c>
      <c r="AQ199" s="291">
        <f t="shared" si="218"/>
        <v>41123.076923076915</v>
      </c>
      <c r="AR199" s="291">
        <f t="shared" si="219"/>
        <v>274153.84615384613</v>
      </c>
      <c r="AS199" s="291">
        <f t="shared" si="220"/>
        <v>54830.769230769234</v>
      </c>
      <c r="AT199" s="291">
        <f t="shared" si="221"/>
        <v>6853.8461538461543</v>
      </c>
      <c r="AU199" s="291">
        <f t="shared" si="222"/>
        <v>137076.92307692306</v>
      </c>
      <c r="AV199" s="291">
        <f t="shared" si="223"/>
        <v>10966.153846153846</v>
      </c>
      <c r="AW199" s="291">
        <f t="shared" si="224"/>
        <v>10966.153846153846</v>
      </c>
      <c r="AX199" s="291">
        <f t="shared" si="225"/>
        <v>10966.153846153846</v>
      </c>
      <c r="AY199" s="291">
        <f t="shared" si="226"/>
        <v>10966.153846153846</v>
      </c>
      <c r="AZ199" s="291">
        <f t="shared" si="227"/>
        <v>10966.153846153846</v>
      </c>
      <c r="BA199" s="291">
        <f t="shared" si="228"/>
        <v>10966.153846153846</v>
      </c>
      <c r="BB199" s="291">
        <f t="shared" si="229"/>
        <v>137076.92307692306</v>
      </c>
      <c r="BC199" s="291">
        <f t="shared" si="230"/>
        <v>20561.538461538457</v>
      </c>
      <c r="BE199" s="238">
        <f t="shared" si="181"/>
        <v>0</v>
      </c>
      <c r="BF199" s="200">
        <f t="shared" si="182"/>
        <v>0</v>
      </c>
      <c r="BG199" s="200">
        <f t="shared" si="183"/>
        <v>0</v>
      </c>
      <c r="BH199" s="200">
        <f t="shared" si="184"/>
        <v>0</v>
      </c>
      <c r="BI199" s="200">
        <f t="shared" si="185"/>
        <v>0</v>
      </c>
      <c r="BJ199" s="200">
        <f t="shared" si="186"/>
        <v>0</v>
      </c>
      <c r="BK199" s="200">
        <f t="shared" si="187"/>
        <v>0</v>
      </c>
      <c r="BL199" s="200">
        <f t="shared" si="188"/>
        <v>0</v>
      </c>
      <c r="BM199" s="200">
        <f t="shared" si="189"/>
        <v>0</v>
      </c>
      <c r="BN199" s="200">
        <f t="shared" si="190"/>
        <v>0</v>
      </c>
      <c r="BO199" s="200">
        <f t="shared" si="191"/>
        <v>0</v>
      </c>
      <c r="BP199" s="200">
        <f t="shared" si="192"/>
        <v>0</v>
      </c>
      <c r="BQ199" s="200">
        <f t="shared" si="193"/>
        <v>0</v>
      </c>
      <c r="BR199" s="200">
        <f t="shared" si="194"/>
        <v>0</v>
      </c>
      <c r="BS199" s="200">
        <f t="shared" si="195"/>
        <v>0</v>
      </c>
      <c r="BT199" s="200">
        <f t="shared" si="196"/>
        <v>0</v>
      </c>
      <c r="BU199" s="200">
        <f t="shared" si="197"/>
        <v>0</v>
      </c>
      <c r="BV199" s="200">
        <f t="shared" si="198"/>
        <v>0</v>
      </c>
      <c r="BW199" s="200">
        <f t="shared" si="199"/>
        <v>0</v>
      </c>
      <c r="BX199" s="200">
        <f t="shared" si="200"/>
        <v>0</v>
      </c>
      <c r="BY199" s="200">
        <f t="shared" si="201"/>
        <v>0</v>
      </c>
      <c r="BZ199" s="200">
        <f t="shared" si="202"/>
        <v>0</v>
      </c>
      <c r="CA199" s="200">
        <f t="shared" si="203"/>
        <v>0</v>
      </c>
      <c r="CB199" s="200">
        <f t="shared" si="204"/>
        <v>0</v>
      </c>
      <c r="CC199" s="238">
        <f t="shared" si="205"/>
        <v>0</v>
      </c>
      <c r="CD199" s="187">
        <f t="shared" si="231"/>
        <v>0</v>
      </c>
    </row>
    <row r="200" spans="1:82" ht="13.9" x14ac:dyDescent="0.4">
      <c r="A200" s="12" t="str">
        <f>'Fibre Optic'!A200</f>
        <v>CBH Sidings NG</v>
      </c>
      <c r="B200" s="12">
        <f>'Fibre Optic'!B200</f>
        <v>42</v>
      </c>
      <c r="C200" t="str">
        <f>'Fibre Optic'!C200</f>
        <v>Bencubbin</v>
      </c>
      <c r="D200" s="204">
        <f>'DORC build-up'!I144</f>
        <v>1.2</v>
      </c>
      <c r="E200" s="188">
        <v>0</v>
      </c>
      <c r="F200" s="188">
        <v>0</v>
      </c>
      <c r="G200" s="188">
        <v>0</v>
      </c>
      <c r="H200" s="188">
        <v>0</v>
      </c>
      <c r="I200" s="188">
        <v>0</v>
      </c>
      <c r="J200" s="188">
        <v>0</v>
      </c>
      <c r="K200" s="188">
        <v>0</v>
      </c>
      <c r="L200" s="188">
        <v>0</v>
      </c>
      <c r="M200" s="188">
        <v>0</v>
      </c>
      <c r="N200" s="188">
        <v>0</v>
      </c>
      <c r="O200" s="188">
        <v>0</v>
      </c>
      <c r="P200" s="188">
        <v>0</v>
      </c>
      <c r="Q200" s="188">
        <v>0</v>
      </c>
      <c r="R200" s="188">
        <v>0</v>
      </c>
      <c r="S200" s="188">
        <v>0</v>
      </c>
      <c r="T200" s="188">
        <v>0</v>
      </c>
      <c r="U200" s="188">
        <v>0</v>
      </c>
      <c r="V200" s="188">
        <v>0</v>
      </c>
      <c r="W200" s="188">
        <v>0</v>
      </c>
      <c r="X200" s="188">
        <v>0</v>
      </c>
      <c r="Y200" s="188">
        <v>0</v>
      </c>
      <c r="Z200" s="188">
        <v>0</v>
      </c>
      <c r="AA200" s="188">
        <v>0</v>
      </c>
      <c r="AB200" s="188">
        <v>0</v>
      </c>
      <c r="AC200" s="188">
        <v>0</v>
      </c>
      <c r="AE200" s="291">
        <f t="shared" si="206"/>
        <v>68538.461538461532</v>
      </c>
      <c r="AF200" s="291">
        <f t="shared" si="207"/>
        <v>939207.07938461541</v>
      </c>
      <c r="AG200" s="291">
        <f t="shared" si="208"/>
        <v>205615.3846153846</v>
      </c>
      <c r="AH200" s="291">
        <f t="shared" si="209"/>
        <v>20561.538461538457</v>
      </c>
      <c r="AI200" s="291">
        <f t="shared" si="210"/>
        <v>27415.384615384617</v>
      </c>
      <c r="AJ200" s="291">
        <f t="shared" si="211"/>
        <v>68538.461538461532</v>
      </c>
      <c r="AK200" s="291">
        <f t="shared" si="212"/>
        <v>469603.53969230771</v>
      </c>
      <c r="AL200" s="291">
        <f t="shared" si="213"/>
        <v>34269.230769230766</v>
      </c>
      <c r="AM200" s="291">
        <f t="shared" si="214"/>
        <v>6853.8461538461543</v>
      </c>
      <c r="AN200" s="291">
        <f t="shared" si="215"/>
        <v>234801.7698461542</v>
      </c>
      <c r="AO200" s="291">
        <f t="shared" si="216"/>
        <v>137076.92307692306</v>
      </c>
      <c r="AP200" s="291">
        <f t="shared" si="217"/>
        <v>34269.230769230766</v>
      </c>
      <c r="AQ200" s="291">
        <f t="shared" si="218"/>
        <v>41123.076923076915</v>
      </c>
      <c r="AR200" s="291">
        <f t="shared" si="219"/>
        <v>274153.84615384613</v>
      </c>
      <c r="AS200" s="291">
        <f t="shared" si="220"/>
        <v>54830.769230769234</v>
      </c>
      <c r="AT200" s="291">
        <f t="shared" si="221"/>
        <v>6853.8461538461543</v>
      </c>
      <c r="AU200" s="291">
        <f t="shared" si="222"/>
        <v>137076.92307692306</v>
      </c>
      <c r="AV200" s="291">
        <f t="shared" si="223"/>
        <v>10966.153846153846</v>
      </c>
      <c r="AW200" s="291">
        <f t="shared" si="224"/>
        <v>10966.153846153846</v>
      </c>
      <c r="AX200" s="291">
        <f t="shared" si="225"/>
        <v>10966.153846153846</v>
      </c>
      <c r="AY200" s="291">
        <f t="shared" si="226"/>
        <v>10966.153846153846</v>
      </c>
      <c r="AZ200" s="291">
        <f t="shared" si="227"/>
        <v>10966.153846153846</v>
      </c>
      <c r="BA200" s="291">
        <f t="shared" si="228"/>
        <v>10966.153846153846</v>
      </c>
      <c r="BB200" s="291">
        <f t="shared" si="229"/>
        <v>137076.92307692306</v>
      </c>
      <c r="BC200" s="291">
        <f t="shared" si="230"/>
        <v>20561.538461538457</v>
      </c>
      <c r="BE200" s="238">
        <f t="shared" si="181"/>
        <v>0</v>
      </c>
      <c r="BF200" s="200">
        <f t="shared" si="182"/>
        <v>0</v>
      </c>
      <c r="BG200" s="200">
        <f t="shared" si="183"/>
        <v>0</v>
      </c>
      <c r="BH200" s="200">
        <f t="shared" si="184"/>
        <v>0</v>
      </c>
      <c r="BI200" s="200">
        <f t="shared" si="185"/>
        <v>0</v>
      </c>
      <c r="BJ200" s="200">
        <f t="shared" si="186"/>
        <v>0</v>
      </c>
      <c r="BK200" s="200">
        <f t="shared" si="187"/>
        <v>0</v>
      </c>
      <c r="BL200" s="200">
        <f t="shared" si="188"/>
        <v>0</v>
      </c>
      <c r="BM200" s="200">
        <f t="shared" si="189"/>
        <v>0</v>
      </c>
      <c r="BN200" s="200">
        <f t="shared" si="190"/>
        <v>0</v>
      </c>
      <c r="BO200" s="200">
        <f t="shared" si="191"/>
        <v>0</v>
      </c>
      <c r="BP200" s="200">
        <f t="shared" si="192"/>
        <v>0</v>
      </c>
      <c r="BQ200" s="200">
        <f t="shared" si="193"/>
        <v>0</v>
      </c>
      <c r="BR200" s="200">
        <f t="shared" si="194"/>
        <v>0</v>
      </c>
      <c r="BS200" s="200">
        <f t="shared" si="195"/>
        <v>0</v>
      </c>
      <c r="BT200" s="200">
        <f t="shared" si="196"/>
        <v>0</v>
      </c>
      <c r="BU200" s="200">
        <f t="shared" si="197"/>
        <v>0</v>
      </c>
      <c r="BV200" s="200">
        <f t="shared" si="198"/>
        <v>0</v>
      </c>
      <c r="BW200" s="200">
        <f t="shared" si="199"/>
        <v>0</v>
      </c>
      <c r="BX200" s="200">
        <f t="shared" si="200"/>
        <v>0</v>
      </c>
      <c r="BY200" s="200">
        <f t="shared" si="201"/>
        <v>0</v>
      </c>
      <c r="BZ200" s="200">
        <f t="shared" si="202"/>
        <v>0</v>
      </c>
      <c r="CA200" s="200">
        <f t="shared" si="203"/>
        <v>0</v>
      </c>
      <c r="CB200" s="200">
        <f t="shared" si="204"/>
        <v>0</v>
      </c>
      <c r="CC200" s="238">
        <f t="shared" si="205"/>
        <v>0</v>
      </c>
      <c r="CD200" s="187">
        <f t="shared" si="231"/>
        <v>0</v>
      </c>
    </row>
    <row r="201" spans="1:82" ht="13.9" x14ac:dyDescent="0.4">
      <c r="A201" s="12" t="str">
        <f>'Fibre Optic'!A201</f>
        <v>CBH Sidings NG</v>
      </c>
      <c r="B201" s="12">
        <f>'Fibre Optic'!B201</f>
        <v>42</v>
      </c>
      <c r="C201" t="str">
        <f>'Fibre Optic'!C201</f>
        <v>Beverley</v>
      </c>
      <c r="D201" s="204">
        <f>'DORC build-up'!I145</f>
        <v>1.3</v>
      </c>
      <c r="E201" s="188">
        <v>0</v>
      </c>
      <c r="F201" s="188">
        <v>0</v>
      </c>
      <c r="G201" s="188">
        <v>0</v>
      </c>
      <c r="H201" s="188">
        <v>0</v>
      </c>
      <c r="I201" s="188">
        <v>0</v>
      </c>
      <c r="J201" s="188">
        <v>0</v>
      </c>
      <c r="K201" s="188">
        <v>0</v>
      </c>
      <c r="L201" s="188">
        <v>0</v>
      </c>
      <c r="M201" s="188">
        <v>0</v>
      </c>
      <c r="N201" s="188">
        <v>0</v>
      </c>
      <c r="O201" s="188">
        <v>0</v>
      </c>
      <c r="P201" s="188">
        <v>0</v>
      </c>
      <c r="Q201" s="188">
        <v>0</v>
      </c>
      <c r="R201" s="188">
        <v>0</v>
      </c>
      <c r="S201" s="188">
        <v>0</v>
      </c>
      <c r="T201" s="188">
        <v>0</v>
      </c>
      <c r="U201" s="188">
        <v>0</v>
      </c>
      <c r="V201" s="188">
        <v>0</v>
      </c>
      <c r="W201" s="188">
        <v>0</v>
      </c>
      <c r="X201" s="188">
        <v>0</v>
      </c>
      <c r="Y201" s="188">
        <v>0</v>
      </c>
      <c r="Z201" s="188">
        <v>0</v>
      </c>
      <c r="AA201" s="188">
        <v>0</v>
      </c>
      <c r="AB201" s="188">
        <v>0</v>
      </c>
      <c r="AC201" s="188">
        <v>0</v>
      </c>
      <c r="AE201" s="291">
        <f t="shared" si="206"/>
        <v>68538.461538461532</v>
      </c>
      <c r="AF201" s="291">
        <f t="shared" si="207"/>
        <v>939207.07938461541</v>
      </c>
      <c r="AG201" s="291">
        <f t="shared" si="208"/>
        <v>205615.3846153846</v>
      </c>
      <c r="AH201" s="291">
        <f t="shared" si="209"/>
        <v>20561.538461538457</v>
      </c>
      <c r="AI201" s="291">
        <f t="shared" si="210"/>
        <v>27415.384615384617</v>
      </c>
      <c r="AJ201" s="291">
        <f t="shared" si="211"/>
        <v>68538.461538461532</v>
      </c>
      <c r="AK201" s="291">
        <f t="shared" si="212"/>
        <v>469603.53969230771</v>
      </c>
      <c r="AL201" s="291">
        <f t="shared" si="213"/>
        <v>34269.230769230766</v>
      </c>
      <c r="AM201" s="291">
        <f t="shared" si="214"/>
        <v>6853.8461538461543</v>
      </c>
      <c r="AN201" s="291">
        <f t="shared" si="215"/>
        <v>234801.7698461542</v>
      </c>
      <c r="AO201" s="291">
        <f t="shared" si="216"/>
        <v>137076.92307692306</v>
      </c>
      <c r="AP201" s="291">
        <f t="shared" si="217"/>
        <v>34269.230769230766</v>
      </c>
      <c r="AQ201" s="291">
        <f t="shared" si="218"/>
        <v>41123.076923076915</v>
      </c>
      <c r="AR201" s="291">
        <f t="shared" si="219"/>
        <v>274153.84615384613</v>
      </c>
      <c r="AS201" s="291">
        <f t="shared" si="220"/>
        <v>54830.769230769234</v>
      </c>
      <c r="AT201" s="291">
        <f t="shared" si="221"/>
        <v>6853.8461538461543</v>
      </c>
      <c r="AU201" s="291">
        <f t="shared" si="222"/>
        <v>137076.92307692306</v>
      </c>
      <c r="AV201" s="291">
        <f t="shared" si="223"/>
        <v>10966.153846153846</v>
      </c>
      <c r="AW201" s="291">
        <f t="shared" si="224"/>
        <v>10966.153846153846</v>
      </c>
      <c r="AX201" s="291">
        <f t="shared" si="225"/>
        <v>10966.153846153846</v>
      </c>
      <c r="AY201" s="291">
        <f t="shared" si="226"/>
        <v>10966.153846153846</v>
      </c>
      <c r="AZ201" s="291">
        <f t="shared" si="227"/>
        <v>10966.153846153846</v>
      </c>
      <c r="BA201" s="291">
        <f t="shared" si="228"/>
        <v>10966.153846153846</v>
      </c>
      <c r="BB201" s="291">
        <f t="shared" si="229"/>
        <v>137076.92307692306</v>
      </c>
      <c r="BC201" s="291">
        <f t="shared" si="230"/>
        <v>20561.538461538457</v>
      </c>
      <c r="BE201" s="238">
        <f t="shared" si="181"/>
        <v>0</v>
      </c>
      <c r="BF201" s="200">
        <f t="shared" si="182"/>
        <v>0</v>
      </c>
      <c r="BG201" s="200">
        <f t="shared" si="183"/>
        <v>0</v>
      </c>
      <c r="BH201" s="200">
        <f t="shared" si="184"/>
        <v>0</v>
      </c>
      <c r="BI201" s="200">
        <f t="shared" si="185"/>
        <v>0</v>
      </c>
      <c r="BJ201" s="200">
        <f t="shared" si="186"/>
        <v>0</v>
      </c>
      <c r="BK201" s="200">
        <f t="shared" si="187"/>
        <v>0</v>
      </c>
      <c r="BL201" s="200">
        <f t="shared" si="188"/>
        <v>0</v>
      </c>
      <c r="BM201" s="200">
        <f t="shared" si="189"/>
        <v>0</v>
      </c>
      <c r="BN201" s="200">
        <f t="shared" si="190"/>
        <v>0</v>
      </c>
      <c r="BO201" s="200">
        <f t="shared" si="191"/>
        <v>0</v>
      </c>
      <c r="BP201" s="200">
        <f t="shared" si="192"/>
        <v>0</v>
      </c>
      <c r="BQ201" s="200">
        <f t="shared" si="193"/>
        <v>0</v>
      </c>
      <c r="BR201" s="200">
        <f t="shared" si="194"/>
        <v>0</v>
      </c>
      <c r="BS201" s="200">
        <f t="shared" si="195"/>
        <v>0</v>
      </c>
      <c r="BT201" s="200">
        <f t="shared" si="196"/>
        <v>0</v>
      </c>
      <c r="BU201" s="200">
        <f t="shared" si="197"/>
        <v>0</v>
      </c>
      <c r="BV201" s="200">
        <f t="shared" si="198"/>
        <v>0</v>
      </c>
      <c r="BW201" s="200">
        <f t="shared" si="199"/>
        <v>0</v>
      </c>
      <c r="BX201" s="200">
        <f t="shared" si="200"/>
        <v>0</v>
      </c>
      <c r="BY201" s="200">
        <f t="shared" si="201"/>
        <v>0</v>
      </c>
      <c r="BZ201" s="200">
        <f t="shared" si="202"/>
        <v>0</v>
      </c>
      <c r="CA201" s="200">
        <f t="shared" si="203"/>
        <v>0</v>
      </c>
      <c r="CB201" s="200">
        <f t="shared" si="204"/>
        <v>0</v>
      </c>
      <c r="CC201" s="238">
        <f t="shared" si="205"/>
        <v>0</v>
      </c>
      <c r="CD201" s="187">
        <f t="shared" si="231"/>
        <v>0</v>
      </c>
    </row>
    <row r="202" spans="1:82" ht="13.9" x14ac:dyDescent="0.4">
      <c r="A202" s="12" t="str">
        <f>'Fibre Optic'!A202</f>
        <v>CBH Sidings NG</v>
      </c>
      <c r="B202" s="12">
        <f>'Fibre Optic'!B202</f>
        <v>42</v>
      </c>
      <c r="C202" t="str">
        <f>'Fibre Optic'!C202</f>
        <v>Bindi Bindi</v>
      </c>
      <c r="D202" s="204">
        <f>'DORC build-up'!I146</f>
        <v>1.2</v>
      </c>
      <c r="E202" s="188">
        <v>0</v>
      </c>
      <c r="F202" s="188">
        <v>0</v>
      </c>
      <c r="G202" s="188">
        <v>0</v>
      </c>
      <c r="H202" s="188">
        <v>0</v>
      </c>
      <c r="I202" s="188">
        <v>0</v>
      </c>
      <c r="J202" s="188">
        <v>0</v>
      </c>
      <c r="K202" s="188">
        <v>0</v>
      </c>
      <c r="L202" s="188">
        <v>0</v>
      </c>
      <c r="M202" s="188">
        <v>0</v>
      </c>
      <c r="N202" s="188">
        <v>0</v>
      </c>
      <c r="O202" s="188">
        <v>0</v>
      </c>
      <c r="P202" s="188">
        <v>0</v>
      </c>
      <c r="Q202" s="188">
        <v>0</v>
      </c>
      <c r="R202" s="188">
        <v>0</v>
      </c>
      <c r="S202" s="188">
        <v>0</v>
      </c>
      <c r="T202" s="188">
        <v>0</v>
      </c>
      <c r="U202" s="188">
        <v>0</v>
      </c>
      <c r="V202" s="188">
        <v>0</v>
      </c>
      <c r="W202" s="188">
        <v>0</v>
      </c>
      <c r="X202" s="188">
        <v>0</v>
      </c>
      <c r="Y202" s="188">
        <v>0</v>
      </c>
      <c r="Z202" s="188">
        <v>0</v>
      </c>
      <c r="AA202" s="188">
        <v>0</v>
      </c>
      <c r="AB202" s="188">
        <v>0</v>
      </c>
      <c r="AC202" s="188">
        <v>0</v>
      </c>
      <c r="AE202" s="291">
        <f t="shared" si="206"/>
        <v>68538.461538461532</v>
      </c>
      <c r="AF202" s="291">
        <f t="shared" si="207"/>
        <v>939207.07938461541</v>
      </c>
      <c r="AG202" s="291">
        <f t="shared" si="208"/>
        <v>205615.3846153846</v>
      </c>
      <c r="AH202" s="291">
        <f t="shared" si="209"/>
        <v>20561.538461538457</v>
      </c>
      <c r="AI202" s="291">
        <f t="shared" si="210"/>
        <v>27415.384615384617</v>
      </c>
      <c r="AJ202" s="291">
        <f t="shared" si="211"/>
        <v>68538.461538461532</v>
      </c>
      <c r="AK202" s="291">
        <f t="shared" si="212"/>
        <v>469603.53969230771</v>
      </c>
      <c r="AL202" s="291">
        <f t="shared" si="213"/>
        <v>34269.230769230766</v>
      </c>
      <c r="AM202" s="291">
        <f t="shared" si="214"/>
        <v>6853.8461538461543</v>
      </c>
      <c r="AN202" s="291">
        <f t="shared" si="215"/>
        <v>234801.7698461542</v>
      </c>
      <c r="AO202" s="291">
        <f t="shared" si="216"/>
        <v>137076.92307692306</v>
      </c>
      <c r="AP202" s="291">
        <f t="shared" si="217"/>
        <v>34269.230769230766</v>
      </c>
      <c r="AQ202" s="291">
        <f t="shared" si="218"/>
        <v>41123.076923076915</v>
      </c>
      <c r="AR202" s="291">
        <f t="shared" si="219"/>
        <v>274153.84615384613</v>
      </c>
      <c r="AS202" s="291">
        <f t="shared" si="220"/>
        <v>54830.769230769234</v>
      </c>
      <c r="AT202" s="291">
        <f t="shared" si="221"/>
        <v>6853.8461538461543</v>
      </c>
      <c r="AU202" s="291">
        <f t="shared" si="222"/>
        <v>137076.92307692306</v>
      </c>
      <c r="AV202" s="291">
        <f t="shared" si="223"/>
        <v>10966.153846153846</v>
      </c>
      <c r="AW202" s="291">
        <f t="shared" si="224"/>
        <v>10966.153846153846</v>
      </c>
      <c r="AX202" s="291">
        <f t="shared" si="225"/>
        <v>10966.153846153846</v>
      </c>
      <c r="AY202" s="291">
        <f t="shared" si="226"/>
        <v>10966.153846153846</v>
      </c>
      <c r="AZ202" s="291">
        <f t="shared" si="227"/>
        <v>10966.153846153846</v>
      </c>
      <c r="BA202" s="291">
        <f t="shared" si="228"/>
        <v>10966.153846153846</v>
      </c>
      <c r="BB202" s="291">
        <f t="shared" si="229"/>
        <v>137076.92307692306</v>
      </c>
      <c r="BC202" s="291">
        <f t="shared" si="230"/>
        <v>20561.538461538457</v>
      </c>
      <c r="BE202" s="238">
        <f t="shared" si="181"/>
        <v>0</v>
      </c>
      <c r="BF202" s="200">
        <f t="shared" si="182"/>
        <v>0</v>
      </c>
      <c r="BG202" s="200">
        <f t="shared" si="183"/>
        <v>0</v>
      </c>
      <c r="BH202" s="200">
        <f t="shared" si="184"/>
        <v>0</v>
      </c>
      <c r="BI202" s="200">
        <f t="shared" si="185"/>
        <v>0</v>
      </c>
      <c r="BJ202" s="200">
        <f t="shared" si="186"/>
        <v>0</v>
      </c>
      <c r="BK202" s="200">
        <f t="shared" si="187"/>
        <v>0</v>
      </c>
      <c r="BL202" s="200">
        <f t="shared" si="188"/>
        <v>0</v>
      </c>
      <c r="BM202" s="200">
        <f t="shared" si="189"/>
        <v>0</v>
      </c>
      <c r="BN202" s="200">
        <f t="shared" si="190"/>
        <v>0</v>
      </c>
      <c r="BO202" s="200">
        <f t="shared" si="191"/>
        <v>0</v>
      </c>
      <c r="BP202" s="200">
        <f t="shared" si="192"/>
        <v>0</v>
      </c>
      <c r="BQ202" s="200">
        <f t="shared" si="193"/>
        <v>0</v>
      </c>
      <c r="BR202" s="200">
        <f t="shared" si="194"/>
        <v>0</v>
      </c>
      <c r="BS202" s="200">
        <f t="shared" si="195"/>
        <v>0</v>
      </c>
      <c r="BT202" s="200">
        <f t="shared" si="196"/>
        <v>0</v>
      </c>
      <c r="BU202" s="200">
        <f t="shared" si="197"/>
        <v>0</v>
      </c>
      <c r="BV202" s="200">
        <f t="shared" si="198"/>
        <v>0</v>
      </c>
      <c r="BW202" s="200">
        <f t="shared" si="199"/>
        <v>0</v>
      </c>
      <c r="BX202" s="200">
        <f t="shared" si="200"/>
        <v>0</v>
      </c>
      <c r="BY202" s="200">
        <f t="shared" si="201"/>
        <v>0</v>
      </c>
      <c r="BZ202" s="200">
        <f t="shared" si="202"/>
        <v>0</v>
      </c>
      <c r="CA202" s="200">
        <f t="shared" si="203"/>
        <v>0</v>
      </c>
      <c r="CB202" s="200">
        <f t="shared" si="204"/>
        <v>0</v>
      </c>
      <c r="CC202" s="238">
        <f t="shared" si="205"/>
        <v>0</v>
      </c>
      <c r="CD202" s="187">
        <f t="shared" si="231"/>
        <v>0</v>
      </c>
    </row>
    <row r="203" spans="1:82" ht="13.9" x14ac:dyDescent="0.4">
      <c r="A203" s="12" t="str">
        <f>'Fibre Optic'!A203</f>
        <v>CBH Sidings NG</v>
      </c>
      <c r="B203" s="12">
        <f>'Fibre Optic'!B203</f>
        <v>42</v>
      </c>
      <c r="C203" t="str">
        <f>'Fibre Optic'!C203</f>
        <v>Bolgart</v>
      </c>
      <c r="D203" s="204">
        <f>'DORC build-up'!I147</f>
        <v>1.2</v>
      </c>
      <c r="E203" s="188">
        <v>0</v>
      </c>
      <c r="F203" s="188">
        <v>0</v>
      </c>
      <c r="G203" s="188">
        <v>0</v>
      </c>
      <c r="H203" s="188">
        <v>0</v>
      </c>
      <c r="I203" s="188">
        <v>0</v>
      </c>
      <c r="J203" s="188">
        <v>0</v>
      </c>
      <c r="K203" s="188">
        <v>0</v>
      </c>
      <c r="L203" s="188">
        <v>0</v>
      </c>
      <c r="M203" s="188">
        <v>0</v>
      </c>
      <c r="N203" s="188">
        <v>0</v>
      </c>
      <c r="O203" s="188">
        <v>0</v>
      </c>
      <c r="P203" s="188">
        <v>0</v>
      </c>
      <c r="Q203" s="188">
        <v>0</v>
      </c>
      <c r="R203" s="188">
        <v>0</v>
      </c>
      <c r="S203" s="188">
        <v>0</v>
      </c>
      <c r="T203" s="188">
        <v>0</v>
      </c>
      <c r="U203" s="188">
        <v>0</v>
      </c>
      <c r="V203" s="188">
        <v>0</v>
      </c>
      <c r="W203" s="188">
        <v>0</v>
      </c>
      <c r="X203" s="188">
        <v>0</v>
      </c>
      <c r="Y203" s="188">
        <v>0</v>
      </c>
      <c r="Z203" s="188">
        <v>0</v>
      </c>
      <c r="AA203" s="188">
        <v>0</v>
      </c>
      <c r="AB203" s="188">
        <v>0</v>
      </c>
      <c r="AC203" s="188">
        <v>0</v>
      </c>
      <c r="AE203" s="291">
        <f t="shared" si="206"/>
        <v>68538.461538461532</v>
      </c>
      <c r="AF203" s="291">
        <f t="shared" si="207"/>
        <v>939207.07938461541</v>
      </c>
      <c r="AG203" s="291">
        <f t="shared" si="208"/>
        <v>205615.3846153846</v>
      </c>
      <c r="AH203" s="291">
        <f t="shared" si="209"/>
        <v>20561.538461538457</v>
      </c>
      <c r="AI203" s="291">
        <f t="shared" si="210"/>
        <v>27415.384615384617</v>
      </c>
      <c r="AJ203" s="291">
        <f t="shared" si="211"/>
        <v>68538.461538461532</v>
      </c>
      <c r="AK203" s="291">
        <f t="shared" si="212"/>
        <v>469603.53969230771</v>
      </c>
      <c r="AL203" s="291">
        <f t="shared" si="213"/>
        <v>34269.230769230766</v>
      </c>
      <c r="AM203" s="291">
        <f t="shared" si="214"/>
        <v>6853.8461538461543</v>
      </c>
      <c r="AN203" s="291">
        <f t="shared" si="215"/>
        <v>234801.7698461542</v>
      </c>
      <c r="AO203" s="291">
        <f t="shared" si="216"/>
        <v>137076.92307692306</v>
      </c>
      <c r="AP203" s="291">
        <f t="shared" si="217"/>
        <v>34269.230769230766</v>
      </c>
      <c r="AQ203" s="291">
        <f t="shared" si="218"/>
        <v>41123.076923076915</v>
      </c>
      <c r="AR203" s="291">
        <f t="shared" si="219"/>
        <v>274153.84615384613</v>
      </c>
      <c r="AS203" s="291">
        <f t="shared" si="220"/>
        <v>54830.769230769234</v>
      </c>
      <c r="AT203" s="291">
        <f t="shared" si="221"/>
        <v>6853.8461538461543</v>
      </c>
      <c r="AU203" s="291">
        <f t="shared" si="222"/>
        <v>137076.92307692306</v>
      </c>
      <c r="AV203" s="291">
        <f t="shared" si="223"/>
        <v>10966.153846153846</v>
      </c>
      <c r="AW203" s="291">
        <f t="shared" si="224"/>
        <v>10966.153846153846</v>
      </c>
      <c r="AX203" s="291">
        <f t="shared" si="225"/>
        <v>10966.153846153846</v>
      </c>
      <c r="AY203" s="291">
        <f t="shared" si="226"/>
        <v>10966.153846153846</v>
      </c>
      <c r="AZ203" s="291">
        <f t="shared" si="227"/>
        <v>10966.153846153846</v>
      </c>
      <c r="BA203" s="291">
        <f t="shared" si="228"/>
        <v>10966.153846153846</v>
      </c>
      <c r="BB203" s="291">
        <f t="shared" si="229"/>
        <v>137076.92307692306</v>
      </c>
      <c r="BC203" s="291">
        <f t="shared" si="230"/>
        <v>20561.538461538457</v>
      </c>
      <c r="BE203" s="238">
        <f t="shared" si="181"/>
        <v>0</v>
      </c>
      <c r="BF203" s="200">
        <f t="shared" si="182"/>
        <v>0</v>
      </c>
      <c r="BG203" s="200">
        <f t="shared" si="183"/>
        <v>0</v>
      </c>
      <c r="BH203" s="200">
        <f t="shared" si="184"/>
        <v>0</v>
      </c>
      <c r="BI203" s="200">
        <f t="shared" si="185"/>
        <v>0</v>
      </c>
      <c r="BJ203" s="200">
        <f t="shared" si="186"/>
        <v>0</v>
      </c>
      <c r="BK203" s="200">
        <f t="shared" si="187"/>
        <v>0</v>
      </c>
      <c r="BL203" s="200">
        <f t="shared" si="188"/>
        <v>0</v>
      </c>
      <c r="BM203" s="200">
        <f t="shared" si="189"/>
        <v>0</v>
      </c>
      <c r="BN203" s="200">
        <f t="shared" si="190"/>
        <v>0</v>
      </c>
      <c r="BO203" s="200">
        <f t="shared" si="191"/>
        <v>0</v>
      </c>
      <c r="BP203" s="200">
        <f t="shared" si="192"/>
        <v>0</v>
      </c>
      <c r="BQ203" s="200">
        <f t="shared" si="193"/>
        <v>0</v>
      </c>
      <c r="BR203" s="200">
        <f t="shared" si="194"/>
        <v>0</v>
      </c>
      <c r="BS203" s="200">
        <f t="shared" si="195"/>
        <v>0</v>
      </c>
      <c r="BT203" s="200">
        <f t="shared" si="196"/>
        <v>0</v>
      </c>
      <c r="BU203" s="200">
        <f t="shared" si="197"/>
        <v>0</v>
      </c>
      <c r="BV203" s="200">
        <f t="shared" si="198"/>
        <v>0</v>
      </c>
      <c r="BW203" s="200">
        <f t="shared" si="199"/>
        <v>0</v>
      </c>
      <c r="BX203" s="200">
        <f t="shared" si="200"/>
        <v>0</v>
      </c>
      <c r="BY203" s="200">
        <f t="shared" si="201"/>
        <v>0</v>
      </c>
      <c r="BZ203" s="200">
        <f t="shared" si="202"/>
        <v>0</v>
      </c>
      <c r="CA203" s="200">
        <f t="shared" si="203"/>
        <v>0</v>
      </c>
      <c r="CB203" s="200">
        <f t="shared" si="204"/>
        <v>0</v>
      </c>
      <c r="CC203" s="238">
        <f t="shared" si="205"/>
        <v>0</v>
      </c>
      <c r="CD203" s="187">
        <f t="shared" si="231"/>
        <v>0</v>
      </c>
    </row>
    <row r="204" spans="1:82" ht="13.9" x14ac:dyDescent="0.4">
      <c r="A204" s="12" t="str">
        <f>'Fibre Optic'!A204</f>
        <v>CBH Sidings NG</v>
      </c>
      <c r="B204" s="12">
        <f>'Fibre Optic'!B204</f>
        <v>42</v>
      </c>
      <c r="C204" t="str">
        <f>'Fibre Optic'!C204</f>
        <v>Bowgada</v>
      </c>
      <c r="D204" s="204">
        <f>'DORC build-up'!I148</f>
        <v>1.3</v>
      </c>
      <c r="E204" s="188">
        <v>0</v>
      </c>
      <c r="F204" s="188">
        <v>0</v>
      </c>
      <c r="G204" s="188">
        <v>0</v>
      </c>
      <c r="H204" s="188">
        <v>0</v>
      </c>
      <c r="I204" s="188">
        <v>0</v>
      </c>
      <c r="J204" s="188">
        <v>0</v>
      </c>
      <c r="K204" s="188">
        <v>0</v>
      </c>
      <c r="L204" s="188">
        <v>0</v>
      </c>
      <c r="M204" s="188">
        <v>0</v>
      </c>
      <c r="N204" s="188">
        <v>0</v>
      </c>
      <c r="O204" s="188">
        <v>0</v>
      </c>
      <c r="P204" s="188">
        <v>0</v>
      </c>
      <c r="Q204" s="188">
        <v>0</v>
      </c>
      <c r="R204" s="188">
        <v>0</v>
      </c>
      <c r="S204" s="188">
        <v>0</v>
      </c>
      <c r="T204" s="188">
        <v>0</v>
      </c>
      <c r="U204" s="188">
        <v>0</v>
      </c>
      <c r="V204" s="188">
        <v>0</v>
      </c>
      <c r="W204" s="188">
        <v>0</v>
      </c>
      <c r="X204" s="188">
        <v>0</v>
      </c>
      <c r="Y204" s="188">
        <v>0</v>
      </c>
      <c r="Z204" s="188">
        <v>0</v>
      </c>
      <c r="AA204" s="188">
        <v>0</v>
      </c>
      <c r="AB204" s="188">
        <v>0</v>
      </c>
      <c r="AC204" s="188">
        <v>0</v>
      </c>
      <c r="AE204" s="291">
        <f t="shared" si="206"/>
        <v>68538.461538461532</v>
      </c>
      <c r="AF204" s="291">
        <f t="shared" si="207"/>
        <v>939207.07938461541</v>
      </c>
      <c r="AG204" s="291">
        <f t="shared" si="208"/>
        <v>205615.3846153846</v>
      </c>
      <c r="AH204" s="291">
        <f t="shared" si="209"/>
        <v>20561.538461538457</v>
      </c>
      <c r="AI204" s="291">
        <f t="shared" si="210"/>
        <v>27415.384615384617</v>
      </c>
      <c r="AJ204" s="291">
        <f t="shared" si="211"/>
        <v>68538.461538461532</v>
      </c>
      <c r="AK204" s="291">
        <f t="shared" si="212"/>
        <v>469603.53969230771</v>
      </c>
      <c r="AL204" s="291">
        <f t="shared" si="213"/>
        <v>34269.230769230766</v>
      </c>
      <c r="AM204" s="291">
        <f t="shared" si="214"/>
        <v>6853.8461538461543</v>
      </c>
      <c r="AN204" s="291">
        <f t="shared" si="215"/>
        <v>234801.7698461542</v>
      </c>
      <c r="AO204" s="291">
        <f t="shared" si="216"/>
        <v>137076.92307692306</v>
      </c>
      <c r="AP204" s="291">
        <f t="shared" si="217"/>
        <v>34269.230769230766</v>
      </c>
      <c r="AQ204" s="291">
        <f t="shared" si="218"/>
        <v>41123.076923076915</v>
      </c>
      <c r="AR204" s="291">
        <f t="shared" si="219"/>
        <v>274153.84615384613</v>
      </c>
      <c r="AS204" s="291">
        <f t="shared" si="220"/>
        <v>54830.769230769234</v>
      </c>
      <c r="AT204" s="291">
        <f t="shared" si="221"/>
        <v>6853.8461538461543</v>
      </c>
      <c r="AU204" s="291">
        <f t="shared" si="222"/>
        <v>137076.92307692306</v>
      </c>
      <c r="AV204" s="291">
        <f t="shared" si="223"/>
        <v>10966.153846153846</v>
      </c>
      <c r="AW204" s="291">
        <f t="shared" si="224"/>
        <v>10966.153846153846</v>
      </c>
      <c r="AX204" s="291">
        <f t="shared" si="225"/>
        <v>10966.153846153846</v>
      </c>
      <c r="AY204" s="291">
        <f t="shared" si="226"/>
        <v>10966.153846153846</v>
      </c>
      <c r="AZ204" s="291">
        <f t="shared" si="227"/>
        <v>10966.153846153846</v>
      </c>
      <c r="BA204" s="291">
        <f t="shared" si="228"/>
        <v>10966.153846153846</v>
      </c>
      <c r="BB204" s="291">
        <f t="shared" si="229"/>
        <v>137076.92307692306</v>
      </c>
      <c r="BC204" s="291">
        <f t="shared" si="230"/>
        <v>20561.538461538457</v>
      </c>
      <c r="BE204" s="238">
        <f t="shared" si="181"/>
        <v>0</v>
      </c>
      <c r="BF204" s="200">
        <f t="shared" si="182"/>
        <v>0</v>
      </c>
      <c r="BG204" s="200">
        <f t="shared" si="183"/>
        <v>0</v>
      </c>
      <c r="BH204" s="200">
        <f t="shared" si="184"/>
        <v>0</v>
      </c>
      <c r="BI204" s="200">
        <f t="shared" si="185"/>
        <v>0</v>
      </c>
      <c r="BJ204" s="200">
        <f t="shared" si="186"/>
        <v>0</v>
      </c>
      <c r="BK204" s="200">
        <f t="shared" si="187"/>
        <v>0</v>
      </c>
      <c r="BL204" s="200">
        <f t="shared" si="188"/>
        <v>0</v>
      </c>
      <c r="BM204" s="200">
        <f t="shared" si="189"/>
        <v>0</v>
      </c>
      <c r="BN204" s="200">
        <f t="shared" si="190"/>
        <v>0</v>
      </c>
      <c r="BO204" s="200">
        <f t="shared" si="191"/>
        <v>0</v>
      </c>
      <c r="BP204" s="200">
        <f t="shared" si="192"/>
        <v>0</v>
      </c>
      <c r="BQ204" s="200">
        <f t="shared" si="193"/>
        <v>0</v>
      </c>
      <c r="BR204" s="200">
        <f t="shared" si="194"/>
        <v>0</v>
      </c>
      <c r="BS204" s="200">
        <f t="shared" si="195"/>
        <v>0</v>
      </c>
      <c r="BT204" s="200">
        <f t="shared" si="196"/>
        <v>0</v>
      </c>
      <c r="BU204" s="200">
        <f t="shared" si="197"/>
        <v>0</v>
      </c>
      <c r="BV204" s="200">
        <f t="shared" si="198"/>
        <v>0</v>
      </c>
      <c r="BW204" s="200">
        <f t="shared" si="199"/>
        <v>0</v>
      </c>
      <c r="BX204" s="200">
        <f t="shared" si="200"/>
        <v>0</v>
      </c>
      <c r="BY204" s="200">
        <f t="shared" si="201"/>
        <v>0</v>
      </c>
      <c r="BZ204" s="200">
        <f t="shared" si="202"/>
        <v>0</v>
      </c>
      <c r="CA204" s="200">
        <f t="shared" si="203"/>
        <v>0</v>
      </c>
      <c r="CB204" s="200">
        <f t="shared" si="204"/>
        <v>0</v>
      </c>
      <c r="CC204" s="238">
        <f t="shared" si="205"/>
        <v>0</v>
      </c>
      <c r="CD204" s="187">
        <f t="shared" si="231"/>
        <v>0</v>
      </c>
    </row>
    <row r="205" spans="1:82" ht="13.9" x14ac:dyDescent="0.4">
      <c r="A205" s="12" t="str">
        <f>'Fibre Optic'!A205</f>
        <v>CBH Sidings NG</v>
      </c>
      <c r="B205" s="12">
        <f>'Fibre Optic'!B205</f>
        <v>42</v>
      </c>
      <c r="C205" t="str">
        <f>'Fibre Optic'!C205</f>
        <v>Brookton</v>
      </c>
      <c r="D205" s="204">
        <f>'DORC build-up'!I149</f>
        <v>1.3</v>
      </c>
      <c r="E205" s="188">
        <v>0</v>
      </c>
      <c r="F205" s="188">
        <v>0</v>
      </c>
      <c r="G205" s="188">
        <v>0</v>
      </c>
      <c r="H205" s="188">
        <v>0</v>
      </c>
      <c r="I205" s="188">
        <v>0</v>
      </c>
      <c r="J205" s="188">
        <v>0</v>
      </c>
      <c r="K205" s="188">
        <v>0</v>
      </c>
      <c r="L205" s="188">
        <v>0</v>
      </c>
      <c r="M205" s="188">
        <v>0</v>
      </c>
      <c r="N205" s="188">
        <v>0</v>
      </c>
      <c r="O205" s="188">
        <v>0</v>
      </c>
      <c r="P205" s="188">
        <v>0</v>
      </c>
      <c r="Q205" s="188">
        <v>0</v>
      </c>
      <c r="R205" s="188">
        <v>0</v>
      </c>
      <c r="S205" s="188">
        <v>0</v>
      </c>
      <c r="T205" s="188">
        <v>0</v>
      </c>
      <c r="U205" s="188">
        <v>0</v>
      </c>
      <c r="V205" s="188">
        <v>0</v>
      </c>
      <c r="W205" s="188">
        <v>0</v>
      </c>
      <c r="X205" s="188">
        <v>0</v>
      </c>
      <c r="Y205" s="188">
        <v>0</v>
      </c>
      <c r="Z205" s="188">
        <v>0</v>
      </c>
      <c r="AA205" s="188">
        <v>0</v>
      </c>
      <c r="AB205" s="188">
        <v>0</v>
      </c>
      <c r="AC205" s="188">
        <v>0</v>
      </c>
      <c r="AE205" s="291">
        <f t="shared" si="206"/>
        <v>68538.461538461532</v>
      </c>
      <c r="AF205" s="291">
        <f t="shared" si="207"/>
        <v>939207.07938461541</v>
      </c>
      <c r="AG205" s="291">
        <f t="shared" si="208"/>
        <v>205615.3846153846</v>
      </c>
      <c r="AH205" s="291">
        <f t="shared" si="209"/>
        <v>20561.538461538457</v>
      </c>
      <c r="AI205" s="291">
        <f t="shared" si="210"/>
        <v>27415.384615384617</v>
      </c>
      <c r="AJ205" s="291">
        <f t="shared" si="211"/>
        <v>68538.461538461532</v>
      </c>
      <c r="AK205" s="291">
        <f t="shared" si="212"/>
        <v>469603.53969230771</v>
      </c>
      <c r="AL205" s="291">
        <f t="shared" si="213"/>
        <v>34269.230769230766</v>
      </c>
      <c r="AM205" s="291">
        <f t="shared" si="214"/>
        <v>6853.8461538461543</v>
      </c>
      <c r="AN205" s="291">
        <f t="shared" si="215"/>
        <v>234801.7698461542</v>
      </c>
      <c r="AO205" s="291">
        <f t="shared" si="216"/>
        <v>137076.92307692306</v>
      </c>
      <c r="AP205" s="291">
        <f t="shared" si="217"/>
        <v>34269.230769230766</v>
      </c>
      <c r="AQ205" s="291">
        <f t="shared" si="218"/>
        <v>41123.076923076915</v>
      </c>
      <c r="AR205" s="291">
        <f t="shared" si="219"/>
        <v>274153.84615384613</v>
      </c>
      <c r="AS205" s="291">
        <f t="shared" si="220"/>
        <v>54830.769230769234</v>
      </c>
      <c r="AT205" s="291">
        <f t="shared" si="221"/>
        <v>6853.8461538461543</v>
      </c>
      <c r="AU205" s="291">
        <f t="shared" si="222"/>
        <v>137076.92307692306</v>
      </c>
      <c r="AV205" s="291">
        <f t="shared" si="223"/>
        <v>10966.153846153846</v>
      </c>
      <c r="AW205" s="291">
        <f t="shared" si="224"/>
        <v>10966.153846153846</v>
      </c>
      <c r="AX205" s="291">
        <f t="shared" si="225"/>
        <v>10966.153846153846</v>
      </c>
      <c r="AY205" s="291">
        <f t="shared" si="226"/>
        <v>10966.153846153846</v>
      </c>
      <c r="AZ205" s="291">
        <f t="shared" si="227"/>
        <v>10966.153846153846</v>
      </c>
      <c r="BA205" s="291">
        <f t="shared" si="228"/>
        <v>10966.153846153846</v>
      </c>
      <c r="BB205" s="291">
        <f t="shared" si="229"/>
        <v>137076.92307692306</v>
      </c>
      <c r="BC205" s="291">
        <f t="shared" si="230"/>
        <v>20561.538461538457</v>
      </c>
      <c r="BE205" s="238">
        <f t="shared" si="181"/>
        <v>0</v>
      </c>
      <c r="BF205" s="200">
        <f t="shared" si="182"/>
        <v>0</v>
      </c>
      <c r="BG205" s="200">
        <f t="shared" si="183"/>
        <v>0</v>
      </c>
      <c r="BH205" s="200">
        <f t="shared" si="184"/>
        <v>0</v>
      </c>
      <c r="BI205" s="200">
        <f t="shared" si="185"/>
        <v>0</v>
      </c>
      <c r="BJ205" s="200">
        <f t="shared" si="186"/>
        <v>0</v>
      </c>
      <c r="BK205" s="200">
        <f t="shared" si="187"/>
        <v>0</v>
      </c>
      <c r="BL205" s="200">
        <f t="shared" si="188"/>
        <v>0</v>
      </c>
      <c r="BM205" s="200">
        <f t="shared" si="189"/>
        <v>0</v>
      </c>
      <c r="BN205" s="200">
        <f t="shared" si="190"/>
        <v>0</v>
      </c>
      <c r="BO205" s="200">
        <f t="shared" si="191"/>
        <v>0</v>
      </c>
      <c r="BP205" s="200">
        <f t="shared" si="192"/>
        <v>0</v>
      </c>
      <c r="BQ205" s="200">
        <f t="shared" si="193"/>
        <v>0</v>
      </c>
      <c r="BR205" s="200">
        <f t="shared" si="194"/>
        <v>0</v>
      </c>
      <c r="BS205" s="200">
        <f t="shared" si="195"/>
        <v>0</v>
      </c>
      <c r="BT205" s="200">
        <f t="shared" si="196"/>
        <v>0</v>
      </c>
      <c r="BU205" s="200">
        <f t="shared" si="197"/>
        <v>0</v>
      </c>
      <c r="BV205" s="200">
        <f t="shared" si="198"/>
        <v>0</v>
      </c>
      <c r="BW205" s="200">
        <f t="shared" si="199"/>
        <v>0</v>
      </c>
      <c r="BX205" s="200">
        <f t="shared" si="200"/>
        <v>0</v>
      </c>
      <c r="BY205" s="200">
        <f t="shared" si="201"/>
        <v>0</v>
      </c>
      <c r="BZ205" s="200">
        <f t="shared" si="202"/>
        <v>0</v>
      </c>
      <c r="CA205" s="200">
        <f t="shared" si="203"/>
        <v>0</v>
      </c>
      <c r="CB205" s="200">
        <f t="shared" si="204"/>
        <v>0</v>
      </c>
      <c r="CC205" s="238">
        <f t="shared" si="205"/>
        <v>0</v>
      </c>
      <c r="CD205" s="187">
        <f t="shared" si="231"/>
        <v>0</v>
      </c>
    </row>
    <row r="206" spans="1:82" ht="13.9" x14ac:dyDescent="0.4">
      <c r="A206" s="12" t="str">
        <f>'Fibre Optic'!A206</f>
        <v>CBH Sidings NG</v>
      </c>
      <c r="B206" s="12">
        <f>'Fibre Optic'!B206</f>
        <v>42</v>
      </c>
      <c r="C206" t="str">
        <f>'Fibre Optic'!C206</f>
        <v>Broomehill</v>
      </c>
      <c r="D206" s="204">
        <f>'DORC build-up'!I150</f>
        <v>1.3</v>
      </c>
      <c r="E206" s="188">
        <v>0</v>
      </c>
      <c r="F206" s="188">
        <v>0</v>
      </c>
      <c r="G206" s="188">
        <v>0</v>
      </c>
      <c r="H206" s="188">
        <v>0</v>
      </c>
      <c r="I206" s="188">
        <v>0</v>
      </c>
      <c r="J206" s="188">
        <v>0</v>
      </c>
      <c r="K206" s="188">
        <v>0</v>
      </c>
      <c r="L206" s="188">
        <v>0</v>
      </c>
      <c r="M206" s="188">
        <v>0</v>
      </c>
      <c r="N206" s="188">
        <v>0</v>
      </c>
      <c r="O206" s="188">
        <v>0</v>
      </c>
      <c r="P206" s="188">
        <v>0</v>
      </c>
      <c r="Q206" s="188">
        <v>0</v>
      </c>
      <c r="R206" s="188">
        <v>0</v>
      </c>
      <c r="S206" s="188">
        <v>0</v>
      </c>
      <c r="T206" s="188">
        <v>0</v>
      </c>
      <c r="U206" s="188">
        <v>0</v>
      </c>
      <c r="V206" s="188">
        <v>0</v>
      </c>
      <c r="W206" s="188">
        <v>0</v>
      </c>
      <c r="X206" s="188">
        <v>0</v>
      </c>
      <c r="Y206" s="188">
        <v>0</v>
      </c>
      <c r="Z206" s="188">
        <v>0</v>
      </c>
      <c r="AA206" s="188">
        <v>0</v>
      </c>
      <c r="AB206" s="188">
        <v>0</v>
      </c>
      <c r="AC206" s="188">
        <v>0</v>
      </c>
      <c r="AE206" s="291">
        <f t="shared" si="206"/>
        <v>68538.461538461532</v>
      </c>
      <c r="AF206" s="291">
        <f t="shared" si="207"/>
        <v>939207.07938461541</v>
      </c>
      <c r="AG206" s="291">
        <f t="shared" si="208"/>
        <v>205615.3846153846</v>
      </c>
      <c r="AH206" s="291">
        <f t="shared" si="209"/>
        <v>20561.538461538457</v>
      </c>
      <c r="AI206" s="291">
        <f t="shared" si="210"/>
        <v>27415.384615384617</v>
      </c>
      <c r="AJ206" s="291">
        <f t="shared" si="211"/>
        <v>68538.461538461532</v>
      </c>
      <c r="AK206" s="291">
        <f t="shared" si="212"/>
        <v>469603.53969230771</v>
      </c>
      <c r="AL206" s="291">
        <f t="shared" si="213"/>
        <v>34269.230769230766</v>
      </c>
      <c r="AM206" s="291">
        <f t="shared" si="214"/>
        <v>6853.8461538461543</v>
      </c>
      <c r="AN206" s="291">
        <f t="shared" si="215"/>
        <v>234801.7698461542</v>
      </c>
      <c r="AO206" s="291">
        <f t="shared" si="216"/>
        <v>137076.92307692306</v>
      </c>
      <c r="AP206" s="291">
        <f t="shared" si="217"/>
        <v>34269.230769230766</v>
      </c>
      <c r="AQ206" s="291">
        <f t="shared" si="218"/>
        <v>41123.076923076915</v>
      </c>
      <c r="AR206" s="291">
        <f t="shared" si="219"/>
        <v>274153.84615384613</v>
      </c>
      <c r="AS206" s="291">
        <f t="shared" si="220"/>
        <v>54830.769230769234</v>
      </c>
      <c r="AT206" s="291">
        <f t="shared" si="221"/>
        <v>6853.8461538461543</v>
      </c>
      <c r="AU206" s="291">
        <f t="shared" si="222"/>
        <v>137076.92307692306</v>
      </c>
      <c r="AV206" s="291">
        <f t="shared" si="223"/>
        <v>10966.153846153846</v>
      </c>
      <c r="AW206" s="291">
        <f t="shared" si="224"/>
        <v>10966.153846153846</v>
      </c>
      <c r="AX206" s="291">
        <f t="shared" si="225"/>
        <v>10966.153846153846</v>
      </c>
      <c r="AY206" s="291">
        <f t="shared" si="226"/>
        <v>10966.153846153846</v>
      </c>
      <c r="AZ206" s="291">
        <f t="shared" si="227"/>
        <v>10966.153846153846</v>
      </c>
      <c r="BA206" s="291">
        <f t="shared" si="228"/>
        <v>10966.153846153846</v>
      </c>
      <c r="BB206" s="291">
        <f t="shared" si="229"/>
        <v>137076.92307692306</v>
      </c>
      <c r="BC206" s="291">
        <f t="shared" si="230"/>
        <v>20561.538461538457</v>
      </c>
      <c r="BE206" s="238">
        <f t="shared" si="181"/>
        <v>0</v>
      </c>
      <c r="BF206" s="200">
        <f t="shared" si="182"/>
        <v>0</v>
      </c>
      <c r="BG206" s="200">
        <f t="shared" si="183"/>
        <v>0</v>
      </c>
      <c r="BH206" s="200">
        <f t="shared" si="184"/>
        <v>0</v>
      </c>
      <c r="BI206" s="200">
        <f t="shared" si="185"/>
        <v>0</v>
      </c>
      <c r="BJ206" s="200">
        <f t="shared" si="186"/>
        <v>0</v>
      </c>
      <c r="BK206" s="200">
        <f t="shared" si="187"/>
        <v>0</v>
      </c>
      <c r="BL206" s="200">
        <f t="shared" si="188"/>
        <v>0</v>
      </c>
      <c r="BM206" s="200">
        <f t="shared" si="189"/>
        <v>0</v>
      </c>
      <c r="BN206" s="200">
        <f t="shared" si="190"/>
        <v>0</v>
      </c>
      <c r="BO206" s="200">
        <f t="shared" si="191"/>
        <v>0</v>
      </c>
      <c r="BP206" s="200">
        <f t="shared" si="192"/>
        <v>0</v>
      </c>
      <c r="BQ206" s="200">
        <f t="shared" si="193"/>
        <v>0</v>
      </c>
      <c r="BR206" s="200">
        <f t="shared" si="194"/>
        <v>0</v>
      </c>
      <c r="BS206" s="200">
        <f t="shared" si="195"/>
        <v>0</v>
      </c>
      <c r="BT206" s="200">
        <f t="shared" si="196"/>
        <v>0</v>
      </c>
      <c r="BU206" s="200">
        <f t="shared" si="197"/>
        <v>0</v>
      </c>
      <c r="BV206" s="200">
        <f t="shared" si="198"/>
        <v>0</v>
      </c>
      <c r="BW206" s="200">
        <f t="shared" si="199"/>
        <v>0</v>
      </c>
      <c r="BX206" s="200">
        <f t="shared" si="200"/>
        <v>0</v>
      </c>
      <c r="BY206" s="200">
        <f t="shared" si="201"/>
        <v>0</v>
      </c>
      <c r="BZ206" s="200">
        <f t="shared" si="202"/>
        <v>0</v>
      </c>
      <c r="CA206" s="200">
        <f t="shared" si="203"/>
        <v>0</v>
      </c>
      <c r="CB206" s="200">
        <f t="shared" si="204"/>
        <v>0</v>
      </c>
      <c r="CC206" s="238">
        <f t="shared" si="205"/>
        <v>0</v>
      </c>
      <c r="CD206" s="187">
        <f t="shared" si="231"/>
        <v>0</v>
      </c>
    </row>
    <row r="207" spans="1:82" ht="13.9" x14ac:dyDescent="0.4">
      <c r="A207" s="12" t="str">
        <f>'Fibre Optic'!A207</f>
        <v>CBH Sidings NG</v>
      </c>
      <c r="B207" s="12">
        <f>'Fibre Optic'!B207</f>
        <v>42</v>
      </c>
      <c r="C207" t="str">
        <f>'Fibre Optic'!C207</f>
        <v>Buniche</v>
      </c>
      <c r="D207" s="204">
        <f>'DORC build-up'!I151</f>
        <v>1.3</v>
      </c>
      <c r="E207" s="188">
        <v>0</v>
      </c>
      <c r="F207" s="188">
        <v>0</v>
      </c>
      <c r="G207" s="188">
        <v>0</v>
      </c>
      <c r="H207" s="188">
        <v>0</v>
      </c>
      <c r="I207" s="188">
        <v>0</v>
      </c>
      <c r="J207" s="188">
        <v>0</v>
      </c>
      <c r="K207" s="188">
        <v>0</v>
      </c>
      <c r="L207" s="188">
        <v>0</v>
      </c>
      <c r="M207" s="188">
        <v>0</v>
      </c>
      <c r="N207" s="188">
        <v>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E207" s="291">
        <f t="shared" si="206"/>
        <v>68538.461538461532</v>
      </c>
      <c r="AF207" s="291">
        <f t="shared" si="207"/>
        <v>939207.07938461541</v>
      </c>
      <c r="AG207" s="291">
        <f t="shared" si="208"/>
        <v>205615.3846153846</v>
      </c>
      <c r="AH207" s="291">
        <f t="shared" si="209"/>
        <v>20561.538461538457</v>
      </c>
      <c r="AI207" s="291">
        <f t="shared" si="210"/>
        <v>27415.384615384617</v>
      </c>
      <c r="AJ207" s="291">
        <f t="shared" si="211"/>
        <v>68538.461538461532</v>
      </c>
      <c r="AK207" s="291">
        <f t="shared" si="212"/>
        <v>469603.53969230771</v>
      </c>
      <c r="AL207" s="291">
        <f t="shared" si="213"/>
        <v>34269.230769230766</v>
      </c>
      <c r="AM207" s="291">
        <f t="shared" si="214"/>
        <v>6853.8461538461543</v>
      </c>
      <c r="AN207" s="291">
        <f t="shared" si="215"/>
        <v>234801.7698461542</v>
      </c>
      <c r="AO207" s="291">
        <f t="shared" si="216"/>
        <v>137076.92307692306</v>
      </c>
      <c r="AP207" s="291">
        <f t="shared" si="217"/>
        <v>34269.230769230766</v>
      </c>
      <c r="AQ207" s="291">
        <f t="shared" si="218"/>
        <v>41123.076923076915</v>
      </c>
      <c r="AR207" s="291">
        <f t="shared" si="219"/>
        <v>274153.84615384613</v>
      </c>
      <c r="AS207" s="291">
        <f t="shared" si="220"/>
        <v>54830.769230769234</v>
      </c>
      <c r="AT207" s="291">
        <f t="shared" si="221"/>
        <v>6853.8461538461543</v>
      </c>
      <c r="AU207" s="291">
        <f t="shared" si="222"/>
        <v>137076.92307692306</v>
      </c>
      <c r="AV207" s="291">
        <f t="shared" si="223"/>
        <v>10966.153846153846</v>
      </c>
      <c r="AW207" s="291">
        <f t="shared" si="224"/>
        <v>10966.153846153846</v>
      </c>
      <c r="AX207" s="291">
        <f t="shared" si="225"/>
        <v>10966.153846153846</v>
      </c>
      <c r="AY207" s="291">
        <f t="shared" si="226"/>
        <v>10966.153846153846</v>
      </c>
      <c r="AZ207" s="291">
        <f t="shared" si="227"/>
        <v>10966.153846153846</v>
      </c>
      <c r="BA207" s="291">
        <f t="shared" si="228"/>
        <v>10966.153846153846</v>
      </c>
      <c r="BB207" s="291">
        <f t="shared" si="229"/>
        <v>137076.92307692306</v>
      </c>
      <c r="BC207" s="291">
        <f t="shared" si="230"/>
        <v>20561.538461538457</v>
      </c>
      <c r="BE207" s="238">
        <f t="shared" si="181"/>
        <v>0</v>
      </c>
      <c r="BF207" s="200">
        <f t="shared" si="182"/>
        <v>0</v>
      </c>
      <c r="BG207" s="200">
        <f t="shared" si="183"/>
        <v>0</v>
      </c>
      <c r="BH207" s="200">
        <f t="shared" si="184"/>
        <v>0</v>
      </c>
      <c r="BI207" s="200">
        <f t="shared" si="185"/>
        <v>0</v>
      </c>
      <c r="BJ207" s="200">
        <f t="shared" si="186"/>
        <v>0</v>
      </c>
      <c r="BK207" s="200">
        <f t="shared" si="187"/>
        <v>0</v>
      </c>
      <c r="BL207" s="200">
        <f t="shared" si="188"/>
        <v>0</v>
      </c>
      <c r="BM207" s="200">
        <f t="shared" si="189"/>
        <v>0</v>
      </c>
      <c r="BN207" s="200">
        <f t="shared" si="190"/>
        <v>0</v>
      </c>
      <c r="BO207" s="200">
        <f t="shared" si="191"/>
        <v>0</v>
      </c>
      <c r="BP207" s="200">
        <f t="shared" si="192"/>
        <v>0</v>
      </c>
      <c r="BQ207" s="200">
        <f t="shared" si="193"/>
        <v>0</v>
      </c>
      <c r="BR207" s="200">
        <f t="shared" si="194"/>
        <v>0</v>
      </c>
      <c r="BS207" s="200">
        <f t="shared" si="195"/>
        <v>0</v>
      </c>
      <c r="BT207" s="200">
        <f t="shared" si="196"/>
        <v>0</v>
      </c>
      <c r="BU207" s="200">
        <f t="shared" si="197"/>
        <v>0</v>
      </c>
      <c r="BV207" s="200">
        <f t="shared" si="198"/>
        <v>0</v>
      </c>
      <c r="BW207" s="200">
        <f t="shared" si="199"/>
        <v>0</v>
      </c>
      <c r="BX207" s="200">
        <f t="shared" si="200"/>
        <v>0</v>
      </c>
      <c r="BY207" s="200">
        <f t="shared" si="201"/>
        <v>0</v>
      </c>
      <c r="BZ207" s="200">
        <f t="shared" si="202"/>
        <v>0</v>
      </c>
      <c r="CA207" s="200">
        <f t="shared" si="203"/>
        <v>0</v>
      </c>
      <c r="CB207" s="200">
        <f t="shared" si="204"/>
        <v>0</v>
      </c>
      <c r="CC207" s="238">
        <f t="shared" si="205"/>
        <v>0</v>
      </c>
      <c r="CD207" s="187">
        <f t="shared" si="231"/>
        <v>0</v>
      </c>
    </row>
    <row r="208" spans="1:82" ht="13.9" x14ac:dyDescent="0.4">
      <c r="A208" s="12" t="str">
        <f>'Fibre Optic'!A208</f>
        <v>CBH Sidings NG</v>
      </c>
      <c r="B208" s="12">
        <f>'Fibre Optic'!B208</f>
        <v>42</v>
      </c>
      <c r="C208" t="str">
        <f>'Fibre Optic'!C208</f>
        <v>Bunjil</v>
      </c>
      <c r="D208" s="204">
        <f>'DORC build-up'!I152</f>
        <v>1.3</v>
      </c>
      <c r="E208" s="188">
        <v>0</v>
      </c>
      <c r="F208" s="188">
        <v>0</v>
      </c>
      <c r="G208" s="188">
        <v>0</v>
      </c>
      <c r="H208" s="188">
        <v>0</v>
      </c>
      <c r="I208" s="188">
        <v>0</v>
      </c>
      <c r="J208" s="188">
        <v>0</v>
      </c>
      <c r="K208" s="188">
        <v>0</v>
      </c>
      <c r="L208" s="188">
        <v>0</v>
      </c>
      <c r="M208" s="188">
        <v>0</v>
      </c>
      <c r="N208" s="188">
        <v>0</v>
      </c>
      <c r="O208" s="188">
        <v>0</v>
      </c>
      <c r="P208" s="188">
        <v>0</v>
      </c>
      <c r="Q208" s="188">
        <v>0</v>
      </c>
      <c r="R208" s="188">
        <v>0</v>
      </c>
      <c r="S208" s="188">
        <v>0</v>
      </c>
      <c r="T208" s="188">
        <v>0</v>
      </c>
      <c r="U208" s="188">
        <v>0</v>
      </c>
      <c r="V208" s="188">
        <v>0</v>
      </c>
      <c r="W208" s="188">
        <v>0</v>
      </c>
      <c r="X208" s="188">
        <v>0</v>
      </c>
      <c r="Y208" s="188">
        <v>0</v>
      </c>
      <c r="Z208" s="188">
        <v>0</v>
      </c>
      <c r="AA208" s="188">
        <v>0</v>
      </c>
      <c r="AB208" s="188">
        <v>0</v>
      </c>
      <c r="AC208" s="188">
        <v>0</v>
      </c>
      <c r="AE208" s="291">
        <f t="shared" si="206"/>
        <v>68538.461538461532</v>
      </c>
      <c r="AF208" s="291">
        <f t="shared" si="207"/>
        <v>939207.07938461541</v>
      </c>
      <c r="AG208" s="291">
        <f t="shared" si="208"/>
        <v>205615.3846153846</v>
      </c>
      <c r="AH208" s="291">
        <f t="shared" si="209"/>
        <v>20561.538461538457</v>
      </c>
      <c r="AI208" s="291">
        <f t="shared" si="210"/>
        <v>27415.384615384617</v>
      </c>
      <c r="AJ208" s="291">
        <f t="shared" si="211"/>
        <v>68538.461538461532</v>
      </c>
      <c r="AK208" s="291">
        <f t="shared" si="212"/>
        <v>469603.53969230771</v>
      </c>
      <c r="AL208" s="291">
        <f t="shared" si="213"/>
        <v>34269.230769230766</v>
      </c>
      <c r="AM208" s="291">
        <f t="shared" si="214"/>
        <v>6853.8461538461543</v>
      </c>
      <c r="AN208" s="291">
        <f t="shared" si="215"/>
        <v>234801.7698461542</v>
      </c>
      <c r="AO208" s="291">
        <f t="shared" si="216"/>
        <v>137076.92307692306</v>
      </c>
      <c r="AP208" s="291">
        <f t="shared" si="217"/>
        <v>34269.230769230766</v>
      </c>
      <c r="AQ208" s="291">
        <f t="shared" si="218"/>
        <v>41123.076923076915</v>
      </c>
      <c r="AR208" s="291">
        <f t="shared" si="219"/>
        <v>274153.84615384613</v>
      </c>
      <c r="AS208" s="291">
        <f t="shared" si="220"/>
        <v>54830.769230769234</v>
      </c>
      <c r="AT208" s="291">
        <f t="shared" si="221"/>
        <v>6853.8461538461543</v>
      </c>
      <c r="AU208" s="291">
        <f t="shared" si="222"/>
        <v>137076.92307692306</v>
      </c>
      <c r="AV208" s="291">
        <f t="shared" si="223"/>
        <v>10966.153846153846</v>
      </c>
      <c r="AW208" s="291">
        <f t="shared" si="224"/>
        <v>10966.153846153846</v>
      </c>
      <c r="AX208" s="291">
        <f t="shared" si="225"/>
        <v>10966.153846153846</v>
      </c>
      <c r="AY208" s="291">
        <f t="shared" si="226"/>
        <v>10966.153846153846</v>
      </c>
      <c r="AZ208" s="291">
        <f t="shared" si="227"/>
        <v>10966.153846153846</v>
      </c>
      <c r="BA208" s="291">
        <f t="shared" si="228"/>
        <v>10966.153846153846</v>
      </c>
      <c r="BB208" s="291">
        <f t="shared" si="229"/>
        <v>137076.92307692306</v>
      </c>
      <c r="BC208" s="291">
        <f t="shared" si="230"/>
        <v>20561.538461538457</v>
      </c>
      <c r="BE208" s="238">
        <f t="shared" si="181"/>
        <v>0</v>
      </c>
      <c r="BF208" s="200">
        <f t="shared" si="182"/>
        <v>0</v>
      </c>
      <c r="BG208" s="200">
        <f t="shared" si="183"/>
        <v>0</v>
      </c>
      <c r="BH208" s="200">
        <f t="shared" si="184"/>
        <v>0</v>
      </c>
      <c r="BI208" s="200">
        <f t="shared" si="185"/>
        <v>0</v>
      </c>
      <c r="BJ208" s="200">
        <f t="shared" si="186"/>
        <v>0</v>
      </c>
      <c r="BK208" s="200">
        <f t="shared" si="187"/>
        <v>0</v>
      </c>
      <c r="BL208" s="200">
        <f t="shared" si="188"/>
        <v>0</v>
      </c>
      <c r="BM208" s="200">
        <f t="shared" si="189"/>
        <v>0</v>
      </c>
      <c r="BN208" s="200">
        <f t="shared" si="190"/>
        <v>0</v>
      </c>
      <c r="BO208" s="200">
        <f t="shared" si="191"/>
        <v>0</v>
      </c>
      <c r="BP208" s="200">
        <f t="shared" si="192"/>
        <v>0</v>
      </c>
      <c r="BQ208" s="200">
        <f t="shared" si="193"/>
        <v>0</v>
      </c>
      <c r="BR208" s="200">
        <f t="shared" si="194"/>
        <v>0</v>
      </c>
      <c r="BS208" s="200">
        <f t="shared" si="195"/>
        <v>0</v>
      </c>
      <c r="BT208" s="200">
        <f t="shared" si="196"/>
        <v>0</v>
      </c>
      <c r="BU208" s="200">
        <f t="shared" si="197"/>
        <v>0</v>
      </c>
      <c r="BV208" s="200">
        <f t="shared" si="198"/>
        <v>0</v>
      </c>
      <c r="BW208" s="200">
        <f t="shared" si="199"/>
        <v>0</v>
      </c>
      <c r="BX208" s="200">
        <f t="shared" si="200"/>
        <v>0</v>
      </c>
      <c r="BY208" s="200">
        <f t="shared" si="201"/>
        <v>0</v>
      </c>
      <c r="BZ208" s="200">
        <f t="shared" si="202"/>
        <v>0</v>
      </c>
      <c r="CA208" s="200">
        <f t="shared" si="203"/>
        <v>0</v>
      </c>
      <c r="CB208" s="200">
        <f t="shared" si="204"/>
        <v>0</v>
      </c>
      <c r="CC208" s="238">
        <f t="shared" si="205"/>
        <v>0</v>
      </c>
      <c r="CD208" s="187">
        <f t="shared" si="231"/>
        <v>0</v>
      </c>
    </row>
    <row r="209" spans="1:82" ht="13.9" x14ac:dyDescent="0.4">
      <c r="A209" s="12" t="str">
        <f>'Fibre Optic'!A209</f>
        <v>CBH Sidings NG</v>
      </c>
      <c r="B209" s="12">
        <f>'Fibre Optic'!B209</f>
        <v>42</v>
      </c>
      <c r="C209" t="str">
        <f>'Fibre Optic'!C209</f>
        <v>Cadoux</v>
      </c>
      <c r="D209" s="204">
        <f>'DORC build-up'!I153</f>
        <v>1.2</v>
      </c>
      <c r="E209" s="188">
        <v>0</v>
      </c>
      <c r="F209" s="188">
        <v>0</v>
      </c>
      <c r="G209" s="188">
        <v>0</v>
      </c>
      <c r="H209" s="188">
        <v>0</v>
      </c>
      <c r="I209" s="188">
        <v>0</v>
      </c>
      <c r="J209" s="188">
        <v>0</v>
      </c>
      <c r="K209" s="188">
        <v>0</v>
      </c>
      <c r="L209" s="188">
        <v>0</v>
      </c>
      <c r="M209" s="188">
        <v>0</v>
      </c>
      <c r="N209" s="188">
        <v>0</v>
      </c>
      <c r="O209" s="188">
        <v>0</v>
      </c>
      <c r="P209" s="188">
        <v>0</v>
      </c>
      <c r="Q209" s="188">
        <v>0</v>
      </c>
      <c r="R209" s="188">
        <v>0</v>
      </c>
      <c r="S209" s="188">
        <v>0</v>
      </c>
      <c r="T209" s="188">
        <v>0</v>
      </c>
      <c r="U209" s="188">
        <v>0</v>
      </c>
      <c r="V209" s="188">
        <v>0</v>
      </c>
      <c r="W209" s="188">
        <v>0</v>
      </c>
      <c r="X209" s="188">
        <v>0</v>
      </c>
      <c r="Y209" s="188">
        <v>0</v>
      </c>
      <c r="Z209" s="188">
        <v>0</v>
      </c>
      <c r="AA209" s="188">
        <v>0</v>
      </c>
      <c r="AB209" s="188">
        <v>0</v>
      </c>
      <c r="AC209" s="188">
        <v>0</v>
      </c>
      <c r="AE209" s="291">
        <f t="shared" si="206"/>
        <v>68538.461538461532</v>
      </c>
      <c r="AF209" s="291">
        <f t="shared" si="207"/>
        <v>939207.07938461541</v>
      </c>
      <c r="AG209" s="291">
        <f t="shared" si="208"/>
        <v>205615.3846153846</v>
      </c>
      <c r="AH209" s="291">
        <f t="shared" si="209"/>
        <v>20561.538461538457</v>
      </c>
      <c r="AI209" s="291">
        <f t="shared" si="210"/>
        <v>27415.384615384617</v>
      </c>
      <c r="AJ209" s="291">
        <f t="shared" si="211"/>
        <v>68538.461538461532</v>
      </c>
      <c r="AK209" s="291">
        <f t="shared" si="212"/>
        <v>469603.53969230771</v>
      </c>
      <c r="AL209" s="291">
        <f t="shared" si="213"/>
        <v>34269.230769230766</v>
      </c>
      <c r="AM209" s="291">
        <f t="shared" si="214"/>
        <v>6853.8461538461543</v>
      </c>
      <c r="AN209" s="291">
        <f t="shared" si="215"/>
        <v>234801.7698461542</v>
      </c>
      <c r="AO209" s="291">
        <f t="shared" si="216"/>
        <v>137076.92307692306</v>
      </c>
      <c r="AP209" s="291">
        <f t="shared" si="217"/>
        <v>34269.230769230766</v>
      </c>
      <c r="AQ209" s="291">
        <f t="shared" si="218"/>
        <v>41123.076923076915</v>
      </c>
      <c r="AR209" s="291">
        <f t="shared" si="219"/>
        <v>274153.84615384613</v>
      </c>
      <c r="AS209" s="291">
        <f t="shared" si="220"/>
        <v>54830.769230769234</v>
      </c>
      <c r="AT209" s="291">
        <f t="shared" si="221"/>
        <v>6853.8461538461543</v>
      </c>
      <c r="AU209" s="291">
        <f t="shared" si="222"/>
        <v>137076.92307692306</v>
      </c>
      <c r="AV209" s="291">
        <f t="shared" si="223"/>
        <v>10966.153846153846</v>
      </c>
      <c r="AW209" s="291">
        <f t="shared" si="224"/>
        <v>10966.153846153846</v>
      </c>
      <c r="AX209" s="291">
        <f t="shared" si="225"/>
        <v>10966.153846153846</v>
      </c>
      <c r="AY209" s="291">
        <f t="shared" si="226"/>
        <v>10966.153846153846</v>
      </c>
      <c r="AZ209" s="291">
        <f t="shared" si="227"/>
        <v>10966.153846153846</v>
      </c>
      <c r="BA209" s="291">
        <f t="shared" si="228"/>
        <v>10966.153846153846</v>
      </c>
      <c r="BB209" s="291">
        <f t="shared" si="229"/>
        <v>137076.92307692306</v>
      </c>
      <c r="BC209" s="291">
        <f t="shared" si="230"/>
        <v>20561.538461538457</v>
      </c>
      <c r="BE209" s="238">
        <f t="shared" si="181"/>
        <v>0</v>
      </c>
      <c r="BF209" s="200">
        <f t="shared" si="182"/>
        <v>0</v>
      </c>
      <c r="BG209" s="200">
        <f t="shared" si="183"/>
        <v>0</v>
      </c>
      <c r="BH209" s="200">
        <f t="shared" si="184"/>
        <v>0</v>
      </c>
      <c r="BI209" s="200">
        <f t="shared" si="185"/>
        <v>0</v>
      </c>
      <c r="BJ209" s="200">
        <f t="shared" si="186"/>
        <v>0</v>
      </c>
      <c r="BK209" s="200">
        <f t="shared" si="187"/>
        <v>0</v>
      </c>
      <c r="BL209" s="200">
        <f t="shared" si="188"/>
        <v>0</v>
      </c>
      <c r="BM209" s="200">
        <f t="shared" si="189"/>
        <v>0</v>
      </c>
      <c r="BN209" s="200">
        <f t="shared" si="190"/>
        <v>0</v>
      </c>
      <c r="BO209" s="200">
        <f t="shared" si="191"/>
        <v>0</v>
      </c>
      <c r="BP209" s="200">
        <f t="shared" si="192"/>
        <v>0</v>
      </c>
      <c r="BQ209" s="200">
        <f t="shared" si="193"/>
        <v>0</v>
      </c>
      <c r="BR209" s="200">
        <f t="shared" si="194"/>
        <v>0</v>
      </c>
      <c r="BS209" s="200">
        <f t="shared" si="195"/>
        <v>0</v>
      </c>
      <c r="BT209" s="200">
        <f t="shared" si="196"/>
        <v>0</v>
      </c>
      <c r="BU209" s="200">
        <f t="shared" si="197"/>
        <v>0</v>
      </c>
      <c r="BV209" s="200">
        <f t="shared" si="198"/>
        <v>0</v>
      </c>
      <c r="BW209" s="200">
        <f t="shared" si="199"/>
        <v>0</v>
      </c>
      <c r="BX209" s="200">
        <f t="shared" si="200"/>
        <v>0</v>
      </c>
      <c r="BY209" s="200">
        <f t="shared" si="201"/>
        <v>0</v>
      </c>
      <c r="BZ209" s="200">
        <f t="shared" si="202"/>
        <v>0</v>
      </c>
      <c r="CA209" s="200">
        <f t="shared" si="203"/>
        <v>0</v>
      </c>
      <c r="CB209" s="200">
        <f t="shared" si="204"/>
        <v>0</v>
      </c>
      <c r="CC209" s="238">
        <f t="shared" si="205"/>
        <v>0</v>
      </c>
      <c r="CD209" s="187">
        <f t="shared" si="231"/>
        <v>0</v>
      </c>
    </row>
    <row r="210" spans="1:82" ht="13.9" x14ac:dyDescent="0.4">
      <c r="A210" s="12" t="str">
        <f>'Fibre Optic'!A210</f>
        <v>CBH Sidings NG</v>
      </c>
      <c r="B210" s="12">
        <f>'Fibre Optic'!B210</f>
        <v>42</v>
      </c>
      <c r="C210" t="str">
        <f>'Fibre Optic'!C210</f>
        <v>Calingiri</v>
      </c>
      <c r="D210" s="204">
        <f>'DORC build-up'!I154</f>
        <v>1.2</v>
      </c>
      <c r="E210" s="188">
        <v>0</v>
      </c>
      <c r="F210" s="188">
        <v>0</v>
      </c>
      <c r="G210" s="188">
        <v>0</v>
      </c>
      <c r="H210" s="188">
        <v>0</v>
      </c>
      <c r="I210" s="188">
        <v>0</v>
      </c>
      <c r="J210" s="188">
        <v>0</v>
      </c>
      <c r="K210" s="188">
        <v>0</v>
      </c>
      <c r="L210" s="188">
        <v>0</v>
      </c>
      <c r="M210" s="188">
        <v>0</v>
      </c>
      <c r="N210" s="188">
        <v>0</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E210" s="291">
        <f t="shared" si="206"/>
        <v>68538.461538461532</v>
      </c>
      <c r="AF210" s="291">
        <f t="shared" si="207"/>
        <v>939207.07938461541</v>
      </c>
      <c r="AG210" s="291">
        <f t="shared" si="208"/>
        <v>205615.3846153846</v>
      </c>
      <c r="AH210" s="291">
        <f t="shared" si="209"/>
        <v>20561.538461538457</v>
      </c>
      <c r="AI210" s="291">
        <f t="shared" si="210"/>
        <v>27415.384615384617</v>
      </c>
      <c r="AJ210" s="291">
        <f t="shared" si="211"/>
        <v>68538.461538461532</v>
      </c>
      <c r="AK210" s="291">
        <f t="shared" si="212"/>
        <v>469603.53969230771</v>
      </c>
      <c r="AL210" s="291">
        <f t="shared" si="213"/>
        <v>34269.230769230766</v>
      </c>
      <c r="AM210" s="291">
        <f t="shared" si="214"/>
        <v>6853.8461538461543</v>
      </c>
      <c r="AN210" s="291">
        <f t="shared" si="215"/>
        <v>234801.7698461542</v>
      </c>
      <c r="AO210" s="291">
        <f t="shared" si="216"/>
        <v>137076.92307692306</v>
      </c>
      <c r="AP210" s="291">
        <f t="shared" si="217"/>
        <v>34269.230769230766</v>
      </c>
      <c r="AQ210" s="291">
        <f t="shared" si="218"/>
        <v>41123.076923076915</v>
      </c>
      <c r="AR210" s="291">
        <f t="shared" si="219"/>
        <v>274153.84615384613</v>
      </c>
      <c r="AS210" s="291">
        <f t="shared" si="220"/>
        <v>54830.769230769234</v>
      </c>
      <c r="AT210" s="291">
        <f t="shared" si="221"/>
        <v>6853.8461538461543</v>
      </c>
      <c r="AU210" s="291">
        <f t="shared" si="222"/>
        <v>137076.92307692306</v>
      </c>
      <c r="AV210" s="291">
        <f t="shared" si="223"/>
        <v>10966.153846153846</v>
      </c>
      <c r="AW210" s="291">
        <f t="shared" si="224"/>
        <v>10966.153846153846</v>
      </c>
      <c r="AX210" s="291">
        <f t="shared" si="225"/>
        <v>10966.153846153846</v>
      </c>
      <c r="AY210" s="291">
        <f t="shared" si="226"/>
        <v>10966.153846153846</v>
      </c>
      <c r="AZ210" s="291">
        <f t="shared" si="227"/>
        <v>10966.153846153846</v>
      </c>
      <c r="BA210" s="291">
        <f t="shared" si="228"/>
        <v>10966.153846153846</v>
      </c>
      <c r="BB210" s="291">
        <f t="shared" si="229"/>
        <v>137076.92307692306</v>
      </c>
      <c r="BC210" s="291">
        <f t="shared" si="230"/>
        <v>20561.538461538457</v>
      </c>
      <c r="BE210" s="238">
        <f t="shared" si="181"/>
        <v>0</v>
      </c>
      <c r="BF210" s="200">
        <f t="shared" si="182"/>
        <v>0</v>
      </c>
      <c r="BG210" s="200">
        <f t="shared" si="183"/>
        <v>0</v>
      </c>
      <c r="BH210" s="200">
        <f t="shared" si="184"/>
        <v>0</v>
      </c>
      <c r="BI210" s="200">
        <f t="shared" si="185"/>
        <v>0</v>
      </c>
      <c r="BJ210" s="200">
        <f t="shared" si="186"/>
        <v>0</v>
      </c>
      <c r="BK210" s="200">
        <f t="shared" si="187"/>
        <v>0</v>
      </c>
      <c r="BL210" s="200">
        <f t="shared" si="188"/>
        <v>0</v>
      </c>
      <c r="BM210" s="200">
        <f t="shared" si="189"/>
        <v>0</v>
      </c>
      <c r="BN210" s="200">
        <f t="shared" si="190"/>
        <v>0</v>
      </c>
      <c r="BO210" s="200">
        <f t="shared" si="191"/>
        <v>0</v>
      </c>
      <c r="BP210" s="200">
        <f t="shared" si="192"/>
        <v>0</v>
      </c>
      <c r="BQ210" s="200">
        <f t="shared" si="193"/>
        <v>0</v>
      </c>
      <c r="BR210" s="200">
        <f t="shared" si="194"/>
        <v>0</v>
      </c>
      <c r="BS210" s="200">
        <f t="shared" si="195"/>
        <v>0</v>
      </c>
      <c r="BT210" s="200">
        <f t="shared" si="196"/>
        <v>0</v>
      </c>
      <c r="BU210" s="200">
        <f t="shared" si="197"/>
        <v>0</v>
      </c>
      <c r="BV210" s="200">
        <f t="shared" si="198"/>
        <v>0</v>
      </c>
      <c r="BW210" s="200">
        <f t="shared" si="199"/>
        <v>0</v>
      </c>
      <c r="BX210" s="200">
        <f t="shared" si="200"/>
        <v>0</v>
      </c>
      <c r="BY210" s="200">
        <f t="shared" si="201"/>
        <v>0</v>
      </c>
      <c r="BZ210" s="200">
        <f t="shared" si="202"/>
        <v>0</v>
      </c>
      <c r="CA210" s="200">
        <f t="shared" si="203"/>
        <v>0</v>
      </c>
      <c r="CB210" s="200">
        <f t="shared" si="204"/>
        <v>0</v>
      </c>
      <c r="CC210" s="238">
        <f t="shared" si="205"/>
        <v>0</v>
      </c>
      <c r="CD210" s="187">
        <f t="shared" si="231"/>
        <v>0</v>
      </c>
    </row>
    <row r="211" spans="1:82" ht="13.9" x14ac:dyDescent="0.4">
      <c r="A211" s="12" t="str">
        <f>'Fibre Optic'!A211</f>
        <v>CBH Sidings NG</v>
      </c>
      <c r="B211" s="12">
        <f>'Fibre Optic'!B211</f>
        <v>42</v>
      </c>
      <c r="C211" t="str">
        <f>'Fibre Optic'!C211</f>
        <v>Canna</v>
      </c>
      <c r="D211" s="204">
        <f>'DORC build-up'!I155</f>
        <v>1.3</v>
      </c>
      <c r="E211" s="188">
        <v>0</v>
      </c>
      <c r="F211" s="188">
        <v>0</v>
      </c>
      <c r="G211" s="188">
        <v>0</v>
      </c>
      <c r="H211" s="188">
        <v>0</v>
      </c>
      <c r="I211" s="188">
        <v>0</v>
      </c>
      <c r="J211" s="188">
        <v>0</v>
      </c>
      <c r="K211" s="188">
        <v>0</v>
      </c>
      <c r="L211" s="188">
        <v>0</v>
      </c>
      <c r="M211" s="188">
        <v>0</v>
      </c>
      <c r="N211" s="188">
        <v>0</v>
      </c>
      <c r="O211" s="188">
        <v>0</v>
      </c>
      <c r="P211" s="188">
        <v>0</v>
      </c>
      <c r="Q211" s="188">
        <v>0</v>
      </c>
      <c r="R211" s="188">
        <v>0</v>
      </c>
      <c r="S211" s="188">
        <v>0</v>
      </c>
      <c r="T211" s="188">
        <v>0</v>
      </c>
      <c r="U211" s="188">
        <v>0</v>
      </c>
      <c r="V211" s="188">
        <v>0</v>
      </c>
      <c r="W211" s="188">
        <v>0</v>
      </c>
      <c r="X211" s="188">
        <v>0</v>
      </c>
      <c r="Y211" s="188">
        <v>0</v>
      </c>
      <c r="Z211" s="188">
        <v>0</v>
      </c>
      <c r="AA211" s="188">
        <v>0</v>
      </c>
      <c r="AB211" s="188">
        <v>0</v>
      </c>
      <c r="AC211" s="188">
        <v>0</v>
      </c>
      <c r="AE211" s="291">
        <f t="shared" si="206"/>
        <v>68538.461538461532</v>
      </c>
      <c r="AF211" s="291">
        <f t="shared" si="207"/>
        <v>939207.07938461541</v>
      </c>
      <c r="AG211" s="291">
        <f t="shared" si="208"/>
        <v>205615.3846153846</v>
      </c>
      <c r="AH211" s="291">
        <f t="shared" si="209"/>
        <v>20561.538461538457</v>
      </c>
      <c r="AI211" s="291">
        <f t="shared" si="210"/>
        <v>27415.384615384617</v>
      </c>
      <c r="AJ211" s="291">
        <f t="shared" si="211"/>
        <v>68538.461538461532</v>
      </c>
      <c r="AK211" s="291">
        <f t="shared" si="212"/>
        <v>469603.53969230771</v>
      </c>
      <c r="AL211" s="291">
        <f t="shared" si="213"/>
        <v>34269.230769230766</v>
      </c>
      <c r="AM211" s="291">
        <f t="shared" si="214"/>
        <v>6853.8461538461543</v>
      </c>
      <c r="AN211" s="291">
        <f t="shared" si="215"/>
        <v>234801.7698461542</v>
      </c>
      <c r="AO211" s="291">
        <f t="shared" si="216"/>
        <v>137076.92307692306</v>
      </c>
      <c r="AP211" s="291">
        <f t="shared" si="217"/>
        <v>34269.230769230766</v>
      </c>
      <c r="AQ211" s="291">
        <f t="shared" si="218"/>
        <v>41123.076923076915</v>
      </c>
      <c r="AR211" s="291">
        <f t="shared" si="219"/>
        <v>274153.84615384613</v>
      </c>
      <c r="AS211" s="291">
        <f t="shared" si="220"/>
        <v>54830.769230769234</v>
      </c>
      <c r="AT211" s="291">
        <f t="shared" si="221"/>
        <v>6853.8461538461543</v>
      </c>
      <c r="AU211" s="291">
        <f t="shared" si="222"/>
        <v>137076.92307692306</v>
      </c>
      <c r="AV211" s="291">
        <f t="shared" si="223"/>
        <v>10966.153846153846</v>
      </c>
      <c r="AW211" s="291">
        <f t="shared" si="224"/>
        <v>10966.153846153846</v>
      </c>
      <c r="AX211" s="291">
        <f t="shared" si="225"/>
        <v>10966.153846153846</v>
      </c>
      <c r="AY211" s="291">
        <f t="shared" si="226"/>
        <v>10966.153846153846</v>
      </c>
      <c r="AZ211" s="291">
        <f t="shared" si="227"/>
        <v>10966.153846153846</v>
      </c>
      <c r="BA211" s="291">
        <f t="shared" si="228"/>
        <v>10966.153846153846</v>
      </c>
      <c r="BB211" s="291">
        <f t="shared" si="229"/>
        <v>137076.92307692306</v>
      </c>
      <c r="BC211" s="291">
        <f t="shared" si="230"/>
        <v>20561.538461538457</v>
      </c>
      <c r="BE211" s="238">
        <f t="shared" si="181"/>
        <v>0</v>
      </c>
      <c r="BF211" s="200">
        <f t="shared" si="182"/>
        <v>0</v>
      </c>
      <c r="BG211" s="200">
        <f t="shared" si="183"/>
        <v>0</v>
      </c>
      <c r="BH211" s="200">
        <f t="shared" si="184"/>
        <v>0</v>
      </c>
      <c r="BI211" s="200">
        <f t="shared" si="185"/>
        <v>0</v>
      </c>
      <c r="BJ211" s="200">
        <f t="shared" si="186"/>
        <v>0</v>
      </c>
      <c r="BK211" s="200">
        <f t="shared" si="187"/>
        <v>0</v>
      </c>
      <c r="BL211" s="200">
        <f t="shared" si="188"/>
        <v>0</v>
      </c>
      <c r="BM211" s="200">
        <f t="shared" si="189"/>
        <v>0</v>
      </c>
      <c r="BN211" s="200">
        <f t="shared" si="190"/>
        <v>0</v>
      </c>
      <c r="BO211" s="200">
        <f t="shared" si="191"/>
        <v>0</v>
      </c>
      <c r="BP211" s="200">
        <f t="shared" si="192"/>
        <v>0</v>
      </c>
      <c r="BQ211" s="200">
        <f t="shared" si="193"/>
        <v>0</v>
      </c>
      <c r="BR211" s="200">
        <f t="shared" si="194"/>
        <v>0</v>
      </c>
      <c r="BS211" s="200">
        <f t="shared" si="195"/>
        <v>0</v>
      </c>
      <c r="BT211" s="200">
        <f t="shared" si="196"/>
        <v>0</v>
      </c>
      <c r="BU211" s="200">
        <f t="shared" si="197"/>
        <v>0</v>
      </c>
      <c r="BV211" s="200">
        <f t="shared" si="198"/>
        <v>0</v>
      </c>
      <c r="BW211" s="200">
        <f t="shared" si="199"/>
        <v>0</v>
      </c>
      <c r="BX211" s="200">
        <f t="shared" si="200"/>
        <v>0</v>
      </c>
      <c r="BY211" s="200">
        <f t="shared" si="201"/>
        <v>0</v>
      </c>
      <c r="BZ211" s="200">
        <f t="shared" si="202"/>
        <v>0</v>
      </c>
      <c r="CA211" s="200">
        <f t="shared" si="203"/>
        <v>0</v>
      </c>
      <c r="CB211" s="200">
        <f t="shared" si="204"/>
        <v>0</v>
      </c>
      <c r="CC211" s="238">
        <f t="shared" si="205"/>
        <v>0</v>
      </c>
      <c r="CD211" s="187">
        <f t="shared" si="231"/>
        <v>0</v>
      </c>
    </row>
    <row r="212" spans="1:82" ht="13.9" x14ac:dyDescent="0.4">
      <c r="A212" s="12" t="str">
        <f>'Fibre Optic'!A212</f>
        <v>CBH Sidings NG</v>
      </c>
      <c r="B212" s="12">
        <f>'Fibre Optic'!B212</f>
        <v>42</v>
      </c>
      <c r="C212" t="str">
        <f>'Fibre Optic'!C212</f>
        <v>Carnamah</v>
      </c>
      <c r="D212" s="204">
        <f>'DORC build-up'!I156</f>
        <v>1.3</v>
      </c>
      <c r="E212" s="188">
        <v>0</v>
      </c>
      <c r="F212" s="188">
        <v>0</v>
      </c>
      <c r="G212" s="188">
        <v>0</v>
      </c>
      <c r="H212" s="188">
        <v>0</v>
      </c>
      <c r="I212" s="188">
        <v>0</v>
      </c>
      <c r="J212" s="188">
        <v>0</v>
      </c>
      <c r="K212" s="188">
        <v>0</v>
      </c>
      <c r="L212" s="188">
        <v>0</v>
      </c>
      <c r="M212" s="188">
        <v>0</v>
      </c>
      <c r="N212" s="188">
        <v>0</v>
      </c>
      <c r="O212" s="188">
        <v>0</v>
      </c>
      <c r="P212" s="188">
        <v>0</v>
      </c>
      <c r="Q212" s="188">
        <v>0</v>
      </c>
      <c r="R212" s="188">
        <v>0</v>
      </c>
      <c r="S212" s="188">
        <v>0</v>
      </c>
      <c r="T212" s="188">
        <v>0</v>
      </c>
      <c r="U212" s="188">
        <v>0</v>
      </c>
      <c r="V212" s="188">
        <v>0</v>
      </c>
      <c r="W212" s="188">
        <v>0</v>
      </c>
      <c r="X212" s="188">
        <v>0</v>
      </c>
      <c r="Y212" s="188">
        <v>0</v>
      </c>
      <c r="Z212" s="188">
        <v>0</v>
      </c>
      <c r="AA212" s="188">
        <v>0</v>
      </c>
      <c r="AB212" s="188">
        <v>0</v>
      </c>
      <c r="AC212" s="188">
        <v>0</v>
      </c>
      <c r="AE212" s="291">
        <f t="shared" si="206"/>
        <v>68538.461538461532</v>
      </c>
      <c r="AF212" s="291">
        <f t="shared" si="207"/>
        <v>939207.07938461541</v>
      </c>
      <c r="AG212" s="291">
        <f t="shared" si="208"/>
        <v>205615.3846153846</v>
      </c>
      <c r="AH212" s="291">
        <f t="shared" si="209"/>
        <v>20561.538461538457</v>
      </c>
      <c r="AI212" s="291">
        <f t="shared" si="210"/>
        <v>27415.384615384617</v>
      </c>
      <c r="AJ212" s="291">
        <f t="shared" si="211"/>
        <v>68538.461538461532</v>
      </c>
      <c r="AK212" s="291">
        <f t="shared" si="212"/>
        <v>469603.53969230771</v>
      </c>
      <c r="AL212" s="291">
        <f t="shared" si="213"/>
        <v>34269.230769230766</v>
      </c>
      <c r="AM212" s="291">
        <f t="shared" si="214"/>
        <v>6853.8461538461543</v>
      </c>
      <c r="AN212" s="291">
        <f t="shared" si="215"/>
        <v>234801.7698461542</v>
      </c>
      <c r="AO212" s="291">
        <f t="shared" si="216"/>
        <v>137076.92307692306</v>
      </c>
      <c r="AP212" s="291">
        <f t="shared" si="217"/>
        <v>34269.230769230766</v>
      </c>
      <c r="AQ212" s="291">
        <f t="shared" si="218"/>
        <v>41123.076923076915</v>
      </c>
      <c r="AR212" s="291">
        <f t="shared" si="219"/>
        <v>274153.84615384613</v>
      </c>
      <c r="AS212" s="291">
        <f t="shared" si="220"/>
        <v>54830.769230769234</v>
      </c>
      <c r="AT212" s="291">
        <f t="shared" si="221"/>
        <v>6853.8461538461543</v>
      </c>
      <c r="AU212" s="291">
        <f t="shared" si="222"/>
        <v>137076.92307692306</v>
      </c>
      <c r="AV212" s="291">
        <f t="shared" si="223"/>
        <v>10966.153846153846</v>
      </c>
      <c r="AW212" s="291">
        <f t="shared" si="224"/>
        <v>10966.153846153846</v>
      </c>
      <c r="AX212" s="291">
        <f t="shared" si="225"/>
        <v>10966.153846153846</v>
      </c>
      <c r="AY212" s="291">
        <f t="shared" si="226"/>
        <v>10966.153846153846</v>
      </c>
      <c r="AZ212" s="291">
        <f t="shared" si="227"/>
        <v>10966.153846153846</v>
      </c>
      <c r="BA212" s="291">
        <f t="shared" si="228"/>
        <v>10966.153846153846</v>
      </c>
      <c r="BB212" s="291">
        <f t="shared" si="229"/>
        <v>137076.92307692306</v>
      </c>
      <c r="BC212" s="291">
        <f t="shared" si="230"/>
        <v>20561.538461538457</v>
      </c>
      <c r="BE212" s="238">
        <f t="shared" si="181"/>
        <v>0</v>
      </c>
      <c r="BF212" s="200">
        <f t="shared" si="182"/>
        <v>0</v>
      </c>
      <c r="BG212" s="200">
        <f t="shared" si="183"/>
        <v>0</v>
      </c>
      <c r="BH212" s="200">
        <f t="shared" si="184"/>
        <v>0</v>
      </c>
      <c r="BI212" s="200">
        <f t="shared" si="185"/>
        <v>0</v>
      </c>
      <c r="BJ212" s="200">
        <f t="shared" si="186"/>
        <v>0</v>
      </c>
      <c r="BK212" s="200">
        <f t="shared" si="187"/>
        <v>0</v>
      </c>
      <c r="BL212" s="200">
        <f t="shared" si="188"/>
        <v>0</v>
      </c>
      <c r="BM212" s="200">
        <f t="shared" si="189"/>
        <v>0</v>
      </c>
      <c r="BN212" s="200">
        <f t="shared" si="190"/>
        <v>0</v>
      </c>
      <c r="BO212" s="200">
        <f t="shared" si="191"/>
        <v>0</v>
      </c>
      <c r="BP212" s="200">
        <f t="shared" si="192"/>
        <v>0</v>
      </c>
      <c r="BQ212" s="200">
        <f t="shared" si="193"/>
        <v>0</v>
      </c>
      <c r="BR212" s="200">
        <f t="shared" si="194"/>
        <v>0</v>
      </c>
      <c r="BS212" s="200">
        <f t="shared" si="195"/>
        <v>0</v>
      </c>
      <c r="BT212" s="200">
        <f t="shared" si="196"/>
        <v>0</v>
      </c>
      <c r="BU212" s="200">
        <f t="shared" si="197"/>
        <v>0</v>
      </c>
      <c r="BV212" s="200">
        <f t="shared" si="198"/>
        <v>0</v>
      </c>
      <c r="BW212" s="200">
        <f t="shared" si="199"/>
        <v>0</v>
      </c>
      <c r="BX212" s="200">
        <f t="shared" si="200"/>
        <v>0</v>
      </c>
      <c r="BY212" s="200">
        <f t="shared" si="201"/>
        <v>0</v>
      </c>
      <c r="BZ212" s="200">
        <f t="shared" si="202"/>
        <v>0</v>
      </c>
      <c r="CA212" s="200">
        <f t="shared" si="203"/>
        <v>0</v>
      </c>
      <c r="CB212" s="200">
        <f t="shared" si="204"/>
        <v>0</v>
      </c>
      <c r="CC212" s="238">
        <f t="shared" si="205"/>
        <v>0</v>
      </c>
      <c r="CD212" s="187">
        <f t="shared" si="231"/>
        <v>0</v>
      </c>
    </row>
    <row r="213" spans="1:82" ht="13.9" x14ac:dyDescent="0.4">
      <c r="A213" s="12" t="str">
        <f>'Fibre Optic'!A213</f>
        <v>CBH Sidings NG</v>
      </c>
      <c r="B213" s="12">
        <f>'Fibre Optic'!B213</f>
        <v>42</v>
      </c>
      <c r="C213" t="str">
        <f>'Fibre Optic'!C213</f>
        <v>Cleary</v>
      </c>
      <c r="D213" s="204">
        <f>'DORC build-up'!I157</f>
        <v>1.2</v>
      </c>
      <c r="E213" s="188">
        <v>0</v>
      </c>
      <c r="F213" s="188">
        <v>0</v>
      </c>
      <c r="G213" s="188">
        <v>0</v>
      </c>
      <c r="H213" s="188">
        <v>0</v>
      </c>
      <c r="I213" s="188">
        <v>0</v>
      </c>
      <c r="J213" s="188">
        <v>0</v>
      </c>
      <c r="K213" s="188">
        <v>0</v>
      </c>
      <c r="L213" s="188">
        <v>0</v>
      </c>
      <c r="M213" s="188">
        <v>0</v>
      </c>
      <c r="N213" s="188">
        <v>0</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E213" s="291">
        <f t="shared" si="206"/>
        <v>68538.461538461532</v>
      </c>
      <c r="AF213" s="291">
        <f t="shared" si="207"/>
        <v>939207.07938461541</v>
      </c>
      <c r="AG213" s="291">
        <f t="shared" si="208"/>
        <v>205615.3846153846</v>
      </c>
      <c r="AH213" s="291">
        <f t="shared" si="209"/>
        <v>20561.538461538457</v>
      </c>
      <c r="AI213" s="291">
        <f t="shared" si="210"/>
        <v>27415.384615384617</v>
      </c>
      <c r="AJ213" s="291">
        <f t="shared" si="211"/>
        <v>68538.461538461532</v>
      </c>
      <c r="AK213" s="291">
        <f t="shared" si="212"/>
        <v>469603.53969230771</v>
      </c>
      <c r="AL213" s="291">
        <f t="shared" si="213"/>
        <v>34269.230769230766</v>
      </c>
      <c r="AM213" s="291">
        <f t="shared" si="214"/>
        <v>6853.8461538461543</v>
      </c>
      <c r="AN213" s="291">
        <f t="shared" si="215"/>
        <v>234801.7698461542</v>
      </c>
      <c r="AO213" s="291">
        <f t="shared" si="216"/>
        <v>137076.92307692306</v>
      </c>
      <c r="AP213" s="291">
        <f t="shared" si="217"/>
        <v>34269.230769230766</v>
      </c>
      <c r="AQ213" s="291">
        <f t="shared" si="218"/>
        <v>41123.076923076915</v>
      </c>
      <c r="AR213" s="291">
        <f t="shared" si="219"/>
        <v>274153.84615384613</v>
      </c>
      <c r="AS213" s="291">
        <f t="shared" si="220"/>
        <v>54830.769230769234</v>
      </c>
      <c r="AT213" s="291">
        <f t="shared" si="221"/>
        <v>6853.8461538461543</v>
      </c>
      <c r="AU213" s="291">
        <f t="shared" si="222"/>
        <v>137076.92307692306</v>
      </c>
      <c r="AV213" s="291">
        <f t="shared" si="223"/>
        <v>10966.153846153846</v>
      </c>
      <c r="AW213" s="291">
        <f t="shared" si="224"/>
        <v>10966.153846153846</v>
      </c>
      <c r="AX213" s="291">
        <f t="shared" si="225"/>
        <v>10966.153846153846</v>
      </c>
      <c r="AY213" s="291">
        <f t="shared" si="226"/>
        <v>10966.153846153846</v>
      </c>
      <c r="AZ213" s="291">
        <f t="shared" si="227"/>
        <v>10966.153846153846</v>
      </c>
      <c r="BA213" s="291">
        <f t="shared" si="228"/>
        <v>10966.153846153846</v>
      </c>
      <c r="BB213" s="291">
        <f t="shared" si="229"/>
        <v>137076.92307692306</v>
      </c>
      <c r="BC213" s="291">
        <f t="shared" si="230"/>
        <v>20561.538461538457</v>
      </c>
      <c r="BE213" s="238">
        <f t="shared" si="181"/>
        <v>0</v>
      </c>
      <c r="BF213" s="200">
        <f t="shared" si="182"/>
        <v>0</v>
      </c>
      <c r="BG213" s="200">
        <f t="shared" si="183"/>
        <v>0</v>
      </c>
      <c r="BH213" s="200">
        <f t="shared" si="184"/>
        <v>0</v>
      </c>
      <c r="BI213" s="200">
        <f t="shared" si="185"/>
        <v>0</v>
      </c>
      <c r="BJ213" s="200">
        <f t="shared" si="186"/>
        <v>0</v>
      </c>
      <c r="BK213" s="200">
        <f t="shared" si="187"/>
        <v>0</v>
      </c>
      <c r="BL213" s="200">
        <f t="shared" si="188"/>
        <v>0</v>
      </c>
      <c r="BM213" s="200">
        <f t="shared" si="189"/>
        <v>0</v>
      </c>
      <c r="BN213" s="200">
        <f t="shared" si="190"/>
        <v>0</v>
      </c>
      <c r="BO213" s="200">
        <f t="shared" si="191"/>
        <v>0</v>
      </c>
      <c r="BP213" s="200">
        <f t="shared" si="192"/>
        <v>0</v>
      </c>
      <c r="BQ213" s="200">
        <f t="shared" si="193"/>
        <v>0</v>
      </c>
      <c r="BR213" s="200">
        <f t="shared" si="194"/>
        <v>0</v>
      </c>
      <c r="BS213" s="200">
        <f t="shared" si="195"/>
        <v>0</v>
      </c>
      <c r="BT213" s="200">
        <f t="shared" si="196"/>
        <v>0</v>
      </c>
      <c r="BU213" s="200">
        <f t="shared" si="197"/>
        <v>0</v>
      </c>
      <c r="BV213" s="200">
        <f t="shared" si="198"/>
        <v>0</v>
      </c>
      <c r="BW213" s="200">
        <f t="shared" si="199"/>
        <v>0</v>
      </c>
      <c r="BX213" s="200">
        <f t="shared" si="200"/>
        <v>0</v>
      </c>
      <c r="BY213" s="200">
        <f t="shared" si="201"/>
        <v>0</v>
      </c>
      <c r="BZ213" s="200">
        <f t="shared" si="202"/>
        <v>0</v>
      </c>
      <c r="CA213" s="200">
        <f t="shared" si="203"/>
        <v>0</v>
      </c>
      <c r="CB213" s="200">
        <f t="shared" si="204"/>
        <v>0</v>
      </c>
      <c r="CC213" s="238">
        <f t="shared" si="205"/>
        <v>0</v>
      </c>
      <c r="CD213" s="187">
        <f t="shared" si="231"/>
        <v>0</v>
      </c>
    </row>
    <row r="214" spans="1:82" ht="13.9" x14ac:dyDescent="0.4">
      <c r="A214" s="12" t="str">
        <f>'Fibre Optic'!A214</f>
        <v>CBH Sidings NG</v>
      </c>
      <c r="B214" s="12">
        <f>'Fibre Optic'!B214</f>
        <v>42</v>
      </c>
      <c r="C214" t="str">
        <f>'Fibre Optic'!C214</f>
        <v>Coomberdale</v>
      </c>
      <c r="D214" s="204">
        <f>'DORC build-up'!I158</f>
        <v>1.3</v>
      </c>
      <c r="E214" s="188">
        <v>0</v>
      </c>
      <c r="F214" s="188">
        <v>0</v>
      </c>
      <c r="G214" s="188">
        <v>0</v>
      </c>
      <c r="H214" s="188">
        <v>0</v>
      </c>
      <c r="I214" s="188">
        <v>0</v>
      </c>
      <c r="J214" s="188">
        <v>0</v>
      </c>
      <c r="K214" s="188">
        <v>0</v>
      </c>
      <c r="L214" s="188">
        <v>0</v>
      </c>
      <c r="M214" s="188">
        <v>0</v>
      </c>
      <c r="N214" s="188">
        <v>0</v>
      </c>
      <c r="O214" s="188">
        <v>0</v>
      </c>
      <c r="P214" s="188">
        <v>0</v>
      </c>
      <c r="Q214" s="188">
        <v>0</v>
      </c>
      <c r="R214" s="188">
        <v>0</v>
      </c>
      <c r="S214" s="188">
        <v>0</v>
      </c>
      <c r="T214" s="188">
        <v>0</v>
      </c>
      <c r="U214" s="188">
        <v>0</v>
      </c>
      <c r="V214" s="188">
        <v>0</v>
      </c>
      <c r="W214" s="188">
        <v>0</v>
      </c>
      <c r="X214" s="188">
        <v>0</v>
      </c>
      <c r="Y214" s="188">
        <v>0</v>
      </c>
      <c r="Z214" s="188">
        <v>0</v>
      </c>
      <c r="AA214" s="188">
        <v>0</v>
      </c>
      <c r="AB214" s="188">
        <v>0</v>
      </c>
      <c r="AC214" s="188">
        <v>0</v>
      </c>
      <c r="AE214" s="291">
        <f t="shared" si="206"/>
        <v>68538.461538461532</v>
      </c>
      <c r="AF214" s="291">
        <f t="shared" si="207"/>
        <v>939207.07938461541</v>
      </c>
      <c r="AG214" s="291">
        <f t="shared" si="208"/>
        <v>205615.3846153846</v>
      </c>
      <c r="AH214" s="291">
        <f t="shared" si="209"/>
        <v>20561.538461538457</v>
      </c>
      <c r="AI214" s="291">
        <f t="shared" si="210"/>
        <v>27415.384615384617</v>
      </c>
      <c r="AJ214" s="291">
        <f t="shared" si="211"/>
        <v>68538.461538461532</v>
      </c>
      <c r="AK214" s="291">
        <f t="shared" si="212"/>
        <v>469603.53969230771</v>
      </c>
      <c r="AL214" s="291">
        <f t="shared" si="213"/>
        <v>34269.230769230766</v>
      </c>
      <c r="AM214" s="291">
        <f t="shared" si="214"/>
        <v>6853.8461538461543</v>
      </c>
      <c r="AN214" s="291">
        <f t="shared" si="215"/>
        <v>234801.7698461542</v>
      </c>
      <c r="AO214" s="291">
        <f t="shared" si="216"/>
        <v>137076.92307692306</v>
      </c>
      <c r="AP214" s="291">
        <f t="shared" si="217"/>
        <v>34269.230769230766</v>
      </c>
      <c r="AQ214" s="291">
        <f t="shared" si="218"/>
        <v>41123.076923076915</v>
      </c>
      <c r="AR214" s="291">
        <f t="shared" si="219"/>
        <v>274153.84615384613</v>
      </c>
      <c r="AS214" s="291">
        <f t="shared" si="220"/>
        <v>54830.769230769234</v>
      </c>
      <c r="AT214" s="291">
        <f t="shared" si="221"/>
        <v>6853.8461538461543</v>
      </c>
      <c r="AU214" s="291">
        <f t="shared" si="222"/>
        <v>137076.92307692306</v>
      </c>
      <c r="AV214" s="291">
        <f t="shared" si="223"/>
        <v>10966.153846153846</v>
      </c>
      <c r="AW214" s="291">
        <f t="shared" si="224"/>
        <v>10966.153846153846</v>
      </c>
      <c r="AX214" s="291">
        <f t="shared" si="225"/>
        <v>10966.153846153846</v>
      </c>
      <c r="AY214" s="291">
        <f t="shared" si="226"/>
        <v>10966.153846153846</v>
      </c>
      <c r="AZ214" s="291">
        <f t="shared" si="227"/>
        <v>10966.153846153846</v>
      </c>
      <c r="BA214" s="291">
        <f t="shared" si="228"/>
        <v>10966.153846153846</v>
      </c>
      <c r="BB214" s="291">
        <f t="shared" si="229"/>
        <v>137076.92307692306</v>
      </c>
      <c r="BC214" s="291">
        <f t="shared" si="230"/>
        <v>20561.538461538457</v>
      </c>
      <c r="BE214" s="238">
        <f t="shared" si="181"/>
        <v>0</v>
      </c>
      <c r="BF214" s="200">
        <f t="shared" si="182"/>
        <v>0</v>
      </c>
      <c r="BG214" s="200">
        <f t="shared" si="183"/>
        <v>0</v>
      </c>
      <c r="BH214" s="200">
        <f t="shared" si="184"/>
        <v>0</v>
      </c>
      <c r="BI214" s="200">
        <f t="shared" si="185"/>
        <v>0</v>
      </c>
      <c r="BJ214" s="200">
        <f t="shared" si="186"/>
        <v>0</v>
      </c>
      <c r="BK214" s="200">
        <f t="shared" si="187"/>
        <v>0</v>
      </c>
      <c r="BL214" s="200">
        <f t="shared" si="188"/>
        <v>0</v>
      </c>
      <c r="BM214" s="200">
        <f t="shared" si="189"/>
        <v>0</v>
      </c>
      <c r="BN214" s="200">
        <f t="shared" si="190"/>
        <v>0</v>
      </c>
      <c r="BO214" s="200">
        <f t="shared" si="191"/>
        <v>0</v>
      </c>
      <c r="BP214" s="200">
        <f t="shared" si="192"/>
        <v>0</v>
      </c>
      <c r="BQ214" s="200">
        <f t="shared" si="193"/>
        <v>0</v>
      </c>
      <c r="BR214" s="200">
        <f t="shared" si="194"/>
        <v>0</v>
      </c>
      <c r="BS214" s="200">
        <f t="shared" si="195"/>
        <v>0</v>
      </c>
      <c r="BT214" s="200">
        <f t="shared" si="196"/>
        <v>0</v>
      </c>
      <c r="BU214" s="200">
        <f t="shared" si="197"/>
        <v>0</v>
      </c>
      <c r="BV214" s="200">
        <f t="shared" si="198"/>
        <v>0</v>
      </c>
      <c r="BW214" s="200">
        <f t="shared" si="199"/>
        <v>0</v>
      </c>
      <c r="BX214" s="200">
        <f t="shared" si="200"/>
        <v>0</v>
      </c>
      <c r="BY214" s="200">
        <f t="shared" si="201"/>
        <v>0</v>
      </c>
      <c r="BZ214" s="200">
        <f t="shared" si="202"/>
        <v>0</v>
      </c>
      <c r="CA214" s="200">
        <f t="shared" si="203"/>
        <v>0</v>
      </c>
      <c r="CB214" s="200">
        <f t="shared" si="204"/>
        <v>0</v>
      </c>
      <c r="CC214" s="238">
        <f t="shared" si="205"/>
        <v>0</v>
      </c>
      <c r="CD214" s="187">
        <f t="shared" si="231"/>
        <v>0</v>
      </c>
    </row>
    <row r="215" spans="1:82" ht="13.9" x14ac:dyDescent="0.4">
      <c r="A215" s="12" t="str">
        <f>'Fibre Optic'!A215</f>
        <v>CBH Sidings NG</v>
      </c>
      <c r="B215" s="12">
        <f>'Fibre Optic'!B215</f>
        <v>42</v>
      </c>
      <c r="C215" t="str">
        <f>'Fibre Optic'!C215</f>
        <v>Coorow</v>
      </c>
      <c r="D215" s="204">
        <f>'DORC build-up'!I159</f>
        <v>1.3</v>
      </c>
      <c r="E215" s="188">
        <v>0</v>
      </c>
      <c r="F215" s="188">
        <v>0</v>
      </c>
      <c r="G215" s="188">
        <v>0</v>
      </c>
      <c r="H215" s="188">
        <v>0</v>
      </c>
      <c r="I215" s="188">
        <v>0</v>
      </c>
      <c r="J215" s="188">
        <v>0</v>
      </c>
      <c r="K215" s="188">
        <v>0</v>
      </c>
      <c r="L215" s="188">
        <v>0</v>
      </c>
      <c r="M215" s="188">
        <v>0</v>
      </c>
      <c r="N215" s="188">
        <v>0</v>
      </c>
      <c r="O215" s="188">
        <v>0</v>
      </c>
      <c r="P215" s="188">
        <v>0</v>
      </c>
      <c r="Q215" s="188">
        <v>0</v>
      </c>
      <c r="R215" s="188">
        <v>0</v>
      </c>
      <c r="S215" s="188">
        <v>0</v>
      </c>
      <c r="T215" s="188">
        <v>0</v>
      </c>
      <c r="U215" s="188">
        <v>0</v>
      </c>
      <c r="V215" s="188">
        <v>0</v>
      </c>
      <c r="W215" s="188">
        <v>0</v>
      </c>
      <c r="X215" s="188">
        <v>0</v>
      </c>
      <c r="Y215" s="188">
        <v>0</v>
      </c>
      <c r="Z215" s="188">
        <v>0</v>
      </c>
      <c r="AA215" s="188">
        <v>0</v>
      </c>
      <c r="AB215" s="188">
        <v>0</v>
      </c>
      <c r="AC215" s="188">
        <v>0</v>
      </c>
      <c r="AE215" s="291">
        <f t="shared" si="206"/>
        <v>68538.461538461532</v>
      </c>
      <c r="AF215" s="291">
        <f t="shared" si="207"/>
        <v>939207.07938461541</v>
      </c>
      <c r="AG215" s="291">
        <f t="shared" si="208"/>
        <v>205615.3846153846</v>
      </c>
      <c r="AH215" s="291">
        <f t="shared" si="209"/>
        <v>20561.538461538457</v>
      </c>
      <c r="AI215" s="291">
        <f t="shared" si="210"/>
        <v>27415.384615384617</v>
      </c>
      <c r="AJ215" s="291">
        <f t="shared" si="211"/>
        <v>68538.461538461532</v>
      </c>
      <c r="AK215" s="291">
        <f t="shared" si="212"/>
        <v>469603.53969230771</v>
      </c>
      <c r="AL215" s="291">
        <f t="shared" si="213"/>
        <v>34269.230769230766</v>
      </c>
      <c r="AM215" s="291">
        <f t="shared" si="214"/>
        <v>6853.8461538461543</v>
      </c>
      <c r="AN215" s="291">
        <f t="shared" si="215"/>
        <v>234801.7698461542</v>
      </c>
      <c r="AO215" s="291">
        <f t="shared" si="216"/>
        <v>137076.92307692306</v>
      </c>
      <c r="AP215" s="291">
        <f t="shared" si="217"/>
        <v>34269.230769230766</v>
      </c>
      <c r="AQ215" s="291">
        <f t="shared" si="218"/>
        <v>41123.076923076915</v>
      </c>
      <c r="AR215" s="291">
        <f t="shared" si="219"/>
        <v>274153.84615384613</v>
      </c>
      <c r="AS215" s="291">
        <f t="shared" si="220"/>
        <v>54830.769230769234</v>
      </c>
      <c r="AT215" s="291">
        <f t="shared" si="221"/>
        <v>6853.8461538461543</v>
      </c>
      <c r="AU215" s="291">
        <f t="shared" si="222"/>
        <v>137076.92307692306</v>
      </c>
      <c r="AV215" s="291">
        <f t="shared" si="223"/>
        <v>10966.153846153846</v>
      </c>
      <c r="AW215" s="291">
        <f t="shared" si="224"/>
        <v>10966.153846153846</v>
      </c>
      <c r="AX215" s="291">
        <f t="shared" si="225"/>
        <v>10966.153846153846</v>
      </c>
      <c r="AY215" s="291">
        <f t="shared" si="226"/>
        <v>10966.153846153846</v>
      </c>
      <c r="AZ215" s="291">
        <f t="shared" si="227"/>
        <v>10966.153846153846</v>
      </c>
      <c r="BA215" s="291">
        <f t="shared" si="228"/>
        <v>10966.153846153846</v>
      </c>
      <c r="BB215" s="291">
        <f t="shared" si="229"/>
        <v>137076.92307692306</v>
      </c>
      <c r="BC215" s="291">
        <f t="shared" si="230"/>
        <v>20561.538461538457</v>
      </c>
      <c r="BE215" s="238">
        <f t="shared" si="181"/>
        <v>0</v>
      </c>
      <c r="BF215" s="200">
        <f t="shared" si="182"/>
        <v>0</v>
      </c>
      <c r="BG215" s="200">
        <f t="shared" si="183"/>
        <v>0</v>
      </c>
      <c r="BH215" s="200">
        <f t="shared" si="184"/>
        <v>0</v>
      </c>
      <c r="BI215" s="200">
        <f t="shared" si="185"/>
        <v>0</v>
      </c>
      <c r="BJ215" s="200">
        <f t="shared" si="186"/>
        <v>0</v>
      </c>
      <c r="BK215" s="200">
        <f t="shared" si="187"/>
        <v>0</v>
      </c>
      <c r="BL215" s="200">
        <f t="shared" si="188"/>
        <v>0</v>
      </c>
      <c r="BM215" s="200">
        <f t="shared" si="189"/>
        <v>0</v>
      </c>
      <c r="BN215" s="200">
        <f t="shared" si="190"/>
        <v>0</v>
      </c>
      <c r="BO215" s="200">
        <f t="shared" si="191"/>
        <v>0</v>
      </c>
      <c r="BP215" s="200">
        <f t="shared" si="192"/>
        <v>0</v>
      </c>
      <c r="BQ215" s="200">
        <f t="shared" si="193"/>
        <v>0</v>
      </c>
      <c r="BR215" s="200">
        <f t="shared" si="194"/>
        <v>0</v>
      </c>
      <c r="BS215" s="200">
        <f t="shared" si="195"/>
        <v>0</v>
      </c>
      <c r="BT215" s="200">
        <f t="shared" si="196"/>
        <v>0</v>
      </c>
      <c r="BU215" s="200">
        <f t="shared" si="197"/>
        <v>0</v>
      </c>
      <c r="BV215" s="200">
        <f t="shared" si="198"/>
        <v>0</v>
      </c>
      <c r="BW215" s="200">
        <f t="shared" si="199"/>
        <v>0</v>
      </c>
      <c r="BX215" s="200">
        <f t="shared" si="200"/>
        <v>0</v>
      </c>
      <c r="BY215" s="200">
        <f t="shared" si="201"/>
        <v>0</v>
      </c>
      <c r="BZ215" s="200">
        <f t="shared" si="202"/>
        <v>0</v>
      </c>
      <c r="CA215" s="200">
        <f t="shared" si="203"/>
        <v>0</v>
      </c>
      <c r="CB215" s="200">
        <f t="shared" si="204"/>
        <v>0</v>
      </c>
      <c r="CC215" s="238">
        <f t="shared" si="205"/>
        <v>0</v>
      </c>
      <c r="CD215" s="187">
        <f t="shared" si="231"/>
        <v>0</v>
      </c>
    </row>
    <row r="216" spans="1:82" ht="13.9" x14ac:dyDescent="0.4">
      <c r="A216" s="12" t="str">
        <f>'Fibre Optic'!A216</f>
        <v>CBH Sidings NG</v>
      </c>
      <c r="B216" s="12">
        <f>'Fibre Optic'!B216</f>
        <v>42</v>
      </c>
      <c r="C216" t="str">
        <f>'Fibre Optic'!C216</f>
        <v>Cranbrook</v>
      </c>
      <c r="D216" s="204">
        <f>'DORC build-up'!I160</f>
        <v>1.3</v>
      </c>
      <c r="E216" s="188">
        <v>0</v>
      </c>
      <c r="F216" s="188">
        <v>0</v>
      </c>
      <c r="G216" s="188">
        <v>0</v>
      </c>
      <c r="H216" s="188">
        <v>0</v>
      </c>
      <c r="I216" s="188">
        <v>0</v>
      </c>
      <c r="J216" s="188">
        <v>0</v>
      </c>
      <c r="K216" s="188">
        <v>0</v>
      </c>
      <c r="L216" s="188">
        <v>0</v>
      </c>
      <c r="M216" s="188">
        <v>0</v>
      </c>
      <c r="N216" s="188">
        <v>0</v>
      </c>
      <c r="O216" s="188">
        <v>0</v>
      </c>
      <c r="P216" s="188">
        <v>0</v>
      </c>
      <c r="Q216" s="188">
        <v>0</v>
      </c>
      <c r="R216" s="188">
        <v>0</v>
      </c>
      <c r="S216" s="188">
        <v>0</v>
      </c>
      <c r="T216" s="188">
        <v>0</v>
      </c>
      <c r="U216" s="188">
        <v>0</v>
      </c>
      <c r="V216" s="188">
        <v>0</v>
      </c>
      <c r="W216" s="188">
        <v>0</v>
      </c>
      <c r="X216" s="188">
        <v>0</v>
      </c>
      <c r="Y216" s="188">
        <v>0</v>
      </c>
      <c r="Z216" s="188">
        <v>0</v>
      </c>
      <c r="AA216" s="188">
        <v>0</v>
      </c>
      <c r="AB216" s="188">
        <v>0</v>
      </c>
      <c r="AC216" s="188">
        <v>0</v>
      </c>
      <c r="AE216" s="291">
        <f t="shared" si="206"/>
        <v>68538.461538461532</v>
      </c>
      <c r="AF216" s="291">
        <f t="shared" si="207"/>
        <v>939207.07938461541</v>
      </c>
      <c r="AG216" s="291">
        <f t="shared" si="208"/>
        <v>205615.3846153846</v>
      </c>
      <c r="AH216" s="291">
        <f t="shared" si="209"/>
        <v>20561.538461538457</v>
      </c>
      <c r="AI216" s="291">
        <f t="shared" si="210"/>
        <v>27415.384615384617</v>
      </c>
      <c r="AJ216" s="291">
        <f t="shared" si="211"/>
        <v>68538.461538461532</v>
      </c>
      <c r="AK216" s="291">
        <f t="shared" si="212"/>
        <v>469603.53969230771</v>
      </c>
      <c r="AL216" s="291">
        <f t="shared" si="213"/>
        <v>34269.230769230766</v>
      </c>
      <c r="AM216" s="291">
        <f t="shared" si="214"/>
        <v>6853.8461538461543</v>
      </c>
      <c r="AN216" s="291">
        <f t="shared" si="215"/>
        <v>234801.7698461542</v>
      </c>
      <c r="AO216" s="291">
        <f t="shared" si="216"/>
        <v>137076.92307692306</v>
      </c>
      <c r="AP216" s="291">
        <f t="shared" si="217"/>
        <v>34269.230769230766</v>
      </c>
      <c r="AQ216" s="291">
        <f t="shared" si="218"/>
        <v>41123.076923076915</v>
      </c>
      <c r="AR216" s="291">
        <f t="shared" si="219"/>
        <v>274153.84615384613</v>
      </c>
      <c r="AS216" s="291">
        <f t="shared" si="220"/>
        <v>54830.769230769234</v>
      </c>
      <c r="AT216" s="291">
        <f t="shared" si="221"/>
        <v>6853.8461538461543</v>
      </c>
      <c r="AU216" s="291">
        <f t="shared" si="222"/>
        <v>137076.92307692306</v>
      </c>
      <c r="AV216" s="291">
        <f t="shared" si="223"/>
        <v>10966.153846153846</v>
      </c>
      <c r="AW216" s="291">
        <f t="shared" si="224"/>
        <v>10966.153846153846</v>
      </c>
      <c r="AX216" s="291">
        <f t="shared" si="225"/>
        <v>10966.153846153846</v>
      </c>
      <c r="AY216" s="291">
        <f t="shared" si="226"/>
        <v>10966.153846153846</v>
      </c>
      <c r="AZ216" s="291">
        <f t="shared" si="227"/>
        <v>10966.153846153846</v>
      </c>
      <c r="BA216" s="291">
        <f t="shared" si="228"/>
        <v>10966.153846153846</v>
      </c>
      <c r="BB216" s="291">
        <f t="shared" si="229"/>
        <v>137076.92307692306</v>
      </c>
      <c r="BC216" s="291">
        <f t="shared" si="230"/>
        <v>20561.538461538457</v>
      </c>
      <c r="BE216" s="238">
        <f t="shared" si="181"/>
        <v>0</v>
      </c>
      <c r="BF216" s="200">
        <f t="shared" si="182"/>
        <v>0</v>
      </c>
      <c r="BG216" s="200">
        <f t="shared" si="183"/>
        <v>0</v>
      </c>
      <c r="BH216" s="200">
        <f t="shared" si="184"/>
        <v>0</v>
      </c>
      <c r="BI216" s="200">
        <f t="shared" si="185"/>
        <v>0</v>
      </c>
      <c r="BJ216" s="200">
        <f t="shared" si="186"/>
        <v>0</v>
      </c>
      <c r="BK216" s="200">
        <f t="shared" si="187"/>
        <v>0</v>
      </c>
      <c r="BL216" s="200">
        <f t="shared" si="188"/>
        <v>0</v>
      </c>
      <c r="BM216" s="200">
        <f t="shared" si="189"/>
        <v>0</v>
      </c>
      <c r="BN216" s="200">
        <f t="shared" si="190"/>
        <v>0</v>
      </c>
      <c r="BO216" s="200">
        <f t="shared" si="191"/>
        <v>0</v>
      </c>
      <c r="BP216" s="200">
        <f t="shared" si="192"/>
        <v>0</v>
      </c>
      <c r="BQ216" s="200">
        <f t="shared" si="193"/>
        <v>0</v>
      </c>
      <c r="BR216" s="200">
        <f t="shared" si="194"/>
        <v>0</v>
      </c>
      <c r="BS216" s="200">
        <f t="shared" si="195"/>
        <v>0</v>
      </c>
      <c r="BT216" s="200">
        <f t="shared" si="196"/>
        <v>0</v>
      </c>
      <c r="BU216" s="200">
        <f t="shared" si="197"/>
        <v>0</v>
      </c>
      <c r="BV216" s="200">
        <f t="shared" si="198"/>
        <v>0</v>
      </c>
      <c r="BW216" s="200">
        <f t="shared" si="199"/>
        <v>0</v>
      </c>
      <c r="BX216" s="200">
        <f t="shared" si="200"/>
        <v>0</v>
      </c>
      <c r="BY216" s="200">
        <f t="shared" si="201"/>
        <v>0</v>
      </c>
      <c r="BZ216" s="200">
        <f t="shared" si="202"/>
        <v>0</v>
      </c>
      <c r="CA216" s="200">
        <f t="shared" si="203"/>
        <v>0</v>
      </c>
      <c r="CB216" s="200">
        <f t="shared" si="204"/>
        <v>0</v>
      </c>
      <c r="CC216" s="238">
        <f t="shared" si="205"/>
        <v>0</v>
      </c>
      <c r="CD216" s="187">
        <f t="shared" si="231"/>
        <v>0</v>
      </c>
    </row>
    <row r="217" spans="1:82" ht="13.9" x14ac:dyDescent="0.4">
      <c r="A217" s="12" t="str">
        <f>'Fibre Optic'!A217</f>
        <v>CBH Sidings NG</v>
      </c>
      <c r="B217" s="12">
        <f>'Fibre Optic'!B217</f>
        <v>42</v>
      </c>
      <c r="C217" t="str">
        <f>'Fibre Optic'!C217</f>
        <v>Dowerin</v>
      </c>
      <c r="D217" s="204">
        <f>'DORC build-up'!I161</f>
        <v>1.2</v>
      </c>
      <c r="E217" s="188">
        <v>0</v>
      </c>
      <c r="F217" s="188">
        <v>0</v>
      </c>
      <c r="G217" s="188">
        <v>0</v>
      </c>
      <c r="H217" s="188">
        <v>0</v>
      </c>
      <c r="I217" s="188">
        <v>0</v>
      </c>
      <c r="J217" s="188">
        <v>0</v>
      </c>
      <c r="K217" s="188">
        <v>0</v>
      </c>
      <c r="L217" s="188">
        <v>0</v>
      </c>
      <c r="M217" s="188">
        <v>0</v>
      </c>
      <c r="N217" s="188">
        <v>0</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E217" s="291">
        <f t="shared" si="206"/>
        <v>68538.461538461532</v>
      </c>
      <c r="AF217" s="291">
        <f t="shared" si="207"/>
        <v>939207.07938461541</v>
      </c>
      <c r="AG217" s="291">
        <f t="shared" si="208"/>
        <v>205615.3846153846</v>
      </c>
      <c r="AH217" s="291">
        <f t="shared" si="209"/>
        <v>20561.538461538457</v>
      </c>
      <c r="AI217" s="291">
        <f t="shared" si="210"/>
        <v>27415.384615384617</v>
      </c>
      <c r="AJ217" s="291">
        <f t="shared" si="211"/>
        <v>68538.461538461532</v>
      </c>
      <c r="AK217" s="291">
        <f t="shared" si="212"/>
        <v>469603.53969230771</v>
      </c>
      <c r="AL217" s="291">
        <f t="shared" si="213"/>
        <v>34269.230769230766</v>
      </c>
      <c r="AM217" s="291">
        <f t="shared" si="214"/>
        <v>6853.8461538461543</v>
      </c>
      <c r="AN217" s="291">
        <f t="shared" si="215"/>
        <v>234801.7698461542</v>
      </c>
      <c r="AO217" s="291">
        <f t="shared" si="216"/>
        <v>137076.92307692306</v>
      </c>
      <c r="AP217" s="291">
        <f t="shared" si="217"/>
        <v>34269.230769230766</v>
      </c>
      <c r="AQ217" s="291">
        <f t="shared" si="218"/>
        <v>41123.076923076915</v>
      </c>
      <c r="AR217" s="291">
        <f t="shared" si="219"/>
        <v>274153.84615384613</v>
      </c>
      <c r="AS217" s="291">
        <f t="shared" si="220"/>
        <v>54830.769230769234</v>
      </c>
      <c r="AT217" s="291">
        <f t="shared" si="221"/>
        <v>6853.8461538461543</v>
      </c>
      <c r="AU217" s="291">
        <f t="shared" si="222"/>
        <v>137076.92307692306</v>
      </c>
      <c r="AV217" s="291">
        <f t="shared" si="223"/>
        <v>10966.153846153846</v>
      </c>
      <c r="AW217" s="291">
        <f t="shared" si="224"/>
        <v>10966.153846153846</v>
      </c>
      <c r="AX217" s="291">
        <f t="shared" si="225"/>
        <v>10966.153846153846</v>
      </c>
      <c r="AY217" s="291">
        <f t="shared" si="226"/>
        <v>10966.153846153846</v>
      </c>
      <c r="AZ217" s="291">
        <f t="shared" si="227"/>
        <v>10966.153846153846</v>
      </c>
      <c r="BA217" s="291">
        <f t="shared" si="228"/>
        <v>10966.153846153846</v>
      </c>
      <c r="BB217" s="291">
        <f t="shared" si="229"/>
        <v>137076.92307692306</v>
      </c>
      <c r="BC217" s="291">
        <f t="shared" si="230"/>
        <v>20561.538461538457</v>
      </c>
      <c r="BE217" s="238">
        <f t="shared" si="181"/>
        <v>0</v>
      </c>
      <c r="BF217" s="200">
        <f t="shared" si="182"/>
        <v>0</v>
      </c>
      <c r="BG217" s="200">
        <f t="shared" si="183"/>
        <v>0</v>
      </c>
      <c r="BH217" s="200">
        <f t="shared" si="184"/>
        <v>0</v>
      </c>
      <c r="BI217" s="200">
        <f t="shared" si="185"/>
        <v>0</v>
      </c>
      <c r="BJ217" s="200">
        <f t="shared" si="186"/>
        <v>0</v>
      </c>
      <c r="BK217" s="200">
        <f t="shared" si="187"/>
        <v>0</v>
      </c>
      <c r="BL217" s="200">
        <f t="shared" si="188"/>
        <v>0</v>
      </c>
      <c r="BM217" s="200">
        <f t="shared" si="189"/>
        <v>0</v>
      </c>
      <c r="BN217" s="200">
        <f t="shared" si="190"/>
        <v>0</v>
      </c>
      <c r="BO217" s="200">
        <f t="shared" si="191"/>
        <v>0</v>
      </c>
      <c r="BP217" s="200">
        <f t="shared" si="192"/>
        <v>0</v>
      </c>
      <c r="BQ217" s="200">
        <f t="shared" si="193"/>
        <v>0</v>
      </c>
      <c r="BR217" s="200">
        <f t="shared" si="194"/>
        <v>0</v>
      </c>
      <c r="BS217" s="200">
        <f t="shared" si="195"/>
        <v>0</v>
      </c>
      <c r="BT217" s="200">
        <f t="shared" si="196"/>
        <v>0</v>
      </c>
      <c r="BU217" s="200">
        <f t="shared" si="197"/>
        <v>0</v>
      </c>
      <c r="BV217" s="200">
        <f t="shared" si="198"/>
        <v>0</v>
      </c>
      <c r="BW217" s="200">
        <f t="shared" si="199"/>
        <v>0</v>
      </c>
      <c r="BX217" s="200">
        <f t="shared" si="200"/>
        <v>0</v>
      </c>
      <c r="BY217" s="200">
        <f t="shared" si="201"/>
        <v>0</v>
      </c>
      <c r="BZ217" s="200">
        <f t="shared" si="202"/>
        <v>0</v>
      </c>
      <c r="CA217" s="200">
        <f t="shared" si="203"/>
        <v>0</v>
      </c>
      <c r="CB217" s="200">
        <f t="shared" si="204"/>
        <v>0</v>
      </c>
      <c r="CC217" s="238">
        <f t="shared" si="205"/>
        <v>0</v>
      </c>
      <c r="CD217" s="187">
        <f t="shared" si="231"/>
        <v>0</v>
      </c>
    </row>
    <row r="218" spans="1:82" ht="13.9" x14ac:dyDescent="0.4">
      <c r="A218" s="12" t="str">
        <f>'Fibre Optic'!A218</f>
        <v>CBH Sidings NG</v>
      </c>
      <c r="B218" s="12">
        <f>'Fibre Optic'!B218</f>
        <v>42</v>
      </c>
      <c r="C218" t="str">
        <f>'Fibre Optic'!C218</f>
        <v>Dumbleyung</v>
      </c>
      <c r="D218" s="204">
        <f>'DORC build-up'!I162</f>
        <v>1.3</v>
      </c>
      <c r="E218" s="188">
        <v>0</v>
      </c>
      <c r="F218" s="188">
        <v>0</v>
      </c>
      <c r="G218" s="188">
        <v>0</v>
      </c>
      <c r="H218" s="188">
        <v>0</v>
      </c>
      <c r="I218" s="188">
        <v>0</v>
      </c>
      <c r="J218" s="188">
        <v>0</v>
      </c>
      <c r="K218" s="188">
        <v>0</v>
      </c>
      <c r="L218" s="188">
        <v>0</v>
      </c>
      <c r="M218" s="188">
        <v>0</v>
      </c>
      <c r="N218" s="188">
        <v>0</v>
      </c>
      <c r="O218" s="188">
        <v>0</v>
      </c>
      <c r="P218" s="188">
        <v>0</v>
      </c>
      <c r="Q218" s="188">
        <v>0</v>
      </c>
      <c r="R218" s="188">
        <v>0</v>
      </c>
      <c r="S218" s="188">
        <v>0</v>
      </c>
      <c r="T218" s="188">
        <v>0</v>
      </c>
      <c r="U218" s="188">
        <v>0</v>
      </c>
      <c r="V218" s="188">
        <v>0</v>
      </c>
      <c r="W218" s="188">
        <v>0</v>
      </c>
      <c r="X218" s="188">
        <v>0</v>
      </c>
      <c r="Y218" s="188">
        <v>0</v>
      </c>
      <c r="Z218" s="188">
        <v>0</v>
      </c>
      <c r="AA218" s="188">
        <v>0</v>
      </c>
      <c r="AB218" s="188">
        <v>0</v>
      </c>
      <c r="AC218" s="188">
        <v>0</v>
      </c>
      <c r="AE218" s="291">
        <f t="shared" si="206"/>
        <v>68538.461538461532</v>
      </c>
      <c r="AF218" s="291">
        <f t="shared" si="207"/>
        <v>939207.07938461541</v>
      </c>
      <c r="AG218" s="291">
        <f t="shared" si="208"/>
        <v>205615.3846153846</v>
      </c>
      <c r="AH218" s="291">
        <f t="shared" si="209"/>
        <v>20561.538461538457</v>
      </c>
      <c r="AI218" s="291">
        <f t="shared" si="210"/>
        <v>27415.384615384617</v>
      </c>
      <c r="AJ218" s="291">
        <f t="shared" si="211"/>
        <v>68538.461538461532</v>
      </c>
      <c r="AK218" s="291">
        <f t="shared" si="212"/>
        <v>469603.53969230771</v>
      </c>
      <c r="AL218" s="291">
        <f t="shared" si="213"/>
        <v>34269.230769230766</v>
      </c>
      <c r="AM218" s="291">
        <f t="shared" si="214"/>
        <v>6853.8461538461543</v>
      </c>
      <c r="AN218" s="291">
        <f t="shared" si="215"/>
        <v>234801.7698461542</v>
      </c>
      <c r="AO218" s="291">
        <f t="shared" si="216"/>
        <v>137076.92307692306</v>
      </c>
      <c r="AP218" s="291">
        <f t="shared" si="217"/>
        <v>34269.230769230766</v>
      </c>
      <c r="AQ218" s="291">
        <f t="shared" si="218"/>
        <v>41123.076923076915</v>
      </c>
      <c r="AR218" s="291">
        <f t="shared" si="219"/>
        <v>274153.84615384613</v>
      </c>
      <c r="AS218" s="291">
        <f t="shared" si="220"/>
        <v>54830.769230769234</v>
      </c>
      <c r="AT218" s="291">
        <f t="shared" si="221"/>
        <v>6853.8461538461543</v>
      </c>
      <c r="AU218" s="291">
        <f t="shared" si="222"/>
        <v>137076.92307692306</v>
      </c>
      <c r="AV218" s="291">
        <f t="shared" si="223"/>
        <v>10966.153846153846</v>
      </c>
      <c r="AW218" s="291">
        <f t="shared" si="224"/>
        <v>10966.153846153846</v>
      </c>
      <c r="AX218" s="291">
        <f t="shared" si="225"/>
        <v>10966.153846153846</v>
      </c>
      <c r="AY218" s="291">
        <f t="shared" si="226"/>
        <v>10966.153846153846</v>
      </c>
      <c r="AZ218" s="291">
        <f t="shared" si="227"/>
        <v>10966.153846153846</v>
      </c>
      <c r="BA218" s="291">
        <f t="shared" si="228"/>
        <v>10966.153846153846</v>
      </c>
      <c r="BB218" s="291">
        <f t="shared" si="229"/>
        <v>137076.92307692306</v>
      </c>
      <c r="BC218" s="291">
        <f t="shared" si="230"/>
        <v>20561.538461538457</v>
      </c>
      <c r="BE218" s="238">
        <f t="shared" si="181"/>
        <v>0</v>
      </c>
      <c r="BF218" s="200">
        <f t="shared" si="182"/>
        <v>0</v>
      </c>
      <c r="BG218" s="200">
        <f t="shared" si="183"/>
        <v>0</v>
      </c>
      <c r="BH218" s="200">
        <f t="shared" si="184"/>
        <v>0</v>
      </c>
      <c r="BI218" s="200">
        <f t="shared" si="185"/>
        <v>0</v>
      </c>
      <c r="BJ218" s="200">
        <f t="shared" si="186"/>
        <v>0</v>
      </c>
      <c r="BK218" s="200">
        <f t="shared" si="187"/>
        <v>0</v>
      </c>
      <c r="BL218" s="200">
        <f t="shared" si="188"/>
        <v>0</v>
      </c>
      <c r="BM218" s="200">
        <f t="shared" si="189"/>
        <v>0</v>
      </c>
      <c r="BN218" s="200">
        <f t="shared" si="190"/>
        <v>0</v>
      </c>
      <c r="BO218" s="200">
        <f t="shared" si="191"/>
        <v>0</v>
      </c>
      <c r="BP218" s="200">
        <f t="shared" si="192"/>
        <v>0</v>
      </c>
      <c r="BQ218" s="200">
        <f t="shared" si="193"/>
        <v>0</v>
      </c>
      <c r="BR218" s="200">
        <f t="shared" si="194"/>
        <v>0</v>
      </c>
      <c r="BS218" s="200">
        <f t="shared" si="195"/>
        <v>0</v>
      </c>
      <c r="BT218" s="200">
        <f t="shared" si="196"/>
        <v>0</v>
      </c>
      <c r="BU218" s="200">
        <f t="shared" si="197"/>
        <v>0</v>
      </c>
      <c r="BV218" s="200">
        <f t="shared" si="198"/>
        <v>0</v>
      </c>
      <c r="BW218" s="200">
        <f t="shared" si="199"/>
        <v>0</v>
      </c>
      <c r="BX218" s="200">
        <f t="shared" si="200"/>
        <v>0</v>
      </c>
      <c r="BY218" s="200">
        <f t="shared" si="201"/>
        <v>0</v>
      </c>
      <c r="BZ218" s="200">
        <f t="shared" si="202"/>
        <v>0</v>
      </c>
      <c r="CA218" s="200">
        <f t="shared" si="203"/>
        <v>0</v>
      </c>
      <c r="CB218" s="200">
        <f t="shared" si="204"/>
        <v>0</v>
      </c>
      <c r="CC218" s="238">
        <f t="shared" si="205"/>
        <v>0</v>
      </c>
      <c r="CD218" s="187">
        <f t="shared" si="231"/>
        <v>0</v>
      </c>
    </row>
    <row r="219" spans="1:82" ht="13.9" x14ac:dyDescent="0.4">
      <c r="A219" s="12" t="str">
        <f>'Fibre Optic'!A219</f>
        <v>CBH Sidings NG</v>
      </c>
      <c r="B219" s="12">
        <f>'Fibre Optic'!B219</f>
        <v>42</v>
      </c>
      <c r="C219" t="str">
        <f>'Fibre Optic'!C219</f>
        <v>Ejanding</v>
      </c>
      <c r="D219" s="204">
        <f>'DORC build-up'!I163</f>
        <v>1.2</v>
      </c>
      <c r="E219" s="188">
        <v>0</v>
      </c>
      <c r="F219" s="188">
        <v>0</v>
      </c>
      <c r="G219" s="188">
        <v>0</v>
      </c>
      <c r="H219" s="188">
        <v>0</v>
      </c>
      <c r="I219" s="188">
        <v>0</v>
      </c>
      <c r="J219" s="188">
        <v>0</v>
      </c>
      <c r="K219" s="188">
        <v>0</v>
      </c>
      <c r="L219" s="188">
        <v>0</v>
      </c>
      <c r="M219" s="188">
        <v>0</v>
      </c>
      <c r="N219" s="188">
        <v>0</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E219" s="291">
        <f t="shared" si="206"/>
        <v>68538.461538461532</v>
      </c>
      <c r="AF219" s="291">
        <f t="shared" si="207"/>
        <v>939207.07938461541</v>
      </c>
      <c r="AG219" s="291">
        <f t="shared" si="208"/>
        <v>205615.3846153846</v>
      </c>
      <c r="AH219" s="291">
        <f t="shared" si="209"/>
        <v>20561.538461538457</v>
      </c>
      <c r="AI219" s="291">
        <f t="shared" si="210"/>
        <v>27415.384615384617</v>
      </c>
      <c r="AJ219" s="291">
        <f t="shared" si="211"/>
        <v>68538.461538461532</v>
      </c>
      <c r="AK219" s="291">
        <f t="shared" si="212"/>
        <v>469603.53969230771</v>
      </c>
      <c r="AL219" s="291">
        <f t="shared" si="213"/>
        <v>34269.230769230766</v>
      </c>
      <c r="AM219" s="291">
        <f t="shared" si="214"/>
        <v>6853.8461538461543</v>
      </c>
      <c r="AN219" s="291">
        <f t="shared" si="215"/>
        <v>234801.7698461542</v>
      </c>
      <c r="AO219" s="291">
        <f t="shared" si="216"/>
        <v>137076.92307692306</v>
      </c>
      <c r="AP219" s="291">
        <f t="shared" si="217"/>
        <v>34269.230769230766</v>
      </c>
      <c r="AQ219" s="291">
        <f t="shared" si="218"/>
        <v>41123.076923076915</v>
      </c>
      <c r="AR219" s="291">
        <f t="shared" si="219"/>
        <v>274153.84615384613</v>
      </c>
      <c r="AS219" s="291">
        <f t="shared" si="220"/>
        <v>54830.769230769234</v>
      </c>
      <c r="AT219" s="291">
        <f t="shared" si="221"/>
        <v>6853.8461538461543</v>
      </c>
      <c r="AU219" s="291">
        <f t="shared" si="222"/>
        <v>137076.92307692306</v>
      </c>
      <c r="AV219" s="291">
        <f t="shared" si="223"/>
        <v>10966.153846153846</v>
      </c>
      <c r="AW219" s="291">
        <f t="shared" si="224"/>
        <v>10966.153846153846</v>
      </c>
      <c r="AX219" s="291">
        <f t="shared" si="225"/>
        <v>10966.153846153846</v>
      </c>
      <c r="AY219" s="291">
        <f t="shared" si="226"/>
        <v>10966.153846153846</v>
      </c>
      <c r="AZ219" s="291">
        <f t="shared" si="227"/>
        <v>10966.153846153846</v>
      </c>
      <c r="BA219" s="291">
        <f t="shared" si="228"/>
        <v>10966.153846153846</v>
      </c>
      <c r="BB219" s="291">
        <f t="shared" si="229"/>
        <v>137076.92307692306</v>
      </c>
      <c r="BC219" s="291">
        <f t="shared" si="230"/>
        <v>20561.538461538457</v>
      </c>
      <c r="BE219" s="238">
        <f t="shared" si="181"/>
        <v>0</v>
      </c>
      <c r="BF219" s="200">
        <f t="shared" si="182"/>
        <v>0</v>
      </c>
      <c r="BG219" s="200">
        <f t="shared" si="183"/>
        <v>0</v>
      </c>
      <c r="BH219" s="200">
        <f t="shared" si="184"/>
        <v>0</v>
      </c>
      <c r="BI219" s="200">
        <f t="shared" si="185"/>
        <v>0</v>
      </c>
      <c r="BJ219" s="200">
        <f t="shared" si="186"/>
        <v>0</v>
      </c>
      <c r="BK219" s="200">
        <f t="shared" si="187"/>
        <v>0</v>
      </c>
      <c r="BL219" s="200">
        <f t="shared" si="188"/>
        <v>0</v>
      </c>
      <c r="BM219" s="200">
        <f t="shared" si="189"/>
        <v>0</v>
      </c>
      <c r="BN219" s="200">
        <f t="shared" si="190"/>
        <v>0</v>
      </c>
      <c r="BO219" s="200">
        <f t="shared" si="191"/>
        <v>0</v>
      </c>
      <c r="BP219" s="200">
        <f t="shared" si="192"/>
        <v>0</v>
      </c>
      <c r="BQ219" s="200">
        <f t="shared" si="193"/>
        <v>0</v>
      </c>
      <c r="BR219" s="200">
        <f t="shared" si="194"/>
        <v>0</v>
      </c>
      <c r="BS219" s="200">
        <f t="shared" si="195"/>
        <v>0</v>
      </c>
      <c r="BT219" s="200">
        <f t="shared" si="196"/>
        <v>0</v>
      </c>
      <c r="BU219" s="200">
        <f t="shared" si="197"/>
        <v>0</v>
      </c>
      <c r="BV219" s="200">
        <f t="shared" si="198"/>
        <v>0</v>
      </c>
      <c r="BW219" s="200">
        <f t="shared" si="199"/>
        <v>0</v>
      </c>
      <c r="BX219" s="200">
        <f t="shared" si="200"/>
        <v>0</v>
      </c>
      <c r="BY219" s="200">
        <f t="shared" si="201"/>
        <v>0</v>
      </c>
      <c r="BZ219" s="200">
        <f t="shared" si="202"/>
        <v>0</v>
      </c>
      <c r="CA219" s="200">
        <f t="shared" si="203"/>
        <v>0</v>
      </c>
      <c r="CB219" s="200">
        <f t="shared" si="204"/>
        <v>0</v>
      </c>
      <c r="CC219" s="238">
        <f t="shared" si="205"/>
        <v>0</v>
      </c>
      <c r="CD219" s="187">
        <f t="shared" si="231"/>
        <v>0</v>
      </c>
    </row>
    <row r="220" spans="1:82" ht="13.9" x14ac:dyDescent="0.4">
      <c r="A220" s="12" t="str">
        <f>'Fibre Optic'!A220</f>
        <v>CBH Sidings NG</v>
      </c>
      <c r="B220" s="12">
        <f>'Fibre Optic'!B220</f>
        <v>42</v>
      </c>
      <c r="C220" t="str">
        <f>'Fibre Optic'!C220</f>
        <v>Gabbin</v>
      </c>
      <c r="D220" s="204">
        <f>'DORC build-up'!I164</f>
        <v>1.2</v>
      </c>
      <c r="E220" s="188">
        <v>0</v>
      </c>
      <c r="F220" s="188">
        <v>0</v>
      </c>
      <c r="G220" s="188">
        <v>0</v>
      </c>
      <c r="H220" s="188">
        <v>0</v>
      </c>
      <c r="I220" s="188">
        <v>0</v>
      </c>
      <c r="J220" s="188">
        <v>0</v>
      </c>
      <c r="K220" s="188">
        <v>0</v>
      </c>
      <c r="L220" s="188">
        <v>0</v>
      </c>
      <c r="M220" s="188">
        <v>0</v>
      </c>
      <c r="N220" s="188">
        <v>0</v>
      </c>
      <c r="O220" s="188">
        <v>0</v>
      </c>
      <c r="P220" s="188">
        <v>0</v>
      </c>
      <c r="Q220" s="188">
        <v>0</v>
      </c>
      <c r="R220" s="188">
        <v>0</v>
      </c>
      <c r="S220" s="188">
        <v>0</v>
      </c>
      <c r="T220" s="188">
        <v>0</v>
      </c>
      <c r="U220" s="188">
        <v>0</v>
      </c>
      <c r="V220" s="188">
        <v>0</v>
      </c>
      <c r="W220" s="188">
        <v>0</v>
      </c>
      <c r="X220" s="188">
        <v>0</v>
      </c>
      <c r="Y220" s="188">
        <v>0</v>
      </c>
      <c r="Z220" s="188">
        <v>0</v>
      </c>
      <c r="AA220" s="188">
        <v>0</v>
      </c>
      <c r="AB220" s="188">
        <v>0</v>
      </c>
      <c r="AC220" s="188">
        <v>0</v>
      </c>
      <c r="AE220" s="291">
        <f t="shared" si="206"/>
        <v>68538.461538461532</v>
      </c>
      <c r="AF220" s="291">
        <f t="shared" si="207"/>
        <v>939207.07938461541</v>
      </c>
      <c r="AG220" s="291">
        <f t="shared" si="208"/>
        <v>205615.3846153846</v>
      </c>
      <c r="AH220" s="291">
        <f t="shared" si="209"/>
        <v>20561.538461538457</v>
      </c>
      <c r="AI220" s="291">
        <f t="shared" si="210"/>
        <v>27415.384615384617</v>
      </c>
      <c r="AJ220" s="291">
        <f t="shared" si="211"/>
        <v>68538.461538461532</v>
      </c>
      <c r="AK220" s="291">
        <f t="shared" si="212"/>
        <v>469603.53969230771</v>
      </c>
      <c r="AL220" s="291">
        <f t="shared" si="213"/>
        <v>34269.230769230766</v>
      </c>
      <c r="AM220" s="291">
        <f t="shared" si="214"/>
        <v>6853.8461538461543</v>
      </c>
      <c r="AN220" s="291">
        <f t="shared" si="215"/>
        <v>234801.7698461542</v>
      </c>
      <c r="AO220" s="291">
        <f t="shared" si="216"/>
        <v>137076.92307692306</v>
      </c>
      <c r="AP220" s="291">
        <f t="shared" si="217"/>
        <v>34269.230769230766</v>
      </c>
      <c r="AQ220" s="291">
        <f t="shared" si="218"/>
        <v>41123.076923076915</v>
      </c>
      <c r="AR220" s="291">
        <f t="shared" si="219"/>
        <v>274153.84615384613</v>
      </c>
      <c r="AS220" s="291">
        <f t="shared" si="220"/>
        <v>54830.769230769234</v>
      </c>
      <c r="AT220" s="291">
        <f t="shared" si="221"/>
        <v>6853.8461538461543</v>
      </c>
      <c r="AU220" s="291">
        <f t="shared" si="222"/>
        <v>137076.92307692306</v>
      </c>
      <c r="AV220" s="291">
        <f t="shared" si="223"/>
        <v>10966.153846153846</v>
      </c>
      <c r="AW220" s="291">
        <f t="shared" si="224"/>
        <v>10966.153846153846</v>
      </c>
      <c r="AX220" s="291">
        <f t="shared" si="225"/>
        <v>10966.153846153846</v>
      </c>
      <c r="AY220" s="291">
        <f t="shared" si="226"/>
        <v>10966.153846153846</v>
      </c>
      <c r="AZ220" s="291">
        <f t="shared" si="227"/>
        <v>10966.153846153846</v>
      </c>
      <c r="BA220" s="291">
        <f t="shared" si="228"/>
        <v>10966.153846153846</v>
      </c>
      <c r="BB220" s="291">
        <f t="shared" si="229"/>
        <v>137076.92307692306</v>
      </c>
      <c r="BC220" s="291">
        <f t="shared" si="230"/>
        <v>20561.538461538457</v>
      </c>
      <c r="BE220" s="238">
        <f t="shared" si="181"/>
        <v>0</v>
      </c>
      <c r="BF220" s="200">
        <f t="shared" si="182"/>
        <v>0</v>
      </c>
      <c r="BG220" s="200">
        <f t="shared" si="183"/>
        <v>0</v>
      </c>
      <c r="BH220" s="200">
        <f t="shared" si="184"/>
        <v>0</v>
      </c>
      <c r="BI220" s="200">
        <f t="shared" si="185"/>
        <v>0</v>
      </c>
      <c r="BJ220" s="200">
        <f t="shared" si="186"/>
        <v>0</v>
      </c>
      <c r="BK220" s="200">
        <f t="shared" si="187"/>
        <v>0</v>
      </c>
      <c r="BL220" s="200">
        <f t="shared" si="188"/>
        <v>0</v>
      </c>
      <c r="BM220" s="200">
        <f t="shared" si="189"/>
        <v>0</v>
      </c>
      <c r="BN220" s="200">
        <f t="shared" si="190"/>
        <v>0</v>
      </c>
      <c r="BO220" s="200">
        <f t="shared" si="191"/>
        <v>0</v>
      </c>
      <c r="BP220" s="200">
        <f t="shared" si="192"/>
        <v>0</v>
      </c>
      <c r="BQ220" s="200">
        <f t="shared" si="193"/>
        <v>0</v>
      </c>
      <c r="BR220" s="200">
        <f t="shared" si="194"/>
        <v>0</v>
      </c>
      <c r="BS220" s="200">
        <f t="shared" si="195"/>
        <v>0</v>
      </c>
      <c r="BT220" s="200">
        <f t="shared" si="196"/>
        <v>0</v>
      </c>
      <c r="BU220" s="200">
        <f t="shared" si="197"/>
        <v>0</v>
      </c>
      <c r="BV220" s="200">
        <f t="shared" si="198"/>
        <v>0</v>
      </c>
      <c r="BW220" s="200">
        <f t="shared" si="199"/>
        <v>0</v>
      </c>
      <c r="BX220" s="200">
        <f t="shared" si="200"/>
        <v>0</v>
      </c>
      <c r="BY220" s="200">
        <f t="shared" si="201"/>
        <v>0</v>
      </c>
      <c r="BZ220" s="200">
        <f t="shared" si="202"/>
        <v>0</v>
      </c>
      <c r="CA220" s="200">
        <f t="shared" si="203"/>
        <v>0</v>
      </c>
      <c r="CB220" s="200">
        <f t="shared" si="204"/>
        <v>0</v>
      </c>
      <c r="CC220" s="238">
        <f t="shared" si="205"/>
        <v>0</v>
      </c>
      <c r="CD220" s="187">
        <f t="shared" si="231"/>
        <v>0</v>
      </c>
    </row>
    <row r="221" spans="1:82" ht="13.9" x14ac:dyDescent="0.4">
      <c r="A221" s="12" t="str">
        <f>'Fibre Optic'!A221</f>
        <v>CBH Sidings NG</v>
      </c>
      <c r="B221" s="12">
        <f>'Fibre Optic'!B221</f>
        <v>42</v>
      </c>
      <c r="C221" t="str">
        <f>'Fibre Optic'!C221</f>
        <v>Goomalling</v>
      </c>
      <c r="D221" s="204">
        <f>'DORC build-up'!I165</f>
        <v>1.2</v>
      </c>
      <c r="E221" s="188">
        <v>0</v>
      </c>
      <c r="F221" s="188">
        <v>0</v>
      </c>
      <c r="G221" s="188">
        <v>0</v>
      </c>
      <c r="H221" s="188">
        <v>0</v>
      </c>
      <c r="I221" s="188">
        <v>0</v>
      </c>
      <c r="J221" s="188">
        <v>0</v>
      </c>
      <c r="K221" s="188">
        <v>0</v>
      </c>
      <c r="L221" s="188">
        <v>0</v>
      </c>
      <c r="M221" s="188">
        <v>0</v>
      </c>
      <c r="N221" s="188">
        <v>0</v>
      </c>
      <c r="O221" s="188">
        <v>0</v>
      </c>
      <c r="P221" s="188">
        <v>0</v>
      </c>
      <c r="Q221" s="188">
        <v>0</v>
      </c>
      <c r="R221" s="188">
        <v>0</v>
      </c>
      <c r="S221" s="188">
        <v>0</v>
      </c>
      <c r="T221" s="188">
        <v>0</v>
      </c>
      <c r="U221" s="188">
        <v>0</v>
      </c>
      <c r="V221" s="188">
        <v>0</v>
      </c>
      <c r="W221" s="188">
        <v>0</v>
      </c>
      <c r="X221" s="188">
        <v>0</v>
      </c>
      <c r="Y221" s="188">
        <v>0</v>
      </c>
      <c r="Z221" s="188">
        <v>0</v>
      </c>
      <c r="AA221" s="188">
        <v>0</v>
      </c>
      <c r="AB221" s="188">
        <v>0</v>
      </c>
      <c r="AC221" s="188">
        <v>0</v>
      </c>
      <c r="AE221" s="291">
        <f t="shared" si="206"/>
        <v>68538.461538461532</v>
      </c>
      <c r="AF221" s="291">
        <f t="shared" si="207"/>
        <v>939207.07938461541</v>
      </c>
      <c r="AG221" s="291">
        <f t="shared" si="208"/>
        <v>205615.3846153846</v>
      </c>
      <c r="AH221" s="291">
        <f t="shared" si="209"/>
        <v>20561.538461538457</v>
      </c>
      <c r="AI221" s="291">
        <f t="shared" si="210"/>
        <v>27415.384615384617</v>
      </c>
      <c r="AJ221" s="291">
        <f t="shared" si="211"/>
        <v>68538.461538461532</v>
      </c>
      <c r="AK221" s="291">
        <f t="shared" si="212"/>
        <v>469603.53969230771</v>
      </c>
      <c r="AL221" s="291">
        <f t="shared" si="213"/>
        <v>34269.230769230766</v>
      </c>
      <c r="AM221" s="291">
        <f t="shared" si="214"/>
        <v>6853.8461538461543</v>
      </c>
      <c r="AN221" s="291">
        <f t="shared" si="215"/>
        <v>234801.7698461542</v>
      </c>
      <c r="AO221" s="291">
        <f t="shared" si="216"/>
        <v>137076.92307692306</v>
      </c>
      <c r="AP221" s="291">
        <f t="shared" si="217"/>
        <v>34269.230769230766</v>
      </c>
      <c r="AQ221" s="291">
        <f t="shared" si="218"/>
        <v>41123.076923076915</v>
      </c>
      <c r="AR221" s="291">
        <f t="shared" si="219"/>
        <v>274153.84615384613</v>
      </c>
      <c r="AS221" s="291">
        <f t="shared" si="220"/>
        <v>54830.769230769234</v>
      </c>
      <c r="AT221" s="291">
        <f t="shared" si="221"/>
        <v>6853.8461538461543</v>
      </c>
      <c r="AU221" s="291">
        <f t="shared" si="222"/>
        <v>137076.92307692306</v>
      </c>
      <c r="AV221" s="291">
        <f t="shared" si="223"/>
        <v>10966.153846153846</v>
      </c>
      <c r="AW221" s="291">
        <f t="shared" si="224"/>
        <v>10966.153846153846</v>
      </c>
      <c r="AX221" s="291">
        <f t="shared" si="225"/>
        <v>10966.153846153846</v>
      </c>
      <c r="AY221" s="291">
        <f t="shared" si="226"/>
        <v>10966.153846153846</v>
      </c>
      <c r="AZ221" s="291">
        <f t="shared" si="227"/>
        <v>10966.153846153846</v>
      </c>
      <c r="BA221" s="291">
        <f t="shared" si="228"/>
        <v>10966.153846153846</v>
      </c>
      <c r="BB221" s="291">
        <f t="shared" si="229"/>
        <v>137076.92307692306</v>
      </c>
      <c r="BC221" s="291">
        <f t="shared" si="230"/>
        <v>20561.538461538457</v>
      </c>
      <c r="BE221" s="238">
        <f t="shared" si="181"/>
        <v>0</v>
      </c>
      <c r="BF221" s="200">
        <f t="shared" si="182"/>
        <v>0</v>
      </c>
      <c r="BG221" s="200">
        <f t="shared" si="183"/>
        <v>0</v>
      </c>
      <c r="BH221" s="200">
        <f t="shared" si="184"/>
        <v>0</v>
      </c>
      <c r="BI221" s="200">
        <f t="shared" si="185"/>
        <v>0</v>
      </c>
      <c r="BJ221" s="200">
        <f t="shared" si="186"/>
        <v>0</v>
      </c>
      <c r="BK221" s="200">
        <f t="shared" si="187"/>
        <v>0</v>
      </c>
      <c r="BL221" s="200">
        <f t="shared" si="188"/>
        <v>0</v>
      </c>
      <c r="BM221" s="200">
        <f t="shared" si="189"/>
        <v>0</v>
      </c>
      <c r="BN221" s="200">
        <f t="shared" si="190"/>
        <v>0</v>
      </c>
      <c r="BO221" s="200">
        <f t="shared" si="191"/>
        <v>0</v>
      </c>
      <c r="BP221" s="200">
        <f t="shared" si="192"/>
        <v>0</v>
      </c>
      <c r="BQ221" s="200">
        <f t="shared" si="193"/>
        <v>0</v>
      </c>
      <c r="BR221" s="200">
        <f t="shared" si="194"/>
        <v>0</v>
      </c>
      <c r="BS221" s="200">
        <f t="shared" si="195"/>
        <v>0</v>
      </c>
      <c r="BT221" s="200">
        <f t="shared" si="196"/>
        <v>0</v>
      </c>
      <c r="BU221" s="200">
        <f t="shared" si="197"/>
        <v>0</v>
      </c>
      <c r="BV221" s="200">
        <f t="shared" si="198"/>
        <v>0</v>
      </c>
      <c r="BW221" s="200">
        <f t="shared" si="199"/>
        <v>0</v>
      </c>
      <c r="BX221" s="200">
        <f t="shared" si="200"/>
        <v>0</v>
      </c>
      <c r="BY221" s="200">
        <f t="shared" si="201"/>
        <v>0</v>
      </c>
      <c r="BZ221" s="200">
        <f t="shared" si="202"/>
        <v>0</v>
      </c>
      <c r="CA221" s="200">
        <f t="shared" si="203"/>
        <v>0</v>
      </c>
      <c r="CB221" s="200">
        <f t="shared" si="204"/>
        <v>0</v>
      </c>
      <c r="CC221" s="238">
        <f t="shared" si="205"/>
        <v>0</v>
      </c>
      <c r="CD221" s="187">
        <f t="shared" si="231"/>
        <v>0</v>
      </c>
    </row>
    <row r="222" spans="1:82" ht="13.9" x14ac:dyDescent="0.4">
      <c r="A222" s="12" t="str">
        <f>'Fibre Optic'!A222</f>
        <v>CBH Sidings NG</v>
      </c>
      <c r="B222" s="12">
        <f>'Fibre Optic'!B222</f>
        <v>42</v>
      </c>
      <c r="C222" t="str">
        <f>'Fibre Optic'!C222</f>
        <v>Hyden</v>
      </c>
      <c r="D222" s="204">
        <f>'DORC build-up'!I166</f>
        <v>0</v>
      </c>
      <c r="E222" s="188">
        <v>0</v>
      </c>
      <c r="F222" s="188">
        <v>0</v>
      </c>
      <c r="G222" s="188">
        <v>0</v>
      </c>
      <c r="H222" s="188">
        <v>0</v>
      </c>
      <c r="I222" s="188">
        <v>0</v>
      </c>
      <c r="J222" s="188">
        <v>0</v>
      </c>
      <c r="K222" s="188">
        <v>0</v>
      </c>
      <c r="L222" s="188">
        <v>0</v>
      </c>
      <c r="M222" s="188">
        <v>0</v>
      </c>
      <c r="N222" s="188">
        <v>0</v>
      </c>
      <c r="O222" s="188">
        <v>0</v>
      </c>
      <c r="P222" s="188">
        <v>0</v>
      </c>
      <c r="Q222" s="188">
        <v>0</v>
      </c>
      <c r="R222" s="188">
        <v>0</v>
      </c>
      <c r="S222" s="188">
        <v>0</v>
      </c>
      <c r="T222" s="188">
        <v>0</v>
      </c>
      <c r="U222" s="188">
        <v>0</v>
      </c>
      <c r="V222" s="188">
        <v>0</v>
      </c>
      <c r="W222" s="188">
        <v>0</v>
      </c>
      <c r="X222" s="188">
        <v>0</v>
      </c>
      <c r="Y222" s="188">
        <v>0</v>
      </c>
      <c r="Z222" s="188">
        <v>0</v>
      </c>
      <c r="AA222" s="188">
        <v>0</v>
      </c>
      <c r="AB222" s="188">
        <v>0</v>
      </c>
      <c r="AC222" s="188">
        <v>0</v>
      </c>
      <c r="AE222" s="291">
        <f t="shared" si="206"/>
        <v>68538.461538461532</v>
      </c>
      <c r="AF222" s="291">
        <f t="shared" si="207"/>
        <v>939207.07938461541</v>
      </c>
      <c r="AG222" s="291">
        <f t="shared" si="208"/>
        <v>205615.3846153846</v>
      </c>
      <c r="AH222" s="291">
        <f t="shared" si="209"/>
        <v>20561.538461538457</v>
      </c>
      <c r="AI222" s="291">
        <f t="shared" si="210"/>
        <v>27415.384615384617</v>
      </c>
      <c r="AJ222" s="291">
        <f t="shared" si="211"/>
        <v>68538.461538461532</v>
      </c>
      <c r="AK222" s="291">
        <f t="shared" si="212"/>
        <v>469603.53969230771</v>
      </c>
      <c r="AL222" s="291">
        <f t="shared" si="213"/>
        <v>34269.230769230766</v>
      </c>
      <c r="AM222" s="291">
        <f t="shared" si="214"/>
        <v>6853.8461538461543</v>
      </c>
      <c r="AN222" s="291">
        <f t="shared" si="215"/>
        <v>234801.7698461542</v>
      </c>
      <c r="AO222" s="291">
        <f t="shared" si="216"/>
        <v>137076.92307692306</v>
      </c>
      <c r="AP222" s="291">
        <f t="shared" si="217"/>
        <v>34269.230769230766</v>
      </c>
      <c r="AQ222" s="291">
        <f t="shared" si="218"/>
        <v>41123.076923076915</v>
      </c>
      <c r="AR222" s="291">
        <f t="shared" si="219"/>
        <v>274153.84615384613</v>
      </c>
      <c r="AS222" s="291">
        <f t="shared" si="220"/>
        <v>54830.769230769234</v>
      </c>
      <c r="AT222" s="291">
        <f t="shared" si="221"/>
        <v>6853.8461538461543</v>
      </c>
      <c r="AU222" s="291">
        <f t="shared" si="222"/>
        <v>137076.92307692306</v>
      </c>
      <c r="AV222" s="291">
        <f t="shared" si="223"/>
        <v>10966.153846153846</v>
      </c>
      <c r="AW222" s="291">
        <f t="shared" si="224"/>
        <v>10966.153846153846</v>
      </c>
      <c r="AX222" s="291">
        <f t="shared" si="225"/>
        <v>10966.153846153846</v>
      </c>
      <c r="AY222" s="291">
        <f t="shared" si="226"/>
        <v>10966.153846153846</v>
      </c>
      <c r="AZ222" s="291">
        <f t="shared" si="227"/>
        <v>10966.153846153846</v>
      </c>
      <c r="BA222" s="291">
        <f t="shared" si="228"/>
        <v>10966.153846153846</v>
      </c>
      <c r="BB222" s="291">
        <f t="shared" si="229"/>
        <v>137076.92307692306</v>
      </c>
      <c r="BC222" s="291">
        <f t="shared" si="230"/>
        <v>20561.538461538457</v>
      </c>
      <c r="BE222" s="238">
        <f t="shared" si="181"/>
        <v>0</v>
      </c>
      <c r="BF222" s="200">
        <f t="shared" si="182"/>
        <v>0</v>
      </c>
      <c r="BG222" s="200">
        <f t="shared" si="183"/>
        <v>0</v>
      </c>
      <c r="BH222" s="200">
        <f t="shared" si="184"/>
        <v>0</v>
      </c>
      <c r="BI222" s="200">
        <f t="shared" si="185"/>
        <v>0</v>
      </c>
      <c r="BJ222" s="200">
        <f t="shared" si="186"/>
        <v>0</v>
      </c>
      <c r="BK222" s="200">
        <f t="shared" si="187"/>
        <v>0</v>
      </c>
      <c r="BL222" s="200">
        <f t="shared" si="188"/>
        <v>0</v>
      </c>
      <c r="BM222" s="200">
        <f t="shared" si="189"/>
        <v>0</v>
      </c>
      <c r="BN222" s="200">
        <f t="shared" si="190"/>
        <v>0</v>
      </c>
      <c r="BO222" s="200">
        <f t="shared" si="191"/>
        <v>0</v>
      </c>
      <c r="BP222" s="200">
        <f t="shared" si="192"/>
        <v>0</v>
      </c>
      <c r="BQ222" s="200">
        <f t="shared" si="193"/>
        <v>0</v>
      </c>
      <c r="BR222" s="200">
        <f t="shared" si="194"/>
        <v>0</v>
      </c>
      <c r="BS222" s="200">
        <f t="shared" si="195"/>
        <v>0</v>
      </c>
      <c r="BT222" s="200">
        <f t="shared" si="196"/>
        <v>0</v>
      </c>
      <c r="BU222" s="200">
        <f t="shared" si="197"/>
        <v>0</v>
      </c>
      <c r="BV222" s="200">
        <f t="shared" si="198"/>
        <v>0</v>
      </c>
      <c r="BW222" s="200">
        <f t="shared" si="199"/>
        <v>0</v>
      </c>
      <c r="BX222" s="200">
        <f t="shared" si="200"/>
        <v>0</v>
      </c>
      <c r="BY222" s="200">
        <f t="shared" si="201"/>
        <v>0</v>
      </c>
      <c r="BZ222" s="200">
        <f t="shared" si="202"/>
        <v>0</v>
      </c>
      <c r="CA222" s="200">
        <f t="shared" si="203"/>
        <v>0</v>
      </c>
      <c r="CB222" s="200">
        <f t="shared" si="204"/>
        <v>0</v>
      </c>
      <c r="CC222" s="238">
        <f t="shared" si="205"/>
        <v>0</v>
      </c>
      <c r="CD222" s="187">
        <f t="shared" si="231"/>
        <v>0</v>
      </c>
    </row>
    <row r="223" spans="1:82" ht="13.9" x14ac:dyDescent="0.4">
      <c r="A223" s="12" t="str">
        <f>'Fibre Optic'!A223</f>
        <v>CBH Sidings NG</v>
      </c>
      <c r="B223" s="12">
        <f>'Fibre Optic'!B223</f>
        <v>42</v>
      </c>
      <c r="C223" t="str">
        <f>'Fibre Optic'!C223</f>
        <v>Jennacubbine</v>
      </c>
      <c r="D223" s="204">
        <f>'DORC build-up'!I167</f>
        <v>1.2</v>
      </c>
      <c r="E223" s="188">
        <v>0</v>
      </c>
      <c r="F223" s="188">
        <v>0</v>
      </c>
      <c r="G223" s="188">
        <v>0</v>
      </c>
      <c r="H223" s="188">
        <v>0</v>
      </c>
      <c r="I223" s="188">
        <v>0</v>
      </c>
      <c r="J223" s="188">
        <v>0</v>
      </c>
      <c r="K223" s="188">
        <v>0</v>
      </c>
      <c r="L223" s="188">
        <v>0</v>
      </c>
      <c r="M223" s="188">
        <v>0</v>
      </c>
      <c r="N223" s="188">
        <v>0</v>
      </c>
      <c r="O223" s="188">
        <v>0</v>
      </c>
      <c r="P223" s="188">
        <v>0</v>
      </c>
      <c r="Q223" s="188">
        <v>0</v>
      </c>
      <c r="R223" s="188">
        <v>0</v>
      </c>
      <c r="S223" s="188">
        <v>0</v>
      </c>
      <c r="T223" s="188">
        <v>0</v>
      </c>
      <c r="U223" s="188">
        <v>0</v>
      </c>
      <c r="V223" s="188">
        <v>0</v>
      </c>
      <c r="W223" s="188">
        <v>0</v>
      </c>
      <c r="X223" s="188">
        <v>0</v>
      </c>
      <c r="Y223" s="188">
        <v>0</v>
      </c>
      <c r="Z223" s="188">
        <v>0</v>
      </c>
      <c r="AA223" s="188">
        <v>0</v>
      </c>
      <c r="AB223" s="188">
        <v>0</v>
      </c>
      <c r="AC223" s="188">
        <v>0</v>
      </c>
      <c r="AE223" s="291">
        <f t="shared" si="206"/>
        <v>68538.461538461532</v>
      </c>
      <c r="AF223" s="291">
        <f t="shared" si="207"/>
        <v>939207.07938461541</v>
      </c>
      <c r="AG223" s="291">
        <f t="shared" si="208"/>
        <v>205615.3846153846</v>
      </c>
      <c r="AH223" s="291">
        <f t="shared" si="209"/>
        <v>20561.538461538457</v>
      </c>
      <c r="AI223" s="291">
        <f t="shared" si="210"/>
        <v>27415.384615384617</v>
      </c>
      <c r="AJ223" s="291">
        <f t="shared" si="211"/>
        <v>68538.461538461532</v>
      </c>
      <c r="AK223" s="291">
        <f t="shared" si="212"/>
        <v>469603.53969230771</v>
      </c>
      <c r="AL223" s="291">
        <f t="shared" si="213"/>
        <v>34269.230769230766</v>
      </c>
      <c r="AM223" s="291">
        <f t="shared" si="214"/>
        <v>6853.8461538461543</v>
      </c>
      <c r="AN223" s="291">
        <f t="shared" si="215"/>
        <v>234801.7698461542</v>
      </c>
      <c r="AO223" s="291">
        <f t="shared" si="216"/>
        <v>137076.92307692306</v>
      </c>
      <c r="AP223" s="291">
        <f t="shared" si="217"/>
        <v>34269.230769230766</v>
      </c>
      <c r="AQ223" s="291">
        <f t="shared" si="218"/>
        <v>41123.076923076915</v>
      </c>
      <c r="AR223" s="291">
        <f t="shared" si="219"/>
        <v>274153.84615384613</v>
      </c>
      <c r="AS223" s="291">
        <f t="shared" si="220"/>
        <v>54830.769230769234</v>
      </c>
      <c r="AT223" s="291">
        <f t="shared" si="221"/>
        <v>6853.8461538461543</v>
      </c>
      <c r="AU223" s="291">
        <f t="shared" si="222"/>
        <v>137076.92307692306</v>
      </c>
      <c r="AV223" s="291">
        <f t="shared" si="223"/>
        <v>10966.153846153846</v>
      </c>
      <c r="AW223" s="291">
        <f t="shared" si="224"/>
        <v>10966.153846153846</v>
      </c>
      <c r="AX223" s="291">
        <f t="shared" si="225"/>
        <v>10966.153846153846</v>
      </c>
      <c r="AY223" s="291">
        <f t="shared" si="226"/>
        <v>10966.153846153846</v>
      </c>
      <c r="AZ223" s="291">
        <f t="shared" si="227"/>
        <v>10966.153846153846</v>
      </c>
      <c r="BA223" s="291">
        <f t="shared" si="228"/>
        <v>10966.153846153846</v>
      </c>
      <c r="BB223" s="291">
        <f t="shared" si="229"/>
        <v>137076.92307692306</v>
      </c>
      <c r="BC223" s="291">
        <f t="shared" si="230"/>
        <v>20561.538461538457</v>
      </c>
      <c r="BE223" s="238">
        <f t="shared" si="181"/>
        <v>0</v>
      </c>
      <c r="BF223" s="200">
        <f t="shared" si="182"/>
        <v>0</v>
      </c>
      <c r="BG223" s="200">
        <f t="shared" si="183"/>
        <v>0</v>
      </c>
      <c r="BH223" s="200">
        <f t="shared" si="184"/>
        <v>0</v>
      </c>
      <c r="BI223" s="200">
        <f t="shared" si="185"/>
        <v>0</v>
      </c>
      <c r="BJ223" s="200">
        <f t="shared" si="186"/>
        <v>0</v>
      </c>
      <c r="BK223" s="200">
        <f t="shared" si="187"/>
        <v>0</v>
      </c>
      <c r="BL223" s="200">
        <f t="shared" si="188"/>
        <v>0</v>
      </c>
      <c r="BM223" s="200">
        <f t="shared" si="189"/>
        <v>0</v>
      </c>
      <c r="BN223" s="200">
        <f t="shared" si="190"/>
        <v>0</v>
      </c>
      <c r="BO223" s="200">
        <f t="shared" si="191"/>
        <v>0</v>
      </c>
      <c r="BP223" s="200">
        <f t="shared" si="192"/>
        <v>0</v>
      </c>
      <c r="BQ223" s="200">
        <f t="shared" si="193"/>
        <v>0</v>
      </c>
      <c r="BR223" s="200">
        <f t="shared" si="194"/>
        <v>0</v>
      </c>
      <c r="BS223" s="200">
        <f t="shared" si="195"/>
        <v>0</v>
      </c>
      <c r="BT223" s="200">
        <f t="shared" si="196"/>
        <v>0</v>
      </c>
      <c r="BU223" s="200">
        <f t="shared" si="197"/>
        <v>0</v>
      </c>
      <c r="BV223" s="200">
        <f t="shared" si="198"/>
        <v>0</v>
      </c>
      <c r="BW223" s="200">
        <f t="shared" si="199"/>
        <v>0</v>
      </c>
      <c r="BX223" s="200">
        <f t="shared" si="200"/>
        <v>0</v>
      </c>
      <c r="BY223" s="200">
        <f t="shared" si="201"/>
        <v>0</v>
      </c>
      <c r="BZ223" s="200">
        <f t="shared" si="202"/>
        <v>0</v>
      </c>
      <c r="CA223" s="200">
        <f t="shared" si="203"/>
        <v>0</v>
      </c>
      <c r="CB223" s="200">
        <f t="shared" si="204"/>
        <v>0</v>
      </c>
      <c r="CC223" s="238">
        <f t="shared" si="205"/>
        <v>0</v>
      </c>
      <c r="CD223" s="187">
        <f t="shared" si="231"/>
        <v>0</v>
      </c>
    </row>
    <row r="224" spans="1:82" ht="13.9" x14ac:dyDescent="0.4">
      <c r="A224" s="12" t="str">
        <f>'Fibre Optic'!A224</f>
        <v>CBH Sidings NG</v>
      </c>
      <c r="B224" s="12">
        <f>'Fibre Optic'!B224</f>
        <v>42</v>
      </c>
      <c r="C224" t="str">
        <f>'Fibre Optic'!C224</f>
        <v>Kalannie</v>
      </c>
      <c r="D224" s="204">
        <f>'DORC build-up'!I168</f>
        <v>1.2</v>
      </c>
      <c r="E224" s="188">
        <v>0</v>
      </c>
      <c r="F224" s="188">
        <v>0</v>
      </c>
      <c r="G224" s="188">
        <v>0</v>
      </c>
      <c r="H224" s="188">
        <v>0</v>
      </c>
      <c r="I224" s="188">
        <v>0</v>
      </c>
      <c r="J224" s="188">
        <v>0</v>
      </c>
      <c r="K224" s="188">
        <v>0</v>
      </c>
      <c r="L224" s="188">
        <v>0</v>
      </c>
      <c r="M224" s="188">
        <v>0</v>
      </c>
      <c r="N224" s="188">
        <v>0</v>
      </c>
      <c r="O224" s="188">
        <v>0</v>
      </c>
      <c r="P224" s="188">
        <v>0</v>
      </c>
      <c r="Q224" s="188">
        <v>0</v>
      </c>
      <c r="R224" s="188">
        <v>0</v>
      </c>
      <c r="S224" s="188">
        <v>0</v>
      </c>
      <c r="T224" s="188">
        <v>0</v>
      </c>
      <c r="U224" s="188">
        <v>0</v>
      </c>
      <c r="V224" s="188">
        <v>0</v>
      </c>
      <c r="W224" s="188">
        <v>0</v>
      </c>
      <c r="X224" s="188">
        <v>0</v>
      </c>
      <c r="Y224" s="188">
        <v>0</v>
      </c>
      <c r="Z224" s="188">
        <v>0</v>
      </c>
      <c r="AA224" s="188">
        <v>0</v>
      </c>
      <c r="AB224" s="188">
        <v>0</v>
      </c>
      <c r="AC224" s="188">
        <v>0</v>
      </c>
      <c r="AE224" s="291">
        <f t="shared" si="206"/>
        <v>68538.461538461532</v>
      </c>
      <c r="AF224" s="291">
        <f t="shared" si="207"/>
        <v>939207.07938461541</v>
      </c>
      <c r="AG224" s="291">
        <f t="shared" si="208"/>
        <v>205615.3846153846</v>
      </c>
      <c r="AH224" s="291">
        <f t="shared" si="209"/>
        <v>20561.538461538457</v>
      </c>
      <c r="AI224" s="291">
        <f t="shared" si="210"/>
        <v>27415.384615384617</v>
      </c>
      <c r="AJ224" s="291">
        <f t="shared" si="211"/>
        <v>68538.461538461532</v>
      </c>
      <c r="AK224" s="291">
        <f t="shared" si="212"/>
        <v>469603.53969230771</v>
      </c>
      <c r="AL224" s="291">
        <f t="shared" si="213"/>
        <v>34269.230769230766</v>
      </c>
      <c r="AM224" s="291">
        <f t="shared" si="214"/>
        <v>6853.8461538461543</v>
      </c>
      <c r="AN224" s="291">
        <f t="shared" si="215"/>
        <v>234801.7698461542</v>
      </c>
      <c r="AO224" s="291">
        <f t="shared" si="216"/>
        <v>137076.92307692306</v>
      </c>
      <c r="AP224" s="291">
        <f t="shared" si="217"/>
        <v>34269.230769230766</v>
      </c>
      <c r="AQ224" s="291">
        <f t="shared" si="218"/>
        <v>41123.076923076915</v>
      </c>
      <c r="AR224" s="291">
        <f t="shared" si="219"/>
        <v>274153.84615384613</v>
      </c>
      <c r="AS224" s="291">
        <f t="shared" si="220"/>
        <v>54830.769230769234</v>
      </c>
      <c r="AT224" s="291">
        <f t="shared" si="221"/>
        <v>6853.8461538461543</v>
      </c>
      <c r="AU224" s="291">
        <f t="shared" si="222"/>
        <v>137076.92307692306</v>
      </c>
      <c r="AV224" s="291">
        <f t="shared" si="223"/>
        <v>10966.153846153846</v>
      </c>
      <c r="AW224" s="291">
        <f t="shared" si="224"/>
        <v>10966.153846153846</v>
      </c>
      <c r="AX224" s="291">
        <f t="shared" si="225"/>
        <v>10966.153846153846</v>
      </c>
      <c r="AY224" s="291">
        <f t="shared" si="226"/>
        <v>10966.153846153846</v>
      </c>
      <c r="AZ224" s="291">
        <f t="shared" si="227"/>
        <v>10966.153846153846</v>
      </c>
      <c r="BA224" s="291">
        <f t="shared" si="228"/>
        <v>10966.153846153846</v>
      </c>
      <c r="BB224" s="291">
        <f t="shared" si="229"/>
        <v>137076.92307692306</v>
      </c>
      <c r="BC224" s="291">
        <f t="shared" si="230"/>
        <v>20561.538461538457</v>
      </c>
      <c r="BE224" s="238">
        <f t="shared" si="181"/>
        <v>0</v>
      </c>
      <c r="BF224" s="200">
        <f t="shared" si="182"/>
        <v>0</v>
      </c>
      <c r="BG224" s="200">
        <f t="shared" si="183"/>
        <v>0</v>
      </c>
      <c r="BH224" s="200">
        <f t="shared" si="184"/>
        <v>0</v>
      </c>
      <c r="BI224" s="200">
        <f t="shared" si="185"/>
        <v>0</v>
      </c>
      <c r="BJ224" s="200">
        <f t="shared" si="186"/>
        <v>0</v>
      </c>
      <c r="BK224" s="200">
        <f t="shared" si="187"/>
        <v>0</v>
      </c>
      <c r="BL224" s="200">
        <f t="shared" si="188"/>
        <v>0</v>
      </c>
      <c r="BM224" s="200">
        <f t="shared" si="189"/>
        <v>0</v>
      </c>
      <c r="BN224" s="200">
        <f t="shared" si="190"/>
        <v>0</v>
      </c>
      <c r="BO224" s="200">
        <f t="shared" si="191"/>
        <v>0</v>
      </c>
      <c r="BP224" s="200">
        <f t="shared" si="192"/>
        <v>0</v>
      </c>
      <c r="BQ224" s="200">
        <f t="shared" si="193"/>
        <v>0</v>
      </c>
      <c r="BR224" s="200">
        <f t="shared" si="194"/>
        <v>0</v>
      </c>
      <c r="BS224" s="200">
        <f t="shared" si="195"/>
        <v>0</v>
      </c>
      <c r="BT224" s="200">
        <f t="shared" si="196"/>
        <v>0</v>
      </c>
      <c r="BU224" s="200">
        <f t="shared" si="197"/>
        <v>0</v>
      </c>
      <c r="BV224" s="200">
        <f t="shared" si="198"/>
        <v>0</v>
      </c>
      <c r="BW224" s="200">
        <f t="shared" si="199"/>
        <v>0</v>
      </c>
      <c r="BX224" s="200">
        <f t="shared" si="200"/>
        <v>0</v>
      </c>
      <c r="BY224" s="200">
        <f t="shared" si="201"/>
        <v>0</v>
      </c>
      <c r="BZ224" s="200">
        <f t="shared" si="202"/>
        <v>0</v>
      </c>
      <c r="CA224" s="200">
        <f t="shared" si="203"/>
        <v>0</v>
      </c>
      <c r="CB224" s="200">
        <f t="shared" si="204"/>
        <v>0</v>
      </c>
      <c r="CC224" s="238">
        <f t="shared" si="205"/>
        <v>0</v>
      </c>
      <c r="CD224" s="187">
        <f t="shared" si="231"/>
        <v>0</v>
      </c>
    </row>
    <row r="225" spans="1:82" ht="13.9" x14ac:dyDescent="0.4">
      <c r="A225" s="12" t="str">
        <f>'Fibre Optic'!A225</f>
        <v>CBH Sidings NG</v>
      </c>
      <c r="B225" s="12">
        <f>'Fibre Optic'!B225</f>
        <v>42</v>
      </c>
      <c r="C225" t="str">
        <f>'Fibre Optic'!C225</f>
        <v>Karlgarin</v>
      </c>
      <c r="D225" s="204">
        <f>'DORC build-up'!I169</f>
        <v>1.3</v>
      </c>
      <c r="E225" s="188">
        <v>0</v>
      </c>
      <c r="F225" s="188">
        <v>0</v>
      </c>
      <c r="G225" s="188">
        <v>0</v>
      </c>
      <c r="H225" s="188">
        <v>0</v>
      </c>
      <c r="I225" s="188">
        <v>0</v>
      </c>
      <c r="J225" s="188">
        <v>0</v>
      </c>
      <c r="K225" s="188">
        <v>0</v>
      </c>
      <c r="L225" s="188">
        <v>0</v>
      </c>
      <c r="M225" s="188">
        <v>0</v>
      </c>
      <c r="N225" s="188">
        <v>0</v>
      </c>
      <c r="O225" s="188">
        <v>0</v>
      </c>
      <c r="P225" s="188">
        <v>0</v>
      </c>
      <c r="Q225" s="188">
        <v>0</v>
      </c>
      <c r="R225" s="188">
        <v>0</v>
      </c>
      <c r="S225" s="188">
        <v>0</v>
      </c>
      <c r="T225" s="188">
        <v>0</v>
      </c>
      <c r="U225" s="188">
        <v>0</v>
      </c>
      <c r="V225" s="188">
        <v>0</v>
      </c>
      <c r="W225" s="188">
        <v>0</v>
      </c>
      <c r="X225" s="188">
        <v>0</v>
      </c>
      <c r="Y225" s="188">
        <v>0</v>
      </c>
      <c r="Z225" s="188">
        <v>0</v>
      </c>
      <c r="AA225" s="188">
        <v>0</v>
      </c>
      <c r="AB225" s="188">
        <v>0</v>
      </c>
      <c r="AC225" s="188">
        <v>0</v>
      </c>
      <c r="AE225" s="291">
        <f t="shared" si="206"/>
        <v>68538.461538461532</v>
      </c>
      <c r="AF225" s="291">
        <f t="shared" si="207"/>
        <v>939207.07938461541</v>
      </c>
      <c r="AG225" s="291">
        <f t="shared" si="208"/>
        <v>205615.3846153846</v>
      </c>
      <c r="AH225" s="291">
        <f t="shared" si="209"/>
        <v>20561.538461538457</v>
      </c>
      <c r="AI225" s="291">
        <f t="shared" si="210"/>
        <v>27415.384615384617</v>
      </c>
      <c r="AJ225" s="291">
        <f t="shared" si="211"/>
        <v>68538.461538461532</v>
      </c>
      <c r="AK225" s="291">
        <f t="shared" si="212"/>
        <v>469603.53969230771</v>
      </c>
      <c r="AL225" s="291">
        <f t="shared" si="213"/>
        <v>34269.230769230766</v>
      </c>
      <c r="AM225" s="291">
        <f t="shared" si="214"/>
        <v>6853.8461538461543</v>
      </c>
      <c r="AN225" s="291">
        <f t="shared" si="215"/>
        <v>234801.7698461542</v>
      </c>
      <c r="AO225" s="291">
        <f t="shared" si="216"/>
        <v>137076.92307692306</v>
      </c>
      <c r="AP225" s="291">
        <f t="shared" si="217"/>
        <v>34269.230769230766</v>
      </c>
      <c r="AQ225" s="291">
        <f t="shared" si="218"/>
        <v>41123.076923076915</v>
      </c>
      <c r="AR225" s="291">
        <f t="shared" si="219"/>
        <v>274153.84615384613</v>
      </c>
      <c r="AS225" s="291">
        <f t="shared" si="220"/>
        <v>54830.769230769234</v>
      </c>
      <c r="AT225" s="291">
        <f t="shared" si="221"/>
        <v>6853.8461538461543</v>
      </c>
      <c r="AU225" s="291">
        <f t="shared" si="222"/>
        <v>137076.92307692306</v>
      </c>
      <c r="AV225" s="291">
        <f t="shared" si="223"/>
        <v>10966.153846153846</v>
      </c>
      <c r="AW225" s="291">
        <f t="shared" si="224"/>
        <v>10966.153846153846</v>
      </c>
      <c r="AX225" s="291">
        <f t="shared" si="225"/>
        <v>10966.153846153846</v>
      </c>
      <c r="AY225" s="291">
        <f t="shared" si="226"/>
        <v>10966.153846153846</v>
      </c>
      <c r="AZ225" s="291">
        <f t="shared" si="227"/>
        <v>10966.153846153846</v>
      </c>
      <c r="BA225" s="291">
        <f t="shared" si="228"/>
        <v>10966.153846153846</v>
      </c>
      <c r="BB225" s="291">
        <f t="shared" si="229"/>
        <v>137076.92307692306</v>
      </c>
      <c r="BC225" s="291">
        <f t="shared" si="230"/>
        <v>20561.538461538457</v>
      </c>
      <c r="BE225" s="238">
        <f t="shared" si="181"/>
        <v>0</v>
      </c>
      <c r="BF225" s="200">
        <f t="shared" si="182"/>
        <v>0</v>
      </c>
      <c r="BG225" s="200">
        <f t="shared" si="183"/>
        <v>0</v>
      </c>
      <c r="BH225" s="200">
        <f t="shared" si="184"/>
        <v>0</v>
      </c>
      <c r="BI225" s="200">
        <f t="shared" si="185"/>
        <v>0</v>
      </c>
      <c r="BJ225" s="200">
        <f t="shared" si="186"/>
        <v>0</v>
      </c>
      <c r="BK225" s="200">
        <f t="shared" si="187"/>
        <v>0</v>
      </c>
      <c r="BL225" s="200">
        <f t="shared" si="188"/>
        <v>0</v>
      </c>
      <c r="BM225" s="200">
        <f t="shared" si="189"/>
        <v>0</v>
      </c>
      <c r="BN225" s="200">
        <f t="shared" si="190"/>
        <v>0</v>
      </c>
      <c r="BO225" s="200">
        <f t="shared" si="191"/>
        <v>0</v>
      </c>
      <c r="BP225" s="200">
        <f t="shared" si="192"/>
        <v>0</v>
      </c>
      <c r="BQ225" s="200">
        <f t="shared" si="193"/>
        <v>0</v>
      </c>
      <c r="BR225" s="200">
        <f t="shared" si="194"/>
        <v>0</v>
      </c>
      <c r="BS225" s="200">
        <f t="shared" si="195"/>
        <v>0</v>
      </c>
      <c r="BT225" s="200">
        <f t="shared" si="196"/>
        <v>0</v>
      </c>
      <c r="BU225" s="200">
        <f t="shared" si="197"/>
        <v>0</v>
      </c>
      <c r="BV225" s="200">
        <f t="shared" si="198"/>
        <v>0</v>
      </c>
      <c r="BW225" s="200">
        <f t="shared" si="199"/>
        <v>0</v>
      </c>
      <c r="BX225" s="200">
        <f t="shared" si="200"/>
        <v>0</v>
      </c>
      <c r="BY225" s="200">
        <f t="shared" si="201"/>
        <v>0</v>
      </c>
      <c r="BZ225" s="200">
        <f t="shared" si="202"/>
        <v>0</v>
      </c>
      <c r="CA225" s="200">
        <f t="shared" si="203"/>
        <v>0</v>
      </c>
      <c r="CB225" s="200">
        <f t="shared" si="204"/>
        <v>0</v>
      </c>
      <c r="CC225" s="238">
        <f t="shared" si="205"/>
        <v>0</v>
      </c>
      <c r="CD225" s="187">
        <f t="shared" si="231"/>
        <v>0</v>
      </c>
    </row>
    <row r="226" spans="1:82" ht="13.9" x14ac:dyDescent="0.4">
      <c r="A226" s="12" t="str">
        <f>'Fibre Optic'!A226</f>
        <v>CBH Sidings NG</v>
      </c>
      <c r="B226" s="12">
        <f>'Fibre Optic'!B226</f>
        <v>42</v>
      </c>
      <c r="C226" t="str">
        <f>'Fibre Optic'!C226</f>
        <v>Katanning</v>
      </c>
      <c r="D226" s="204">
        <f>'DORC build-up'!I170</f>
        <v>1.3</v>
      </c>
      <c r="E226" s="188">
        <v>0</v>
      </c>
      <c r="F226" s="188">
        <v>0</v>
      </c>
      <c r="G226" s="188">
        <v>0</v>
      </c>
      <c r="H226" s="188">
        <v>0</v>
      </c>
      <c r="I226" s="188">
        <v>0</v>
      </c>
      <c r="J226" s="188">
        <v>0</v>
      </c>
      <c r="K226" s="188">
        <v>0</v>
      </c>
      <c r="L226" s="188">
        <v>0</v>
      </c>
      <c r="M226" s="188">
        <v>0</v>
      </c>
      <c r="N226" s="188">
        <v>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E226" s="291">
        <f t="shared" si="206"/>
        <v>68538.461538461532</v>
      </c>
      <c r="AF226" s="291">
        <f t="shared" si="207"/>
        <v>939207.07938461541</v>
      </c>
      <c r="AG226" s="291">
        <f t="shared" si="208"/>
        <v>205615.3846153846</v>
      </c>
      <c r="AH226" s="291">
        <f t="shared" si="209"/>
        <v>20561.538461538457</v>
      </c>
      <c r="AI226" s="291">
        <f t="shared" si="210"/>
        <v>27415.384615384617</v>
      </c>
      <c r="AJ226" s="291">
        <f t="shared" si="211"/>
        <v>68538.461538461532</v>
      </c>
      <c r="AK226" s="291">
        <f t="shared" si="212"/>
        <v>469603.53969230771</v>
      </c>
      <c r="AL226" s="291">
        <f t="shared" si="213"/>
        <v>34269.230769230766</v>
      </c>
      <c r="AM226" s="291">
        <f t="shared" si="214"/>
        <v>6853.8461538461543</v>
      </c>
      <c r="AN226" s="291">
        <f t="shared" si="215"/>
        <v>234801.7698461542</v>
      </c>
      <c r="AO226" s="291">
        <f t="shared" si="216"/>
        <v>137076.92307692306</v>
      </c>
      <c r="AP226" s="291">
        <f t="shared" si="217"/>
        <v>34269.230769230766</v>
      </c>
      <c r="AQ226" s="291">
        <f t="shared" si="218"/>
        <v>41123.076923076915</v>
      </c>
      <c r="AR226" s="291">
        <f t="shared" si="219"/>
        <v>274153.84615384613</v>
      </c>
      <c r="AS226" s="291">
        <f t="shared" si="220"/>
        <v>54830.769230769234</v>
      </c>
      <c r="AT226" s="291">
        <f t="shared" si="221"/>
        <v>6853.8461538461543</v>
      </c>
      <c r="AU226" s="291">
        <f t="shared" si="222"/>
        <v>137076.92307692306</v>
      </c>
      <c r="AV226" s="291">
        <f t="shared" si="223"/>
        <v>10966.153846153846</v>
      </c>
      <c r="AW226" s="291">
        <f t="shared" si="224"/>
        <v>10966.153846153846</v>
      </c>
      <c r="AX226" s="291">
        <f t="shared" si="225"/>
        <v>10966.153846153846</v>
      </c>
      <c r="AY226" s="291">
        <f t="shared" si="226"/>
        <v>10966.153846153846</v>
      </c>
      <c r="AZ226" s="291">
        <f t="shared" si="227"/>
        <v>10966.153846153846</v>
      </c>
      <c r="BA226" s="291">
        <f t="shared" si="228"/>
        <v>10966.153846153846</v>
      </c>
      <c r="BB226" s="291">
        <f t="shared" si="229"/>
        <v>137076.92307692306</v>
      </c>
      <c r="BC226" s="291">
        <f t="shared" si="230"/>
        <v>20561.538461538457</v>
      </c>
      <c r="BE226" s="238">
        <f t="shared" si="181"/>
        <v>0</v>
      </c>
      <c r="BF226" s="200">
        <f t="shared" si="182"/>
        <v>0</v>
      </c>
      <c r="BG226" s="200">
        <f t="shared" si="183"/>
        <v>0</v>
      </c>
      <c r="BH226" s="200">
        <f t="shared" si="184"/>
        <v>0</v>
      </c>
      <c r="BI226" s="200">
        <f t="shared" si="185"/>
        <v>0</v>
      </c>
      <c r="BJ226" s="200">
        <f t="shared" si="186"/>
        <v>0</v>
      </c>
      <c r="BK226" s="200">
        <f t="shared" si="187"/>
        <v>0</v>
      </c>
      <c r="BL226" s="200">
        <f t="shared" si="188"/>
        <v>0</v>
      </c>
      <c r="BM226" s="200">
        <f t="shared" si="189"/>
        <v>0</v>
      </c>
      <c r="BN226" s="200">
        <f t="shared" si="190"/>
        <v>0</v>
      </c>
      <c r="BO226" s="200">
        <f t="shared" si="191"/>
        <v>0</v>
      </c>
      <c r="BP226" s="200">
        <f t="shared" si="192"/>
        <v>0</v>
      </c>
      <c r="BQ226" s="200">
        <f t="shared" si="193"/>
        <v>0</v>
      </c>
      <c r="BR226" s="200">
        <f t="shared" si="194"/>
        <v>0</v>
      </c>
      <c r="BS226" s="200">
        <f t="shared" si="195"/>
        <v>0</v>
      </c>
      <c r="BT226" s="200">
        <f t="shared" si="196"/>
        <v>0</v>
      </c>
      <c r="BU226" s="200">
        <f t="shared" si="197"/>
        <v>0</v>
      </c>
      <c r="BV226" s="200">
        <f t="shared" si="198"/>
        <v>0</v>
      </c>
      <c r="BW226" s="200">
        <f t="shared" si="199"/>
        <v>0</v>
      </c>
      <c r="BX226" s="200">
        <f t="shared" si="200"/>
        <v>0</v>
      </c>
      <c r="BY226" s="200">
        <f t="shared" si="201"/>
        <v>0</v>
      </c>
      <c r="BZ226" s="200">
        <f t="shared" si="202"/>
        <v>0</v>
      </c>
      <c r="CA226" s="200">
        <f t="shared" si="203"/>
        <v>0</v>
      </c>
      <c r="CB226" s="200">
        <f t="shared" si="204"/>
        <v>0</v>
      </c>
      <c r="CC226" s="238">
        <f t="shared" si="205"/>
        <v>0</v>
      </c>
      <c r="CD226" s="187">
        <f t="shared" si="231"/>
        <v>0</v>
      </c>
    </row>
    <row r="227" spans="1:82" ht="13.9" x14ac:dyDescent="0.4">
      <c r="A227" s="12" t="str">
        <f>'Fibre Optic'!A227</f>
        <v>CBH Sidings NG</v>
      </c>
      <c r="B227" s="12">
        <f>'Fibre Optic'!B227</f>
        <v>42</v>
      </c>
      <c r="C227" t="str">
        <f>'Fibre Optic'!C227</f>
        <v>Kirwan</v>
      </c>
      <c r="D227" s="204">
        <f>'DORC build-up'!I171</f>
        <v>1.2</v>
      </c>
      <c r="E227" s="188">
        <v>0</v>
      </c>
      <c r="F227" s="188">
        <v>0</v>
      </c>
      <c r="G227" s="188">
        <v>0</v>
      </c>
      <c r="H227" s="188">
        <v>0</v>
      </c>
      <c r="I227" s="188">
        <v>0</v>
      </c>
      <c r="J227" s="188">
        <v>0</v>
      </c>
      <c r="K227" s="188">
        <v>0</v>
      </c>
      <c r="L227" s="188">
        <v>0</v>
      </c>
      <c r="M227" s="188">
        <v>0</v>
      </c>
      <c r="N227" s="188">
        <v>0</v>
      </c>
      <c r="O227" s="188">
        <v>0</v>
      </c>
      <c r="P227" s="188">
        <v>0</v>
      </c>
      <c r="Q227" s="188">
        <v>0</v>
      </c>
      <c r="R227" s="188">
        <v>0</v>
      </c>
      <c r="S227" s="188">
        <v>0</v>
      </c>
      <c r="T227" s="188">
        <v>0</v>
      </c>
      <c r="U227" s="188">
        <v>0</v>
      </c>
      <c r="V227" s="188">
        <v>0</v>
      </c>
      <c r="W227" s="188">
        <v>0</v>
      </c>
      <c r="X227" s="188">
        <v>0</v>
      </c>
      <c r="Y227" s="188">
        <v>0</v>
      </c>
      <c r="Z227" s="188">
        <v>0</v>
      </c>
      <c r="AA227" s="188">
        <v>0</v>
      </c>
      <c r="AB227" s="188">
        <v>0</v>
      </c>
      <c r="AC227" s="188">
        <v>0</v>
      </c>
      <c r="AE227" s="291">
        <f t="shared" si="206"/>
        <v>68538.461538461532</v>
      </c>
      <c r="AF227" s="291">
        <f t="shared" si="207"/>
        <v>939207.07938461541</v>
      </c>
      <c r="AG227" s="291">
        <f t="shared" si="208"/>
        <v>205615.3846153846</v>
      </c>
      <c r="AH227" s="291">
        <f t="shared" si="209"/>
        <v>20561.538461538457</v>
      </c>
      <c r="AI227" s="291">
        <f t="shared" si="210"/>
        <v>27415.384615384617</v>
      </c>
      <c r="AJ227" s="291">
        <f t="shared" si="211"/>
        <v>68538.461538461532</v>
      </c>
      <c r="AK227" s="291">
        <f t="shared" si="212"/>
        <v>469603.53969230771</v>
      </c>
      <c r="AL227" s="291">
        <f t="shared" si="213"/>
        <v>34269.230769230766</v>
      </c>
      <c r="AM227" s="291">
        <f t="shared" si="214"/>
        <v>6853.8461538461543</v>
      </c>
      <c r="AN227" s="291">
        <f t="shared" si="215"/>
        <v>234801.7698461542</v>
      </c>
      <c r="AO227" s="291">
        <f t="shared" si="216"/>
        <v>137076.92307692306</v>
      </c>
      <c r="AP227" s="291">
        <f t="shared" si="217"/>
        <v>34269.230769230766</v>
      </c>
      <c r="AQ227" s="291">
        <f t="shared" si="218"/>
        <v>41123.076923076915</v>
      </c>
      <c r="AR227" s="291">
        <f t="shared" si="219"/>
        <v>274153.84615384613</v>
      </c>
      <c r="AS227" s="291">
        <f t="shared" si="220"/>
        <v>54830.769230769234</v>
      </c>
      <c r="AT227" s="291">
        <f t="shared" si="221"/>
        <v>6853.8461538461543</v>
      </c>
      <c r="AU227" s="291">
        <f t="shared" si="222"/>
        <v>137076.92307692306</v>
      </c>
      <c r="AV227" s="291">
        <f t="shared" si="223"/>
        <v>10966.153846153846</v>
      </c>
      <c r="AW227" s="291">
        <f t="shared" si="224"/>
        <v>10966.153846153846</v>
      </c>
      <c r="AX227" s="291">
        <f t="shared" si="225"/>
        <v>10966.153846153846</v>
      </c>
      <c r="AY227" s="291">
        <f t="shared" si="226"/>
        <v>10966.153846153846</v>
      </c>
      <c r="AZ227" s="291">
        <f t="shared" si="227"/>
        <v>10966.153846153846</v>
      </c>
      <c r="BA227" s="291">
        <f t="shared" si="228"/>
        <v>10966.153846153846</v>
      </c>
      <c r="BB227" s="291">
        <f t="shared" si="229"/>
        <v>137076.92307692306</v>
      </c>
      <c r="BC227" s="291">
        <f t="shared" si="230"/>
        <v>20561.538461538457</v>
      </c>
      <c r="BE227" s="238">
        <f t="shared" si="181"/>
        <v>0</v>
      </c>
      <c r="BF227" s="200">
        <f t="shared" si="182"/>
        <v>0</v>
      </c>
      <c r="BG227" s="200">
        <f t="shared" si="183"/>
        <v>0</v>
      </c>
      <c r="BH227" s="200">
        <f t="shared" si="184"/>
        <v>0</v>
      </c>
      <c r="BI227" s="200">
        <f t="shared" si="185"/>
        <v>0</v>
      </c>
      <c r="BJ227" s="200">
        <f t="shared" si="186"/>
        <v>0</v>
      </c>
      <c r="BK227" s="200">
        <f t="shared" si="187"/>
        <v>0</v>
      </c>
      <c r="BL227" s="200">
        <f t="shared" si="188"/>
        <v>0</v>
      </c>
      <c r="BM227" s="200">
        <f t="shared" si="189"/>
        <v>0</v>
      </c>
      <c r="BN227" s="200">
        <f t="shared" si="190"/>
        <v>0</v>
      </c>
      <c r="BO227" s="200">
        <f t="shared" si="191"/>
        <v>0</v>
      </c>
      <c r="BP227" s="200">
        <f t="shared" si="192"/>
        <v>0</v>
      </c>
      <c r="BQ227" s="200">
        <f t="shared" si="193"/>
        <v>0</v>
      </c>
      <c r="BR227" s="200">
        <f t="shared" si="194"/>
        <v>0</v>
      </c>
      <c r="BS227" s="200">
        <f t="shared" si="195"/>
        <v>0</v>
      </c>
      <c r="BT227" s="200">
        <f t="shared" si="196"/>
        <v>0</v>
      </c>
      <c r="BU227" s="200">
        <f t="shared" si="197"/>
        <v>0</v>
      </c>
      <c r="BV227" s="200">
        <f t="shared" si="198"/>
        <v>0</v>
      </c>
      <c r="BW227" s="200">
        <f t="shared" si="199"/>
        <v>0</v>
      </c>
      <c r="BX227" s="200">
        <f t="shared" si="200"/>
        <v>0</v>
      </c>
      <c r="BY227" s="200">
        <f t="shared" si="201"/>
        <v>0</v>
      </c>
      <c r="BZ227" s="200">
        <f t="shared" si="202"/>
        <v>0</v>
      </c>
      <c r="CA227" s="200">
        <f t="shared" si="203"/>
        <v>0</v>
      </c>
      <c r="CB227" s="200">
        <f t="shared" si="204"/>
        <v>0</v>
      </c>
      <c r="CC227" s="238">
        <f t="shared" si="205"/>
        <v>0</v>
      </c>
      <c r="CD227" s="187">
        <f t="shared" si="231"/>
        <v>0</v>
      </c>
    </row>
    <row r="228" spans="1:82" ht="13.9" x14ac:dyDescent="0.4">
      <c r="A228" s="12" t="str">
        <f>'Fibre Optic'!A228</f>
        <v>CBH Sidings NG</v>
      </c>
      <c r="B228" s="12">
        <f>'Fibre Optic'!B228</f>
        <v>42</v>
      </c>
      <c r="C228" t="str">
        <f>'Fibre Optic'!C228</f>
        <v>Kondut</v>
      </c>
      <c r="D228" s="204">
        <f>'DORC build-up'!I172</f>
        <v>1.2</v>
      </c>
      <c r="E228" s="188">
        <v>0</v>
      </c>
      <c r="F228" s="188">
        <v>0</v>
      </c>
      <c r="G228" s="188">
        <v>0</v>
      </c>
      <c r="H228" s="188">
        <v>0</v>
      </c>
      <c r="I228" s="188">
        <v>0</v>
      </c>
      <c r="J228" s="188">
        <v>0</v>
      </c>
      <c r="K228" s="188">
        <v>0</v>
      </c>
      <c r="L228" s="188">
        <v>0</v>
      </c>
      <c r="M228" s="188">
        <v>0</v>
      </c>
      <c r="N228" s="188">
        <v>0</v>
      </c>
      <c r="O228" s="188">
        <v>0</v>
      </c>
      <c r="P228" s="188">
        <v>0</v>
      </c>
      <c r="Q228" s="188">
        <v>0</v>
      </c>
      <c r="R228" s="188">
        <v>0</v>
      </c>
      <c r="S228" s="188">
        <v>0</v>
      </c>
      <c r="T228" s="188">
        <v>0</v>
      </c>
      <c r="U228" s="188">
        <v>0</v>
      </c>
      <c r="V228" s="188">
        <v>0</v>
      </c>
      <c r="W228" s="188">
        <v>0</v>
      </c>
      <c r="X228" s="188">
        <v>0</v>
      </c>
      <c r="Y228" s="188">
        <v>0</v>
      </c>
      <c r="Z228" s="188">
        <v>0</v>
      </c>
      <c r="AA228" s="188">
        <v>0</v>
      </c>
      <c r="AB228" s="188">
        <v>0</v>
      </c>
      <c r="AC228" s="188">
        <v>0</v>
      </c>
      <c r="AE228" s="291">
        <f t="shared" si="206"/>
        <v>68538.461538461532</v>
      </c>
      <c r="AF228" s="291">
        <f t="shared" si="207"/>
        <v>939207.07938461541</v>
      </c>
      <c r="AG228" s="291">
        <f t="shared" si="208"/>
        <v>205615.3846153846</v>
      </c>
      <c r="AH228" s="291">
        <f t="shared" si="209"/>
        <v>20561.538461538457</v>
      </c>
      <c r="AI228" s="291">
        <f t="shared" si="210"/>
        <v>27415.384615384617</v>
      </c>
      <c r="AJ228" s="291">
        <f t="shared" si="211"/>
        <v>68538.461538461532</v>
      </c>
      <c r="AK228" s="291">
        <f t="shared" si="212"/>
        <v>469603.53969230771</v>
      </c>
      <c r="AL228" s="291">
        <f t="shared" si="213"/>
        <v>34269.230769230766</v>
      </c>
      <c r="AM228" s="291">
        <f t="shared" si="214"/>
        <v>6853.8461538461543</v>
      </c>
      <c r="AN228" s="291">
        <f t="shared" si="215"/>
        <v>234801.7698461542</v>
      </c>
      <c r="AO228" s="291">
        <f t="shared" si="216"/>
        <v>137076.92307692306</v>
      </c>
      <c r="AP228" s="291">
        <f t="shared" si="217"/>
        <v>34269.230769230766</v>
      </c>
      <c r="AQ228" s="291">
        <f t="shared" si="218"/>
        <v>41123.076923076915</v>
      </c>
      <c r="AR228" s="291">
        <f t="shared" si="219"/>
        <v>274153.84615384613</v>
      </c>
      <c r="AS228" s="291">
        <f t="shared" si="220"/>
        <v>54830.769230769234</v>
      </c>
      <c r="AT228" s="291">
        <f t="shared" si="221"/>
        <v>6853.8461538461543</v>
      </c>
      <c r="AU228" s="291">
        <f t="shared" si="222"/>
        <v>137076.92307692306</v>
      </c>
      <c r="AV228" s="291">
        <f t="shared" si="223"/>
        <v>10966.153846153846</v>
      </c>
      <c r="AW228" s="291">
        <f t="shared" si="224"/>
        <v>10966.153846153846</v>
      </c>
      <c r="AX228" s="291">
        <f t="shared" si="225"/>
        <v>10966.153846153846</v>
      </c>
      <c r="AY228" s="291">
        <f t="shared" si="226"/>
        <v>10966.153846153846</v>
      </c>
      <c r="AZ228" s="291">
        <f t="shared" si="227"/>
        <v>10966.153846153846</v>
      </c>
      <c r="BA228" s="291">
        <f t="shared" si="228"/>
        <v>10966.153846153846</v>
      </c>
      <c r="BB228" s="291">
        <f t="shared" si="229"/>
        <v>137076.92307692306</v>
      </c>
      <c r="BC228" s="291">
        <f t="shared" si="230"/>
        <v>20561.538461538457</v>
      </c>
      <c r="BE228" s="238">
        <f t="shared" si="181"/>
        <v>0</v>
      </c>
      <c r="BF228" s="200">
        <f t="shared" si="182"/>
        <v>0</v>
      </c>
      <c r="BG228" s="200">
        <f t="shared" si="183"/>
        <v>0</v>
      </c>
      <c r="BH228" s="200">
        <f t="shared" si="184"/>
        <v>0</v>
      </c>
      <c r="BI228" s="200">
        <f t="shared" si="185"/>
        <v>0</v>
      </c>
      <c r="BJ228" s="200">
        <f t="shared" si="186"/>
        <v>0</v>
      </c>
      <c r="BK228" s="200">
        <f t="shared" si="187"/>
        <v>0</v>
      </c>
      <c r="BL228" s="200">
        <f t="shared" si="188"/>
        <v>0</v>
      </c>
      <c r="BM228" s="200">
        <f t="shared" si="189"/>
        <v>0</v>
      </c>
      <c r="BN228" s="200">
        <f t="shared" si="190"/>
        <v>0</v>
      </c>
      <c r="BO228" s="200">
        <f t="shared" si="191"/>
        <v>0</v>
      </c>
      <c r="BP228" s="200">
        <f t="shared" si="192"/>
        <v>0</v>
      </c>
      <c r="BQ228" s="200">
        <f t="shared" si="193"/>
        <v>0</v>
      </c>
      <c r="BR228" s="200">
        <f t="shared" si="194"/>
        <v>0</v>
      </c>
      <c r="BS228" s="200">
        <f t="shared" si="195"/>
        <v>0</v>
      </c>
      <c r="BT228" s="200">
        <f t="shared" si="196"/>
        <v>0</v>
      </c>
      <c r="BU228" s="200">
        <f t="shared" si="197"/>
        <v>0</v>
      </c>
      <c r="BV228" s="200">
        <f t="shared" si="198"/>
        <v>0</v>
      </c>
      <c r="BW228" s="200">
        <f t="shared" si="199"/>
        <v>0</v>
      </c>
      <c r="BX228" s="200">
        <f t="shared" si="200"/>
        <v>0</v>
      </c>
      <c r="BY228" s="200">
        <f t="shared" si="201"/>
        <v>0</v>
      </c>
      <c r="BZ228" s="200">
        <f t="shared" si="202"/>
        <v>0</v>
      </c>
      <c r="CA228" s="200">
        <f t="shared" si="203"/>
        <v>0</v>
      </c>
      <c r="CB228" s="200">
        <f t="shared" si="204"/>
        <v>0</v>
      </c>
      <c r="CC228" s="238">
        <f t="shared" si="205"/>
        <v>0</v>
      </c>
      <c r="CD228" s="187">
        <f t="shared" si="231"/>
        <v>0</v>
      </c>
    </row>
    <row r="229" spans="1:82" ht="13.9" x14ac:dyDescent="0.4">
      <c r="A229" s="12" t="str">
        <f>'Fibre Optic'!A229</f>
        <v>CBH Sidings NG</v>
      </c>
      <c r="B229" s="12">
        <f>'Fibre Optic'!B229</f>
        <v>42</v>
      </c>
      <c r="C229" t="str">
        <f>'Fibre Optic'!C229</f>
        <v>Konnongorring</v>
      </c>
      <c r="D229" s="204">
        <f>'DORC build-up'!I173</f>
        <v>1.2</v>
      </c>
      <c r="E229" s="188">
        <v>0</v>
      </c>
      <c r="F229" s="188">
        <v>0</v>
      </c>
      <c r="G229" s="188">
        <v>0</v>
      </c>
      <c r="H229" s="188">
        <v>0</v>
      </c>
      <c r="I229" s="188">
        <v>0</v>
      </c>
      <c r="J229" s="188">
        <v>0</v>
      </c>
      <c r="K229" s="188">
        <v>0</v>
      </c>
      <c r="L229" s="188">
        <v>0</v>
      </c>
      <c r="M229" s="188">
        <v>0</v>
      </c>
      <c r="N229" s="188">
        <v>0</v>
      </c>
      <c r="O229" s="188">
        <v>0</v>
      </c>
      <c r="P229" s="188">
        <v>0</v>
      </c>
      <c r="Q229" s="188">
        <v>0</v>
      </c>
      <c r="R229" s="188">
        <v>0</v>
      </c>
      <c r="S229" s="188">
        <v>0</v>
      </c>
      <c r="T229" s="188">
        <v>0</v>
      </c>
      <c r="U229" s="188">
        <v>0</v>
      </c>
      <c r="V229" s="188">
        <v>0</v>
      </c>
      <c r="W229" s="188">
        <v>0</v>
      </c>
      <c r="X229" s="188">
        <v>0</v>
      </c>
      <c r="Y229" s="188">
        <v>0</v>
      </c>
      <c r="Z229" s="188">
        <v>0</v>
      </c>
      <c r="AA229" s="188">
        <v>0</v>
      </c>
      <c r="AB229" s="188">
        <v>0</v>
      </c>
      <c r="AC229" s="188">
        <v>0</v>
      </c>
      <c r="AE229" s="291">
        <f t="shared" si="206"/>
        <v>68538.461538461532</v>
      </c>
      <c r="AF229" s="291">
        <f t="shared" si="207"/>
        <v>939207.07938461541</v>
      </c>
      <c r="AG229" s="291">
        <f t="shared" si="208"/>
        <v>205615.3846153846</v>
      </c>
      <c r="AH229" s="291">
        <f t="shared" si="209"/>
        <v>20561.538461538457</v>
      </c>
      <c r="AI229" s="291">
        <f t="shared" si="210"/>
        <v>27415.384615384617</v>
      </c>
      <c r="AJ229" s="291">
        <f t="shared" si="211"/>
        <v>68538.461538461532</v>
      </c>
      <c r="AK229" s="291">
        <f t="shared" si="212"/>
        <v>469603.53969230771</v>
      </c>
      <c r="AL229" s="291">
        <f t="shared" si="213"/>
        <v>34269.230769230766</v>
      </c>
      <c r="AM229" s="291">
        <f t="shared" si="214"/>
        <v>6853.8461538461543</v>
      </c>
      <c r="AN229" s="291">
        <f t="shared" si="215"/>
        <v>234801.7698461542</v>
      </c>
      <c r="AO229" s="291">
        <f t="shared" si="216"/>
        <v>137076.92307692306</v>
      </c>
      <c r="AP229" s="291">
        <f t="shared" si="217"/>
        <v>34269.230769230766</v>
      </c>
      <c r="AQ229" s="291">
        <f t="shared" si="218"/>
        <v>41123.076923076915</v>
      </c>
      <c r="AR229" s="291">
        <f t="shared" si="219"/>
        <v>274153.84615384613</v>
      </c>
      <c r="AS229" s="291">
        <f t="shared" si="220"/>
        <v>54830.769230769234</v>
      </c>
      <c r="AT229" s="291">
        <f t="shared" si="221"/>
        <v>6853.8461538461543</v>
      </c>
      <c r="AU229" s="291">
        <f t="shared" si="222"/>
        <v>137076.92307692306</v>
      </c>
      <c r="AV229" s="291">
        <f t="shared" si="223"/>
        <v>10966.153846153846</v>
      </c>
      <c r="AW229" s="291">
        <f t="shared" si="224"/>
        <v>10966.153846153846</v>
      </c>
      <c r="AX229" s="291">
        <f t="shared" si="225"/>
        <v>10966.153846153846</v>
      </c>
      <c r="AY229" s="291">
        <f t="shared" si="226"/>
        <v>10966.153846153846</v>
      </c>
      <c r="AZ229" s="291">
        <f t="shared" si="227"/>
        <v>10966.153846153846</v>
      </c>
      <c r="BA229" s="291">
        <f t="shared" si="228"/>
        <v>10966.153846153846</v>
      </c>
      <c r="BB229" s="291">
        <f t="shared" si="229"/>
        <v>137076.92307692306</v>
      </c>
      <c r="BC229" s="291">
        <f t="shared" si="230"/>
        <v>20561.538461538457</v>
      </c>
      <c r="BE229" s="238">
        <f t="shared" si="181"/>
        <v>0</v>
      </c>
      <c r="BF229" s="200">
        <f t="shared" si="182"/>
        <v>0</v>
      </c>
      <c r="BG229" s="200">
        <f t="shared" si="183"/>
        <v>0</v>
      </c>
      <c r="BH229" s="200">
        <f t="shared" si="184"/>
        <v>0</v>
      </c>
      <c r="BI229" s="200">
        <f t="shared" si="185"/>
        <v>0</v>
      </c>
      <c r="BJ229" s="200">
        <f t="shared" si="186"/>
        <v>0</v>
      </c>
      <c r="BK229" s="200">
        <f t="shared" si="187"/>
        <v>0</v>
      </c>
      <c r="BL229" s="200">
        <f t="shared" si="188"/>
        <v>0</v>
      </c>
      <c r="BM229" s="200">
        <f t="shared" si="189"/>
        <v>0</v>
      </c>
      <c r="BN229" s="200">
        <f t="shared" si="190"/>
        <v>0</v>
      </c>
      <c r="BO229" s="200">
        <f t="shared" si="191"/>
        <v>0</v>
      </c>
      <c r="BP229" s="200">
        <f t="shared" si="192"/>
        <v>0</v>
      </c>
      <c r="BQ229" s="200">
        <f t="shared" si="193"/>
        <v>0</v>
      </c>
      <c r="BR229" s="200">
        <f t="shared" si="194"/>
        <v>0</v>
      </c>
      <c r="BS229" s="200">
        <f t="shared" si="195"/>
        <v>0</v>
      </c>
      <c r="BT229" s="200">
        <f t="shared" si="196"/>
        <v>0</v>
      </c>
      <c r="BU229" s="200">
        <f t="shared" si="197"/>
        <v>0</v>
      </c>
      <c r="BV229" s="200">
        <f t="shared" si="198"/>
        <v>0</v>
      </c>
      <c r="BW229" s="200">
        <f t="shared" si="199"/>
        <v>0</v>
      </c>
      <c r="BX229" s="200">
        <f t="shared" si="200"/>
        <v>0</v>
      </c>
      <c r="BY229" s="200">
        <f t="shared" si="201"/>
        <v>0</v>
      </c>
      <c r="BZ229" s="200">
        <f t="shared" si="202"/>
        <v>0</v>
      </c>
      <c r="CA229" s="200">
        <f t="shared" si="203"/>
        <v>0</v>
      </c>
      <c r="CB229" s="200">
        <f t="shared" si="204"/>
        <v>0</v>
      </c>
      <c r="CC229" s="238">
        <f t="shared" si="205"/>
        <v>0</v>
      </c>
      <c r="CD229" s="187">
        <f t="shared" si="231"/>
        <v>0</v>
      </c>
    </row>
    <row r="230" spans="1:82" ht="13.9" x14ac:dyDescent="0.4">
      <c r="A230" s="12" t="str">
        <f>'Fibre Optic'!A230</f>
        <v>CBH Sidings NG</v>
      </c>
      <c r="B230" s="12">
        <f>'Fibre Optic'!B230</f>
        <v>42</v>
      </c>
      <c r="C230" t="str">
        <f>'Fibre Optic'!C230</f>
        <v>Koorda</v>
      </c>
      <c r="D230" s="204">
        <f>'DORC build-up'!I174</f>
        <v>1.2</v>
      </c>
      <c r="E230" s="188">
        <v>0</v>
      </c>
      <c r="F230" s="188">
        <v>0</v>
      </c>
      <c r="G230" s="188">
        <v>0</v>
      </c>
      <c r="H230" s="188">
        <v>0</v>
      </c>
      <c r="I230" s="188">
        <v>0</v>
      </c>
      <c r="J230" s="188">
        <v>0</v>
      </c>
      <c r="K230" s="188">
        <v>0</v>
      </c>
      <c r="L230" s="188">
        <v>0</v>
      </c>
      <c r="M230" s="188">
        <v>0</v>
      </c>
      <c r="N230" s="188">
        <v>0</v>
      </c>
      <c r="O230" s="188">
        <v>0</v>
      </c>
      <c r="P230" s="188">
        <v>0</v>
      </c>
      <c r="Q230" s="188">
        <v>0</v>
      </c>
      <c r="R230" s="188">
        <v>0</v>
      </c>
      <c r="S230" s="188">
        <v>0</v>
      </c>
      <c r="T230" s="188">
        <v>0</v>
      </c>
      <c r="U230" s="188">
        <v>0</v>
      </c>
      <c r="V230" s="188">
        <v>0</v>
      </c>
      <c r="W230" s="188">
        <v>0</v>
      </c>
      <c r="X230" s="188">
        <v>0</v>
      </c>
      <c r="Y230" s="188">
        <v>0</v>
      </c>
      <c r="Z230" s="188">
        <v>0</v>
      </c>
      <c r="AA230" s="188">
        <v>0</v>
      </c>
      <c r="AB230" s="188">
        <v>0</v>
      </c>
      <c r="AC230" s="188">
        <v>0</v>
      </c>
      <c r="AE230" s="291">
        <f t="shared" si="206"/>
        <v>68538.461538461532</v>
      </c>
      <c r="AF230" s="291">
        <f t="shared" si="207"/>
        <v>939207.07938461541</v>
      </c>
      <c r="AG230" s="291">
        <f t="shared" si="208"/>
        <v>205615.3846153846</v>
      </c>
      <c r="AH230" s="291">
        <f t="shared" si="209"/>
        <v>20561.538461538457</v>
      </c>
      <c r="AI230" s="291">
        <f t="shared" si="210"/>
        <v>27415.384615384617</v>
      </c>
      <c r="AJ230" s="291">
        <f t="shared" si="211"/>
        <v>68538.461538461532</v>
      </c>
      <c r="AK230" s="291">
        <f t="shared" si="212"/>
        <v>469603.53969230771</v>
      </c>
      <c r="AL230" s="291">
        <f t="shared" si="213"/>
        <v>34269.230769230766</v>
      </c>
      <c r="AM230" s="291">
        <f t="shared" si="214"/>
        <v>6853.8461538461543</v>
      </c>
      <c r="AN230" s="291">
        <f t="shared" si="215"/>
        <v>234801.7698461542</v>
      </c>
      <c r="AO230" s="291">
        <f t="shared" si="216"/>
        <v>137076.92307692306</v>
      </c>
      <c r="AP230" s="291">
        <f t="shared" si="217"/>
        <v>34269.230769230766</v>
      </c>
      <c r="AQ230" s="291">
        <f t="shared" si="218"/>
        <v>41123.076923076915</v>
      </c>
      <c r="AR230" s="291">
        <f t="shared" si="219"/>
        <v>274153.84615384613</v>
      </c>
      <c r="AS230" s="291">
        <f t="shared" si="220"/>
        <v>54830.769230769234</v>
      </c>
      <c r="AT230" s="291">
        <f t="shared" si="221"/>
        <v>6853.8461538461543</v>
      </c>
      <c r="AU230" s="291">
        <f t="shared" si="222"/>
        <v>137076.92307692306</v>
      </c>
      <c r="AV230" s="291">
        <f t="shared" si="223"/>
        <v>10966.153846153846</v>
      </c>
      <c r="AW230" s="291">
        <f t="shared" si="224"/>
        <v>10966.153846153846</v>
      </c>
      <c r="AX230" s="291">
        <f t="shared" si="225"/>
        <v>10966.153846153846</v>
      </c>
      <c r="AY230" s="291">
        <f t="shared" si="226"/>
        <v>10966.153846153846</v>
      </c>
      <c r="AZ230" s="291">
        <f t="shared" si="227"/>
        <v>10966.153846153846</v>
      </c>
      <c r="BA230" s="291">
        <f t="shared" si="228"/>
        <v>10966.153846153846</v>
      </c>
      <c r="BB230" s="291">
        <f t="shared" si="229"/>
        <v>137076.92307692306</v>
      </c>
      <c r="BC230" s="291">
        <f t="shared" si="230"/>
        <v>20561.538461538457</v>
      </c>
      <c r="BE230" s="238">
        <f t="shared" si="181"/>
        <v>0</v>
      </c>
      <c r="BF230" s="200">
        <f t="shared" si="182"/>
        <v>0</v>
      </c>
      <c r="BG230" s="200">
        <f t="shared" si="183"/>
        <v>0</v>
      </c>
      <c r="BH230" s="200">
        <f t="shared" si="184"/>
        <v>0</v>
      </c>
      <c r="BI230" s="200">
        <f t="shared" si="185"/>
        <v>0</v>
      </c>
      <c r="BJ230" s="200">
        <f t="shared" si="186"/>
        <v>0</v>
      </c>
      <c r="BK230" s="200">
        <f t="shared" si="187"/>
        <v>0</v>
      </c>
      <c r="BL230" s="200">
        <f t="shared" si="188"/>
        <v>0</v>
      </c>
      <c r="BM230" s="200">
        <f t="shared" si="189"/>
        <v>0</v>
      </c>
      <c r="BN230" s="200">
        <f t="shared" si="190"/>
        <v>0</v>
      </c>
      <c r="BO230" s="200">
        <f t="shared" si="191"/>
        <v>0</v>
      </c>
      <c r="BP230" s="200">
        <f t="shared" si="192"/>
        <v>0</v>
      </c>
      <c r="BQ230" s="200">
        <f t="shared" si="193"/>
        <v>0</v>
      </c>
      <c r="BR230" s="200">
        <f t="shared" si="194"/>
        <v>0</v>
      </c>
      <c r="BS230" s="200">
        <f t="shared" si="195"/>
        <v>0</v>
      </c>
      <c r="BT230" s="200">
        <f t="shared" si="196"/>
        <v>0</v>
      </c>
      <c r="BU230" s="200">
        <f t="shared" si="197"/>
        <v>0</v>
      </c>
      <c r="BV230" s="200">
        <f t="shared" si="198"/>
        <v>0</v>
      </c>
      <c r="BW230" s="200">
        <f t="shared" si="199"/>
        <v>0</v>
      </c>
      <c r="BX230" s="200">
        <f t="shared" si="200"/>
        <v>0</v>
      </c>
      <c r="BY230" s="200">
        <f t="shared" si="201"/>
        <v>0</v>
      </c>
      <c r="BZ230" s="200">
        <f t="shared" si="202"/>
        <v>0</v>
      </c>
      <c r="CA230" s="200">
        <f t="shared" si="203"/>
        <v>0</v>
      </c>
      <c r="CB230" s="200">
        <f t="shared" si="204"/>
        <v>0</v>
      </c>
      <c r="CC230" s="238">
        <f t="shared" si="205"/>
        <v>0</v>
      </c>
      <c r="CD230" s="187">
        <f t="shared" si="231"/>
        <v>0</v>
      </c>
    </row>
    <row r="231" spans="1:82" ht="13.9" x14ac:dyDescent="0.4">
      <c r="A231" s="12" t="str">
        <f>'Fibre Optic'!A231</f>
        <v>CBH Sidings NG</v>
      </c>
      <c r="B231" s="12">
        <f>'Fibre Optic'!B231</f>
        <v>42</v>
      </c>
      <c r="C231" t="str">
        <f>'Fibre Optic'!C231</f>
        <v>Kuender</v>
      </c>
      <c r="D231" s="204">
        <f>'DORC build-up'!I175</f>
        <v>1.3</v>
      </c>
      <c r="E231" s="188">
        <v>0</v>
      </c>
      <c r="F231" s="188">
        <v>0</v>
      </c>
      <c r="G231" s="188">
        <v>0</v>
      </c>
      <c r="H231" s="188">
        <v>0</v>
      </c>
      <c r="I231" s="188">
        <v>0</v>
      </c>
      <c r="J231" s="188">
        <v>0</v>
      </c>
      <c r="K231" s="188">
        <v>0</v>
      </c>
      <c r="L231" s="188">
        <v>0</v>
      </c>
      <c r="M231" s="188">
        <v>0</v>
      </c>
      <c r="N231" s="188">
        <v>0</v>
      </c>
      <c r="O231" s="188">
        <v>0</v>
      </c>
      <c r="P231" s="188">
        <v>0</v>
      </c>
      <c r="Q231" s="188">
        <v>0</v>
      </c>
      <c r="R231" s="188">
        <v>0</v>
      </c>
      <c r="S231" s="188">
        <v>0</v>
      </c>
      <c r="T231" s="188">
        <v>0</v>
      </c>
      <c r="U231" s="188">
        <v>0</v>
      </c>
      <c r="V231" s="188">
        <v>0</v>
      </c>
      <c r="W231" s="188">
        <v>0</v>
      </c>
      <c r="X231" s="188">
        <v>0</v>
      </c>
      <c r="Y231" s="188">
        <v>0</v>
      </c>
      <c r="Z231" s="188">
        <v>0</v>
      </c>
      <c r="AA231" s="188">
        <v>0</v>
      </c>
      <c r="AB231" s="188">
        <v>0</v>
      </c>
      <c r="AC231" s="188">
        <v>0</v>
      </c>
      <c r="AE231" s="291">
        <f t="shared" si="206"/>
        <v>68538.461538461532</v>
      </c>
      <c r="AF231" s="291">
        <f t="shared" si="207"/>
        <v>939207.07938461541</v>
      </c>
      <c r="AG231" s="291">
        <f t="shared" si="208"/>
        <v>205615.3846153846</v>
      </c>
      <c r="AH231" s="291">
        <f t="shared" si="209"/>
        <v>20561.538461538457</v>
      </c>
      <c r="AI231" s="291">
        <f t="shared" si="210"/>
        <v>27415.384615384617</v>
      </c>
      <c r="AJ231" s="291">
        <f t="shared" si="211"/>
        <v>68538.461538461532</v>
      </c>
      <c r="AK231" s="291">
        <f t="shared" si="212"/>
        <v>469603.53969230771</v>
      </c>
      <c r="AL231" s="291">
        <f t="shared" si="213"/>
        <v>34269.230769230766</v>
      </c>
      <c r="AM231" s="291">
        <f t="shared" si="214"/>
        <v>6853.8461538461543</v>
      </c>
      <c r="AN231" s="291">
        <f t="shared" si="215"/>
        <v>234801.7698461542</v>
      </c>
      <c r="AO231" s="291">
        <f t="shared" si="216"/>
        <v>137076.92307692306</v>
      </c>
      <c r="AP231" s="291">
        <f t="shared" si="217"/>
        <v>34269.230769230766</v>
      </c>
      <c r="AQ231" s="291">
        <f t="shared" si="218"/>
        <v>41123.076923076915</v>
      </c>
      <c r="AR231" s="291">
        <f t="shared" si="219"/>
        <v>274153.84615384613</v>
      </c>
      <c r="AS231" s="291">
        <f t="shared" si="220"/>
        <v>54830.769230769234</v>
      </c>
      <c r="AT231" s="291">
        <f t="shared" si="221"/>
        <v>6853.8461538461543</v>
      </c>
      <c r="AU231" s="291">
        <f t="shared" si="222"/>
        <v>137076.92307692306</v>
      </c>
      <c r="AV231" s="291">
        <f t="shared" si="223"/>
        <v>10966.153846153846</v>
      </c>
      <c r="AW231" s="291">
        <f t="shared" si="224"/>
        <v>10966.153846153846</v>
      </c>
      <c r="AX231" s="291">
        <f t="shared" si="225"/>
        <v>10966.153846153846</v>
      </c>
      <c r="AY231" s="291">
        <f t="shared" si="226"/>
        <v>10966.153846153846</v>
      </c>
      <c r="AZ231" s="291">
        <f t="shared" si="227"/>
        <v>10966.153846153846</v>
      </c>
      <c r="BA231" s="291">
        <f t="shared" si="228"/>
        <v>10966.153846153846</v>
      </c>
      <c r="BB231" s="291">
        <f t="shared" si="229"/>
        <v>137076.92307692306</v>
      </c>
      <c r="BC231" s="291">
        <f t="shared" si="230"/>
        <v>20561.538461538457</v>
      </c>
      <c r="BE231" s="238">
        <f t="shared" si="181"/>
        <v>0</v>
      </c>
      <c r="BF231" s="200">
        <f t="shared" si="182"/>
        <v>0</v>
      </c>
      <c r="BG231" s="200">
        <f t="shared" si="183"/>
        <v>0</v>
      </c>
      <c r="BH231" s="200">
        <f t="shared" si="184"/>
        <v>0</v>
      </c>
      <c r="BI231" s="200">
        <f t="shared" si="185"/>
        <v>0</v>
      </c>
      <c r="BJ231" s="200">
        <f t="shared" si="186"/>
        <v>0</v>
      </c>
      <c r="BK231" s="200">
        <f t="shared" si="187"/>
        <v>0</v>
      </c>
      <c r="BL231" s="200">
        <f t="shared" si="188"/>
        <v>0</v>
      </c>
      <c r="BM231" s="200">
        <f t="shared" si="189"/>
        <v>0</v>
      </c>
      <c r="BN231" s="200">
        <f t="shared" si="190"/>
        <v>0</v>
      </c>
      <c r="BO231" s="200">
        <f t="shared" si="191"/>
        <v>0</v>
      </c>
      <c r="BP231" s="200">
        <f t="shared" si="192"/>
        <v>0</v>
      </c>
      <c r="BQ231" s="200">
        <f t="shared" si="193"/>
        <v>0</v>
      </c>
      <c r="BR231" s="200">
        <f t="shared" si="194"/>
        <v>0</v>
      </c>
      <c r="BS231" s="200">
        <f t="shared" si="195"/>
        <v>0</v>
      </c>
      <c r="BT231" s="200">
        <f t="shared" si="196"/>
        <v>0</v>
      </c>
      <c r="BU231" s="200">
        <f t="shared" si="197"/>
        <v>0</v>
      </c>
      <c r="BV231" s="200">
        <f t="shared" si="198"/>
        <v>0</v>
      </c>
      <c r="BW231" s="200">
        <f t="shared" si="199"/>
        <v>0</v>
      </c>
      <c r="BX231" s="200">
        <f t="shared" si="200"/>
        <v>0</v>
      </c>
      <c r="BY231" s="200">
        <f t="shared" si="201"/>
        <v>0</v>
      </c>
      <c r="BZ231" s="200">
        <f t="shared" si="202"/>
        <v>0</v>
      </c>
      <c r="CA231" s="200">
        <f t="shared" si="203"/>
        <v>0</v>
      </c>
      <c r="CB231" s="200">
        <f t="shared" si="204"/>
        <v>0</v>
      </c>
      <c r="CC231" s="238">
        <f t="shared" si="205"/>
        <v>0</v>
      </c>
      <c r="CD231" s="187">
        <f t="shared" si="231"/>
        <v>0</v>
      </c>
    </row>
    <row r="232" spans="1:82" ht="13.9" x14ac:dyDescent="0.4">
      <c r="A232" s="12" t="str">
        <f>'Fibre Optic'!A232</f>
        <v>CBH Sidings NG</v>
      </c>
      <c r="B232" s="12">
        <f>'Fibre Optic'!B232</f>
        <v>42</v>
      </c>
      <c r="C232" t="str">
        <f>'Fibre Optic'!C232</f>
        <v>Kukerin</v>
      </c>
      <c r="D232" s="204">
        <f>'DORC build-up'!I176</f>
        <v>1.3</v>
      </c>
      <c r="E232" s="188">
        <v>0</v>
      </c>
      <c r="F232" s="188">
        <v>0</v>
      </c>
      <c r="G232" s="188">
        <v>0</v>
      </c>
      <c r="H232" s="188">
        <v>0</v>
      </c>
      <c r="I232" s="188">
        <v>0</v>
      </c>
      <c r="J232" s="188">
        <v>0</v>
      </c>
      <c r="K232" s="188">
        <v>0</v>
      </c>
      <c r="L232" s="188">
        <v>0</v>
      </c>
      <c r="M232" s="188">
        <v>0</v>
      </c>
      <c r="N232" s="188">
        <v>0</v>
      </c>
      <c r="O232" s="188">
        <v>0</v>
      </c>
      <c r="P232" s="188">
        <v>0</v>
      </c>
      <c r="Q232" s="188">
        <v>0</v>
      </c>
      <c r="R232" s="188">
        <v>0</v>
      </c>
      <c r="S232" s="188">
        <v>0</v>
      </c>
      <c r="T232" s="188">
        <v>0</v>
      </c>
      <c r="U232" s="188">
        <v>0</v>
      </c>
      <c r="V232" s="188">
        <v>0</v>
      </c>
      <c r="W232" s="188">
        <v>0</v>
      </c>
      <c r="X232" s="188">
        <v>0</v>
      </c>
      <c r="Y232" s="188">
        <v>0</v>
      </c>
      <c r="Z232" s="188">
        <v>0</v>
      </c>
      <c r="AA232" s="188">
        <v>0</v>
      </c>
      <c r="AB232" s="188">
        <v>0</v>
      </c>
      <c r="AC232" s="188">
        <v>0</v>
      </c>
      <c r="AE232" s="291">
        <f t="shared" si="206"/>
        <v>68538.461538461532</v>
      </c>
      <c r="AF232" s="291">
        <f t="shared" si="207"/>
        <v>939207.07938461541</v>
      </c>
      <c r="AG232" s="291">
        <f t="shared" si="208"/>
        <v>205615.3846153846</v>
      </c>
      <c r="AH232" s="291">
        <f t="shared" si="209"/>
        <v>20561.538461538457</v>
      </c>
      <c r="AI232" s="291">
        <f t="shared" si="210"/>
        <v>27415.384615384617</v>
      </c>
      <c r="AJ232" s="291">
        <f t="shared" si="211"/>
        <v>68538.461538461532</v>
      </c>
      <c r="AK232" s="291">
        <f t="shared" si="212"/>
        <v>469603.53969230771</v>
      </c>
      <c r="AL232" s="291">
        <f t="shared" si="213"/>
        <v>34269.230769230766</v>
      </c>
      <c r="AM232" s="291">
        <f t="shared" si="214"/>
        <v>6853.8461538461543</v>
      </c>
      <c r="AN232" s="291">
        <f t="shared" si="215"/>
        <v>234801.7698461542</v>
      </c>
      <c r="AO232" s="291">
        <f t="shared" si="216"/>
        <v>137076.92307692306</v>
      </c>
      <c r="AP232" s="291">
        <f t="shared" si="217"/>
        <v>34269.230769230766</v>
      </c>
      <c r="AQ232" s="291">
        <f t="shared" si="218"/>
        <v>41123.076923076915</v>
      </c>
      <c r="AR232" s="291">
        <f t="shared" si="219"/>
        <v>274153.84615384613</v>
      </c>
      <c r="AS232" s="291">
        <f t="shared" si="220"/>
        <v>54830.769230769234</v>
      </c>
      <c r="AT232" s="291">
        <f t="shared" si="221"/>
        <v>6853.8461538461543</v>
      </c>
      <c r="AU232" s="291">
        <f t="shared" si="222"/>
        <v>137076.92307692306</v>
      </c>
      <c r="AV232" s="291">
        <f t="shared" si="223"/>
        <v>10966.153846153846</v>
      </c>
      <c r="AW232" s="291">
        <f t="shared" si="224"/>
        <v>10966.153846153846</v>
      </c>
      <c r="AX232" s="291">
        <f t="shared" si="225"/>
        <v>10966.153846153846</v>
      </c>
      <c r="AY232" s="291">
        <f t="shared" si="226"/>
        <v>10966.153846153846</v>
      </c>
      <c r="AZ232" s="291">
        <f t="shared" si="227"/>
        <v>10966.153846153846</v>
      </c>
      <c r="BA232" s="291">
        <f t="shared" si="228"/>
        <v>10966.153846153846</v>
      </c>
      <c r="BB232" s="291">
        <f t="shared" si="229"/>
        <v>137076.92307692306</v>
      </c>
      <c r="BC232" s="291">
        <f t="shared" si="230"/>
        <v>20561.538461538457</v>
      </c>
      <c r="BE232" s="238">
        <f t="shared" si="181"/>
        <v>0</v>
      </c>
      <c r="BF232" s="200">
        <f t="shared" si="182"/>
        <v>0</v>
      </c>
      <c r="BG232" s="200">
        <f t="shared" si="183"/>
        <v>0</v>
      </c>
      <c r="BH232" s="200">
        <f t="shared" si="184"/>
        <v>0</v>
      </c>
      <c r="BI232" s="200">
        <f t="shared" si="185"/>
        <v>0</v>
      </c>
      <c r="BJ232" s="200">
        <f t="shared" si="186"/>
        <v>0</v>
      </c>
      <c r="BK232" s="200">
        <f t="shared" si="187"/>
        <v>0</v>
      </c>
      <c r="BL232" s="200">
        <f t="shared" si="188"/>
        <v>0</v>
      </c>
      <c r="BM232" s="200">
        <f t="shared" si="189"/>
        <v>0</v>
      </c>
      <c r="BN232" s="200">
        <f t="shared" si="190"/>
        <v>0</v>
      </c>
      <c r="BO232" s="200">
        <f t="shared" si="191"/>
        <v>0</v>
      </c>
      <c r="BP232" s="200">
        <f t="shared" si="192"/>
        <v>0</v>
      </c>
      <c r="BQ232" s="200">
        <f t="shared" si="193"/>
        <v>0</v>
      </c>
      <c r="BR232" s="200">
        <f t="shared" si="194"/>
        <v>0</v>
      </c>
      <c r="BS232" s="200">
        <f t="shared" si="195"/>
        <v>0</v>
      </c>
      <c r="BT232" s="200">
        <f t="shared" si="196"/>
        <v>0</v>
      </c>
      <c r="BU232" s="200">
        <f t="shared" si="197"/>
        <v>0</v>
      </c>
      <c r="BV232" s="200">
        <f t="shared" si="198"/>
        <v>0</v>
      </c>
      <c r="BW232" s="200">
        <f t="shared" si="199"/>
        <v>0</v>
      </c>
      <c r="BX232" s="200">
        <f t="shared" si="200"/>
        <v>0</v>
      </c>
      <c r="BY232" s="200">
        <f t="shared" si="201"/>
        <v>0</v>
      </c>
      <c r="BZ232" s="200">
        <f t="shared" si="202"/>
        <v>0</v>
      </c>
      <c r="CA232" s="200">
        <f t="shared" si="203"/>
        <v>0</v>
      </c>
      <c r="CB232" s="200">
        <f t="shared" si="204"/>
        <v>0</v>
      </c>
      <c r="CC232" s="238">
        <f t="shared" si="205"/>
        <v>0</v>
      </c>
      <c r="CD232" s="187">
        <f t="shared" si="231"/>
        <v>0</v>
      </c>
    </row>
    <row r="233" spans="1:82" ht="13.9" x14ac:dyDescent="0.4">
      <c r="A233" s="12" t="str">
        <f>'Fibre Optic'!A233</f>
        <v>CBH Sidings NG</v>
      </c>
      <c r="B233" s="12">
        <f>'Fibre Optic'!B233</f>
        <v>42</v>
      </c>
      <c r="C233" t="str">
        <f>'Fibre Optic'!C233</f>
        <v>Kulja</v>
      </c>
      <c r="D233" s="204">
        <f>'DORC build-up'!I177</f>
        <v>1.2</v>
      </c>
      <c r="E233" s="188">
        <v>0</v>
      </c>
      <c r="F233" s="188">
        <v>0</v>
      </c>
      <c r="G233" s="188">
        <v>0</v>
      </c>
      <c r="H233" s="188">
        <v>0</v>
      </c>
      <c r="I233" s="188">
        <v>0</v>
      </c>
      <c r="J233" s="188">
        <v>0</v>
      </c>
      <c r="K233" s="188">
        <v>0</v>
      </c>
      <c r="L233" s="188">
        <v>0</v>
      </c>
      <c r="M233" s="188">
        <v>0</v>
      </c>
      <c r="N233" s="188">
        <v>0</v>
      </c>
      <c r="O233" s="188">
        <v>0</v>
      </c>
      <c r="P233" s="188">
        <v>0</v>
      </c>
      <c r="Q233" s="188">
        <v>0</v>
      </c>
      <c r="R233" s="188">
        <v>0</v>
      </c>
      <c r="S233" s="188">
        <v>0</v>
      </c>
      <c r="T233" s="188">
        <v>0</v>
      </c>
      <c r="U233" s="188">
        <v>0</v>
      </c>
      <c r="V233" s="188">
        <v>0</v>
      </c>
      <c r="W233" s="188">
        <v>0</v>
      </c>
      <c r="X233" s="188">
        <v>0</v>
      </c>
      <c r="Y233" s="188">
        <v>0</v>
      </c>
      <c r="Z233" s="188">
        <v>0</v>
      </c>
      <c r="AA233" s="188">
        <v>0</v>
      </c>
      <c r="AB233" s="188">
        <v>0</v>
      </c>
      <c r="AC233" s="188">
        <v>0</v>
      </c>
      <c r="AE233" s="291">
        <f t="shared" si="206"/>
        <v>68538.461538461532</v>
      </c>
      <c r="AF233" s="291">
        <f t="shared" si="207"/>
        <v>939207.07938461541</v>
      </c>
      <c r="AG233" s="291">
        <f t="shared" si="208"/>
        <v>205615.3846153846</v>
      </c>
      <c r="AH233" s="291">
        <f t="shared" si="209"/>
        <v>20561.538461538457</v>
      </c>
      <c r="AI233" s="291">
        <f t="shared" si="210"/>
        <v>27415.384615384617</v>
      </c>
      <c r="AJ233" s="291">
        <f t="shared" si="211"/>
        <v>68538.461538461532</v>
      </c>
      <c r="AK233" s="291">
        <f t="shared" si="212"/>
        <v>469603.53969230771</v>
      </c>
      <c r="AL233" s="291">
        <f t="shared" si="213"/>
        <v>34269.230769230766</v>
      </c>
      <c r="AM233" s="291">
        <f t="shared" si="214"/>
        <v>6853.8461538461543</v>
      </c>
      <c r="AN233" s="291">
        <f t="shared" si="215"/>
        <v>234801.7698461542</v>
      </c>
      <c r="AO233" s="291">
        <f t="shared" si="216"/>
        <v>137076.92307692306</v>
      </c>
      <c r="AP233" s="291">
        <f t="shared" si="217"/>
        <v>34269.230769230766</v>
      </c>
      <c r="AQ233" s="291">
        <f t="shared" si="218"/>
        <v>41123.076923076915</v>
      </c>
      <c r="AR233" s="291">
        <f t="shared" si="219"/>
        <v>274153.84615384613</v>
      </c>
      <c r="AS233" s="291">
        <f t="shared" si="220"/>
        <v>54830.769230769234</v>
      </c>
      <c r="AT233" s="291">
        <f t="shared" si="221"/>
        <v>6853.8461538461543</v>
      </c>
      <c r="AU233" s="291">
        <f t="shared" si="222"/>
        <v>137076.92307692306</v>
      </c>
      <c r="AV233" s="291">
        <f t="shared" si="223"/>
        <v>10966.153846153846</v>
      </c>
      <c r="AW233" s="291">
        <f t="shared" si="224"/>
        <v>10966.153846153846</v>
      </c>
      <c r="AX233" s="291">
        <f t="shared" si="225"/>
        <v>10966.153846153846</v>
      </c>
      <c r="AY233" s="291">
        <f t="shared" si="226"/>
        <v>10966.153846153846</v>
      </c>
      <c r="AZ233" s="291">
        <f t="shared" si="227"/>
        <v>10966.153846153846</v>
      </c>
      <c r="BA233" s="291">
        <f t="shared" si="228"/>
        <v>10966.153846153846</v>
      </c>
      <c r="BB233" s="291">
        <f t="shared" si="229"/>
        <v>137076.92307692306</v>
      </c>
      <c r="BC233" s="291">
        <f t="shared" si="230"/>
        <v>20561.538461538457</v>
      </c>
      <c r="BE233" s="238">
        <f t="shared" si="181"/>
        <v>0</v>
      </c>
      <c r="BF233" s="200">
        <f t="shared" si="182"/>
        <v>0</v>
      </c>
      <c r="BG233" s="200">
        <f t="shared" si="183"/>
        <v>0</v>
      </c>
      <c r="BH233" s="200">
        <f t="shared" si="184"/>
        <v>0</v>
      </c>
      <c r="BI233" s="200">
        <f t="shared" si="185"/>
        <v>0</v>
      </c>
      <c r="BJ233" s="200">
        <f t="shared" si="186"/>
        <v>0</v>
      </c>
      <c r="BK233" s="200">
        <f t="shared" si="187"/>
        <v>0</v>
      </c>
      <c r="BL233" s="200">
        <f t="shared" si="188"/>
        <v>0</v>
      </c>
      <c r="BM233" s="200">
        <f t="shared" si="189"/>
        <v>0</v>
      </c>
      <c r="BN233" s="200">
        <f t="shared" si="190"/>
        <v>0</v>
      </c>
      <c r="BO233" s="200">
        <f t="shared" si="191"/>
        <v>0</v>
      </c>
      <c r="BP233" s="200">
        <f t="shared" si="192"/>
        <v>0</v>
      </c>
      <c r="BQ233" s="200">
        <f t="shared" si="193"/>
        <v>0</v>
      </c>
      <c r="BR233" s="200">
        <f t="shared" si="194"/>
        <v>0</v>
      </c>
      <c r="BS233" s="200">
        <f t="shared" si="195"/>
        <v>0</v>
      </c>
      <c r="BT233" s="200">
        <f t="shared" si="196"/>
        <v>0</v>
      </c>
      <c r="BU233" s="200">
        <f t="shared" si="197"/>
        <v>0</v>
      </c>
      <c r="BV233" s="200">
        <f t="shared" si="198"/>
        <v>0</v>
      </c>
      <c r="BW233" s="200">
        <f t="shared" si="199"/>
        <v>0</v>
      </c>
      <c r="BX233" s="200">
        <f t="shared" si="200"/>
        <v>0</v>
      </c>
      <c r="BY233" s="200">
        <f t="shared" si="201"/>
        <v>0</v>
      </c>
      <c r="BZ233" s="200">
        <f t="shared" si="202"/>
        <v>0</v>
      </c>
      <c r="CA233" s="200">
        <f t="shared" si="203"/>
        <v>0</v>
      </c>
      <c r="CB233" s="200">
        <f t="shared" si="204"/>
        <v>0</v>
      </c>
      <c r="CC233" s="238">
        <f t="shared" si="205"/>
        <v>0</v>
      </c>
      <c r="CD233" s="187">
        <f t="shared" si="231"/>
        <v>0</v>
      </c>
    </row>
    <row r="234" spans="1:82" ht="13.9" x14ac:dyDescent="0.4">
      <c r="A234" s="12" t="str">
        <f>'Fibre Optic'!A234</f>
        <v>CBH Sidings NG</v>
      </c>
      <c r="B234" s="12">
        <f>'Fibre Optic'!B234</f>
        <v>42</v>
      </c>
      <c r="C234" t="str">
        <f>'Fibre Optic'!C234</f>
        <v>Lake Grace</v>
      </c>
      <c r="D234" s="204">
        <f>'DORC build-up'!I178</f>
        <v>1.3</v>
      </c>
      <c r="E234" s="188">
        <v>0</v>
      </c>
      <c r="F234" s="188">
        <v>0</v>
      </c>
      <c r="G234" s="188">
        <v>0</v>
      </c>
      <c r="H234" s="188">
        <v>0</v>
      </c>
      <c r="I234" s="188">
        <v>0</v>
      </c>
      <c r="J234" s="188">
        <v>0</v>
      </c>
      <c r="K234" s="188">
        <v>0</v>
      </c>
      <c r="L234" s="188">
        <v>0</v>
      </c>
      <c r="M234" s="188">
        <v>0</v>
      </c>
      <c r="N234" s="188">
        <v>0</v>
      </c>
      <c r="O234" s="188">
        <v>0</v>
      </c>
      <c r="P234" s="188">
        <v>0</v>
      </c>
      <c r="Q234" s="188">
        <v>0</v>
      </c>
      <c r="R234" s="188">
        <v>0</v>
      </c>
      <c r="S234" s="188">
        <v>0</v>
      </c>
      <c r="T234" s="188">
        <v>0</v>
      </c>
      <c r="U234" s="188">
        <v>0</v>
      </c>
      <c r="V234" s="188">
        <v>0</v>
      </c>
      <c r="W234" s="188">
        <v>0</v>
      </c>
      <c r="X234" s="188">
        <v>0</v>
      </c>
      <c r="Y234" s="188">
        <v>0</v>
      </c>
      <c r="Z234" s="188">
        <v>0</v>
      </c>
      <c r="AA234" s="188">
        <v>0</v>
      </c>
      <c r="AB234" s="188">
        <v>0</v>
      </c>
      <c r="AC234" s="188">
        <v>0</v>
      </c>
      <c r="AE234" s="291">
        <f t="shared" si="206"/>
        <v>68538.461538461532</v>
      </c>
      <c r="AF234" s="291">
        <f t="shared" si="207"/>
        <v>939207.07938461541</v>
      </c>
      <c r="AG234" s="291">
        <f t="shared" si="208"/>
        <v>205615.3846153846</v>
      </c>
      <c r="AH234" s="291">
        <f t="shared" si="209"/>
        <v>20561.538461538457</v>
      </c>
      <c r="AI234" s="291">
        <f t="shared" si="210"/>
        <v>27415.384615384617</v>
      </c>
      <c r="AJ234" s="291">
        <f t="shared" si="211"/>
        <v>68538.461538461532</v>
      </c>
      <c r="AK234" s="291">
        <f t="shared" si="212"/>
        <v>469603.53969230771</v>
      </c>
      <c r="AL234" s="291">
        <f t="shared" si="213"/>
        <v>34269.230769230766</v>
      </c>
      <c r="AM234" s="291">
        <f t="shared" si="214"/>
        <v>6853.8461538461543</v>
      </c>
      <c r="AN234" s="291">
        <f t="shared" si="215"/>
        <v>234801.7698461542</v>
      </c>
      <c r="AO234" s="291">
        <f t="shared" si="216"/>
        <v>137076.92307692306</v>
      </c>
      <c r="AP234" s="291">
        <f t="shared" si="217"/>
        <v>34269.230769230766</v>
      </c>
      <c r="AQ234" s="291">
        <f t="shared" si="218"/>
        <v>41123.076923076915</v>
      </c>
      <c r="AR234" s="291">
        <f t="shared" si="219"/>
        <v>274153.84615384613</v>
      </c>
      <c r="AS234" s="291">
        <f t="shared" si="220"/>
        <v>54830.769230769234</v>
      </c>
      <c r="AT234" s="291">
        <f t="shared" si="221"/>
        <v>6853.8461538461543</v>
      </c>
      <c r="AU234" s="291">
        <f t="shared" si="222"/>
        <v>137076.92307692306</v>
      </c>
      <c r="AV234" s="291">
        <f t="shared" si="223"/>
        <v>10966.153846153846</v>
      </c>
      <c r="AW234" s="291">
        <f t="shared" si="224"/>
        <v>10966.153846153846</v>
      </c>
      <c r="AX234" s="291">
        <f t="shared" si="225"/>
        <v>10966.153846153846</v>
      </c>
      <c r="AY234" s="291">
        <f t="shared" si="226"/>
        <v>10966.153846153846</v>
      </c>
      <c r="AZ234" s="291">
        <f t="shared" si="227"/>
        <v>10966.153846153846</v>
      </c>
      <c r="BA234" s="291">
        <f t="shared" si="228"/>
        <v>10966.153846153846</v>
      </c>
      <c r="BB234" s="291">
        <f t="shared" si="229"/>
        <v>137076.92307692306</v>
      </c>
      <c r="BC234" s="291">
        <f t="shared" si="230"/>
        <v>20561.538461538457</v>
      </c>
      <c r="BE234" s="238">
        <f t="shared" si="181"/>
        <v>0</v>
      </c>
      <c r="BF234" s="200">
        <f t="shared" si="182"/>
        <v>0</v>
      </c>
      <c r="BG234" s="200">
        <f t="shared" si="183"/>
        <v>0</v>
      </c>
      <c r="BH234" s="200">
        <f t="shared" si="184"/>
        <v>0</v>
      </c>
      <c r="BI234" s="200">
        <f t="shared" si="185"/>
        <v>0</v>
      </c>
      <c r="BJ234" s="200">
        <f t="shared" si="186"/>
        <v>0</v>
      </c>
      <c r="BK234" s="200">
        <f t="shared" si="187"/>
        <v>0</v>
      </c>
      <c r="BL234" s="200">
        <f t="shared" si="188"/>
        <v>0</v>
      </c>
      <c r="BM234" s="200">
        <f t="shared" si="189"/>
        <v>0</v>
      </c>
      <c r="BN234" s="200">
        <f t="shared" si="190"/>
        <v>0</v>
      </c>
      <c r="BO234" s="200">
        <f t="shared" si="191"/>
        <v>0</v>
      </c>
      <c r="BP234" s="200">
        <f t="shared" si="192"/>
        <v>0</v>
      </c>
      <c r="BQ234" s="200">
        <f t="shared" si="193"/>
        <v>0</v>
      </c>
      <c r="BR234" s="200">
        <f t="shared" si="194"/>
        <v>0</v>
      </c>
      <c r="BS234" s="200">
        <f t="shared" si="195"/>
        <v>0</v>
      </c>
      <c r="BT234" s="200">
        <f t="shared" si="196"/>
        <v>0</v>
      </c>
      <c r="BU234" s="200">
        <f t="shared" si="197"/>
        <v>0</v>
      </c>
      <c r="BV234" s="200">
        <f t="shared" si="198"/>
        <v>0</v>
      </c>
      <c r="BW234" s="200">
        <f t="shared" si="199"/>
        <v>0</v>
      </c>
      <c r="BX234" s="200">
        <f t="shared" si="200"/>
        <v>0</v>
      </c>
      <c r="BY234" s="200">
        <f t="shared" si="201"/>
        <v>0</v>
      </c>
      <c r="BZ234" s="200">
        <f t="shared" si="202"/>
        <v>0</v>
      </c>
      <c r="CA234" s="200">
        <f t="shared" si="203"/>
        <v>0</v>
      </c>
      <c r="CB234" s="200">
        <f t="shared" si="204"/>
        <v>0</v>
      </c>
      <c r="CC234" s="238">
        <f t="shared" si="205"/>
        <v>0</v>
      </c>
      <c r="CD234" s="187">
        <f t="shared" si="231"/>
        <v>0</v>
      </c>
    </row>
    <row r="235" spans="1:82" ht="13.9" x14ac:dyDescent="0.4">
      <c r="A235" s="12" t="str">
        <f>'Fibre Optic'!A235</f>
        <v>CBH Sidings NG</v>
      </c>
      <c r="B235" s="12">
        <f>'Fibre Optic'!B235</f>
        <v>42</v>
      </c>
      <c r="C235" t="str">
        <f>'Fibre Optic'!C235</f>
        <v>Latham</v>
      </c>
      <c r="D235" s="204">
        <f>'DORC build-up'!I179</f>
        <v>1.3</v>
      </c>
      <c r="E235" s="188">
        <v>0</v>
      </c>
      <c r="F235" s="188">
        <v>0</v>
      </c>
      <c r="G235" s="188">
        <v>0</v>
      </c>
      <c r="H235" s="188">
        <v>0</v>
      </c>
      <c r="I235" s="188">
        <v>0</v>
      </c>
      <c r="J235" s="188">
        <v>0</v>
      </c>
      <c r="K235" s="188">
        <v>0</v>
      </c>
      <c r="L235" s="188">
        <v>0</v>
      </c>
      <c r="M235" s="188">
        <v>0</v>
      </c>
      <c r="N235" s="188">
        <v>0</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E235" s="291">
        <f t="shared" si="206"/>
        <v>68538.461538461532</v>
      </c>
      <c r="AF235" s="291">
        <f t="shared" si="207"/>
        <v>939207.07938461541</v>
      </c>
      <c r="AG235" s="291">
        <f t="shared" si="208"/>
        <v>205615.3846153846</v>
      </c>
      <c r="AH235" s="291">
        <f t="shared" si="209"/>
        <v>20561.538461538457</v>
      </c>
      <c r="AI235" s="291">
        <f t="shared" si="210"/>
        <v>27415.384615384617</v>
      </c>
      <c r="AJ235" s="291">
        <f t="shared" si="211"/>
        <v>68538.461538461532</v>
      </c>
      <c r="AK235" s="291">
        <f t="shared" si="212"/>
        <v>469603.53969230771</v>
      </c>
      <c r="AL235" s="291">
        <f t="shared" si="213"/>
        <v>34269.230769230766</v>
      </c>
      <c r="AM235" s="291">
        <f t="shared" si="214"/>
        <v>6853.8461538461543</v>
      </c>
      <c r="AN235" s="291">
        <f t="shared" si="215"/>
        <v>234801.7698461542</v>
      </c>
      <c r="AO235" s="291">
        <f t="shared" si="216"/>
        <v>137076.92307692306</v>
      </c>
      <c r="AP235" s="291">
        <f t="shared" si="217"/>
        <v>34269.230769230766</v>
      </c>
      <c r="AQ235" s="291">
        <f t="shared" si="218"/>
        <v>41123.076923076915</v>
      </c>
      <c r="AR235" s="291">
        <f t="shared" si="219"/>
        <v>274153.84615384613</v>
      </c>
      <c r="AS235" s="291">
        <f t="shared" si="220"/>
        <v>54830.769230769234</v>
      </c>
      <c r="AT235" s="291">
        <f t="shared" si="221"/>
        <v>6853.8461538461543</v>
      </c>
      <c r="AU235" s="291">
        <f t="shared" si="222"/>
        <v>137076.92307692306</v>
      </c>
      <c r="AV235" s="291">
        <f t="shared" si="223"/>
        <v>10966.153846153846</v>
      </c>
      <c r="AW235" s="291">
        <f t="shared" si="224"/>
        <v>10966.153846153846</v>
      </c>
      <c r="AX235" s="291">
        <f t="shared" si="225"/>
        <v>10966.153846153846</v>
      </c>
      <c r="AY235" s="291">
        <f t="shared" si="226"/>
        <v>10966.153846153846</v>
      </c>
      <c r="AZ235" s="291">
        <f t="shared" si="227"/>
        <v>10966.153846153846</v>
      </c>
      <c r="BA235" s="291">
        <f t="shared" si="228"/>
        <v>10966.153846153846</v>
      </c>
      <c r="BB235" s="291">
        <f t="shared" si="229"/>
        <v>137076.92307692306</v>
      </c>
      <c r="BC235" s="291">
        <f t="shared" si="230"/>
        <v>20561.538461538457</v>
      </c>
      <c r="BE235" s="238">
        <f t="shared" si="181"/>
        <v>0</v>
      </c>
      <c r="BF235" s="200">
        <f t="shared" si="182"/>
        <v>0</v>
      </c>
      <c r="BG235" s="200">
        <f t="shared" si="183"/>
        <v>0</v>
      </c>
      <c r="BH235" s="200">
        <f t="shared" si="184"/>
        <v>0</v>
      </c>
      <c r="BI235" s="200">
        <f t="shared" si="185"/>
        <v>0</v>
      </c>
      <c r="BJ235" s="200">
        <f t="shared" si="186"/>
        <v>0</v>
      </c>
      <c r="BK235" s="200">
        <f t="shared" si="187"/>
        <v>0</v>
      </c>
      <c r="BL235" s="200">
        <f t="shared" si="188"/>
        <v>0</v>
      </c>
      <c r="BM235" s="200">
        <f t="shared" si="189"/>
        <v>0</v>
      </c>
      <c r="BN235" s="200">
        <f t="shared" si="190"/>
        <v>0</v>
      </c>
      <c r="BO235" s="200">
        <f t="shared" si="191"/>
        <v>0</v>
      </c>
      <c r="BP235" s="200">
        <f t="shared" si="192"/>
        <v>0</v>
      </c>
      <c r="BQ235" s="200">
        <f t="shared" si="193"/>
        <v>0</v>
      </c>
      <c r="BR235" s="200">
        <f t="shared" si="194"/>
        <v>0</v>
      </c>
      <c r="BS235" s="200">
        <f t="shared" si="195"/>
        <v>0</v>
      </c>
      <c r="BT235" s="200">
        <f t="shared" si="196"/>
        <v>0</v>
      </c>
      <c r="BU235" s="200">
        <f t="shared" si="197"/>
        <v>0</v>
      </c>
      <c r="BV235" s="200">
        <f t="shared" si="198"/>
        <v>0</v>
      </c>
      <c r="BW235" s="200">
        <f t="shared" si="199"/>
        <v>0</v>
      </c>
      <c r="BX235" s="200">
        <f t="shared" si="200"/>
        <v>0</v>
      </c>
      <c r="BY235" s="200">
        <f t="shared" si="201"/>
        <v>0</v>
      </c>
      <c r="BZ235" s="200">
        <f t="shared" si="202"/>
        <v>0</v>
      </c>
      <c r="CA235" s="200">
        <f t="shared" si="203"/>
        <v>0</v>
      </c>
      <c r="CB235" s="200">
        <f t="shared" si="204"/>
        <v>0</v>
      </c>
      <c r="CC235" s="238">
        <f t="shared" si="205"/>
        <v>0</v>
      </c>
      <c r="CD235" s="187">
        <f t="shared" si="231"/>
        <v>0</v>
      </c>
    </row>
    <row r="236" spans="1:82" ht="13.9" x14ac:dyDescent="0.4">
      <c r="A236" s="12" t="str">
        <f>'Fibre Optic'!A236</f>
        <v>CBH Sidings NG</v>
      </c>
      <c r="B236" s="12">
        <f>'Fibre Optic'!B236</f>
        <v>42</v>
      </c>
      <c r="C236" t="str">
        <f>'Fibre Optic'!C236</f>
        <v>Manmanning</v>
      </c>
      <c r="D236" s="204">
        <f>'DORC build-up'!I180</f>
        <v>1.2</v>
      </c>
      <c r="E236" s="188">
        <v>0</v>
      </c>
      <c r="F236" s="188">
        <v>0</v>
      </c>
      <c r="G236" s="188">
        <v>0</v>
      </c>
      <c r="H236" s="188">
        <v>0</v>
      </c>
      <c r="I236" s="188">
        <v>0</v>
      </c>
      <c r="J236" s="188">
        <v>0</v>
      </c>
      <c r="K236" s="188">
        <v>0</v>
      </c>
      <c r="L236" s="188">
        <v>0</v>
      </c>
      <c r="M236" s="188">
        <v>0</v>
      </c>
      <c r="N236" s="188">
        <v>0</v>
      </c>
      <c r="O236" s="188">
        <v>0</v>
      </c>
      <c r="P236" s="188">
        <v>0</v>
      </c>
      <c r="Q236" s="188">
        <v>0</v>
      </c>
      <c r="R236" s="188">
        <v>0</v>
      </c>
      <c r="S236" s="188">
        <v>0</v>
      </c>
      <c r="T236" s="188">
        <v>0</v>
      </c>
      <c r="U236" s="188">
        <v>0</v>
      </c>
      <c r="V236" s="188">
        <v>0</v>
      </c>
      <c r="W236" s="188">
        <v>0</v>
      </c>
      <c r="X236" s="188">
        <v>0</v>
      </c>
      <c r="Y236" s="188">
        <v>0</v>
      </c>
      <c r="Z236" s="188">
        <v>0</v>
      </c>
      <c r="AA236" s="188">
        <v>0</v>
      </c>
      <c r="AB236" s="188">
        <v>0</v>
      </c>
      <c r="AC236" s="188">
        <v>0</v>
      </c>
      <c r="AE236" s="291">
        <f t="shared" si="206"/>
        <v>68538.461538461532</v>
      </c>
      <c r="AF236" s="291">
        <f t="shared" si="207"/>
        <v>939207.07938461541</v>
      </c>
      <c r="AG236" s="291">
        <f t="shared" si="208"/>
        <v>205615.3846153846</v>
      </c>
      <c r="AH236" s="291">
        <f t="shared" si="209"/>
        <v>20561.538461538457</v>
      </c>
      <c r="AI236" s="291">
        <f t="shared" si="210"/>
        <v>27415.384615384617</v>
      </c>
      <c r="AJ236" s="291">
        <f t="shared" si="211"/>
        <v>68538.461538461532</v>
      </c>
      <c r="AK236" s="291">
        <f t="shared" si="212"/>
        <v>469603.53969230771</v>
      </c>
      <c r="AL236" s="291">
        <f t="shared" si="213"/>
        <v>34269.230769230766</v>
      </c>
      <c r="AM236" s="291">
        <f t="shared" si="214"/>
        <v>6853.8461538461543</v>
      </c>
      <c r="AN236" s="291">
        <f t="shared" si="215"/>
        <v>234801.7698461542</v>
      </c>
      <c r="AO236" s="291">
        <f t="shared" si="216"/>
        <v>137076.92307692306</v>
      </c>
      <c r="AP236" s="291">
        <f t="shared" si="217"/>
        <v>34269.230769230766</v>
      </c>
      <c r="AQ236" s="291">
        <f t="shared" si="218"/>
        <v>41123.076923076915</v>
      </c>
      <c r="AR236" s="291">
        <f t="shared" si="219"/>
        <v>274153.84615384613</v>
      </c>
      <c r="AS236" s="291">
        <f t="shared" si="220"/>
        <v>54830.769230769234</v>
      </c>
      <c r="AT236" s="291">
        <f t="shared" si="221"/>
        <v>6853.8461538461543</v>
      </c>
      <c r="AU236" s="291">
        <f t="shared" si="222"/>
        <v>137076.92307692306</v>
      </c>
      <c r="AV236" s="291">
        <f t="shared" si="223"/>
        <v>10966.153846153846</v>
      </c>
      <c r="AW236" s="291">
        <f t="shared" si="224"/>
        <v>10966.153846153846</v>
      </c>
      <c r="AX236" s="291">
        <f t="shared" si="225"/>
        <v>10966.153846153846</v>
      </c>
      <c r="AY236" s="291">
        <f t="shared" si="226"/>
        <v>10966.153846153846</v>
      </c>
      <c r="AZ236" s="291">
        <f t="shared" si="227"/>
        <v>10966.153846153846</v>
      </c>
      <c r="BA236" s="291">
        <f t="shared" si="228"/>
        <v>10966.153846153846</v>
      </c>
      <c r="BB236" s="291">
        <f t="shared" si="229"/>
        <v>137076.92307692306</v>
      </c>
      <c r="BC236" s="291">
        <f t="shared" si="230"/>
        <v>20561.538461538457</v>
      </c>
      <c r="BE236" s="238">
        <f t="shared" si="181"/>
        <v>0</v>
      </c>
      <c r="BF236" s="200">
        <f t="shared" si="182"/>
        <v>0</v>
      </c>
      <c r="BG236" s="200">
        <f t="shared" si="183"/>
        <v>0</v>
      </c>
      <c r="BH236" s="200">
        <f t="shared" si="184"/>
        <v>0</v>
      </c>
      <c r="BI236" s="200">
        <f t="shared" si="185"/>
        <v>0</v>
      </c>
      <c r="BJ236" s="200">
        <f t="shared" si="186"/>
        <v>0</v>
      </c>
      <c r="BK236" s="200">
        <f t="shared" si="187"/>
        <v>0</v>
      </c>
      <c r="BL236" s="200">
        <f t="shared" si="188"/>
        <v>0</v>
      </c>
      <c r="BM236" s="200">
        <f t="shared" si="189"/>
        <v>0</v>
      </c>
      <c r="BN236" s="200">
        <f t="shared" si="190"/>
        <v>0</v>
      </c>
      <c r="BO236" s="200">
        <f t="shared" si="191"/>
        <v>0</v>
      </c>
      <c r="BP236" s="200">
        <f t="shared" si="192"/>
        <v>0</v>
      </c>
      <c r="BQ236" s="200">
        <f t="shared" si="193"/>
        <v>0</v>
      </c>
      <c r="BR236" s="200">
        <f t="shared" si="194"/>
        <v>0</v>
      </c>
      <c r="BS236" s="200">
        <f t="shared" si="195"/>
        <v>0</v>
      </c>
      <c r="BT236" s="200">
        <f t="shared" si="196"/>
        <v>0</v>
      </c>
      <c r="BU236" s="200">
        <f t="shared" si="197"/>
        <v>0</v>
      </c>
      <c r="BV236" s="200">
        <f t="shared" si="198"/>
        <v>0</v>
      </c>
      <c r="BW236" s="200">
        <f t="shared" si="199"/>
        <v>0</v>
      </c>
      <c r="BX236" s="200">
        <f t="shared" si="200"/>
        <v>0</v>
      </c>
      <c r="BY236" s="200">
        <f t="shared" si="201"/>
        <v>0</v>
      </c>
      <c r="BZ236" s="200">
        <f t="shared" si="202"/>
        <v>0</v>
      </c>
      <c r="CA236" s="200">
        <f t="shared" si="203"/>
        <v>0</v>
      </c>
      <c r="CB236" s="200">
        <f t="shared" si="204"/>
        <v>0</v>
      </c>
      <c r="CC236" s="238">
        <f t="shared" si="205"/>
        <v>0</v>
      </c>
      <c r="CD236" s="187">
        <f t="shared" si="231"/>
        <v>0</v>
      </c>
    </row>
    <row r="237" spans="1:82" ht="13.9" x14ac:dyDescent="0.4">
      <c r="A237" s="12" t="str">
        <f>'Fibre Optic'!A237</f>
        <v>CBH Sidings NG</v>
      </c>
      <c r="B237" s="12">
        <f>'Fibre Optic'!B237</f>
        <v>42</v>
      </c>
      <c r="C237" t="str">
        <f>'Fibre Optic'!C237</f>
        <v>Marchagee</v>
      </c>
      <c r="D237" s="204">
        <f>'DORC build-up'!I181</f>
        <v>1.3</v>
      </c>
      <c r="E237" s="188">
        <v>0</v>
      </c>
      <c r="F237" s="188">
        <v>0</v>
      </c>
      <c r="G237" s="188">
        <v>0</v>
      </c>
      <c r="H237" s="188">
        <v>0</v>
      </c>
      <c r="I237" s="188">
        <v>0</v>
      </c>
      <c r="J237" s="188">
        <v>0</v>
      </c>
      <c r="K237" s="188">
        <v>0</v>
      </c>
      <c r="L237" s="188">
        <v>0</v>
      </c>
      <c r="M237" s="188">
        <v>0</v>
      </c>
      <c r="N237" s="188">
        <v>0</v>
      </c>
      <c r="O237" s="188">
        <v>0</v>
      </c>
      <c r="P237" s="188">
        <v>0</v>
      </c>
      <c r="Q237" s="188">
        <v>0</v>
      </c>
      <c r="R237" s="188">
        <v>0</v>
      </c>
      <c r="S237" s="188">
        <v>0</v>
      </c>
      <c r="T237" s="188">
        <v>0</v>
      </c>
      <c r="U237" s="188">
        <v>0</v>
      </c>
      <c r="V237" s="188">
        <v>0</v>
      </c>
      <c r="W237" s="188">
        <v>0</v>
      </c>
      <c r="X237" s="188">
        <v>0</v>
      </c>
      <c r="Y237" s="188">
        <v>0</v>
      </c>
      <c r="Z237" s="188">
        <v>0</v>
      </c>
      <c r="AA237" s="188">
        <v>0</v>
      </c>
      <c r="AB237" s="188">
        <v>0</v>
      </c>
      <c r="AC237" s="188">
        <v>0</v>
      </c>
      <c r="AE237" s="291">
        <f t="shared" si="206"/>
        <v>68538.461538461532</v>
      </c>
      <c r="AF237" s="291">
        <f t="shared" si="207"/>
        <v>939207.07938461541</v>
      </c>
      <c r="AG237" s="291">
        <f t="shared" si="208"/>
        <v>205615.3846153846</v>
      </c>
      <c r="AH237" s="291">
        <f t="shared" si="209"/>
        <v>20561.538461538457</v>
      </c>
      <c r="AI237" s="291">
        <f t="shared" si="210"/>
        <v>27415.384615384617</v>
      </c>
      <c r="AJ237" s="291">
        <f t="shared" si="211"/>
        <v>68538.461538461532</v>
      </c>
      <c r="AK237" s="291">
        <f t="shared" si="212"/>
        <v>469603.53969230771</v>
      </c>
      <c r="AL237" s="291">
        <f t="shared" si="213"/>
        <v>34269.230769230766</v>
      </c>
      <c r="AM237" s="291">
        <f t="shared" si="214"/>
        <v>6853.8461538461543</v>
      </c>
      <c r="AN237" s="291">
        <f t="shared" si="215"/>
        <v>234801.7698461542</v>
      </c>
      <c r="AO237" s="291">
        <f t="shared" si="216"/>
        <v>137076.92307692306</v>
      </c>
      <c r="AP237" s="291">
        <f t="shared" si="217"/>
        <v>34269.230769230766</v>
      </c>
      <c r="AQ237" s="291">
        <f t="shared" si="218"/>
        <v>41123.076923076915</v>
      </c>
      <c r="AR237" s="291">
        <f t="shared" si="219"/>
        <v>274153.84615384613</v>
      </c>
      <c r="AS237" s="291">
        <f t="shared" si="220"/>
        <v>54830.769230769234</v>
      </c>
      <c r="AT237" s="291">
        <f t="shared" si="221"/>
        <v>6853.8461538461543</v>
      </c>
      <c r="AU237" s="291">
        <f t="shared" si="222"/>
        <v>137076.92307692306</v>
      </c>
      <c r="AV237" s="291">
        <f t="shared" si="223"/>
        <v>10966.153846153846</v>
      </c>
      <c r="AW237" s="291">
        <f t="shared" si="224"/>
        <v>10966.153846153846</v>
      </c>
      <c r="AX237" s="291">
        <f t="shared" si="225"/>
        <v>10966.153846153846</v>
      </c>
      <c r="AY237" s="291">
        <f t="shared" si="226"/>
        <v>10966.153846153846</v>
      </c>
      <c r="AZ237" s="291">
        <f t="shared" si="227"/>
        <v>10966.153846153846</v>
      </c>
      <c r="BA237" s="291">
        <f t="shared" si="228"/>
        <v>10966.153846153846</v>
      </c>
      <c r="BB237" s="291">
        <f t="shared" si="229"/>
        <v>137076.92307692306</v>
      </c>
      <c r="BC237" s="291">
        <f t="shared" si="230"/>
        <v>20561.538461538457</v>
      </c>
      <c r="BE237" s="238">
        <f t="shared" si="181"/>
        <v>0</v>
      </c>
      <c r="BF237" s="200">
        <f t="shared" si="182"/>
        <v>0</v>
      </c>
      <c r="BG237" s="200">
        <f t="shared" si="183"/>
        <v>0</v>
      </c>
      <c r="BH237" s="200">
        <f t="shared" si="184"/>
        <v>0</v>
      </c>
      <c r="BI237" s="200">
        <f t="shared" si="185"/>
        <v>0</v>
      </c>
      <c r="BJ237" s="200">
        <f t="shared" si="186"/>
        <v>0</v>
      </c>
      <c r="BK237" s="200">
        <f t="shared" si="187"/>
        <v>0</v>
      </c>
      <c r="BL237" s="200">
        <f t="shared" si="188"/>
        <v>0</v>
      </c>
      <c r="BM237" s="200">
        <f t="shared" si="189"/>
        <v>0</v>
      </c>
      <c r="BN237" s="200">
        <f t="shared" si="190"/>
        <v>0</v>
      </c>
      <c r="BO237" s="200">
        <f t="shared" si="191"/>
        <v>0</v>
      </c>
      <c r="BP237" s="200">
        <f t="shared" si="192"/>
        <v>0</v>
      </c>
      <c r="BQ237" s="200">
        <f t="shared" si="193"/>
        <v>0</v>
      </c>
      <c r="BR237" s="200">
        <f t="shared" si="194"/>
        <v>0</v>
      </c>
      <c r="BS237" s="200">
        <f t="shared" si="195"/>
        <v>0</v>
      </c>
      <c r="BT237" s="200">
        <f t="shared" si="196"/>
        <v>0</v>
      </c>
      <c r="BU237" s="200">
        <f t="shared" si="197"/>
        <v>0</v>
      </c>
      <c r="BV237" s="200">
        <f t="shared" si="198"/>
        <v>0</v>
      </c>
      <c r="BW237" s="200">
        <f t="shared" si="199"/>
        <v>0</v>
      </c>
      <c r="BX237" s="200">
        <f t="shared" si="200"/>
        <v>0</v>
      </c>
      <c r="BY237" s="200">
        <f t="shared" si="201"/>
        <v>0</v>
      </c>
      <c r="BZ237" s="200">
        <f t="shared" si="202"/>
        <v>0</v>
      </c>
      <c r="CA237" s="200">
        <f t="shared" si="203"/>
        <v>0</v>
      </c>
      <c r="CB237" s="200">
        <f t="shared" si="204"/>
        <v>0</v>
      </c>
      <c r="CC237" s="238">
        <f t="shared" si="205"/>
        <v>0</v>
      </c>
      <c r="CD237" s="187">
        <f t="shared" si="231"/>
        <v>0</v>
      </c>
    </row>
    <row r="238" spans="1:82" ht="13.9" x14ac:dyDescent="0.4">
      <c r="A238" s="12" t="str">
        <f>'Fibre Optic'!A238</f>
        <v>CBH Sidings NG</v>
      </c>
      <c r="B238" s="12">
        <f>'Fibre Optic'!B238</f>
        <v>42</v>
      </c>
      <c r="C238" t="str">
        <f>'Fibre Optic'!C238</f>
        <v>Maya</v>
      </c>
      <c r="D238" s="204">
        <f>'DORC build-up'!I182</f>
        <v>1.3</v>
      </c>
      <c r="E238" s="188">
        <v>0</v>
      </c>
      <c r="F238" s="188">
        <v>0</v>
      </c>
      <c r="G238" s="188">
        <v>0</v>
      </c>
      <c r="H238" s="188">
        <v>0</v>
      </c>
      <c r="I238" s="188">
        <v>0</v>
      </c>
      <c r="J238" s="188">
        <v>0</v>
      </c>
      <c r="K238" s="188">
        <v>0</v>
      </c>
      <c r="L238" s="188">
        <v>0</v>
      </c>
      <c r="M238" s="188">
        <v>0</v>
      </c>
      <c r="N238" s="188">
        <v>0</v>
      </c>
      <c r="O238" s="188">
        <v>0</v>
      </c>
      <c r="P238" s="188">
        <v>0</v>
      </c>
      <c r="Q238" s="188">
        <v>0</v>
      </c>
      <c r="R238" s="188">
        <v>0</v>
      </c>
      <c r="S238" s="188">
        <v>0</v>
      </c>
      <c r="T238" s="188">
        <v>0</v>
      </c>
      <c r="U238" s="188">
        <v>0</v>
      </c>
      <c r="V238" s="188">
        <v>0</v>
      </c>
      <c r="W238" s="188">
        <v>0</v>
      </c>
      <c r="X238" s="188">
        <v>0</v>
      </c>
      <c r="Y238" s="188">
        <v>0</v>
      </c>
      <c r="Z238" s="188">
        <v>0</v>
      </c>
      <c r="AA238" s="188">
        <v>0</v>
      </c>
      <c r="AB238" s="188">
        <v>0</v>
      </c>
      <c r="AC238" s="188">
        <v>0</v>
      </c>
      <c r="AE238" s="291">
        <f t="shared" si="206"/>
        <v>68538.461538461532</v>
      </c>
      <c r="AF238" s="291">
        <f t="shared" si="207"/>
        <v>939207.07938461541</v>
      </c>
      <c r="AG238" s="291">
        <f t="shared" si="208"/>
        <v>205615.3846153846</v>
      </c>
      <c r="AH238" s="291">
        <f t="shared" si="209"/>
        <v>20561.538461538457</v>
      </c>
      <c r="AI238" s="291">
        <f t="shared" si="210"/>
        <v>27415.384615384617</v>
      </c>
      <c r="AJ238" s="291">
        <f t="shared" si="211"/>
        <v>68538.461538461532</v>
      </c>
      <c r="AK238" s="291">
        <f t="shared" si="212"/>
        <v>469603.53969230771</v>
      </c>
      <c r="AL238" s="291">
        <f t="shared" si="213"/>
        <v>34269.230769230766</v>
      </c>
      <c r="AM238" s="291">
        <f t="shared" si="214"/>
        <v>6853.8461538461543</v>
      </c>
      <c r="AN238" s="291">
        <f t="shared" si="215"/>
        <v>234801.7698461542</v>
      </c>
      <c r="AO238" s="291">
        <f t="shared" si="216"/>
        <v>137076.92307692306</v>
      </c>
      <c r="AP238" s="291">
        <f t="shared" si="217"/>
        <v>34269.230769230766</v>
      </c>
      <c r="AQ238" s="291">
        <f t="shared" si="218"/>
        <v>41123.076923076915</v>
      </c>
      <c r="AR238" s="291">
        <f t="shared" si="219"/>
        <v>274153.84615384613</v>
      </c>
      <c r="AS238" s="291">
        <f t="shared" si="220"/>
        <v>54830.769230769234</v>
      </c>
      <c r="AT238" s="291">
        <f t="shared" si="221"/>
        <v>6853.8461538461543</v>
      </c>
      <c r="AU238" s="291">
        <f t="shared" si="222"/>
        <v>137076.92307692306</v>
      </c>
      <c r="AV238" s="291">
        <f t="shared" si="223"/>
        <v>10966.153846153846</v>
      </c>
      <c r="AW238" s="291">
        <f t="shared" si="224"/>
        <v>10966.153846153846</v>
      </c>
      <c r="AX238" s="291">
        <f t="shared" si="225"/>
        <v>10966.153846153846</v>
      </c>
      <c r="AY238" s="291">
        <f t="shared" si="226"/>
        <v>10966.153846153846</v>
      </c>
      <c r="AZ238" s="291">
        <f t="shared" si="227"/>
        <v>10966.153846153846</v>
      </c>
      <c r="BA238" s="291">
        <f t="shared" si="228"/>
        <v>10966.153846153846</v>
      </c>
      <c r="BB238" s="291">
        <f t="shared" si="229"/>
        <v>137076.92307692306</v>
      </c>
      <c r="BC238" s="291">
        <f t="shared" si="230"/>
        <v>20561.538461538457</v>
      </c>
      <c r="BE238" s="238">
        <f t="shared" si="181"/>
        <v>0</v>
      </c>
      <c r="BF238" s="200">
        <f t="shared" si="182"/>
        <v>0</v>
      </c>
      <c r="BG238" s="200">
        <f t="shared" si="183"/>
        <v>0</v>
      </c>
      <c r="BH238" s="200">
        <f t="shared" si="184"/>
        <v>0</v>
      </c>
      <c r="BI238" s="200">
        <f t="shared" si="185"/>
        <v>0</v>
      </c>
      <c r="BJ238" s="200">
        <f t="shared" si="186"/>
        <v>0</v>
      </c>
      <c r="BK238" s="200">
        <f t="shared" si="187"/>
        <v>0</v>
      </c>
      <c r="BL238" s="200">
        <f t="shared" si="188"/>
        <v>0</v>
      </c>
      <c r="BM238" s="200">
        <f t="shared" si="189"/>
        <v>0</v>
      </c>
      <c r="BN238" s="200">
        <f t="shared" si="190"/>
        <v>0</v>
      </c>
      <c r="BO238" s="200">
        <f t="shared" si="191"/>
        <v>0</v>
      </c>
      <c r="BP238" s="200">
        <f t="shared" si="192"/>
        <v>0</v>
      </c>
      <c r="BQ238" s="200">
        <f t="shared" si="193"/>
        <v>0</v>
      </c>
      <c r="BR238" s="200">
        <f t="shared" si="194"/>
        <v>0</v>
      </c>
      <c r="BS238" s="200">
        <f t="shared" si="195"/>
        <v>0</v>
      </c>
      <c r="BT238" s="200">
        <f t="shared" si="196"/>
        <v>0</v>
      </c>
      <c r="BU238" s="200">
        <f t="shared" si="197"/>
        <v>0</v>
      </c>
      <c r="BV238" s="200">
        <f t="shared" si="198"/>
        <v>0</v>
      </c>
      <c r="BW238" s="200">
        <f t="shared" si="199"/>
        <v>0</v>
      </c>
      <c r="BX238" s="200">
        <f t="shared" si="200"/>
        <v>0</v>
      </c>
      <c r="BY238" s="200">
        <f t="shared" si="201"/>
        <v>0</v>
      </c>
      <c r="BZ238" s="200">
        <f t="shared" si="202"/>
        <v>0</v>
      </c>
      <c r="CA238" s="200">
        <f t="shared" si="203"/>
        <v>0</v>
      </c>
      <c r="CB238" s="200">
        <f t="shared" si="204"/>
        <v>0</v>
      </c>
      <c r="CC238" s="238">
        <f t="shared" si="205"/>
        <v>0</v>
      </c>
      <c r="CD238" s="187">
        <f t="shared" si="231"/>
        <v>0</v>
      </c>
    </row>
    <row r="239" spans="1:82" ht="13.9" x14ac:dyDescent="0.4">
      <c r="A239" s="12" t="str">
        <f>'Fibre Optic'!A239</f>
        <v>CBH Sidings NG</v>
      </c>
      <c r="B239" s="12">
        <f>'Fibre Optic'!B239</f>
        <v>42</v>
      </c>
      <c r="C239" t="str">
        <f>'Fibre Optic'!C239</f>
        <v>McLevie</v>
      </c>
      <c r="D239" s="204">
        <f>'DORC build-up'!I183</f>
        <v>1.2</v>
      </c>
      <c r="E239" s="188">
        <v>0</v>
      </c>
      <c r="F239" s="188">
        <v>0</v>
      </c>
      <c r="G239" s="188">
        <v>0</v>
      </c>
      <c r="H239" s="188">
        <v>0</v>
      </c>
      <c r="I239" s="188">
        <v>0</v>
      </c>
      <c r="J239" s="188">
        <v>0</v>
      </c>
      <c r="K239" s="188">
        <v>0</v>
      </c>
      <c r="L239" s="188">
        <v>0</v>
      </c>
      <c r="M239" s="188">
        <v>0</v>
      </c>
      <c r="N239" s="188">
        <v>0</v>
      </c>
      <c r="O239" s="188">
        <v>0</v>
      </c>
      <c r="P239" s="188">
        <v>0</v>
      </c>
      <c r="Q239" s="188">
        <v>0</v>
      </c>
      <c r="R239" s="188">
        <v>0</v>
      </c>
      <c r="S239" s="188">
        <v>0</v>
      </c>
      <c r="T239" s="188">
        <v>0</v>
      </c>
      <c r="U239" s="188">
        <v>0</v>
      </c>
      <c r="V239" s="188">
        <v>0</v>
      </c>
      <c r="W239" s="188">
        <v>0</v>
      </c>
      <c r="X239" s="188">
        <v>0</v>
      </c>
      <c r="Y239" s="188">
        <v>0</v>
      </c>
      <c r="Z239" s="188">
        <v>0</v>
      </c>
      <c r="AA239" s="188">
        <v>0</v>
      </c>
      <c r="AB239" s="188">
        <v>0</v>
      </c>
      <c r="AC239" s="188">
        <v>0</v>
      </c>
      <c r="AE239" s="291">
        <f t="shared" si="206"/>
        <v>68538.461538461532</v>
      </c>
      <c r="AF239" s="291">
        <f t="shared" si="207"/>
        <v>939207.07938461541</v>
      </c>
      <c r="AG239" s="291">
        <f t="shared" si="208"/>
        <v>205615.3846153846</v>
      </c>
      <c r="AH239" s="291">
        <f t="shared" si="209"/>
        <v>20561.538461538457</v>
      </c>
      <c r="AI239" s="291">
        <f t="shared" si="210"/>
        <v>27415.384615384617</v>
      </c>
      <c r="AJ239" s="291">
        <f t="shared" si="211"/>
        <v>68538.461538461532</v>
      </c>
      <c r="AK239" s="291">
        <f t="shared" si="212"/>
        <v>469603.53969230771</v>
      </c>
      <c r="AL239" s="291">
        <f t="shared" si="213"/>
        <v>34269.230769230766</v>
      </c>
      <c r="AM239" s="291">
        <f t="shared" si="214"/>
        <v>6853.8461538461543</v>
      </c>
      <c r="AN239" s="291">
        <f t="shared" si="215"/>
        <v>234801.7698461542</v>
      </c>
      <c r="AO239" s="291">
        <f t="shared" si="216"/>
        <v>137076.92307692306</v>
      </c>
      <c r="AP239" s="291">
        <f t="shared" si="217"/>
        <v>34269.230769230766</v>
      </c>
      <c r="AQ239" s="291">
        <f t="shared" si="218"/>
        <v>41123.076923076915</v>
      </c>
      <c r="AR239" s="291">
        <f t="shared" si="219"/>
        <v>274153.84615384613</v>
      </c>
      <c r="AS239" s="291">
        <f t="shared" si="220"/>
        <v>54830.769230769234</v>
      </c>
      <c r="AT239" s="291">
        <f t="shared" si="221"/>
        <v>6853.8461538461543</v>
      </c>
      <c r="AU239" s="291">
        <f t="shared" si="222"/>
        <v>137076.92307692306</v>
      </c>
      <c r="AV239" s="291">
        <f t="shared" si="223"/>
        <v>10966.153846153846</v>
      </c>
      <c r="AW239" s="291">
        <f t="shared" si="224"/>
        <v>10966.153846153846</v>
      </c>
      <c r="AX239" s="291">
        <f t="shared" si="225"/>
        <v>10966.153846153846</v>
      </c>
      <c r="AY239" s="291">
        <f t="shared" si="226"/>
        <v>10966.153846153846</v>
      </c>
      <c r="AZ239" s="291">
        <f t="shared" si="227"/>
        <v>10966.153846153846</v>
      </c>
      <c r="BA239" s="291">
        <f t="shared" si="228"/>
        <v>10966.153846153846</v>
      </c>
      <c r="BB239" s="291">
        <f t="shared" si="229"/>
        <v>137076.92307692306</v>
      </c>
      <c r="BC239" s="291">
        <f t="shared" si="230"/>
        <v>20561.538461538457</v>
      </c>
      <c r="BE239" s="238">
        <f t="shared" si="181"/>
        <v>0</v>
      </c>
      <c r="BF239" s="200">
        <f t="shared" si="182"/>
        <v>0</v>
      </c>
      <c r="BG239" s="200">
        <f t="shared" si="183"/>
        <v>0</v>
      </c>
      <c r="BH239" s="200">
        <f t="shared" si="184"/>
        <v>0</v>
      </c>
      <c r="BI239" s="200">
        <f t="shared" si="185"/>
        <v>0</v>
      </c>
      <c r="BJ239" s="200">
        <f t="shared" si="186"/>
        <v>0</v>
      </c>
      <c r="BK239" s="200">
        <f t="shared" si="187"/>
        <v>0</v>
      </c>
      <c r="BL239" s="200">
        <f t="shared" si="188"/>
        <v>0</v>
      </c>
      <c r="BM239" s="200">
        <f t="shared" si="189"/>
        <v>0</v>
      </c>
      <c r="BN239" s="200">
        <f t="shared" si="190"/>
        <v>0</v>
      </c>
      <c r="BO239" s="200">
        <f t="shared" si="191"/>
        <v>0</v>
      </c>
      <c r="BP239" s="200">
        <f t="shared" si="192"/>
        <v>0</v>
      </c>
      <c r="BQ239" s="200">
        <f t="shared" si="193"/>
        <v>0</v>
      </c>
      <c r="BR239" s="200">
        <f t="shared" si="194"/>
        <v>0</v>
      </c>
      <c r="BS239" s="200">
        <f t="shared" si="195"/>
        <v>0</v>
      </c>
      <c r="BT239" s="200">
        <f t="shared" si="196"/>
        <v>0</v>
      </c>
      <c r="BU239" s="200">
        <f t="shared" si="197"/>
        <v>0</v>
      </c>
      <c r="BV239" s="200">
        <f t="shared" si="198"/>
        <v>0</v>
      </c>
      <c r="BW239" s="200">
        <f t="shared" si="199"/>
        <v>0</v>
      </c>
      <c r="BX239" s="200">
        <f t="shared" si="200"/>
        <v>0</v>
      </c>
      <c r="BY239" s="200">
        <f t="shared" si="201"/>
        <v>0</v>
      </c>
      <c r="BZ239" s="200">
        <f t="shared" si="202"/>
        <v>0</v>
      </c>
      <c r="CA239" s="200">
        <f t="shared" si="203"/>
        <v>0</v>
      </c>
      <c r="CB239" s="200">
        <f t="shared" si="204"/>
        <v>0</v>
      </c>
      <c r="CC239" s="238">
        <f t="shared" si="205"/>
        <v>0</v>
      </c>
      <c r="CD239" s="187">
        <f t="shared" si="231"/>
        <v>0</v>
      </c>
    </row>
    <row r="240" spans="1:82" ht="13.9" x14ac:dyDescent="0.4">
      <c r="A240" s="12" t="str">
        <f>'Fibre Optic'!A240</f>
        <v>CBH Sidings NG</v>
      </c>
      <c r="B240" s="12">
        <f>'Fibre Optic'!B240</f>
        <v>42</v>
      </c>
      <c r="C240" t="str">
        <f>'Fibre Optic'!C240</f>
        <v>Miling</v>
      </c>
      <c r="D240" s="204">
        <f>'DORC build-up'!I184</f>
        <v>1.2</v>
      </c>
      <c r="E240" s="188">
        <v>0</v>
      </c>
      <c r="F240" s="188">
        <v>0</v>
      </c>
      <c r="G240" s="188">
        <v>0</v>
      </c>
      <c r="H240" s="188">
        <v>0</v>
      </c>
      <c r="I240" s="188">
        <v>0</v>
      </c>
      <c r="J240" s="188">
        <v>0</v>
      </c>
      <c r="K240" s="188">
        <v>0</v>
      </c>
      <c r="L240" s="188">
        <v>0</v>
      </c>
      <c r="M240" s="188">
        <v>0</v>
      </c>
      <c r="N240" s="188">
        <v>0</v>
      </c>
      <c r="O240" s="188">
        <v>0</v>
      </c>
      <c r="P240" s="188">
        <v>0</v>
      </c>
      <c r="Q240" s="188">
        <v>0</v>
      </c>
      <c r="R240" s="188">
        <v>0</v>
      </c>
      <c r="S240" s="188">
        <v>0</v>
      </c>
      <c r="T240" s="188">
        <v>0</v>
      </c>
      <c r="U240" s="188">
        <v>0</v>
      </c>
      <c r="V240" s="188">
        <v>0</v>
      </c>
      <c r="W240" s="188">
        <v>0</v>
      </c>
      <c r="X240" s="188">
        <v>0</v>
      </c>
      <c r="Y240" s="188">
        <v>0</v>
      </c>
      <c r="Z240" s="188">
        <v>0</v>
      </c>
      <c r="AA240" s="188">
        <v>0</v>
      </c>
      <c r="AB240" s="188">
        <v>0</v>
      </c>
      <c r="AC240" s="188">
        <v>0</v>
      </c>
      <c r="AE240" s="291">
        <f t="shared" si="206"/>
        <v>68538.461538461532</v>
      </c>
      <c r="AF240" s="291">
        <f t="shared" si="207"/>
        <v>939207.07938461541</v>
      </c>
      <c r="AG240" s="291">
        <f t="shared" si="208"/>
        <v>205615.3846153846</v>
      </c>
      <c r="AH240" s="291">
        <f t="shared" si="209"/>
        <v>20561.538461538457</v>
      </c>
      <c r="AI240" s="291">
        <f t="shared" si="210"/>
        <v>27415.384615384617</v>
      </c>
      <c r="AJ240" s="291">
        <f t="shared" si="211"/>
        <v>68538.461538461532</v>
      </c>
      <c r="AK240" s="291">
        <f t="shared" si="212"/>
        <v>469603.53969230771</v>
      </c>
      <c r="AL240" s="291">
        <f t="shared" si="213"/>
        <v>34269.230769230766</v>
      </c>
      <c r="AM240" s="291">
        <f t="shared" si="214"/>
        <v>6853.8461538461543</v>
      </c>
      <c r="AN240" s="291">
        <f t="shared" si="215"/>
        <v>234801.7698461542</v>
      </c>
      <c r="AO240" s="291">
        <f t="shared" si="216"/>
        <v>137076.92307692306</v>
      </c>
      <c r="AP240" s="291">
        <f t="shared" si="217"/>
        <v>34269.230769230766</v>
      </c>
      <c r="AQ240" s="291">
        <f t="shared" si="218"/>
        <v>41123.076923076915</v>
      </c>
      <c r="AR240" s="291">
        <f t="shared" si="219"/>
        <v>274153.84615384613</v>
      </c>
      <c r="AS240" s="291">
        <f t="shared" si="220"/>
        <v>54830.769230769234</v>
      </c>
      <c r="AT240" s="291">
        <f t="shared" si="221"/>
        <v>6853.8461538461543</v>
      </c>
      <c r="AU240" s="291">
        <f t="shared" si="222"/>
        <v>137076.92307692306</v>
      </c>
      <c r="AV240" s="291">
        <f t="shared" si="223"/>
        <v>10966.153846153846</v>
      </c>
      <c r="AW240" s="291">
        <f t="shared" si="224"/>
        <v>10966.153846153846</v>
      </c>
      <c r="AX240" s="291">
        <f t="shared" si="225"/>
        <v>10966.153846153846</v>
      </c>
      <c r="AY240" s="291">
        <f t="shared" si="226"/>
        <v>10966.153846153846</v>
      </c>
      <c r="AZ240" s="291">
        <f t="shared" si="227"/>
        <v>10966.153846153846</v>
      </c>
      <c r="BA240" s="291">
        <f t="shared" si="228"/>
        <v>10966.153846153846</v>
      </c>
      <c r="BB240" s="291">
        <f t="shared" si="229"/>
        <v>137076.92307692306</v>
      </c>
      <c r="BC240" s="291">
        <f t="shared" si="230"/>
        <v>20561.538461538457</v>
      </c>
      <c r="BE240" s="238">
        <f t="shared" si="181"/>
        <v>0</v>
      </c>
      <c r="BF240" s="200">
        <f t="shared" si="182"/>
        <v>0</v>
      </c>
      <c r="BG240" s="200">
        <f t="shared" si="183"/>
        <v>0</v>
      </c>
      <c r="BH240" s="200">
        <f t="shared" si="184"/>
        <v>0</v>
      </c>
      <c r="BI240" s="200">
        <f t="shared" si="185"/>
        <v>0</v>
      </c>
      <c r="BJ240" s="200">
        <f t="shared" si="186"/>
        <v>0</v>
      </c>
      <c r="BK240" s="200">
        <f t="shared" si="187"/>
        <v>0</v>
      </c>
      <c r="BL240" s="200">
        <f t="shared" si="188"/>
        <v>0</v>
      </c>
      <c r="BM240" s="200">
        <f t="shared" si="189"/>
        <v>0</v>
      </c>
      <c r="BN240" s="200">
        <f t="shared" si="190"/>
        <v>0</v>
      </c>
      <c r="BO240" s="200">
        <f t="shared" si="191"/>
        <v>0</v>
      </c>
      <c r="BP240" s="200">
        <f t="shared" si="192"/>
        <v>0</v>
      </c>
      <c r="BQ240" s="200">
        <f t="shared" si="193"/>
        <v>0</v>
      </c>
      <c r="BR240" s="200">
        <f t="shared" si="194"/>
        <v>0</v>
      </c>
      <c r="BS240" s="200">
        <f t="shared" si="195"/>
        <v>0</v>
      </c>
      <c r="BT240" s="200">
        <f t="shared" si="196"/>
        <v>0</v>
      </c>
      <c r="BU240" s="200">
        <f t="shared" si="197"/>
        <v>0</v>
      </c>
      <c r="BV240" s="200">
        <f t="shared" si="198"/>
        <v>0</v>
      </c>
      <c r="BW240" s="200">
        <f t="shared" si="199"/>
        <v>0</v>
      </c>
      <c r="BX240" s="200">
        <f t="shared" si="200"/>
        <v>0</v>
      </c>
      <c r="BY240" s="200">
        <f t="shared" si="201"/>
        <v>0</v>
      </c>
      <c r="BZ240" s="200">
        <f t="shared" si="202"/>
        <v>0</v>
      </c>
      <c r="CA240" s="200">
        <f t="shared" si="203"/>
        <v>0</v>
      </c>
      <c r="CB240" s="200">
        <f t="shared" si="204"/>
        <v>0</v>
      </c>
      <c r="CC240" s="238">
        <f t="shared" si="205"/>
        <v>0</v>
      </c>
      <c r="CD240" s="187">
        <f t="shared" si="231"/>
        <v>0</v>
      </c>
    </row>
    <row r="241" spans="1:82" ht="13.9" x14ac:dyDescent="0.4">
      <c r="A241" s="12" t="str">
        <f>'Fibre Optic'!A241</f>
        <v>CBH Sidings NG</v>
      </c>
      <c r="B241" s="12">
        <f>'Fibre Optic'!B241</f>
        <v>42</v>
      </c>
      <c r="C241" t="str">
        <f>'Fibre Optic'!C241</f>
        <v>Mingenew</v>
      </c>
      <c r="D241" s="204">
        <f>'DORC build-up'!I185</f>
        <v>1.3</v>
      </c>
      <c r="E241" s="188">
        <v>0</v>
      </c>
      <c r="F241" s="188">
        <v>0</v>
      </c>
      <c r="G241" s="188">
        <v>0</v>
      </c>
      <c r="H241" s="188">
        <v>0</v>
      </c>
      <c r="I241" s="188">
        <v>0</v>
      </c>
      <c r="J241" s="188">
        <v>0</v>
      </c>
      <c r="K241" s="188">
        <v>0</v>
      </c>
      <c r="L241" s="188">
        <v>0</v>
      </c>
      <c r="M241" s="188">
        <v>0</v>
      </c>
      <c r="N241" s="188">
        <v>0</v>
      </c>
      <c r="O241" s="188">
        <v>0</v>
      </c>
      <c r="P241" s="188">
        <v>0</v>
      </c>
      <c r="Q241" s="188">
        <v>0</v>
      </c>
      <c r="R241" s="188">
        <v>0</v>
      </c>
      <c r="S241" s="188">
        <v>0</v>
      </c>
      <c r="T241" s="188">
        <v>0</v>
      </c>
      <c r="U241" s="188">
        <v>0</v>
      </c>
      <c r="V241" s="188">
        <v>0</v>
      </c>
      <c r="W241" s="188">
        <v>0</v>
      </c>
      <c r="X241" s="188">
        <v>0</v>
      </c>
      <c r="Y241" s="188">
        <v>0</v>
      </c>
      <c r="Z241" s="188">
        <v>0</v>
      </c>
      <c r="AA241" s="188">
        <v>0</v>
      </c>
      <c r="AB241" s="188">
        <v>0</v>
      </c>
      <c r="AC241" s="188">
        <v>0</v>
      </c>
      <c r="AE241" s="291">
        <f t="shared" si="206"/>
        <v>68538.461538461532</v>
      </c>
      <c r="AF241" s="291">
        <f t="shared" si="207"/>
        <v>939207.07938461541</v>
      </c>
      <c r="AG241" s="291">
        <f t="shared" si="208"/>
        <v>205615.3846153846</v>
      </c>
      <c r="AH241" s="291">
        <f t="shared" si="209"/>
        <v>20561.538461538457</v>
      </c>
      <c r="AI241" s="291">
        <f t="shared" si="210"/>
        <v>27415.384615384617</v>
      </c>
      <c r="AJ241" s="291">
        <f t="shared" si="211"/>
        <v>68538.461538461532</v>
      </c>
      <c r="AK241" s="291">
        <f t="shared" si="212"/>
        <v>469603.53969230771</v>
      </c>
      <c r="AL241" s="291">
        <f t="shared" si="213"/>
        <v>34269.230769230766</v>
      </c>
      <c r="AM241" s="291">
        <f t="shared" si="214"/>
        <v>6853.8461538461543</v>
      </c>
      <c r="AN241" s="291">
        <f t="shared" si="215"/>
        <v>234801.7698461542</v>
      </c>
      <c r="AO241" s="291">
        <f t="shared" si="216"/>
        <v>137076.92307692306</v>
      </c>
      <c r="AP241" s="291">
        <f t="shared" si="217"/>
        <v>34269.230769230766</v>
      </c>
      <c r="AQ241" s="291">
        <f t="shared" si="218"/>
        <v>41123.076923076915</v>
      </c>
      <c r="AR241" s="291">
        <f t="shared" si="219"/>
        <v>274153.84615384613</v>
      </c>
      <c r="AS241" s="291">
        <f t="shared" si="220"/>
        <v>54830.769230769234</v>
      </c>
      <c r="AT241" s="291">
        <f t="shared" si="221"/>
        <v>6853.8461538461543</v>
      </c>
      <c r="AU241" s="291">
        <f t="shared" si="222"/>
        <v>137076.92307692306</v>
      </c>
      <c r="AV241" s="291">
        <f t="shared" si="223"/>
        <v>10966.153846153846</v>
      </c>
      <c r="AW241" s="291">
        <f t="shared" si="224"/>
        <v>10966.153846153846</v>
      </c>
      <c r="AX241" s="291">
        <f t="shared" si="225"/>
        <v>10966.153846153846</v>
      </c>
      <c r="AY241" s="291">
        <f t="shared" si="226"/>
        <v>10966.153846153846</v>
      </c>
      <c r="AZ241" s="291">
        <f t="shared" si="227"/>
        <v>10966.153846153846</v>
      </c>
      <c r="BA241" s="291">
        <f t="shared" si="228"/>
        <v>10966.153846153846</v>
      </c>
      <c r="BB241" s="291">
        <f t="shared" si="229"/>
        <v>137076.92307692306</v>
      </c>
      <c r="BC241" s="291">
        <f t="shared" si="230"/>
        <v>20561.538461538457</v>
      </c>
      <c r="BE241" s="238">
        <f t="shared" si="181"/>
        <v>0</v>
      </c>
      <c r="BF241" s="200">
        <f t="shared" si="182"/>
        <v>0</v>
      </c>
      <c r="BG241" s="200">
        <f t="shared" si="183"/>
        <v>0</v>
      </c>
      <c r="BH241" s="200">
        <f t="shared" si="184"/>
        <v>0</v>
      </c>
      <c r="BI241" s="200">
        <f t="shared" si="185"/>
        <v>0</v>
      </c>
      <c r="BJ241" s="200">
        <f t="shared" si="186"/>
        <v>0</v>
      </c>
      <c r="BK241" s="200">
        <f t="shared" si="187"/>
        <v>0</v>
      </c>
      <c r="BL241" s="200">
        <f t="shared" si="188"/>
        <v>0</v>
      </c>
      <c r="BM241" s="200">
        <f t="shared" si="189"/>
        <v>0</v>
      </c>
      <c r="BN241" s="200">
        <f t="shared" si="190"/>
        <v>0</v>
      </c>
      <c r="BO241" s="200">
        <f t="shared" si="191"/>
        <v>0</v>
      </c>
      <c r="BP241" s="200">
        <f t="shared" si="192"/>
        <v>0</v>
      </c>
      <c r="BQ241" s="200">
        <f t="shared" si="193"/>
        <v>0</v>
      </c>
      <c r="BR241" s="200">
        <f t="shared" si="194"/>
        <v>0</v>
      </c>
      <c r="BS241" s="200">
        <f t="shared" si="195"/>
        <v>0</v>
      </c>
      <c r="BT241" s="200">
        <f t="shared" si="196"/>
        <v>0</v>
      </c>
      <c r="BU241" s="200">
        <f t="shared" si="197"/>
        <v>0</v>
      </c>
      <c r="BV241" s="200">
        <f t="shared" si="198"/>
        <v>0</v>
      </c>
      <c r="BW241" s="200">
        <f t="shared" si="199"/>
        <v>0</v>
      </c>
      <c r="BX241" s="200">
        <f t="shared" si="200"/>
        <v>0</v>
      </c>
      <c r="BY241" s="200">
        <f t="shared" si="201"/>
        <v>0</v>
      </c>
      <c r="BZ241" s="200">
        <f t="shared" si="202"/>
        <v>0</v>
      </c>
      <c r="CA241" s="200">
        <f t="shared" si="203"/>
        <v>0</v>
      </c>
      <c r="CB241" s="200">
        <f t="shared" si="204"/>
        <v>0</v>
      </c>
      <c r="CC241" s="238">
        <f t="shared" si="205"/>
        <v>0</v>
      </c>
      <c r="CD241" s="187">
        <f t="shared" si="231"/>
        <v>0</v>
      </c>
    </row>
    <row r="242" spans="1:82" ht="13.9" x14ac:dyDescent="0.4">
      <c r="A242" s="12" t="str">
        <f>'Fibre Optic'!A242</f>
        <v>CBH Sidings NG</v>
      </c>
      <c r="B242" s="12">
        <f>'Fibre Optic'!B242</f>
        <v>42</v>
      </c>
      <c r="C242" t="str">
        <f>'Fibre Optic'!C242</f>
        <v>Mogumber</v>
      </c>
      <c r="D242" s="204">
        <f>'DORC build-up'!I186</f>
        <v>1.3</v>
      </c>
      <c r="E242" s="188">
        <v>0</v>
      </c>
      <c r="F242" s="188">
        <v>0</v>
      </c>
      <c r="G242" s="188">
        <v>0</v>
      </c>
      <c r="H242" s="188">
        <v>0</v>
      </c>
      <c r="I242" s="188">
        <v>0</v>
      </c>
      <c r="J242" s="188">
        <v>0</v>
      </c>
      <c r="K242" s="188">
        <v>0</v>
      </c>
      <c r="L242" s="188">
        <v>0</v>
      </c>
      <c r="M242" s="188">
        <v>0</v>
      </c>
      <c r="N242" s="188">
        <v>0</v>
      </c>
      <c r="O242" s="188">
        <v>0</v>
      </c>
      <c r="P242" s="188">
        <v>0</v>
      </c>
      <c r="Q242" s="188">
        <v>0</v>
      </c>
      <c r="R242" s="188">
        <v>0</v>
      </c>
      <c r="S242" s="188">
        <v>0</v>
      </c>
      <c r="T242" s="188">
        <v>0</v>
      </c>
      <c r="U242" s="188">
        <v>0</v>
      </c>
      <c r="V242" s="188">
        <v>0</v>
      </c>
      <c r="W242" s="188">
        <v>0</v>
      </c>
      <c r="X242" s="188">
        <v>0</v>
      </c>
      <c r="Y242" s="188">
        <v>0</v>
      </c>
      <c r="Z242" s="188">
        <v>0</v>
      </c>
      <c r="AA242" s="188">
        <v>0</v>
      </c>
      <c r="AB242" s="188">
        <v>0</v>
      </c>
      <c r="AC242" s="188">
        <v>0</v>
      </c>
      <c r="AE242" s="291">
        <f t="shared" si="206"/>
        <v>68538.461538461532</v>
      </c>
      <c r="AF242" s="291">
        <f t="shared" si="207"/>
        <v>939207.07938461541</v>
      </c>
      <c r="AG242" s="291">
        <f t="shared" si="208"/>
        <v>205615.3846153846</v>
      </c>
      <c r="AH242" s="291">
        <f t="shared" si="209"/>
        <v>20561.538461538457</v>
      </c>
      <c r="AI242" s="291">
        <f t="shared" si="210"/>
        <v>27415.384615384617</v>
      </c>
      <c r="AJ242" s="291">
        <f t="shared" si="211"/>
        <v>68538.461538461532</v>
      </c>
      <c r="AK242" s="291">
        <f t="shared" si="212"/>
        <v>469603.53969230771</v>
      </c>
      <c r="AL242" s="291">
        <f t="shared" si="213"/>
        <v>34269.230769230766</v>
      </c>
      <c r="AM242" s="291">
        <f t="shared" si="214"/>
        <v>6853.8461538461543</v>
      </c>
      <c r="AN242" s="291">
        <f t="shared" si="215"/>
        <v>234801.7698461542</v>
      </c>
      <c r="AO242" s="291">
        <f t="shared" si="216"/>
        <v>137076.92307692306</v>
      </c>
      <c r="AP242" s="291">
        <f t="shared" si="217"/>
        <v>34269.230769230766</v>
      </c>
      <c r="AQ242" s="291">
        <f t="shared" si="218"/>
        <v>41123.076923076915</v>
      </c>
      <c r="AR242" s="291">
        <f t="shared" si="219"/>
        <v>274153.84615384613</v>
      </c>
      <c r="AS242" s="291">
        <f t="shared" si="220"/>
        <v>54830.769230769234</v>
      </c>
      <c r="AT242" s="291">
        <f t="shared" si="221"/>
        <v>6853.8461538461543</v>
      </c>
      <c r="AU242" s="291">
        <f t="shared" si="222"/>
        <v>137076.92307692306</v>
      </c>
      <c r="AV242" s="291">
        <f t="shared" si="223"/>
        <v>10966.153846153846</v>
      </c>
      <c r="AW242" s="291">
        <f t="shared" si="224"/>
        <v>10966.153846153846</v>
      </c>
      <c r="AX242" s="291">
        <f t="shared" si="225"/>
        <v>10966.153846153846</v>
      </c>
      <c r="AY242" s="291">
        <f t="shared" si="226"/>
        <v>10966.153846153846</v>
      </c>
      <c r="AZ242" s="291">
        <f t="shared" si="227"/>
        <v>10966.153846153846</v>
      </c>
      <c r="BA242" s="291">
        <f t="shared" si="228"/>
        <v>10966.153846153846</v>
      </c>
      <c r="BB242" s="291">
        <f t="shared" si="229"/>
        <v>137076.92307692306</v>
      </c>
      <c r="BC242" s="291">
        <f t="shared" si="230"/>
        <v>20561.538461538457</v>
      </c>
      <c r="BE242" s="238">
        <f t="shared" si="181"/>
        <v>0</v>
      </c>
      <c r="BF242" s="200">
        <f t="shared" si="182"/>
        <v>0</v>
      </c>
      <c r="BG242" s="200">
        <f t="shared" si="183"/>
        <v>0</v>
      </c>
      <c r="BH242" s="200">
        <f t="shared" si="184"/>
        <v>0</v>
      </c>
      <c r="BI242" s="200">
        <f t="shared" si="185"/>
        <v>0</v>
      </c>
      <c r="BJ242" s="200">
        <f t="shared" si="186"/>
        <v>0</v>
      </c>
      <c r="BK242" s="200">
        <f t="shared" si="187"/>
        <v>0</v>
      </c>
      <c r="BL242" s="200">
        <f t="shared" si="188"/>
        <v>0</v>
      </c>
      <c r="BM242" s="200">
        <f t="shared" si="189"/>
        <v>0</v>
      </c>
      <c r="BN242" s="200">
        <f t="shared" si="190"/>
        <v>0</v>
      </c>
      <c r="BO242" s="200">
        <f t="shared" si="191"/>
        <v>0</v>
      </c>
      <c r="BP242" s="200">
        <f t="shared" si="192"/>
        <v>0</v>
      </c>
      <c r="BQ242" s="200">
        <f t="shared" si="193"/>
        <v>0</v>
      </c>
      <c r="BR242" s="200">
        <f t="shared" si="194"/>
        <v>0</v>
      </c>
      <c r="BS242" s="200">
        <f t="shared" si="195"/>
        <v>0</v>
      </c>
      <c r="BT242" s="200">
        <f t="shared" si="196"/>
        <v>0</v>
      </c>
      <c r="BU242" s="200">
        <f t="shared" si="197"/>
        <v>0</v>
      </c>
      <c r="BV242" s="200">
        <f t="shared" si="198"/>
        <v>0</v>
      </c>
      <c r="BW242" s="200">
        <f t="shared" si="199"/>
        <v>0</v>
      </c>
      <c r="BX242" s="200">
        <f t="shared" si="200"/>
        <v>0</v>
      </c>
      <c r="BY242" s="200">
        <f t="shared" si="201"/>
        <v>0</v>
      </c>
      <c r="BZ242" s="200">
        <f t="shared" si="202"/>
        <v>0</v>
      </c>
      <c r="CA242" s="200">
        <f t="shared" si="203"/>
        <v>0</v>
      </c>
      <c r="CB242" s="200">
        <f t="shared" si="204"/>
        <v>0</v>
      </c>
      <c r="CC242" s="238">
        <f t="shared" si="205"/>
        <v>0</v>
      </c>
      <c r="CD242" s="187">
        <f t="shared" si="231"/>
        <v>0</v>
      </c>
    </row>
    <row r="243" spans="1:82" ht="13.9" x14ac:dyDescent="0.4">
      <c r="A243" s="12" t="str">
        <f>'Fibre Optic'!A243</f>
        <v>CBH Sidings NG</v>
      </c>
      <c r="B243" s="12">
        <f>'Fibre Optic'!B243</f>
        <v>42</v>
      </c>
      <c r="C243" t="str">
        <f>'Fibre Optic'!C243</f>
        <v>Moora</v>
      </c>
      <c r="D243" s="204">
        <f>'DORC build-up'!I187</f>
        <v>1.3</v>
      </c>
      <c r="E243" s="188">
        <v>0</v>
      </c>
      <c r="F243" s="188">
        <v>0</v>
      </c>
      <c r="G243" s="188">
        <v>0</v>
      </c>
      <c r="H243" s="188">
        <v>0</v>
      </c>
      <c r="I243" s="188">
        <v>0</v>
      </c>
      <c r="J243" s="188">
        <v>0</v>
      </c>
      <c r="K243" s="188">
        <v>0</v>
      </c>
      <c r="L243" s="188">
        <v>0</v>
      </c>
      <c r="M243" s="188">
        <v>0</v>
      </c>
      <c r="N243" s="188">
        <v>0</v>
      </c>
      <c r="O243" s="188">
        <v>0</v>
      </c>
      <c r="P243" s="188">
        <v>0</v>
      </c>
      <c r="Q243" s="188">
        <v>0</v>
      </c>
      <c r="R243" s="188">
        <v>0</v>
      </c>
      <c r="S243" s="188">
        <v>0</v>
      </c>
      <c r="T243" s="188">
        <v>0</v>
      </c>
      <c r="U243" s="188">
        <v>0</v>
      </c>
      <c r="V243" s="188">
        <v>0</v>
      </c>
      <c r="W243" s="188">
        <v>0</v>
      </c>
      <c r="X243" s="188">
        <v>0</v>
      </c>
      <c r="Y243" s="188">
        <v>0</v>
      </c>
      <c r="Z243" s="188">
        <v>0</v>
      </c>
      <c r="AA243" s="188">
        <v>0</v>
      </c>
      <c r="AB243" s="188">
        <v>0</v>
      </c>
      <c r="AC243" s="188">
        <v>0</v>
      </c>
      <c r="AE243" s="291">
        <f t="shared" si="206"/>
        <v>68538.461538461532</v>
      </c>
      <c r="AF243" s="291">
        <f t="shared" si="207"/>
        <v>939207.07938461541</v>
      </c>
      <c r="AG243" s="291">
        <f t="shared" si="208"/>
        <v>205615.3846153846</v>
      </c>
      <c r="AH243" s="291">
        <f t="shared" si="209"/>
        <v>20561.538461538457</v>
      </c>
      <c r="AI243" s="291">
        <f t="shared" si="210"/>
        <v>27415.384615384617</v>
      </c>
      <c r="AJ243" s="291">
        <f t="shared" si="211"/>
        <v>68538.461538461532</v>
      </c>
      <c r="AK243" s="291">
        <f t="shared" si="212"/>
        <v>469603.53969230771</v>
      </c>
      <c r="AL243" s="291">
        <f t="shared" si="213"/>
        <v>34269.230769230766</v>
      </c>
      <c r="AM243" s="291">
        <f t="shared" si="214"/>
        <v>6853.8461538461543</v>
      </c>
      <c r="AN243" s="291">
        <f t="shared" si="215"/>
        <v>234801.7698461542</v>
      </c>
      <c r="AO243" s="291">
        <f t="shared" si="216"/>
        <v>137076.92307692306</v>
      </c>
      <c r="AP243" s="291">
        <f t="shared" si="217"/>
        <v>34269.230769230766</v>
      </c>
      <c r="AQ243" s="291">
        <f t="shared" si="218"/>
        <v>41123.076923076915</v>
      </c>
      <c r="AR243" s="291">
        <f t="shared" si="219"/>
        <v>274153.84615384613</v>
      </c>
      <c r="AS243" s="291">
        <f t="shared" si="220"/>
        <v>54830.769230769234</v>
      </c>
      <c r="AT243" s="291">
        <f t="shared" si="221"/>
        <v>6853.8461538461543</v>
      </c>
      <c r="AU243" s="291">
        <f t="shared" si="222"/>
        <v>137076.92307692306</v>
      </c>
      <c r="AV243" s="291">
        <f t="shared" si="223"/>
        <v>10966.153846153846</v>
      </c>
      <c r="AW243" s="291">
        <f t="shared" si="224"/>
        <v>10966.153846153846</v>
      </c>
      <c r="AX243" s="291">
        <f t="shared" si="225"/>
        <v>10966.153846153846</v>
      </c>
      <c r="AY243" s="291">
        <f t="shared" si="226"/>
        <v>10966.153846153846</v>
      </c>
      <c r="AZ243" s="291">
        <f t="shared" si="227"/>
        <v>10966.153846153846</v>
      </c>
      <c r="BA243" s="291">
        <f t="shared" si="228"/>
        <v>10966.153846153846</v>
      </c>
      <c r="BB243" s="291">
        <f t="shared" si="229"/>
        <v>137076.92307692306</v>
      </c>
      <c r="BC243" s="291">
        <f t="shared" si="230"/>
        <v>20561.538461538457</v>
      </c>
      <c r="BE243" s="238">
        <f t="shared" si="181"/>
        <v>0</v>
      </c>
      <c r="BF243" s="200">
        <f t="shared" si="182"/>
        <v>0</v>
      </c>
      <c r="BG243" s="200">
        <f t="shared" si="183"/>
        <v>0</v>
      </c>
      <c r="BH243" s="200">
        <f t="shared" si="184"/>
        <v>0</v>
      </c>
      <c r="BI243" s="200">
        <f t="shared" si="185"/>
        <v>0</v>
      </c>
      <c r="BJ243" s="200">
        <f t="shared" si="186"/>
        <v>0</v>
      </c>
      <c r="BK243" s="200">
        <f t="shared" si="187"/>
        <v>0</v>
      </c>
      <c r="BL243" s="200">
        <f t="shared" si="188"/>
        <v>0</v>
      </c>
      <c r="BM243" s="200">
        <f t="shared" si="189"/>
        <v>0</v>
      </c>
      <c r="BN243" s="200">
        <f t="shared" si="190"/>
        <v>0</v>
      </c>
      <c r="BO243" s="200">
        <f t="shared" si="191"/>
        <v>0</v>
      </c>
      <c r="BP243" s="200">
        <f t="shared" si="192"/>
        <v>0</v>
      </c>
      <c r="BQ243" s="200">
        <f t="shared" si="193"/>
        <v>0</v>
      </c>
      <c r="BR243" s="200">
        <f t="shared" si="194"/>
        <v>0</v>
      </c>
      <c r="BS243" s="200">
        <f t="shared" si="195"/>
        <v>0</v>
      </c>
      <c r="BT243" s="200">
        <f t="shared" si="196"/>
        <v>0</v>
      </c>
      <c r="BU243" s="200">
        <f t="shared" si="197"/>
        <v>0</v>
      </c>
      <c r="BV243" s="200">
        <f t="shared" si="198"/>
        <v>0</v>
      </c>
      <c r="BW243" s="200">
        <f t="shared" si="199"/>
        <v>0</v>
      </c>
      <c r="BX243" s="200">
        <f t="shared" si="200"/>
        <v>0</v>
      </c>
      <c r="BY243" s="200">
        <f t="shared" si="201"/>
        <v>0</v>
      </c>
      <c r="BZ243" s="200">
        <f t="shared" si="202"/>
        <v>0</v>
      </c>
      <c r="CA243" s="200">
        <f t="shared" si="203"/>
        <v>0</v>
      </c>
      <c r="CB243" s="200">
        <f t="shared" si="204"/>
        <v>0</v>
      </c>
      <c r="CC243" s="238">
        <f t="shared" si="205"/>
        <v>0</v>
      </c>
      <c r="CD243" s="187">
        <f t="shared" si="231"/>
        <v>0</v>
      </c>
    </row>
    <row r="244" spans="1:82" ht="13.9" x14ac:dyDescent="0.4">
      <c r="A244" s="12" t="str">
        <f>'Fibre Optic'!A244</f>
        <v>CBH Sidings NG</v>
      </c>
      <c r="B244" s="12">
        <f>'Fibre Optic'!B244</f>
        <v>42</v>
      </c>
      <c r="C244" t="str">
        <f>'Fibre Optic'!C244</f>
        <v>Morawa</v>
      </c>
      <c r="D244" s="204">
        <f>'DORC build-up'!I188</f>
        <v>1.3</v>
      </c>
      <c r="E244" s="188">
        <v>0</v>
      </c>
      <c r="F244" s="188">
        <v>0</v>
      </c>
      <c r="G244" s="188">
        <v>0</v>
      </c>
      <c r="H244" s="188">
        <v>0</v>
      </c>
      <c r="I244" s="188">
        <v>0</v>
      </c>
      <c r="J244" s="188">
        <v>0</v>
      </c>
      <c r="K244" s="188">
        <v>0</v>
      </c>
      <c r="L244" s="188">
        <v>0</v>
      </c>
      <c r="M244" s="188">
        <v>0</v>
      </c>
      <c r="N244" s="188">
        <v>0</v>
      </c>
      <c r="O244" s="188">
        <v>0</v>
      </c>
      <c r="P244" s="188">
        <v>0</v>
      </c>
      <c r="Q244" s="188">
        <v>0</v>
      </c>
      <c r="R244" s="188">
        <v>0</v>
      </c>
      <c r="S244" s="188">
        <v>0</v>
      </c>
      <c r="T244" s="188">
        <v>0</v>
      </c>
      <c r="U244" s="188">
        <v>0</v>
      </c>
      <c r="V244" s="188">
        <v>0</v>
      </c>
      <c r="W244" s="188">
        <v>0</v>
      </c>
      <c r="X244" s="188">
        <v>0</v>
      </c>
      <c r="Y244" s="188">
        <v>0</v>
      </c>
      <c r="Z244" s="188">
        <v>0</v>
      </c>
      <c r="AA244" s="188">
        <v>0</v>
      </c>
      <c r="AB244" s="188">
        <v>0</v>
      </c>
      <c r="AC244" s="188">
        <v>0</v>
      </c>
      <c r="AE244" s="291">
        <f t="shared" si="206"/>
        <v>68538.461538461532</v>
      </c>
      <c r="AF244" s="291">
        <f t="shared" si="207"/>
        <v>939207.07938461541</v>
      </c>
      <c r="AG244" s="291">
        <f t="shared" si="208"/>
        <v>205615.3846153846</v>
      </c>
      <c r="AH244" s="291">
        <f t="shared" si="209"/>
        <v>20561.538461538457</v>
      </c>
      <c r="AI244" s="291">
        <f t="shared" si="210"/>
        <v>27415.384615384617</v>
      </c>
      <c r="AJ244" s="291">
        <f t="shared" si="211"/>
        <v>68538.461538461532</v>
      </c>
      <c r="AK244" s="291">
        <f t="shared" si="212"/>
        <v>469603.53969230771</v>
      </c>
      <c r="AL244" s="291">
        <f t="shared" si="213"/>
        <v>34269.230769230766</v>
      </c>
      <c r="AM244" s="291">
        <f t="shared" si="214"/>
        <v>6853.8461538461543</v>
      </c>
      <c r="AN244" s="291">
        <f t="shared" si="215"/>
        <v>234801.7698461542</v>
      </c>
      <c r="AO244" s="291">
        <f t="shared" si="216"/>
        <v>137076.92307692306</v>
      </c>
      <c r="AP244" s="291">
        <f t="shared" si="217"/>
        <v>34269.230769230766</v>
      </c>
      <c r="AQ244" s="291">
        <f t="shared" si="218"/>
        <v>41123.076923076915</v>
      </c>
      <c r="AR244" s="291">
        <f t="shared" si="219"/>
        <v>274153.84615384613</v>
      </c>
      <c r="AS244" s="291">
        <f t="shared" si="220"/>
        <v>54830.769230769234</v>
      </c>
      <c r="AT244" s="291">
        <f t="shared" si="221"/>
        <v>6853.8461538461543</v>
      </c>
      <c r="AU244" s="291">
        <f t="shared" si="222"/>
        <v>137076.92307692306</v>
      </c>
      <c r="AV244" s="291">
        <f t="shared" si="223"/>
        <v>10966.153846153846</v>
      </c>
      <c r="AW244" s="291">
        <f t="shared" si="224"/>
        <v>10966.153846153846</v>
      </c>
      <c r="AX244" s="291">
        <f t="shared" si="225"/>
        <v>10966.153846153846</v>
      </c>
      <c r="AY244" s="291">
        <f t="shared" si="226"/>
        <v>10966.153846153846</v>
      </c>
      <c r="AZ244" s="291">
        <f t="shared" si="227"/>
        <v>10966.153846153846</v>
      </c>
      <c r="BA244" s="291">
        <f t="shared" si="228"/>
        <v>10966.153846153846</v>
      </c>
      <c r="BB244" s="291">
        <f t="shared" si="229"/>
        <v>137076.92307692306</v>
      </c>
      <c r="BC244" s="291">
        <f t="shared" si="230"/>
        <v>20561.538461538457</v>
      </c>
      <c r="BE244" s="238">
        <f t="shared" si="181"/>
        <v>0</v>
      </c>
      <c r="BF244" s="200">
        <f t="shared" si="182"/>
        <v>0</v>
      </c>
      <c r="BG244" s="200">
        <f t="shared" si="183"/>
        <v>0</v>
      </c>
      <c r="BH244" s="200">
        <f t="shared" si="184"/>
        <v>0</v>
      </c>
      <c r="BI244" s="200">
        <f t="shared" si="185"/>
        <v>0</v>
      </c>
      <c r="BJ244" s="200">
        <f t="shared" si="186"/>
        <v>0</v>
      </c>
      <c r="BK244" s="200">
        <f t="shared" si="187"/>
        <v>0</v>
      </c>
      <c r="BL244" s="200">
        <f t="shared" si="188"/>
        <v>0</v>
      </c>
      <c r="BM244" s="200">
        <f t="shared" si="189"/>
        <v>0</v>
      </c>
      <c r="BN244" s="200">
        <f t="shared" si="190"/>
        <v>0</v>
      </c>
      <c r="BO244" s="200">
        <f t="shared" si="191"/>
        <v>0</v>
      </c>
      <c r="BP244" s="200">
        <f t="shared" si="192"/>
        <v>0</v>
      </c>
      <c r="BQ244" s="200">
        <f t="shared" si="193"/>
        <v>0</v>
      </c>
      <c r="BR244" s="200">
        <f t="shared" si="194"/>
        <v>0</v>
      </c>
      <c r="BS244" s="200">
        <f t="shared" si="195"/>
        <v>0</v>
      </c>
      <c r="BT244" s="200">
        <f t="shared" si="196"/>
        <v>0</v>
      </c>
      <c r="BU244" s="200">
        <f t="shared" si="197"/>
        <v>0</v>
      </c>
      <c r="BV244" s="200">
        <f t="shared" si="198"/>
        <v>0</v>
      </c>
      <c r="BW244" s="200">
        <f t="shared" si="199"/>
        <v>0</v>
      </c>
      <c r="BX244" s="200">
        <f t="shared" si="200"/>
        <v>0</v>
      </c>
      <c r="BY244" s="200">
        <f t="shared" si="201"/>
        <v>0</v>
      </c>
      <c r="BZ244" s="200">
        <f t="shared" si="202"/>
        <v>0</v>
      </c>
      <c r="CA244" s="200">
        <f t="shared" si="203"/>
        <v>0</v>
      </c>
      <c r="CB244" s="200">
        <f t="shared" si="204"/>
        <v>0</v>
      </c>
      <c r="CC244" s="238">
        <f t="shared" si="205"/>
        <v>0</v>
      </c>
      <c r="CD244" s="187">
        <f t="shared" si="231"/>
        <v>0</v>
      </c>
    </row>
    <row r="245" spans="1:82" ht="13.9" x14ac:dyDescent="0.4">
      <c r="A245" s="12" t="str">
        <f>'Fibre Optic'!A245</f>
        <v>CBH Sidings NG</v>
      </c>
      <c r="B245" s="12">
        <f>'Fibre Optic'!B245</f>
        <v>42</v>
      </c>
      <c r="C245" t="str">
        <f>'Fibre Optic'!C245</f>
        <v>Moulyinning</v>
      </c>
      <c r="D245" s="204">
        <f>'DORC build-up'!I189</f>
        <v>1.3</v>
      </c>
      <c r="E245" s="188">
        <v>0</v>
      </c>
      <c r="F245" s="188">
        <v>0</v>
      </c>
      <c r="G245" s="188">
        <v>0</v>
      </c>
      <c r="H245" s="188">
        <v>0</v>
      </c>
      <c r="I245" s="188">
        <v>0</v>
      </c>
      <c r="J245" s="188">
        <v>0</v>
      </c>
      <c r="K245" s="188">
        <v>0</v>
      </c>
      <c r="L245" s="188">
        <v>0</v>
      </c>
      <c r="M245" s="188">
        <v>0</v>
      </c>
      <c r="N245" s="188">
        <v>0</v>
      </c>
      <c r="O245" s="188">
        <v>0</v>
      </c>
      <c r="P245" s="188">
        <v>0</v>
      </c>
      <c r="Q245" s="188">
        <v>0</v>
      </c>
      <c r="R245" s="188">
        <v>0</v>
      </c>
      <c r="S245" s="188">
        <v>0</v>
      </c>
      <c r="T245" s="188">
        <v>0</v>
      </c>
      <c r="U245" s="188">
        <v>0</v>
      </c>
      <c r="V245" s="188">
        <v>0</v>
      </c>
      <c r="W245" s="188">
        <v>0</v>
      </c>
      <c r="X245" s="188">
        <v>0</v>
      </c>
      <c r="Y245" s="188">
        <v>0</v>
      </c>
      <c r="Z245" s="188">
        <v>0</v>
      </c>
      <c r="AA245" s="188">
        <v>0</v>
      </c>
      <c r="AB245" s="188">
        <v>0</v>
      </c>
      <c r="AC245" s="188">
        <v>0</v>
      </c>
      <c r="AE245" s="291">
        <f t="shared" si="206"/>
        <v>68538.461538461532</v>
      </c>
      <c r="AF245" s="291">
        <f t="shared" si="207"/>
        <v>939207.07938461541</v>
      </c>
      <c r="AG245" s="291">
        <f t="shared" si="208"/>
        <v>205615.3846153846</v>
      </c>
      <c r="AH245" s="291">
        <f t="shared" si="209"/>
        <v>20561.538461538457</v>
      </c>
      <c r="AI245" s="291">
        <f t="shared" si="210"/>
        <v>27415.384615384617</v>
      </c>
      <c r="AJ245" s="291">
        <f t="shared" si="211"/>
        <v>68538.461538461532</v>
      </c>
      <c r="AK245" s="291">
        <f t="shared" si="212"/>
        <v>469603.53969230771</v>
      </c>
      <c r="AL245" s="291">
        <f t="shared" si="213"/>
        <v>34269.230769230766</v>
      </c>
      <c r="AM245" s="291">
        <f t="shared" si="214"/>
        <v>6853.8461538461543</v>
      </c>
      <c r="AN245" s="291">
        <f t="shared" si="215"/>
        <v>234801.7698461542</v>
      </c>
      <c r="AO245" s="291">
        <f t="shared" si="216"/>
        <v>137076.92307692306</v>
      </c>
      <c r="AP245" s="291">
        <f t="shared" si="217"/>
        <v>34269.230769230766</v>
      </c>
      <c r="AQ245" s="291">
        <f t="shared" si="218"/>
        <v>41123.076923076915</v>
      </c>
      <c r="AR245" s="291">
        <f t="shared" si="219"/>
        <v>274153.84615384613</v>
      </c>
      <c r="AS245" s="291">
        <f t="shared" si="220"/>
        <v>54830.769230769234</v>
      </c>
      <c r="AT245" s="291">
        <f t="shared" si="221"/>
        <v>6853.8461538461543</v>
      </c>
      <c r="AU245" s="291">
        <f t="shared" si="222"/>
        <v>137076.92307692306</v>
      </c>
      <c r="AV245" s="291">
        <f t="shared" si="223"/>
        <v>10966.153846153846</v>
      </c>
      <c r="AW245" s="291">
        <f t="shared" si="224"/>
        <v>10966.153846153846</v>
      </c>
      <c r="AX245" s="291">
        <f t="shared" si="225"/>
        <v>10966.153846153846</v>
      </c>
      <c r="AY245" s="291">
        <f t="shared" si="226"/>
        <v>10966.153846153846</v>
      </c>
      <c r="AZ245" s="291">
        <f t="shared" si="227"/>
        <v>10966.153846153846</v>
      </c>
      <c r="BA245" s="291">
        <f t="shared" si="228"/>
        <v>10966.153846153846</v>
      </c>
      <c r="BB245" s="291">
        <f t="shared" si="229"/>
        <v>137076.92307692306</v>
      </c>
      <c r="BC245" s="291">
        <f t="shared" si="230"/>
        <v>20561.538461538457</v>
      </c>
      <c r="BE245" s="238">
        <f t="shared" si="181"/>
        <v>0</v>
      </c>
      <c r="BF245" s="200">
        <f t="shared" si="182"/>
        <v>0</v>
      </c>
      <c r="BG245" s="200">
        <f t="shared" si="183"/>
        <v>0</v>
      </c>
      <c r="BH245" s="200">
        <f t="shared" si="184"/>
        <v>0</v>
      </c>
      <c r="BI245" s="200">
        <f t="shared" si="185"/>
        <v>0</v>
      </c>
      <c r="BJ245" s="200">
        <f t="shared" si="186"/>
        <v>0</v>
      </c>
      <c r="BK245" s="200">
        <f t="shared" si="187"/>
        <v>0</v>
      </c>
      <c r="BL245" s="200">
        <f t="shared" si="188"/>
        <v>0</v>
      </c>
      <c r="BM245" s="200">
        <f t="shared" si="189"/>
        <v>0</v>
      </c>
      <c r="BN245" s="200">
        <f t="shared" si="190"/>
        <v>0</v>
      </c>
      <c r="BO245" s="200">
        <f t="shared" si="191"/>
        <v>0</v>
      </c>
      <c r="BP245" s="200">
        <f t="shared" si="192"/>
        <v>0</v>
      </c>
      <c r="BQ245" s="200">
        <f t="shared" si="193"/>
        <v>0</v>
      </c>
      <c r="BR245" s="200">
        <f t="shared" si="194"/>
        <v>0</v>
      </c>
      <c r="BS245" s="200">
        <f t="shared" si="195"/>
        <v>0</v>
      </c>
      <c r="BT245" s="200">
        <f t="shared" si="196"/>
        <v>0</v>
      </c>
      <c r="BU245" s="200">
        <f t="shared" si="197"/>
        <v>0</v>
      </c>
      <c r="BV245" s="200">
        <f t="shared" si="198"/>
        <v>0</v>
      </c>
      <c r="BW245" s="200">
        <f t="shared" si="199"/>
        <v>0</v>
      </c>
      <c r="BX245" s="200">
        <f t="shared" si="200"/>
        <v>0</v>
      </c>
      <c r="BY245" s="200">
        <f t="shared" si="201"/>
        <v>0</v>
      </c>
      <c r="BZ245" s="200">
        <f t="shared" si="202"/>
        <v>0</v>
      </c>
      <c r="CA245" s="200">
        <f t="shared" si="203"/>
        <v>0</v>
      </c>
      <c r="CB245" s="200">
        <f t="shared" si="204"/>
        <v>0</v>
      </c>
      <c r="CC245" s="238">
        <f t="shared" si="205"/>
        <v>0</v>
      </c>
      <c r="CD245" s="187">
        <f t="shared" si="231"/>
        <v>0</v>
      </c>
    </row>
    <row r="246" spans="1:82" ht="13.9" x14ac:dyDescent="0.4">
      <c r="A246" s="12" t="str">
        <f>'Fibre Optic'!A246</f>
        <v>CBH Sidings NG</v>
      </c>
      <c r="B246" s="12">
        <f>'Fibre Optic'!B246</f>
        <v>42</v>
      </c>
      <c r="C246" t="str">
        <f>'Fibre Optic'!C246</f>
        <v>Mount Kokeby</v>
      </c>
      <c r="D246" s="204">
        <f>'DORC build-up'!I190</f>
        <v>1.3</v>
      </c>
      <c r="E246" s="188">
        <v>0</v>
      </c>
      <c r="F246" s="188">
        <v>0</v>
      </c>
      <c r="G246" s="188">
        <v>0</v>
      </c>
      <c r="H246" s="188">
        <v>0</v>
      </c>
      <c r="I246" s="188">
        <v>0</v>
      </c>
      <c r="J246" s="188">
        <v>0</v>
      </c>
      <c r="K246" s="188">
        <v>0</v>
      </c>
      <c r="L246" s="188">
        <v>0</v>
      </c>
      <c r="M246" s="188">
        <v>0</v>
      </c>
      <c r="N246" s="188">
        <v>0</v>
      </c>
      <c r="O246" s="188">
        <v>0</v>
      </c>
      <c r="P246" s="188">
        <v>0</v>
      </c>
      <c r="Q246" s="188">
        <v>0</v>
      </c>
      <c r="R246" s="188">
        <v>0</v>
      </c>
      <c r="S246" s="188">
        <v>0</v>
      </c>
      <c r="T246" s="188">
        <v>0</v>
      </c>
      <c r="U246" s="188">
        <v>0</v>
      </c>
      <c r="V246" s="188">
        <v>0</v>
      </c>
      <c r="W246" s="188">
        <v>0</v>
      </c>
      <c r="X246" s="188">
        <v>0</v>
      </c>
      <c r="Y246" s="188">
        <v>0</v>
      </c>
      <c r="Z246" s="188">
        <v>0</v>
      </c>
      <c r="AA246" s="188">
        <v>0</v>
      </c>
      <c r="AB246" s="188">
        <v>0</v>
      </c>
      <c r="AC246" s="188">
        <v>0</v>
      </c>
      <c r="AE246" s="291">
        <f t="shared" si="206"/>
        <v>68538.461538461532</v>
      </c>
      <c r="AF246" s="291">
        <f t="shared" si="207"/>
        <v>939207.07938461541</v>
      </c>
      <c r="AG246" s="291">
        <f t="shared" si="208"/>
        <v>205615.3846153846</v>
      </c>
      <c r="AH246" s="291">
        <f t="shared" si="209"/>
        <v>20561.538461538457</v>
      </c>
      <c r="AI246" s="291">
        <f t="shared" si="210"/>
        <v>27415.384615384617</v>
      </c>
      <c r="AJ246" s="291">
        <f t="shared" si="211"/>
        <v>68538.461538461532</v>
      </c>
      <c r="AK246" s="291">
        <f t="shared" si="212"/>
        <v>469603.53969230771</v>
      </c>
      <c r="AL246" s="291">
        <f t="shared" si="213"/>
        <v>34269.230769230766</v>
      </c>
      <c r="AM246" s="291">
        <f t="shared" si="214"/>
        <v>6853.8461538461543</v>
      </c>
      <c r="AN246" s="291">
        <f t="shared" si="215"/>
        <v>234801.7698461542</v>
      </c>
      <c r="AO246" s="291">
        <f t="shared" si="216"/>
        <v>137076.92307692306</v>
      </c>
      <c r="AP246" s="291">
        <f t="shared" si="217"/>
        <v>34269.230769230766</v>
      </c>
      <c r="AQ246" s="291">
        <f t="shared" si="218"/>
        <v>41123.076923076915</v>
      </c>
      <c r="AR246" s="291">
        <f t="shared" si="219"/>
        <v>274153.84615384613</v>
      </c>
      <c r="AS246" s="291">
        <f t="shared" si="220"/>
        <v>54830.769230769234</v>
      </c>
      <c r="AT246" s="291">
        <f t="shared" si="221"/>
        <v>6853.8461538461543</v>
      </c>
      <c r="AU246" s="291">
        <f t="shared" si="222"/>
        <v>137076.92307692306</v>
      </c>
      <c r="AV246" s="291">
        <f t="shared" si="223"/>
        <v>10966.153846153846</v>
      </c>
      <c r="AW246" s="291">
        <f t="shared" si="224"/>
        <v>10966.153846153846</v>
      </c>
      <c r="AX246" s="291">
        <f t="shared" si="225"/>
        <v>10966.153846153846</v>
      </c>
      <c r="AY246" s="291">
        <f t="shared" si="226"/>
        <v>10966.153846153846</v>
      </c>
      <c r="AZ246" s="291">
        <f t="shared" si="227"/>
        <v>10966.153846153846</v>
      </c>
      <c r="BA246" s="291">
        <f t="shared" si="228"/>
        <v>10966.153846153846</v>
      </c>
      <c r="BB246" s="291">
        <f t="shared" si="229"/>
        <v>137076.92307692306</v>
      </c>
      <c r="BC246" s="291">
        <f t="shared" si="230"/>
        <v>20561.538461538457</v>
      </c>
      <c r="BE246" s="238">
        <f t="shared" si="181"/>
        <v>0</v>
      </c>
      <c r="BF246" s="200">
        <f t="shared" si="182"/>
        <v>0</v>
      </c>
      <c r="BG246" s="200">
        <f t="shared" si="183"/>
        <v>0</v>
      </c>
      <c r="BH246" s="200">
        <f t="shared" si="184"/>
        <v>0</v>
      </c>
      <c r="BI246" s="200">
        <f t="shared" si="185"/>
        <v>0</v>
      </c>
      <c r="BJ246" s="200">
        <f t="shared" si="186"/>
        <v>0</v>
      </c>
      <c r="BK246" s="200">
        <f t="shared" si="187"/>
        <v>0</v>
      </c>
      <c r="BL246" s="200">
        <f t="shared" si="188"/>
        <v>0</v>
      </c>
      <c r="BM246" s="200">
        <f t="shared" si="189"/>
        <v>0</v>
      </c>
      <c r="BN246" s="200">
        <f t="shared" si="190"/>
        <v>0</v>
      </c>
      <c r="BO246" s="200">
        <f t="shared" si="191"/>
        <v>0</v>
      </c>
      <c r="BP246" s="200">
        <f t="shared" si="192"/>
        <v>0</v>
      </c>
      <c r="BQ246" s="200">
        <f t="shared" si="193"/>
        <v>0</v>
      </c>
      <c r="BR246" s="200">
        <f t="shared" si="194"/>
        <v>0</v>
      </c>
      <c r="BS246" s="200">
        <f t="shared" si="195"/>
        <v>0</v>
      </c>
      <c r="BT246" s="200">
        <f t="shared" si="196"/>
        <v>0</v>
      </c>
      <c r="BU246" s="200">
        <f t="shared" si="197"/>
        <v>0</v>
      </c>
      <c r="BV246" s="200">
        <f t="shared" si="198"/>
        <v>0</v>
      </c>
      <c r="BW246" s="200">
        <f t="shared" si="199"/>
        <v>0</v>
      </c>
      <c r="BX246" s="200">
        <f t="shared" si="200"/>
        <v>0</v>
      </c>
      <c r="BY246" s="200">
        <f t="shared" si="201"/>
        <v>0</v>
      </c>
      <c r="BZ246" s="200">
        <f t="shared" si="202"/>
        <v>0</v>
      </c>
      <c r="CA246" s="200">
        <f t="shared" si="203"/>
        <v>0</v>
      </c>
      <c r="CB246" s="200">
        <f t="shared" si="204"/>
        <v>0</v>
      </c>
      <c r="CC246" s="238">
        <f t="shared" si="205"/>
        <v>0</v>
      </c>
      <c r="CD246" s="187">
        <f t="shared" si="231"/>
        <v>0</v>
      </c>
    </row>
    <row r="247" spans="1:82" ht="13.9" x14ac:dyDescent="0.4">
      <c r="A247" s="12" t="str">
        <f>'Fibre Optic'!A247</f>
        <v>CBH Sidings NG</v>
      </c>
      <c r="B247" s="12">
        <f>'Fibre Optic'!B247</f>
        <v>42</v>
      </c>
      <c r="C247" t="str">
        <f>'Fibre Optic'!C247</f>
        <v>Mukinbudin</v>
      </c>
      <c r="D247" s="204">
        <f>'DORC build-up'!I191</f>
        <v>1.2</v>
      </c>
      <c r="E247" s="188">
        <v>0</v>
      </c>
      <c r="F247" s="188">
        <v>0</v>
      </c>
      <c r="G247" s="188">
        <v>0</v>
      </c>
      <c r="H247" s="188">
        <v>0</v>
      </c>
      <c r="I247" s="188">
        <v>1</v>
      </c>
      <c r="J247" s="188">
        <v>0</v>
      </c>
      <c r="K247" s="188">
        <v>1</v>
      </c>
      <c r="L247" s="188">
        <v>0</v>
      </c>
      <c r="M247" s="188">
        <v>2</v>
      </c>
      <c r="N247" s="188">
        <v>0</v>
      </c>
      <c r="O247" s="188">
        <v>0</v>
      </c>
      <c r="P247" s="188">
        <v>0</v>
      </c>
      <c r="Q247" s="188">
        <v>0</v>
      </c>
      <c r="R247" s="188">
        <v>0</v>
      </c>
      <c r="S247" s="188">
        <v>0</v>
      </c>
      <c r="T247" s="188">
        <v>0</v>
      </c>
      <c r="U247" s="188">
        <v>0</v>
      </c>
      <c r="V247" s="188">
        <v>0</v>
      </c>
      <c r="W247" s="188">
        <v>0</v>
      </c>
      <c r="X247" s="188">
        <v>0</v>
      </c>
      <c r="Y247" s="188">
        <v>0</v>
      </c>
      <c r="Z247" s="188">
        <v>0</v>
      </c>
      <c r="AA247" s="188">
        <v>0</v>
      </c>
      <c r="AB247" s="188">
        <v>0</v>
      </c>
      <c r="AC247" s="188">
        <v>3</v>
      </c>
      <c r="AE247" s="291">
        <f t="shared" si="206"/>
        <v>68538.461538461532</v>
      </c>
      <c r="AF247" s="291">
        <f t="shared" si="207"/>
        <v>939207.07938461541</v>
      </c>
      <c r="AG247" s="291">
        <f t="shared" si="208"/>
        <v>205615.3846153846</v>
      </c>
      <c r="AH247" s="291">
        <f t="shared" si="209"/>
        <v>20561.538461538457</v>
      </c>
      <c r="AI247" s="291">
        <f t="shared" si="210"/>
        <v>27415.384615384617</v>
      </c>
      <c r="AJ247" s="291">
        <f t="shared" si="211"/>
        <v>68538.461538461532</v>
      </c>
      <c r="AK247" s="291">
        <f t="shared" si="212"/>
        <v>469603.53969230771</v>
      </c>
      <c r="AL247" s="291">
        <f t="shared" si="213"/>
        <v>34269.230769230766</v>
      </c>
      <c r="AM247" s="291">
        <f t="shared" si="214"/>
        <v>6853.8461538461543</v>
      </c>
      <c r="AN247" s="291">
        <f t="shared" si="215"/>
        <v>234801.7698461542</v>
      </c>
      <c r="AO247" s="291">
        <f t="shared" si="216"/>
        <v>137076.92307692306</v>
      </c>
      <c r="AP247" s="291">
        <f t="shared" si="217"/>
        <v>34269.230769230766</v>
      </c>
      <c r="AQ247" s="291">
        <f t="shared" si="218"/>
        <v>41123.076923076915</v>
      </c>
      <c r="AR247" s="291">
        <f t="shared" si="219"/>
        <v>274153.84615384613</v>
      </c>
      <c r="AS247" s="291">
        <f t="shared" si="220"/>
        <v>54830.769230769234</v>
      </c>
      <c r="AT247" s="291">
        <f t="shared" si="221"/>
        <v>6853.8461538461543</v>
      </c>
      <c r="AU247" s="291">
        <f t="shared" si="222"/>
        <v>137076.92307692306</v>
      </c>
      <c r="AV247" s="291">
        <f t="shared" si="223"/>
        <v>10966.153846153846</v>
      </c>
      <c r="AW247" s="291">
        <f t="shared" si="224"/>
        <v>10966.153846153846</v>
      </c>
      <c r="AX247" s="291">
        <f t="shared" si="225"/>
        <v>10966.153846153846</v>
      </c>
      <c r="AY247" s="291">
        <f t="shared" si="226"/>
        <v>10966.153846153846</v>
      </c>
      <c r="AZ247" s="291">
        <f t="shared" si="227"/>
        <v>10966.153846153846</v>
      </c>
      <c r="BA247" s="291">
        <f t="shared" si="228"/>
        <v>10966.153846153846</v>
      </c>
      <c r="BB247" s="291">
        <f t="shared" si="229"/>
        <v>137076.92307692306</v>
      </c>
      <c r="BC247" s="291">
        <f t="shared" si="230"/>
        <v>20561.538461538457</v>
      </c>
      <c r="BE247" s="238">
        <f t="shared" si="181"/>
        <v>0</v>
      </c>
      <c r="BF247" s="200">
        <f t="shared" si="182"/>
        <v>0</v>
      </c>
      <c r="BG247" s="200">
        <f t="shared" si="183"/>
        <v>0</v>
      </c>
      <c r="BH247" s="200">
        <f t="shared" si="184"/>
        <v>0</v>
      </c>
      <c r="BI247" s="200">
        <f t="shared" si="185"/>
        <v>32898.461538461539</v>
      </c>
      <c r="BJ247" s="200">
        <f t="shared" si="186"/>
        <v>0</v>
      </c>
      <c r="BK247" s="200">
        <f t="shared" si="187"/>
        <v>563524.24763076927</v>
      </c>
      <c r="BL247" s="200">
        <f t="shared" si="188"/>
        <v>0</v>
      </c>
      <c r="BM247" s="200">
        <f t="shared" si="189"/>
        <v>16449.23076923077</v>
      </c>
      <c r="BN247" s="200">
        <f t="shared" si="190"/>
        <v>0</v>
      </c>
      <c r="BO247" s="200">
        <f t="shared" si="191"/>
        <v>0</v>
      </c>
      <c r="BP247" s="200">
        <f t="shared" si="192"/>
        <v>0</v>
      </c>
      <c r="BQ247" s="200">
        <f t="shared" si="193"/>
        <v>0</v>
      </c>
      <c r="BR247" s="200">
        <f t="shared" si="194"/>
        <v>0</v>
      </c>
      <c r="BS247" s="200">
        <f t="shared" si="195"/>
        <v>0</v>
      </c>
      <c r="BT247" s="200">
        <f t="shared" si="196"/>
        <v>0</v>
      </c>
      <c r="BU247" s="200">
        <f t="shared" si="197"/>
        <v>0</v>
      </c>
      <c r="BV247" s="200">
        <f t="shared" si="198"/>
        <v>0</v>
      </c>
      <c r="BW247" s="200">
        <f t="shared" si="199"/>
        <v>0</v>
      </c>
      <c r="BX247" s="200">
        <f t="shared" si="200"/>
        <v>0</v>
      </c>
      <c r="BY247" s="200">
        <f t="shared" si="201"/>
        <v>0</v>
      </c>
      <c r="BZ247" s="200">
        <f t="shared" si="202"/>
        <v>0</v>
      </c>
      <c r="CA247" s="200">
        <f t="shared" si="203"/>
        <v>0</v>
      </c>
      <c r="CB247" s="200">
        <f t="shared" si="204"/>
        <v>0</v>
      </c>
      <c r="CC247" s="238">
        <f t="shared" si="205"/>
        <v>74021.538461538454</v>
      </c>
      <c r="CD247" s="187">
        <f t="shared" si="231"/>
        <v>686893.47840000002</v>
      </c>
    </row>
    <row r="248" spans="1:82" ht="13.9" x14ac:dyDescent="0.4">
      <c r="A248" s="12" t="str">
        <f>'Fibre Optic'!A248</f>
        <v>CBH Sidings NG</v>
      </c>
      <c r="B248" s="12">
        <f>'Fibre Optic'!B248</f>
        <v>42</v>
      </c>
      <c r="C248" t="str">
        <f>'Fibre Optic'!C248</f>
        <v>Mullewa</v>
      </c>
      <c r="D248" s="204">
        <f>'DORC build-up'!I192</f>
        <v>1.3</v>
      </c>
      <c r="E248" s="188">
        <v>0</v>
      </c>
      <c r="F248" s="188">
        <v>0</v>
      </c>
      <c r="G248" s="188">
        <v>0</v>
      </c>
      <c r="H248" s="188">
        <v>0</v>
      </c>
      <c r="I248" s="188">
        <v>0</v>
      </c>
      <c r="J248" s="188">
        <v>0</v>
      </c>
      <c r="K248" s="188">
        <v>0</v>
      </c>
      <c r="L248" s="188">
        <v>0</v>
      </c>
      <c r="M248" s="188">
        <v>0</v>
      </c>
      <c r="N248" s="188">
        <v>0</v>
      </c>
      <c r="O248" s="188">
        <v>0</v>
      </c>
      <c r="P248" s="188">
        <v>0</v>
      </c>
      <c r="Q248" s="188">
        <v>0</v>
      </c>
      <c r="R248" s="188">
        <v>0</v>
      </c>
      <c r="S248" s="188">
        <v>0</v>
      </c>
      <c r="T248" s="188">
        <v>0</v>
      </c>
      <c r="U248" s="188">
        <v>0</v>
      </c>
      <c r="V248" s="188">
        <v>0</v>
      </c>
      <c r="W248" s="188">
        <v>0</v>
      </c>
      <c r="X248" s="188">
        <v>0</v>
      </c>
      <c r="Y248" s="188">
        <v>0</v>
      </c>
      <c r="Z248" s="188">
        <v>0</v>
      </c>
      <c r="AA248" s="188">
        <v>0</v>
      </c>
      <c r="AB248" s="188">
        <v>0</v>
      </c>
      <c r="AC248" s="188">
        <v>0</v>
      </c>
      <c r="AE248" s="291">
        <f t="shared" si="206"/>
        <v>68538.461538461532</v>
      </c>
      <c r="AF248" s="291">
        <f t="shared" si="207"/>
        <v>939207.07938461541</v>
      </c>
      <c r="AG248" s="291">
        <f t="shared" si="208"/>
        <v>205615.3846153846</v>
      </c>
      <c r="AH248" s="291">
        <f t="shared" si="209"/>
        <v>20561.538461538457</v>
      </c>
      <c r="AI248" s="291">
        <f t="shared" si="210"/>
        <v>27415.384615384617</v>
      </c>
      <c r="AJ248" s="291">
        <f t="shared" si="211"/>
        <v>68538.461538461532</v>
      </c>
      <c r="AK248" s="291">
        <f t="shared" si="212"/>
        <v>469603.53969230771</v>
      </c>
      <c r="AL248" s="291">
        <f t="shared" si="213"/>
        <v>34269.230769230766</v>
      </c>
      <c r="AM248" s="291">
        <f t="shared" si="214"/>
        <v>6853.8461538461543</v>
      </c>
      <c r="AN248" s="291">
        <f t="shared" si="215"/>
        <v>234801.7698461542</v>
      </c>
      <c r="AO248" s="291">
        <f t="shared" si="216"/>
        <v>137076.92307692306</v>
      </c>
      <c r="AP248" s="291">
        <f t="shared" si="217"/>
        <v>34269.230769230766</v>
      </c>
      <c r="AQ248" s="291">
        <f t="shared" si="218"/>
        <v>41123.076923076915</v>
      </c>
      <c r="AR248" s="291">
        <f t="shared" si="219"/>
        <v>274153.84615384613</v>
      </c>
      <c r="AS248" s="291">
        <f t="shared" si="220"/>
        <v>54830.769230769234</v>
      </c>
      <c r="AT248" s="291">
        <f t="shared" si="221"/>
        <v>6853.8461538461543</v>
      </c>
      <c r="AU248" s="291">
        <f t="shared" si="222"/>
        <v>137076.92307692306</v>
      </c>
      <c r="AV248" s="291">
        <f t="shared" si="223"/>
        <v>10966.153846153846</v>
      </c>
      <c r="AW248" s="291">
        <f t="shared" si="224"/>
        <v>10966.153846153846</v>
      </c>
      <c r="AX248" s="291">
        <f t="shared" si="225"/>
        <v>10966.153846153846</v>
      </c>
      <c r="AY248" s="291">
        <f t="shared" si="226"/>
        <v>10966.153846153846</v>
      </c>
      <c r="AZ248" s="291">
        <f t="shared" si="227"/>
        <v>10966.153846153846</v>
      </c>
      <c r="BA248" s="291">
        <f t="shared" si="228"/>
        <v>10966.153846153846</v>
      </c>
      <c r="BB248" s="291">
        <f t="shared" si="229"/>
        <v>137076.92307692306</v>
      </c>
      <c r="BC248" s="291">
        <f t="shared" si="230"/>
        <v>20561.538461538457</v>
      </c>
      <c r="BE248" s="238">
        <f t="shared" si="181"/>
        <v>0</v>
      </c>
      <c r="BF248" s="200">
        <f t="shared" si="182"/>
        <v>0</v>
      </c>
      <c r="BG248" s="200">
        <f t="shared" si="183"/>
        <v>0</v>
      </c>
      <c r="BH248" s="200">
        <f t="shared" si="184"/>
        <v>0</v>
      </c>
      <c r="BI248" s="200">
        <f t="shared" si="185"/>
        <v>0</v>
      </c>
      <c r="BJ248" s="200">
        <f t="shared" si="186"/>
        <v>0</v>
      </c>
      <c r="BK248" s="200">
        <f t="shared" si="187"/>
        <v>0</v>
      </c>
      <c r="BL248" s="200">
        <f t="shared" si="188"/>
        <v>0</v>
      </c>
      <c r="BM248" s="200">
        <f t="shared" si="189"/>
        <v>0</v>
      </c>
      <c r="BN248" s="200">
        <f t="shared" si="190"/>
        <v>0</v>
      </c>
      <c r="BO248" s="200">
        <f t="shared" si="191"/>
        <v>0</v>
      </c>
      <c r="BP248" s="200">
        <f t="shared" si="192"/>
        <v>0</v>
      </c>
      <c r="BQ248" s="200">
        <f t="shared" si="193"/>
        <v>0</v>
      </c>
      <c r="BR248" s="200">
        <f t="shared" si="194"/>
        <v>0</v>
      </c>
      <c r="BS248" s="200">
        <f t="shared" si="195"/>
        <v>0</v>
      </c>
      <c r="BT248" s="200">
        <f t="shared" si="196"/>
        <v>0</v>
      </c>
      <c r="BU248" s="200">
        <f t="shared" si="197"/>
        <v>0</v>
      </c>
      <c r="BV248" s="200">
        <f t="shared" si="198"/>
        <v>0</v>
      </c>
      <c r="BW248" s="200">
        <f t="shared" si="199"/>
        <v>0</v>
      </c>
      <c r="BX248" s="200">
        <f t="shared" si="200"/>
        <v>0</v>
      </c>
      <c r="BY248" s="200">
        <f t="shared" si="201"/>
        <v>0</v>
      </c>
      <c r="BZ248" s="200">
        <f t="shared" si="202"/>
        <v>0</v>
      </c>
      <c r="CA248" s="200">
        <f t="shared" si="203"/>
        <v>0</v>
      </c>
      <c r="CB248" s="200">
        <f t="shared" si="204"/>
        <v>0</v>
      </c>
      <c r="CC248" s="238">
        <f t="shared" si="205"/>
        <v>0</v>
      </c>
      <c r="CD248" s="187">
        <f t="shared" si="231"/>
        <v>0</v>
      </c>
    </row>
    <row r="249" spans="1:82" ht="13.9" x14ac:dyDescent="0.4">
      <c r="A249" s="12" t="str">
        <f>'Fibre Optic'!A249</f>
        <v>CBH Sidings NG</v>
      </c>
      <c r="B249" s="12">
        <f>'Fibre Optic'!B249</f>
        <v>42</v>
      </c>
      <c r="C249" t="str">
        <f>'Fibre Optic'!C249</f>
        <v>Narrogin</v>
      </c>
      <c r="D249" s="204">
        <f>'DORC build-up'!I193</f>
        <v>1.3</v>
      </c>
      <c r="E249" s="188">
        <v>0</v>
      </c>
      <c r="F249" s="188">
        <v>0</v>
      </c>
      <c r="G249" s="188">
        <v>0</v>
      </c>
      <c r="H249" s="188">
        <v>0</v>
      </c>
      <c r="I249" s="188">
        <v>0</v>
      </c>
      <c r="J249" s="188">
        <v>0</v>
      </c>
      <c r="K249" s="188">
        <v>0</v>
      </c>
      <c r="L249" s="188">
        <v>0</v>
      </c>
      <c r="M249" s="188">
        <v>0</v>
      </c>
      <c r="N249" s="188">
        <v>0</v>
      </c>
      <c r="O249" s="188">
        <v>0</v>
      </c>
      <c r="P249" s="188">
        <v>0</v>
      </c>
      <c r="Q249" s="188">
        <v>0</v>
      </c>
      <c r="R249" s="188">
        <v>0</v>
      </c>
      <c r="S249" s="188">
        <v>0</v>
      </c>
      <c r="T249" s="188">
        <v>0</v>
      </c>
      <c r="U249" s="188">
        <v>0</v>
      </c>
      <c r="V249" s="188">
        <v>0</v>
      </c>
      <c r="W249" s="188">
        <v>0</v>
      </c>
      <c r="X249" s="188">
        <v>0</v>
      </c>
      <c r="Y249" s="188">
        <v>0</v>
      </c>
      <c r="Z249" s="188">
        <v>0</v>
      </c>
      <c r="AA249" s="188">
        <v>0</v>
      </c>
      <c r="AB249" s="188">
        <v>0</v>
      </c>
      <c r="AC249" s="188">
        <v>0</v>
      </c>
      <c r="AE249" s="291">
        <f t="shared" si="206"/>
        <v>68538.461538461532</v>
      </c>
      <c r="AF249" s="291">
        <f t="shared" si="207"/>
        <v>939207.07938461541</v>
      </c>
      <c r="AG249" s="291">
        <f t="shared" si="208"/>
        <v>205615.3846153846</v>
      </c>
      <c r="AH249" s="291">
        <f t="shared" si="209"/>
        <v>20561.538461538457</v>
      </c>
      <c r="AI249" s="291">
        <f t="shared" si="210"/>
        <v>27415.384615384617</v>
      </c>
      <c r="AJ249" s="291">
        <f t="shared" si="211"/>
        <v>68538.461538461532</v>
      </c>
      <c r="AK249" s="291">
        <f t="shared" si="212"/>
        <v>469603.53969230771</v>
      </c>
      <c r="AL249" s="291">
        <f t="shared" si="213"/>
        <v>34269.230769230766</v>
      </c>
      <c r="AM249" s="291">
        <f t="shared" si="214"/>
        <v>6853.8461538461543</v>
      </c>
      <c r="AN249" s="291">
        <f t="shared" si="215"/>
        <v>234801.7698461542</v>
      </c>
      <c r="AO249" s="291">
        <f t="shared" si="216"/>
        <v>137076.92307692306</v>
      </c>
      <c r="AP249" s="291">
        <f t="shared" si="217"/>
        <v>34269.230769230766</v>
      </c>
      <c r="AQ249" s="291">
        <f t="shared" si="218"/>
        <v>41123.076923076915</v>
      </c>
      <c r="AR249" s="291">
        <f t="shared" si="219"/>
        <v>274153.84615384613</v>
      </c>
      <c r="AS249" s="291">
        <f t="shared" si="220"/>
        <v>54830.769230769234</v>
      </c>
      <c r="AT249" s="291">
        <f t="shared" si="221"/>
        <v>6853.8461538461543</v>
      </c>
      <c r="AU249" s="291">
        <f t="shared" si="222"/>
        <v>137076.92307692306</v>
      </c>
      <c r="AV249" s="291">
        <f t="shared" si="223"/>
        <v>10966.153846153846</v>
      </c>
      <c r="AW249" s="291">
        <f t="shared" si="224"/>
        <v>10966.153846153846</v>
      </c>
      <c r="AX249" s="291">
        <f t="shared" si="225"/>
        <v>10966.153846153846</v>
      </c>
      <c r="AY249" s="291">
        <f t="shared" si="226"/>
        <v>10966.153846153846</v>
      </c>
      <c r="AZ249" s="291">
        <f t="shared" si="227"/>
        <v>10966.153846153846</v>
      </c>
      <c r="BA249" s="291">
        <f t="shared" si="228"/>
        <v>10966.153846153846</v>
      </c>
      <c r="BB249" s="291">
        <f t="shared" si="229"/>
        <v>137076.92307692306</v>
      </c>
      <c r="BC249" s="291">
        <f t="shared" si="230"/>
        <v>20561.538461538457</v>
      </c>
      <c r="BE249" s="238">
        <f t="shared" si="181"/>
        <v>0</v>
      </c>
      <c r="BF249" s="200">
        <f t="shared" si="182"/>
        <v>0</v>
      </c>
      <c r="BG249" s="200">
        <f t="shared" si="183"/>
        <v>0</v>
      </c>
      <c r="BH249" s="200">
        <f t="shared" si="184"/>
        <v>0</v>
      </c>
      <c r="BI249" s="200">
        <f t="shared" si="185"/>
        <v>0</v>
      </c>
      <c r="BJ249" s="200">
        <f t="shared" si="186"/>
        <v>0</v>
      </c>
      <c r="BK249" s="200">
        <f t="shared" si="187"/>
        <v>0</v>
      </c>
      <c r="BL249" s="200">
        <f t="shared" si="188"/>
        <v>0</v>
      </c>
      <c r="BM249" s="200">
        <f t="shared" si="189"/>
        <v>0</v>
      </c>
      <c r="BN249" s="200">
        <f t="shared" si="190"/>
        <v>0</v>
      </c>
      <c r="BO249" s="200">
        <f t="shared" si="191"/>
        <v>0</v>
      </c>
      <c r="BP249" s="200">
        <f t="shared" si="192"/>
        <v>0</v>
      </c>
      <c r="BQ249" s="200">
        <f t="shared" si="193"/>
        <v>0</v>
      </c>
      <c r="BR249" s="200">
        <f t="shared" si="194"/>
        <v>0</v>
      </c>
      <c r="BS249" s="200">
        <f t="shared" si="195"/>
        <v>0</v>
      </c>
      <c r="BT249" s="200">
        <f t="shared" si="196"/>
        <v>0</v>
      </c>
      <c r="BU249" s="200">
        <f t="shared" si="197"/>
        <v>0</v>
      </c>
      <c r="BV249" s="200">
        <f t="shared" si="198"/>
        <v>0</v>
      </c>
      <c r="BW249" s="200">
        <f t="shared" si="199"/>
        <v>0</v>
      </c>
      <c r="BX249" s="200">
        <f t="shared" si="200"/>
        <v>0</v>
      </c>
      <c r="BY249" s="200">
        <f t="shared" si="201"/>
        <v>0</v>
      </c>
      <c r="BZ249" s="200">
        <f t="shared" si="202"/>
        <v>0</v>
      </c>
      <c r="CA249" s="200">
        <f t="shared" si="203"/>
        <v>0</v>
      </c>
      <c r="CB249" s="200">
        <f t="shared" si="204"/>
        <v>0</v>
      </c>
      <c r="CC249" s="238">
        <f t="shared" si="205"/>
        <v>0</v>
      </c>
      <c r="CD249" s="187">
        <f t="shared" si="231"/>
        <v>0</v>
      </c>
    </row>
    <row r="250" spans="1:82" ht="13.9" x14ac:dyDescent="0.4">
      <c r="A250" s="12" t="str">
        <f>'Fibre Optic'!A250</f>
        <v>CBH Sidings NG</v>
      </c>
      <c r="B250" s="12">
        <f>'Fibre Optic'!B250</f>
        <v>42</v>
      </c>
      <c r="C250" t="str">
        <f>'Fibre Optic'!C250</f>
        <v>Newdegate</v>
      </c>
      <c r="D250" s="204">
        <f>'DORC build-up'!I194</f>
        <v>1.3</v>
      </c>
      <c r="E250" s="188">
        <v>0</v>
      </c>
      <c r="F250" s="188">
        <v>0</v>
      </c>
      <c r="G250" s="188">
        <v>0</v>
      </c>
      <c r="H250" s="188">
        <v>0</v>
      </c>
      <c r="I250" s="188">
        <v>0</v>
      </c>
      <c r="J250" s="188">
        <v>0</v>
      </c>
      <c r="K250" s="188">
        <v>0</v>
      </c>
      <c r="L250" s="188">
        <v>0</v>
      </c>
      <c r="M250" s="188">
        <v>0</v>
      </c>
      <c r="N250" s="188">
        <v>0</v>
      </c>
      <c r="O250" s="188">
        <v>0</v>
      </c>
      <c r="P250" s="188">
        <v>0</v>
      </c>
      <c r="Q250" s="188">
        <v>0</v>
      </c>
      <c r="R250" s="188">
        <v>0</v>
      </c>
      <c r="S250" s="188">
        <v>0</v>
      </c>
      <c r="T250" s="188">
        <v>0</v>
      </c>
      <c r="U250" s="188">
        <v>0</v>
      </c>
      <c r="V250" s="188">
        <v>0</v>
      </c>
      <c r="W250" s="188">
        <v>0</v>
      </c>
      <c r="X250" s="188">
        <v>0</v>
      </c>
      <c r="Y250" s="188">
        <v>0</v>
      </c>
      <c r="Z250" s="188">
        <v>0</v>
      </c>
      <c r="AA250" s="188">
        <v>0</v>
      </c>
      <c r="AB250" s="188">
        <v>0</v>
      </c>
      <c r="AC250" s="188">
        <v>0</v>
      </c>
      <c r="AE250" s="291">
        <f t="shared" si="206"/>
        <v>68538.461538461532</v>
      </c>
      <c r="AF250" s="291">
        <f t="shared" si="207"/>
        <v>939207.07938461541</v>
      </c>
      <c r="AG250" s="291">
        <f t="shared" si="208"/>
        <v>205615.3846153846</v>
      </c>
      <c r="AH250" s="291">
        <f t="shared" si="209"/>
        <v>20561.538461538457</v>
      </c>
      <c r="AI250" s="291">
        <f t="shared" si="210"/>
        <v>27415.384615384617</v>
      </c>
      <c r="AJ250" s="291">
        <f t="shared" si="211"/>
        <v>68538.461538461532</v>
      </c>
      <c r="AK250" s="291">
        <f t="shared" si="212"/>
        <v>469603.53969230771</v>
      </c>
      <c r="AL250" s="291">
        <f t="shared" si="213"/>
        <v>34269.230769230766</v>
      </c>
      <c r="AM250" s="291">
        <f t="shared" si="214"/>
        <v>6853.8461538461543</v>
      </c>
      <c r="AN250" s="291">
        <f t="shared" si="215"/>
        <v>234801.7698461542</v>
      </c>
      <c r="AO250" s="291">
        <f t="shared" si="216"/>
        <v>137076.92307692306</v>
      </c>
      <c r="AP250" s="291">
        <f t="shared" si="217"/>
        <v>34269.230769230766</v>
      </c>
      <c r="AQ250" s="291">
        <f t="shared" si="218"/>
        <v>41123.076923076915</v>
      </c>
      <c r="AR250" s="291">
        <f t="shared" si="219"/>
        <v>274153.84615384613</v>
      </c>
      <c r="AS250" s="291">
        <f t="shared" si="220"/>
        <v>54830.769230769234</v>
      </c>
      <c r="AT250" s="291">
        <f t="shared" si="221"/>
        <v>6853.8461538461543</v>
      </c>
      <c r="AU250" s="291">
        <f t="shared" si="222"/>
        <v>137076.92307692306</v>
      </c>
      <c r="AV250" s="291">
        <f t="shared" si="223"/>
        <v>10966.153846153846</v>
      </c>
      <c r="AW250" s="291">
        <f t="shared" si="224"/>
        <v>10966.153846153846</v>
      </c>
      <c r="AX250" s="291">
        <f t="shared" si="225"/>
        <v>10966.153846153846</v>
      </c>
      <c r="AY250" s="291">
        <f t="shared" si="226"/>
        <v>10966.153846153846</v>
      </c>
      <c r="AZ250" s="291">
        <f t="shared" si="227"/>
        <v>10966.153846153846</v>
      </c>
      <c r="BA250" s="291">
        <f t="shared" si="228"/>
        <v>10966.153846153846</v>
      </c>
      <c r="BB250" s="291">
        <f t="shared" si="229"/>
        <v>137076.92307692306</v>
      </c>
      <c r="BC250" s="291">
        <f t="shared" si="230"/>
        <v>20561.538461538457</v>
      </c>
      <c r="BE250" s="238">
        <f t="shared" si="181"/>
        <v>0</v>
      </c>
      <c r="BF250" s="200">
        <f t="shared" si="182"/>
        <v>0</v>
      </c>
      <c r="BG250" s="200">
        <f t="shared" si="183"/>
        <v>0</v>
      </c>
      <c r="BH250" s="200">
        <f t="shared" si="184"/>
        <v>0</v>
      </c>
      <c r="BI250" s="200">
        <f t="shared" si="185"/>
        <v>0</v>
      </c>
      <c r="BJ250" s="200">
        <f t="shared" si="186"/>
        <v>0</v>
      </c>
      <c r="BK250" s="200">
        <f t="shared" si="187"/>
        <v>0</v>
      </c>
      <c r="BL250" s="200">
        <f t="shared" si="188"/>
        <v>0</v>
      </c>
      <c r="BM250" s="200">
        <f t="shared" si="189"/>
        <v>0</v>
      </c>
      <c r="BN250" s="200">
        <f t="shared" si="190"/>
        <v>0</v>
      </c>
      <c r="BO250" s="200">
        <f t="shared" si="191"/>
        <v>0</v>
      </c>
      <c r="BP250" s="200">
        <f t="shared" si="192"/>
        <v>0</v>
      </c>
      <c r="BQ250" s="200">
        <f t="shared" si="193"/>
        <v>0</v>
      </c>
      <c r="BR250" s="200">
        <f t="shared" si="194"/>
        <v>0</v>
      </c>
      <c r="BS250" s="200">
        <f t="shared" si="195"/>
        <v>0</v>
      </c>
      <c r="BT250" s="200">
        <f t="shared" si="196"/>
        <v>0</v>
      </c>
      <c r="BU250" s="200">
        <f t="shared" si="197"/>
        <v>0</v>
      </c>
      <c r="BV250" s="200">
        <f t="shared" si="198"/>
        <v>0</v>
      </c>
      <c r="BW250" s="200">
        <f t="shared" si="199"/>
        <v>0</v>
      </c>
      <c r="BX250" s="200">
        <f t="shared" si="200"/>
        <v>0</v>
      </c>
      <c r="BY250" s="200">
        <f t="shared" si="201"/>
        <v>0</v>
      </c>
      <c r="BZ250" s="200">
        <f t="shared" si="202"/>
        <v>0</v>
      </c>
      <c r="CA250" s="200">
        <f t="shared" si="203"/>
        <v>0</v>
      </c>
      <c r="CB250" s="200">
        <f t="shared" si="204"/>
        <v>0</v>
      </c>
      <c r="CC250" s="238">
        <f t="shared" si="205"/>
        <v>0</v>
      </c>
      <c r="CD250" s="187">
        <f t="shared" si="231"/>
        <v>0</v>
      </c>
    </row>
    <row r="251" spans="1:82" ht="13.9" x14ac:dyDescent="0.4">
      <c r="A251" s="12" t="str">
        <f>'Fibre Optic'!A251</f>
        <v>CBH Sidings NG</v>
      </c>
      <c r="B251" s="12">
        <f>'Fibre Optic'!B251</f>
        <v>42</v>
      </c>
      <c r="C251" t="str">
        <f>'Fibre Optic'!C251</f>
        <v>Perenjori</v>
      </c>
      <c r="D251" s="204">
        <f>'DORC build-up'!I195</f>
        <v>1.3</v>
      </c>
      <c r="E251" s="188">
        <v>0</v>
      </c>
      <c r="F251" s="188">
        <v>0</v>
      </c>
      <c r="G251" s="188">
        <v>0</v>
      </c>
      <c r="H251" s="188">
        <v>0</v>
      </c>
      <c r="I251" s="188">
        <v>0</v>
      </c>
      <c r="J251" s="188">
        <v>0</v>
      </c>
      <c r="K251" s="188">
        <v>0</v>
      </c>
      <c r="L251" s="188">
        <v>0</v>
      </c>
      <c r="M251" s="188">
        <v>0</v>
      </c>
      <c r="N251" s="188">
        <v>0</v>
      </c>
      <c r="O251" s="188">
        <v>0</v>
      </c>
      <c r="P251" s="188">
        <v>0</v>
      </c>
      <c r="Q251" s="188">
        <v>0</v>
      </c>
      <c r="R251" s="188">
        <v>0</v>
      </c>
      <c r="S251" s="188">
        <v>0</v>
      </c>
      <c r="T251" s="188">
        <v>0</v>
      </c>
      <c r="U251" s="188">
        <v>0</v>
      </c>
      <c r="V251" s="188">
        <v>0</v>
      </c>
      <c r="W251" s="188">
        <v>0</v>
      </c>
      <c r="X251" s="188">
        <v>0</v>
      </c>
      <c r="Y251" s="188">
        <v>0</v>
      </c>
      <c r="Z251" s="188">
        <v>0</v>
      </c>
      <c r="AA251" s="188">
        <v>0</v>
      </c>
      <c r="AB251" s="188">
        <v>0</v>
      </c>
      <c r="AC251" s="188">
        <v>0</v>
      </c>
      <c r="AE251" s="291">
        <f t="shared" si="206"/>
        <v>68538.461538461532</v>
      </c>
      <c r="AF251" s="291">
        <f t="shared" si="207"/>
        <v>939207.07938461541</v>
      </c>
      <c r="AG251" s="291">
        <f t="shared" si="208"/>
        <v>205615.3846153846</v>
      </c>
      <c r="AH251" s="291">
        <f t="shared" si="209"/>
        <v>20561.538461538457</v>
      </c>
      <c r="AI251" s="291">
        <f t="shared" si="210"/>
        <v>27415.384615384617</v>
      </c>
      <c r="AJ251" s="291">
        <f t="shared" si="211"/>
        <v>68538.461538461532</v>
      </c>
      <c r="AK251" s="291">
        <f t="shared" si="212"/>
        <v>469603.53969230771</v>
      </c>
      <c r="AL251" s="291">
        <f t="shared" si="213"/>
        <v>34269.230769230766</v>
      </c>
      <c r="AM251" s="291">
        <f t="shared" si="214"/>
        <v>6853.8461538461543</v>
      </c>
      <c r="AN251" s="291">
        <f t="shared" si="215"/>
        <v>234801.7698461542</v>
      </c>
      <c r="AO251" s="291">
        <f t="shared" si="216"/>
        <v>137076.92307692306</v>
      </c>
      <c r="AP251" s="291">
        <f t="shared" si="217"/>
        <v>34269.230769230766</v>
      </c>
      <c r="AQ251" s="291">
        <f t="shared" si="218"/>
        <v>41123.076923076915</v>
      </c>
      <c r="AR251" s="291">
        <f t="shared" si="219"/>
        <v>274153.84615384613</v>
      </c>
      <c r="AS251" s="291">
        <f t="shared" si="220"/>
        <v>54830.769230769234</v>
      </c>
      <c r="AT251" s="291">
        <f t="shared" si="221"/>
        <v>6853.8461538461543</v>
      </c>
      <c r="AU251" s="291">
        <f t="shared" si="222"/>
        <v>137076.92307692306</v>
      </c>
      <c r="AV251" s="291">
        <f t="shared" si="223"/>
        <v>10966.153846153846</v>
      </c>
      <c r="AW251" s="291">
        <f t="shared" si="224"/>
        <v>10966.153846153846</v>
      </c>
      <c r="AX251" s="291">
        <f t="shared" si="225"/>
        <v>10966.153846153846</v>
      </c>
      <c r="AY251" s="291">
        <f t="shared" si="226"/>
        <v>10966.153846153846</v>
      </c>
      <c r="AZ251" s="291">
        <f t="shared" si="227"/>
        <v>10966.153846153846</v>
      </c>
      <c r="BA251" s="291">
        <f t="shared" si="228"/>
        <v>10966.153846153846</v>
      </c>
      <c r="BB251" s="291">
        <f t="shared" si="229"/>
        <v>137076.92307692306</v>
      </c>
      <c r="BC251" s="291">
        <f t="shared" si="230"/>
        <v>20561.538461538457</v>
      </c>
      <c r="BE251" s="238">
        <f t="shared" si="181"/>
        <v>0</v>
      </c>
      <c r="BF251" s="200">
        <f t="shared" si="182"/>
        <v>0</v>
      </c>
      <c r="BG251" s="200">
        <f t="shared" si="183"/>
        <v>0</v>
      </c>
      <c r="BH251" s="200">
        <f t="shared" si="184"/>
        <v>0</v>
      </c>
      <c r="BI251" s="200">
        <f t="shared" si="185"/>
        <v>0</v>
      </c>
      <c r="BJ251" s="200">
        <f t="shared" si="186"/>
        <v>0</v>
      </c>
      <c r="BK251" s="200">
        <f t="shared" si="187"/>
        <v>0</v>
      </c>
      <c r="BL251" s="200">
        <f t="shared" si="188"/>
        <v>0</v>
      </c>
      <c r="BM251" s="200">
        <f t="shared" si="189"/>
        <v>0</v>
      </c>
      <c r="BN251" s="200">
        <f t="shared" si="190"/>
        <v>0</v>
      </c>
      <c r="BO251" s="200">
        <f t="shared" si="191"/>
        <v>0</v>
      </c>
      <c r="BP251" s="200">
        <f t="shared" si="192"/>
        <v>0</v>
      </c>
      <c r="BQ251" s="200">
        <f t="shared" si="193"/>
        <v>0</v>
      </c>
      <c r="BR251" s="200">
        <f t="shared" si="194"/>
        <v>0</v>
      </c>
      <c r="BS251" s="200">
        <f t="shared" si="195"/>
        <v>0</v>
      </c>
      <c r="BT251" s="200">
        <f t="shared" si="196"/>
        <v>0</v>
      </c>
      <c r="BU251" s="200">
        <f t="shared" si="197"/>
        <v>0</v>
      </c>
      <c r="BV251" s="200">
        <f t="shared" si="198"/>
        <v>0</v>
      </c>
      <c r="BW251" s="200">
        <f t="shared" si="199"/>
        <v>0</v>
      </c>
      <c r="BX251" s="200">
        <f t="shared" si="200"/>
        <v>0</v>
      </c>
      <c r="BY251" s="200">
        <f t="shared" si="201"/>
        <v>0</v>
      </c>
      <c r="BZ251" s="200">
        <f t="shared" si="202"/>
        <v>0</v>
      </c>
      <c r="CA251" s="200">
        <f t="shared" si="203"/>
        <v>0</v>
      </c>
      <c r="CB251" s="200">
        <f t="shared" si="204"/>
        <v>0</v>
      </c>
      <c r="CC251" s="238">
        <f t="shared" si="205"/>
        <v>0</v>
      </c>
      <c r="CD251" s="187">
        <f t="shared" si="231"/>
        <v>0</v>
      </c>
    </row>
    <row r="252" spans="1:82" ht="13.9" x14ac:dyDescent="0.4">
      <c r="A252" s="12" t="str">
        <f>'Fibre Optic'!A252</f>
        <v>CBH Sidings NG</v>
      </c>
      <c r="B252" s="12">
        <f>'Fibre Optic'!B252</f>
        <v>42</v>
      </c>
      <c r="C252" t="str">
        <f>'Fibre Optic'!C252</f>
        <v>Piawanning</v>
      </c>
      <c r="D252" s="204">
        <f>'DORC build-up'!I196</f>
        <v>1.2</v>
      </c>
      <c r="E252" s="188">
        <v>0</v>
      </c>
      <c r="F252" s="188">
        <v>0</v>
      </c>
      <c r="G252" s="188">
        <v>0</v>
      </c>
      <c r="H252" s="188">
        <v>0</v>
      </c>
      <c r="I252" s="188">
        <v>0</v>
      </c>
      <c r="J252" s="188">
        <v>0</v>
      </c>
      <c r="K252" s="188">
        <v>0</v>
      </c>
      <c r="L252" s="188">
        <v>0</v>
      </c>
      <c r="M252" s="188">
        <v>0</v>
      </c>
      <c r="N252" s="188">
        <v>0</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E252" s="291">
        <f t="shared" si="206"/>
        <v>68538.461538461532</v>
      </c>
      <c r="AF252" s="291">
        <f t="shared" si="207"/>
        <v>939207.07938461541</v>
      </c>
      <c r="AG252" s="291">
        <f t="shared" si="208"/>
        <v>205615.3846153846</v>
      </c>
      <c r="AH252" s="291">
        <f t="shared" si="209"/>
        <v>20561.538461538457</v>
      </c>
      <c r="AI252" s="291">
        <f t="shared" si="210"/>
        <v>27415.384615384617</v>
      </c>
      <c r="AJ252" s="291">
        <f t="shared" si="211"/>
        <v>68538.461538461532</v>
      </c>
      <c r="AK252" s="291">
        <f t="shared" si="212"/>
        <v>469603.53969230771</v>
      </c>
      <c r="AL252" s="291">
        <f t="shared" si="213"/>
        <v>34269.230769230766</v>
      </c>
      <c r="AM252" s="291">
        <f t="shared" si="214"/>
        <v>6853.8461538461543</v>
      </c>
      <c r="AN252" s="291">
        <f t="shared" si="215"/>
        <v>234801.7698461542</v>
      </c>
      <c r="AO252" s="291">
        <f t="shared" si="216"/>
        <v>137076.92307692306</v>
      </c>
      <c r="AP252" s="291">
        <f t="shared" si="217"/>
        <v>34269.230769230766</v>
      </c>
      <c r="AQ252" s="291">
        <f t="shared" si="218"/>
        <v>41123.076923076915</v>
      </c>
      <c r="AR252" s="291">
        <f t="shared" si="219"/>
        <v>274153.84615384613</v>
      </c>
      <c r="AS252" s="291">
        <f t="shared" si="220"/>
        <v>54830.769230769234</v>
      </c>
      <c r="AT252" s="291">
        <f t="shared" si="221"/>
        <v>6853.8461538461543</v>
      </c>
      <c r="AU252" s="291">
        <f t="shared" si="222"/>
        <v>137076.92307692306</v>
      </c>
      <c r="AV252" s="291">
        <f t="shared" si="223"/>
        <v>10966.153846153846</v>
      </c>
      <c r="AW252" s="291">
        <f t="shared" si="224"/>
        <v>10966.153846153846</v>
      </c>
      <c r="AX252" s="291">
        <f t="shared" si="225"/>
        <v>10966.153846153846</v>
      </c>
      <c r="AY252" s="291">
        <f t="shared" si="226"/>
        <v>10966.153846153846</v>
      </c>
      <c r="AZ252" s="291">
        <f t="shared" si="227"/>
        <v>10966.153846153846</v>
      </c>
      <c r="BA252" s="291">
        <f t="shared" si="228"/>
        <v>10966.153846153846</v>
      </c>
      <c r="BB252" s="291">
        <f t="shared" si="229"/>
        <v>137076.92307692306</v>
      </c>
      <c r="BC252" s="291">
        <f t="shared" si="230"/>
        <v>20561.538461538457</v>
      </c>
      <c r="BE252" s="238">
        <f t="shared" si="181"/>
        <v>0</v>
      </c>
      <c r="BF252" s="200">
        <f t="shared" si="182"/>
        <v>0</v>
      </c>
      <c r="BG252" s="200">
        <f t="shared" si="183"/>
        <v>0</v>
      </c>
      <c r="BH252" s="200">
        <f t="shared" si="184"/>
        <v>0</v>
      </c>
      <c r="BI252" s="200">
        <f t="shared" si="185"/>
        <v>0</v>
      </c>
      <c r="BJ252" s="200">
        <f t="shared" si="186"/>
        <v>0</v>
      </c>
      <c r="BK252" s="200">
        <f t="shared" si="187"/>
        <v>0</v>
      </c>
      <c r="BL252" s="200">
        <f t="shared" si="188"/>
        <v>0</v>
      </c>
      <c r="BM252" s="200">
        <f t="shared" si="189"/>
        <v>0</v>
      </c>
      <c r="BN252" s="200">
        <f t="shared" si="190"/>
        <v>0</v>
      </c>
      <c r="BO252" s="200">
        <f t="shared" si="191"/>
        <v>0</v>
      </c>
      <c r="BP252" s="200">
        <f t="shared" si="192"/>
        <v>0</v>
      </c>
      <c r="BQ252" s="200">
        <f t="shared" si="193"/>
        <v>0</v>
      </c>
      <c r="BR252" s="200">
        <f t="shared" si="194"/>
        <v>0</v>
      </c>
      <c r="BS252" s="200">
        <f t="shared" si="195"/>
        <v>0</v>
      </c>
      <c r="BT252" s="200">
        <f t="shared" si="196"/>
        <v>0</v>
      </c>
      <c r="BU252" s="200">
        <f t="shared" si="197"/>
        <v>0</v>
      </c>
      <c r="BV252" s="200">
        <f t="shared" si="198"/>
        <v>0</v>
      </c>
      <c r="BW252" s="200">
        <f t="shared" si="199"/>
        <v>0</v>
      </c>
      <c r="BX252" s="200">
        <f t="shared" si="200"/>
        <v>0</v>
      </c>
      <c r="BY252" s="200">
        <f t="shared" si="201"/>
        <v>0</v>
      </c>
      <c r="BZ252" s="200">
        <f t="shared" si="202"/>
        <v>0</v>
      </c>
      <c r="CA252" s="200">
        <f t="shared" si="203"/>
        <v>0</v>
      </c>
      <c r="CB252" s="200">
        <f t="shared" si="204"/>
        <v>0</v>
      </c>
      <c r="CC252" s="238">
        <f t="shared" si="205"/>
        <v>0</v>
      </c>
      <c r="CD252" s="187">
        <f t="shared" si="231"/>
        <v>0</v>
      </c>
    </row>
    <row r="253" spans="1:82" ht="13.9" x14ac:dyDescent="0.4">
      <c r="A253" s="12" t="str">
        <f>'Fibre Optic'!A253</f>
        <v>CBH Sidings NG</v>
      </c>
      <c r="B253" s="12">
        <f>'Fibre Optic'!B253</f>
        <v>42</v>
      </c>
      <c r="C253" t="str">
        <f>'Fibre Optic'!C253</f>
        <v>Pingaring</v>
      </c>
      <c r="D253" s="204">
        <f>'DORC build-up'!I197</f>
        <v>1.3</v>
      </c>
      <c r="E253" s="188">
        <v>0</v>
      </c>
      <c r="F253" s="188">
        <v>0</v>
      </c>
      <c r="G253" s="188">
        <v>0</v>
      </c>
      <c r="H253" s="188">
        <v>0</v>
      </c>
      <c r="I253" s="188">
        <v>0</v>
      </c>
      <c r="J253" s="188">
        <v>0</v>
      </c>
      <c r="K253" s="188">
        <v>0</v>
      </c>
      <c r="L253" s="188">
        <v>0</v>
      </c>
      <c r="M253" s="188">
        <v>0</v>
      </c>
      <c r="N253" s="188">
        <v>0</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E253" s="291">
        <f t="shared" si="206"/>
        <v>68538.461538461532</v>
      </c>
      <c r="AF253" s="291">
        <f t="shared" si="207"/>
        <v>939207.07938461541</v>
      </c>
      <c r="AG253" s="291">
        <f t="shared" si="208"/>
        <v>205615.3846153846</v>
      </c>
      <c r="AH253" s="291">
        <f t="shared" si="209"/>
        <v>20561.538461538457</v>
      </c>
      <c r="AI253" s="291">
        <f t="shared" si="210"/>
        <v>27415.384615384617</v>
      </c>
      <c r="AJ253" s="291">
        <f t="shared" si="211"/>
        <v>68538.461538461532</v>
      </c>
      <c r="AK253" s="291">
        <f t="shared" si="212"/>
        <v>469603.53969230771</v>
      </c>
      <c r="AL253" s="291">
        <f t="shared" si="213"/>
        <v>34269.230769230766</v>
      </c>
      <c r="AM253" s="291">
        <f t="shared" si="214"/>
        <v>6853.8461538461543</v>
      </c>
      <c r="AN253" s="291">
        <f t="shared" si="215"/>
        <v>234801.7698461542</v>
      </c>
      <c r="AO253" s="291">
        <f t="shared" si="216"/>
        <v>137076.92307692306</v>
      </c>
      <c r="AP253" s="291">
        <f t="shared" si="217"/>
        <v>34269.230769230766</v>
      </c>
      <c r="AQ253" s="291">
        <f t="shared" si="218"/>
        <v>41123.076923076915</v>
      </c>
      <c r="AR253" s="291">
        <f t="shared" si="219"/>
        <v>274153.84615384613</v>
      </c>
      <c r="AS253" s="291">
        <f t="shared" si="220"/>
        <v>54830.769230769234</v>
      </c>
      <c r="AT253" s="291">
        <f t="shared" si="221"/>
        <v>6853.8461538461543</v>
      </c>
      <c r="AU253" s="291">
        <f t="shared" si="222"/>
        <v>137076.92307692306</v>
      </c>
      <c r="AV253" s="291">
        <f t="shared" si="223"/>
        <v>10966.153846153846</v>
      </c>
      <c r="AW253" s="291">
        <f t="shared" si="224"/>
        <v>10966.153846153846</v>
      </c>
      <c r="AX253" s="291">
        <f t="shared" si="225"/>
        <v>10966.153846153846</v>
      </c>
      <c r="AY253" s="291">
        <f t="shared" si="226"/>
        <v>10966.153846153846</v>
      </c>
      <c r="AZ253" s="291">
        <f t="shared" si="227"/>
        <v>10966.153846153846</v>
      </c>
      <c r="BA253" s="291">
        <f t="shared" si="228"/>
        <v>10966.153846153846</v>
      </c>
      <c r="BB253" s="291">
        <f t="shared" si="229"/>
        <v>137076.92307692306</v>
      </c>
      <c r="BC253" s="291">
        <f t="shared" si="230"/>
        <v>20561.538461538457</v>
      </c>
      <c r="BE253" s="238">
        <f t="shared" si="181"/>
        <v>0</v>
      </c>
      <c r="BF253" s="200">
        <f t="shared" si="182"/>
        <v>0</v>
      </c>
      <c r="BG253" s="200">
        <f t="shared" si="183"/>
        <v>0</v>
      </c>
      <c r="BH253" s="200">
        <f t="shared" si="184"/>
        <v>0</v>
      </c>
      <c r="BI253" s="200">
        <f t="shared" si="185"/>
        <v>0</v>
      </c>
      <c r="BJ253" s="200">
        <f t="shared" si="186"/>
        <v>0</v>
      </c>
      <c r="BK253" s="200">
        <f t="shared" si="187"/>
        <v>0</v>
      </c>
      <c r="BL253" s="200">
        <f t="shared" si="188"/>
        <v>0</v>
      </c>
      <c r="BM253" s="200">
        <f t="shared" si="189"/>
        <v>0</v>
      </c>
      <c r="BN253" s="200">
        <f t="shared" si="190"/>
        <v>0</v>
      </c>
      <c r="BO253" s="200">
        <f t="shared" si="191"/>
        <v>0</v>
      </c>
      <c r="BP253" s="200">
        <f t="shared" si="192"/>
        <v>0</v>
      </c>
      <c r="BQ253" s="200">
        <f t="shared" si="193"/>
        <v>0</v>
      </c>
      <c r="BR253" s="200">
        <f t="shared" si="194"/>
        <v>0</v>
      </c>
      <c r="BS253" s="200">
        <f t="shared" si="195"/>
        <v>0</v>
      </c>
      <c r="BT253" s="200">
        <f t="shared" si="196"/>
        <v>0</v>
      </c>
      <c r="BU253" s="200">
        <f t="shared" si="197"/>
        <v>0</v>
      </c>
      <c r="BV253" s="200">
        <f t="shared" si="198"/>
        <v>0</v>
      </c>
      <c r="BW253" s="200">
        <f t="shared" si="199"/>
        <v>0</v>
      </c>
      <c r="BX253" s="200">
        <f t="shared" si="200"/>
        <v>0</v>
      </c>
      <c r="BY253" s="200">
        <f t="shared" si="201"/>
        <v>0</v>
      </c>
      <c r="BZ253" s="200">
        <f t="shared" si="202"/>
        <v>0</v>
      </c>
      <c r="CA253" s="200">
        <f t="shared" si="203"/>
        <v>0</v>
      </c>
      <c r="CB253" s="200">
        <f t="shared" si="204"/>
        <v>0</v>
      </c>
      <c r="CC253" s="238">
        <f t="shared" si="205"/>
        <v>0</v>
      </c>
      <c r="CD253" s="187">
        <f t="shared" si="231"/>
        <v>0</v>
      </c>
    </row>
    <row r="254" spans="1:82" ht="13.9" x14ac:dyDescent="0.4">
      <c r="A254" s="12" t="str">
        <f>'Fibre Optic'!A254</f>
        <v>CBH Sidings NG</v>
      </c>
      <c r="B254" s="12">
        <f>'Fibre Optic'!B254</f>
        <v>42</v>
      </c>
      <c r="C254" t="str">
        <f>'Fibre Optic'!C254</f>
        <v>Pithara</v>
      </c>
      <c r="D254" s="204">
        <f>'DORC build-up'!I198</f>
        <v>1.2</v>
      </c>
      <c r="E254" s="188">
        <v>0</v>
      </c>
      <c r="F254" s="188">
        <v>0</v>
      </c>
      <c r="G254" s="188">
        <v>0</v>
      </c>
      <c r="H254" s="188">
        <v>0</v>
      </c>
      <c r="I254" s="188">
        <v>0</v>
      </c>
      <c r="J254" s="188">
        <v>0</v>
      </c>
      <c r="K254" s="188">
        <v>0</v>
      </c>
      <c r="L254" s="188">
        <v>0</v>
      </c>
      <c r="M254" s="188">
        <v>0</v>
      </c>
      <c r="N254" s="188">
        <v>0</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E254" s="291">
        <f t="shared" si="206"/>
        <v>68538.461538461532</v>
      </c>
      <c r="AF254" s="291">
        <f t="shared" si="207"/>
        <v>939207.07938461541</v>
      </c>
      <c r="AG254" s="291">
        <f t="shared" si="208"/>
        <v>205615.3846153846</v>
      </c>
      <c r="AH254" s="291">
        <f t="shared" si="209"/>
        <v>20561.538461538457</v>
      </c>
      <c r="AI254" s="291">
        <f t="shared" si="210"/>
        <v>27415.384615384617</v>
      </c>
      <c r="AJ254" s="291">
        <f t="shared" si="211"/>
        <v>68538.461538461532</v>
      </c>
      <c r="AK254" s="291">
        <f t="shared" si="212"/>
        <v>469603.53969230771</v>
      </c>
      <c r="AL254" s="291">
        <f t="shared" si="213"/>
        <v>34269.230769230766</v>
      </c>
      <c r="AM254" s="291">
        <f t="shared" si="214"/>
        <v>6853.8461538461543</v>
      </c>
      <c r="AN254" s="291">
        <f t="shared" si="215"/>
        <v>234801.7698461542</v>
      </c>
      <c r="AO254" s="291">
        <f t="shared" si="216"/>
        <v>137076.92307692306</v>
      </c>
      <c r="AP254" s="291">
        <f t="shared" si="217"/>
        <v>34269.230769230766</v>
      </c>
      <c r="AQ254" s="291">
        <f t="shared" si="218"/>
        <v>41123.076923076915</v>
      </c>
      <c r="AR254" s="291">
        <f t="shared" si="219"/>
        <v>274153.84615384613</v>
      </c>
      <c r="AS254" s="291">
        <f t="shared" si="220"/>
        <v>54830.769230769234</v>
      </c>
      <c r="AT254" s="291">
        <f t="shared" si="221"/>
        <v>6853.8461538461543</v>
      </c>
      <c r="AU254" s="291">
        <f t="shared" si="222"/>
        <v>137076.92307692306</v>
      </c>
      <c r="AV254" s="291">
        <f t="shared" si="223"/>
        <v>10966.153846153846</v>
      </c>
      <c r="AW254" s="291">
        <f t="shared" si="224"/>
        <v>10966.153846153846</v>
      </c>
      <c r="AX254" s="291">
        <f t="shared" si="225"/>
        <v>10966.153846153846</v>
      </c>
      <c r="AY254" s="291">
        <f t="shared" si="226"/>
        <v>10966.153846153846</v>
      </c>
      <c r="AZ254" s="291">
        <f t="shared" si="227"/>
        <v>10966.153846153846</v>
      </c>
      <c r="BA254" s="291">
        <f t="shared" si="228"/>
        <v>10966.153846153846</v>
      </c>
      <c r="BB254" s="291">
        <f t="shared" si="229"/>
        <v>137076.92307692306</v>
      </c>
      <c r="BC254" s="291">
        <f t="shared" si="230"/>
        <v>20561.538461538457</v>
      </c>
      <c r="BE254" s="238">
        <f t="shared" si="181"/>
        <v>0</v>
      </c>
      <c r="BF254" s="200">
        <f t="shared" si="182"/>
        <v>0</v>
      </c>
      <c r="BG254" s="200">
        <f t="shared" si="183"/>
        <v>0</v>
      </c>
      <c r="BH254" s="200">
        <f t="shared" si="184"/>
        <v>0</v>
      </c>
      <c r="BI254" s="200">
        <f t="shared" si="185"/>
        <v>0</v>
      </c>
      <c r="BJ254" s="200">
        <f t="shared" si="186"/>
        <v>0</v>
      </c>
      <c r="BK254" s="200">
        <f t="shared" si="187"/>
        <v>0</v>
      </c>
      <c r="BL254" s="200">
        <f t="shared" si="188"/>
        <v>0</v>
      </c>
      <c r="BM254" s="200">
        <f t="shared" si="189"/>
        <v>0</v>
      </c>
      <c r="BN254" s="200">
        <f t="shared" si="190"/>
        <v>0</v>
      </c>
      <c r="BO254" s="200">
        <f t="shared" si="191"/>
        <v>0</v>
      </c>
      <c r="BP254" s="200">
        <f t="shared" si="192"/>
        <v>0</v>
      </c>
      <c r="BQ254" s="200">
        <f t="shared" si="193"/>
        <v>0</v>
      </c>
      <c r="BR254" s="200">
        <f t="shared" si="194"/>
        <v>0</v>
      </c>
      <c r="BS254" s="200">
        <f t="shared" si="195"/>
        <v>0</v>
      </c>
      <c r="BT254" s="200">
        <f t="shared" si="196"/>
        <v>0</v>
      </c>
      <c r="BU254" s="200">
        <f t="shared" si="197"/>
        <v>0</v>
      </c>
      <c r="BV254" s="200">
        <f t="shared" si="198"/>
        <v>0</v>
      </c>
      <c r="BW254" s="200">
        <f t="shared" si="199"/>
        <v>0</v>
      </c>
      <c r="BX254" s="200">
        <f t="shared" si="200"/>
        <v>0</v>
      </c>
      <c r="BY254" s="200">
        <f t="shared" si="201"/>
        <v>0</v>
      </c>
      <c r="BZ254" s="200">
        <f t="shared" si="202"/>
        <v>0</v>
      </c>
      <c r="CA254" s="200">
        <f t="shared" si="203"/>
        <v>0</v>
      </c>
      <c r="CB254" s="200">
        <f t="shared" si="204"/>
        <v>0</v>
      </c>
      <c r="CC254" s="238">
        <f t="shared" si="205"/>
        <v>0</v>
      </c>
      <c r="CD254" s="187">
        <f t="shared" si="231"/>
        <v>0</v>
      </c>
    </row>
    <row r="255" spans="1:82" ht="13.9" x14ac:dyDescent="0.4">
      <c r="A255" s="12" t="str">
        <f>'Fibre Optic'!A255</f>
        <v>CBH Sidings NG</v>
      </c>
      <c r="B255" s="12">
        <f>'Fibre Optic'!B255</f>
        <v>42</v>
      </c>
      <c r="C255" t="str">
        <f>'Fibre Optic'!C255</f>
        <v>Tambellup</v>
      </c>
      <c r="D255" s="204">
        <f>'DORC build-up'!I199</f>
        <v>1.3</v>
      </c>
      <c r="E255" s="188">
        <v>0</v>
      </c>
      <c r="F255" s="188">
        <v>0</v>
      </c>
      <c r="G255" s="188">
        <v>0</v>
      </c>
      <c r="H255" s="188">
        <v>0</v>
      </c>
      <c r="I255" s="188">
        <v>0</v>
      </c>
      <c r="J255" s="188">
        <v>0</v>
      </c>
      <c r="K255" s="188">
        <v>0</v>
      </c>
      <c r="L255" s="188">
        <v>0</v>
      </c>
      <c r="M255" s="188">
        <v>0</v>
      </c>
      <c r="N255" s="188">
        <v>0</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E255" s="291">
        <f t="shared" si="206"/>
        <v>68538.461538461532</v>
      </c>
      <c r="AF255" s="291">
        <f t="shared" si="207"/>
        <v>939207.07938461541</v>
      </c>
      <c r="AG255" s="291">
        <f t="shared" si="208"/>
        <v>205615.3846153846</v>
      </c>
      <c r="AH255" s="291">
        <f t="shared" si="209"/>
        <v>20561.538461538457</v>
      </c>
      <c r="AI255" s="291">
        <f t="shared" si="210"/>
        <v>27415.384615384617</v>
      </c>
      <c r="AJ255" s="291">
        <f t="shared" si="211"/>
        <v>68538.461538461532</v>
      </c>
      <c r="AK255" s="291">
        <f t="shared" si="212"/>
        <v>469603.53969230771</v>
      </c>
      <c r="AL255" s="291">
        <f t="shared" si="213"/>
        <v>34269.230769230766</v>
      </c>
      <c r="AM255" s="291">
        <f t="shared" si="214"/>
        <v>6853.8461538461543</v>
      </c>
      <c r="AN255" s="291">
        <f t="shared" si="215"/>
        <v>234801.7698461542</v>
      </c>
      <c r="AO255" s="291">
        <f t="shared" si="216"/>
        <v>137076.92307692306</v>
      </c>
      <c r="AP255" s="291">
        <f t="shared" si="217"/>
        <v>34269.230769230766</v>
      </c>
      <c r="AQ255" s="291">
        <f t="shared" si="218"/>
        <v>41123.076923076915</v>
      </c>
      <c r="AR255" s="291">
        <f t="shared" si="219"/>
        <v>274153.84615384613</v>
      </c>
      <c r="AS255" s="291">
        <f t="shared" si="220"/>
        <v>54830.769230769234</v>
      </c>
      <c r="AT255" s="291">
        <f t="shared" si="221"/>
        <v>6853.8461538461543</v>
      </c>
      <c r="AU255" s="291">
        <f t="shared" si="222"/>
        <v>137076.92307692306</v>
      </c>
      <c r="AV255" s="291">
        <f t="shared" si="223"/>
        <v>10966.153846153846</v>
      </c>
      <c r="AW255" s="291">
        <f t="shared" si="224"/>
        <v>10966.153846153846</v>
      </c>
      <c r="AX255" s="291">
        <f t="shared" si="225"/>
        <v>10966.153846153846</v>
      </c>
      <c r="AY255" s="291">
        <f t="shared" si="226"/>
        <v>10966.153846153846</v>
      </c>
      <c r="AZ255" s="291">
        <f t="shared" si="227"/>
        <v>10966.153846153846</v>
      </c>
      <c r="BA255" s="291">
        <f t="shared" si="228"/>
        <v>10966.153846153846</v>
      </c>
      <c r="BB255" s="291">
        <f t="shared" si="229"/>
        <v>137076.92307692306</v>
      </c>
      <c r="BC255" s="291">
        <f t="shared" si="230"/>
        <v>20561.538461538457</v>
      </c>
      <c r="BE255" s="238">
        <f t="shared" si="181"/>
        <v>0</v>
      </c>
      <c r="BF255" s="200">
        <f t="shared" si="182"/>
        <v>0</v>
      </c>
      <c r="BG255" s="200">
        <f t="shared" si="183"/>
        <v>0</v>
      </c>
      <c r="BH255" s="200">
        <f t="shared" si="184"/>
        <v>0</v>
      </c>
      <c r="BI255" s="200">
        <f t="shared" si="185"/>
        <v>0</v>
      </c>
      <c r="BJ255" s="200">
        <f t="shared" si="186"/>
        <v>0</v>
      </c>
      <c r="BK255" s="200">
        <f t="shared" si="187"/>
        <v>0</v>
      </c>
      <c r="BL255" s="200">
        <f t="shared" si="188"/>
        <v>0</v>
      </c>
      <c r="BM255" s="200">
        <f t="shared" si="189"/>
        <v>0</v>
      </c>
      <c r="BN255" s="200">
        <f t="shared" si="190"/>
        <v>0</v>
      </c>
      <c r="BO255" s="200">
        <f t="shared" si="191"/>
        <v>0</v>
      </c>
      <c r="BP255" s="200">
        <f t="shared" si="192"/>
        <v>0</v>
      </c>
      <c r="BQ255" s="200">
        <f t="shared" si="193"/>
        <v>0</v>
      </c>
      <c r="BR255" s="200">
        <f t="shared" si="194"/>
        <v>0</v>
      </c>
      <c r="BS255" s="200">
        <f t="shared" si="195"/>
        <v>0</v>
      </c>
      <c r="BT255" s="200">
        <f t="shared" si="196"/>
        <v>0</v>
      </c>
      <c r="BU255" s="200">
        <f t="shared" si="197"/>
        <v>0</v>
      </c>
      <c r="BV255" s="200">
        <f t="shared" si="198"/>
        <v>0</v>
      </c>
      <c r="BW255" s="200">
        <f t="shared" si="199"/>
        <v>0</v>
      </c>
      <c r="BX255" s="200">
        <f t="shared" si="200"/>
        <v>0</v>
      </c>
      <c r="BY255" s="200">
        <f t="shared" si="201"/>
        <v>0</v>
      </c>
      <c r="BZ255" s="200">
        <f t="shared" si="202"/>
        <v>0</v>
      </c>
      <c r="CA255" s="200">
        <f t="shared" si="203"/>
        <v>0</v>
      </c>
      <c r="CB255" s="200">
        <f t="shared" si="204"/>
        <v>0</v>
      </c>
      <c r="CC255" s="238">
        <f t="shared" si="205"/>
        <v>0</v>
      </c>
      <c r="CD255" s="187">
        <f t="shared" si="231"/>
        <v>0</v>
      </c>
    </row>
    <row r="256" spans="1:82" ht="13.9" x14ac:dyDescent="0.4">
      <c r="A256" s="12" t="str">
        <f>'Fibre Optic'!A256</f>
        <v>CBH Sidings NG</v>
      </c>
      <c r="B256" s="12">
        <f>'Fibre Optic'!B256</f>
        <v>42</v>
      </c>
      <c r="C256" t="str">
        <f>'Fibre Optic'!C256</f>
        <v>Tarin Rock</v>
      </c>
      <c r="D256" s="204">
        <f>'DORC build-up'!I200</f>
        <v>1.3</v>
      </c>
      <c r="E256" s="188">
        <v>0</v>
      </c>
      <c r="F256" s="188">
        <v>0</v>
      </c>
      <c r="G256" s="188">
        <v>0</v>
      </c>
      <c r="H256" s="188">
        <v>0</v>
      </c>
      <c r="I256" s="188">
        <v>0</v>
      </c>
      <c r="J256" s="188">
        <v>0</v>
      </c>
      <c r="K256" s="188">
        <v>0</v>
      </c>
      <c r="L256" s="188">
        <v>0</v>
      </c>
      <c r="M256" s="188">
        <v>0</v>
      </c>
      <c r="N256" s="188">
        <v>0</v>
      </c>
      <c r="O256" s="188">
        <v>0</v>
      </c>
      <c r="P256" s="188">
        <v>0</v>
      </c>
      <c r="Q256" s="188">
        <v>0</v>
      </c>
      <c r="R256" s="188">
        <v>0</v>
      </c>
      <c r="S256" s="188">
        <v>0</v>
      </c>
      <c r="T256" s="188">
        <v>0</v>
      </c>
      <c r="U256" s="188">
        <v>0</v>
      </c>
      <c r="V256" s="188">
        <v>0</v>
      </c>
      <c r="W256" s="188">
        <v>0</v>
      </c>
      <c r="X256" s="188">
        <v>0</v>
      </c>
      <c r="Y256" s="188">
        <v>0</v>
      </c>
      <c r="Z256" s="188">
        <v>0</v>
      </c>
      <c r="AA256" s="188">
        <v>0</v>
      </c>
      <c r="AB256" s="188">
        <v>0</v>
      </c>
      <c r="AC256" s="188">
        <v>0</v>
      </c>
      <c r="AE256" s="291">
        <f t="shared" si="206"/>
        <v>68538.461538461532</v>
      </c>
      <c r="AF256" s="291">
        <f t="shared" si="207"/>
        <v>939207.07938461541</v>
      </c>
      <c r="AG256" s="291">
        <f t="shared" si="208"/>
        <v>205615.3846153846</v>
      </c>
      <c r="AH256" s="291">
        <f t="shared" si="209"/>
        <v>20561.538461538457</v>
      </c>
      <c r="AI256" s="291">
        <f t="shared" si="210"/>
        <v>27415.384615384617</v>
      </c>
      <c r="AJ256" s="291">
        <f t="shared" si="211"/>
        <v>68538.461538461532</v>
      </c>
      <c r="AK256" s="291">
        <f t="shared" si="212"/>
        <v>469603.53969230771</v>
      </c>
      <c r="AL256" s="291">
        <f t="shared" si="213"/>
        <v>34269.230769230766</v>
      </c>
      <c r="AM256" s="291">
        <f t="shared" si="214"/>
        <v>6853.8461538461543</v>
      </c>
      <c r="AN256" s="291">
        <f t="shared" si="215"/>
        <v>234801.7698461542</v>
      </c>
      <c r="AO256" s="291">
        <f t="shared" si="216"/>
        <v>137076.92307692306</v>
      </c>
      <c r="AP256" s="291">
        <f t="shared" si="217"/>
        <v>34269.230769230766</v>
      </c>
      <c r="AQ256" s="291">
        <f t="shared" si="218"/>
        <v>41123.076923076915</v>
      </c>
      <c r="AR256" s="291">
        <f t="shared" si="219"/>
        <v>274153.84615384613</v>
      </c>
      <c r="AS256" s="291">
        <f t="shared" si="220"/>
        <v>54830.769230769234</v>
      </c>
      <c r="AT256" s="291">
        <f t="shared" si="221"/>
        <v>6853.8461538461543</v>
      </c>
      <c r="AU256" s="291">
        <f t="shared" si="222"/>
        <v>137076.92307692306</v>
      </c>
      <c r="AV256" s="291">
        <f t="shared" si="223"/>
        <v>10966.153846153846</v>
      </c>
      <c r="AW256" s="291">
        <f t="shared" si="224"/>
        <v>10966.153846153846</v>
      </c>
      <c r="AX256" s="291">
        <f t="shared" si="225"/>
        <v>10966.153846153846</v>
      </c>
      <c r="AY256" s="291">
        <f t="shared" si="226"/>
        <v>10966.153846153846</v>
      </c>
      <c r="AZ256" s="291">
        <f t="shared" si="227"/>
        <v>10966.153846153846</v>
      </c>
      <c r="BA256" s="291">
        <f t="shared" si="228"/>
        <v>10966.153846153846</v>
      </c>
      <c r="BB256" s="291">
        <f t="shared" si="229"/>
        <v>137076.92307692306</v>
      </c>
      <c r="BC256" s="291">
        <f t="shared" si="230"/>
        <v>20561.538461538457</v>
      </c>
      <c r="BE256" s="238">
        <f t="shared" si="181"/>
        <v>0</v>
      </c>
      <c r="BF256" s="200">
        <f t="shared" si="182"/>
        <v>0</v>
      </c>
      <c r="BG256" s="200">
        <f t="shared" si="183"/>
        <v>0</v>
      </c>
      <c r="BH256" s="200">
        <f t="shared" si="184"/>
        <v>0</v>
      </c>
      <c r="BI256" s="200">
        <f t="shared" si="185"/>
        <v>0</v>
      </c>
      <c r="BJ256" s="200">
        <f t="shared" si="186"/>
        <v>0</v>
      </c>
      <c r="BK256" s="200">
        <f t="shared" si="187"/>
        <v>0</v>
      </c>
      <c r="BL256" s="200">
        <f t="shared" si="188"/>
        <v>0</v>
      </c>
      <c r="BM256" s="200">
        <f t="shared" si="189"/>
        <v>0</v>
      </c>
      <c r="BN256" s="200">
        <f t="shared" si="190"/>
        <v>0</v>
      </c>
      <c r="BO256" s="200">
        <f t="shared" si="191"/>
        <v>0</v>
      </c>
      <c r="BP256" s="200">
        <f t="shared" si="192"/>
        <v>0</v>
      </c>
      <c r="BQ256" s="200">
        <f t="shared" si="193"/>
        <v>0</v>
      </c>
      <c r="BR256" s="200">
        <f t="shared" si="194"/>
        <v>0</v>
      </c>
      <c r="BS256" s="200">
        <f t="shared" si="195"/>
        <v>0</v>
      </c>
      <c r="BT256" s="200">
        <f t="shared" si="196"/>
        <v>0</v>
      </c>
      <c r="BU256" s="200">
        <f t="shared" si="197"/>
        <v>0</v>
      </c>
      <c r="BV256" s="200">
        <f t="shared" si="198"/>
        <v>0</v>
      </c>
      <c r="BW256" s="200">
        <f t="shared" si="199"/>
        <v>0</v>
      </c>
      <c r="BX256" s="200">
        <f t="shared" si="200"/>
        <v>0</v>
      </c>
      <c r="BY256" s="200">
        <f t="shared" si="201"/>
        <v>0</v>
      </c>
      <c r="BZ256" s="200">
        <f t="shared" si="202"/>
        <v>0</v>
      </c>
      <c r="CA256" s="200">
        <f t="shared" si="203"/>
        <v>0</v>
      </c>
      <c r="CB256" s="200">
        <f t="shared" si="204"/>
        <v>0</v>
      </c>
      <c r="CC256" s="238">
        <f t="shared" si="205"/>
        <v>0</v>
      </c>
      <c r="CD256" s="187">
        <f t="shared" si="231"/>
        <v>0</v>
      </c>
    </row>
    <row r="257" spans="1:82" ht="13.9" x14ac:dyDescent="0.4">
      <c r="A257" s="12" t="str">
        <f>'Fibre Optic'!A257</f>
        <v>CBH Sidings NG</v>
      </c>
      <c r="B257" s="12">
        <f>'Fibre Optic'!B257</f>
        <v>42</v>
      </c>
      <c r="C257" t="str">
        <f>'Fibre Optic'!C257</f>
        <v>Three Springs</v>
      </c>
      <c r="D257" s="204">
        <f>'DORC build-up'!I201</f>
        <v>1.3</v>
      </c>
      <c r="E257" s="188">
        <v>0</v>
      </c>
      <c r="F257" s="188">
        <v>0</v>
      </c>
      <c r="G257" s="188">
        <v>0</v>
      </c>
      <c r="H257" s="188">
        <v>0</v>
      </c>
      <c r="I257" s="188">
        <v>0</v>
      </c>
      <c r="J257" s="188">
        <v>0</v>
      </c>
      <c r="K257" s="188">
        <v>0</v>
      </c>
      <c r="L257" s="188">
        <v>0</v>
      </c>
      <c r="M257" s="188">
        <v>0</v>
      </c>
      <c r="N257" s="188">
        <v>0</v>
      </c>
      <c r="O257" s="188">
        <v>0</v>
      </c>
      <c r="P257" s="188">
        <v>0</v>
      </c>
      <c r="Q257" s="188">
        <v>0</v>
      </c>
      <c r="R257" s="188">
        <v>0</v>
      </c>
      <c r="S257" s="188">
        <v>0</v>
      </c>
      <c r="T257" s="188">
        <v>0</v>
      </c>
      <c r="U257" s="188">
        <v>0</v>
      </c>
      <c r="V257" s="188">
        <v>0</v>
      </c>
      <c r="W257" s="188">
        <v>0</v>
      </c>
      <c r="X257" s="188">
        <v>0</v>
      </c>
      <c r="Y257" s="188">
        <v>0</v>
      </c>
      <c r="Z257" s="188">
        <v>0</v>
      </c>
      <c r="AA257" s="188">
        <v>0</v>
      </c>
      <c r="AB257" s="188">
        <v>0</v>
      </c>
      <c r="AC257" s="188">
        <v>0</v>
      </c>
      <c r="AE257" s="291">
        <f t="shared" si="206"/>
        <v>68538.461538461532</v>
      </c>
      <c r="AF257" s="291">
        <f t="shared" si="207"/>
        <v>939207.07938461541</v>
      </c>
      <c r="AG257" s="291">
        <f t="shared" si="208"/>
        <v>205615.3846153846</v>
      </c>
      <c r="AH257" s="291">
        <f t="shared" si="209"/>
        <v>20561.538461538457</v>
      </c>
      <c r="AI257" s="291">
        <f t="shared" si="210"/>
        <v>27415.384615384617</v>
      </c>
      <c r="AJ257" s="291">
        <f t="shared" si="211"/>
        <v>68538.461538461532</v>
      </c>
      <c r="AK257" s="291">
        <f t="shared" si="212"/>
        <v>469603.53969230771</v>
      </c>
      <c r="AL257" s="291">
        <f t="shared" si="213"/>
        <v>34269.230769230766</v>
      </c>
      <c r="AM257" s="291">
        <f t="shared" si="214"/>
        <v>6853.8461538461543</v>
      </c>
      <c r="AN257" s="291">
        <f t="shared" si="215"/>
        <v>234801.7698461542</v>
      </c>
      <c r="AO257" s="291">
        <f t="shared" si="216"/>
        <v>137076.92307692306</v>
      </c>
      <c r="AP257" s="291">
        <f t="shared" si="217"/>
        <v>34269.230769230766</v>
      </c>
      <c r="AQ257" s="291">
        <f t="shared" si="218"/>
        <v>41123.076923076915</v>
      </c>
      <c r="AR257" s="291">
        <f t="shared" si="219"/>
        <v>274153.84615384613</v>
      </c>
      <c r="AS257" s="291">
        <f t="shared" si="220"/>
        <v>54830.769230769234</v>
      </c>
      <c r="AT257" s="291">
        <f t="shared" si="221"/>
        <v>6853.8461538461543</v>
      </c>
      <c r="AU257" s="291">
        <f t="shared" si="222"/>
        <v>137076.92307692306</v>
      </c>
      <c r="AV257" s="291">
        <f t="shared" si="223"/>
        <v>10966.153846153846</v>
      </c>
      <c r="AW257" s="291">
        <f t="shared" si="224"/>
        <v>10966.153846153846</v>
      </c>
      <c r="AX257" s="291">
        <f t="shared" si="225"/>
        <v>10966.153846153846</v>
      </c>
      <c r="AY257" s="291">
        <f t="shared" si="226"/>
        <v>10966.153846153846</v>
      </c>
      <c r="AZ257" s="291">
        <f t="shared" si="227"/>
        <v>10966.153846153846</v>
      </c>
      <c r="BA257" s="291">
        <f t="shared" si="228"/>
        <v>10966.153846153846</v>
      </c>
      <c r="BB257" s="291">
        <f t="shared" si="229"/>
        <v>137076.92307692306</v>
      </c>
      <c r="BC257" s="291">
        <f t="shared" si="230"/>
        <v>20561.538461538457</v>
      </c>
      <c r="BE257" s="238">
        <f t="shared" si="181"/>
        <v>0</v>
      </c>
      <c r="BF257" s="200">
        <f t="shared" si="182"/>
        <v>0</v>
      </c>
      <c r="BG257" s="200">
        <f t="shared" si="183"/>
        <v>0</v>
      </c>
      <c r="BH257" s="200">
        <f t="shared" si="184"/>
        <v>0</v>
      </c>
      <c r="BI257" s="200">
        <f t="shared" si="185"/>
        <v>0</v>
      </c>
      <c r="BJ257" s="200">
        <f t="shared" si="186"/>
        <v>0</v>
      </c>
      <c r="BK257" s="200">
        <f t="shared" si="187"/>
        <v>0</v>
      </c>
      <c r="BL257" s="200">
        <f t="shared" si="188"/>
        <v>0</v>
      </c>
      <c r="BM257" s="200">
        <f t="shared" si="189"/>
        <v>0</v>
      </c>
      <c r="BN257" s="200">
        <f t="shared" si="190"/>
        <v>0</v>
      </c>
      <c r="BO257" s="200">
        <f t="shared" si="191"/>
        <v>0</v>
      </c>
      <c r="BP257" s="200">
        <f t="shared" si="192"/>
        <v>0</v>
      </c>
      <c r="BQ257" s="200">
        <f t="shared" si="193"/>
        <v>0</v>
      </c>
      <c r="BR257" s="200">
        <f t="shared" si="194"/>
        <v>0</v>
      </c>
      <c r="BS257" s="200">
        <f t="shared" si="195"/>
        <v>0</v>
      </c>
      <c r="BT257" s="200">
        <f t="shared" si="196"/>
        <v>0</v>
      </c>
      <c r="BU257" s="200">
        <f t="shared" si="197"/>
        <v>0</v>
      </c>
      <c r="BV257" s="200">
        <f t="shared" si="198"/>
        <v>0</v>
      </c>
      <c r="BW257" s="200">
        <f t="shared" si="199"/>
        <v>0</v>
      </c>
      <c r="BX257" s="200">
        <f t="shared" si="200"/>
        <v>0</v>
      </c>
      <c r="BY257" s="200">
        <f t="shared" si="201"/>
        <v>0</v>
      </c>
      <c r="BZ257" s="200">
        <f t="shared" si="202"/>
        <v>0</v>
      </c>
      <c r="CA257" s="200">
        <f t="shared" si="203"/>
        <v>0</v>
      </c>
      <c r="CB257" s="200">
        <f t="shared" si="204"/>
        <v>0</v>
      </c>
      <c r="CC257" s="238">
        <f t="shared" si="205"/>
        <v>0</v>
      </c>
      <c r="CD257" s="187">
        <f t="shared" si="231"/>
        <v>0</v>
      </c>
    </row>
    <row r="258" spans="1:82" ht="13.9" x14ac:dyDescent="0.4">
      <c r="A258" s="12" t="str">
        <f>'Fibre Optic'!A258</f>
        <v>CBH Sidings NG</v>
      </c>
      <c r="B258" s="12">
        <f>'Fibre Optic'!B258</f>
        <v>42</v>
      </c>
      <c r="C258" t="str">
        <f>'Fibre Optic'!C258</f>
        <v>Wagin</v>
      </c>
      <c r="D258" s="204">
        <f>'DORC build-up'!I202</f>
        <v>1.3</v>
      </c>
      <c r="E258" s="188">
        <v>0</v>
      </c>
      <c r="F258" s="188">
        <v>0</v>
      </c>
      <c r="G258" s="188">
        <v>0</v>
      </c>
      <c r="H258" s="188">
        <v>0</v>
      </c>
      <c r="I258" s="188">
        <v>0</v>
      </c>
      <c r="J258" s="188">
        <v>0</v>
      </c>
      <c r="K258" s="188">
        <v>0</v>
      </c>
      <c r="L258" s="188">
        <v>0</v>
      </c>
      <c r="M258" s="188">
        <v>0</v>
      </c>
      <c r="N258" s="188">
        <v>0</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E258" s="291">
        <f t="shared" si="206"/>
        <v>68538.461538461532</v>
      </c>
      <c r="AF258" s="291">
        <f t="shared" si="207"/>
        <v>939207.07938461541</v>
      </c>
      <c r="AG258" s="291">
        <f t="shared" si="208"/>
        <v>205615.3846153846</v>
      </c>
      <c r="AH258" s="291">
        <f t="shared" si="209"/>
        <v>20561.538461538457</v>
      </c>
      <c r="AI258" s="291">
        <f t="shared" si="210"/>
        <v>27415.384615384617</v>
      </c>
      <c r="AJ258" s="291">
        <f t="shared" si="211"/>
        <v>68538.461538461532</v>
      </c>
      <c r="AK258" s="291">
        <f t="shared" si="212"/>
        <v>469603.53969230771</v>
      </c>
      <c r="AL258" s="291">
        <f t="shared" si="213"/>
        <v>34269.230769230766</v>
      </c>
      <c r="AM258" s="291">
        <f t="shared" si="214"/>
        <v>6853.8461538461543</v>
      </c>
      <c r="AN258" s="291">
        <f t="shared" si="215"/>
        <v>234801.7698461542</v>
      </c>
      <c r="AO258" s="291">
        <f t="shared" si="216"/>
        <v>137076.92307692306</v>
      </c>
      <c r="AP258" s="291">
        <f t="shared" si="217"/>
        <v>34269.230769230766</v>
      </c>
      <c r="AQ258" s="291">
        <f t="shared" si="218"/>
        <v>41123.076923076915</v>
      </c>
      <c r="AR258" s="291">
        <f t="shared" si="219"/>
        <v>274153.84615384613</v>
      </c>
      <c r="AS258" s="291">
        <f t="shared" si="220"/>
        <v>54830.769230769234</v>
      </c>
      <c r="AT258" s="291">
        <f t="shared" si="221"/>
        <v>6853.8461538461543</v>
      </c>
      <c r="AU258" s="291">
        <f t="shared" si="222"/>
        <v>137076.92307692306</v>
      </c>
      <c r="AV258" s="291">
        <f t="shared" si="223"/>
        <v>10966.153846153846</v>
      </c>
      <c r="AW258" s="291">
        <f t="shared" si="224"/>
        <v>10966.153846153846</v>
      </c>
      <c r="AX258" s="291">
        <f t="shared" si="225"/>
        <v>10966.153846153846</v>
      </c>
      <c r="AY258" s="291">
        <f t="shared" si="226"/>
        <v>10966.153846153846</v>
      </c>
      <c r="AZ258" s="291">
        <f t="shared" si="227"/>
        <v>10966.153846153846</v>
      </c>
      <c r="BA258" s="291">
        <f t="shared" si="228"/>
        <v>10966.153846153846</v>
      </c>
      <c r="BB258" s="291">
        <f t="shared" si="229"/>
        <v>137076.92307692306</v>
      </c>
      <c r="BC258" s="291">
        <f t="shared" si="230"/>
        <v>20561.538461538457</v>
      </c>
      <c r="BE258" s="238">
        <f t="shared" si="181"/>
        <v>0</v>
      </c>
      <c r="BF258" s="200">
        <f t="shared" si="182"/>
        <v>0</v>
      </c>
      <c r="BG258" s="200">
        <f t="shared" si="183"/>
        <v>0</v>
      </c>
      <c r="BH258" s="200">
        <f t="shared" si="184"/>
        <v>0</v>
      </c>
      <c r="BI258" s="200">
        <f t="shared" si="185"/>
        <v>0</v>
      </c>
      <c r="BJ258" s="200">
        <f t="shared" si="186"/>
        <v>0</v>
      </c>
      <c r="BK258" s="200">
        <f t="shared" si="187"/>
        <v>0</v>
      </c>
      <c r="BL258" s="200">
        <f t="shared" si="188"/>
        <v>0</v>
      </c>
      <c r="BM258" s="200">
        <f t="shared" si="189"/>
        <v>0</v>
      </c>
      <c r="BN258" s="200">
        <f t="shared" si="190"/>
        <v>0</v>
      </c>
      <c r="BO258" s="200">
        <f t="shared" si="191"/>
        <v>0</v>
      </c>
      <c r="BP258" s="200">
        <f t="shared" si="192"/>
        <v>0</v>
      </c>
      <c r="BQ258" s="200">
        <f t="shared" si="193"/>
        <v>0</v>
      </c>
      <c r="BR258" s="200">
        <f t="shared" si="194"/>
        <v>0</v>
      </c>
      <c r="BS258" s="200">
        <f t="shared" si="195"/>
        <v>0</v>
      </c>
      <c r="BT258" s="200">
        <f t="shared" si="196"/>
        <v>0</v>
      </c>
      <c r="BU258" s="200">
        <f t="shared" si="197"/>
        <v>0</v>
      </c>
      <c r="BV258" s="200">
        <f t="shared" si="198"/>
        <v>0</v>
      </c>
      <c r="BW258" s="200">
        <f t="shared" si="199"/>
        <v>0</v>
      </c>
      <c r="BX258" s="200">
        <f t="shared" si="200"/>
        <v>0</v>
      </c>
      <c r="BY258" s="200">
        <f t="shared" si="201"/>
        <v>0</v>
      </c>
      <c r="BZ258" s="200">
        <f t="shared" si="202"/>
        <v>0</v>
      </c>
      <c r="CA258" s="200">
        <f t="shared" si="203"/>
        <v>0</v>
      </c>
      <c r="CB258" s="200">
        <f t="shared" si="204"/>
        <v>0</v>
      </c>
      <c r="CC258" s="238">
        <f t="shared" si="205"/>
        <v>0</v>
      </c>
      <c r="CD258" s="187">
        <f t="shared" si="231"/>
        <v>0</v>
      </c>
    </row>
    <row r="259" spans="1:82" ht="13.9" x14ac:dyDescent="0.4">
      <c r="A259" s="12" t="str">
        <f>'Fibre Optic'!A259</f>
        <v>CBH Sidings NG</v>
      </c>
      <c r="B259" s="12">
        <f>'Fibre Optic'!B259</f>
        <v>42</v>
      </c>
      <c r="C259" t="str">
        <f>'Fibre Optic'!C259</f>
        <v>Watheroo</v>
      </c>
      <c r="D259" s="204">
        <f>'DORC build-up'!I203</f>
        <v>1.3</v>
      </c>
      <c r="E259" s="188">
        <v>0</v>
      </c>
      <c r="F259" s="188">
        <v>0</v>
      </c>
      <c r="G259" s="188">
        <v>0</v>
      </c>
      <c r="H259" s="188">
        <v>0</v>
      </c>
      <c r="I259" s="188">
        <v>0</v>
      </c>
      <c r="J259" s="188">
        <v>0</v>
      </c>
      <c r="K259" s="188">
        <v>0</v>
      </c>
      <c r="L259" s="188">
        <v>0</v>
      </c>
      <c r="M259" s="188">
        <v>0</v>
      </c>
      <c r="N259" s="188">
        <v>0</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E259" s="291">
        <f t="shared" si="206"/>
        <v>68538.461538461532</v>
      </c>
      <c r="AF259" s="291">
        <f t="shared" si="207"/>
        <v>939207.07938461541</v>
      </c>
      <c r="AG259" s="291">
        <f t="shared" si="208"/>
        <v>205615.3846153846</v>
      </c>
      <c r="AH259" s="291">
        <f t="shared" si="209"/>
        <v>20561.538461538457</v>
      </c>
      <c r="AI259" s="291">
        <f t="shared" si="210"/>
        <v>27415.384615384617</v>
      </c>
      <c r="AJ259" s="291">
        <f t="shared" si="211"/>
        <v>68538.461538461532</v>
      </c>
      <c r="AK259" s="291">
        <f t="shared" si="212"/>
        <v>469603.53969230771</v>
      </c>
      <c r="AL259" s="291">
        <f t="shared" si="213"/>
        <v>34269.230769230766</v>
      </c>
      <c r="AM259" s="291">
        <f t="shared" si="214"/>
        <v>6853.8461538461543</v>
      </c>
      <c r="AN259" s="291">
        <f t="shared" si="215"/>
        <v>234801.7698461542</v>
      </c>
      <c r="AO259" s="291">
        <f t="shared" si="216"/>
        <v>137076.92307692306</v>
      </c>
      <c r="AP259" s="291">
        <f t="shared" si="217"/>
        <v>34269.230769230766</v>
      </c>
      <c r="AQ259" s="291">
        <f t="shared" si="218"/>
        <v>41123.076923076915</v>
      </c>
      <c r="AR259" s="291">
        <f t="shared" si="219"/>
        <v>274153.84615384613</v>
      </c>
      <c r="AS259" s="291">
        <f t="shared" si="220"/>
        <v>54830.769230769234</v>
      </c>
      <c r="AT259" s="291">
        <f t="shared" si="221"/>
        <v>6853.8461538461543</v>
      </c>
      <c r="AU259" s="291">
        <f t="shared" si="222"/>
        <v>137076.92307692306</v>
      </c>
      <c r="AV259" s="291">
        <f t="shared" si="223"/>
        <v>10966.153846153846</v>
      </c>
      <c r="AW259" s="291">
        <f t="shared" si="224"/>
        <v>10966.153846153846</v>
      </c>
      <c r="AX259" s="291">
        <f t="shared" si="225"/>
        <v>10966.153846153846</v>
      </c>
      <c r="AY259" s="291">
        <f t="shared" si="226"/>
        <v>10966.153846153846</v>
      </c>
      <c r="AZ259" s="291">
        <f t="shared" si="227"/>
        <v>10966.153846153846</v>
      </c>
      <c r="BA259" s="291">
        <f t="shared" si="228"/>
        <v>10966.153846153846</v>
      </c>
      <c r="BB259" s="291">
        <f t="shared" si="229"/>
        <v>137076.92307692306</v>
      </c>
      <c r="BC259" s="291">
        <f t="shared" si="230"/>
        <v>20561.538461538457</v>
      </c>
      <c r="BE259" s="238">
        <f t="shared" si="181"/>
        <v>0</v>
      </c>
      <c r="BF259" s="200">
        <f t="shared" si="182"/>
        <v>0</v>
      </c>
      <c r="BG259" s="200">
        <f t="shared" si="183"/>
        <v>0</v>
      </c>
      <c r="BH259" s="200">
        <f t="shared" si="184"/>
        <v>0</v>
      </c>
      <c r="BI259" s="200">
        <f t="shared" si="185"/>
        <v>0</v>
      </c>
      <c r="BJ259" s="200">
        <f t="shared" si="186"/>
        <v>0</v>
      </c>
      <c r="BK259" s="200">
        <f t="shared" si="187"/>
        <v>0</v>
      </c>
      <c r="BL259" s="200">
        <f t="shared" si="188"/>
        <v>0</v>
      </c>
      <c r="BM259" s="200">
        <f t="shared" si="189"/>
        <v>0</v>
      </c>
      <c r="BN259" s="200">
        <f t="shared" si="190"/>
        <v>0</v>
      </c>
      <c r="BO259" s="200">
        <f t="shared" si="191"/>
        <v>0</v>
      </c>
      <c r="BP259" s="200">
        <f t="shared" si="192"/>
        <v>0</v>
      </c>
      <c r="BQ259" s="200">
        <f t="shared" si="193"/>
        <v>0</v>
      </c>
      <c r="BR259" s="200">
        <f t="shared" si="194"/>
        <v>0</v>
      </c>
      <c r="BS259" s="200">
        <f t="shared" si="195"/>
        <v>0</v>
      </c>
      <c r="BT259" s="200">
        <f t="shared" si="196"/>
        <v>0</v>
      </c>
      <c r="BU259" s="200">
        <f t="shared" si="197"/>
        <v>0</v>
      </c>
      <c r="BV259" s="200">
        <f t="shared" si="198"/>
        <v>0</v>
      </c>
      <c r="BW259" s="200">
        <f t="shared" si="199"/>
        <v>0</v>
      </c>
      <c r="BX259" s="200">
        <f t="shared" si="200"/>
        <v>0</v>
      </c>
      <c r="BY259" s="200">
        <f t="shared" si="201"/>
        <v>0</v>
      </c>
      <c r="BZ259" s="200">
        <f t="shared" si="202"/>
        <v>0</v>
      </c>
      <c r="CA259" s="200">
        <f t="shared" si="203"/>
        <v>0</v>
      </c>
      <c r="CB259" s="200">
        <f t="shared" si="204"/>
        <v>0</v>
      </c>
      <c r="CC259" s="238">
        <f t="shared" si="205"/>
        <v>0</v>
      </c>
      <c r="CD259" s="187">
        <f t="shared" si="231"/>
        <v>0</v>
      </c>
    </row>
    <row r="260" spans="1:82" ht="13.9" x14ac:dyDescent="0.4">
      <c r="A260" s="12" t="str">
        <f>'Fibre Optic'!A260</f>
        <v>CBH Sidings NG</v>
      </c>
      <c r="B260" s="12">
        <f>'Fibre Optic'!B260</f>
        <v>42</v>
      </c>
      <c r="C260" t="str">
        <f>'Fibre Optic'!C260</f>
        <v>Welbungin</v>
      </c>
      <c r="D260" s="204">
        <f>'DORC build-up'!I204</f>
        <v>1.2</v>
      </c>
      <c r="E260" s="188">
        <v>0</v>
      </c>
      <c r="F260" s="188">
        <v>0</v>
      </c>
      <c r="G260" s="188">
        <v>0</v>
      </c>
      <c r="H260" s="188">
        <v>0</v>
      </c>
      <c r="I260" s="188">
        <v>0</v>
      </c>
      <c r="J260" s="188">
        <v>0</v>
      </c>
      <c r="K260" s="188">
        <v>0</v>
      </c>
      <c r="L260" s="188">
        <v>0</v>
      </c>
      <c r="M260" s="188">
        <v>0</v>
      </c>
      <c r="N260" s="188">
        <v>0</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E260" s="291">
        <f t="shared" si="206"/>
        <v>68538.461538461532</v>
      </c>
      <c r="AF260" s="291">
        <f t="shared" si="207"/>
        <v>939207.07938461541</v>
      </c>
      <c r="AG260" s="291">
        <f t="shared" si="208"/>
        <v>205615.3846153846</v>
      </c>
      <c r="AH260" s="291">
        <f t="shared" si="209"/>
        <v>20561.538461538457</v>
      </c>
      <c r="AI260" s="291">
        <f t="shared" si="210"/>
        <v>27415.384615384617</v>
      </c>
      <c r="AJ260" s="291">
        <f t="shared" si="211"/>
        <v>68538.461538461532</v>
      </c>
      <c r="AK260" s="291">
        <f t="shared" si="212"/>
        <v>469603.53969230771</v>
      </c>
      <c r="AL260" s="291">
        <f t="shared" si="213"/>
        <v>34269.230769230766</v>
      </c>
      <c r="AM260" s="291">
        <f t="shared" si="214"/>
        <v>6853.8461538461543</v>
      </c>
      <c r="AN260" s="291">
        <f t="shared" si="215"/>
        <v>234801.7698461542</v>
      </c>
      <c r="AO260" s="291">
        <f t="shared" si="216"/>
        <v>137076.92307692306</v>
      </c>
      <c r="AP260" s="291">
        <f t="shared" si="217"/>
        <v>34269.230769230766</v>
      </c>
      <c r="AQ260" s="291">
        <f t="shared" si="218"/>
        <v>41123.076923076915</v>
      </c>
      <c r="AR260" s="291">
        <f t="shared" si="219"/>
        <v>274153.84615384613</v>
      </c>
      <c r="AS260" s="291">
        <f t="shared" si="220"/>
        <v>54830.769230769234</v>
      </c>
      <c r="AT260" s="291">
        <f t="shared" si="221"/>
        <v>6853.8461538461543</v>
      </c>
      <c r="AU260" s="291">
        <f t="shared" si="222"/>
        <v>137076.92307692306</v>
      </c>
      <c r="AV260" s="291">
        <f t="shared" si="223"/>
        <v>10966.153846153846</v>
      </c>
      <c r="AW260" s="291">
        <f t="shared" si="224"/>
        <v>10966.153846153846</v>
      </c>
      <c r="AX260" s="291">
        <f t="shared" si="225"/>
        <v>10966.153846153846</v>
      </c>
      <c r="AY260" s="291">
        <f t="shared" si="226"/>
        <v>10966.153846153846</v>
      </c>
      <c r="AZ260" s="291">
        <f t="shared" si="227"/>
        <v>10966.153846153846</v>
      </c>
      <c r="BA260" s="291">
        <f t="shared" si="228"/>
        <v>10966.153846153846</v>
      </c>
      <c r="BB260" s="291">
        <f t="shared" si="229"/>
        <v>137076.92307692306</v>
      </c>
      <c r="BC260" s="291">
        <f t="shared" si="230"/>
        <v>20561.538461538457</v>
      </c>
      <c r="BE260" s="238">
        <f t="shared" si="181"/>
        <v>0</v>
      </c>
      <c r="BF260" s="200">
        <f t="shared" si="182"/>
        <v>0</v>
      </c>
      <c r="BG260" s="200">
        <f t="shared" si="183"/>
        <v>0</v>
      </c>
      <c r="BH260" s="200">
        <f t="shared" si="184"/>
        <v>0</v>
      </c>
      <c r="BI260" s="200">
        <f t="shared" si="185"/>
        <v>0</v>
      </c>
      <c r="BJ260" s="200">
        <f t="shared" si="186"/>
        <v>0</v>
      </c>
      <c r="BK260" s="200">
        <f t="shared" si="187"/>
        <v>0</v>
      </c>
      <c r="BL260" s="200">
        <f t="shared" si="188"/>
        <v>0</v>
      </c>
      <c r="BM260" s="200">
        <f t="shared" si="189"/>
        <v>0</v>
      </c>
      <c r="BN260" s="200">
        <f t="shared" si="190"/>
        <v>0</v>
      </c>
      <c r="BO260" s="200">
        <f t="shared" si="191"/>
        <v>0</v>
      </c>
      <c r="BP260" s="200">
        <f t="shared" si="192"/>
        <v>0</v>
      </c>
      <c r="BQ260" s="200">
        <f t="shared" si="193"/>
        <v>0</v>
      </c>
      <c r="BR260" s="200">
        <f t="shared" si="194"/>
        <v>0</v>
      </c>
      <c r="BS260" s="200">
        <f t="shared" si="195"/>
        <v>0</v>
      </c>
      <c r="BT260" s="200">
        <f t="shared" si="196"/>
        <v>0</v>
      </c>
      <c r="BU260" s="200">
        <f t="shared" si="197"/>
        <v>0</v>
      </c>
      <c r="BV260" s="200">
        <f t="shared" si="198"/>
        <v>0</v>
      </c>
      <c r="BW260" s="200">
        <f t="shared" si="199"/>
        <v>0</v>
      </c>
      <c r="BX260" s="200">
        <f t="shared" si="200"/>
        <v>0</v>
      </c>
      <c r="BY260" s="200">
        <f t="shared" si="201"/>
        <v>0</v>
      </c>
      <c r="BZ260" s="200">
        <f t="shared" si="202"/>
        <v>0</v>
      </c>
      <c r="CA260" s="200">
        <f t="shared" si="203"/>
        <v>0</v>
      </c>
      <c r="CB260" s="200">
        <f t="shared" si="204"/>
        <v>0</v>
      </c>
      <c r="CC260" s="238">
        <f t="shared" si="205"/>
        <v>0</v>
      </c>
      <c r="CD260" s="187">
        <f t="shared" si="231"/>
        <v>0</v>
      </c>
    </row>
    <row r="261" spans="1:82" ht="13.9" x14ac:dyDescent="0.4">
      <c r="A261" s="12" t="str">
        <f>'Fibre Optic'!A261</f>
        <v>CBH Sidings NG</v>
      </c>
      <c r="B261" s="12">
        <f>'Fibre Optic'!B261</f>
        <v>42</v>
      </c>
      <c r="C261" t="str">
        <f>'Fibre Optic'!C261</f>
        <v>Wongan Hills</v>
      </c>
      <c r="D261" s="204">
        <f>'DORC build-up'!I205</f>
        <v>1.2</v>
      </c>
      <c r="E261" s="188">
        <v>0</v>
      </c>
      <c r="F261" s="188">
        <v>0</v>
      </c>
      <c r="G261" s="188">
        <v>0</v>
      </c>
      <c r="H261" s="188">
        <v>0</v>
      </c>
      <c r="I261" s="188">
        <v>0</v>
      </c>
      <c r="J261" s="188">
        <v>0</v>
      </c>
      <c r="K261" s="188">
        <v>0</v>
      </c>
      <c r="L261" s="188">
        <v>0</v>
      </c>
      <c r="M261" s="188">
        <v>0</v>
      </c>
      <c r="N261" s="188">
        <v>0</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E261" s="291">
        <f t="shared" si="206"/>
        <v>68538.461538461532</v>
      </c>
      <c r="AF261" s="291">
        <f t="shared" si="207"/>
        <v>939207.07938461541</v>
      </c>
      <c r="AG261" s="291">
        <f t="shared" si="208"/>
        <v>205615.3846153846</v>
      </c>
      <c r="AH261" s="291">
        <f t="shared" si="209"/>
        <v>20561.538461538457</v>
      </c>
      <c r="AI261" s="291">
        <f t="shared" si="210"/>
        <v>27415.384615384617</v>
      </c>
      <c r="AJ261" s="291">
        <f t="shared" si="211"/>
        <v>68538.461538461532</v>
      </c>
      <c r="AK261" s="291">
        <f t="shared" si="212"/>
        <v>469603.53969230771</v>
      </c>
      <c r="AL261" s="291">
        <f t="shared" si="213"/>
        <v>34269.230769230766</v>
      </c>
      <c r="AM261" s="291">
        <f t="shared" si="214"/>
        <v>6853.8461538461543</v>
      </c>
      <c r="AN261" s="291">
        <f t="shared" si="215"/>
        <v>234801.7698461542</v>
      </c>
      <c r="AO261" s="291">
        <f t="shared" si="216"/>
        <v>137076.92307692306</v>
      </c>
      <c r="AP261" s="291">
        <f t="shared" si="217"/>
        <v>34269.230769230766</v>
      </c>
      <c r="AQ261" s="291">
        <f t="shared" si="218"/>
        <v>41123.076923076915</v>
      </c>
      <c r="AR261" s="291">
        <f t="shared" si="219"/>
        <v>274153.84615384613</v>
      </c>
      <c r="AS261" s="291">
        <f t="shared" si="220"/>
        <v>54830.769230769234</v>
      </c>
      <c r="AT261" s="291">
        <f t="shared" si="221"/>
        <v>6853.8461538461543</v>
      </c>
      <c r="AU261" s="291">
        <f t="shared" si="222"/>
        <v>137076.92307692306</v>
      </c>
      <c r="AV261" s="291">
        <f t="shared" si="223"/>
        <v>10966.153846153846</v>
      </c>
      <c r="AW261" s="291">
        <f t="shared" si="224"/>
        <v>10966.153846153846</v>
      </c>
      <c r="AX261" s="291">
        <f t="shared" si="225"/>
        <v>10966.153846153846</v>
      </c>
      <c r="AY261" s="291">
        <f t="shared" si="226"/>
        <v>10966.153846153846</v>
      </c>
      <c r="AZ261" s="291">
        <f t="shared" si="227"/>
        <v>10966.153846153846</v>
      </c>
      <c r="BA261" s="291">
        <f t="shared" si="228"/>
        <v>10966.153846153846</v>
      </c>
      <c r="BB261" s="291">
        <f t="shared" si="229"/>
        <v>137076.92307692306</v>
      </c>
      <c r="BC261" s="291">
        <f t="shared" si="230"/>
        <v>20561.538461538457</v>
      </c>
      <c r="BE261" s="238">
        <f t="shared" ref="BE261:BE289" si="232">AE261*E261*$D261</f>
        <v>0</v>
      </c>
      <c r="BF261" s="200">
        <f t="shared" ref="BF261:BF289" si="233">AF261*F261*$D261</f>
        <v>0</v>
      </c>
      <c r="BG261" s="200">
        <f t="shared" ref="BG261:BG289" si="234">AG261*G261*$D261</f>
        <v>0</v>
      </c>
      <c r="BH261" s="200">
        <f t="shared" ref="BH261:BH289" si="235">AH261*H261*$D261</f>
        <v>0</v>
      </c>
      <c r="BI261" s="200">
        <f t="shared" ref="BI261:BI289" si="236">AI261*I261*$D261</f>
        <v>0</v>
      </c>
      <c r="BJ261" s="200">
        <f t="shared" ref="BJ261:BJ289" si="237">AJ261*J261*$D261</f>
        <v>0</v>
      </c>
      <c r="BK261" s="200">
        <f t="shared" ref="BK261:BK289" si="238">AK261*K261*$D261</f>
        <v>0</v>
      </c>
      <c r="BL261" s="200">
        <f t="shared" ref="BL261:BL289" si="239">AL261*L261*$D261</f>
        <v>0</v>
      </c>
      <c r="BM261" s="200">
        <f t="shared" ref="BM261:BM289" si="240">AM261*M261*$D261</f>
        <v>0</v>
      </c>
      <c r="BN261" s="200">
        <f t="shared" ref="BN261:BN289" si="241">AN261*N261*$D261</f>
        <v>0</v>
      </c>
      <c r="BO261" s="200">
        <f t="shared" ref="BO261:BO289" si="242">AO261*O261*$D261</f>
        <v>0</v>
      </c>
      <c r="BP261" s="200">
        <f t="shared" ref="BP261:BP289" si="243">AP261*P261*$D261</f>
        <v>0</v>
      </c>
      <c r="BQ261" s="200">
        <f t="shared" ref="BQ261:BQ289" si="244">AQ261*Q261*$D261</f>
        <v>0</v>
      </c>
      <c r="BR261" s="200">
        <f t="shared" ref="BR261:BR289" si="245">AR261*R261*$D261</f>
        <v>0</v>
      </c>
      <c r="BS261" s="200">
        <f t="shared" ref="BS261:BS289" si="246">AS261*S261*$D261</f>
        <v>0</v>
      </c>
      <c r="BT261" s="200">
        <f t="shared" ref="BT261:BT289" si="247">AT261*T261*$D261</f>
        <v>0</v>
      </c>
      <c r="BU261" s="200">
        <f t="shared" ref="BU261:BU289" si="248">AU261*U261*$D261</f>
        <v>0</v>
      </c>
      <c r="BV261" s="200">
        <f t="shared" ref="BV261:BV289" si="249">AV261*V261*$D261</f>
        <v>0</v>
      </c>
      <c r="BW261" s="200">
        <f t="shared" ref="BW261:BW289" si="250">AW261*W261*$D261</f>
        <v>0</v>
      </c>
      <c r="BX261" s="200">
        <f t="shared" ref="BX261:BX289" si="251">AX261*X261*$D261</f>
        <v>0</v>
      </c>
      <c r="BY261" s="200">
        <f t="shared" ref="BY261:BY289" si="252">AY261*Y261*$D261</f>
        <v>0</v>
      </c>
      <c r="BZ261" s="200">
        <f t="shared" ref="BZ261:BZ289" si="253">AZ261*Z261*$D261</f>
        <v>0</v>
      </c>
      <c r="CA261" s="200">
        <f t="shared" ref="CA261:CA289" si="254">BA261*AA261*$D261</f>
        <v>0</v>
      </c>
      <c r="CB261" s="200">
        <f t="shared" ref="CB261:CB289" si="255">BB261*AB261*$D261</f>
        <v>0</v>
      </c>
      <c r="CC261" s="238">
        <f t="shared" ref="CC261:CC289" si="256">BC261*AC261*$D261</f>
        <v>0</v>
      </c>
      <c r="CD261" s="187">
        <f t="shared" si="231"/>
        <v>0</v>
      </c>
    </row>
    <row r="262" spans="1:82" ht="13.9" x14ac:dyDescent="0.4">
      <c r="A262" s="12" t="str">
        <f>'Fibre Optic'!A262</f>
        <v>CBH Sidings NG</v>
      </c>
      <c r="B262" s="12">
        <f>'Fibre Optic'!B262</f>
        <v>42</v>
      </c>
      <c r="C262" t="str">
        <f>'Fibre Optic'!C262</f>
        <v>Woodanilling</v>
      </c>
      <c r="D262" s="204">
        <f>'DORC build-up'!I206</f>
        <v>1.3</v>
      </c>
      <c r="E262" s="188">
        <v>0</v>
      </c>
      <c r="F262" s="188">
        <v>0</v>
      </c>
      <c r="G262" s="188">
        <v>0</v>
      </c>
      <c r="H262" s="188">
        <v>0</v>
      </c>
      <c r="I262" s="188">
        <v>0</v>
      </c>
      <c r="J262" s="188">
        <v>0</v>
      </c>
      <c r="K262" s="188">
        <v>0</v>
      </c>
      <c r="L262" s="188">
        <v>0</v>
      </c>
      <c r="M262" s="188">
        <v>0</v>
      </c>
      <c r="N262" s="188">
        <v>0</v>
      </c>
      <c r="O262" s="188">
        <v>0</v>
      </c>
      <c r="P262" s="188">
        <v>0</v>
      </c>
      <c r="Q262" s="188">
        <v>0</v>
      </c>
      <c r="R262" s="188">
        <v>0</v>
      </c>
      <c r="S262" s="188">
        <v>0</v>
      </c>
      <c r="T262" s="188">
        <v>0</v>
      </c>
      <c r="U262" s="188">
        <v>0</v>
      </c>
      <c r="V262" s="188">
        <v>0</v>
      </c>
      <c r="W262" s="188">
        <v>0</v>
      </c>
      <c r="X262" s="188">
        <v>0</v>
      </c>
      <c r="Y262" s="188">
        <v>0</v>
      </c>
      <c r="Z262" s="188">
        <v>0</v>
      </c>
      <c r="AA262" s="188">
        <v>0</v>
      </c>
      <c r="AB262" s="188">
        <v>0</v>
      </c>
      <c r="AC262" s="188">
        <v>0</v>
      </c>
      <c r="AE262" s="291">
        <f t="shared" ref="AE262:AE289" si="257">$J$14</f>
        <v>68538.461538461532</v>
      </c>
      <c r="AF262" s="291">
        <f t="shared" ref="AF262:AF289" si="258">$J$16</f>
        <v>939207.07938461541</v>
      </c>
      <c r="AG262" s="291">
        <f t="shared" ref="AG262:AG289" si="259">$J$18</f>
        <v>205615.3846153846</v>
      </c>
      <c r="AH262" s="291">
        <f t="shared" ref="AH262:AH289" si="260">$J$20</f>
        <v>20561.538461538457</v>
      </c>
      <c r="AI262" s="291">
        <f t="shared" ref="AI262:AI289" si="261">$J$22</f>
        <v>27415.384615384617</v>
      </c>
      <c r="AJ262" s="291">
        <f t="shared" ref="AJ262:AJ289" si="262">$J$24</f>
        <v>68538.461538461532</v>
      </c>
      <c r="AK262" s="291">
        <f t="shared" ref="AK262:AK289" si="263">$J$26</f>
        <v>469603.53969230771</v>
      </c>
      <c r="AL262" s="291">
        <f t="shared" ref="AL262:AL289" si="264">$J$28</f>
        <v>34269.230769230766</v>
      </c>
      <c r="AM262" s="291">
        <f t="shared" ref="AM262:AM289" si="265">$J$30</f>
        <v>6853.8461538461543</v>
      </c>
      <c r="AN262" s="291">
        <f t="shared" ref="AN262:AN289" si="266">$J$32</f>
        <v>234801.7698461542</v>
      </c>
      <c r="AO262" s="291">
        <f t="shared" ref="AO262:AO289" si="267">$J$34</f>
        <v>137076.92307692306</v>
      </c>
      <c r="AP262" s="291">
        <f t="shared" ref="AP262:AP289" si="268">$J$36</f>
        <v>34269.230769230766</v>
      </c>
      <c r="AQ262" s="291">
        <f t="shared" ref="AQ262:AQ289" si="269">$J$38</f>
        <v>41123.076923076915</v>
      </c>
      <c r="AR262" s="291">
        <f t="shared" ref="AR262:AR289" si="270">$J$40</f>
        <v>274153.84615384613</v>
      </c>
      <c r="AS262" s="291">
        <f t="shared" ref="AS262:AS289" si="271">$J$42</f>
        <v>54830.769230769234</v>
      </c>
      <c r="AT262" s="291">
        <f t="shared" ref="AT262:AT289" si="272">$J$44</f>
        <v>6853.8461538461543</v>
      </c>
      <c r="AU262" s="291">
        <f t="shared" ref="AU262:AU289" si="273">$J$46</f>
        <v>137076.92307692306</v>
      </c>
      <c r="AV262" s="291">
        <f t="shared" ref="AV262:AV289" si="274">$J$48</f>
        <v>10966.153846153846</v>
      </c>
      <c r="AW262" s="291">
        <f t="shared" ref="AW262:AW289" si="275">$J$50</f>
        <v>10966.153846153846</v>
      </c>
      <c r="AX262" s="291">
        <f t="shared" ref="AX262:AX289" si="276">$J$52</f>
        <v>10966.153846153846</v>
      </c>
      <c r="AY262" s="291">
        <f t="shared" ref="AY262:AY289" si="277">$J$54</f>
        <v>10966.153846153846</v>
      </c>
      <c r="AZ262" s="291">
        <f t="shared" ref="AZ262:AZ289" si="278">$J$56</f>
        <v>10966.153846153846</v>
      </c>
      <c r="BA262" s="291">
        <f t="shared" ref="BA262:BA289" si="279">$J$58</f>
        <v>10966.153846153846</v>
      </c>
      <c r="BB262" s="291">
        <f t="shared" ref="BB262:BB289" si="280">$J$60</f>
        <v>137076.92307692306</v>
      </c>
      <c r="BC262" s="291">
        <f t="shared" ref="BC262:BC289" si="281">$J$62</f>
        <v>20561.538461538457</v>
      </c>
      <c r="BE262" s="238">
        <f t="shared" si="232"/>
        <v>0</v>
      </c>
      <c r="BF262" s="200">
        <f t="shared" si="233"/>
        <v>0</v>
      </c>
      <c r="BG262" s="200">
        <f t="shared" si="234"/>
        <v>0</v>
      </c>
      <c r="BH262" s="200">
        <f t="shared" si="235"/>
        <v>0</v>
      </c>
      <c r="BI262" s="200">
        <f t="shared" si="236"/>
        <v>0</v>
      </c>
      <c r="BJ262" s="200">
        <f t="shared" si="237"/>
        <v>0</v>
      </c>
      <c r="BK262" s="200">
        <f t="shared" si="238"/>
        <v>0</v>
      </c>
      <c r="BL262" s="200">
        <f t="shared" si="239"/>
        <v>0</v>
      </c>
      <c r="BM262" s="200">
        <f t="shared" si="240"/>
        <v>0</v>
      </c>
      <c r="BN262" s="200">
        <f t="shared" si="241"/>
        <v>0</v>
      </c>
      <c r="BO262" s="200">
        <f t="shared" si="242"/>
        <v>0</v>
      </c>
      <c r="BP262" s="200">
        <f t="shared" si="243"/>
        <v>0</v>
      </c>
      <c r="BQ262" s="200">
        <f t="shared" si="244"/>
        <v>0</v>
      </c>
      <c r="BR262" s="200">
        <f t="shared" si="245"/>
        <v>0</v>
      </c>
      <c r="BS262" s="200">
        <f t="shared" si="246"/>
        <v>0</v>
      </c>
      <c r="BT262" s="200">
        <f t="shared" si="247"/>
        <v>0</v>
      </c>
      <c r="BU262" s="200">
        <f t="shared" si="248"/>
        <v>0</v>
      </c>
      <c r="BV262" s="200">
        <f t="shared" si="249"/>
        <v>0</v>
      </c>
      <c r="BW262" s="200">
        <f t="shared" si="250"/>
        <v>0</v>
      </c>
      <c r="BX262" s="200">
        <f t="shared" si="251"/>
        <v>0</v>
      </c>
      <c r="BY262" s="200">
        <f t="shared" si="252"/>
        <v>0</v>
      </c>
      <c r="BZ262" s="200">
        <f t="shared" si="253"/>
        <v>0</v>
      </c>
      <c r="CA262" s="200">
        <f t="shared" si="254"/>
        <v>0</v>
      </c>
      <c r="CB262" s="200">
        <f t="shared" si="255"/>
        <v>0</v>
      </c>
      <c r="CC262" s="238">
        <f t="shared" si="256"/>
        <v>0</v>
      </c>
      <c r="CD262" s="187">
        <f t="shared" ref="CD262:CD289" si="282">SUM(BE262:CC262)</f>
        <v>0</v>
      </c>
    </row>
    <row r="263" spans="1:82" ht="13.9" x14ac:dyDescent="0.4">
      <c r="A263" s="12" t="str">
        <f>'Fibre Optic'!A263</f>
        <v>CBH Sidings NG</v>
      </c>
      <c r="B263" s="12">
        <f>'Fibre Optic'!B263</f>
        <v>42</v>
      </c>
      <c r="C263" t="str">
        <f>'Fibre Optic'!C263</f>
        <v>Wyalkatchem</v>
      </c>
      <c r="D263" s="204">
        <f>'DORC build-up'!I207</f>
        <v>1.2</v>
      </c>
      <c r="E263" s="188">
        <v>0</v>
      </c>
      <c r="F263" s="188">
        <v>0</v>
      </c>
      <c r="G263" s="188">
        <v>0</v>
      </c>
      <c r="H263" s="188">
        <v>0</v>
      </c>
      <c r="I263" s="188">
        <v>0</v>
      </c>
      <c r="J263" s="188">
        <v>0</v>
      </c>
      <c r="K263" s="188">
        <v>0</v>
      </c>
      <c r="L263" s="188">
        <v>0</v>
      </c>
      <c r="M263" s="188">
        <v>0</v>
      </c>
      <c r="N263" s="188">
        <v>0</v>
      </c>
      <c r="O263" s="188">
        <v>0</v>
      </c>
      <c r="P263" s="188">
        <v>0</v>
      </c>
      <c r="Q263" s="188">
        <v>0</v>
      </c>
      <c r="R263" s="188">
        <v>0</v>
      </c>
      <c r="S263" s="188">
        <v>0</v>
      </c>
      <c r="T263" s="188">
        <v>0</v>
      </c>
      <c r="U263" s="188">
        <v>0</v>
      </c>
      <c r="V263" s="188">
        <v>0</v>
      </c>
      <c r="W263" s="188">
        <v>0</v>
      </c>
      <c r="X263" s="188">
        <v>0</v>
      </c>
      <c r="Y263" s="188">
        <v>0</v>
      </c>
      <c r="Z263" s="188">
        <v>0</v>
      </c>
      <c r="AA263" s="188">
        <v>0</v>
      </c>
      <c r="AB263" s="188">
        <v>0</v>
      </c>
      <c r="AC263" s="188">
        <v>0</v>
      </c>
      <c r="AE263" s="291">
        <f t="shared" si="257"/>
        <v>68538.461538461532</v>
      </c>
      <c r="AF263" s="291">
        <f t="shared" si="258"/>
        <v>939207.07938461541</v>
      </c>
      <c r="AG263" s="291">
        <f t="shared" si="259"/>
        <v>205615.3846153846</v>
      </c>
      <c r="AH263" s="291">
        <f t="shared" si="260"/>
        <v>20561.538461538457</v>
      </c>
      <c r="AI263" s="291">
        <f t="shared" si="261"/>
        <v>27415.384615384617</v>
      </c>
      <c r="AJ263" s="291">
        <f t="shared" si="262"/>
        <v>68538.461538461532</v>
      </c>
      <c r="AK263" s="291">
        <f t="shared" si="263"/>
        <v>469603.53969230771</v>
      </c>
      <c r="AL263" s="291">
        <f t="shared" si="264"/>
        <v>34269.230769230766</v>
      </c>
      <c r="AM263" s="291">
        <f t="shared" si="265"/>
        <v>6853.8461538461543</v>
      </c>
      <c r="AN263" s="291">
        <f t="shared" si="266"/>
        <v>234801.7698461542</v>
      </c>
      <c r="AO263" s="291">
        <f t="shared" si="267"/>
        <v>137076.92307692306</v>
      </c>
      <c r="AP263" s="291">
        <f t="shared" si="268"/>
        <v>34269.230769230766</v>
      </c>
      <c r="AQ263" s="291">
        <f t="shared" si="269"/>
        <v>41123.076923076915</v>
      </c>
      <c r="AR263" s="291">
        <f t="shared" si="270"/>
        <v>274153.84615384613</v>
      </c>
      <c r="AS263" s="291">
        <f t="shared" si="271"/>
        <v>54830.769230769234</v>
      </c>
      <c r="AT263" s="291">
        <f t="shared" si="272"/>
        <v>6853.8461538461543</v>
      </c>
      <c r="AU263" s="291">
        <f t="shared" si="273"/>
        <v>137076.92307692306</v>
      </c>
      <c r="AV263" s="291">
        <f t="shared" si="274"/>
        <v>10966.153846153846</v>
      </c>
      <c r="AW263" s="291">
        <f t="shared" si="275"/>
        <v>10966.153846153846</v>
      </c>
      <c r="AX263" s="291">
        <f t="shared" si="276"/>
        <v>10966.153846153846</v>
      </c>
      <c r="AY263" s="291">
        <f t="shared" si="277"/>
        <v>10966.153846153846</v>
      </c>
      <c r="AZ263" s="291">
        <f t="shared" si="278"/>
        <v>10966.153846153846</v>
      </c>
      <c r="BA263" s="291">
        <f t="shared" si="279"/>
        <v>10966.153846153846</v>
      </c>
      <c r="BB263" s="291">
        <f t="shared" si="280"/>
        <v>137076.92307692306</v>
      </c>
      <c r="BC263" s="291">
        <f t="shared" si="281"/>
        <v>20561.538461538457</v>
      </c>
      <c r="BE263" s="238">
        <f t="shared" si="232"/>
        <v>0</v>
      </c>
      <c r="BF263" s="200">
        <f t="shared" si="233"/>
        <v>0</v>
      </c>
      <c r="BG263" s="200">
        <f t="shared" si="234"/>
        <v>0</v>
      </c>
      <c r="BH263" s="200">
        <f t="shared" si="235"/>
        <v>0</v>
      </c>
      <c r="BI263" s="200">
        <f t="shared" si="236"/>
        <v>0</v>
      </c>
      <c r="BJ263" s="200">
        <f t="shared" si="237"/>
        <v>0</v>
      </c>
      <c r="BK263" s="200">
        <f t="shared" si="238"/>
        <v>0</v>
      </c>
      <c r="BL263" s="200">
        <f t="shared" si="239"/>
        <v>0</v>
      </c>
      <c r="BM263" s="200">
        <f t="shared" si="240"/>
        <v>0</v>
      </c>
      <c r="BN263" s="200">
        <f t="shared" si="241"/>
        <v>0</v>
      </c>
      <c r="BO263" s="200">
        <f t="shared" si="242"/>
        <v>0</v>
      </c>
      <c r="BP263" s="200">
        <f t="shared" si="243"/>
        <v>0</v>
      </c>
      <c r="BQ263" s="200">
        <f t="shared" si="244"/>
        <v>0</v>
      </c>
      <c r="BR263" s="200">
        <f t="shared" si="245"/>
        <v>0</v>
      </c>
      <c r="BS263" s="200">
        <f t="shared" si="246"/>
        <v>0</v>
      </c>
      <c r="BT263" s="200">
        <f t="shared" si="247"/>
        <v>0</v>
      </c>
      <c r="BU263" s="200">
        <f t="shared" si="248"/>
        <v>0</v>
      </c>
      <c r="BV263" s="200">
        <f t="shared" si="249"/>
        <v>0</v>
      </c>
      <c r="BW263" s="200">
        <f t="shared" si="250"/>
        <v>0</v>
      </c>
      <c r="BX263" s="200">
        <f t="shared" si="251"/>
        <v>0</v>
      </c>
      <c r="BY263" s="200">
        <f t="shared" si="252"/>
        <v>0</v>
      </c>
      <c r="BZ263" s="200">
        <f t="shared" si="253"/>
        <v>0</v>
      </c>
      <c r="CA263" s="200">
        <f t="shared" si="254"/>
        <v>0</v>
      </c>
      <c r="CB263" s="200">
        <f t="shared" si="255"/>
        <v>0</v>
      </c>
      <c r="CC263" s="238">
        <f t="shared" si="256"/>
        <v>0</v>
      </c>
      <c r="CD263" s="187">
        <f t="shared" si="282"/>
        <v>0</v>
      </c>
    </row>
    <row r="264" spans="1:82" ht="13.9" x14ac:dyDescent="0.4">
      <c r="A264" s="12" t="str">
        <f>'Fibre Optic'!A264</f>
        <v>CBH Sidings NG</v>
      </c>
      <c r="B264" s="12">
        <f>'Fibre Optic'!B264</f>
        <v>42</v>
      </c>
      <c r="C264" t="str">
        <f>'Fibre Optic'!C264</f>
        <v>Yerecoin</v>
      </c>
      <c r="D264" s="204">
        <f>'DORC build-up'!I208</f>
        <v>1.2</v>
      </c>
      <c r="E264" s="188">
        <v>0</v>
      </c>
      <c r="F264" s="188">
        <v>0</v>
      </c>
      <c r="G264" s="188">
        <v>0</v>
      </c>
      <c r="H264" s="188">
        <v>0</v>
      </c>
      <c r="I264" s="188">
        <v>0</v>
      </c>
      <c r="J264" s="188">
        <v>0</v>
      </c>
      <c r="K264" s="188">
        <v>0</v>
      </c>
      <c r="L264" s="188">
        <v>0</v>
      </c>
      <c r="M264" s="188">
        <v>0</v>
      </c>
      <c r="N264" s="188">
        <v>0</v>
      </c>
      <c r="O264" s="188">
        <v>0</v>
      </c>
      <c r="P264" s="188">
        <v>0</v>
      </c>
      <c r="Q264" s="188">
        <v>0</v>
      </c>
      <c r="R264" s="188">
        <v>0</v>
      </c>
      <c r="S264" s="188">
        <v>0</v>
      </c>
      <c r="T264" s="188">
        <v>0</v>
      </c>
      <c r="U264" s="188">
        <v>0</v>
      </c>
      <c r="V264" s="188">
        <v>0</v>
      </c>
      <c r="W264" s="188">
        <v>0</v>
      </c>
      <c r="X264" s="188">
        <v>0</v>
      </c>
      <c r="Y264" s="188">
        <v>0</v>
      </c>
      <c r="Z264" s="188">
        <v>0</v>
      </c>
      <c r="AA264" s="188">
        <v>0</v>
      </c>
      <c r="AB264" s="188">
        <v>0</v>
      </c>
      <c r="AC264" s="188">
        <v>0</v>
      </c>
      <c r="AE264" s="291">
        <f t="shared" si="257"/>
        <v>68538.461538461532</v>
      </c>
      <c r="AF264" s="291">
        <f t="shared" si="258"/>
        <v>939207.07938461541</v>
      </c>
      <c r="AG264" s="291">
        <f t="shared" si="259"/>
        <v>205615.3846153846</v>
      </c>
      <c r="AH264" s="291">
        <f t="shared" si="260"/>
        <v>20561.538461538457</v>
      </c>
      <c r="AI264" s="291">
        <f t="shared" si="261"/>
        <v>27415.384615384617</v>
      </c>
      <c r="AJ264" s="291">
        <f t="shared" si="262"/>
        <v>68538.461538461532</v>
      </c>
      <c r="AK264" s="291">
        <f t="shared" si="263"/>
        <v>469603.53969230771</v>
      </c>
      <c r="AL264" s="291">
        <f t="shared" si="264"/>
        <v>34269.230769230766</v>
      </c>
      <c r="AM264" s="291">
        <f t="shared" si="265"/>
        <v>6853.8461538461543</v>
      </c>
      <c r="AN264" s="291">
        <f t="shared" si="266"/>
        <v>234801.7698461542</v>
      </c>
      <c r="AO264" s="291">
        <f t="shared" si="267"/>
        <v>137076.92307692306</v>
      </c>
      <c r="AP264" s="291">
        <f t="shared" si="268"/>
        <v>34269.230769230766</v>
      </c>
      <c r="AQ264" s="291">
        <f t="shared" si="269"/>
        <v>41123.076923076915</v>
      </c>
      <c r="AR264" s="291">
        <f t="shared" si="270"/>
        <v>274153.84615384613</v>
      </c>
      <c r="AS264" s="291">
        <f t="shared" si="271"/>
        <v>54830.769230769234</v>
      </c>
      <c r="AT264" s="291">
        <f t="shared" si="272"/>
        <v>6853.8461538461543</v>
      </c>
      <c r="AU264" s="291">
        <f t="shared" si="273"/>
        <v>137076.92307692306</v>
      </c>
      <c r="AV264" s="291">
        <f t="shared" si="274"/>
        <v>10966.153846153846</v>
      </c>
      <c r="AW264" s="291">
        <f t="shared" si="275"/>
        <v>10966.153846153846</v>
      </c>
      <c r="AX264" s="291">
        <f t="shared" si="276"/>
        <v>10966.153846153846</v>
      </c>
      <c r="AY264" s="291">
        <f t="shared" si="277"/>
        <v>10966.153846153846</v>
      </c>
      <c r="AZ264" s="291">
        <f t="shared" si="278"/>
        <v>10966.153846153846</v>
      </c>
      <c r="BA264" s="291">
        <f t="shared" si="279"/>
        <v>10966.153846153846</v>
      </c>
      <c r="BB264" s="291">
        <f t="shared" si="280"/>
        <v>137076.92307692306</v>
      </c>
      <c r="BC264" s="291">
        <f t="shared" si="281"/>
        <v>20561.538461538457</v>
      </c>
      <c r="BE264" s="238">
        <f t="shared" si="232"/>
        <v>0</v>
      </c>
      <c r="BF264" s="200">
        <f t="shared" si="233"/>
        <v>0</v>
      </c>
      <c r="BG264" s="200">
        <f t="shared" si="234"/>
        <v>0</v>
      </c>
      <c r="BH264" s="200">
        <f t="shared" si="235"/>
        <v>0</v>
      </c>
      <c r="BI264" s="200">
        <f t="shared" si="236"/>
        <v>0</v>
      </c>
      <c r="BJ264" s="200">
        <f t="shared" si="237"/>
        <v>0</v>
      </c>
      <c r="BK264" s="200">
        <f t="shared" si="238"/>
        <v>0</v>
      </c>
      <c r="BL264" s="200">
        <f t="shared" si="239"/>
        <v>0</v>
      </c>
      <c r="BM264" s="200">
        <f t="shared" si="240"/>
        <v>0</v>
      </c>
      <c r="BN264" s="200">
        <f t="shared" si="241"/>
        <v>0</v>
      </c>
      <c r="BO264" s="200">
        <f t="shared" si="242"/>
        <v>0</v>
      </c>
      <c r="BP264" s="200">
        <f t="shared" si="243"/>
        <v>0</v>
      </c>
      <c r="BQ264" s="200">
        <f t="shared" si="244"/>
        <v>0</v>
      </c>
      <c r="BR264" s="200">
        <f t="shared" si="245"/>
        <v>0</v>
      </c>
      <c r="BS264" s="200">
        <f t="shared" si="246"/>
        <v>0</v>
      </c>
      <c r="BT264" s="200">
        <f t="shared" si="247"/>
        <v>0</v>
      </c>
      <c r="BU264" s="200">
        <f t="shared" si="248"/>
        <v>0</v>
      </c>
      <c r="BV264" s="200">
        <f t="shared" si="249"/>
        <v>0</v>
      </c>
      <c r="BW264" s="200">
        <f t="shared" si="250"/>
        <v>0</v>
      </c>
      <c r="BX264" s="200">
        <f t="shared" si="251"/>
        <v>0</v>
      </c>
      <c r="BY264" s="200">
        <f t="shared" si="252"/>
        <v>0</v>
      </c>
      <c r="BZ264" s="200">
        <f t="shared" si="253"/>
        <v>0</v>
      </c>
      <c r="CA264" s="200">
        <f t="shared" si="254"/>
        <v>0</v>
      </c>
      <c r="CB264" s="200">
        <f t="shared" si="255"/>
        <v>0</v>
      </c>
      <c r="CC264" s="238">
        <f t="shared" si="256"/>
        <v>0</v>
      </c>
      <c r="CD264" s="187">
        <f t="shared" si="282"/>
        <v>0</v>
      </c>
    </row>
    <row r="265" spans="1:82" ht="13.9" x14ac:dyDescent="0.4">
      <c r="A265" s="12" t="str">
        <f>'Fibre Optic'!A265</f>
        <v>CBH Sidings NG</v>
      </c>
      <c r="B265" s="12">
        <f>'Fibre Optic'!B265</f>
        <v>42</v>
      </c>
      <c r="C265" t="str">
        <f>'Fibre Optic'!C265</f>
        <v>York</v>
      </c>
      <c r="D265" s="204">
        <f>'DORC build-up'!I209</f>
        <v>1.3</v>
      </c>
      <c r="E265" s="188">
        <v>0</v>
      </c>
      <c r="F265" s="188">
        <v>0</v>
      </c>
      <c r="G265" s="188">
        <v>0</v>
      </c>
      <c r="H265" s="188">
        <v>0</v>
      </c>
      <c r="I265" s="188">
        <v>0</v>
      </c>
      <c r="J265" s="188">
        <v>0</v>
      </c>
      <c r="K265" s="188">
        <v>0</v>
      </c>
      <c r="L265" s="188">
        <v>0</v>
      </c>
      <c r="M265" s="188">
        <v>0</v>
      </c>
      <c r="N265" s="188">
        <v>0</v>
      </c>
      <c r="O265" s="188">
        <v>0</v>
      </c>
      <c r="P265" s="188">
        <v>0</v>
      </c>
      <c r="Q265" s="188">
        <v>0</v>
      </c>
      <c r="R265" s="188">
        <v>0</v>
      </c>
      <c r="S265" s="188">
        <v>0</v>
      </c>
      <c r="T265" s="188">
        <v>0</v>
      </c>
      <c r="U265" s="188">
        <v>0</v>
      </c>
      <c r="V265" s="188">
        <v>0</v>
      </c>
      <c r="W265" s="188">
        <v>0</v>
      </c>
      <c r="X265" s="188">
        <v>0</v>
      </c>
      <c r="Y265" s="188">
        <v>0</v>
      </c>
      <c r="Z265" s="188">
        <v>0</v>
      </c>
      <c r="AA265" s="188">
        <v>0</v>
      </c>
      <c r="AB265" s="188">
        <v>0</v>
      </c>
      <c r="AC265" s="188">
        <v>0</v>
      </c>
      <c r="AE265" s="291">
        <f t="shared" si="257"/>
        <v>68538.461538461532</v>
      </c>
      <c r="AF265" s="291">
        <f t="shared" si="258"/>
        <v>939207.07938461541</v>
      </c>
      <c r="AG265" s="291">
        <f t="shared" si="259"/>
        <v>205615.3846153846</v>
      </c>
      <c r="AH265" s="291">
        <f t="shared" si="260"/>
        <v>20561.538461538457</v>
      </c>
      <c r="AI265" s="291">
        <f t="shared" si="261"/>
        <v>27415.384615384617</v>
      </c>
      <c r="AJ265" s="291">
        <f t="shared" si="262"/>
        <v>68538.461538461532</v>
      </c>
      <c r="AK265" s="291">
        <f t="shared" si="263"/>
        <v>469603.53969230771</v>
      </c>
      <c r="AL265" s="291">
        <f t="shared" si="264"/>
        <v>34269.230769230766</v>
      </c>
      <c r="AM265" s="291">
        <f t="shared" si="265"/>
        <v>6853.8461538461543</v>
      </c>
      <c r="AN265" s="291">
        <f t="shared" si="266"/>
        <v>234801.7698461542</v>
      </c>
      <c r="AO265" s="291">
        <f t="shared" si="267"/>
        <v>137076.92307692306</v>
      </c>
      <c r="AP265" s="291">
        <f t="shared" si="268"/>
        <v>34269.230769230766</v>
      </c>
      <c r="AQ265" s="291">
        <f t="shared" si="269"/>
        <v>41123.076923076915</v>
      </c>
      <c r="AR265" s="291">
        <f t="shared" si="270"/>
        <v>274153.84615384613</v>
      </c>
      <c r="AS265" s="291">
        <f t="shared" si="271"/>
        <v>54830.769230769234</v>
      </c>
      <c r="AT265" s="291">
        <f t="shared" si="272"/>
        <v>6853.8461538461543</v>
      </c>
      <c r="AU265" s="291">
        <f t="shared" si="273"/>
        <v>137076.92307692306</v>
      </c>
      <c r="AV265" s="291">
        <f t="shared" si="274"/>
        <v>10966.153846153846</v>
      </c>
      <c r="AW265" s="291">
        <f t="shared" si="275"/>
        <v>10966.153846153846</v>
      </c>
      <c r="AX265" s="291">
        <f t="shared" si="276"/>
        <v>10966.153846153846</v>
      </c>
      <c r="AY265" s="291">
        <f t="shared" si="277"/>
        <v>10966.153846153846</v>
      </c>
      <c r="AZ265" s="291">
        <f t="shared" si="278"/>
        <v>10966.153846153846</v>
      </c>
      <c r="BA265" s="291">
        <f t="shared" si="279"/>
        <v>10966.153846153846</v>
      </c>
      <c r="BB265" s="291">
        <f t="shared" si="280"/>
        <v>137076.92307692306</v>
      </c>
      <c r="BC265" s="291">
        <f t="shared" si="281"/>
        <v>20561.538461538457</v>
      </c>
      <c r="BE265" s="238">
        <f t="shared" si="232"/>
        <v>0</v>
      </c>
      <c r="BF265" s="200">
        <f t="shared" si="233"/>
        <v>0</v>
      </c>
      <c r="BG265" s="200">
        <f t="shared" si="234"/>
        <v>0</v>
      </c>
      <c r="BH265" s="200">
        <f t="shared" si="235"/>
        <v>0</v>
      </c>
      <c r="BI265" s="200">
        <f t="shared" si="236"/>
        <v>0</v>
      </c>
      <c r="BJ265" s="200">
        <f t="shared" si="237"/>
        <v>0</v>
      </c>
      <c r="BK265" s="200">
        <f t="shared" si="238"/>
        <v>0</v>
      </c>
      <c r="BL265" s="200">
        <f t="shared" si="239"/>
        <v>0</v>
      </c>
      <c r="BM265" s="200">
        <f t="shared" si="240"/>
        <v>0</v>
      </c>
      <c r="BN265" s="200">
        <f t="shared" si="241"/>
        <v>0</v>
      </c>
      <c r="BO265" s="200">
        <f t="shared" si="242"/>
        <v>0</v>
      </c>
      <c r="BP265" s="200">
        <f t="shared" si="243"/>
        <v>0</v>
      </c>
      <c r="BQ265" s="200">
        <f t="shared" si="244"/>
        <v>0</v>
      </c>
      <c r="BR265" s="200">
        <f t="shared" si="245"/>
        <v>0</v>
      </c>
      <c r="BS265" s="200">
        <f t="shared" si="246"/>
        <v>0</v>
      </c>
      <c r="BT265" s="200">
        <f t="shared" si="247"/>
        <v>0</v>
      </c>
      <c r="BU265" s="200">
        <f t="shared" si="248"/>
        <v>0</v>
      </c>
      <c r="BV265" s="200">
        <f t="shared" si="249"/>
        <v>0</v>
      </c>
      <c r="BW265" s="200">
        <f t="shared" si="250"/>
        <v>0</v>
      </c>
      <c r="BX265" s="200">
        <f t="shared" si="251"/>
        <v>0</v>
      </c>
      <c r="BY265" s="200">
        <f t="shared" si="252"/>
        <v>0</v>
      </c>
      <c r="BZ265" s="200">
        <f t="shared" si="253"/>
        <v>0</v>
      </c>
      <c r="CA265" s="200">
        <f t="shared" si="254"/>
        <v>0</v>
      </c>
      <c r="CB265" s="200">
        <f t="shared" si="255"/>
        <v>0</v>
      </c>
      <c r="CC265" s="238">
        <f t="shared" si="256"/>
        <v>0</v>
      </c>
      <c r="CD265" s="187">
        <f t="shared" si="282"/>
        <v>0</v>
      </c>
    </row>
    <row r="266" spans="1:82" ht="13.9" x14ac:dyDescent="0.4">
      <c r="A266" s="12" t="str">
        <f>'Fibre Optic'!A266</f>
        <v>CBH Sidings NG</v>
      </c>
      <c r="B266" s="12">
        <f>'Fibre Optic'!B266</f>
        <v>42</v>
      </c>
      <c r="C266" t="str">
        <f>'Fibre Optic'!C266</f>
        <v>Yornaning</v>
      </c>
      <c r="D266" s="204">
        <f>'DORC build-up'!I210</f>
        <v>1.3</v>
      </c>
      <c r="E266" s="188">
        <v>0</v>
      </c>
      <c r="F266" s="188">
        <v>0</v>
      </c>
      <c r="G266" s="188">
        <v>0</v>
      </c>
      <c r="H266" s="188">
        <v>0</v>
      </c>
      <c r="I266" s="188">
        <v>0</v>
      </c>
      <c r="J266" s="188">
        <v>0</v>
      </c>
      <c r="K266" s="188">
        <v>0</v>
      </c>
      <c r="L266" s="188">
        <v>0</v>
      </c>
      <c r="M266" s="188">
        <v>0</v>
      </c>
      <c r="N266" s="188">
        <v>0</v>
      </c>
      <c r="O266" s="188">
        <v>0</v>
      </c>
      <c r="P266" s="188">
        <v>0</v>
      </c>
      <c r="Q266" s="188">
        <v>0</v>
      </c>
      <c r="R266" s="188">
        <v>0</v>
      </c>
      <c r="S266" s="188">
        <v>0</v>
      </c>
      <c r="T266" s="188">
        <v>0</v>
      </c>
      <c r="U266" s="188">
        <v>0</v>
      </c>
      <c r="V266" s="188">
        <v>0</v>
      </c>
      <c r="W266" s="188">
        <v>0</v>
      </c>
      <c r="X266" s="188">
        <v>0</v>
      </c>
      <c r="Y266" s="188">
        <v>0</v>
      </c>
      <c r="Z266" s="188">
        <v>0</v>
      </c>
      <c r="AA266" s="188">
        <v>0</v>
      </c>
      <c r="AB266" s="188">
        <v>0</v>
      </c>
      <c r="AC266" s="188">
        <v>0</v>
      </c>
      <c r="AE266" s="291">
        <f t="shared" si="257"/>
        <v>68538.461538461532</v>
      </c>
      <c r="AF266" s="291">
        <f t="shared" si="258"/>
        <v>939207.07938461541</v>
      </c>
      <c r="AG266" s="291">
        <f t="shared" si="259"/>
        <v>205615.3846153846</v>
      </c>
      <c r="AH266" s="291">
        <f t="shared" si="260"/>
        <v>20561.538461538457</v>
      </c>
      <c r="AI266" s="291">
        <f t="shared" si="261"/>
        <v>27415.384615384617</v>
      </c>
      <c r="AJ266" s="291">
        <f t="shared" si="262"/>
        <v>68538.461538461532</v>
      </c>
      <c r="AK266" s="291">
        <f t="shared" si="263"/>
        <v>469603.53969230771</v>
      </c>
      <c r="AL266" s="291">
        <f t="shared" si="264"/>
        <v>34269.230769230766</v>
      </c>
      <c r="AM266" s="291">
        <f t="shared" si="265"/>
        <v>6853.8461538461543</v>
      </c>
      <c r="AN266" s="291">
        <f t="shared" si="266"/>
        <v>234801.7698461542</v>
      </c>
      <c r="AO266" s="291">
        <f t="shared" si="267"/>
        <v>137076.92307692306</v>
      </c>
      <c r="AP266" s="291">
        <f t="shared" si="268"/>
        <v>34269.230769230766</v>
      </c>
      <c r="AQ266" s="291">
        <f t="shared" si="269"/>
        <v>41123.076923076915</v>
      </c>
      <c r="AR266" s="291">
        <f t="shared" si="270"/>
        <v>274153.84615384613</v>
      </c>
      <c r="AS266" s="291">
        <f t="shared" si="271"/>
        <v>54830.769230769234</v>
      </c>
      <c r="AT266" s="291">
        <f t="shared" si="272"/>
        <v>6853.8461538461543</v>
      </c>
      <c r="AU266" s="291">
        <f t="shared" si="273"/>
        <v>137076.92307692306</v>
      </c>
      <c r="AV266" s="291">
        <f t="shared" si="274"/>
        <v>10966.153846153846</v>
      </c>
      <c r="AW266" s="291">
        <f t="shared" si="275"/>
        <v>10966.153846153846</v>
      </c>
      <c r="AX266" s="291">
        <f t="shared" si="276"/>
        <v>10966.153846153846</v>
      </c>
      <c r="AY266" s="291">
        <f t="shared" si="277"/>
        <v>10966.153846153846</v>
      </c>
      <c r="AZ266" s="291">
        <f t="shared" si="278"/>
        <v>10966.153846153846</v>
      </c>
      <c r="BA266" s="291">
        <f t="shared" si="279"/>
        <v>10966.153846153846</v>
      </c>
      <c r="BB266" s="291">
        <f t="shared" si="280"/>
        <v>137076.92307692306</v>
      </c>
      <c r="BC266" s="291">
        <f t="shared" si="281"/>
        <v>20561.538461538457</v>
      </c>
      <c r="BE266" s="238">
        <f t="shared" si="232"/>
        <v>0</v>
      </c>
      <c r="BF266" s="200">
        <f t="shared" si="233"/>
        <v>0</v>
      </c>
      <c r="BG266" s="200">
        <f t="shared" si="234"/>
        <v>0</v>
      </c>
      <c r="BH266" s="200">
        <f t="shared" si="235"/>
        <v>0</v>
      </c>
      <c r="BI266" s="200">
        <f t="shared" si="236"/>
        <v>0</v>
      </c>
      <c r="BJ266" s="200">
        <f t="shared" si="237"/>
        <v>0</v>
      </c>
      <c r="BK266" s="200">
        <f t="shared" si="238"/>
        <v>0</v>
      </c>
      <c r="BL266" s="200">
        <f t="shared" si="239"/>
        <v>0</v>
      </c>
      <c r="BM266" s="200">
        <f t="shared" si="240"/>
        <v>0</v>
      </c>
      <c r="BN266" s="200">
        <f t="shared" si="241"/>
        <v>0</v>
      </c>
      <c r="BO266" s="200">
        <f t="shared" si="242"/>
        <v>0</v>
      </c>
      <c r="BP266" s="200">
        <f t="shared" si="243"/>
        <v>0</v>
      </c>
      <c r="BQ266" s="200">
        <f t="shared" si="244"/>
        <v>0</v>
      </c>
      <c r="BR266" s="200">
        <f t="shared" si="245"/>
        <v>0</v>
      </c>
      <c r="BS266" s="200">
        <f t="shared" si="246"/>
        <v>0</v>
      </c>
      <c r="BT266" s="200">
        <f t="shared" si="247"/>
        <v>0</v>
      </c>
      <c r="BU266" s="200">
        <f t="shared" si="248"/>
        <v>0</v>
      </c>
      <c r="BV266" s="200">
        <f t="shared" si="249"/>
        <v>0</v>
      </c>
      <c r="BW266" s="200">
        <f t="shared" si="250"/>
        <v>0</v>
      </c>
      <c r="BX266" s="200">
        <f t="shared" si="251"/>
        <v>0</v>
      </c>
      <c r="BY266" s="200">
        <f t="shared" si="252"/>
        <v>0</v>
      </c>
      <c r="BZ266" s="200">
        <f t="shared" si="253"/>
        <v>0</v>
      </c>
      <c r="CA266" s="200">
        <f t="shared" si="254"/>
        <v>0</v>
      </c>
      <c r="CB266" s="200">
        <f t="shared" si="255"/>
        <v>0</v>
      </c>
      <c r="CC266" s="238">
        <f t="shared" si="256"/>
        <v>0</v>
      </c>
      <c r="CD266" s="187">
        <f t="shared" si="282"/>
        <v>0</v>
      </c>
    </row>
    <row r="267" spans="1:82" ht="13.9" x14ac:dyDescent="0.4">
      <c r="A267" s="12" t="str">
        <f>'Fibre Optic'!A267</f>
        <v>Sidings &amp; Other</v>
      </c>
      <c r="B267" s="12">
        <f>'Fibre Optic'!B267</f>
        <v>43</v>
      </c>
      <c r="C267" t="str">
        <f>'Fibre Optic'!C267</f>
        <v>Kwinana to Kwinana Alcoa</v>
      </c>
      <c r="D267" s="204">
        <f>'DORC build-up'!I211</f>
        <v>1.2</v>
      </c>
      <c r="E267" s="188">
        <v>0</v>
      </c>
      <c r="F267" s="188">
        <v>0</v>
      </c>
      <c r="G267" s="188">
        <v>0</v>
      </c>
      <c r="H267" s="188">
        <v>0</v>
      </c>
      <c r="I267" s="188">
        <v>0</v>
      </c>
      <c r="J267" s="188">
        <v>1</v>
      </c>
      <c r="K267" s="188">
        <v>0</v>
      </c>
      <c r="L267" s="188">
        <v>0</v>
      </c>
      <c r="M267" s="188">
        <v>0</v>
      </c>
      <c r="N267" s="188">
        <v>0</v>
      </c>
      <c r="O267" s="188">
        <v>2</v>
      </c>
      <c r="P267" s="188">
        <v>0</v>
      </c>
      <c r="Q267" s="188">
        <v>0</v>
      </c>
      <c r="R267" s="188">
        <v>0</v>
      </c>
      <c r="S267" s="188">
        <v>4</v>
      </c>
      <c r="T267" s="188">
        <v>0</v>
      </c>
      <c r="U267" s="188">
        <v>0</v>
      </c>
      <c r="V267" s="188">
        <v>0</v>
      </c>
      <c r="W267" s="188">
        <v>0</v>
      </c>
      <c r="X267" s="188">
        <v>0</v>
      </c>
      <c r="Y267" s="188">
        <v>0</v>
      </c>
      <c r="Z267" s="188">
        <v>4</v>
      </c>
      <c r="AA267" s="188">
        <v>0</v>
      </c>
      <c r="AB267" s="188">
        <v>0</v>
      </c>
      <c r="AC267" s="188">
        <v>0</v>
      </c>
      <c r="AE267" s="291">
        <f t="shared" si="257"/>
        <v>68538.461538461532</v>
      </c>
      <c r="AF267" s="291">
        <f t="shared" si="258"/>
        <v>939207.07938461541</v>
      </c>
      <c r="AG267" s="291">
        <f t="shared" si="259"/>
        <v>205615.3846153846</v>
      </c>
      <c r="AH267" s="291">
        <f t="shared" si="260"/>
        <v>20561.538461538457</v>
      </c>
      <c r="AI267" s="291">
        <f t="shared" si="261"/>
        <v>27415.384615384617</v>
      </c>
      <c r="AJ267" s="291">
        <f t="shared" si="262"/>
        <v>68538.461538461532</v>
      </c>
      <c r="AK267" s="291">
        <f t="shared" si="263"/>
        <v>469603.53969230771</v>
      </c>
      <c r="AL267" s="291">
        <f t="shared" si="264"/>
        <v>34269.230769230766</v>
      </c>
      <c r="AM267" s="291">
        <f t="shared" si="265"/>
        <v>6853.8461538461543</v>
      </c>
      <c r="AN267" s="291">
        <f t="shared" si="266"/>
        <v>234801.7698461542</v>
      </c>
      <c r="AO267" s="291">
        <f t="shared" si="267"/>
        <v>137076.92307692306</v>
      </c>
      <c r="AP267" s="291">
        <f t="shared" si="268"/>
        <v>34269.230769230766</v>
      </c>
      <c r="AQ267" s="291">
        <f t="shared" si="269"/>
        <v>41123.076923076915</v>
      </c>
      <c r="AR267" s="291">
        <f t="shared" si="270"/>
        <v>274153.84615384613</v>
      </c>
      <c r="AS267" s="291">
        <f t="shared" si="271"/>
        <v>54830.769230769234</v>
      </c>
      <c r="AT267" s="291">
        <f t="shared" si="272"/>
        <v>6853.8461538461543</v>
      </c>
      <c r="AU267" s="291">
        <f t="shared" si="273"/>
        <v>137076.92307692306</v>
      </c>
      <c r="AV267" s="291">
        <f t="shared" si="274"/>
        <v>10966.153846153846</v>
      </c>
      <c r="AW267" s="291">
        <f t="shared" si="275"/>
        <v>10966.153846153846</v>
      </c>
      <c r="AX267" s="291">
        <f t="shared" si="276"/>
        <v>10966.153846153846</v>
      </c>
      <c r="AY267" s="291">
        <f t="shared" si="277"/>
        <v>10966.153846153846</v>
      </c>
      <c r="AZ267" s="291">
        <f t="shared" si="278"/>
        <v>10966.153846153846</v>
      </c>
      <c r="BA267" s="291">
        <f t="shared" si="279"/>
        <v>10966.153846153846</v>
      </c>
      <c r="BB267" s="291">
        <f t="shared" si="280"/>
        <v>137076.92307692306</v>
      </c>
      <c r="BC267" s="291">
        <f t="shared" si="281"/>
        <v>20561.538461538457</v>
      </c>
      <c r="BE267" s="238">
        <f t="shared" si="232"/>
        <v>0</v>
      </c>
      <c r="BF267" s="200">
        <f t="shared" si="233"/>
        <v>0</v>
      </c>
      <c r="BG267" s="200">
        <f t="shared" si="234"/>
        <v>0</v>
      </c>
      <c r="BH267" s="200">
        <f t="shared" si="235"/>
        <v>0</v>
      </c>
      <c r="BI267" s="200">
        <f t="shared" si="236"/>
        <v>0</v>
      </c>
      <c r="BJ267" s="200">
        <f t="shared" si="237"/>
        <v>82246.153846153829</v>
      </c>
      <c r="BK267" s="200">
        <f t="shared" si="238"/>
        <v>0</v>
      </c>
      <c r="BL267" s="200">
        <f t="shared" si="239"/>
        <v>0</v>
      </c>
      <c r="BM267" s="200">
        <f t="shared" si="240"/>
        <v>0</v>
      </c>
      <c r="BN267" s="200">
        <f t="shared" si="241"/>
        <v>0</v>
      </c>
      <c r="BO267" s="200">
        <f t="shared" si="242"/>
        <v>328984.61538461532</v>
      </c>
      <c r="BP267" s="200">
        <f t="shared" si="243"/>
        <v>0</v>
      </c>
      <c r="BQ267" s="200">
        <f t="shared" si="244"/>
        <v>0</v>
      </c>
      <c r="BR267" s="200">
        <f t="shared" si="245"/>
        <v>0</v>
      </c>
      <c r="BS267" s="200">
        <f t="shared" si="246"/>
        <v>263187.69230769231</v>
      </c>
      <c r="BT267" s="200">
        <f t="shared" si="247"/>
        <v>0</v>
      </c>
      <c r="BU267" s="200">
        <f t="shared" si="248"/>
        <v>0</v>
      </c>
      <c r="BV267" s="200">
        <f t="shared" si="249"/>
        <v>0</v>
      </c>
      <c r="BW267" s="200">
        <f t="shared" si="250"/>
        <v>0</v>
      </c>
      <c r="BX267" s="200">
        <f t="shared" si="251"/>
        <v>0</v>
      </c>
      <c r="BY267" s="200">
        <f t="shared" si="252"/>
        <v>0</v>
      </c>
      <c r="BZ267" s="200">
        <f t="shared" si="253"/>
        <v>52637.538461538461</v>
      </c>
      <c r="CA267" s="200">
        <f t="shared" si="254"/>
        <v>0</v>
      </c>
      <c r="CB267" s="200">
        <f t="shared" si="255"/>
        <v>0</v>
      </c>
      <c r="CC267" s="238">
        <f t="shared" si="256"/>
        <v>0</v>
      </c>
      <c r="CD267" s="187">
        <f t="shared" si="282"/>
        <v>727056</v>
      </c>
    </row>
    <row r="268" spans="1:82" ht="13.9" x14ac:dyDescent="0.4">
      <c r="A268" s="12" t="str">
        <f>'Fibre Optic'!A268</f>
        <v>Sidings &amp; Other</v>
      </c>
      <c r="B268" s="12">
        <f>'Fibre Optic'!B268</f>
        <v>43</v>
      </c>
      <c r="C268" t="str">
        <f>'Fibre Optic'!C268</f>
        <v>Kwinana to Kwinana West</v>
      </c>
      <c r="D268" s="204">
        <f>'DORC build-up'!I212</f>
        <v>1.2</v>
      </c>
      <c r="E268" s="188">
        <v>0</v>
      </c>
      <c r="F268" s="188">
        <v>0</v>
      </c>
      <c r="G268" s="188">
        <v>0</v>
      </c>
      <c r="H268" s="188">
        <v>0</v>
      </c>
      <c r="I268" s="188">
        <v>0</v>
      </c>
      <c r="J268" s="188">
        <v>0</v>
      </c>
      <c r="K268" s="188">
        <v>0</v>
      </c>
      <c r="L268" s="188">
        <v>0</v>
      </c>
      <c r="M268" s="188">
        <v>0</v>
      </c>
      <c r="N268" s="188">
        <v>0</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E268" s="291">
        <f t="shared" si="257"/>
        <v>68538.461538461532</v>
      </c>
      <c r="AF268" s="291">
        <f t="shared" si="258"/>
        <v>939207.07938461541</v>
      </c>
      <c r="AG268" s="291">
        <f t="shared" si="259"/>
        <v>205615.3846153846</v>
      </c>
      <c r="AH268" s="291">
        <f t="shared" si="260"/>
        <v>20561.538461538457</v>
      </c>
      <c r="AI268" s="291">
        <f t="shared" si="261"/>
        <v>27415.384615384617</v>
      </c>
      <c r="AJ268" s="291">
        <f t="shared" si="262"/>
        <v>68538.461538461532</v>
      </c>
      <c r="AK268" s="291">
        <f t="shared" si="263"/>
        <v>469603.53969230771</v>
      </c>
      <c r="AL268" s="291">
        <f t="shared" si="264"/>
        <v>34269.230769230766</v>
      </c>
      <c r="AM268" s="291">
        <f t="shared" si="265"/>
        <v>6853.8461538461543</v>
      </c>
      <c r="AN268" s="291">
        <f t="shared" si="266"/>
        <v>234801.7698461542</v>
      </c>
      <c r="AO268" s="291">
        <f t="shared" si="267"/>
        <v>137076.92307692306</v>
      </c>
      <c r="AP268" s="291">
        <f t="shared" si="268"/>
        <v>34269.230769230766</v>
      </c>
      <c r="AQ268" s="291">
        <f t="shared" si="269"/>
        <v>41123.076923076915</v>
      </c>
      <c r="AR268" s="291">
        <f t="shared" si="270"/>
        <v>274153.84615384613</v>
      </c>
      <c r="AS268" s="291">
        <f t="shared" si="271"/>
        <v>54830.769230769234</v>
      </c>
      <c r="AT268" s="291">
        <f t="shared" si="272"/>
        <v>6853.8461538461543</v>
      </c>
      <c r="AU268" s="291">
        <f t="shared" si="273"/>
        <v>137076.92307692306</v>
      </c>
      <c r="AV268" s="291">
        <f t="shared" si="274"/>
        <v>10966.153846153846</v>
      </c>
      <c r="AW268" s="291">
        <f t="shared" si="275"/>
        <v>10966.153846153846</v>
      </c>
      <c r="AX268" s="291">
        <f t="shared" si="276"/>
        <v>10966.153846153846</v>
      </c>
      <c r="AY268" s="291">
        <f t="shared" si="277"/>
        <v>10966.153846153846</v>
      </c>
      <c r="AZ268" s="291">
        <f t="shared" si="278"/>
        <v>10966.153846153846</v>
      </c>
      <c r="BA268" s="291">
        <f t="shared" si="279"/>
        <v>10966.153846153846</v>
      </c>
      <c r="BB268" s="291">
        <f t="shared" si="280"/>
        <v>137076.92307692306</v>
      </c>
      <c r="BC268" s="291">
        <f t="shared" si="281"/>
        <v>20561.538461538457</v>
      </c>
      <c r="BE268" s="238">
        <f t="shared" si="232"/>
        <v>0</v>
      </c>
      <c r="BF268" s="200">
        <f t="shared" si="233"/>
        <v>0</v>
      </c>
      <c r="BG268" s="200">
        <f t="shared" si="234"/>
        <v>0</v>
      </c>
      <c r="BH268" s="200">
        <f t="shared" si="235"/>
        <v>0</v>
      </c>
      <c r="BI268" s="200">
        <f t="shared" si="236"/>
        <v>0</v>
      </c>
      <c r="BJ268" s="200">
        <f t="shared" si="237"/>
        <v>0</v>
      </c>
      <c r="BK268" s="200">
        <f t="shared" si="238"/>
        <v>0</v>
      </c>
      <c r="BL268" s="200">
        <f t="shared" si="239"/>
        <v>0</v>
      </c>
      <c r="BM268" s="200">
        <f t="shared" si="240"/>
        <v>0</v>
      </c>
      <c r="BN268" s="200">
        <f t="shared" si="241"/>
        <v>0</v>
      </c>
      <c r="BO268" s="200">
        <f t="shared" si="242"/>
        <v>0</v>
      </c>
      <c r="BP268" s="200">
        <f t="shared" si="243"/>
        <v>0</v>
      </c>
      <c r="BQ268" s="200">
        <f t="shared" si="244"/>
        <v>0</v>
      </c>
      <c r="BR268" s="200">
        <f t="shared" si="245"/>
        <v>0</v>
      </c>
      <c r="BS268" s="200">
        <f t="shared" si="246"/>
        <v>0</v>
      </c>
      <c r="BT268" s="200">
        <f t="shared" si="247"/>
        <v>0</v>
      </c>
      <c r="BU268" s="200">
        <f t="shared" si="248"/>
        <v>0</v>
      </c>
      <c r="BV268" s="200">
        <f t="shared" si="249"/>
        <v>0</v>
      </c>
      <c r="BW268" s="200">
        <f t="shared" si="250"/>
        <v>0</v>
      </c>
      <c r="BX268" s="200">
        <f t="shared" si="251"/>
        <v>0</v>
      </c>
      <c r="BY268" s="200">
        <f t="shared" si="252"/>
        <v>0</v>
      </c>
      <c r="BZ268" s="200">
        <f t="shared" si="253"/>
        <v>0</v>
      </c>
      <c r="CA268" s="200">
        <f t="shared" si="254"/>
        <v>0</v>
      </c>
      <c r="CB268" s="200">
        <f t="shared" si="255"/>
        <v>0</v>
      </c>
      <c r="CC268" s="238">
        <f t="shared" si="256"/>
        <v>0</v>
      </c>
      <c r="CD268" s="187">
        <f t="shared" si="282"/>
        <v>0</v>
      </c>
    </row>
    <row r="269" spans="1:82" ht="13.9" x14ac:dyDescent="0.4">
      <c r="A269" s="12" t="str">
        <f>'Fibre Optic'!A269</f>
        <v>Sidings &amp; Other</v>
      </c>
      <c r="B269" s="12">
        <f>'Fibre Optic'!B269</f>
        <v>43</v>
      </c>
      <c r="C269" t="str">
        <f>'Fibre Optic'!C269</f>
        <v>Kwinana West to Kwinana KBT</v>
      </c>
      <c r="D269" s="204">
        <f>'DORC build-up'!I213</f>
        <v>1</v>
      </c>
      <c r="E269" s="188">
        <v>0</v>
      </c>
      <c r="F269" s="188">
        <v>0</v>
      </c>
      <c r="G269" s="188">
        <v>0</v>
      </c>
      <c r="H269" s="188">
        <v>0</v>
      </c>
      <c r="I269" s="188">
        <v>0</v>
      </c>
      <c r="J269" s="188">
        <v>0</v>
      </c>
      <c r="K269" s="188">
        <v>0</v>
      </c>
      <c r="L269" s="188">
        <v>0</v>
      </c>
      <c r="M269" s="188">
        <v>0</v>
      </c>
      <c r="N269" s="188">
        <v>0</v>
      </c>
      <c r="O269" s="188">
        <v>0</v>
      </c>
      <c r="P269" s="188">
        <v>0</v>
      </c>
      <c r="Q269" s="188">
        <v>0</v>
      </c>
      <c r="R269" s="188">
        <v>0</v>
      </c>
      <c r="S269" s="188">
        <v>0</v>
      </c>
      <c r="T269" s="188">
        <v>0</v>
      </c>
      <c r="U269" s="188">
        <v>0</v>
      </c>
      <c r="V269" s="188">
        <v>0</v>
      </c>
      <c r="W269" s="188">
        <v>0</v>
      </c>
      <c r="X269" s="188">
        <v>0</v>
      </c>
      <c r="Y269" s="188">
        <v>0</v>
      </c>
      <c r="Z269" s="188">
        <v>0</v>
      </c>
      <c r="AA269" s="188">
        <v>0</v>
      </c>
      <c r="AB269" s="188">
        <v>0</v>
      </c>
      <c r="AC269" s="188">
        <v>0</v>
      </c>
      <c r="AE269" s="291">
        <f t="shared" si="257"/>
        <v>68538.461538461532</v>
      </c>
      <c r="AF269" s="291">
        <f t="shared" si="258"/>
        <v>939207.07938461541</v>
      </c>
      <c r="AG269" s="291">
        <f t="shared" si="259"/>
        <v>205615.3846153846</v>
      </c>
      <c r="AH269" s="291">
        <f t="shared" si="260"/>
        <v>20561.538461538457</v>
      </c>
      <c r="AI269" s="291">
        <f t="shared" si="261"/>
        <v>27415.384615384617</v>
      </c>
      <c r="AJ269" s="291">
        <f t="shared" si="262"/>
        <v>68538.461538461532</v>
      </c>
      <c r="AK269" s="291">
        <f t="shared" si="263"/>
        <v>469603.53969230771</v>
      </c>
      <c r="AL269" s="291">
        <f t="shared" si="264"/>
        <v>34269.230769230766</v>
      </c>
      <c r="AM269" s="291">
        <f t="shared" si="265"/>
        <v>6853.8461538461543</v>
      </c>
      <c r="AN269" s="291">
        <f t="shared" si="266"/>
        <v>234801.7698461542</v>
      </c>
      <c r="AO269" s="291">
        <f t="shared" si="267"/>
        <v>137076.92307692306</v>
      </c>
      <c r="AP269" s="291">
        <f t="shared" si="268"/>
        <v>34269.230769230766</v>
      </c>
      <c r="AQ269" s="291">
        <f t="shared" si="269"/>
        <v>41123.076923076915</v>
      </c>
      <c r="AR269" s="291">
        <f t="shared" si="270"/>
        <v>274153.84615384613</v>
      </c>
      <c r="AS269" s="291">
        <f t="shared" si="271"/>
        <v>54830.769230769234</v>
      </c>
      <c r="AT269" s="291">
        <f t="shared" si="272"/>
        <v>6853.8461538461543</v>
      </c>
      <c r="AU269" s="291">
        <f t="shared" si="273"/>
        <v>137076.92307692306</v>
      </c>
      <c r="AV269" s="291">
        <f t="shared" si="274"/>
        <v>10966.153846153846</v>
      </c>
      <c r="AW269" s="291">
        <f t="shared" si="275"/>
        <v>10966.153846153846</v>
      </c>
      <c r="AX269" s="291">
        <f t="shared" si="276"/>
        <v>10966.153846153846</v>
      </c>
      <c r="AY269" s="291">
        <f t="shared" si="277"/>
        <v>10966.153846153846</v>
      </c>
      <c r="AZ269" s="291">
        <f t="shared" si="278"/>
        <v>10966.153846153846</v>
      </c>
      <c r="BA269" s="291">
        <f t="shared" si="279"/>
        <v>10966.153846153846</v>
      </c>
      <c r="BB269" s="291">
        <f t="shared" si="280"/>
        <v>137076.92307692306</v>
      </c>
      <c r="BC269" s="291">
        <f t="shared" si="281"/>
        <v>20561.538461538457</v>
      </c>
      <c r="BE269" s="238">
        <f t="shared" si="232"/>
        <v>0</v>
      </c>
      <c r="BF269" s="200">
        <f t="shared" si="233"/>
        <v>0</v>
      </c>
      <c r="BG269" s="200">
        <f t="shared" si="234"/>
        <v>0</v>
      </c>
      <c r="BH269" s="200">
        <f t="shared" si="235"/>
        <v>0</v>
      </c>
      <c r="BI269" s="200">
        <f t="shared" si="236"/>
        <v>0</v>
      </c>
      <c r="BJ269" s="200">
        <f t="shared" si="237"/>
        <v>0</v>
      </c>
      <c r="BK269" s="200">
        <f t="shared" si="238"/>
        <v>0</v>
      </c>
      <c r="BL269" s="200">
        <f t="shared" si="239"/>
        <v>0</v>
      </c>
      <c r="BM269" s="200">
        <f t="shared" si="240"/>
        <v>0</v>
      </c>
      <c r="BN269" s="200">
        <f t="shared" si="241"/>
        <v>0</v>
      </c>
      <c r="BO269" s="200">
        <f t="shared" si="242"/>
        <v>0</v>
      </c>
      <c r="BP269" s="200">
        <f t="shared" si="243"/>
        <v>0</v>
      </c>
      <c r="BQ269" s="200">
        <f t="shared" si="244"/>
        <v>0</v>
      </c>
      <c r="BR269" s="200">
        <f t="shared" si="245"/>
        <v>0</v>
      </c>
      <c r="BS269" s="200">
        <f t="shared" si="246"/>
        <v>0</v>
      </c>
      <c r="BT269" s="200">
        <f t="shared" si="247"/>
        <v>0</v>
      </c>
      <c r="BU269" s="200">
        <f t="shared" si="248"/>
        <v>0</v>
      </c>
      <c r="BV269" s="200">
        <f t="shared" si="249"/>
        <v>0</v>
      </c>
      <c r="BW269" s="200">
        <f t="shared" si="250"/>
        <v>0</v>
      </c>
      <c r="BX269" s="200">
        <f t="shared" si="251"/>
        <v>0</v>
      </c>
      <c r="BY269" s="200">
        <f t="shared" si="252"/>
        <v>0</v>
      </c>
      <c r="BZ269" s="200">
        <f t="shared" si="253"/>
        <v>0</v>
      </c>
      <c r="CA269" s="200">
        <f t="shared" si="254"/>
        <v>0</v>
      </c>
      <c r="CB269" s="200">
        <f t="shared" si="255"/>
        <v>0</v>
      </c>
      <c r="CC269" s="238">
        <f t="shared" si="256"/>
        <v>0</v>
      </c>
      <c r="CD269" s="187">
        <f t="shared" si="282"/>
        <v>0</v>
      </c>
    </row>
    <row r="270" spans="1:82" ht="13.9" x14ac:dyDescent="0.4">
      <c r="A270" s="12" t="str">
        <f>'Fibre Optic'!A270</f>
        <v>EGR</v>
      </c>
      <c r="B270" s="12">
        <f>'Fibre Optic'!B270</f>
        <v>44</v>
      </c>
      <c r="C270" t="str">
        <f>'Fibre Optic'!C270</f>
        <v>Midland to Millendon Junction</v>
      </c>
      <c r="D270" s="204">
        <f>'DORC build-up'!I214</f>
        <v>1.1000000000000001</v>
      </c>
      <c r="E270" s="188">
        <v>2</v>
      </c>
      <c r="F270" s="188">
        <v>7</v>
      </c>
      <c r="G270" s="188">
        <v>2</v>
      </c>
      <c r="H270" s="188">
        <v>1</v>
      </c>
      <c r="I270" s="188">
        <v>27</v>
      </c>
      <c r="J270" s="188">
        <v>2</v>
      </c>
      <c r="K270" s="188">
        <v>0</v>
      </c>
      <c r="L270" s="188">
        <v>1</v>
      </c>
      <c r="M270" s="188">
        <v>0</v>
      </c>
      <c r="N270" s="188">
        <v>3</v>
      </c>
      <c r="O270" s="188">
        <v>10</v>
      </c>
      <c r="P270" s="188">
        <v>0</v>
      </c>
      <c r="Q270" s="188">
        <v>52</v>
      </c>
      <c r="R270" s="188">
        <v>0</v>
      </c>
      <c r="S270" s="188">
        <v>14</v>
      </c>
      <c r="T270" s="188">
        <v>0</v>
      </c>
      <c r="U270" s="188">
        <v>0</v>
      </c>
      <c r="V270" s="188">
        <v>0</v>
      </c>
      <c r="W270" s="188">
        <v>10</v>
      </c>
      <c r="X270" s="188">
        <v>11</v>
      </c>
      <c r="Y270" s="188">
        <v>0</v>
      </c>
      <c r="Z270" s="188">
        <v>43</v>
      </c>
      <c r="AA270" s="188">
        <v>0</v>
      </c>
      <c r="AB270" s="188">
        <v>3</v>
      </c>
      <c r="AC270" s="188">
        <v>0</v>
      </c>
      <c r="AE270" s="291">
        <f t="shared" si="257"/>
        <v>68538.461538461532</v>
      </c>
      <c r="AF270" s="291">
        <f t="shared" si="258"/>
        <v>939207.07938461541</v>
      </c>
      <c r="AG270" s="291">
        <f t="shared" si="259"/>
        <v>205615.3846153846</v>
      </c>
      <c r="AH270" s="291">
        <f t="shared" si="260"/>
        <v>20561.538461538457</v>
      </c>
      <c r="AI270" s="291">
        <f t="shared" si="261"/>
        <v>27415.384615384617</v>
      </c>
      <c r="AJ270" s="291">
        <f t="shared" si="262"/>
        <v>68538.461538461532</v>
      </c>
      <c r="AK270" s="291">
        <f t="shared" si="263"/>
        <v>469603.53969230771</v>
      </c>
      <c r="AL270" s="291">
        <f t="shared" si="264"/>
        <v>34269.230769230766</v>
      </c>
      <c r="AM270" s="291">
        <f t="shared" si="265"/>
        <v>6853.8461538461543</v>
      </c>
      <c r="AN270" s="291">
        <f t="shared" si="266"/>
        <v>234801.7698461542</v>
      </c>
      <c r="AO270" s="291">
        <f t="shared" si="267"/>
        <v>137076.92307692306</v>
      </c>
      <c r="AP270" s="291">
        <f t="shared" si="268"/>
        <v>34269.230769230766</v>
      </c>
      <c r="AQ270" s="291">
        <f t="shared" si="269"/>
        <v>41123.076923076915</v>
      </c>
      <c r="AR270" s="291">
        <f t="shared" si="270"/>
        <v>274153.84615384613</v>
      </c>
      <c r="AS270" s="291">
        <f t="shared" si="271"/>
        <v>54830.769230769234</v>
      </c>
      <c r="AT270" s="291">
        <f t="shared" si="272"/>
        <v>6853.8461538461543</v>
      </c>
      <c r="AU270" s="291">
        <f t="shared" si="273"/>
        <v>137076.92307692306</v>
      </c>
      <c r="AV270" s="291">
        <f t="shared" si="274"/>
        <v>10966.153846153846</v>
      </c>
      <c r="AW270" s="291">
        <f t="shared" si="275"/>
        <v>10966.153846153846</v>
      </c>
      <c r="AX270" s="291">
        <f t="shared" si="276"/>
        <v>10966.153846153846</v>
      </c>
      <c r="AY270" s="291">
        <f t="shared" si="277"/>
        <v>10966.153846153846</v>
      </c>
      <c r="AZ270" s="291">
        <f t="shared" si="278"/>
        <v>10966.153846153846</v>
      </c>
      <c r="BA270" s="291">
        <f t="shared" si="279"/>
        <v>10966.153846153846</v>
      </c>
      <c r="BB270" s="291">
        <f t="shared" si="280"/>
        <v>137076.92307692306</v>
      </c>
      <c r="BC270" s="291">
        <f t="shared" si="281"/>
        <v>20561.538461538457</v>
      </c>
      <c r="BE270" s="238">
        <f t="shared" si="232"/>
        <v>150784.61538461538</v>
      </c>
      <c r="BF270" s="200">
        <f t="shared" si="233"/>
        <v>7231894.5112615386</v>
      </c>
      <c r="BG270" s="200">
        <f t="shared" si="234"/>
        <v>452353.84615384613</v>
      </c>
      <c r="BH270" s="200">
        <f t="shared" si="235"/>
        <v>22617.692307692305</v>
      </c>
      <c r="BI270" s="200">
        <f t="shared" si="236"/>
        <v>814236.92307692312</v>
      </c>
      <c r="BJ270" s="200">
        <f t="shared" si="237"/>
        <v>150784.61538461538</v>
      </c>
      <c r="BK270" s="200">
        <f t="shared" si="238"/>
        <v>0</v>
      </c>
      <c r="BL270" s="200">
        <f t="shared" si="239"/>
        <v>37696.153846153844</v>
      </c>
      <c r="BM270" s="200">
        <f t="shared" si="240"/>
        <v>0</v>
      </c>
      <c r="BN270" s="200">
        <f t="shared" si="241"/>
        <v>774845.84049230895</v>
      </c>
      <c r="BO270" s="200">
        <f t="shared" si="242"/>
        <v>1507846.1538461538</v>
      </c>
      <c r="BP270" s="200">
        <f t="shared" si="243"/>
        <v>0</v>
      </c>
      <c r="BQ270" s="200">
        <f t="shared" si="244"/>
        <v>2352239.9999999995</v>
      </c>
      <c r="BR270" s="200">
        <f t="shared" si="245"/>
        <v>0</v>
      </c>
      <c r="BS270" s="200">
        <f t="shared" si="246"/>
        <v>844393.84615384624</v>
      </c>
      <c r="BT270" s="200">
        <f t="shared" si="247"/>
        <v>0</v>
      </c>
      <c r="BU270" s="200">
        <f t="shared" si="248"/>
        <v>0</v>
      </c>
      <c r="BV270" s="200">
        <f t="shared" si="249"/>
        <v>0</v>
      </c>
      <c r="BW270" s="200">
        <f t="shared" si="250"/>
        <v>120627.69230769231</v>
      </c>
      <c r="BX270" s="200">
        <f t="shared" si="251"/>
        <v>132690.46153846153</v>
      </c>
      <c r="BY270" s="200">
        <f t="shared" si="252"/>
        <v>0</v>
      </c>
      <c r="BZ270" s="200">
        <f t="shared" si="253"/>
        <v>518699.07692307694</v>
      </c>
      <c r="CA270" s="200">
        <f t="shared" si="254"/>
        <v>0</v>
      </c>
      <c r="CB270" s="200">
        <f t="shared" si="255"/>
        <v>452353.84615384613</v>
      </c>
      <c r="CC270" s="238">
        <f t="shared" si="256"/>
        <v>0</v>
      </c>
      <c r="CD270" s="187">
        <f t="shared" si="282"/>
        <v>15564065.27483077</v>
      </c>
    </row>
    <row r="271" spans="1:82" ht="13.9" x14ac:dyDescent="0.4">
      <c r="A271" s="12" t="str">
        <f>'Fibre Optic'!A271</f>
        <v>EGR</v>
      </c>
      <c r="B271" s="12">
        <f>'Fibre Optic'!B271</f>
        <v>44</v>
      </c>
      <c r="C271" t="str">
        <f>'Fibre Optic'!C271</f>
        <v>Millendon Junction to Toodyay West</v>
      </c>
      <c r="D271" s="204">
        <f>'DORC build-up'!I215</f>
        <v>1.1000000000000001</v>
      </c>
      <c r="E271" s="188">
        <v>2</v>
      </c>
      <c r="F271" s="188">
        <v>4</v>
      </c>
      <c r="G271" s="188">
        <v>8</v>
      </c>
      <c r="H271" s="188">
        <v>20</v>
      </c>
      <c r="I271" s="188">
        <v>26</v>
      </c>
      <c r="J271" s="188">
        <v>16</v>
      </c>
      <c r="K271" s="188">
        <v>0</v>
      </c>
      <c r="L271" s="188">
        <v>0</v>
      </c>
      <c r="M271" s="188">
        <v>0</v>
      </c>
      <c r="N271" s="188">
        <v>0</v>
      </c>
      <c r="O271" s="188">
        <v>36</v>
      </c>
      <c r="P271" s="188">
        <v>0</v>
      </c>
      <c r="Q271" s="188">
        <v>10</v>
      </c>
      <c r="R271" s="188">
        <v>6.4000000000000057</v>
      </c>
      <c r="S271" s="188">
        <v>43</v>
      </c>
      <c r="T271" s="188">
        <v>5</v>
      </c>
      <c r="U271" s="188">
        <v>0</v>
      </c>
      <c r="V271" s="188">
        <v>0</v>
      </c>
      <c r="W271" s="188">
        <v>39</v>
      </c>
      <c r="X271" s="188">
        <v>10</v>
      </c>
      <c r="Y271" s="188">
        <v>0</v>
      </c>
      <c r="Z271" s="188">
        <v>36</v>
      </c>
      <c r="AA271" s="188">
        <v>0</v>
      </c>
      <c r="AB271" s="188">
        <v>0</v>
      </c>
      <c r="AC271" s="188">
        <v>0</v>
      </c>
      <c r="AE271" s="291">
        <f t="shared" si="257"/>
        <v>68538.461538461532</v>
      </c>
      <c r="AF271" s="291">
        <f t="shared" si="258"/>
        <v>939207.07938461541</v>
      </c>
      <c r="AG271" s="291">
        <f t="shared" si="259"/>
        <v>205615.3846153846</v>
      </c>
      <c r="AH271" s="291">
        <f t="shared" si="260"/>
        <v>20561.538461538457</v>
      </c>
      <c r="AI271" s="291">
        <f t="shared" si="261"/>
        <v>27415.384615384617</v>
      </c>
      <c r="AJ271" s="291">
        <f t="shared" si="262"/>
        <v>68538.461538461532</v>
      </c>
      <c r="AK271" s="291">
        <f t="shared" si="263"/>
        <v>469603.53969230771</v>
      </c>
      <c r="AL271" s="291">
        <f t="shared" si="264"/>
        <v>34269.230769230766</v>
      </c>
      <c r="AM271" s="291">
        <f t="shared" si="265"/>
        <v>6853.8461538461543</v>
      </c>
      <c r="AN271" s="291">
        <f t="shared" si="266"/>
        <v>234801.7698461542</v>
      </c>
      <c r="AO271" s="291">
        <f t="shared" si="267"/>
        <v>137076.92307692306</v>
      </c>
      <c r="AP271" s="291">
        <f t="shared" si="268"/>
        <v>34269.230769230766</v>
      </c>
      <c r="AQ271" s="291">
        <f t="shared" si="269"/>
        <v>41123.076923076915</v>
      </c>
      <c r="AR271" s="291">
        <f t="shared" si="270"/>
        <v>274153.84615384613</v>
      </c>
      <c r="AS271" s="291">
        <f t="shared" si="271"/>
        <v>54830.769230769234</v>
      </c>
      <c r="AT271" s="291">
        <f t="shared" si="272"/>
        <v>6853.8461538461543</v>
      </c>
      <c r="AU271" s="291">
        <f t="shared" si="273"/>
        <v>137076.92307692306</v>
      </c>
      <c r="AV271" s="291">
        <f t="shared" si="274"/>
        <v>10966.153846153846</v>
      </c>
      <c r="AW271" s="291">
        <f t="shared" si="275"/>
        <v>10966.153846153846</v>
      </c>
      <c r="AX271" s="291">
        <f t="shared" si="276"/>
        <v>10966.153846153846</v>
      </c>
      <c r="AY271" s="291">
        <f t="shared" si="277"/>
        <v>10966.153846153846</v>
      </c>
      <c r="AZ271" s="291">
        <f t="shared" si="278"/>
        <v>10966.153846153846</v>
      </c>
      <c r="BA271" s="291">
        <f t="shared" si="279"/>
        <v>10966.153846153846</v>
      </c>
      <c r="BB271" s="291">
        <f t="shared" si="280"/>
        <v>137076.92307692306</v>
      </c>
      <c r="BC271" s="291">
        <f t="shared" si="281"/>
        <v>20561.538461538457</v>
      </c>
      <c r="BE271" s="238">
        <f t="shared" si="232"/>
        <v>150784.61538461538</v>
      </c>
      <c r="BF271" s="200">
        <f t="shared" si="233"/>
        <v>4132511.1492923084</v>
      </c>
      <c r="BG271" s="200">
        <f t="shared" si="234"/>
        <v>1809415.3846153845</v>
      </c>
      <c r="BH271" s="200">
        <f t="shared" si="235"/>
        <v>452353.84615384607</v>
      </c>
      <c r="BI271" s="200">
        <f t="shared" si="236"/>
        <v>784080.00000000012</v>
      </c>
      <c r="BJ271" s="200">
        <f t="shared" si="237"/>
        <v>1206276.923076923</v>
      </c>
      <c r="BK271" s="200">
        <f t="shared" si="238"/>
        <v>0</v>
      </c>
      <c r="BL271" s="200">
        <f t="shared" si="239"/>
        <v>0</v>
      </c>
      <c r="BM271" s="200">
        <f t="shared" si="240"/>
        <v>0</v>
      </c>
      <c r="BN271" s="200">
        <f t="shared" si="241"/>
        <v>0</v>
      </c>
      <c r="BO271" s="200">
        <f t="shared" si="242"/>
        <v>5428246.1538461531</v>
      </c>
      <c r="BP271" s="200">
        <f t="shared" si="243"/>
        <v>0</v>
      </c>
      <c r="BQ271" s="200">
        <f t="shared" si="244"/>
        <v>452353.84615384607</v>
      </c>
      <c r="BR271" s="200">
        <f t="shared" si="245"/>
        <v>1930043.0769230784</v>
      </c>
      <c r="BS271" s="200">
        <f t="shared" si="246"/>
        <v>2593495.384615385</v>
      </c>
      <c r="BT271" s="200">
        <f t="shared" si="247"/>
        <v>37696.153846153851</v>
      </c>
      <c r="BU271" s="200">
        <f t="shared" si="248"/>
        <v>0</v>
      </c>
      <c r="BV271" s="200">
        <f t="shared" si="249"/>
        <v>0</v>
      </c>
      <c r="BW271" s="200">
        <f t="shared" si="250"/>
        <v>470448.00000000006</v>
      </c>
      <c r="BX271" s="200">
        <f t="shared" si="251"/>
        <v>120627.69230769231</v>
      </c>
      <c r="BY271" s="200">
        <f t="shared" si="252"/>
        <v>0</v>
      </c>
      <c r="BZ271" s="200">
        <f t="shared" si="253"/>
        <v>434259.69230769231</v>
      </c>
      <c r="CA271" s="200">
        <f t="shared" si="254"/>
        <v>0</v>
      </c>
      <c r="CB271" s="200">
        <f t="shared" si="255"/>
        <v>0</v>
      </c>
      <c r="CC271" s="238">
        <f t="shared" si="256"/>
        <v>0</v>
      </c>
      <c r="CD271" s="187">
        <f t="shared" si="282"/>
        <v>20002591.918523073</v>
      </c>
    </row>
    <row r="272" spans="1:82" ht="13.9" x14ac:dyDescent="0.4">
      <c r="A272" s="12" t="str">
        <f>'Fibre Optic'!A272</f>
        <v>EGR</v>
      </c>
      <c r="B272" s="12">
        <f>'Fibre Optic'!B272</f>
        <v>44</v>
      </c>
      <c r="C272" t="str">
        <f>'Fibre Optic'!C272</f>
        <v>Toodyay West</v>
      </c>
      <c r="D272" s="204">
        <f>'DORC build-up'!I216</f>
        <v>0</v>
      </c>
      <c r="E272" s="188">
        <v>0</v>
      </c>
      <c r="F272" s="188">
        <v>0</v>
      </c>
      <c r="G272" s="188">
        <v>0</v>
      </c>
      <c r="H272" s="188">
        <v>0</v>
      </c>
      <c r="I272" s="188">
        <v>0</v>
      </c>
      <c r="J272" s="188">
        <v>0</v>
      </c>
      <c r="K272" s="188">
        <v>0</v>
      </c>
      <c r="L272" s="188">
        <v>0</v>
      </c>
      <c r="M272" s="188">
        <v>0</v>
      </c>
      <c r="N272" s="188">
        <v>0</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E272" s="291">
        <f t="shared" si="257"/>
        <v>68538.461538461532</v>
      </c>
      <c r="AF272" s="291">
        <f t="shared" si="258"/>
        <v>939207.07938461541</v>
      </c>
      <c r="AG272" s="291">
        <f t="shared" si="259"/>
        <v>205615.3846153846</v>
      </c>
      <c r="AH272" s="291">
        <f t="shared" si="260"/>
        <v>20561.538461538457</v>
      </c>
      <c r="AI272" s="291">
        <f t="shared" si="261"/>
        <v>27415.384615384617</v>
      </c>
      <c r="AJ272" s="291">
        <f t="shared" si="262"/>
        <v>68538.461538461532</v>
      </c>
      <c r="AK272" s="291">
        <f t="shared" si="263"/>
        <v>469603.53969230771</v>
      </c>
      <c r="AL272" s="291">
        <f t="shared" si="264"/>
        <v>34269.230769230766</v>
      </c>
      <c r="AM272" s="291">
        <f t="shared" si="265"/>
        <v>6853.8461538461543</v>
      </c>
      <c r="AN272" s="291">
        <f t="shared" si="266"/>
        <v>234801.7698461542</v>
      </c>
      <c r="AO272" s="291">
        <f t="shared" si="267"/>
        <v>137076.92307692306</v>
      </c>
      <c r="AP272" s="291">
        <f t="shared" si="268"/>
        <v>34269.230769230766</v>
      </c>
      <c r="AQ272" s="291">
        <f t="shared" si="269"/>
        <v>41123.076923076915</v>
      </c>
      <c r="AR272" s="291">
        <f t="shared" si="270"/>
        <v>274153.84615384613</v>
      </c>
      <c r="AS272" s="291">
        <f t="shared" si="271"/>
        <v>54830.769230769234</v>
      </c>
      <c r="AT272" s="291">
        <f t="shared" si="272"/>
        <v>6853.8461538461543</v>
      </c>
      <c r="AU272" s="291">
        <f t="shared" si="273"/>
        <v>137076.92307692306</v>
      </c>
      <c r="AV272" s="291">
        <f t="shared" si="274"/>
        <v>10966.153846153846</v>
      </c>
      <c r="AW272" s="291">
        <f t="shared" si="275"/>
        <v>10966.153846153846</v>
      </c>
      <c r="AX272" s="291">
        <f t="shared" si="276"/>
        <v>10966.153846153846</v>
      </c>
      <c r="AY272" s="291">
        <f t="shared" si="277"/>
        <v>10966.153846153846</v>
      </c>
      <c r="AZ272" s="291">
        <f t="shared" si="278"/>
        <v>10966.153846153846</v>
      </c>
      <c r="BA272" s="291">
        <f t="shared" si="279"/>
        <v>10966.153846153846</v>
      </c>
      <c r="BB272" s="291">
        <f t="shared" si="280"/>
        <v>137076.92307692306</v>
      </c>
      <c r="BC272" s="291">
        <f t="shared" si="281"/>
        <v>20561.538461538457</v>
      </c>
      <c r="BE272" s="238">
        <f t="shared" si="232"/>
        <v>0</v>
      </c>
      <c r="BF272" s="200">
        <f t="shared" si="233"/>
        <v>0</v>
      </c>
      <c r="BG272" s="200">
        <f t="shared" si="234"/>
        <v>0</v>
      </c>
      <c r="BH272" s="200">
        <f t="shared" si="235"/>
        <v>0</v>
      </c>
      <c r="BI272" s="200">
        <f t="shared" si="236"/>
        <v>0</v>
      </c>
      <c r="BJ272" s="200">
        <f t="shared" si="237"/>
        <v>0</v>
      </c>
      <c r="BK272" s="200">
        <f t="shared" si="238"/>
        <v>0</v>
      </c>
      <c r="BL272" s="200">
        <f t="shared" si="239"/>
        <v>0</v>
      </c>
      <c r="BM272" s="200">
        <f t="shared" si="240"/>
        <v>0</v>
      </c>
      <c r="BN272" s="200">
        <f t="shared" si="241"/>
        <v>0</v>
      </c>
      <c r="BO272" s="200">
        <f t="shared" si="242"/>
        <v>0</v>
      </c>
      <c r="BP272" s="200">
        <f t="shared" si="243"/>
        <v>0</v>
      </c>
      <c r="BQ272" s="200">
        <f t="shared" si="244"/>
        <v>0</v>
      </c>
      <c r="BR272" s="200">
        <f t="shared" si="245"/>
        <v>0</v>
      </c>
      <c r="BS272" s="200">
        <f t="shared" si="246"/>
        <v>0</v>
      </c>
      <c r="BT272" s="200">
        <f t="shared" si="247"/>
        <v>0</v>
      </c>
      <c r="BU272" s="200">
        <f t="shared" si="248"/>
        <v>0</v>
      </c>
      <c r="BV272" s="200">
        <f t="shared" si="249"/>
        <v>0</v>
      </c>
      <c r="BW272" s="200">
        <f t="shared" si="250"/>
        <v>0</v>
      </c>
      <c r="BX272" s="200">
        <f t="shared" si="251"/>
        <v>0</v>
      </c>
      <c r="BY272" s="200">
        <f t="shared" si="252"/>
        <v>0</v>
      </c>
      <c r="BZ272" s="200">
        <f t="shared" si="253"/>
        <v>0</v>
      </c>
      <c r="CA272" s="200">
        <f t="shared" si="254"/>
        <v>0</v>
      </c>
      <c r="CB272" s="200">
        <f t="shared" si="255"/>
        <v>0</v>
      </c>
      <c r="CC272" s="238">
        <f t="shared" si="256"/>
        <v>0</v>
      </c>
      <c r="CD272" s="187">
        <f t="shared" si="282"/>
        <v>0</v>
      </c>
    </row>
    <row r="273" spans="1:82" ht="13.9" x14ac:dyDescent="0.4">
      <c r="A273" s="12" t="str">
        <f>'Fibre Optic'!A273</f>
        <v>EGR</v>
      </c>
      <c r="B273" s="12">
        <f>'Fibre Optic'!B273</f>
        <v>44</v>
      </c>
      <c r="C273" t="str">
        <f>'Fibre Optic'!C273</f>
        <v>Toodyay West to Avon Yard</v>
      </c>
      <c r="D273" s="204">
        <f>'DORC build-up'!I217</f>
        <v>1.1000000000000001</v>
      </c>
      <c r="E273" s="188">
        <v>3</v>
      </c>
      <c r="F273" s="188">
        <v>10</v>
      </c>
      <c r="G273" s="188">
        <v>7</v>
      </c>
      <c r="H273" s="188">
        <v>2</v>
      </c>
      <c r="I273" s="188">
        <v>30</v>
      </c>
      <c r="J273" s="188">
        <v>9</v>
      </c>
      <c r="K273" s="188">
        <v>1</v>
      </c>
      <c r="L273" s="188">
        <v>1</v>
      </c>
      <c r="M273" s="188">
        <v>0</v>
      </c>
      <c r="N273" s="188">
        <v>0</v>
      </c>
      <c r="O273" s="188">
        <v>22</v>
      </c>
      <c r="P273" s="188">
        <v>0</v>
      </c>
      <c r="Q273" s="188">
        <v>15</v>
      </c>
      <c r="R273" s="188">
        <v>0</v>
      </c>
      <c r="S273" s="188">
        <v>39</v>
      </c>
      <c r="T273" s="188">
        <v>3</v>
      </c>
      <c r="U273" s="188">
        <v>0</v>
      </c>
      <c r="V273" s="188">
        <v>8</v>
      </c>
      <c r="W273" s="188">
        <v>12</v>
      </c>
      <c r="X273" s="188">
        <v>16</v>
      </c>
      <c r="Y273" s="188">
        <v>0</v>
      </c>
      <c r="Z273" s="188">
        <v>42</v>
      </c>
      <c r="AA273" s="188">
        <v>0</v>
      </c>
      <c r="AB273" s="188">
        <v>0</v>
      </c>
      <c r="AC273" s="188">
        <v>0</v>
      </c>
      <c r="AE273" s="291">
        <f t="shared" si="257"/>
        <v>68538.461538461532</v>
      </c>
      <c r="AF273" s="291">
        <f t="shared" si="258"/>
        <v>939207.07938461541</v>
      </c>
      <c r="AG273" s="291">
        <f t="shared" si="259"/>
        <v>205615.3846153846</v>
      </c>
      <c r="AH273" s="291">
        <f t="shared" si="260"/>
        <v>20561.538461538457</v>
      </c>
      <c r="AI273" s="291">
        <f t="shared" si="261"/>
        <v>27415.384615384617</v>
      </c>
      <c r="AJ273" s="291">
        <f t="shared" si="262"/>
        <v>68538.461538461532</v>
      </c>
      <c r="AK273" s="291">
        <f t="shared" si="263"/>
        <v>469603.53969230771</v>
      </c>
      <c r="AL273" s="291">
        <f t="shared" si="264"/>
        <v>34269.230769230766</v>
      </c>
      <c r="AM273" s="291">
        <f t="shared" si="265"/>
        <v>6853.8461538461543</v>
      </c>
      <c r="AN273" s="291">
        <f t="shared" si="266"/>
        <v>234801.7698461542</v>
      </c>
      <c r="AO273" s="291">
        <f t="shared" si="267"/>
        <v>137076.92307692306</v>
      </c>
      <c r="AP273" s="291">
        <f t="shared" si="268"/>
        <v>34269.230769230766</v>
      </c>
      <c r="AQ273" s="291">
        <f t="shared" si="269"/>
        <v>41123.076923076915</v>
      </c>
      <c r="AR273" s="291">
        <f t="shared" si="270"/>
        <v>274153.84615384613</v>
      </c>
      <c r="AS273" s="291">
        <f t="shared" si="271"/>
        <v>54830.769230769234</v>
      </c>
      <c r="AT273" s="291">
        <f t="shared" si="272"/>
        <v>6853.8461538461543</v>
      </c>
      <c r="AU273" s="291">
        <f t="shared" si="273"/>
        <v>137076.92307692306</v>
      </c>
      <c r="AV273" s="291">
        <f t="shared" si="274"/>
        <v>10966.153846153846</v>
      </c>
      <c r="AW273" s="291">
        <f t="shared" si="275"/>
        <v>10966.153846153846</v>
      </c>
      <c r="AX273" s="291">
        <f t="shared" si="276"/>
        <v>10966.153846153846</v>
      </c>
      <c r="AY273" s="291">
        <f t="shared" si="277"/>
        <v>10966.153846153846</v>
      </c>
      <c r="AZ273" s="291">
        <f t="shared" si="278"/>
        <v>10966.153846153846</v>
      </c>
      <c r="BA273" s="291">
        <f t="shared" si="279"/>
        <v>10966.153846153846</v>
      </c>
      <c r="BB273" s="291">
        <f t="shared" si="280"/>
        <v>137076.92307692306</v>
      </c>
      <c r="BC273" s="291">
        <f t="shared" si="281"/>
        <v>20561.538461538457</v>
      </c>
      <c r="BE273" s="238">
        <f t="shared" si="232"/>
        <v>226176.92307692306</v>
      </c>
      <c r="BF273" s="200">
        <f t="shared" si="233"/>
        <v>10331277.87323077</v>
      </c>
      <c r="BG273" s="200">
        <f t="shared" si="234"/>
        <v>1583238.4615384615</v>
      </c>
      <c r="BH273" s="200">
        <f t="shared" si="235"/>
        <v>45235.38461538461</v>
      </c>
      <c r="BI273" s="200">
        <f t="shared" si="236"/>
        <v>904707.69230769237</v>
      </c>
      <c r="BJ273" s="200">
        <f t="shared" si="237"/>
        <v>678530.76923076913</v>
      </c>
      <c r="BK273" s="200">
        <f t="shared" si="238"/>
        <v>516563.89366153855</v>
      </c>
      <c r="BL273" s="200">
        <f t="shared" si="239"/>
        <v>37696.153846153844</v>
      </c>
      <c r="BM273" s="200">
        <f t="shared" si="240"/>
        <v>0</v>
      </c>
      <c r="BN273" s="200">
        <f t="shared" si="241"/>
        <v>0</v>
      </c>
      <c r="BO273" s="200">
        <f t="shared" si="242"/>
        <v>3317261.5384615385</v>
      </c>
      <c r="BP273" s="200">
        <f t="shared" si="243"/>
        <v>0</v>
      </c>
      <c r="BQ273" s="200">
        <f t="shared" si="244"/>
        <v>678530.76923076913</v>
      </c>
      <c r="BR273" s="200">
        <f t="shared" si="245"/>
        <v>0</v>
      </c>
      <c r="BS273" s="200">
        <f t="shared" si="246"/>
        <v>2352240</v>
      </c>
      <c r="BT273" s="200">
        <f t="shared" si="247"/>
        <v>22617.692307692309</v>
      </c>
      <c r="BU273" s="200">
        <f t="shared" si="248"/>
        <v>0</v>
      </c>
      <c r="BV273" s="200">
        <f t="shared" si="249"/>
        <v>96502.153846153844</v>
      </c>
      <c r="BW273" s="200">
        <f t="shared" si="250"/>
        <v>144753.23076923078</v>
      </c>
      <c r="BX273" s="200">
        <f t="shared" si="251"/>
        <v>193004.30769230769</v>
      </c>
      <c r="BY273" s="200">
        <f t="shared" si="252"/>
        <v>0</v>
      </c>
      <c r="BZ273" s="200">
        <f t="shared" si="253"/>
        <v>506636.30769230769</v>
      </c>
      <c r="CA273" s="200">
        <f t="shared" si="254"/>
        <v>0</v>
      </c>
      <c r="CB273" s="200">
        <f t="shared" si="255"/>
        <v>0</v>
      </c>
      <c r="CC273" s="238">
        <f t="shared" si="256"/>
        <v>0</v>
      </c>
      <c r="CD273" s="187">
        <f t="shared" si="282"/>
        <v>21634973.151507694</v>
      </c>
    </row>
    <row r="274" spans="1:82" ht="13.9" x14ac:dyDescent="0.4">
      <c r="A274" s="12" t="str">
        <f>'Fibre Optic'!A274</f>
        <v>EGR</v>
      </c>
      <c r="B274" s="12">
        <f>'Fibre Optic'!B274</f>
        <v>44</v>
      </c>
      <c r="C274" t="str">
        <f>'Fibre Optic'!C274</f>
        <v>Avon Yard</v>
      </c>
      <c r="D274" s="204">
        <f>'DORC build-up'!I218</f>
        <v>1.2</v>
      </c>
      <c r="E274" s="188">
        <v>1</v>
      </c>
      <c r="F274" s="188">
        <v>0</v>
      </c>
      <c r="G274" s="188">
        <v>1</v>
      </c>
      <c r="H274" s="188">
        <v>0</v>
      </c>
      <c r="I274" s="188">
        <v>0</v>
      </c>
      <c r="J274" s="188">
        <v>1</v>
      </c>
      <c r="K274" s="188">
        <v>0</v>
      </c>
      <c r="L274" s="188">
        <v>0</v>
      </c>
      <c r="M274" s="188">
        <v>0</v>
      </c>
      <c r="N274" s="188">
        <v>0</v>
      </c>
      <c r="O274" s="188">
        <v>4</v>
      </c>
      <c r="P274" s="188">
        <v>0</v>
      </c>
      <c r="Q274" s="188">
        <v>3</v>
      </c>
      <c r="R274" s="188">
        <v>0</v>
      </c>
      <c r="S274" s="188">
        <v>2</v>
      </c>
      <c r="T274" s="188">
        <v>0</v>
      </c>
      <c r="U274" s="188">
        <v>0</v>
      </c>
      <c r="V274" s="188">
        <v>0</v>
      </c>
      <c r="W274" s="188">
        <v>0</v>
      </c>
      <c r="X274" s="188">
        <v>0</v>
      </c>
      <c r="Y274" s="188">
        <v>0</v>
      </c>
      <c r="Z274" s="188">
        <v>4</v>
      </c>
      <c r="AA274" s="188">
        <v>0</v>
      </c>
      <c r="AB274" s="188">
        <v>0</v>
      </c>
      <c r="AC274" s="188">
        <v>0</v>
      </c>
      <c r="AE274" s="291">
        <f t="shared" si="257"/>
        <v>68538.461538461532</v>
      </c>
      <c r="AF274" s="291">
        <f t="shared" si="258"/>
        <v>939207.07938461541</v>
      </c>
      <c r="AG274" s="291">
        <f t="shared" si="259"/>
        <v>205615.3846153846</v>
      </c>
      <c r="AH274" s="291">
        <f t="shared" si="260"/>
        <v>20561.538461538457</v>
      </c>
      <c r="AI274" s="291">
        <f t="shared" si="261"/>
        <v>27415.384615384617</v>
      </c>
      <c r="AJ274" s="291">
        <f t="shared" si="262"/>
        <v>68538.461538461532</v>
      </c>
      <c r="AK274" s="291">
        <f t="shared" si="263"/>
        <v>469603.53969230771</v>
      </c>
      <c r="AL274" s="291">
        <f t="shared" si="264"/>
        <v>34269.230769230766</v>
      </c>
      <c r="AM274" s="291">
        <f t="shared" si="265"/>
        <v>6853.8461538461543</v>
      </c>
      <c r="AN274" s="291">
        <f t="shared" si="266"/>
        <v>234801.7698461542</v>
      </c>
      <c r="AO274" s="291">
        <f t="shared" si="267"/>
        <v>137076.92307692306</v>
      </c>
      <c r="AP274" s="291">
        <f t="shared" si="268"/>
        <v>34269.230769230766</v>
      </c>
      <c r="AQ274" s="291">
        <f t="shared" si="269"/>
        <v>41123.076923076915</v>
      </c>
      <c r="AR274" s="291">
        <f t="shared" si="270"/>
        <v>274153.84615384613</v>
      </c>
      <c r="AS274" s="291">
        <f t="shared" si="271"/>
        <v>54830.769230769234</v>
      </c>
      <c r="AT274" s="291">
        <f t="shared" si="272"/>
        <v>6853.8461538461543</v>
      </c>
      <c r="AU274" s="291">
        <f t="shared" si="273"/>
        <v>137076.92307692306</v>
      </c>
      <c r="AV274" s="291">
        <f t="shared" si="274"/>
        <v>10966.153846153846</v>
      </c>
      <c r="AW274" s="291">
        <f t="shared" si="275"/>
        <v>10966.153846153846</v>
      </c>
      <c r="AX274" s="291">
        <f t="shared" si="276"/>
        <v>10966.153846153846</v>
      </c>
      <c r="AY274" s="291">
        <f t="shared" si="277"/>
        <v>10966.153846153846</v>
      </c>
      <c r="AZ274" s="291">
        <f t="shared" si="278"/>
        <v>10966.153846153846</v>
      </c>
      <c r="BA274" s="291">
        <f t="shared" si="279"/>
        <v>10966.153846153846</v>
      </c>
      <c r="BB274" s="291">
        <f t="shared" si="280"/>
        <v>137076.92307692306</v>
      </c>
      <c r="BC274" s="291">
        <f t="shared" si="281"/>
        <v>20561.538461538457</v>
      </c>
      <c r="BE274" s="238">
        <f t="shared" si="232"/>
        <v>82246.153846153829</v>
      </c>
      <c r="BF274" s="200">
        <f t="shared" si="233"/>
        <v>0</v>
      </c>
      <c r="BG274" s="200">
        <f t="shared" si="234"/>
        <v>246738.4615384615</v>
      </c>
      <c r="BH274" s="200">
        <f t="shared" si="235"/>
        <v>0</v>
      </c>
      <c r="BI274" s="200">
        <f t="shared" si="236"/>
        <v>0</v>
      </c>
      <c r="BJ274" s="200">
        <f t="shared" si="237"/>
        <v>82246.153846153829</v>
      </c>
      <c r="BK274" s="200">
        <f t="shared" si="238"/>
        <v>0</v>
      </c>
      <c r="BL274" s="200">
        <f t="shared" si="239"/>
        <v>0</v>
      </c>
      <c r="BM274" s="200">
        <f t="shared" si="240"/>
        <v>0</v>
      </c>
      <c r="BN274" s="200">
        <f t="shared" si="241"/>
        <v>0</v>
      </c>
      <c r="BO274" s="200">
        <f t="shared" si="242"/>
        <v>657969.23076923063</v>
      </c>
      <c r="BP274" s="200">
        <f t="shared" si="243"/>
        <v>0</v>
      </c>
      <c r="BQ274" s="200">
        <f t="shared" si="244"/>
        <v>148043.07692307691</v>
      </c>
      <c r="BR274" s="200">
        <f t="shared" si="245"/>
        <v>0</v>
      </c>
      <c r="BS274" s="200">
        <f t="shared" si="246"/>
        <v>131593.84615384616</v>
      </c>
      <c r="BT274" s="200">
        <f t="shared" si="247"/>
        <v>0</v>
      </c>
      <c r="BU274" s="200">
        <f t="shared" si="248"/>
        <v>0</v>
      </c>
      <c r="BV274" s="200">
        <f t="shared" si="249"/>
        <v>0</v>
      </c>
      <c r="BW274" s="200">
        <f t="shared" si="250"/>
        <v>0</v>
      </c>
      <c r="BX274" s="200">
        <f t="shared" si="251"/>
        <v>0</v>
      </c>
      <c r="BY274" s="200">
        <f t="shared" si="252"/>
        <v>0</v>
      </c>
      <c r="BZ274" s="200">
        <f t="shared" si="253"/>
        <v>52637.538461538461</v>
      </c>
      <c r="CA274" s="200">
        <f t="shared" si="254"/>
        <v>0</v>
      </c>
      <c r="CB274" s="200">
        <f t="shared" si="255"/>
        <v>0</v>
      </c>
      <c r="CC274" s="238">
        <f t="shared" si="256"/>
        <v>0</v>
      </c>
      <c r="CD274" s="187">
        <f t="shared" si="282"/>
        <v>1401474.4615384615</v>
      </c>
    </row>
    <row r="275" spans="1:82" ht="13.9" x14ac:dyDescent="0.4">
      <c r="A275" s="12" t="str">
        <f>'Fibre Optic'!A275</f>
        <v>Metro</v>
      </c>
      <c r="B275" s="12">
        <f>'Fibre Optic'!B275</f>
        <v>45</v>
      </c>
      <c r="C275" t="str">
        <f>'Fibre Optic'!C275</f>
        <v>Midland to Woodbridge South</v>
      </c>
      <c r="D275" s="204">
        <f>'DORC build-up'!I219</f>
        <v>1</v>
      </c>
      <c r="E275" s="188">
        <v>0</v>
      </c>
      <c r="F275" s="188">
        <v>1</v>
      </c>
      <c r="G275" s="188">
        <v>0</v>
      </c>
      <c r="H275" s="188">
        <v>0</v>
      </c>
      <c r="I275" s="188">
        <v>6</v>
      </c>
      <c r="J275" s="188">
        <v>0</v>
      </c>
      <c r="K275" s="188">
        <v>0</v>
      </c>
      <c r="L275" s="188">
        <v>0</v>
      </c>
      <c r="M275" s="188">
        <v>0</v>
      </c>
      <c r="N275" s="188">
        <v>1</v>
      </c>
      <c r="O275" s="188">
        <v>5</v>
      </c>
      <c r="P275" s="188">
        <v>0</v>
      </c>
      <c r="Q275" s="188">
        <v>0</v>
      </c>
      <c r="R275" s="188">
        <v>0</v>
      </c>
      <c r="S275" s="188">
        <v>3</v>
      </c>
      <c r="T275" s="188">
        <v>0</v>
      </c>
      <c r="U275" s="188">
        <v>0</v>
      </c>
      <c r="V275" s="188">
        <v>0</v>
      </c>
      <c r="W275" s="188">
        <v>0</v>
      </c>
      <c r="X275" s="188">
        <v>0</v>
      </c>
      <c r="Y275" s="188">
        <v>0</v>
      </c>
      <c r="Z275" s="188">
        <v>12</v>
      </c>
      <c r="AA275" s="188">
        <v>3</v>
      </c>
      <c r="AB275" s="188">
        <v>0</v>
      </c>
      <c r="AC275" s="188">
        <v>0</v>
      </c>
      <c r="AE275" s="291">
        <f t="shared" si="257"/>
        <v>68538.461538461532</v>
      </c>
      <c r="AF275" s="291">
        <f t="shared" si="258"/>
        <v>939207.07938461541</v>
      </c>
      <c r="AG275" s="291">
        <f t="shared" si="259"/>
        <v>205615.3846153846</v>
      </c>
      <c r="AH275" s="291">
        <f t="shared" si="260"/>
        <v>20561.538461538457</v>
      </c>
      <c r="AI275" s="291">
        <f t="shared" si="261"/>
        <v>27415.384615384617</v>
      </c>
      <c r="AJ275" s="291">
        <f t="shared" si="262"/>
        <v>68538.461538461532</v>
      </c>
      <c r="AK275" s="291">
        <f t="shared" si="263"/>
        <v>469603.53969230771</v>
      </c>
      <c r="AL275" s="291">
        <f t="shared" si="264"/>
        <v>34269.230769230766</v>
      </c>
      <c r="AM275" s="291">
        <f t="shared" si="265"/>
        <v>6853.8461538461543</v>
      </c>
      <c r="AN275" s="291">
        <f t="shared" si="266"/>
        <v>234801.7698461542</v>
      </c>
      <c r="AO275" s="291">
        <f t="shared" si="267"/>
        <v>137076.92307692306</v>
      </c>
      <c r="AP275" s="291">
        <f t="shared" si="268"/>
        <v>34269.230769230766</v>
      </c>
      <c r="AQ275" s="291">
        <f t="shared" si="269"/>
        <v>41123.076923076915</v>
      </c>
      <c r="AR275" s="291">
        <f t="shared" si="270"/>
        <v>274153.84615384613</v>
      </c>
      <c r="AS275" s="291">
        <f t="shared" si="271"/>
        <v>54830.769230769234</v>
      </c>
      <c r="AT275" s="291">
        <f t="shared" si="272"/>
        <v>6853.8461538461543</v>
      </c>
      <c r="AU275" s="291">
        <f t="shared" si="273"/>
        <v>137076.92307692306</v>
      </c>
      <c r="AV275" s="291">
        <f t="shared" si="274"/>
        <v>10966.153846153846</v>
      </c>
      <c r="AW275" s="291">
        <f t="shared" si="275"/>
        <v>10966.153846153846</v>
      </c>
      <c r="AX275" s="291">
        <f t="shared" si="276"/>
        <v>10966.153846153846</v>
      </c>
      <c r="AY275" s="291">
        <f t="shared" si="277"/>
        <v>10966.153846153846</v>
      </c>
      <c r="AZ275" s="291">
        <f t="shared" si="278"/>
        <v>10966.153846153846</v>
      </c>
      <c r="BA275" s="291">
        <f t="shared" si="279"/>
        <v>10966.153846153846</v>
      </c>
      <c r="BB275" s="291">
        <f t="shared" si="280"/>
        <v>137076.92307692306</v>
      </c>
      <c r="BC275" s="291">
        <f t="shared" si="281"/>
        <v>20561.538461538457</v>
      </c>
      <c r="BE275" s="238">
        <f t="shared" si="232"/>
        <v>0</v>
      </c>
      <c r="BF275" s="200">
        <f t="shared" si="233"/>
        <v>939207.07938461541</v>
      </c>
      <c r="BG275" s="200">
        <f t="shared" si="234"/>
        <v>0</v>
      </c>
      <c r="BH275" s="200">
        <f t="shared" si="235"/>
        <v>0</v>
      </c>
      <c r="BI275" s="200">
        <f t="shared" si="236"/>
        <v>164492.30769230769</v>
      </c>
      <c r="BJ275" s="200">
        <f t="shared" si="237"/>
        <v>0</v>
      </c>
      <c r="BK275" s="200">
        <f t="shared" si="238"/>
        <v>0</v>
      </c>
      <c r="BL275" s="200">
        <f t="shared" si="239"/>
        <v>0</v>
      </c>
      <c r="BM275" s="200">
        <f t="shared" si="240"/>
        <v>0</v>
      </c>
      <c r="BN275" s="200">
        <f t="shared" si="241"/>
        <v>234801.7698461542</v>
      </c>
      <c r="BO275" s="200">
        <f t="shared" si="242"/>
        <v>685384.61538461526</v>
      </c>
      <c r="BP275" s="200">
        <f t="shared" si="243"/>
        <v>0</v>
      </c>
      <c r="BQ275" s="200">
        <f t="shared" si="244"/>
        <v>0</v>
      </c>
      <c r="BR275" s="200">
        <f t="shared" si="245"/>
        <v>0</v>
      </c>
      <c r="BS275" s="200">
        <f t="shared" si="246"/>
        <v>164492.30769230769</v>
      </c>
      <c r="BT275" s="200">
        <f t="shared" si="247"/>
        <v>0</v>
      </c>
      <c r="BU275" s="200">
        <f t="shared" si="248"/>
        <v>0</v>
      </c>
      <c r="BV275" s="200">
        <f t="shared" si="249"/>
        <v>0</v>
      </c>
      <c r="BW275" s="200">
        <f t="shared" si="250"/>
        <v>0</v>
      </c>
      <c r="BX275" s="200">
        <f t="shared" si="251"/>
        <v>0</v>
      </c>
      <c r="BY275" s="200">
        <f t="shared" si="252"/>
        <v>0</v>
      </c>
      <c r="BZ275" s="200">
        <f t="shared" si="253"/>
        <v>131593.84615384616</v>
      </c>
      <c r="CA275" s="200">
        <f t="shared" si="254"/>
        <v>32898.461538461539</v>
      </c>
      <c r="CB275" s="200">
        <f t="shared" si="255"/>
        <v>0</v>
      </c>
      <c r="CC275" s="238">
        <f t="shared" si="256"/>
        <v>0</v>
      </c>
      <c r="CD275" s="187">
        <f t="shared" si="282"/>
        <v>2352870.3876923076</v>
      </c>
    </row>
    <row r="276" spans="1:82" ht="13.9" x14ac:dyDescent="0.4">
      <c r="A276" s="12" t="str">
        <f>'Fibre Optic'!A276</f>
        <v>Metro</v>
      </c>
      <c r="B276" s="12">
        <f>'Fibre Optic'!B276</f>
        <v>45</v>
      </c>
      <c r="C276" t="str">
        <f>'Fibre Optic'!C276</f>
        <v>Woodbridge West to Woodbridge South</v>
      </c>
      <c r="D276" s="204">
        <f>'DORC build-up'!I220</f>
        <v>1</v>
      </c>
      <c r="E276" s="188">
        <v>0</v>
      </c>
      <c r="F276" s="188">
        <v>0</v>
      </c>
      <c r="G276" s="188">
        <v>0</v>
      </c>
      <c r="H276" s="188">
        <v>0</v>
      </c>
      <c r="I276" s="188">
        <v>2</v>
      </c>
      <c r="J276" s="188">
        <v>0</v>
      </c>
      <c r="K276" s="188">
        <v>0</v>
      </c>
      <c r="L276" s="188">
        <v>0</v>
      </c>
      <c r="M276" s="188">
        <v>0</v>
      </c>
      <c r="N276" s="188">
        <v>0</v>
      </c>
      <c r="O276" s="188">
        <v>0</v>
      </c>
      <c r="P276" s="188">
        <v>0</v>
      </c>
      <c r="Q276" s="188">
        <v>0</v>
      </c>
      <c r="R276" s="188">
        <v>0</v>
      </c>
      <c r="S276" s="188">
        <v>0</v>
      </c>
      <c r="T276" s="188">
        <v>0</v>
      </c>
      <c r="U276" s="188">
        <v>0</v>
      </c>
      <c r="V276" s="188">
        <v>0</v>
      </c>
      <c r="W276" s="188">
        <v>0</v>
      </c>
      <c r="X276" s="188">
        <v>0</v>
      </c>
      <c r="Y276" s="188">
        <v>0</v>
      </c>
      <c r="Z276" s="188">
        <v>2</v>
      </c>
      <c r="AA276" s="188">
        <v>0</v>
      </c>
      <c r="AB276" s="188">
        <v>0</v>
      </c>
      <c r="AC276" s="188">
        <v>0</v>
      </c>
      <c r="AE276" s="291">
        <f t="shared" si="257"/>
        <v>68538.461538461532</v>
      </c>
      <c r="AF276" s="291">
        <f t="shared" si="258"/>
        <v>939207.07938461541</v>
      </c>
      <c r="AG276" s="291">
        <f t="shared" si="259"/>
        <v>205615.3846153846</v>
      </c>
      <c r="AH276" s="291">
        <f t="shared" si="260"/>
        <v>20561.538461538457</v>
      </c>
      <c r="AI276" s="291">
        <f t="shared" si="261"/>
        <v>27415.384615384617</v>
      </c>
      <c r="AJ276" s="291">
        <f t="shared" si="262"/>
        <v>68538.461538461532</v>
      </c>
      <c r="AK276" s="291">
        <f t="shared" si="263"/>
        <v>469603.53969230771</v>
      </c>
      <c r="AL276" s="291">
        <f t="shared" si="264"/>
        <v>34269.230769230766</v>
      </c>
      <c r="AM276" s="291">
        <f t="shared" si="265"/>
        <v>6853.8461538461543</v>
      </c>
      <c r="AN276" s="291">
        <f t="shared" si="266"/>
        <v>234801.7698461542</v>
      </c>
      <c r="AO276" s="291">
        <f t="shared" si="267"/>
        <v>137076.92307692306</v>
      </c>
      <c r="AP276" s="291">
        <f t="shared" si="268"/>
        <v>34269.230769230766</v>
      </c>
      <c r="AQ276" s="291">
        <f t="shared" si="269"/>
        <v>41123.076923076915</v>
      </c>
      <c r="AR276" s="291">
        <f t="shared" si="270"/>
        <v>274153.84615384613</v>
      </c>
      <c r="AS276" s="291">
        <f t="shared" si="271"/>
        <v>54830.769230769234</v>
      </c>
      <c r="AT276" s="291">
        <f t="shared" si="272"/>
        <v>6853.8461538461543</v>
      </c>
      <c r="AU276" s="291">
        <f t="shared" si="273"/>
        <v>137076.92307692306</v>
      </c>
      <c r="AV276" s="291">
        <f t="shared" si="274"/>
        <v>10966.153846153846</v>
      </c>
      <c r="AW276" s="291">
        <f t="shared" si="275"/>
        <v>10966.153846153846</v>
      </c>
      <c r="AX276" s="291">
        <f t="shared" si="276"/>
        <v>10966.153846153846</v>
      </c>
      <c r="AY276" s="291">
        <f t="shared" si="277"/>
        <v>10966.153846153846</v>
      </c>
      <c r="AZ276" s="291">
        <f t="shared" si="278"/>
        <v>10966.153846153846</v>
      </c>
      <c r="BA276" s="291">
        <f t="shared" si="279"/>
        <v>10966.153846153846</v>
      </c>
      <c r="BB276" s="291">
        <f t="shared" si="280"/>
        <v>137076.92307692306</v>
      </c>
      <c r="BC276" s="291">
        <f t="shared" si="281"/>
        <v>20561.538461538457</v>
      </c>
      <c r="BE276" s="238">
        <f t="shared" si="232"/>
        <v>0</v>
      </c>
      <c r="BF276" s="200">
        <f t="shared" si="233"/>
        <v>0</v>
      </c>
      <c r="BG276" s="200">
        <f t="shared" si="234"/>
        <v>0</v>
      </c>
      <c r="BH276" s="200">
        <f t="shared" si="235"/>
        <v>0</v>
      </c>
      <c r="BI276" s="200">
        <f t="shared" si="236"/>
        <v>54830.769230769234</v>
      </c>
      <c r="BJ276" s="200">
        <f t="shared" si="237"/>
        <v>0</v>
      </c>
      <c r="BK276" s="200">
        <f t="shared" si="238"/>
        <v>0</v>
      </c>
      <c r="BL276" s="200">
        <f t="shared" si="239"/>
        <v>0</v>
      </c>
      <c r="BM276" s="200">
        <f t="shared" si="240"/>
        <v>0</v>
      </c>
      <c r="BN276" s="200">
        <f t="shared" si="241"/>
        <v>0</v>
      </c>
      <c r="BO276" s="200">
        <f t="shared" si="242"/>
        <v>0</v>
      </c>
      <c r="BP276" s="200">
        <f t="shared" si="243"/>
        <v>0</v>
      </c>
      <c r="BQ276" s="200">
        <f t="shared" si="244"/>
        <v>0</v>
      </c>
      <c r="BR276" s="200">
        <f t="shared" si="245"/>
        <v>0</v>
      </c>
      <c r="BS276" s="200">
        <f t="shared" si="246"/>
        <v>0</v>
      </c>
      <c r="BT276" s="200">
        <f t="shared" si="247"/>
        <v>0</v>
      </c>
      <c r="BU276" s="200">
        <f t="shared" si="248"/>
        <v>0</v>
      </c>
      <c r="BV276" s="200">
        <f t="shared" si="249"/>
        <v>0</v>
      </c>
      <c r="BW276" s="200">
        <f t="shared" si="250"/>
        <v>0</v>
      </c>
      <c r="BX276" s="200">
        <f t="shared" si="251"/>
        <v>0</v>
      </c>
      <c r="BY276" s="200">
        <f t="shared" si="252"/>
        <v>0</v>
      </c>
      <c r="BZ276" s="200">
        <f t="shared" si="253"/>
        <v>21932.307692307691</v>
      </c>
      <c r="CA276" s="200">
        <f t="shared" si="254"/>
        <v>0</v>
      </c>
      <c r="CB276" s="200">
        <f t="shared" si="255"/>
        <v>0</v>
      </c>
      <c r="CC276" s="238">
        <f t="shared" si="256"/>
        <v>0</v>
      </c>
      <c r="CD276" s="187">
        <f t="shared" si="282"/>
        <v>76763.076923076922</v>
      </c>
    </row>
    <row r="277" spans="1:82" ht="13.9" x14ac:dyDescent="0.4">
      <c r="A277" s="12" t="str">
        <f>'Fibre Optic'!A277</f>
        <v>Metro</v>
      </c>
      <c r="B277" s="12">
        <f>'Fibre Optic'!B277</f>
        <v>45</v>
      </c>
      <c r="C277" t="str">
        <f>'Fibre Optic'!C277</f>
        <v>Woodbridge South to Forrestfield</v>
      </c>
      <c r="D277" s="204">
        <f>'DORC build-up'!I221</f>
        <v>1</v>
      </c>
      <c r="E277" s="188">
        <v>2</v>
      </c>
      <c r="F277" s="188">
        <v>1</v>
      </c>
      <c r="G277" s="188">
        <v>6</v>
      </c>
      <c r="H277" s="188">
        <v>2</v>
      </c>
      <c r="I277" s="188">
        <v>29</v>
      </c>
      <c r="J277" s="188">
        <v>4</v>
      </c>
      <c r="K277" s="188">
        <v>0</v>
      </c>
      <c r="L277" s="188">
        <v>0</v>
      </c>
      <c r="M277" s="188">
        <v>0</v>
      </c>
      <c r="N277" s="188">
        <v>1</v>
      </c>
      <c r="O277" s="188">
        <v>72</v>
      </c>
      <c r="P277" s="188">
        <v>0</v>
      </c>
      <c r="Q277" s="188">
        <v>36</v>
      </c>
      <c r="R277" s="188">
        <v>0</v>
      </c>
      <c r="S277" s="188">
        <v>71</v>
      </c>
      <c r="T277" s="188">
        <v>0</v>
      </c>
      <c r="U277" s="188">
        <v>0</v>
      </c>
      <c r="V277" s="188">
        <v>0</v>
      </c>
      <c r="W277" s="188">
        <v>0</v>
      </c>
      <c r="X277" s="188">
        <v>0</v>
      </c>
      <c r="Y277" s="188">
        <v>0</v>
      </c>
      <c r="Z277" s="188">
        <v>114</v>
      </c>
      <c r="AA277" s="188">
        <v>0</v>
      </c>
      <c r="AB277" s="188">
        <v>0</v>
      </c>
      <c r="AC277" s="188">
        <v>0</v>
      </c>
      <c r="AE277" s="291">
        <f t="shared" si="257"/>
        <v>68538.461538461532</v>
      </c>
      <c r="AF277" s="291">
        <f t="shared" si="258"/>
        <v>939207.07938461541</v>
      </c>
      <c r="AG277" s="291">
        <f t="shared" si="259"/>
        <v>205615.3846153846</v>
      </c>
      <c r="AH277" s="291">
        <f t="shared" si="260"/>
        <v>20561.538461538457</v>
      </c>
      <c r="AI277" s="291">
        <f t="shared" si="261"/>
        <v>27415.384615384617</v>
      </c>
      <c r="AJ277" s="291">
        <f t="shared" si="262"/>
        <v>68538.461538461532</v>
      </c>
      <c r="AK277" s="291">
        <f t="shared" si="263"/>
        <v>469603.53969230771</v>
      </c>
      <c r="AL277" s="291">
        <f t="shared" si="264"/>
        <v>34269.230769230766</v>
      </c>
      <c r="AM277" s="291">
        <f t="shared" si="265"/>
        <v>6853.8461538461543</v>
      </c>
      <c r="AN277" s="291">
        <f t="shared" si="266"/>
        <v>234801.7698461542</v>
      </c>
      <c r="AO277" s="291">
        <f t="shared" si="267"/>
        <v>137076.92307692306</v>
      </c>
      <c r="AP277" s="291">
        <f t="shared" si="268"/>
        <v>34269.230769230766</v>
      </c>
      <c r="AQ277" s="291">
        <f t="shared" si="269"/>
        <v>41123.076923076915</v>
      </c>
      <c r="AR277" s="291">
        <f t="shared" si="270"/>
        <v>274153.84615384613</v>
      </c>
      <c r="AS277" s="291">
        <f t="shared" si="271"/>
        <v>54830.769230769234</v>
      </c>
      <c r="AT277" s="291">
        <f t="shared" si="272"/>
        <v>6853.8461538461543</v>
      </c>
      <c r="AU277" s="291">
        <f t="shared" si="273"/>
        <v>137076.92307692306</v>
      </c>
      <c r="AV277" s="291">
        <f t="shared" si="274"/>
        <v>10966.153846153846</v>
      </c>
      <c r="AW277" s="291">
        <f t="shared" si="275"/>
        <v>10966.153846153846</v>
      </c>
      <c r="AX277" s="291">
        <f t="shared" si="276"/>
        <v>10966.153846153846</v>
      </c>
      <c r="AY277" s="291">
        <f t="shared" si="277"/>
        <v>10966.153846153846</v>
      </c>
      <c r="AZ277" s="291">
        <f t="shared" si="278"/>
        <v>10966.153846153846</v>
      </c>
      <c r="BA277" s="291">
        <f t="shared" si="279"/>
        <v>10966.153846153846</v>
      </c>
      <c r="BB277" s="291">
        <f t="shared" si="280"/>
        <v>137076.92307692306</v>
      </c>
      <c r="BC277" s="291">
        <f t="shared" si="281"/>
        <v>20561.538461538457</v>
      </c>
      <c r="BE277" s="238">
        <f t="shared" si="232"/>
        <v>137076.92307692306</v>
      </c>
      <c r="BF277" s="200">
        <f t="shared" si="233"/>
        <v>939207.07938461541</v>
      </c>
      <c r="BG277" s="200">
        <f t="shared" si="234"/>
        <v>1233692.3076923075</v>
      </c>
      <c r="BH277" s="200">
        <f t="shared" si="235"/>
        <v>41123.076923076915</v>
      </c>
      <c r="BI277" s="200">
        <f t="shared" si="236"/>
        <v>795046.15384615387</v>
      </c>
      <c r="BJ277" s="200">
        <f t="shared" si="237"/>
        <v>274153.84615384613</v>
      </c>
      <c r="BK277" s="200">
        <f t="shared" si="238"/>
        <v>0</v>
      </c>
      <c r="BL277" s="200">
        <f t="shared" si="239"/>
        <v>0</v>
      </c>
      <c r="BM277" s="200">
        <f t="shared" si="240"/>
        <v>0</v>
      </c>
      <c r="BN277" s="200">
        <f t="shared" si="241"/>
        <v>234801.7698461542</v>
      </c>
      <c r="BO277" s="200">
        <f t="shared" si="242"/>
        <v>9869538.4615384601</v>
      </c>
      <c r="BP277" s="200">
        <f t="shared" si="243"/>
        <v>0</v>
      </c>
      <c r="BQ277" s="200">
        <f t="shared" si="244"/>
        <v>1480430.769230769</v>
      </c>
      <c r="BR277" s="200">
        <f t="shared" si="245"/>
        <v>0</v>
      </c>
      <c r="BS277" s="200">
        <f t="shared" si="246"/>
        <v>3892984.6153846155</v>
      </c>
      <c r="BT277" s="200">
        <f t="shared" si="247"/>
        <v>0</v>
      </c>
      <c r="BU277" s="200">
        <f t="shared" si="248"/>
        <v>0</v>
      </c>
      <c r="BV277" s="200">
        <f t="shared" si="249"/>
        <v>0</v>
      </c>
      <c r="BW277" s="200">
        <f t="shared" si="250"/>
        <v>0</v>
      </c>
      <c r="BX277" s="200">
        <f t="shared" si="251"/>
        <v>0</v>
      </c>
      <c r="BY277" s="200">
        <f t="shared" si="252"/>
        <v>0</v>
      </c>
      <c r="BZ277" s="200">
        <f t="shared" si="253"/>
        <v>1250141.5384615385</v>
      </c>
      <c r="CA277" s="200">
        <f t="shared" si="254"/>
        <v>0</v>
      </c>
      <c r="CB277" s="200">
        <f t="shared" si="255"/>
        <v>0</v>
      </c>
      <c r="CC277" s="238">
        <f t="shared" si="256"/>
        <v>0</v>
      </c>
      <c r="CD277" s="187">
        <f t="shared" si="282"/>
        <v>20148196.541538462</v>
      </c>
    </row>
    <row r="278" spans="1:82" ht="13.9" x14ac:dyDescent="0.4">
      <c r="A278" s="12" t="str">
        <f>'Fibre Optic'!A278</f>
        <v>Metro</v>
      </c>
      <c r="B278" s="12">
        <f>'Fibre Optic'!B278</f>
        <v>45</v>
      </c>
      <c r="C278" t="str">
        <f>'Fibre Optic'!C278</f>
        <v>Forrestfield</v>
      </c>
      <c r="D278" s="204">
        <f>'DORC build-up'!I222</f>
        <v>1</v>
      </c>
      <c r="E278" s="188">
        <v>0</v>
      </c>
      <c r="F278" s="188">
        <v>0</v>
      </c>
      <c r="G278" s="188">
        <v>0</v>
      </c>
      <c r="H278" s="188">
        <v>0</v>
      </c>
      <c r="I278" s="188">
        <v>0</v>
      </c>
      <c r="J278" s="188">
        <v>0</v>
      </c>
      <c r="K278" s="188">
        <v>0</v>
      </c>
      <c r="L278" s="188">
        <v>0</v>
      </c>
      <c r="M278" s="188">
        <v>0</v>
      </c>
      <c r="N278" s="188">
        <v>0</v>
      </c>
      <c r="O278" s="188">
        <v>0</v>
      </c>
      <c r="P278" s="188">
        <v>0</v>
      </c>
      <c r="Q278" s="188">
        <v>0</v>
      </c>
      <c r="R278" s="188">
        <v>0</v>
      </c>
      <c r="S278" s="188">
        <v>0</v>
      </c>
      <c r="T278" s="188">
        <v>0</v>
      </c>
      <c r="U278" s="188">
        <v>0</v>
      </c>
      <c r="V278" s="188">
        <v>0</v>
      </c>
      <c r="W278" s="188">
        <v>0</v>
      </c>
      <c r="X278" s="188">
        <v>0</v>
      </c>
      <c r="Y278" s="188">
        <v>0</v>
      </c>
      <c r="Z278" s="188">
        <v>0</v>
      </c>
      <c r="AA278" s="188">
        <v>0</v>
      </c>
      <c r="AB278" s="188">
        <v>0</v>
      </c>
      <c r="AC278" s="188">
        <v>0</v>
      </c>
      <c r="AE278" s="291">
        <f t="shared" si="257"/>
        <v>68538.461538461532</v>
      </c>
      <c r="AF278" s="291">
        <f t="shared" si="258"/>
        <v>939207.07938461541</v>
      </c>
      <c r="AG278" s="291">
        <f t="shared" si="259"/>
        <v>205615.3846153846</v>
      </c>
      <c r="AH278" s="291">
        <f t="shared" si="260"/>
        <v>20561.538461538457</v>
      </c>
      <c r="AI278" s="291">
        <f t="shared" si="261"/>
        <v>27415.384615384617</v>
      </c>
      <c r="AJ278" s="291">
        <f t="shared" si="262"/>
        <v>68538.461538461532</v>
      </c>
      <c r="AK278" s="291">
        <f t="shared" si="263"/>
        <v>469603.53969230771</v>
      </c>
      <c r="AL278" s="291">
        <f t="shared" si="264"/>
        <v>34269.230769230766</v>
      </c>
      <c r="AM278" s="291">
        <f t="shared" si="265"/>
        <v>6853.8461538461543</v>
      </c>
      <c r="AN278" s="291">
        <f t="shared" si="266"/>
        <v>234801.7698461542</v>
      </c>
      <c r="AO278" s="291">
        <f t="shared" si="267"/>
        <v>137076.92307692306</v>
      </c>
      <c r="AP278" s="291">
        <f t="shared" si="268"/>
        <v>34269.230769230766</v>
      </c>
      <c r="AQ278" s="291">
        <f t="shared" si="269"/>
        <v>41123.076923076915</v>
      </c>
      <c r="AR278" s="291">
        <f t="shared" si="270"/>
        <v>274153.84615384613</v>
      </c>
      <c r="AS278" s="291">
        <f t="shared" si="271"/>
        <v>54830.769230769234</v>
      </c>
      <c r="AT278" s="291">
        <f t="shared" si="272"/>
        <v>6853.8461538461543</v>
      </c>
      <c r="AU278" s="291">
        <f t="shared" si="273"/>
        <v>137076.92307692306</v>
      </c>
      <c r="AV278" s="291">
        <f t="shared" si="274"/>
        <v>10966.153846153846</v>
      </c>
      <c r="AW278" s="291">
        <f t="shared" si="275"/>
        <v>10966.153846153846</v>
      </c>
      <c r="AX278" s="291">
        <f t="shared" si="276"/>
        <v>10966.153846153846</v>
      </c>
      <c r="AY278" s="291">
        <f t="shared" si="277"/>
        <v>10966.153846153846</v>
      </c>
      <c r="AZ278" s="291">
        <f t="shared" si="278"/>
        <v>10966.153846153846</v>
      </c>
      <c r="BA278" s="291">
        <f t="shared" si="279"/>
        <v>10966.153846153846</v>
      </c>
      <c r="BB278" s="291">
        <f t="shared" si="280"/>
        <v>137076.92307692306</v>
      </c>
      <c r="BC278" s="291">
        <f t="shared" si="281"/>
        <v>20561.538461538457</v>
      </c>
      <c r="BE278" s="238">
        <f t="shared" si="232"/>
        <v>0</v>
      </c>
      <c r="BF278" s="200">
        <f t="shared" si="233"/>
        <v>0</v>
      </c>
      <c r="BG278" s="200">
        <f t="shared" si="234"/>
        <v>0</v>
      </c>
      <c r="BH278" s="200">
        <f t="shared" si="235"/>
        <v>0</v>
      </c>
      <c r="BI278" s="200">
        <f t="shared" si="236"/>
        <v>0</v>
      </c>
      <c r="BJ278" s="200">
        <f t="shared" si="237"/>
        <v>0</v>
      </c>
      <c r="BK278" s="200">
        <f t="shared" si="238"/>
        <v>0</v>
      </c>
      <c r="BL278" s="200">
        <f t="shared" si="239"/>
        <v>0</v>
      </c>
      <c r="BM278" s="200">
        <f t="shared" si="240"/>
        <v>0</v>
      </c>
      <c r="BN278" s="200">
        <f t="shared" si="241"/>
        <v>0</v>
      </c>
      <c r="BO278" s="200">
        <f t="shared" si="242"/>
        <v>0</v>
      </c>
      <c r="BP278" s="200">
        <f t="shared" si="243"/>
        <v>0</v>
      </c>
      <c r="BQ278" s="200">
        <f t="shared" si="244"/>
        <v>0</v>
      </c>
      <c r="BR278" s="200">
        <f t="shared" si="245"/>
        <v>0</v>
      </c>
      <c r="BS278" s="200">
        <f t="shared" si="246"/>
        <v>0</v>
      </c>
      <c r="BT278" s="200">
        <f t="shared" si="247"/>
        <v>0</v>
      </c>
      <c r="BU278" s="200">
        <f t="shared" si="248"/>
        <v>0</v>
      </c>
      <c r="BV278" s="200">
        <f t="shared" si="249"/>
        <v>0</v>
      </c>
      <c r="BW278" s="200">
        <f t="shared" si="250"/>
        <v>0</v>
      </c>
      <c r="BX278" s="200">
        <f t="shared" si="251"/>
        <v>0</v>
      </c>
      <c r="BY278" s="200">
        <f t="shared" si="252"/>
        <v>0</v>
      </c>
      <c r="BZ278" s="200">
        <f t="shared" si="253"/>
        <v>0</v>
      </c>
      <c r="CA278" s="200">
        <f t="shared" si="254"/>
        <v>0</v>
      </c>
      <c r="CB278" s="200">
        <f t="shared" si="255"/>
        <v>0</v>
      </c>
      <c r="CC278" s="238">
        <f t="shared" si="256"/>
        <v>0</v>
      </c>
      <c r="CD278" s="187">
        <f t="shared" si="282"/>
        <v>0</v>
      </c>
    </row>
    <row r="279" spans="1:82" ht="13.9" x14ac:dyDescent="0.4">
      <c r="A279" s="12" t="str">
        <f>'Fibre Optic'!A279</f>
        <v>Metro</v>
      </c>
      <c r="B279" s="12">
        <f>'Fibre Optic'!B279</f>
        <v>45</v>
      </c>
      <c r="C279" t="str">
        <f>'Fibre Optic'!C279</f>
        <v>Forrestfield to Kenwick</v>
      </c>
      <c r="D279" s="204">
        <f>'DORC build-up'!I223</f>
        <v>1</v>
      </c>
      <c r="E279" s="188">
        <v>1</v>
      </c>
      <c r="F279" s="188">
        <v>1</v>
      </c>
      <c r="G279" s="188">
        <v>1</v>
      </c>
      <c r="H279" s="188">
        <v>0</v>
      </c>
      <c r="I279" s="188">
        <v>9</v>
      </c>
      <c r="J279" s="188">
        <v>1</v>
      </c>
      <c r="K279" s="188">
        <v>0</v>
      </c>
      <c r="L279" s="188">
        <v>0</v>
      </c>
      <c r="M279" s="188">
        <v>2</v>
      </c>
      <c r="N279" s="188">
        <v>0</v>
      </c>
      <c r="O279" s="188">
        <v>7</v>
      </c>
      <c r="P279" s="188">
        <v>0</v>
      </c>
      <c r="Q279" s="188">
        <v>7</v>
      </c>
      <c r="R279" s="188">
        <v>0</v>
      </c>
      <c r="S279" s="188">
        <v>9</v>
      </c>
      <c r="T279" s="188">
        <v>0</v>
      </c>
      <c r="U279" s="188">
        <v>0</v>
      </c>
      <c r="V279" s="188">
        <v>0</v>
      </c>
      <c r="W279" s="188">
        <v>0</v>
      </c>
      <c r="X279" s="188">
        <v>0</v>
      </c>
      <c r="Y279" s="188">
        <v>0</v>
      </c>
      <c r="Z279" s="188">
        <v>22</v>
      </c>
      <c r="AA279" s="188">
        <v>0</v>
      </c>
      <c r="AB279" s="188">
        <v>0</v>
      </c>
      <c r="AC279" s="188">
        <v>0</v>
      </c>
      <c r="AE279" s="291">
        <f t="shared" si="257"/>
        <v>68538.461538461532</v>
      </c>
      <c r="AF279" s="291">
        <f t="shared" si="258"/>
        <v>939207.07938461541</v>
      </c>
      <c r="AG279" s="291">
        <f t="shared" si="259"/>
        <v>205615.3846153846</v>
      </c>
      <c r="AH279" s="291">
        <f t="shared" si="260"/>
        <v>20561.538461538457</v>
      </c>
      <c r="AI279" s="291">
        <f t="shared" si="261"/>
        <v>27415.384615384617</v>
      </c>
      <c r="AJ279" s="291">
        <f t="shared" si="262"/>
        <v>68538.461538461532</v>
      </c>
      <c r="AK279" s="291">
        <f t="shared" si="263"/>
        <v>469603.53969230771</v>
      </c>
      <c r="AL279" s="291">
        <f t="shared" si="264"/>
        <v>34269.230769230766</v>
      </c>
      <c r="AM279" s="291">
        <f t="shared" si="265"/>
        <v>6853.8461538461543</v>
      </c>
      <c r="AN279" s="291">
        <f t="shared" si="266"/>
        <v>234801.7698461542</v>
      </c>
      <c r="AO279" s="291">
        <f t="shared" si="267"/>
        <v>137076.92307692306</v>
      </c>
      <c r="AP279" s="291">
        <f t="shared" si="268"/>
        <v>34269.230769230766</v>
      </c>
      <c r="AQ279" s="291">
        <f t="shared" si="269"/>
        <v>41123.076923076915</v>
      </c>
      <c r="AR279" s="291">
        <f t="shared" si="270"/>
        <v>274153.84615384613</v>
      </c>
      <c r="AS279" s="291">
        <f t="shared" si="271"/>
        <v>54830.769230769234</v>
      </c>
      <c r="AT279" s="291">
        <f t="shared" si="272"/>
        <v>6853.8461538461543</v>
      </c>
      <c r="AU279" s="291">
        <f t="shared" si="273"/>
        <v>137076.92307692306</v>
      </c>
      <c r="AV279" s="291">
        <f t="shared" si="274"/>
        <v>10966.153846153846</v>
      </c>
      <c r="AW279" s="291">
        <f t="shared" si="275"/>
        <v>10966.153846153846</v>
      </c>
      <c r="AX279" s="291">
        <f t="shared" si="276"/>
        <v>10966.153846153846</v>
      </c>
      <c r="AY279" s="291">
        <f t="shared" si="277"/>
        <v>10966.153846153846</v>
      </c>
      <c r="AZ279" s="291">
        <f t="shared" si="278"/>
        <v>10966.153846153846</v>
      </c>
      <c r="BA279" s="291">
        <f t="shared" si="279"/>
        <v>10966.153846153846</v>
      </c>
      <c r="BB279" s="291">
        <f t="shared" si="280"/>
        <v>137076.92307692306</v>
      </c>
      <c r="BC279" s="291">
        <f t="shared" si="281"/>
        <v>20561.538461538457</v>
      </c>
      <c r="BE279" s="238">
        <f t="shared" si="232"/>
        <v>68538.461538461532</v>
      </c>
      <c r="BF279" s="200">
        <f t="shared" si="233"/>
        <v>939207.07938461541</v>
      </c>
      <c r="BG279" s="200">
        <f t="shared" si="234"/>
        <v>205615.3846153846</v>
      </c>
      <c r="BH279" s="200">
        <f t="shared" si="235"/>
        <v>0</v>
      </c>
      <c r="BI279" s="200">
        <f t="shared" si="236"/>
        <v>246738.46153846156</v>
      </c>
      <c r="BJ279" s="200">
        <f t="shared" si="237"/>
        <v>68538.461538461532</v>
      </c>
      <c r="BK279" s="200">
        <f t="shared" si="238"/>
        <v>0</v>
      </c>
      <c r="BL279" s="200">
        <f t="shared" si="239"/>
        <v>0</v>
      </c>
      <c r="BM279" s="200">
        <f t="shared" si="240"/>
        <v>13707.692307692309</v>
      </c>
      <c r="BN279" s="200">
        <f t="shared" si="241"/>
        <v>0</v>
      </c>
      <c r="BO279" s="200">
        <f t="shared" si="242"/>
        <v>959538.4615384615</v>
      </c>
      <c r="BP279" s="200">
        <f t="shared" si="243"/>
        <v>0</v>
      </c>
      <c r="BQ279" s="200">
        <f t="shared" si="244"/>
        <v>287861.53846153838</v>
      </c>
      <c r="BR279" s="200">
        <f t="shared" si="245"/>
        <v>0</v>
      </c>
      <c r="BS279" s="200">
        <f t="shared" si="246"/>
        <v>493476.92307692312</v>
      </c>
      <c r="BT279" s="200">
        <f t="shared" si="247"/>
        <v>0</v>
      </c>
      <c r="BU279" s="200">
        <f t="shared" si="248"/>
        <v>0</v>
      </c>
      <c r="BV279" s="200">
        <f t="shared" si="249"/>
        <v>0</v>
      </c>
      <c r="BW279" s="200">
        <f t="shared" si="250"/>
        <v>0</v>
      </c>
      <c r="BX279" s="200">
        <f t="shared" si="251"/>
        <v>0</v>
      </c>
      <c r="BY279" s="200">
        <f t="shared" si="252"/>
        <v>0</v>
      </c>
      <c r="BZ279" s="200">
        <f t="shared" si="253"/>
        <v>241255.3846153846</v>
      </c>
      <c r="CA279" s="200">
        <f t="shared" si="254"/>
        <v>0</v>
      </c>
      <c r="CB279" s="200">
        <f t="shared" si="255"/>
        <v>0</v>
      </c>
      <c r="CC279" s="238">
        <f t="shared" si="256"/>
        <v>0</v>
      </c>
      <c r="CD279" s="187">
        <f t="shared" si="282"/>
        <v>3524477.8486153842</v>
      </c>
    </row>
    <row r="280" spans="1:82" ht="13.9" x14ac:dyDescent="0.4">
      <c r="A280" s="12" t="str">
        <f>'Fibre Optic'!A280</f>
        <v>Metro</v>
      </c>
      <c r="B280" s="12">
        <f>'Fibre Optic'!B280</f>
        <v>45</v>
      </c>
      <c r="C280" t="str">
        <f>'Fibre Optic'!C280</f>
        <v>Kenwick to Cockburn East</v>
      </c>
      <c r="D280" s="204">
        <f>'DORC build-up'!I224</f>
        <v>1</v>
      </c>
      <c r="E280" s="188">
        <v>4</v>
      </c>
      <c r="F280" s="188">
        <v>1</v>
      </c>
      <c r="G280" s="188">
        <v>8</v>
      </c>
      <c r="H280" s="188">
        <v>3</v>
      </c>
      <c r="I280" s="188">
        <v>18</v>
      </c>
      <c r="J280" s="188">
        <v>6</v>
      </c>
      <c r="K280" s="188">
        <v>0</v>
      </c>
      <c r="L280" s="188">
        <v>0</v>
      </c>
      <c r="M280" s="188">
        <v>0</v>
      </c>
      <c r="N280" s="188">
        <v>2</v>
      </c>
      <c r="O280" s="188">
        <v>25</v>
      </c>
      <c r="P280" s="188">
        <v>0</v>
      </c>
      <c r="Q280" s="188">
        <v>11</v>
      </c>
      <c r="R280" s="188">
        <v>0</v>
      </c>
      <c r="S280" s="188">
        <v>26</v>
      </c>
      <c r="T280" s="188">
        <v>0</v>
      </c>
      <c r="U280" s="188">
        <v>0</v>
      </c>
      <c r="V280" s="188">
        <v>0</v>
      </c>
      <c r="W280" s="188">
        <v>2</v>
      </c>
      <c r="X280" s="188">
        <v>4</v>
      </c>
      <c r="Y280" s="188">
        <v>0</v>
      </c>
      <c r="Z280" s="188">
        <v>38</v>
      </c>
      <c r="AA280" s="188">
        <v>2</v>
      </c>
      <c r="AB280" s="188">
        <v>0</v>
      </c>
      <c r="AC280" s="188">
        <v>13</v>
      </c>
      <c r="AE280" s="291">
        <f t="shared" si="257"/>
        <v>68538.461538461532</v>
      </c>
      <c r="AF280" s="291">
        <f t="shared" si="258"/>
        <v>939207.07938461541</v>
      </c>
      <c r="AG280" s="291">
        <f t="shared" si="259"/>
        <v>205615.3846153846</v>
      </c>
      <c r="AH280" s="291">
        <f t="shared" si="260"/>
        <v>20561.538461538457</v>
      </c>
      <c r="AI280" s="291">
        <f t="shared" si="261"/>
        <v>27415.384615384617</v>
      </c>
      <c r="AJ280" s="291">
        <f t="shared" si="262"/>
        <v>68538.461538461532</v>
      </c>
      <c r="AK280" s="291">
        <f t="shared" si="263"/>
        <v>469603.53969230771</v>
      </c>
      <c r="AL280" s="291">
        <f t="shared" si="264"/>
        <v>34269.230769230766</v>
      </c>
      <c r="AM280" s="291">
        <f t="shared" si="265"/>
        <v>6853.8461538461543</v>
      </c>
      <c r="AN280" s="291">
        <f t="shared" si="266"/>
        <v>234801.7698461542</v>
      </c>
      <c r="AO280" s="291">
        <f t="shared" si="267"/>
        <v>137076.92307692306</v>
      </c>
      <c r="AP280" s="291">
        <f t="shared" si="268"/>
        <v>34269.230769230766</v>
      </c>
      <c r="AQ280" s="291">
        <f t="shared" si="269"/>
        <v>41123.076923076915</v>
      </c>
      <c r="AR280" s="291">
        <f t="shared" si="270"/>
        <v>274153.84615384613</v>
      </c>
      <c r="AS280" s="291">
        <f t="shared" si="271"/>
        <v>54830.769230769234</v>
      </c>
      <c r="AT280" s="291">
        <f t="shared" si="272"/>
        <v>6853.8461538461543</v>
      </c>
      <c r="AU280" s="291">
        <f t="shared" si="273"/>
        <v>137076.92307692306</v>
      </c>
      <c r="AV280" s="291">
        <f t="shared" si="274"/>
        <v>10966.153846153846</v>
      </c>
      <c r="AW280" s="291">
        <f t="shared" si="275"/>
        <v>10966.153846153846</v>
      </c>
      <c r="AX280" s="291">
        <f t="shared" si="276"/>
        <v>10966.153846153846</v>
      </c>
      <c r="AY280" s="291">
        <f t="shared" si="277"/>
        <v>10966.153846153846</v>
      </c>
      <c r="AZ280" s="291">
        <f t="shared" si="278"/>
        <v>10966.153846153846</v>
      </c>
      <c r="BA280" s="291">
        <f t="shared" si="279"/>
        <v>10966.153846153846</v>
      </c>
      <c r="BB280" s="291">
        <f t="shared" si="280"/>
        <v>137076.92307692306</v>
      </c>
      <c r="BC280" s="291">
        <f t="shared" si="281"/>
        <v>20561.538461538457</v>
      </c>
      <c r="BE280" s="238">
        <f t="shared" si="232"/>
        <v>274153.84615384613</v>
      </c>
      <c r="BF280" s="200">
        <f t="shared" si="233"/>
        <v>939207.07938461541</v>
      </c>
      <c r="BG280" s="200">
        <f t="shared" si="234"/>
        <v>1644923.0769230768</v>
      </c>
      <c r="BH280" s="200">
        <f t="shared" si="235"/>
        <v>61684.615384615376</v>
      </c>
      <c r="BI280" s="200">
        <f t="shared" si="236"/>
        <v>493476.92307692312</v>
      </c>
      <c r="BJ280" s="200">
        <f t="shared" si="237"/>
        <v>411230.76923076919</v>
      </c>
      <c r="BK280" s="200">
        <f t="shared" si="238"/>
        <v>0</v>
      </c>
      <c r="BL280" s="200">
        <f t="shared" si="239"/>
        <v>0</v>
      </c>
      <c r="BM280" s="200">
        <f t="shared" si="240"/>
        <v>0</v>
      </c>
      <c r="BN280" s="200">
        <f t="shared" si="241"/>
        <v>469603.5396923084</v>
      </c>
      <c r="BO280" s="200">
        <f t="shared" si="242"/>
        <v>3426923.0769230765</v>
      </c>
      <c r="BP280" s="200">
        <f t="shared" si="243"/>
        <v>0</v>
      </c>
      <c r="BQ280" s="200">
        <f t="shared" si="244"/>
        <v>452353.84615384607</v>
      </c>
      <c r="BR280" s="200">
        <f t="shared" si="245"/>
        <v>0</v>
      </c>
      <c r="BS280" s="200">
        <f t="shared" si="246"/>
        <v>1425600</v>
      </c>
      <c r="BT280" s="200">
        <f t="shared" si="247"/>
        <v>0</v>
      </c>
      <c r="BU280" s="200">
        <f t="shared" si="248"/>
        <v>0</v>
      </c>
      <c r="BV280" s="200">
        <f t="shared" si="249"/>
        <v>0</v>
      </c>
      <c r="BW280" s="200">
        <f t="shared" si="250"/>
        <v>21932.307692307691</v>
      </c>
      <c r="BX280" s="200">
        <f t="shared" si="251"/>
        <v>43864.615384615383</v>
      </c>
      <c r="BY280" s="200">
        <f t="shared" si="252"/>
        <v>0</v>
      </c>
      <c r="BZ280" s="200">
        <f t="shared" si="253"/>
        <v>416713.84615384613</v>
      </c>
      <c r="CA280" s="200">
        <f t="shared" si="254"/>
        <v>21932.307692307691</v>
      </c>
      <c r="CB280" s="200">
        <f t="shared" si="255"/>
        <v>0</v>
      </c>
      <c r="CC280" s="238">
        <f t="shared" si="256"/>
        <v>267299.99999999994</v>
      </c>
      <c r="CD280" s="187">
        <f t="shared" si="282"/>
        <v>10370899.849846154</v>
      </c>
    </row>
    <row r="281" spans="1:82" ht="13.9" x14ac:dyDescent="0.4">
      <c r="A281" s="12" t="str">
        <f>'Fibre Optic'!A281</f>
        <v>Metro</v>
      </c>
      <c r="B281" s="12">
        <f>'Fibre Optic'!B281</f>
        <v>45</v>
      </c>
      <c r="C281" t="str">
        <f>'Fibre Optic'!C281</f>
        <v>Cockburn East to Cockburn South</v>
      </c>
      <c r="D281" s="204">
        <f>'DORC build-up'!I225</f>
        <v>1</v>
      </c>
      <c r="E281" s="188">
        <v>0</v>
      </c>
      <c r="F281" s="188">
        <v>0</v>
      </c>
      <c r="G281" s="188">
        <v>0</v>
      </c>
      <c r="H281" s="188">
        <v>0</v>
      </c>
      <c r="I281" s="188">
        <v>0</v>
      </c>
      <c r="J281" s="188">
        <v>0</v>
      </c>
      <c r="K281" s="188">
        <v>0</v>
      </c>
      <c r="L281" s="188">
        <v>0</v>
      </c>
      <c r="M281" s="188">
        <v>0</v>
      </c>
      <c r="N281" s="188">
        <v>0</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E281" s="291">
        <f t="shared" si="257"/>
        <v>68538.461538461532</v>
      </c>
      <c r="AF281" s="291">
        <f t="shared" si="258"/>
        <v>939207.07938461541</v>
      </c>
      <c r="AG281" s="291">
        <f t="shared" si="259"/>
        <v>205615.3846153846</v>
      </c>
      <c r="AH281" s="291">
        <f t="shared" si="260"/>
        <v>20561.538461538457</v>
      </c>
      <c r="AI281" s="291">
        <f t="shared" si="261"/>
        <v>27415.384615384617</v>
      </c>
      <c r="AJ281" s="291">
        <f t="shared" si="262"/>
        <v>68538.461538461532</v>
      </c>
      <c r="AK281" s="291">
        <f t="shared" si="263"/>
        <v>469603.53969230771</v>
      </c>
      <c r="AL281" s="291">
        <f t="shared" si="264"/>
        <v>34269.230769230766</v>
      </c>
      <c r="AM281" s="291">
        <f t="shared" si="265"/>
        <v>6853.8461538461543</v>
      </c>
      <c r="AN281" s="291">
        <f t="shared" si="266"/>
        <v>234801.7698461542</v>
      </c>
      <c r="AO281" s="291">
        <f t="shared" si="267"/>
        <v>137076.92307692306</v>
      </c>
      <c r="AP281" s="291">
        <f t="shared" si="268"/>
        <v>34269.230769230766</v>
      </c>
      <c r="AQ281" s="291">
        <f t="shared" si="269"/>
        <v>41123.076923076915</v>
      </c>
      <c r="AR281" s="291">
        <f t="shared" si="270"/>
        <v>274153.84615384613</v>
      </c>
      <c r="AS281" s="291">
        <f t="shared" si="271"/>
        <v>54830.769230769234</v>
      </c>
      <c r="AT281" s="291">
        <f t="shared" si="272"/>
        <v>6853.8461538461543</v>
      </c>
      <c r="AU281" s="291">
        <f t="shared" si="273"/>
        <v>137076.92307692306</v>
      </c>
      <c r="AV281" s="291">
        <f t="shared" si="274"/>
        <v>10966.153846153846</v>
      </c>
      <c r="AW281" s="291">
        <f t="shared" si="275"/>
        <v>10966.153846153846</v>
      </c>
      <c r="AX281" s="291">
        <f t="shared" si="276"/>
        <v>10966.153846153846</v>
      </c>
      <c r="AY281" s="291">
        <f t="shared" si="277"/>
        <v>10966.153846153846</v>
      </c>
      <c r="AZ281" s="291">
        <f t="shared" si="278"/>
        <v>10966.153846153846</v>
      </c>
      <c r="BA281" s="291">
        <f t="shared" si="279"/>
        <v>10966.153846153846</v>
      </c>
      <c r="BB281" s="291">
        <f t="shared" si="280"/>
        <v>137076.92307692306</v>
      </c>
      <c r="BC281" s="291">
        <f t="shared" si="281"/>
        <v>20561.538461538457</v>
      </c>
      <c r="BE281" s="238">
        <f t="shared" si="232"/>
        <v>0</v>
      </c>
      <c r="BF281" s="200">
        <f t="shared" si="233"/>
        <v>0</v>
      </c>
      <c r="BG281" s="200">
        <f t="shared" si="234"/>
        <v>0</v>
      </c>
      <c r="BH281" s="200">
        <f t="shared" si="235"/>
        <v>0</v>
      </c>
      <c r="BI281" s="200">
        <f t="shared" si="236"/>
        <v>0</v>
      </c>
      <c r="BJ281" s="200">
        <f t="shared" si="237"/>
        <v>0</v>
      </c>
      <c r="BK281" s="200">
        <f t="shared" si="238"/>
        <v>0</v>
      </c>
      <c r="BL281" s="200">
        <f t="shared" si="239"/>
        <v>0</v>
      </c>
      <c r="BM281" s="200">
        <f t="shared" si="240"/>
        <v>0</v>
      </c>
      <c r="BN281" s="200">
        <f t="shared" si="241"/>
        <v>0</v>
      </c>
      <c r="BO281" s="200">
        <f t="shared" si="242"/>
        <v>0</v>
      </c>
      <c r="BP281" s="200">
        <f t="shared" si="243"/>
        <v>0</v>
      </c>
      <c r="BQ281" s="200">
        <f t="shared" si="244"/>
        <v>0</v>
      </c>
      <c r="BR281" s="200">
        <f t="shared" si="245"/>
        <v>0</v>
      </c>
      <c r="BS281" s="200">
        <f t="shared" si="246"/>
        <v>0</v>
      </c>
      <c r="BT281" s="200">
        <f t="shared" si="247"/>
        <v>0</v>
      </c>
      <c r="BU281" s="200">
        <f t="shared" si="248"/>
        <v>0</v>
      </c>
      <c r="BV281" s="200">
        <f t="shared" si="249"/>
        <v>0</v>
      </c>
      <c r="BW281" s="200">
        <f t="shared" si="250"/>
        <v>0</v>
      </c>
      <c r="BX281" s="200">
        <f t="shared" si="251"/>
        <v>0</v>
      </c>
      <c r="BY281" s="200">
        <f t="shared" si="252"/>
        <v>0</v>
      </c>
      <c r="BZ281" s="200">
        <f t="shared" si="253"/>
        <v>0</v>
      </c>
      <c r="CA281" s="200">
        <f t="shared" si="254"/>
        <v>0</v>
      </c>
      <c r="CB281" s="200">
        <f t="shared" si="255"/>
        <v>0</v>
      </c>
      <c r="CC281" s="238">
        <f t="shared" si="256"/>
        <v>0</v>
      </c>
      <c r="CD281" s="187">
        <f t="shared" si="282"/>
        <v>0</v>
      </c>
    </row>
    <row r="282" spans="1:82" ht="13.9" x14ac:dyDescent="0.4">
      <c r="A282" s="12" t="str">
        <f>'Fibre Optic'!A282</f>
        <v>Metro</v>
      </c>
      <c r="B282" s="12">
        <f>'Fibre Optic'!B282</f>
        <v>45</v>
      </c>
      <c r="C282" t="str">
        <f>'Fibre Optic'!C282</f>
        <v>Cockburn South to Kwinana North</v>
      </c>
      <c r="D282" s="204">
        <f>'DORC build-up'!I226</f>
        <v>1</v>
      </c>
      <c r="E282" s="188">
        <v>0</v>
      </c>
      <c r="F282" s="188">
        <v>3</v>
      </c>
      <c r="G282" s="188">
        <v>1</v>
      </c>
      <c r="H282" s="188">
        <v>0</v>
      </c>
      <c r="I282" s="188">
        <v>8</v>
      </c>
      <c r="J282" s="188">
        <v>1</v>
      </c>
      <c r="K282" s="188">
        <v>1</v>
      </c>
      <c r="L282" s="188">
        <v>0</v>
      </c>
      <c r="M282" s="188">
        <v>2</v>
      </c>
      <c r="N282" s="188">
        <v>0</v>
      </c>
      <c r="O282" s="188">
        <v>2</v>
      </c>
      <c r="P282" s="188">
        <v>0</v>
      </c>
      <c r="Q282" s="188">
        <v>4</v>
      </c>
      <c r="R282" s="188">
        <v>0</v>
      </c>
      <c r="S282" s="188">
        <v>6</v>
      </c>
      <c r="T282" s="188">
        <v>0</v>
      </c>
      <c r="U282" s="188">
        <v>0</v>
      </c>
      <c r="V282" s="188">
        <v>1</v>
      </c>
      <c r="W282" s="188">
        <v>3</v>
      </c>
      <c r="X282" s="188">
        <v>3</v>
      </c>
      <c r="Y282" s="188">
        <v>0</v>
      </c>
      <c r="Z282" s="188">
        <v>12</v>
      </c>
      <c r="AA282" s="188">
        <v>0</v>
      </c>
      <c r="AB282" s="188">
        <v>0</v>
      </c>
      <c r="AC282" s="188">
        <v>0</v>
      </c>
      <c r="AE282" s="291">
        <f t="shared" si="257"/>
        <v>68538.461538461532</v>
      </c>
      <c r="AF282" s="291">
        <f t="shared" si="258"/>
        <v>939207.07938461541</v>
      </c>
      <c r="AG282" s="291">
        <f t="shared" si="259"/>
        <v>205615.3846153846</v>
      </c>
      <c r="AH282" s="291">
        <f t="shared" si="260"/>
        <v>20561.538461538457</v>
      </c>
      <c r="AI282" s="291">
        <f t="shared" si="261"/>
        <v>27415.384615384617</v>
      </c>
      <c r="AJ282" s="291">
        <f t="shared" si="262"/>
        <v>68538.461538461532</v>
      </c>
      <c r="AK282" s="291">
        <f t="shared" si="263"/>
        <v>469603.53969230771</v>
      </c>
      <c r="AL282" s="291">
        <f t="shared" si="264"/>
        <v>34269.230769230766</v>
      </c>
      <c r="AM282" s="291">
        <f t="shared" si="265"/>
        <v>6853.8461538461543</v>
      </c>
      <c r="AN282" s="291">
        <f t="shared" si="266"/>
        <v>234801.7698461542</v>
      </c>
      <c r="AO282" s="291">
        <f t="shared" si="267"/>
        <v>137076.92307692306</v>
      </c>
      <c r="AP282" s="291">
        <f t="shared" si="268"/>
        <v>34269.230769230766</v>
      </c>
      <c r="AQ282" s="291">
        <f t="shared" si="269"/>
        <v>41123.076923076915</v>
      </c>
      <c r="AR282" s="291">
        <f t="shared" si="270"/>
        <v>274153.84615384613</v>
      </c>
      <c r="AS282" s="291">
        <f t="shared" si="271"/>
        <v>54830.769230769234</v>
      </c>
      <c r="AT282" s="291">
        <f t="shared" si="272"/>
        <v>6853.8461538461543</v>
      </c>
      <c r="AU282" s="291">
        <f t="shared" si="273"/>
        <v>137076.92307692306</v>
      </c>
      <c r="AV282" s="291">
        <f t="shared" si="274"/>
        <v>10966.153846153846</v>
      </c>
      <c r="AW282" s="291">
        <f t="shared" si="275"/>
        <v>10966.153846153846</v>
      </c>
      <c r="AX282" s="291">
        <f t="shared" si="276"/>
        <v>10966.153846153846</v>
      </c>
      <c r="AY282" s="291">
        <f t="shared" si="277"/>
        <v>10966.153846153846</v>
      </c>
      <c r="AZ282" s="291">
        <f t="shared" si="278"/>
        <v>10966.153846153846</v>
      </c>
      <c r="BA282" s="291">
        <f t="shared" si="279"/>
        <v>10966.153846153846</v>
      </c>
      <c r="BB282" s="291">
        <f t="shared" si="280"/>
        <v>137076.92307692306</v>
      </c>
      <c r="BC282" s="291">
        <f t="shared" si="281"/>
        <v>20561.538461538457</v>
      </c>
      <c r="BE282" s="238">
        <f t="shared" si="232"/>
        <v>0</v>
      </c>
      <c r="BF282" s="200">
        <f t="shared" si="233"/>
        <v>2817621.238153846</v>
      </c>
      <c r="BG282" s="200">
        <f t="shared" si="234"/>
        <v>205615.3846153846</v>
      </c>
      <c r="BH282" s="200">
        <f t="shared" si="235"/>
        <v>0</v>
      </c>
      <c r="BI282" s="200">
        <f t="shared" si="236"/>
        <v>219323.07692307694</v>
      </c>
      <c r="BJ282" s="200">
        <f t="shared" si="237"/>
        <v>68538.461538461532</v>
      </c>
      <c r="BK282" s="200">
        <f t="shared" si="238"/>
        <v>469603.53969230771</v>
      </c>
      <c r="BL282" s="200">
        <f t="shared" si="239"/>
        <v>0</v>
      </c>
      <c r="BM282" s="200">
        <f t="shared" si="240"/>
        <v>13707.692307692309</v>
      </c>
      <c r="BN282" s="200">
        <f t="shared" si="241"/>
        <v>0</v>
      </c>
      <c r="BO282" s="200">
        <f t="shared" si="242"/>
        <v>274153.84615384613</v>
      </c>
      <c r="BP282" s="200">
        <f t="shared" si="243"/>
        <v>0</v>
      </c>
      <c r="BQ282" s="200">
        <f t="shared" si="244"/>
        <v>164492.30769230766</v>
      </c>
      <c r="BR282" s="200">
        <f t="shared" si="245"/>
        <v>0</v>
      </c>
      <c r="BS282" s="200">
        <f t="shared" si="246"/>
        <v>328984.61538461538</v>
      </c>
      <c r="BT282" s="200">
        <f t="shared" si="247"/>
        <v>0</v>
      </c>
      <c r="BU282" s="200">
        <f t="shared" si="248"/>
        <v>0</v>
      </c>
      <c r="BV282" s="200">
        <f t="shared" si="249"/>
        <v>10966.153846153846</v>
      </c>
      <c r="BW282" s="200">
        <f t="shared" si="250"/>
        <v>32898.461538461539</v>
      </c>
      <c r="BX282" s="200">
        <f t="shared" si="251"/>
        <v>32898.461538461539</v>
      </c>
      <c r="BY282" s="200">
        <f t="shared" si="252"/>
        <v>0</v>
      </c>
      <c r="BZ282" s="200">
        <f t="shared" si="253"/>
        <v>131593.84615384616</v>
      </c>
      <c r="CA282" s="200">
        <f t="shared" si="254"/>
        <v>0</v>
      </c>
      <c r="CB282" s="200">
        <f t="shared" si="255"/>
        <v>0</v>
      </c>
      <c r="CC282" s="238">
        <f t="shared" si="256"/>
        <v>0</v>
      </c>
      <c r="CD282" s="187">
        <f t="shared" si="282"/>
        <v>4770397.0855384618</v>
      </c>
    </row>
    <row r="283" spans="1:82" ht="13.9" x14ac:dyDescent="0.4">
      <c r="A283" s="12" t="str">
        <f>'Fibre Optic'!A283</f>
        <v>Metro</v>
      </c>
      <c r="B283" s="12">
        <f>'Fibre Optic'!B283</f>
        <v>45</v>
      </c>
      <c r="C283" t="str">
        <f>'Fibre Optic'!C283</f>
        <v>Kwinana North to Kwinana West</v>
      </c>
      <c r="D283" s="204">
        <f>'DORC build-up'!I227</f>
        <v>1</v>
      </c>
      <c r="E283" s="188">
        <v>0</v>
      </c>
      <c r="F283" s="188">
        <v>0</v>
      </c>
      <c r="G283" s="188">
        <v>0</v>
      </c>
      <c r="H283" s="188">
        <v>0</v>
      </c>
      <c r="I283" s="188">
        <v>0</v>
      </c>
      <c r="J283" s="188">
        <v>0</v>
      </c>
      <c r="K283" s="188">
        <v>0</v>
      </c>
      <c r="L283" s="188">
        <v>0</v>
      </c>
      <c r="M283" s="188">
        <v>0</v>
      </c>
      <c r="N283" s="188">
        <v>0</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E283" s="291">
        <f t="shared" si="257"/>
        <v>68538.461538461532</v>
      </c>
      <c r="AF283" s="291">
        <f t="shared" si="258"/>
        <v>939207.07938461541</v>
      </c>
      <c r="AG283" s="291">
        <f t="shared" si="259"/>
        <v>205615.3846153846</v>
      </c>
      <c r="AH283" s="291">
        <f t="shared" si="260"/>
        <v>20561.538461538457</v>
      </c>
      <c r="AI283" s="291">
        <f t="shared" si="261"/>
        <v>27415.384615384617</v>
      </c>
      <c r="AJ283" s="291">
        <f t="shared" si="262"/>
        <v>68538.461538461532</v>
      </c>
      <c r="AK283" s="291">
        <f t="shared" si="263"/>
        <v>469603.53969230771</v>
      </c>
      <c r="AL283" s="291">
        <f t="shared" si="264"/>
        <v>34269.230769230766</v>
      </c>
      <c r="AM283" s="291">
        <f t="shared" si="265"/>
        <v>6853.8461538461543</v>
      </c>
      <c r="AN283" s="291">
        <f t="shared" si="266"/>
        <v>234801.7698461542</v>
      </c>
      <c r="AO283" s="291">
        <f t="shared" si="267"/>
        <v>137076.92307692306</v>
      </c>
      <c r="AP283" s="291">
        <f t="shared" si="268"/>
        <v>34269.230769230766</v>
      </c>
      <c r="AQ283" s="291">
        <f t="shared" si="269"/>
        <v>41123.076923076915</v>
      </c>
      <c r="AR283" s="291">
        <f t="shared" si="270"/>
        <v>274153.84615384613</v>
      </c>
      <c r="AS283" s="291">
        <f t="shared" si="271"/>
        <v>54830.769230769234</v>
      </c>
      <c r="AT283" s="291">
        <f t="shared" si="272"/>
        <v>6853.8461538461543</v>
      </c>
      <c r="AU283" s="291">
        <f t="shared" si="273"/>
        <v>137076.92307692306</v>
      </c>
      <c r="AV283" s="291">
        <f t="shared" si="274"/>
        <v>10966.153846153846</v>
      </c>
      <c r="AW283" s="291">
        <f t="shared" si="275"/>
        <v>10966.153846153846</v>
      </c>
      <c r="AX283" s="291">
        <f t="shared" si="276"/>
        <v>10966.153846153846</v>
      </c>
      <c r="AY283" s="291">
        <f t="shared" si="277"/>
        <v>10966.153846153846</v>
      </c>
      <c r="AZ283" s="291">
        <f t="shared" si="278"/>
        <v>10966.153846153846</v>
      </c>
      <c r="BA283" s="291">
        <f t="shared" si="279"/>
        <v>10966.153846153846</v>
      </c>
      <c r="BB283" s="291">
        <f t="shared" si="280"/>
        <v>137076.92307692306</v>
      </c>
      <c r="BC283" s="291">
        <f t="shared" si="281"/>
        <v>20561.538461538457</v>
      </c>
      <c r="BE283" s="238">
        <f t="shared" si="232"/>
        <v>0</v>
      </c>
      <c r="BF283" s="200">
        <f t="shared" si="233"/>
        <v>0</v>
      </c>
      <c r="BG283" s="200">
        <f t="shared" si="234"/>
        <v>0</v>
      </c>
      <c r="BH283" s="200">
        <f t="shared" si="235"/>
        <v>0</v>
      </c>
      <c r="BI283" s="200">
        <f t="shared" si="236"/>
        <v>0</v>
      </c>
      <c r="BJ283" s="200">
        <f t="shared" si="237"/>
        <v>0</v>
      </c>
      <c r="BK283" s="200">
        <f t="shared" si="238"/>
        <v>0</v>
      </c>
      <c r="BL283" s="200">
        <f t="shared" si="239"/>
        <v>0</v>
      </c>
      <c r="BM283" s="200">
        <f t="shared" si="240"/>
        <v>0</v>
      </c>
      <c r="BN283" s="200">
        <f t="shared" si="241"/>
        <v>0</v>
      </c>
      <c r="BO283" s="200">
        <f t="shared" si="242"/>
        <v>0</v>
      </c>
      <c r="BP283" s="200">
        <f t="shared" si="243"/>
        <v>0</v>
      </c>
      <c r="BQ283" s="200">
        <f t="shared" si="244"/>
        <v>0</v>
      </c>
      <c r="BR283" s="200">
        <f t="shared" si="245"/>
        <v>0</v>
      </c>
      <c r="BS283" s="200">
        <f t="shared" si="246"/>
        <v>0</v>
      </c>
      <c r="BT283" s="200">
        <f t="shared" si="247"/>
        <v>0</v>
      </c>
      <c r="BU283" s="200">
        <f t="shared" si="248"/>
        <v>0</v>
      </c>
      <c r="BV283" s="200">
        <f t="shared" si="249"/>
        <v>0</v>
      </c>
      <c r="BW283" s="200">
        <f t="shared" si="250"/>
        <v>0</v>
      </c>
      <c r="BX283" s="200">
        <f t="shared" si="251"/>
        <v>0</v>
      </c>
      <c r="BY283" s="200">
        <f t="shared" si="252"/>
        <v>0</v>
      </c>
      <c r="BZ283" s="200">
        <f t="shared" si="253"/>
        <v>0</v>
      </c>
      <c r="CA283" s="200">
        <f t="shared" si="254"/>
        <v>0</v>
      </c>
      <c r="CB283" s="200">
        <f t="shared" si="255"/>
        <v>0</v>
      </c>
      <c r="CC283" s="238">
        <f t="shared" si="256"/>
        <v>0</v>
      </c>
      <c r="CD283" s="187">
        <f t="shared" si="282"/>
        <v>0</v>
      </c>
    </row>
    <row r="284" spans="1:82" ht="13.9" x14ac:dyDescent="0.4">
      <c r="A284" s="12" t="str">
        <f>'Fibre Optic'!A284</f>
        <v>Metro</v>
      </c>
      <c r="B284" s="12">
        <f>'Fibre Optic'!B284</f>
        <v>45</v>
      </c>
      <c r="C284" t="str">
        <f>'Fibre Optic'!C284</f>
        <v>Kwinana North to Kwinana</v>
      </c>
      <c r="D284" s="204">
        <f>'DORC build-up'!I228</f>
        <v>1</v>
      </c>
      <c r="E284" s="188">
        <v>1</v>
      </c>
      <c r="F284" s="188">
        <v>0</v>
      </c>
      <c r="G284" s="188">
        <v>2</v>
      </c>
      <c r="H284" s="188">
        <v>1</v>
      </c>
      <c r="I284" s="188">
        <v>0</v>
      </c>
      <c r="J284" s="188">
        <v>3</v>
      </c>
      <c r="K284" s="188">
        <v>0</v>
      </c>
      <c r="L284" s="188">
        <v>0</v>
      </c>
      <c r="M284" s="188">
        <v>0</v>
      </c>
      <c r="N284" s="188">
        <v>0</v>
      </c>
      <c r="O284" s="188">
        <v>12</v>
      </c>
      <c r="P284" s="188">
        <v>0</v>
      </c>
      <c r="Q284" s="188">
        <v>0</v>
      </c>
      <c r="R284" s="188">
        <v>0</v>
      </c>
      <c r="S284" s="188">
        <v>14</v>
      </c>
      <c r="T284" s="188">
        <v>0</v>
      </c>
      <c r="U284" s="188">
        <v>0</v>
      </c>
      <c r="V284" s="188">
        <v>0</v>
      </c>
      <c r="W284" s="188">
        <v>1</v>
      </c>
      <c r="X284" s="188">
        <v>0</v>
      </c>
      <c r="Y284" s="188">
        <v>0</v>
      </c>
      <c r="Z284" s="188">
        <v>12</v>
      </c>
      <c r="AA284" s="188">
        <v>0</v>
      </c>
      <c r="AB284" s="188">
        <v>0</v>
      </c>
      <c r="AC284" s="188">
        <v>0</v>
      </c>
      <c r="AE284" s="291">
        <f t="shared" si="257"/>
        <v>68538.461538461532</v>
      </c>
      <c r="AF284" s="291">
        <f t="shared" si="258"/>
        <v>939207.07938461541</v>
      </c>
      <c r="AG284" s="291">
        <f t="shared" si="259"/>
        <v>205615.3846153846</v>
      </c>
      <c r="AH284" s="291">
        <f t="shared" si="260"/>
        <v>20561.538461538457</v>
      </c>
      <c r="AI284" s="291">
        <f t="shared" si="261"/>
        <v>27415.384615384617</v>
      </c>
      <c r="AJ284" s="291">
        <f t="shared" si="262"/>
        <v>68538.461538461532</v>
      </c>
      <c r="AK284" s="291">
        <f t="shared" si="263"/>
        <v>469603.53969230771</v>
      </c>
      <c r="AL284" s="291">
        <f t="shared" si="264"/>
        <v>34269.230769230766</v>
      </c>
      <c r="AM284" s="291">
        <f t="shared" si="265"/>
        <v>6853.8461538461543</v>
      </c>
      <c r="AN284" s="291">
        <f t="shared" si="266"/>
        <v>234801.7698461542</v>
      </c>
      <c r="AO284" s="291">
        <f t="shared" si="267"/>
        <v>137076.92307692306</v>
      </c>
      <c r="AP284" s="291">
        <f t="shared" si="268"/>
        <v>34269.230769230766</v>
      </c>
      <c r="AQ284" s="291">
        <f t="shared" si="269"/>
        <v>41123.076923076915</v>
      </c>
      <c r="AR284" s="291">
        <f t="shared" si="270"/>
        <v>274153.84615384613</v>
      </c>
      <c r="AS284" s="291">
        <f t="shared" si="271"/>
        <v>54830.769230769234</v>
      </c>
      <c r="AT284" s="291">
        <f t="shared" si="272"/>
        <v>6853.8461538461543</v>
      </c>
      <c r="AU284" s="291">
        <f t="shared" si="273"/>
        <v>137076.92307692306</v>
      </c>
      <c r="AV284" s="291">
        <f t="shared" si="274"/>
        <v>10966.153846153846</v>
      </c>
      <c r="AW284" s="291">
        <f t="shared" si="275"/>
        <v>10966.153846153846</v>
      </c>
      <c r="AX284" s="291">
        <f t="shared" si="276"/>
        <v>10966.153846153846</v>
      </c>
      <c r="AY284" s="291">
        <f t="shared" si="277"/>
        <v>10966.153846153846</v>
      </c>
      <c r="AZ284" s="291">
        <f t="shared" si="278"/>
        <v>10966.153846153846</v>
      </c>
      <c r="BA284" s="291">
        <f t="shared" si="279"/>
        <v>10966.153846153846</v>
      </c>
      <c r="BB284" s="291">
        <f t="shared" si="280"/>
        <v>137076.92307692306</v>
      </c>
      <c r="BC284" s="291">
        <f t="shared" si="281"/>
        <v>20561.538461538457</v>
      </c>
      <c r="BE284" s="238">
        <f t="shared" si="232"/>
        <v>68538.461538461532</v>
      </c>
      <c r="BF284" s="200">
        <f t="shared" si="233"/>
        <v>0</v>
      </c>
      <c r="BG284" s="200">
        <f t="shared" si="234"/>
        <v>411230.76923076919</v>
      </c>
      <c r="BH284" s="200">
        <f t="shared" si="235"/>
        <v>20561.538461538457</v>
      </c>
      <c r="BI284" s="200">
        <f t="shared" si="236"/>
        <v>0</v>
      </c>
      <c r="BJ284" s="200">
        <f t="shared" si="237"/>
        <v>205615.3846153846</v>
      </c>
      <c r="BK284" s="200">
        <f t="shared" si="238"/>
        <v>0</v>
      </c>
      <c r="BL284" s="200">
        <f t="shared" si="239"/>
        <v>0</v>
      </c>
      <c r="BM284" s="200">
        <f t="shared" si="240"/>
        <v>0</v>
      </c>
      <c r="BN284" s="200">
        <f t="shared" si="241"/>
        <v>0</v>
      </c>
      <c r="BO284" s="200">
        <f t="shared" si="242"/>
        <v>1644923.0769230768</v>
      </c>
      <c r="BP284" s="200">
        <f t="shared" si="243"/>
        <v>0</v>
      </c>
      <c r="BQ284" s="200">
        <f t="shared" si="244"/>
        <v>0</v>
      </c>
      <c r="BR284" s="200">
        <f t="shared" si="245"/>
        <v>0</v>
      </c>
      <c r="BS284" s="200">
        <f t="shared" si="246"/>
        <v>767630.76923076925</v>
      </c>
      <c r="BT284" s="200">
        <f t="shared" si="247"/>
        <v>0</v>
      </c>
      <c r="BU284" s="200">
        <f t="shared" si="248"/>
        <v>0</v>
      </c>
      <c r="BV284" s="200">
        <f t="shared" si="249"/>
        <v>0</v>
      </c>
      <c r="BW284" s="200">
        <f t="shared" si="250"/>
        <v>10966.153846153846</v>
      </c>
      <c r="BX284" s="200">
        <f t="shared" si="251"/>
        <v>0</v>
      </c>
      <c r="BY284" s="200">
        <f t="shared" si="252"/>
        <v>0</v>
      </c>
      <c r="BZ284" s="200">
        <f t="shared" si="253"/>
        <v>131593.84615384616</v>
      </c>
      <c r="CA284" s="200">
        <f t="shared" si="254"/>
        <v>0</v>
      </c>
      <c r="CB284" s="200">
        <f t="shared" si="255"/>
        <v>0</v>
      </c>
      <c r="CC284" s="238">
        <f t="shared" si="256"/>
        <v>0</v>
      </c>
      <c r="CD284" s="187">
        <f t="shared" si="282"/>
        <v>3261060</v>
      </c>
    </row>
    <row r="285" spans="1:82" ht="13.9" x14ac:dyDescent="0.4">
      <c r="A285" s="12" t="str">
        <f>'Fibre Optic'!A285</f>
        <v>Metro</v>
      </c>
      <c r="B285" s="12">
        <f>'Fibre Optic'!B285</f>
        <v>45</v>
      </c>
      <c r="C285" t="str">
        <f>'Fibre Optic'!C285</f>
        <v>Kwinana West to Kwinana KBT</v>
      </c>
      <c r="D285" s="204">
        <f>'DORC build-up'!I229</f>
        <v>1</v>
      </c>
      <c r="E285" s="188">
        <v>0</v>
      </c>
      <c r="F285" s="188">
        <v>0</v>
      </c>
      <c r="G285" s="188">
        <v>0</v>
      </c>
      <c r="H285" s="188">
        <v>0</v>
      </c>
      <c r="I285" s="188">
        <v>0</v>
      </c>
      <c r="J285" s="188">
        <v>0</v>
      </c>
      <c r="K285" s="188">
        <v>0</v>
      </c>
      <c r="L285" s="188">
        <v>0</v>
      </c>
      <c r="M285" s="188">
        <v>0</v>
      </c>
      <c r="N285" s="188">
        <v>0</v>
      </c>
      <c r="O285" s="188">
        <v>0</v>
      </c>
      <c r="P285" s="188">
        <v>0</v>
      </c>
      <c r="Q285" s="188">
        <v>0</v>
      </c>
      <c r="R285" s="188">
        <v>0</v>
      </c>
      <c r="S285" s="188">
        <v>0</v>
      </c>
      <c r="T285" s="188">
        <v>0</v>
      </c>
      <c r="U285" s="188">
        <v>0</v>
      </c>
      <c r="V285" s="188">
        <v>0</v>
      </c>
      <c r="W285" s="188">
        <v>0</v>
      </c>
      <c r="X285" s="188">
        <v>0</v>
      </c>
      <c r="Y285" s="188">
        <v>0</v>
      </c>
      <c r="Z285" s="188">
        <v>0</v>
      </c>
      <c r="AA285" s="188">
        <v>0</v>
      </c>
      <c r="AB285" s="188">
        <v>0</v>
      </c>
      <c r="AC285" s="188">
        <v>0</v>
      </c>
      <c r="AE285" s="291">
        <f t="shared" si="257"/>
        <v>68538.461538461532</v>
      </c>
      <c r="AF285" s="291">
        <f t="shared" si="258"/>
        <v>939207.07938461541</v>
      </c>
      <c r="AG285" s="291">
        <f t="shared" si="259"/>
        <v>205615.3846153846</v>
      </c>
      <c r="AH285" s="291">
        <f t="shared" si="260"/>
        <v>20561.538461538457</v>
      </c>
      <c r="AI285" s="291">
        <f t="shared" si="261"/>
        <v>27415.384615384617</v>
      </c>
      <c r="AJ285" s="291">
        <f t="shared" si="262"/>
        <v>68538.461538461532</v>
      </c>
      <c r="AK285" s="291">
        <f t="shared" si="263"/>
        <v>469603.53969230771</v>
      </c>
      <c r="AL285" s="291">
        <f t="shared" si="264"/>
        <v>34269.230769230766</v>
      </c>
      <c r="AM285" s="291">
        <f t="shared" si="265"/>
        <v>6853.8461538461543</v>
      </c>
      <c r="AN285" s="291">
        <f t="shared" si="266"/>
        <v>234801.7698461542</v>
      </c>
      <c r="AO285" s="291">
        <f t="shared" si="267"/>
        <v>137076.92307692306</v>
      </c>
      <c r="AP285" s="291">
        <f t="shared" si="268"/>
        <v>34269.230769230766</v>
      </c>
      <c r="AQ285" s="291">
        <f t="shared" si="269"/>
        <v>41123.076923076915</v>
      </c>
      <c r="AR285" s="291">
        <f t="shared" si="270"/>
        <v>274153.84615384613</v>
      </c>
      <c r="AS285" s="291">
        <f t="shared" si="271"/>
        <v>54830.769230769234</v>
      </c>
      <c r="AT285" s="291">
        <f t="shared" si="272"/>
        <v>6853.8461538461543</v>
      </c>
      <c r="AU285" s="291">
        <f t="shared" si="273"/>
        <v>137076.92307692306</v>
      </c>
      <c r="AV285" s="291">
        <f t="shared" si="274"/>
        <v>10966.153846153846</v>
      </c>
      <c r="AW285" s="291">
        <f t="shared" si="275"/>
        <v>10966.153846153846</v>
      </c>
      <c r="AX285" s="291">
        <f t="shared" si="276"/>
        <v>10966.153846153846</v>
      </c>
      <c r="AY285" s="291">
        <f t="shared" si="277"/>
        <v>10966.153846153846</v>
      </c>
      <c r="AZ285" s="291">
        <f t="shared" si="278"/>
        <v>10966.153846153846</v>
      </c>
      <c r="BA285" s="291">
        <f t="shared" si="279"/>
        <v>10966.153846153846</v>
      </c>
      <c r="BB285" s="291">
        <f t="shared" si="280"/>
        <v>137076.92307692306</v>
      </c>
      <c r="BC285" s="291">
        <f t="shared" si="281"/>
        <v>20561.538461538457</v>
      </c>
      <c r="BE285" s="238">
        <f t="shared" si="232"/>
        <v>0</v>
      </c>
      <c r="BF285" s="200">
        <f t="shared" si="233"/>
        <v>0</v>
      </c>
      <c r="BG285" s="200">
        <f t="shared" si="234"/>
        <v>0</v>
      </c>
      <c r="BH285" s="200">
        <f t="shared" si="235"/>
        <v>0</v>
      </c>
      <c r="BI285" s="200">
        <f t="shared" si="236"/>
        <v>0</v>
      </c>
      <c r="BJ285" s="200">
        <f t="shared" si="237"/>
        <v>0</v>
      </c>
      <c r="BK285" s="200">
        <f t="shared" si="238"/>
        <v>0</v>
      </c>
      <c r="BL285" s="200">
        <f t="shared" si="239"/>
        <v>0</v>
      </c>
      <c r="BM285" s="200">
        <f t="shared" si="240"/>
        <v>0</v>
      </c>
      <c r="BN285" s="200">
        <f t="shared" si="241"/>
        <v>0</v>
      </c>
      <c r="BO285" s="200">
        <f t="shared" si="242"/>
        <v>0</v>
      </c>
      <c r="BP285" s="200">
        <f t="shared" si="243"/>
        <v>0</v>
      </c>
      <c r="BQ285" s="200">
        <f t="shared" si="244"/>
        <v>0</v>
      </c>
      <c r="BR285" s="200">
        <f t="shared" si="245"/>
        <v>0</v>
      </c>
      <c r="BS285" s="200">
        <f t="shared" si="246"/>
        <v>0</v>
      </c>
      <c r="BT285" s="200">
        <f t="shared" si="247"/>
        <v>0</v>
      </c>
      <c r="BU285" s="200">
        <f t="shared" si="248"/>
        <v>0</v>
      </c>
      <c r="BV285" s="200">
        <f t="shared" si="249"/>
        <v>0</v>
      </c>
      <c r="BW285" s="200">
        <f t="shared" si="250"/>
        <v>0</v>
      </c>
      <c r="BX285" s="200">
        <f t="shared" si="251"/>
        <v>0</v>
      </c>
      <c r="BY285" s="200">
        <f t="shared" si="252"/>
        <v>0</v>
      </c>
      <c r="BZ285" s="200">
        <f t="shared" si="253"/>
        <v>0</v>
      </c>
      <c r="CA285" s="200">
        <f t="shared" si="254"/>
        <v>0</v>
      </c>
      <c r="CB285" s="200">
        <f t="shared" si="255"/>
        <v>0</v>
      </c>
      <c r="CC285" s="238">
        <f t="shared" si="256"/>
        <v>0</v>
      </c>
      <c r="CD285" s="187">
        <f t="shared" si="282"/>
        <v>0</v>
      </c>
    </row>
    <row r="286" spans="1:82" ht="13.9" x14ac:dyDescent="0.4">
      <c r="A286" s="12" t="str">
        <f>'Fibre Optic'!A286</f>
        <v>Metro</v>
      </c>
      <c r="B286" s="12">
        <f>'Fibre Optic'!B286</f>
        <v>46</v>
      </c>
      <c r="C286" t="str">
        <f>'Fibre Optic'!C286</f>
        <v>Cockburn North to Cockburn East</v>
      </c>
      <c r="D286" s="204">
        <f>'DORC build-up'!I230</f>
        <v>1</v>
      </c>
      <c r="E286" s="188">
        <v>0</v>
      </c>
      <c r="F286" s="188">
        <v>0</v>
      </c>
      <c r="G286" s="188">
        <v>0</v>
      </c>
      <c r="H286" s="188">
        <v>0</v>
      </c>
      <c r="I286" s="188">
        <v>0</v>
      </c>
      <c r="J286" s="188">
        <v>0</v>
      </c>
      <c r="K286" s="188">
        <v>0</v>
      </c>
      <c r="L286" s="188">
        <v>0</v>
      </c>
      <c r="M286" s="188">
        <v>0</v>
      </c>
      <c r="N286" s="188">
        <v>0</v>
      </c>
      <c r="O286" s="188">
        <v>0</v>
      </c>
      <c r="P286" s="188">
        <v>0</v>
      </c>
      <c r="Q286" s="188">
        <v>0</v>
      </c>
      <c r="R286" s="188">
        <v>0</v>
      </c>
      <c r="S286" s="188">
        <v>0</v>
      </c>
      <c r="T286" s="188">
        <v>0</v>
      </c>
      <c r="U286" s="188">
        <v>0</v>
      </c>
      <c r="V286" s="188">
        <v>0</v>
      </c>
      <c r="W286" s="188">
        <v>0</v>
      </c>
      <c r="X286" s="188">
        <v>0</v>
      </c>
      <c r="Y286" s="188">
        <v>0</v>
      </c>
      <c r="Z286" s="188">
        <v>0</v>
      </c>
      <c r="AA286" s="188">
        <v>0</v>
      </c>
      <c r="AB286" s="188">
        <v>0</v>
      </c>
      <c r="AC286" s="188">
        <v>0</v>
      </c>
      <c r="AE286" s="291">
        <f t="shared" si="257"/>
        <v>68538.461538461532</v>
      </c>
      <c r="AF286" s="291">
        <f t="shared" si="258"/>
        <v>939207.07938461541</v>
      </c>
      <c r="AG286" s="291">
        <f t="shared" si="259"/>
        <v>205615.3846153846</v>
      </c>
      <c r="AH286" s="291">
        <f t="shared" si="260"/>
        <v>20561.538461538457</v>
      </c>
      <c r="AI286" s="291">
        <f t="shared" si="261"/>
        <v>27415.384615384617</v>
      </c>
      <c r="AJ286" s="291">
        <f t="shared" si="262"/>
        <v>68538.461538461532</v>
      </c>
      <c r="AK286" s="291">
        <f t="shared" si="263"/>
        <v>469603.53969230771</v>
      </c>
      <c r="AL286" s="291">
        <f t="shared" si="264"/>
        <v>34269.230769230766</v>
      </c>
      <c r="AM286" s="291">
        <f t="shared" si="265"/>
        <v>6853.8461538461543</v>
      </c>
      <c r="AN286" s="291">
        <f t="shared" si="266"/>
        <v>234801.7698461542</v>
      </c>
      <c r="AO286" s="291">
        <f t="shared" si="267"/>
        <v>137076.92307692306</v>
      </c>
      <c r="AP286" s="291">
        <f t="shared" si="268"/>
        <v>34269.230769230766</v>
      </c>
      <c r="AQ286" s="291">
        <f t="shared" si="269"/>
        <v>41123.076923076915</v>
      </c>
      <c r="AR286" s="291">
        <f t="shared" si="270"/>
        <v>274153.84615384613</v>
      </c>
      <c r="AS286" s="291">
        <f t="shared" si="271"/>
        <v>54830.769230769234</v>
      </c>
      <c r="AT286" s="291">
        <f t="shared" si="272"/>
        <v>6853.8461538461543</v>
      </c>
      <c r="AU286" s="291">
        <f t="shared" si="273"/>
        <v>137076.92307692306</v>
      </c>
      <c r="AV286" s="291">
        <f t="shared" si="274"/>
        <v>10966.153846153846</v>
      </c>
      <c r="AW286" s="291">
        <f t="shared" si="275"/>
        <v>10966.153846153846</v>
      </c>
      <c r="AX286" s="291">
        <f t="shared" si="276"/>
        <v>10966.153846153846</v>
      </c>
      <c r="AY286" s="291">
        <f t="shared" si="277"/>
        <v>10966.153846153846</v>
      </c>
      <c r="AZ286" s="291">
        <f t="shared" si="278"/>
        <v>10966.153846153846</v>
      </c>
      <c r="BA286" s="291">
        <f t="shared" si="279"/>
        <v>10966.153846153846</v>
      </c>
      <c r="BB286" s="291">
        <f t="shared" si="280"/>
        <v>137076.92307692306</v>
      </c>
      <c r="BC286" s="291">
        <f t="shared" si="281"/>
        <v>20561.538461538457</v>
      </c>
      <c r="BE286" s="238">
        <f t="shared" si="232"/>
        <v>0</v>
      </c>
      <c r="BF286" s="200">
        <f t="shared" si="233"/>
        <v>0</v>
      </c>
      <c r="BG286" s="200">
        <f t="shared" si="234"/>
        <v>0</v>
      </c>
      <c r="BH286" s="200">
        <f t="shared" si="235"/>
        <v>0</v>
      </c>
      <c r="BI286" s="200">
        <f t="shared" si="236"/>
        <v>0</v>
      </c>
      <c r="BJ286" s="200">
        <f t="shared" si="237"/>
        <v>0</v>
      </c>
      <c r="BK286" s="200">
        <f t="shared" si="238"/>
        <v>0</v>
      </c>
      <c r="BL286" s="200">
        <f t="shared" si="239"/>
        <v>0</v>
      </c>
      <c r="BM286" s="200">
        <f t="shared" si="240"/>
        <v>0</v>
      </c>
      <c r="BN286" s="200">
        <f t="shared" si="241"/>
        <v>0</v>
      </c>
      <c r="BO286" s="200">
        <f t="shared" si="242"/>
        <v>0</v>
      </c>
      <c r="BP286" s="200">
        <f t="shared" si="243"/>
        <v>0</v>
      </c>
      <c r="BQ286" s="200">
        <f t="shared" si="244"/>
        <v>0</v>
      </c>
      <c r="BR286" s="200">
        <f t="shared" si="245"/>
        <v>0</v>
      </c>
      <c r="BS286" s="200">
        <f t="shared" si="246"/>
        <v>0</v>
      </c>
      <c r="BT286" s="200">
        <f t="shared" si="247"/>
        <v>0</v>
      </c>
      <c r="BU286" s="200">
        <f t="shared" si="248"/>
        <v>0</v>
      </c>
      <c r="BV286" s="200">
        <f t="shared" si="249"/>
        <v>0</v>
      </c>
      <c r="BW286" s="200">
        <f t="shared" si="250"/>
        <v>0</v>
      </c>
      <c r="BX286" s="200">
        <f t="shared" si="251"/>
        <v>0</v>
      </c>
      <c r="BY286" s="200">
        <f t="shared" si="252"/>
        <v>0</v>
      </c>
      <c r="BZ286" s="200">
        <f t="shared" si="253"/>
        <v>0</v>
      </c>
      <c r="CA286" s="200">
        <f t="shared" si="254"/>
        <v>0</v>
      </c>
      <c r="CB286" s="200">
        <f t="shared" si="255"/>
        <v>0</v>
      </c>
      <c r="CC286" s="238">
        <f t="shared" si="256"/>
        <v>0</v>
      </c>
      <c r="CD286" s="187">
        <f t="shared" si="282"/>
        <v>0</v>
      </c>
    </row>
    <row r="287" spans="1:82" ht="13.9" x14ac:dyDescent="0.4">
      <c r="A287" s="12" t="str">
        <f>'Fibre Optic'!A287</f>
        <v>Metro</v>
      </c>
      <c r="B287" s="12">
        <f>'Fibre Optic'!B287</f>
        <v>47</v>
      </c>
      <c r="C287" t="str">
        <f>'Fibre Optic'!C287</f>
        <v>Cockburn North to Cockburn South</v>
      </c>
      <c r="D287" s="204">
        <f>'DORC build-up'!I231</f>
        <v>1</v>
      </c>
      <c r="E287" s="188">
        <v>0</v>
      </c>
      <c r="F287" s="188">
        <v>0</v>
      </c>
      <c r="G287" s="188">
        <v>0</v>
      </c>
      <c r="H287" s="188">
        <v>0</v>
      </c>
      <c r="I287" s="188">
        <v>0</v>
      </c>
      <c r="J287" s="188">
        <v>0</v>
      </c>
      <c r="K287" s="188">
        <v>0</v>
      </c>
      <c r="L287" s="188">
        <v>0</v>
      </c>
      <c r="M287" s="188">
        <v>0</v>
      </c>
      <c r="N287" s="188">
        <v>0</v>
      </c>
      <c r="O287" s="188">
        <v>0</v>
      </c>
      <c r="P287" s="188">
        <v>0</v>
      </c>
      <c r="Q287" s="188">
        <v>0</v>
      </c>
      <c r="R287" s="188">
        <v>0</v>
      </c>
      <c r="S287" s="188">
        <v>0</v>
      </c>
      <c r="T287" s="188">
        <v>0</v>
      </c>
      <c r="U287" s="188">
        <v>0</v>
      </c>
      <c r="V287" s="188">
        <v>0</v>
      </c>
      <c r="W287" s="188">
        <v>0</v>
      </c>
      <c r="X287" s="188">
        <v>0</v>
      </c>
      <c r="Y287" s="188">
        <v>0</v>
      </c>
      <c r="Z287" s="188">
        <v>0</v>
      </c>
      <c r="AA287" s="188">
        <v>0</v>
      </c>
      <c r="AB287" s="188">
        <v>0</v>
      </c>
      <c r="AC287" s="188">
        <v>0</v>
      </c>
      <c r="AE287" s="291">
        <f t="shared" si="257"/>
        <v>68538.461538461532</v>
      </c>
      <c r="AF287" s="291">
        <f t="shared" si="258"/>
        <v>939207.07938461541</v>
      </c>
      <c r="AG287" s="291">
        <f t="shared" si="259"/>
        <v>205615.3846153846</v>
      </c>
      <c r="AH287" s="291">
        <f t="shared" si="260"/>
        <v>20561.538461538457</v>
      </c>
      <c r="AI287" s="291">
        <f t="shared" si="261"/>
        <v>27415.384615384617</v>
      </c>
      <c r="AJ287" s="291">
        <f t="shared" si="262"/>
        <v>68538.461538461532</v>
      </c>
      <c r="AK287" s="291">
        <f t="shared" si="263"/>
        <v>469603.53969230771</v>
      </c>
      <c r="AL287" s="291">
        <f t="shared" si="264"/>
        <v>34269.230769230766</v>
      </c>
      <c r="AM287" s="291">
        <f t="shared" si="265"/>
        <v>6853.8461538461543</v>
      </c>
      <c r="AN287" s="291">
        <f t="shared" si="266"/>
        <v>234801.7698461542</v>
      </c>
      <c r="AO287" s="291">
        <f t="shared" si="267"/>
        <v>137076.92307692306</v>
      </c>
      <c r="AP287" s="291">
        <f t="shared" si="268"/>
        <v>34269.230769230766</v>
      </c>
      <c r="AQ287" s="291">
        <f t="shared" si="269"/>
        <v>41123.076923076915</v>
      </c>
      <c r="AR287" s="291">
        <f t="shared" si="270"/>
        <v>274153.84615384613</v>
      </c>
      <c r="AS287" s="291">
        <f t="shared" si="271"/>
        <v>54830.769230769234</v>
      </c>
      <c r="AT287" s="291">
        <f t="shared" si="272"/>
        <v>6853.8461538461543</v>
      </c>
      <c r="AU287" s="291">
        <f t="shared" si="273"/>
        <v>137076.92307692306</v>
      </c>
      <c r="AV287" s="291">
        <f t="shared" si="274"/>
        <v>10966.153846153846</v>
      </c>
      <c r="AW287" s="291">
        <f t="shared" si="275"/>
        <v>10966.153846153846</v>
      </c>
      <c r="AX287" s="291">
        <f t="shared" si="276"/>
        <v>10966.153846153846</v>
      </c>
      <c r="AY287" s="291">
        <f t="shared" si="277"/>
        <v>10966.153846153846</v>
      </c>
      <c r="AZ287" s="291">
        <f t="shared" si="278"/>
        <v>10966.153846153846</v>
      </c>
      <c r="BA287" s="291">
        <f t="shared" si="279"/>
        <v>10966.153846153846</v>
      </c>
      <c r="BB287" s="291">
        <f t="shared" si="280"/>
        <v>137076.92307692306</v>
      </c>
      <c r="BC287" s="291">
        <f t="shared" si="281"/>
        <v>20561.538461538457</v>
      </c>
      <c r="BE287" s="238">
        <f t="shared" si="232"/>
        <v>0</v>
      </c>
      <c r="BF287" s="200">
        <f t="shared" si="233"/>
        <v>0</v>
      </c>
      <c r="BG287" s="200">
        <f t="shared" si="234"/>
        <v>0</v>
      </c>
      <c r="BH287" s="200">
        <f t="shared" si="235"/>
        <v>0</v>
      </c>
      <c r="BI287" s="200">
        <f t="shared" si="236"/>
        <v>0</v>
      </c>
      <c r="BJ287" s="200">
        <f t="shared" si="237"/>
        <v>0</v>
      </c>
      <c r="BK287" s="200">
        <f t="shared" si="238"/>
        <v>0</v>
      </c>
      <c r="BL287" s="200">
        <f t="shared" si="239"/>
        <v>0</v>
      </c>
      <c r="BM287" s="200">
        <f t="shared" si="240"/>
        <v>0</v>
      </c>
      <c r="BN287" s="200">
        <f t="shared" si="241"/>
        <v>0</v>
      </c>
      <c r="BO287" s="200">
        <f t="shared" si="242"/>
        <v>0</v>
      </c>
      <c r="BP287" s="200">
        <f t="shared" si="243"/>
        <v>0</v>
      </c>
      <c r="BQ287" s="200">
        <f t="shared" si="244"/>
        <v>0</v>
      </c>
      <c r="BR287" s="200">
        <f t="shared" si="245"/>
        <v>0</v>
      </c>
      <c r="BS287" s="200">
        <f t="shared" si="246"/>
        <v>0</v>
      </c>
      <c r="BT287" s="200">
        <f t="shared" si="247"/>
        <v>0</v>
      </c>
      <c r="BU287" s="200">
        <f t="shared" si="248"/>
        <v>0</v>
      </c>
      <c r="BV287" s="200">
        <f t="shared" si="249"/>
        <v>0</v>
      </c>
      <c r="BW287" s="200">
        <f t="shared" si="250"/>
        <v>0</v>
      </c>
      <c r="BX287" s="200">
        <f t="shared" si="251"/>
        <v>0</v>
      </c>
      <c r="BY287" s="200">
        <f t="shared" si="252"/>
        <v>0</v>
      </c>
      <c r="BZ287" s="200">
        <f t="shared" si="253"/>
        <v>0</v>
      </c>
      <c r="CA287" s="200">
        <f t="shared" si="254"/>
        <v>0</v>
      </c>
      <c r="CB287" s="200">
        <f t="shared" si="255"/>
        <v>0</v>
      </c>
      <c r="CC287" s="238">
        <f t="shared" si="256"/>
        <v>0</v>
      </c>
      <c r="CD287" s="187">
        <f t="shared" si="282"/>
        <v>0</v>
      </c>
    </row>
    <row r="288" spans="1:82" ht="13.9" x14ac:dyDescent="0.4">
      <c r="A288" s="12" t="str">
        <f>'Fibre Optic'!A288</f>
        <v>Sidings &amp; Other</v>
      </c>
      <c r="B288" s="12">
        <f>'Fibre Optic'!B288</f>
        <v>48</v>
      </c>
      <c r="C288" t="str">
        <f>'Fibre Optic'!C288</f>
        <v>Kwinana West to Kwinana FPA</v>
      </c>
      <c r="D288" s="204">
        <f>'DORC build-up'!I232</f>
        <v>1</v>
      </c>
      <c r="E288" s="188">
        <v>0</v>
      </c>
      <c r="F288" s="188">
        <v>2</v>
      </c>
      <c r="G288" s="188">
        <v>3</v>
      </c>
      <c r="H288" s="188">
        <v>0</v>
      </c>
      <c r="I288" s="188">
        <v>9</v>
      </c>
      <c r="J288" s="188">
        <v>0</v>
      </c>
      <c r="K288" s="188">
        <v>0</v>
      </c>
      <c r="L288" s="188">
        <v>0</v>
      </c>
      <c r="M288" s="188">
        <v>0</v>
      </c>
      <c r="N288" s="188">
        <v>0</v>
      </c>
      <c r="O288" s="188">
        <v>12</v>
      </c>
      <c r="P288" s="188">
        <v>0</v>
      </c>
      <c r="Q288" s="188">
        <v>9</v>
      </c>
      <c r="R288" s="188">
        <v>0</v>
      </c>
      <c r="S288" s="188">
        <v>14</v>
      </c>
      <c r="T288" s="188">
        <v>2</v>
      </c>
      <c r="U288" s="188">
        <v>0</v>
      </c>
      <c r="V288" s="188">
        <v>0</v>
      </c>
      <c r="W288" s="188">
        <v>0</v>
      </c>
      <c r="X288" s="188">
        <v>0</v>
      </c>
      <c r="Y288" s="188">
        <v>0</v>
      </c>
      <c r="Z288" s="188">
        <v>26</v>
      </c>
      <c r="AA288" s="188">
        <v>0</v>
      </c>
      <c r="AB288" s="188">
        <v>0</v>
      </c>
      <c r="AC288" s="188">
        <v>0</v>
      </c>
      <c r="AE288" s="291">
        <f t="shared" si="257"/>
        <v>68538.461538461532</v>
      </c>
      <c r="AF288" s="291">
        <f t="shared" si="258"/>
        <v>939207.07938461541</v>
      </c>
      <c r="AG288" s="291">
        <f t="shared" si="259"/>
        <v>205615.3846153846</v>
      </c>
      <c r="AH288" s="291">
        <f t="shared" si="260"/>
        <v>20561.538461538457</v>
      </c>
      <c r="AI288" s="291">
        <f t="shared" si="261"/>
        <v>27415.384615384617</v>
      </c>
      <c r="AJ288" s="291">
        <f t="shared" si="262"/>
        <v>68538.461538461532</v>
      </c>
      <c r="AK288" s="291">
        <f t="shared" si="263"/>
        <v>469603.53969230771</v>
      </c>
      <c r="AL288" s="291">
        <f t="shared" si="264"/>
        <v>34269.230769230766</v>
      </c>
      <c r="AM288" s="291">
        <f t="shared" si="265"/>
        <v>6853.8461538461543</v>
      </c>
      <c r="AN288" s="291">
        <f t="shared" si="266"/>
        <v>234801.7698461542</v>
      </c>
      <c r="AO288" s="291">
        <f t="shared" si="267"/>
        <v>137076.92307692306</v>
      </c>
      <c r="AP288" s="291">
        <f t="shared" si="268"/>
        <v>34269.230769230766</v>
      </c>
      <c r="AQ288" s="291">
        <f t="shared" si="269"/>
        <v>41123.076923076915</v>
      </c>
      <c r="AR288" s="291">
        <f t="shared" si="270"/>
        <v>274153.84615384613</v>
      </c>
      <c r="AS288" s="291">
        <f t="shared" si="271"/>
        <v>54830.769230769234</v>
      </c>
      <c r="AT288" s="291">
        <f t="shared" si="272"/>
        <v>6853.8461538461543</v>
      </c>
      <c r="AU288" s="291">
        <f t="shared" si="273"/>
        <v>137076.92307692306</v>
      </c>
      <c r="AV288" s="291">
        <f t="shared" si="274"/>
        <v>10966.153846153846</v>
      </c>
      <c r="AW288" s="291">
        <f t="shared" si="275"/>
        <v>10966.153846153846</v>
      </c>
      <c r="AX288" s="291">
        <f t="shared" si="276"/>
        <v>10966.153846153846</v>
      </c>
      <c r="AY288" s="291">
        <f t="shared" si="277"/>
        <v>10966.153846153846</v>
      </c>
      <c r="AZ288" s="291">
        <f t="shared" si="278"/>
        <v>10966.153846153846</v>
      </c>
      <c r="BA288" s="291">
        <f t="shared" si="279"/>
        <v>10966.153846153846</v>
      </c>
      <c r="BB288" s="291">
        <f t="shared" si="280"/>
        <v>137076.92307692306</v>
      </c>
      <c r="BC288" s="291">
        <f t="shared" si="281"/>
        <v>20561.538461538457</v>
      </c>
      <c r="BE288" s="238">
        <f t="shared" si="232"/>
        <v>0</v>
      </c>
      <c r="BF288" s="200">
        <f t="shared" si="233"/>
        <v>1878414.1587692308</v>
      </c>
      <c r="BG288" s="200">
        <f t="shared" si="234"/>
        <v>616846.15384615376</v>
      </c>
      <c r="BH288" s="200">
        <f t="shared" si="235"/>
        <v>0</v>
      </c>
      <c r="BI288" s="200">
        <f t="shared" si="236"/>
        <v>246738.46153846156</v>
      </c>
      <c r="BJ288" s="200">
        <f t="shared" si="237"/>
        <v>0</v>
      </c>
      <c r="BK288" s="200">
        <f t="shared" si="238"/>
        <v>0</v>
      </c>
      <c r="BL288" s="200">
        <f t="shared" si="239"/>
        <v>0</v>
      </c>
      <c r="BM288" s="200">
        <f t="shared" si="240"/>
        <v>0</v>
      </c>
      <c r="BN288" s="200">
        <f t="shared" si="241"/>
        <v>0</v>
      </c>
      <c r="BO288" s="200">
        <f t="shared" si="242"/>
        <v>1644923.0769230768</v>
      </c>
      <c r="BP288" s="200">
        <f t="shared" si="243"/>
        <v>0</v>
      </c>
      <c r="BQ288" s="200">
        <f t="shared" si="244"/>
        <v>370107.69230769225</v>
      </c>
      <c r="BR288" s="200">
        <f t="shared" si="245"/>
        <v>0</v>
      </c>
      <c r="BS288" s="200">
        <f t="shared" si="246"/>
        <v>767630.76923076925</v>
      </c>
      <c r="BT288" s="200">
        <f t="shared" si="247"/>
        <v>13707.692307692309</v>
      </c>
      <c r="BU288" s="200">
        <f t="shared" si="248"/>
        <v>0</v>
      </c>
      <c r="BV288" s="200">
        <f t="shared" si="249"/>
        <v>0</v>
      </c>
      <c r="BW288" s="200">
        <f t="shared" si="250"/>
        <v>0</v>
      </c>
      <c r="BX288" s="200">
        <f t="shared" si="251"/>
        <v>0</v>
      </c>
      <c r="BY288" s="200">
        <f t="shared" si="252"/>
        <v>0</v>
      </c>
      <c r="BZ288" s="200">
        <f t="shared" si="253"/>
        <v>285120</v>
      </c>
      <c r="CA288" s="200">
        <f t="shared" si="254"/>
        <v>0</v>
      </c>
      <c r="CB288" s="200">
        <f t="shared" si="255"/>
        <v>0</v>
      </c>
      <c r="CC288" s="238">
        <f t="shared" si="256"/>
        <v>0</v>
      </c>
      <c r="CD288" s="187">
        <f t="shared" si="282"/>
        <v>5823488.0049230754</v>
      </c>
    </row>
    <row r="289" spans="1:82" ht="13.9" x14ac:dyDescent="0.4">
      <c r="A289" s="12" t="str">
        <f>'Fibre Optic'!A289</f>
        <v>Sidings &amp; Other</v>
      </c>
      <c r="B289" s="12">
        <f>'Fibre Optic'!B289</f>
        <v>48</v>
      </c>
      <c r="C289" t="str">
        <f>'Fibre Optic'!C289</f>
        <v>Kwinana FPA to Kwinana CBH</v>
      </c>
      <c r="D289" s="204">
        <f>'DORC build-up'!I233</f>
        <v>1</v>
      </c>
      <c r="E289" s="188">
        <v>1</v>
      </c>
      <c r="F289" s="188">
        <v>1</v>
      </c>
      <c r="G289" s="188">
        <v>2</v>
      </c>
      <c r="H289" s="188">
        <v>0</v>
      </c>
      <c r="I289" s="188">
        <v>10</v>
      </c>
      <c r="J289" s="188">
        <v>0</v>
      </c>
      <c r="K289" s="188">
        <v>0</v>
      </c>
      <c r="L289" s="188">
        <v>0</v>
      </c>
      <c r="M289" s="188">
        <v>0</v>
      </c>
      <c r="N289" s="188">
        <v>0</v>
      </c>
      <c r="O289" s="188">
        <v>6</v>
      </c>
      <c r="P289" s="188">
        <v>0</v>
      </c>
      <c r="Q289" s="188">
        <v>3</v>
      </c>
      <c r="R289" s="188">
        <v>0</v>
      </c>
      <c r="S289" s="188">
        <v>8</v>
      </c>
      <c r="T289" s="188">
        <v>0</v>
      </c>
      <c r="U289" s="188">
        <v>0</v>
      </c>
      <c r="V289" s="188">
        <v>0</v>
      </c>
      <c r="W289" s="188">
        <v>0</v>
      </c>
      <c r="X289" s="188">
        <v>0</v>
      </c>
      <c r="Y289" s="188">
        <v>0</v>
      </c>
      <c r="Z289" s="188">
        <v>17</v>
      </c>
      <c r="AA289" s="188">
        <v>0</v>
      </c>
      <c r="AB289" s="188">
        <v>0</v>
      </c>
      <c r="AC289" s="188">
        <v>0</v>
      </c>
      <c r="AE289" s="291">
        <f t="shared" si="257"/>
        <v>68538.461538461532</v>
      </c>
      <c r="AF289" s="291">
        <f t="shared" si="258"/>
        <v>939207.07938461541</v>
      </c>
      <c r="AG289" s="291">
        <f t="shared" si="259"/>
        <v>205615.3846153846</v>
      </c>
      <c r="AH289" s="291">
        <f t="shared" si="260"/>
        <v>20561.538461538457</v>
      </c>
      <c r="AI289" s="291">
        <f t="shared" si="261"/>
        <v>27415.384615384617</v>
      </c>
      <c r="AJ289" s="291">
        <f t="shared" si="262"/>
        <v>68538.461538461532</v>
      </c>
      <c r="AK289" s="291">
        <f t="shared" si="263"/>
        <v>469603.53969230771</v>
      </c>
      <c r="AL289" s="291">
        <f t="shared" si="264"/>
        <v>34269.230769230766</v>
      </c>
      <c r="AM289" s="291">
        <f t="shared" si="265"/>
        <v>6853.8461538461543</v>
      </c>
      <c r="AN289" s="291">
        <f t="shared" si="266"/>
        <v>234801.7698461542</v>
      </c>
      <c r="AO289" s="291">
        <f t="shared" si="267"/>
        <v>137076.92307692306</v>
      </c>
      <c r="AP289" s="291">
        <f t="shared" si="268"/>
        <v>34269.230769230766</v>
      </c>
      <c r="AQ289" s="291">
        <f t="shared" si="269"/>
        <v>41123.076923076915</v>
      </c>
      <c r="AR289" s="291">
        <f t="shared" si="270"/>
        <v>274153.84615384613</v>
      </c>
      <c r="AS289" s="291">
        <f t="shared" si="271"/>
        <v>54830.769230769234</v>
      </c>
      <c r="AT289" s="291">
        <f t="shared" si="272"/>
        <v>6853.8461538461543</v>
      </c>
      <c r="AU289" s="291">
        <f t="shared" si="273"/>
        <v>137076.92307692306</v>
      </c>
      <c r="AV289" s="291">
        <f t="shared" si="274"/>
        <v>10966.153846153846</v>
      </c>
      <c r="AW289" s="291">
        <f t="shared" si="275"/>
        <v>10966.153846153846</v>
      </c>
      <c r="AX289" s="291">
        <f t="shared" si="276"/>
        <v>10966.153846153846</v>
      </c>
      <c r="AY289" s="291">
        <f t="shared" si="277"/>
        <v>10966.153846153846</v>
      </c>
      <c r="AZ289" s="291">
        <f t="shared" si="278"/>
        <v>10966.153846153846</v>
      </c>
      <c r="BA289" s="291">
        <f t="shared" si="279"/>
        <v>10966.153846153846</v>
      </c>
      <c r="BB289" s="291">
        <f t="shared" si="280"/>
        <v>137076.92307692306</v>
      </c>
      <c r="BC289" s="291">
        <f t="shared" si="281"/>
        <v>20561.538461538457</v>
      </c>
      <c r="BE289" s="238">
        <f t="shared" si="232"/>
        <v>68538.461538461532</v>
      </c>
      <c r="BF289" s="200">
        <f t="shared" si="233"/>
        <v>939207.07938461541</v>
      </c>
      <c r="BG289" s="200">
        <f t="shared" si="234"/>
        <v>411230.76923076919</v>
      </c>
      <c r="BH289" s="200">
        <f t="shared" si="235"/>
        <v>0</v>
      </c>
      <c r="BI289" s="200">
        <f t="shared" si="236"/>
        <v>274153.84615384619</v>
      </c>
      <c r="BJ289" s="200">
        <f t="shared" si="237"/>
        <v>0</v>
      </c>
      <c r="BK289" s="200">
        <f t="shared" si="238"/>
        <v>0</v>
      </c>
      <c r="BL289" s="200">
        <f t="shared" si="239"/>
        <v>0</v>
      </c>
      <c r="BM289" s="200">
        <f t="shared" si="240"/>
        <v>0</v>
      </c>
      <c r="BN289" s="200">
        <f t="shared" si="241"/>
        <v>0</v>
      </c>
      <c r="BO289" s="200">
        <f t="shared" si="242"/>
        <v>822461.53846153838</v>
      </c>
      <c r="BP289" s="200">
        <f t="shared" si="243"/>
        <v>0</v>
      </c>
      <c r="BQ289" s="200">
        <f t="shared" si="244"/>
        <v>123369.23076923075</v>
      </c>
      <c r="BR289" s="200">
        <f t="shared" si="245"/>
        <v>0</v>
      </c>
      <c r="BS289" s="200">
        <f t="shared" si="246"/>
        <v>438646.15384615387</v>
      </c>
      <c r="BT289" s="200">
        <f t="shared" si="247"/>
        <v>0</v>
      </c>
      <c r="BU289" s="200">
        <f t="shared" si="248"/>
        <v>0</v>
      </c>
      <c r="BV289" s="200">
        <f t="shared" si="249"/>
        <v>0</v>
      </c>
      <c r="BW289" s="200">
        <f t="shared" si="250"/>
        <v>0</v>
      </c>
      <c r="BX289" s="200">
        <f t="shared" si="251"/>
        <v>0</v>
      </c>
      <c r="BY289" s="200">
        <f t="shared" si="252"/>
        <v>0</v>
      </c>
      <c r="BZ289" s="200">
        <f t="shared" si="253"/>
        <v>186424.61538461538</v>
      </c>
      <c r="CA289" s="200">
        <f t="shared" si="254"/>
        <v>0</v>
      </c>
      <c r="CB289" s="200">
        <f t="shared" si="255"/>
        <v>0</v>
      </c>
      <c r="CC289" s="238">
        <f t="shared" si="256"/>
        <v>0</v>
      </c>
      <c r="CD289" s="187">
        <f t="shared" si="282"/>
        <v>3264031.6947692311</v>
      </c>
    </row>
    <row r="290" spans="1:82" ht="5.0999999999999996" customHeight="1" x14ac:dyDescent="0.35"/>
    <row r="291" spans="1:82" ht="13.9" x14ac:dyDescent="0.4">
      <c r="A291" s="148"/>
      <c r="B291" s="148"/>
      <c r="C291" s="147" t="s">
        <v>57</v>
      </c>
      <c r="D291" s="148"/>
      <c r="E291" s="228">
        <f>E67</f>
        <v>74</v>
      </c>
      <c r="F291" s="228">
        <f>F67</f>
        <v>126</v>
      </c>
      <c r="G291" s="228">
        <f t="shared" ref="G291:AC291" si="283">G67</f>
        <v>193</v>
      </c>
      <c r="H291" s="228">
        <f t="shared" si="283"/>
        <v>157</v>
      </c>
      <c r="I291" s="228">
        <f t="shared" si="283"/>
        <v>1131</v>
      </c>
      <c r="J291" s="228">
        <f t="shared" si="283"/>
        <v>393</v>
      </c>
      <c r="K291" s="228">
        <f t="shared" si="283"/>
        <v>310</v>
      </c>
      <c r="L291" s="228">
        <f t="shared" si="283"/>
        <v>4</v>
      </c>
      <c r="M291" s="228">
        <f t="shared" si="283"/>
        <v>187</v>
      </c>
      <c r="N291" s="228">
        <f t="shared" si="283"/>
        <v>11</v>
      </c>
      <c r="O291" s="228">
        <f t="shared" si="283"/>
        <v>530</v>
      </c>
      <c r="P291" s="228">
        <f t="shared" si="283"/>
        <v>4</v>
      </c>
      <c r="Q291" s="228">
        <f t="shared" si="283"/>
        <v>687</v>
      </c>
      <c r="R291" s="228">
        <f t="shared" si="283"/>
        <v>364.51999999999987</v>
      </c>
      <c r="S291" s="228">
        <f t="shared" si="283"/>
        <v>883</v>
      </c>
      <c r="T291" s="228">
        <f t="shared" si="283"/>
        <v>68</v>
      </c>
      <c r="U291" s="228">
        <f t="shared" si="283"/>
        <v>11</v>
      </c>
      <c r="V291" s="228">
        <f t="shared" si="283"/>
        <v>115</v>
      </c>
      <c r="W291" s="228">
        <f t="shared" si="283"/>
        <v>351</v>
      </c>
      <c r="X291" s="228">
        <f t="shared" si="283"/>
        <v>203</v>
      </c>
      <c r="Y291" s="228">
        <f t="shared" si="283"/>
        <v>48</v>
      </c>
      <c r="Z291" s="228">
        <f t="shared" si="283"/>
        <v>1657</v>
      </c>
      <c r="AA291" s="228">
        <f t="shared" si="283"/>
        <v>33</v>
      </c>
      <c r="AB291" s="228">
        <f t="shared" si="283"/>
        <v>12</v>
      </c>
      <c r="AC291" s="228">
        <f t="shared" si="283"/>
        <v>106</v>
      </c>
      <c r="AE291" s="181">
        <f>AE67</f>
        <v>0</v>
      </c>
      <c r="AF291" s="181">
        <f>AF67</f>
        <v>0</v>
      </c>
      <c r="AG291" s="181">
        <f t="shared" ref="AG291:BC291" si="284">AG67</f>
        <v>0</v>
      </c>
      <c r="AH291" s="181">
        <f t="shared" si="284"/>
        <v>0</v>
      </c>
      <c r="AI291" s="181">
        <f t="shared" si="284"/>
        <v>0</v>
      </c>
      <c r="AJ291" s="181">
        <f t="shared" si="284"/>
        <v>0</v>
      </c>
      <c r="AK291" s="181">
        <f t="shared" si="284"/>
        <v>0</v>
      </c>
      <c r="AL291" s="181">
        <f t="shared" si="284"/>
        <v>0</v>
      </c>
      <c r="AM291" s="181">
        <f t="shared" si="284"/>
        <v>0</v>
      </c>
      <c r="AN291" s="181">
        <f t="shared" si="284"/>
        <v>0</v>
      </c>
      <c r="AO291" s="181">
        <f t="shared" si="284"/>
        <v>0</v>
      </c>
      <c r="AP291" s="181">
        <f t="shared" si="284"/>
        <v>0</v>
      </c>
      <c r="AQ291" s="181">
        <f t="shared" si="284"/>
        <v>0</v>
      </c>
      <c r="AR291" s="181">
        <f t="shared" si="284"/>
        <v>0</v>
      </c>
      <c r="AS291" s="181">
        <f t="shared" si="284"/>
        <v>0</v>
      </c>
      <c r="AT291" s="181">
        <f t="shared" si="284"/>
        <v>0</v>
      </c>
      <c r="AU291" s="181">
        <f t="shared" si="284"/>
        <v>0</v>
      </c>
      <c r="AV291" s="181">
        <f t="shared" si="284"/>
        <v>0</v>
      </c>
      <c r="AW291" s="181">
        <f t="shared" si="284"/>
        <v>0</v>
      </c>
      <c r="AX291" s="181">
        <f t="shared" si="284"/>
        <v>0</v>
      </c>
      <c r="AY291" s="181">
        <f t="shared" si="284"/>
        <v>0</v>
      </c>
      <c r="AZ291" s="181">
        <f t="shared" si="284"/>
        <v>0</v>
      </c>
      <c r="BA291" s="181">
        <f t="shared" si="284"/>
        <v>0</v>
      </c>
      <c r="BB291" s="181">
        <f t="shared" si="284"/>
        <v>0</v>
      </c>
      <c r="BC291" s="181">
        <f t="shared" si="284"/>
        <v>0</v>
      </c>
      <c r="BD291" s="137"/>
      <c r="BE291" s="228">
        <f>BE67</f>
        <v>6237000.0000000009</v>
      </c>
      <c r="BF291" s="228">
        <f>BF67</f>
        <v>142759476.0664615</v>
      </c>
      <c r="BG291" s="228">
        <f t="shared" ref="BG291:CD291" si="285">BG67</f>
        <v>50643069.230769217</v>
      </c>
      <c r="BH291" s="228">
        <f t="shared" si="285"/>
        <v>4204834.6153846141</v>
      </c>
      <c r="BI291" s="228">
        <f t="shared" si="285"/>
        <v>38820184.615384631</v>
      </c>
      <c r="BJ291" s="228">
        <f t="shared" si="285"/>
        <v>34502261.538461529</v>
      </c>
      <c r="BK291" s="228">
        <f t="shared" si="285"/>
        <v>186526525.96578461</v>
      </c>
      <c r="BL291" s="228">
        <f t="shared" si="285"/>
        <v>161065.3846153846</v>
      </c>
      <c r="BM291" s="228">
        <f t="shared" si="285"/>
        <v>1679877.692307692</v>
      </c>
      <c r="BN291" s="228">
        <f t="shared" si="285"/>
        <v>2935022.1230769278</v>
      </c>
      <c r="BO291" s="228">
        <f t="shared" si="285"/>
        <v>86152846.153846085</v>
      </c>
      <c r="BP291" s="228">
        <f t="shared" si="285"/>
        <v>178200</v>
      </c>
      <c r="BQ291" s="228">
        <f t="shared" si="285"/>
        <v>34872369.230769224</v>
      </c>
      <c r="BR291" s="228">
        <f t="shared" si="285"/>
        <v>134211741.23076919</v>
      </c>
      <c r="BS291" s="228">
        <f t="shared" si="285"/>
        <v>58904695.384615362</v>
      </c>
      <c r="BT291" s="228">
        <f t="shared" si="285"/>
        <v>607936.15384615376</v>
      </c>
      <c r="BU291" s="228">
        <f t="shared" si="285"/>
        <v>1809415.3846153845</v>
      </c>
      <c r="BV291" s="228">
        <f t="shared" si="285"/>
        <v>1618604.3076923068</v>
      </c>
      <c r="BW291" s="228">
        <f t="shared" si="285"/>
        <v>4907353.846153846</v>
      </c>
      <c r="BX291" s="228">
        <f t="shared" si="285"/>
        <v>2772243.6923076916</v>
      </c>
      <c r="BY291" s="228">
        <f t="shared" si="285"/>
        <v>764340.92307692312</v>
      </c>
      <c r="BZ291" s="228">
        <f t="shared" si="285"/>
        <v>22375340.307692319</v>
      </c>
      <c r="CA291" s="228">
        <f t="shared" si="285"/>
        <v>371752.61538461538</v>
      </c>
      <c r="CB291" s="228">
        <f t="shared" si="285"/>
        <v>2110984.615384615</v>
      </c>
      <c r="CC291" s="228">
        <f t="shared" si="285"/>
        <v>2646269.9999999995</v>
      </c>
      <c r="CD291" s="228">
        <f t="shared" si="285"/>
        <v>822773411.07840025</v>
      </c>
    </row>
    <row r="292" spans="1:82" x14ac:dyDescent="0.35"/>
    <row r="293" spans="1:82" s="66" customFormat="1" ht="13.9" x14ac:dyDescent="0.4">
      <c r="A293" s="66" t="s">
        <v>73</v>
      </c>
      <c r="AD293"/>
    </row>
    <row r="294" spans="1:82" x14ac:dyDescent="0.35"/>
  </sheetData>
  <pageMargins left="0.7" right="0.7" top="0.75" bottom="0.75" header="0.3" footer="0.3"/>
  <headerFooter>
    <oddHeader>&amp;C&amp;"Aptos"&amp;10&amp;K000000 OFFICIAL&amp;1#_x000D_</oddHeader>
  </headerFooter>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6871E-C577-4D5A-BE67-B6A322FBB7D6}">
  <sheetPr>
    <tabColor theme="0" tint="-0.249977111117893"/>
  </sheetPr>
  <dimension ref="A1:O293"/>
  <sheetViews>
    <sheetView showGridLines="0" zoomScaleNormal="100" workbookViewId="0"/>
  </sheetViews>
  <sheetFormatPr defaultColWidth="0" defaultRowHeight="13.5" outlineLevelRow="1" x14ac:dyDescent="0.35"/>
  <cols>
    <col min="1" max="1" width="15.75" customWidth="1"/>
    <col min="2" max="2" width="9.125" customWidth="1"/>
    <col min="3" max="3" width="55.125" customWidth="1"/>
    <col min="4" max="4" width="15.625" customWidth="1"/>
    <col min="5" max="5" width="15" customWidth="1"/>
    <col min="6" max="9" width="20.5" customWidth="1"/>
    <col min="10" max="10" width="17.875" customWidth="1"/>
    <col min="11" max="11" width="13.75" customWidth="1"/>
    <col min="12" max="12" width="15.5" customWidth="1"/>
    <col min="13" max="13" width="17.875" customWidth="1"/>
    <col min="14" max="14" width="15.25" customWidth="1"/>
    <col min="15" max="15" width="1.625" customWidth="1"/>
    <col min="16" max="16384" width="9" hidden="1"/>
  </cols>
  <sheetData>
    <row r="1" spans="1:14" ht="17.649999999999999" x14ac:dyDescent="0.5">
      <c r="A1" s="126" t="str">
        <f>'DORC build-up'!A1</f>
        <v>Economic Regulation Authority</v>
      </c>
      <c r="B1" s="126"/>
    </row>
    <row r="2" spans="1:14" ht="17.649999999999999" x14ac:dyDescent="0.5">
      <c r="A2" s="126" t="str">
        <f>'DORC build-up'!A2</f>
        <v>ARC Depreciated Optimised Replacement Cost</v>
      </c>
      <c r="B2" s="126"/>
    </row>
    <row r="3" spans="1:14" ht="17.649999999999999" x14ac:dyDescent="0.5">
      <c r="A3" s="126" t="str">
        <f>'DORC build-up'!A3</f>
        <v>Dec 2024 $</v>
      </c>
      <c r="B3" s="126"/>
    </row>
    <row r="5" spans="1:14" ht="15" x14ac:dyDescent="0.4">
      <c r="C5" s="23" t="s">
        <v>719</v>
      </c>
      <c r="D5" s="170">
        <f>H67</f>
        <v>97730769.230769157</v>
      </c>
    </row>
    <row r="6" spans="1:14" ht="5.0999999999999996" customHeight="1" x14ac:dyDescent="0.35"/>
    <row r="7" spans="1:14" ht="41.65" hidden="1" outlineLevel="1" x14ac:dyDescent="0.5">
      <c r="A7" s="18"/>
      <c r="B7" s="18"/>
      <c r="C7" s="22"/>
      <c r="D7" s="20"/>
      <c r="E7" s="1" t="s">
        <v>391</v>
      </c>
      <c r="F7" s="1" t="s">
        <v>392</v>
      </c>
      <c r="G7" s="1" t="s">
        <v>393</v>
      </c>
      <c r="H7" s="1" t="s">
        <v>587</v>
      </c>
      <c r="I7" s="1" t="s">
        <v>588</v>
      </c>
    </row>
    <row r="8" spans="1:14" ht="17.649999999999999" hidden="1" outlineLevel="1" x14ac:dyDescent="0.5">
      <c r="A8" s="18"/>
      <c r="B8" s="18"/>
      <c r="C8" s="22"/>
      <c r="D8" s="20"/>
      <c r="E8" s="10">
        <v>0.05</v>
      </c>
      <c r="F8" s="10">
        <v>0.3</v>
      </c>
      <c r="G8" s="10">
        <v>9.5000000000000001E-2</v>
      </c>
      <c r="H8" s="10">
        <v>0.35</v>
      </c>
      <c r="I8" s="10">
        <v>0.2</v>
      </c>
    </row>
    <row r="9" spans="1:14" ht="17.649999999999999" hidden="1" outlineLevel="1" x14ac:dyDescent="0.5">
      <c r="A9" s="18"/>
      <c r="B9" s="18"/>
      <c r="C9" s="22"/>
      <c r="D9" s="20"/>
      <c r="E9" s="10">
        <v>0.05</v>
      </c>
      <c r="F9" s="10">
        <v>0.1</v>
      </c>
      <c r="G9" s="10">
        <v>9.5000000000000001E-2</v>
      </c>
      <c r="H9" s="10">
        <v>0.35</v>
      </c>
      <c r="I9" s="10">
        <v>0.2</v>
      </c>
    </row>
    <row r="10" spans="1:14" ht="17.649999999999999" hidden="1" outlineLevel="1" x14ac:dyDescent="0.5">
      <c r="A10" s="18"/>
      <c r="B10" s="18"/>
      <c r="C10" s="22"/>
      <c r="D10" s="20"/>
    </row>
    <row r="11" spans="1:14" ht="17.649999999999999" hidden="1" outlineLevel="1" x14ac:dyDescent="0.5">
      <c r="A11" s="18"/>
      <c r="B11" s="18"/>
      <c r="E11" s="1" t="s">
        <v>395</v>
      </c>
      <c r="F11" s="1"/>
      <c r="G11" s="1"/>
      <c r="H11" s="1"/>
      <c r="I11" s="1"/>
      <c r="L11" s="336" t="s">
        <v>720</v>
      </c>
      <c r="M11" s="336"/>
      <c r="N11" s="336"/>
    </row>
    <row r="12" spans="1:14" ht="55.5" hidden="1" outlineLevel="1" x14ac:dyDescent="0.5">
      <c r="A12" s="18"/>
      <c r="B12" s="18"/>
      <c r="C12" s="1" t="s">
        <v>59</v>
      </c>
      <c r="D12" s="1" t="s">
        <v>721</v>
      </c>
      <c r="E12" s="1" t="s">
        <v>391</v>
      </c>
      <c r="F12" s="1" t="s">
        <v>392</v>
      </c>
      <c r="G12" s="1" t="s">
        <v>397</v>
      </c>
      <c r="H12" s="1" t="s">
        <v>587</v>
      </c>
      <c r="I12" s="1" t="s">
        <v>589</v>
      </c>
      <c r="J12" s="1" t="s">
        <v>398</v>
      </c>
      <c r="L12" s="1" t="s">
        <v>722</v>
      </c>
      <c r="M12" s="1" t="s">
        <v>723</v>
      </c>
      <c r="N12" s="1" t="s">
        <v>724</v>
      </c>
    </row>
    <row r="13" spans="1:14" ht="17.649999999999999" hidden="1" outlineLevel="1" x14ac:dyDescent="0.5">
      <c r="A13" s="18"/>
      <c r="B13" s="18"/>
      <c r="C13" s="31" t="s">
        <v>725</v>
      </c>
      <c r="D13" s="163">
        <f>E13/(1+E$8)</f>
        <v>22714380.908191144</v>
      </c>
      <c r="E13" s="163">
        <f>F13/(1+F$8)</f>
        <v>23850099.953600701</v>
      </c>
      <c r="F13" s="163">
        <f>G13/(1+G$8)</f>
        <v>31005129.939680912</v>
      </c>
      <c r="G13" s="188">
        <v>33950617.283950597</v>
      </c>
      <c r="H13" s="163">
        <f>G13*(1+H$8)</f>
        <v>45833333.333333306</v>
      </c>
      <c r="I13" s="163">
        <f>H13*(1+I$8)</f>
        <v>54999999.999999963</v>
      </c>
      <c r="J13" s="164">
        <f>I13</f>
        <v>54999999.999999963</v>
      </c>
      <c r="L13" s="98" t="s">
        <v>726</v>
      </c>
      <c r="M13" s="39"/>
      <c r="N13" s="239"/>
    </row>
    <row r="14" spans="1:14" ht="17.649999999999999" hidden="1" outlineLevel="1" x14ac:dyDescent="0.5">
      <c r="A14" s="18"/>
      <c r="B14" s="18"/>
      <c r="C14" s="31" t="s">
        <v>727</v>
      </c>
      <c r="D14" s="231">
        <f>D13</f>
        <v>22714380.908191144</v>
      </c>
      <c r="E14" s="231">
        <f>D14*(1+E$9)</f>
        <v>23850099.953600701</v>
      </c>
      <c r="F14" s="231">
        <f>E14*(1+F$9)</f>
        <v>26235109.948960774</v>
      </c>
      <c r="G14" s="231">
        <f>F14*(1+G$9)</f>
        <v>28727445.394112047</v>
      </c>
      <c r="H14" s="178">
        <f>G14*(1+H$9)</f>
        <v>38782051.282051265</v>
      </c>
      <c r="I14" s="178">
        <f>H14*(1+I$9)</f>
        <v>46538461.538461514</v>
      </c>
      <c r="J14" s="213">
        <f>I14</f>
        <v>46538461.538461514</v>
      </c>
      <c r="L14" s="98" t="s">
        <v>728</v>
      </c>
      <c r="M14" s="39"/>
      <c r="N14" s="239" t="s">
        <v>729</v>
      </c>
    </row>
    <row r="15" spans="1:14" ht="17.649999999999999" hidden="1" outlineLevel="1" x14ac:dyDescent="0.5">
      <c r="A15" s="18"/>
      <c r="B15" s="18"/>
      <c r="C15" s="175" t="s">
        <v>481</v>
      </c>
      <c r="D15" s="207"/>
      <c r="E15" s="207"/>
      <c r="F15" s="207"/>
      <c r="G15" s="207"/>
      <c r="H15" s="207"/>
      <c r="I15" s="207"/>
      <c r="J15" s="208"/>
      <c r="L15" s="98" t="s">
        <v>730</v>
      </c>
      <c r="M15" s="39"/>
      <c r="N15" s="239"/>
    </row>
    <row r="16" spans="1:14" hidden="1" outlineLevel="1" x14ac:dyDescent="0.35">
      <c r="L16" s="99"/>
      <c r="M16" s="38" t="s">
        <v>731</v>
      </c>
      <c r="N16" s="240" t="s">
        <v>729</v>
      </c>
    </row>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8" ht="30" customHeight="1" x14ac:dyDescent="0.35">
      <c r="A65" s="1" t="str">
        <f>Signal!A65</f>
        <v>Network Group</v>
      </c>
      <c r="B65" s="1" t="str">
        <f>Signal!B65</f>
        <v>Route Number</v>
      </c>
      <c r="C65" s="1" t="s">
        <v>81</v>
      </c>
      <c r="D65" s="1" t="s">
        <v>83</v>
      </c>
      <c r="E65" s="1" t="s">
        <v>732</v>
      </c>
      <c r="F65" s="1" t="s">
        <v>733</v>
      </c>
      <c r="G65" s="1" t="s">
        <v>734</v>
      </c>
      <c r="H65" s="1" t="s">
        <v>735</v>
      </c>
    </row>
    <row r="66" spans="1:8" ht="5.0999999999999996" customHeight="1" x14ac:dyDescent="0.35"/>
    <row r="67" spans="1:8" ht="13.9" x14ac:dyDescent="0.4">
      <c r="A67" s="30"/>
      <c r="B67" s="30"/>
      <c r="C67" s="13" t="s">
        <v>57</v>
      </c>
      <c r="D67" s="103"/>
      <c r="E67" s="219">
        <f>SUM(E69:E289)</f>
        <v>2</v>
      </c>
      <c r="F67" s="219"/>
      <c r="G67" s="185">
        <f t="shared" ref="G67:H67" si="0">SUM(G69:G289)</f>
        <v>97730769.230769187</v>
      </c>
      <c r="H67" s="215">
        <f t="shared" si="0"/>
        <v>97730769.230769157</v>
      </c>
    </row>
    <row r="68" spans="1:8" ht="5.0999999999999996" customHeight="1" x14ac:dyDescent="0.35"/>
    <row r="69" spans="1:8" ht="13.9" x14ac:dyDescent="0.4">
      <c r="A69" s="12" t="str">
        <f>Signal!A69</f>
        <v>EGR</v>
      </c>
      <c r="B69" s="12">
        <f>Signal!B69</f>
        <v>1</v>
      </c>
      <c r="C69" t="str">
        <f>Signal!C69</f>
        <v>Avon Yard to West Merredin</v>
      </c>
      <c r="D69" s="204">
        <f>'DORC build-up'!I13</f>
        <v>1.3</v>
      </c>
      <c r="E69" s="188"/>
      <c r="F69" s="291">
        <f t="shared" ref="F69:F132" si="1">J$14</f>
        <v>46538461.538461514</v>
      </c>
      <c r="G69" s="200">
        <f>E69*F69*D69</f>
        <v>0</v>
      </c>
      <c r="H69" s="187">
        <f>$G$67*CRC!S13/CRC!$S$11</f>
        <v>16080080.265779912</v>
      </c>
    </row>
    <row r="70" spans="1:8" ht="13.9" x14ac:dyDescent="0.4">
      <c r="A70" s="12" t="str">
        <f>Signal!A70</f>
        <v>EGR</v>
      </c>
      <c r="B70" s="12">
        <f>Signal!B70</f>
        <v>1</v>
      </c>
      <c r="C70" t="str">
        <f>Signal!C70</f>
        <v>West Merredin</v>
      </c>
      <c r="D70" s="204">
        <f>'DORC build-up'!I14</f>
        <v>1.3</v>
      </c>
      <c r="E70" s="188"/>
      <c r="F70" s="291">
        <f t="shared" si="1"/>
        <v>46538461.538461514</v>
      </c>
      <c r="G70" s="200">
        <f t="shared" ref="G70:G133" si="2">E70*F70*D70</f>
        <v>0</v>
      </c>
      <c r="H70" s="187">
        <f>$G$67*CRC!S14/CRC!$S$11</f>
        <v>0</v>
      </c>
    </row>
    <row r="71" spans="1:8" ht="13.9" x14ac:dyDescent="0.4">
      <c r="A71" s="12" t="str">
        <f>Signal!A71</f>
        <v>EGR</v>
      </c>
      <c r="B71" s="12">
        <f>Signal!B71</f>
        <v>1</v>
      </c>
      <c r="C71" t="str">
        <f>Signal!C71</f>
        <v>West Merredin to Merredin</v>
      </c>
      <c r="D71" s="204">
        <f>'DORC build-up'!I15</f>
        <v>1.3</v>
      </c>
      <c r="E71" s="188"/>
      <c r="F71" s="291">
        <f t="shared" si="1"/>
        <v>46538461.538461514</v>
      </c>
      <c r="G71" s="200">
        <f t="shared" si="2"/>
        <v>0</v>
      </c>
      <c r="H71" s="187">
        <f>$G$67*CRC!S15/CRC!$S$11</f>
        <v>378836.30268428294</v>
      </c>
    </row>
    <row r="72" spans="1:8" ht="13.9" x14ac:dyDescent="0.4">
      <c r="A72" s="12" t="str">
        <f>Signal!A72</f>
        <v>EGR</v>
      </c>
      <c r="B72" s="12">
        <f>Signal!B72</f>
        <v>1</v>
      </c>
      <c r="C72" t="str">
        <f>Signal!C72</f>
        <v>Merredin</v>
      </c>
      <c r="D72" s="204">
        <f>'DORC build-up'!I16</f>
        <v>1.3</v>
      </c>
      <c r="E72" s="188"/>
      <c r="F72" s="291">
        <f t="shared" si="1"/>
        <v>46538461.538461514</v>
      </c>
      <c r="G72" s="200">
        <f t="shared" si="2"/>
        <v>0</v>
      </c>
      <c r="H72" s="187">
        <f>$G$67*CRC!S16/CRC!$S$11</f>
        <v>0</v>
      </c>
    </row>
    <row r="73" spans="1:8" ht="13.9" x14ac:dyDescent="0.4">
      <c r="A73" s="12" t="str">
        <f>Signal!A73</f>
        <v>EGR</v>
      </c>
      <c r="B73" s="12">
        <f>Signal!B73</f>
        <v>1</v>
      </c>
      <c r="C73" t="str">
        <f>Signal!C73</f>
        <v>Merredin to Southern Cross</v>
      </c>
      <c r="D73" s="204">
        <f>'DORC build-up'!I17</f>
        <v>1.4</v>
      </c>
      <c r="E73" s="188"/>
      <c r="F73" s="291">
        <f t="shared" si="1"/>
        <v>46538461.538461514</v>
      </c>
      <c r="G73" s="200">
        <f t="shared" si="2"/>
        <v>0</v>
      </c>
      <c r="H73" s="187">
        <f>$G$67*CRC!S17/CRC!$S$11</f>
        <v>11261783.422887551</v>
      </c>
    </row>
    <row r="74" spans="1:8" ht="13.9" x14ac:dyDescent="0.4">
      <c r="A74" s="12" t="str">
        <f>Signal!A74</f>
        <v>EGR</v>
      </c>
      <c r="B74" s="12">
        <f>Signal!B74</f>
        <v>1</v>
      </c>
      <c r="C74" t="str">
        <f>Signal!C74</f>
        <v>Southern Cross</v>
      </c>
      <c r="D74" s="204">
        <f>'DORC build-up'!I18</f>
        <v>0</v>
      </c>
      <c r="E74" s="188"/>
      <c r="F74" s="291">
        <f t="shared" si="1"/>
        <v>46538461.538461514</v>
      </c>
      <c r="G74" s="200">
        <f t="shared" si="2"/>
        <v>0</v>
      </c>
      <c r="H74" s="187">
        <f>$G$67*CRC!S18/CRC!$S$11</f>
        <v>0</v>
      </c>
    </row>
    <row r="75" spans="1:8" ht="13.9" x14ac:dyDescent="0.4">
      <c r="A75" s="12" t="str">
        <f>Signal!A75</f>
        <v>EGR</v>
      </c>
      <c r="B75" s="12">
        <f>Signal!B75</f>
        <v>1</v>
      </c>
      <c r="C75" t="str">
        <f>Signal!C75</f>
        <v>Southern Cross to Koolyanobbing East</v>
      </c>
      <c r="D75" s="204">
        <f>'DORC build-up'!I19</f>
        <v>1.4</v>
      </c>
      <c r="E75" s="188"/>
      <c r="F75" s="291">
        <f t="shared" si="1"/>
        <v>46538461.538461514</v>
      </c>
      <c r="G75" s="200">
        <f t="shared" si="2"/>
        <v>0</v>
      </c>
      <c r="H75" s="187">
        <f>$G$67*CRC!S19/CRC!$S$11</f>
        <v>2918318.3520202031</v>
      </c>
    </row>
    <row r="76" spans="1:8" ht="13.9" x14ac:dyDescent="0.4">
      <c r="A76" s="12" t="str">
        <f>Signal!A76</f>
        <v>EGR</v>
      </c>
      <c r="B76" s="12">
        <f>Signal!B76</f>
        <v>1</v>
      </c>
      <c r="C76" t="str">
        <f>Signal!C76</f>
        <v>Koolyanobbing East to Mount Walton</v>
      </c>
      <c r="D76" s="204">
        <f>'DORC build-up'!I20</f>
        <v>1.4</v>
      </c>
      <c r="E76" s="188"/>
      <c r="F76" s="291">
        <f t="shared" si="1"/>
        <v>46538461.538461514</v>
      </c>
      <c r="G76" s="200">
        <f t="shared" si="2"/>
        <v>0</v>
      </c>
      <c r="H76" s="187">
        <f>$G$67*CRC!S20/CRC!$S$11</f>
        <v>1617091.6544331519</v>
      </c>
    </row>
    <row r="77" spans="1:8" ht="13.9" x14ac:dyDescent="0.4">
      <c r="A77" s="12" t="str">
        <f>Signal!A77</f>
        <v>EGR</v>
      </c>
      <c r="B77" s="12">
        <f>Signal!B77</f>
        <v>1</v>
      </c>
      <c r="C77" t="str">
        <f>Signal!C77</f>
        <v>Mount Walton to West Kalgoorlie West</v>
      </c>
      <c r="D77" s="204">
        <f>'DORC build-up'!I21</f>
        <v>1.4</v>
      </c>
      <c r="E77" s="188"/>
      <c r="F77" s="291">
        <f t="shared" si="1"/>
        <v>46538461.538461514</v>
      </c>
      <c r="G77" s="200">
        <f t="shared" si="2"/>
        <v>0</v>
      </c>
      <c r="H77" s="187">
        <f>$G$67*CRC!S21/CRC!$S$11</f>
        <v>1771624.8349168142</v>
      </c>
    </row>
    <row r="78" spans="1:8" ht="13.9" x14ac:dyDescent="0.4">
      <c r="A78" s="12" t="str">
        <f>Signal!A78</f>
        <v>EGR</v>
      </c>
      <c r="B78" s="12">
        <f>Signal!B78</f>
        <v>1</v>
      </c>
      <c r="C78" t="str">
        <f>Signal!C78</f>
        <v>West Kalgoorlie West to West Kalgoorlie</v>
      </c>
      <c r="D78" s="204">
        <f>'DORC build-up'!I22</f>
        <v>1.4</v>
      </c>
      <c r="E78" s="188"/>
      <c r="F78" s="291">
        <f t="shared" si="1"/>
        <v>46538461.538461514</v>
      </c>
      <c r="G78" s="200">
        <f t="shared" si="2"/>
        <v>0</v>
      </c>
      <c r="H78" s="187">
        <f>$G$67*CRC!S22/CRC!$S$11</f>
        <v>854364.18393226003</v>
      </c>
    </row>
    <row r="79" spans="1:8" ht="13.9" x14ac:dyDescent="0.4">
      <c r="A79" s="12" t="str">
        <f>Signal!A79</f>
        <v>EGR</v>
      </c>
      <c r="B79" s="12">
        <f>Signal!B79</f>
        <v>1</v>
      </c>
      <c r="C79" t="str">
        <f>Signal!C79</f>
        <v>West Kalgoorlie</v>
      </c>
      <c r="D79" s="204">
        <f>'DORC build-up'!I23</f>
        <v>1.4</v>
      </c>
      <c r="E79" s="188"/>
      <c r="F79" s="291">
        <f t="shared" si="1"/>
        <v>46538461.538461514</v>
      </c>
      <c r="G79" s="200">
        <f t="shared" si="2"/>
        <v>0</v>
      </c>
      <c r="H79" s="187">
        <f>$G$67*CRC!S23/CRC!$S$11</f>
        <v>0</v>
      </c>
    </row>
    <row r="80" spans="1:8" ht="13.9" x14ac:dyDescent="0.4">
      <c r="A80" s="12" t="str">
        <f>Signal!A80</f>
        <v>EGR</v>
      </c>
      <c r="B80" s="12">
        <f>Signal!B80</f>
        <v>1</v>
      </c>
      <c r="C80" t="str">
        <f>Signal!C80</f>
        <v>West Kalgoorlie to Kalgoorlie</v>
      </c>
      <c r="D80" s="204">
        <f>'DORC build-up'!I24</f>
        <v>1.4</v>
      </c>
      <c r="E80" s="188"/>
      <c r="F80" s="291">
        <f t="shared" si="1"/>
        <v>46538461.538461514</v>
      </c>
      <c r="G80" s="200">
        <f t="shared" si="2"/>
        <v>0</v>
      </c>
      <c r="H80" s="187">
        <f>$G$67*CRC!S24/CRC!$S$11</f>
        <v>981448.2825066098</v>
      </c>
    </row>
    <row r="81" spans="1:8" ht="13.9" x14ac:dyDescent="0.4">
      <c r="A81" s="12" t="str">
        <f>Signal!A81</f>
        <v>EGR</v>
      </c>
      <c r="B81" s="12">
        <f>Signal!B81</f>
        <v>1</v>
      </c>
      <c r="C81" t="str">
        <f>Signal!C81</f>
        <v>Kalgoorlie</v>
      </c>
      <c r="D81" s="204">
        <f>'DORC build-up'!I25</f>
        <v>1.4</v>
      </c>
      <c r="E81" s="188"/>
      <c r="F81" s="291">
        <f t="shared" si="1"/>
        <v>46538461.538461514</v>
      </c>
      <c r="G81" s="200">
        <f t="shared" si="2"/>
        <v>0</v>
      </c>
      <c r="H81" s="187">
        <f>$G$67*CRC!S25/CRC!$S$11</f>
        <v>0</v>
      </c>
    </row>
    <row r="82" spans="1:8" ht="13.9" x14ac:dyDescent="0.4">
      <c r="A82" s="12" t="str">
        <f>Signal!A82</f>
        <v>EGR</v>
      </c>
      <c r="B82" s="12">
        <f>Signal!B82</f>
        <v>1</v>
      </c>
      <c r="C82" t="str">
        <f>Signal!C82</f>
        <v>Kalgoorlie to Parkeston (border)</v>
      </c>
      <c r="D82" s="204">
        <f>'DORC build-up'!I26</f>
        <v>1.4</v>
      </c>
      <c r="E82" s="188"/>
      <c r="F82" s="291">
        <f t="shared" si="1"/>
        <v>46538461.538461514</v>
      </c>
      <c r="G82" s="200">
        <f t="shared" si="2"/>
        <v>0</v>
      </c>
      <c r="H82" s="187">
        <f>$G$67*CRC!S26/CRC!$S$11</f>
        <v>470208.45914180507</v>
      </c>
    </row>
    <row r="83" spans="1:8" ht="13.9" x14ac:dyDescent="0.4">
      <c r="A83" s="12" t="str">
        <f>Signal!A83</f>
        <v>Metro</v>
      </c>
      <c r="B83" s="12">
        <f>Signal!B83</f>
        <v>2</v>
      </c>
      <c r="C83" t="str">
        <f>Signal!C83</f>
        <v>Forrestfield South to Kewdale</v>
      </c>
      <c r="D83" s="204">
        <f>'DORC build-up'!I27</f>
        <v>1</v>
      </c>
      <c r="E83" s="188"/>
      <c r="F83" s="291">
        <f t="shared" si="1"/>
        <v>46538461.538461514</v>
      </c>
      <c r="G83" s="200">
        <f t="shared" si="2"/>
        <v>0</v>
      </c>
      <c r="H83" s="187">
        <f>$G$67*CRC!S27/CRC!$S$11</f>
        <v>111561.00707597629</v>
      </c>
    </row>
    <row r="84" spans="1:8" ht="13.9" x14ac:dyDescent="0.4">
      <c r="A84" s="12" t="str">
        <f>Signal!A84</f>
        <v>LBL</v>
      </c>
      <c r="B84" s="12">
        <f>Signal!B84</f>
        <v>3</v>
      </c>
      <c r="C84" t="str">
        <f>Signal!C84</f>
        <v>Kalgoorlie to Menzies</v>
      </c>
      <c r="D84" s="204">
        <f>'DORC build-up'!I28</f>
        <v>1.5</v>
      </c>
      <c r="E84" s="188"/>
      <c r="F84" s="291">
        <f t="shared" si="1"/>
        <v>46538461.538461514</v>
      </c>
      <c r="G84" s="200">
        <f t="shared" si="2"/>
        <v>0</v>
      </c>
      <c r="H84" s="187">
        <f>$G$67*CRC!S28/CRC!$S$11</f>
        <v>627662.5809343853</v>
      </c>
    </row>
    <row r="85" spans="1:8" ht="13.9" x14ac:dyDescent="0.4">
      <c r="A85" s="12" t="str">
        <f>Signal!A85</f>
        <v>LBL</v>
      </c>
      <c r="B85" s="12">
        <f>Signal!B85</f>
        <v>3</v>
      </c>
      <c r="C85" t="str">
        <f>Signal!C85</f>
        <v>Menzies</v>
      </c>
      <c r="D85" s="204">
        <f>'DORC build-up'!I29</f>
        <v>0</v>
      </c>
      <c r="E85" s="188"/>
      <c r="F85" s="291">
        <f t="shared" si="1"/>
        <v>46538461.538461514</v>
      </c>
      <c r="G85" s="200">
        <f t="shared" si="2"/>
        <v>0</v>
      </c>
      <c r="H85" s="187">
        <f>$G$67*CRC!S29/CRC!$S$11</f>
        <v>0</v>
      </c>
    </row>
    <row r="86" spans="1:8" ht="13.9" x14ac:dyDescent="0.4">
      <c r="A86" s="12" t="str">
        <f>Signal!A86</f>
        <v>LBL</v>
      </c>
      <c r="B86" s="12">
        <f>Signal!B86</f>
        <v>3</v>
      </c>
      <c r="C86" t="str">
        <f>Signal!C86</f>
        <v>Menzies to Malcolm</v>
      </c>
      <c r="D86" s="204">
        <f>'DORC build-up'!I30</f>
        <v>1.5</v>
      </c>
      <c r="E86" s="188"/>
      <c r="F86" s="291">
        <f t="shared" si="1"/>
        <v>46538461.538461514</v>
      </c>
      <c r="G86" s="200">
        <f t="shared" si="2"/>
        <v>0</v>
      </c>
      <c r="H86" s="187">
        <f>$G$67*CRC!S30/CRC!$S$11</f>
        <v>36635.146627679242</v>
      </c>
    </row>
    <row r="87" spans="1:8" ht="13.9" x14ac:dyDescent="0.4">
      <c r="A87" s="12" t="str">
        <f>Signal!A87</f>
        <v>LBL</v>
      </c>
      <c r="B87" s="12">
        <f>Signal!B87</f>
        <v>3</v>
      </c>
      <c r="C87" t="str">
        <f>Signal!C87</f>
        <v>Malcolm</v>
      </c>
      <c r="D87" s="204">
        <f>'DORC build-up'!I31</f>
        <v>0</v>
      </c>
      <c r="E87" s="188"/>
      <c r="F87" s="291">
        <f t="shared" si="1"/>
        <v>46538461.538461514</v>
      </c>
      <c r="G87" s="200">
        <f t="shared" si="2"/>
        <v>0</v>
      </c>
      <c r="H87" s="187">
        <f>$G$67*CRC!S31/CRC!$S$11</f>
        <v>0</v>
      </c>
    </row>
    <row r="88" spans="1:8" ht="13.9" x14ac:dyDescent="0.4">
      <c r="A88" s="12" t="str">
        <f>Signal!A88</f>
        <v>LBL</v>
      </c>
      <c r="B88" s="12">
        <f>Signal!B88</f>
        <v>3</v>
      </c>
      <c r="C88" t="str">
        <f>Signal!C88</f>
        <v>Malcolm to Leonora</v>
      </c>
      <c r="D88" s="204">
        <f>'DORC build-up'!I32</f>
        <v>1.5</v>
      </c>
      <c r="E88" s="188"/>
      <c r="F88" s="291">
        <f t="shared" si="1"/>
        <v>46538461.538461514</v>
      </c>
      <c r="G88" s="200">
        <f t="shared" si="2"/>
        <v>0</v>
      </c>
      <c r="H88" s="187">
        <f>$G$67*CRC!S32/CRC!$S$11</f>
        <v>131296.44592296524</v>
      </c>
    </row>
    <row r="89" spans="1:8" ht="13.9" x14ac:dyDescent="0.4">
      <c r="A89" s="12" t="str">
        <f>Signal!A89</f>
        <v>LBL</v>
      </c>
      <c r="B89" s="12">
        <f>Signal!B89</f>
        <v>3</v>
      </c>
      <c r="C89" t="str">
        <f>Signal!C89</f>
        <v>Leonora</v>
      </c>
      <c r="D89" s="204">
        <f>'DORC build-up'!I33</f>
        <v>1.5</v>
      </c>
      <c r="E89" s="188"/>
      <c r="F89" s="291">
        <f t="shared" si="1"/>
        <v>46538461.538461514</v>
      </c>
      <c r="G89" s="200">
        <f t="shared" si="2"/>
        <v>0</v>
      </c>
      <c r="H89" s="187">
        <f>$G$67*CRC!S33/CRC!$S$11</f>
        <v>0</v>
      </c>
    </row>
    <row r="90" spans="1:8" ht="13.9" x14ac:dyDescent="0.4">
      <c r="A90" s="12" t="str">
        <f>Signal!A90</f>
        <v>EBL</v>
      </c>
      <c r="B90" s="12">
        <f>Signal!B90</f>
        <v>4</v>
      </c>
      <c r="C90" t="str">
        <f>Signal!C90</f>
        <v>West Kalgoorlie West to West Kalgoorlie South</v>
      </c>
      <c r="D90" s="204">
        <f>'DORC build-up'!I34</f>
        <v>1.5</v>
      </c>
      <c r="E90" s="188"/>
      <c r="F90" s="291">
        <f t="shared" si="1"/>
        <v>46538461.538461514</v>
      </c>
      <c r="G90" s="200">
        <f t="shared" si="2"/>
        <v>0</v>
      </c>
      <c r="H90" s="187">
        <f>$G$67*CRC!S34/CRC!$S$11</f>
        <v>0</v>
      </c>
    </row>
    <row r="91" spans="1:8" ht="13.9" x14ac:dyDescent="0.4">
      <c r="A91" s="12" t="str">
        <f>Signal!A91</f>
        <v>EBL</v>
      </c>
      <c r="B91" s="12">
        <f>Signal!B91</f>
        <v>4</v>
      </c>
      <c r="C91" t="str">
        <f>Signal!C91</f>
        <v>West Kalgoorlie to West Kalgoorlie South</v>
      </c>
      <c r="D91" s="204">
        <f>'DORC build-up'!I35</f>
        <v>1.5</v>
      </c>
      <c r="E91" s="188"/>
      <c r="F91" s="291">
        <f t="shared" si="1"/>
        <v>46538461.538461514</v>
      </c>
      <c r="G91" s="200">
        <f t="shared" si="2"/>
        <v>0</v>
      </c>
      <c r="H91" s="187">
        <f>$G$67*CRC!S35/CRC!$S$11</f>
        <v>127490.31026432375</v>
      </c>
    </row>
    <row r="92" spans="1:8" ht="13.9" x14ac:dyDescent="0.4">
      <c r="A92" s="12" t="str">
        <f>Signal!A92</f>
        <v>EBL</v>
      </c>
      <c r="B92" s="12">
        <f>Signal!B92</f>
        <v>5</v>
      </c>
      <c r="C92" t="str">
        <f>Signal!C92</f>
        <v>West Kalgoorlie South to Hampton Terminal</v>
      </c>
      <c r="D92" s="204">
        <f>'DORC build-up'!I36</f>
        <v>1.5</v>
      </c>
      <c r="E92" s="188"/>
      <c r="F92" s="291">
        <f t="shared" si="1"/>
        <v>46538461.538461514</v>
      </c>
      <c r="G92" s="200">
        <f t="shared" si="2"/>
        <v>0</v>
      </c>
      <c r="H92" s="187">
        <f>$G$67*CRC!S36/CRC!$S$11</f>
        <v>139702.0258068835</v>
      </c>
    </row>
    <row r="93" spans="1:8" ht="13.9" x14ac:dyDescent="0.4">
      <c r="A93" s="12" t="str">
        <f>Signal!A93</f>
        <v>EBL</v>
      </c>
      <c r="B93" s="12">
        <f>Signal!B93</f>
        <v>5</v>
      </c>
      <c r="C93" t="str">
        <f>Signal!C93</f>
        <v>Hampton Terminal</v>
      </c>
      <c r="D93" s="204">
        <f>'DORC build-up'!I37</f>
        <v>1.5</v>
      </c>
      <c r="E93" s="188"/>
      <c r="F93" s="291">
        <f t="shared" si="1"/>
        <v>46538461.538461514</v>
      </c>
      <c r="G93" s="200">
        <f t="shared" si="2"/>
        <v>0</v>
      </c>
      <c r="H93" s="187">
        <f>$G$67*CRC!S37/CRC!$S$11</f>
        <v>0</v>
      </c>
    </row>
    <row r="94" spans="1:8" ht="13.9" x14ac:dyDescent="0.4">
      <c r="A94" s="12" t="str">
        <f>Signal!A94</f>
        <v>EBL</v>
      </c>
      <c r="B94" s="12">
        <f>Signal!B94</f>
        <v>5</v>
      </c>
      <c r="C94" t="str">
        <f>Signal!C94</f>
        <v>Hampton Terminal to Hampton</v>
      </c>
      <c r="D94" s="204">
        <f>'DORC build-up'!I38</f>
        <v>1.5</v>
      </c>
      <c r="E94" s="188"/>
      <c r="F94" s="291">
        <f t="shared" si="1"/>
        <v>46538461.538461514</v>
      </c>
      <c r="G94" s="200">
        <f t="shared" si="2"/>
        <v>0</v>
      </c>
      <c r="H94" s="187">
        <f>$G$67*CRC!S38/CRC!$S$11</f>
        <v>249118.99706821889</v>
      </c>
    </row>
    <row r="95" spans="1:8" ht="13.9" x14ac:dyDescent="0.4">
      <c r="A95" s="12" t="str">
        <f>Signal!A95</f>
        <v>EBL</v>
      </c>
      <c r="B95" s="12">
        <f>Signal!B95</f>
        <v>5</v>
      </c>
      <c r="C95" t="str">
        <f>Signal!C95</f>
        <v>Hampton</v>
      </c>
      <c r="D95" s="204">
        <f>'DORC build-up'!I39</f>
        <v>0</v>
      </c>
      <c r="E95" s="188"/>
      <c r="F95" s="291">
        <f t="shared" si="1"/>
        <v>46538461.538461514</v>
      </c>
      <c r="G95" s="200">
        <f t="shared" si="2"/>
        <v>0</v>
      </c>
      <c r="H95" s="187">
        <f>$G$67*CRC!S39/CRC!$S$11</f>
        <v>0</v>
      </c>
    </row>
    <row r="96" spans="1:8" ht="13.9" x14ac:dyDescent="0.4">
      <c r="A96" s="12" t="str">
        <f>Signal!A96</f>
        <v>EBL</v>
      </c>
      <c r="B96" s="12">
        <f>Signal!B96</f>
        <v>5</v>
      </c>
      <c r="C96" t="str">
        <f>Signal!C96</f>
        <v>Hampton to Kambalda</v>
      </c>
      <c r="D96" s="204">
        <f>'DORC build-up'!I40</f>
        <v>1.5</v>
      </c>
      <c r="E96" s="188"/>
      <c r="F96" s="291">
        <f t="shared" si="1"/>
        <v>46538461.538461514</v>
      </c>
      <c r="G96" s="200">
        <f t="shared" si="2"/>
        <v>0</v>
      </c>
      <c r="H96" s="187">
        <f>$G$67*CRC!S40/CRC!$S$11</f>
        <v>151425.27272774087</v>
      </c>
    </row>
    <row r="97" spans="1:8" ht="13.9" x14ac:dyDescent="0.4">
      <c r="A97" s="12" t="str">
        <f>Signal!A97</f>
        <v>EBL</v>
      </c>
      <c r="B97" s="12">
        <f>Signal!B97</f>
        <v>5</v>
      </c>
      <c r="C97" t="str">
        <f>Signal!C97</f>
        <v>Kambalda to Salmon Gums</v>
      </c>
      <c r="D97" s="204">
        <f>'DORC build-up'!I41</f>
        <v>1.5</v>
      </c>
      <c r="E97" s="188"/>
      <c r="F97" s="291">
        <f t="shared" si="1"/>
        <v>46538461.538461514</v>
      </c>
      <c r="G97" s="200">
        <f t="shared" si="2"/>
        <v>0</v>
      </c>
      <c r="H97" s="187">
        <f>$G$67*CRC!S41/CRC!$S$11</f>
        <v>1323913.9955370601</v>
      </c>
    </row>
    <row r="98" spans="1:8" ht="13.9" x14ac:dyDescent="0.4">
      <c r="A98" s="12" t="str">
        <f>Signal!A98</f>
        <v>EBL</v>
      </c>
      <c r="B98" s="12">
        <f>Signal!B98</f>
        <v>5</v>
      </c>
      <c r="C98" t="str">
        <f>Signal!C98</f>
        <v>Salmon Gums to Esperance</v>
      </c>
      <c r="D98" s="204">
        <f>'DORC build-up'!I42</f>
        <v>1.5</v>
      </c>
      <c r="E98" s="188"/>
      <c r="F98" s="291">
        <f t="shared" si="1"/>
        <v>46538461.538461514</v>
      </c>
      <c r="G98" s="200">
        <f t="shared" si="2"/>
        <v>0</v>
      </c>
      <c r="H98" s="187">
        <f>$G$67*CRC!S42/CRC!$S$11</f>
        <v>1068017.0433990899</v>
      </c>
    </row>
    <row r="99" spans="1:8" ht="13.9" x14ac:dyDescent="0.4">
      <c r="A99" s="12" t="str">
        <f>Signal!A99</f>
        <v>EBL</v>
      </c>
      <c r="B99" s="12">
        <f>Signal!B99</f>
        <v>5</v>
      </c>
      <c r="C99" t="str">
        <f>Signal!C99</f>
        <v>Esperance</v>
      </c>
      <c r="D99" s="204">
        <f>'DORC build-up'!I43</f>
        <v>0</v>
      </c>
      <c r="E99" s="188"/>
      <c r="F99" s="291">
        <f t="shared" si="1"/>
        <v>46538461.538461514</v>
      </c>
      <c r="G99" s="200">
        <f t="shared" si="2"/>
        <v>0</v>
      </c>
      <c r="H99" s="187">
        <f>$G$67*CRC!S43/CRC!$S$11</f>
        <v>0</v>
      </c>
    </row>
    <row r="100" spans="1:8" ht="13.9" x14ac:dyDescent="0.4">
      <c r="A100" s="12" t="str">
        <f>Signal!A100</f>
        <v>EBL</v>
      </c>
      <c r="B100" s="12">
        <f>Signal!B100</f>
        <v>5</v>
      </c>
      <c r="C100" t="str">
        <f>Signal!C100</f>
        <v>Esperance to Esperance Wharf</v>
      </c>
      <c r="D100" s="204">
        <f>'DORC build-up'!I44</f>
        <v>1.5</v>
      </c>
      <c r="E100" s="188"/>
      <c r="F100" s="291">
        <f t="shared" si="1"/>
        <v>46538461.538461514</v>
      </c>
      <c r="G100" s="200">
        <f t="shared" si="2"/>
        <v>0</v>
      </c>
      <c r="H100" s="187">
        <f>$G$67*CRC!S44/CRC!$S$11</f>
        <v>283983.89788585796</v>
      </c>
    </row>
    <row r="101" spans="1:8" ht="13.9" x14ac:dyDescent="0.4">
      <c r="A101" s="12" t="str">
        <f>Signal!A101</f>
        <v>EBL</v>
      </c>
      <c r="B101" s="12">
        <f>Signal!B101</f>
        <v>5</v>
      </c>
      <c r="C101" t="str">
        <f>Signal!C101</f>
        <v>Esperance Wharf</v>
      </c>
      <c r="D101" s="204">
        <f>'DORC build-up'!I45</f>
        <v>1.5</v>
      </c>
      <c r="E101" s="188"/>
      <c r="F101" s="291">
        <f t="shared" si="1"/>
        <v>46538461.538461514</v>
      </c>
      <c r="G101" s="200">
        <f t="shared" si="2"/>
        <v>0</v>
      </c>
      <c r="H101" s="187">
        <f>$G$67*CRC!S45/CRC!$S$11</f>
        <v>0</v>
      </c>
    </row>
    <row r="102" spans="1:8" ht="13.9" x14ac:dyDescent="0.4">
      <c r="A102" s="12" t="str">
        <f>Signal!A102</f>
        <v>EBL</v>
      </c>
      <c r="B102" s="12">
        <f>Signal!B102</f>
        <v>6</v>
      </c>
      <c r="C102" t="str">
        <f>Signal!C102</f>
        <v>Kambalda to Redmine</v>
      </c>
      <c r="D102" s="204">
        <f>'DORC build-up'!I46</f>
        <v>1.5</v>
      </c>
      <c r="E102" s="188"/>
      <c r="F102" s="291">
        <f t="shared" si="1"/>
        <v>46538461.538461514</v>
      </c>
      <c r="G102" s="200">
        <f t="shared" si="2"/>
        <v>0</v>
      </c>
      <c r="H102" s="187">
        <f>$G$67*CRC!S46/CRC!$S$11</f>
        <v>274947.22838436376</v>
      </c>
    </row>
    <row r="103" spans="1:8" ht="13.9" x14ac:dyDescent="0.4">
      <c r="A103" s="12" t="str">
        <f>Signal!A103</f>
        <v>Sidings &amp; Other</v>
      </c>
      <c r="B103" s="12">
        <f>Signal!B103</f>
        <v>7</v>
      </c>
      <c r="C103" t="str">
        <f>Signal!C103</f>
        <v>Cockburn North to Robb Jetty (SG)</v>
      </c>
      <c r="D103" s="204">
        <f>'DORC build-up'!I47</f>
        <v>1</v>
      </c>
      <c r="E103" s="188"/>
      <c r="F103" s="291">
        <f t="shared" si="1"/>
        <v>46538461.538461514</v>
      </c>
      <c r="G103" s="200">
        <f t="shared" si="2"/>
        <v>0</v>
      </c>
      <c r="H103" s="187">
        <f>$G$67*CRC!S47/CRC!$S$11</f>
        <v>741183.99514823314</v>
      </c>
    </row>
    <row r="104" spans="1:8" ht="13.9" x14ac:dyDescent="0.4">
      <c r="A104" s="12" t="str">
        <f>Signal!A104</f>
        <v>CBH Sidings SG</v>
      </c>
      <c r="B104" s="12">
        <f>Signal!B104</f>
        <v>8</v>
      </c>
      <c r="C104" t="str">
        <f>Signal!C104</f>
        <v>Avon Yard</v>
      </c>
      <c r="D104" s="204">
        <f>'DORC build-up'!I48</f>
        <v>1.3</v>
      </c>
      <c r="E104" s="188"/>
      <c r="F104" s="291">
        <f t="shared" si="1"/>
        <v>46538461.538461514</v>
      </c>
      <c r="G104" s="200">
        <f t="shared" si="2"/>
        <v>0</v>
      </c>
      <c r="H104" s="187">
        <f>$G$67*CRC!S48/CRC!$S$11</f>
        <v>0</v>
      </c>
    </row>
    <row r="105" spans="1:8" ht="13.9" x14ac:dyDescent="0.4">
      <c r="A105" s="12" t="str">
        <f>Signal!A105</f>
        <v>CBH Sidings SG</v>
      </c>
      <c r="B105" s="12">
        <f>Signal!B105</f>
        <v>8</v>
      </c>
      <c r="C105" t="str">
        <f>Signal!C105</f>
        <v>Bodallin</v>
      </c>
      <c r="D105" s="204">
        <f>'DORC build-up'!I49</f>
        <v>1.4</v>
      </c>
      <c r="E105" s="188"/>
      <c r="F105" s="291">
        <f t="shared" si="1"/>
        <v>46538461.538461514</v>
      </c>
      <c r="G105" s="200">
        <f t="shared" si="2"/>
        <v>0</v>
      </c>
      <c r="H105" s="187">
        <f>$G$67*CRC!S49/CRC!$S$11</f>
        <v>0</v>
      </c>
    </row>
    <row r="106" spans="1:8" ht="13.9" x14ac:dyDescent="0.4">
      <c r="A106" s="12" t="str">
        <f>Signal!A106</f>
        <v>CBH Sidings SG</v>
      </c>
      <c r="B106" s="12">
        <f>Signal!B106</f>
        <v>8</v>
      </c>
      <c r="C106" t="str">
        <f>Signal!C106</f>
        <v>Burracoppin</v>
      </c>
      <c r="D106" s="204">
        <f>'DORC build-up'!I50</f>
        <v>1.4</v>
      </c>
      <c r="E106" s="188"/>
      <c r="F106" s="291">
        <f t="shared" si="1"/>
        <v>46538461.538461514</v>
      </c>
      <c r="G106" s="200">
        <f t="shared" si="2"/>
        <v>0</v>
      </c>
      <c r="H106" s="187">
        <f>$G$67*CRC!S50/CRC!$S$11</f>
        <v>0</v>
      </c>
    </row>
    <row r="107" spans="1:8" ht="13.9" x14ac:dyDescent="0.4">
      <c r="A107" s="12" t="str">
        <f>Signal!A107</f>
        <v>CBH Sidings SG</v>
      </c>
      <c r="B107" s="12">
        <f>Signal!B107</f>
        <v>8</v>
      </c>
      <c r="C107" t="str">
        <f>Signal!C107</f>
        <v>Carrabin</v>
      </c>
      <c r="D107" s="204">
        <f>'DORC build-up'!I51</f>
        <v>1.4</v>
      </c>
      <c r="E107" s="188"/>
      <c r="F107" s="291">
        <f t="shared" si="1"/>
        <v>46538461.538461514</v>
      </c>
      <c r="G107" s="200">
        <f t="shared" si="2"/>
        <v>0</v>
      </c>
      <c r="H107" s="187">
        <f>$G$67*CRC!S51/CRC!$S$11</f>
        <v>0</v>
      </c>
    </row>
    <row r="108" spans="1:8" ht="13.9" x14ac:dyDescent="0.4">
      <c r="A108" s="12" t="str">
        <f>Signal!A108</f>
        <v>CBH Sidings SG</v>
      </c>
      <c r="B108" s="12">
        <f>Signal!B108</f>
        <v>8</v>
      </c>
      <c r="C108" t="str">
        <f>Signal!C108</f>
        <v>Cunderdin</v>
      </c>
      <c r="D108" s="204">
        <f>'DORC build-up'!I52</f>
        <v>1.3</v>
      </c>
      <c r="E108" s="188"/>
      <c r="F108" s="291">
        <f t="shared" si="1"/>
        <v>46538461.538461514</v>
      </c>
      <c r="G108" s="200">
        <f t="shared" si="2"/>
        <v>0</v>
      </c>
      <c r="H108" s="187">
        <f>$G$67*CRC!S52/CRC!$S$11</f>
        <v>0</v>
      </c>
    </row>
    <row r="109" spans="1:8" ht="13.9" x14ac:dyDescent="0.4">
      <c r="A109" s="12" t="str">
        <f>Signal!A109</f>
        <v>CBH Sidings SG</v>
      </c>
      <c r="B109" s="12">
        <f>Signal!B109</f>
        <v>8</v>
      </c>
      <c r="C109" t="str">
        <f>Signal!C109</f>
        <v>Doodlakine</v>
      </c>
      <c r="D109" s="204">
        <f>'DORC build-up'!I53</f>
        <v>1.3</v>
      </c>
      <c r="E109" s="188"/>
      <c r="F109" s="291">
        <f t="shared" si="1"/>
        <v>46538461.538461514</v>
      </c>
      <c r="G109" s="200">
        <f t="shared" si="2"/>
        <v>0</v>
      </c>
      <c r="H109" s="187">
        <f>$G$67*CRC!S53/CRC!$S$11</f>
        <v>0</v>
      </c>
    </row>
    <row r="110" spans="1:8" ht="13.9" x14ac:dyDescent="0.4">
      <c r="A110" s="12" t="str">
        <f>Signal!A110</f>
        <v>CBH Sidings SG</v>
      </c>
      <c r="B110" s="12">
        <f>Signal!B110</f>
        <v>8</v>
      </c>
      <c r="C110" t="str">
        <f>Signal!C110</f>
        <v>Grass Patch</v>
      </c>
      <c r="D110" s="204">
        <f>'DORC build-up'!I54</f>
        <v>1.5</v>
      </c>
      <c r="E110" s="188"/>
      <c r="F110" s="291">
        <f t="shared" si="1"/>
        <v>46538461.538461514</v>
      </c>
      <c r="G110" s="200">
        <f t="shared" si="2"/>
        <v>0</v>
      </c>
      <c r="H110" s="187">
        <f>$G$67*CRC!S54/CRC!$S$11</f>
        <v>0</v>
      </c>
    </row>
    <row r="111" spans="1:8" ht="13.9" x14ac:dyDescent="0.4">
      <c r="A111" s="12" t="str">
        <f>Signal!A111</f>
        <v>CBH Sidings SG</v>
      </c>
      <c r="B111" s="12">
        <f>Signal!B111</f>
        <v>8</v>
      </c>
      <c r="C111" t="str">
        <f>Signal!C111</f>
        <v>Grass Valley</v>
      </c>
      <c r="D111" s="204">
        <f>'DORC build-up'!I55</f>
        <v>1.3</v>
      </c>
      <c r="E111" s="188"/>
      <c r="F111" s="291">
        <f t="shared" si="1"/>
        <v>46538461.538461514</v>
      </c>
      <c r="G111" s="200">
        <f t="shared" si="2"/>
        <v>0</v>
      </c>
      <c r="H111" s="187">
        <f>$G$67*CRC!S55/CRC!$S$11</f>
        <v>0</v>
      </c>
    </row>
    <row r="112" spans="1:8" ht="13.9" x14ac:dyDescent="0.4">
      <c r="A112" s="12" t="str">
        <f>Signal!A112</f>
        <v>CBH Sidings SG</v>
      </c>
      <c r="B112" s="12">
        <f>Signal!B112</f>
        <v>8</v>
      </c>
      <c r="C112" t="str">
        <f>Signal!C112</f>
        <v>Hines Hill</v>
      </c>
      <c r="D112" s="204">
        <f>'DORC build-up'!I56</f>
        <v>1.3</v>
      </c>
      <c r="E112" s="188"/>
      <c r="F112" s="291">
        <f t="shared" si="1"/>
        <v>46538461.538461514</v>
      </c>
      <c r="G112" s="200">
        <f t="shared" si="2"/>
        <v>0</v>
      </c>
      <c r="H112" s="187">
        <f>$G$67*CRC!S56/CRC!$S$11</f>
        <v>0</v>
      </c>
    </row>
    <row r="113" spans="1:8" ht="13.9" x14ac:dyDescent="0.4">
      <c r="A113" s="12" t="str">
        <f>Signal!A113</f>
        <v>CBH Sidings SG</v>
      </c>
      <c r="B113" s="12">
        <f>Signal!B113</f>
        <v>8</v>
      </c>
      <c r="C113" t="str">
        <f>Signal!C113</f>
        <v>Kellerberrin</v>
      </c>
      <c r="D113" s="204">
        <f>'DORC build-up'!I57</f>
        <v>1.3</v>
      </c>
      <c r="E113" s="188"/>
      <c r="F113" s="291">
        <f t="shared" si="1"/>
        <v>46538461.538461514</v>
      </c>
      <c r="G113" s="200">
        <f t="shared" si="2"/>
        <v>0</v>
      </c>
      <c r="H113" s="187">
        <f>$G$67*CRC!S57/CRC!$S$11</f>
        <v>0</v>
      </c>
    </row>
    <row r="114" spans="1:8" ht="13.9" x14ac:dyDescent="0.4">
      <c r="A114" s="12" t="str">
        <f>Signal!A114</f>
        <v>CBH Sidings SG</v>
      </c>
      <c r="B114" s="12">
        <f>Signal!B114</f>
        <v>8</v>
      </c>
      <c r="C114" t="str">
        <f>Signal!C114</f>
        <v>Meckering</v>
      </c>
      <c r="D114" s="204">
        <f>'DORC build-up'!I58</f>
        <v>1.3</v>
      </c>
      <c r="E114" s="188"/>
      <c r="F114" s="291">
        <f t="shared" si="1"/>
        <v>46538461.538461514</v>
      </c>
      <c r="G114" s="200">
        <f t="shared" si="2"/>
        <v>0</v>
      </c>
      <c r="H114" s="187">
        <f>$G$67*CRC!S58/CRC!$S$11</f>
        <v>0</v>
      </c>
    </row>
    <row r="115" spans="1:8" ht="13.9" x14ac:dyDescent="0.4">
      <c r="A115" s="12" t="str">
        <f>Signal!A115</f>
        <v>CBH Sidings SG</v>
      </c>
      <c r="B115" s="12">
        <f>Signal!B115</f>
        <v>8</v>
      </c>
      <c r="C115" t="str">
        <f>Signal!C115</f>
        <v>Merredin</v>
      </c>
      <c r="D115" s="204">
        <f>'DORC build-up'!I59</f>
        <v>1.3</v>
      </c>
      <c r="E115" s="188"/>
      <c r="F115" s="291">
        <f t="shared" si="1"/>
        <v>46538461.538461514</v>
      </c>
      <c r="G115" s="200">
        <f t="shared" si="2"/>
        <v>0</v>
      </c>
      <c r="H115" s="187">
        <f>$G$67*CRC!S59/CRC!$S$11</f>
        <v>0</v>
      </c>
    </row>
    <row r="116" spans="1:8" ht="13.9" x14ac:dyDescent="0.4">
      <c r="A116" s="12" t="str">
        <f>Signal!A116</f>
        <v>CBH Sidings SG</v>
      </c>
      <c r="B116" s="12">
        <f>Signal!B116</f>
        <v>8</v>
      </c>
      <c r="C116" t="str">
        <f>Signal!C116</f>
        <v>Moorine Rock</v>
      </c>
      <c r="D116" s="204">
        <f>'DORC build-up'!I60</f>
        <v>1.4</v>
      </c>
      <c r="E116" s="188"/>
      <c r="F116" s="291">
        <f t="shared" si="1"/>
        <v>46538461.538461514</v>
      </c>
      <c r="G116" s="200">
        <f t="shared" si="2"/>
        <v>0</v>
      </c>
      <c r="H116" s="187">
        <f>$G$67*CRC!S60/CRC!$S$11</f>
        <v>0</v>
      </c>
    </row>
    <row r="117" spans="1:8" ht="13.9" x14ac:dyDescent="0.4">
      <c r="A117" s="12" t="str">
        <f>Signal!A117</f>
        <v>CBH Sidings SG</v>
      </c>
      <c r="B117" s="12">
        <f>Signal!B117</f>
        <v>8</v>
      </c>
      <c r="C117" t="str">
        <f>Signal!C117</f>
        <v>Salmon Gums</v>
      </c>
      <c r="D117" s="204">
        <f>'DORC build-up'!I61</f>
        <v>1.5</v>
      </c>
      <c r="E117" s="188"/>
      <c r="F117" s="291">
        <f t="shared" si="1"/>
        <v>46538461.538461514</v>
      </c>
      <c r="G117" s="200">
        <f t="shared" si="2"/>
        <v>0</v>
      </c>
      <c r="H117" s="187">
        <f>$G$67*CRC!S61/CRC!$S$11</f>
        <v>0</v>
      </c>
    </row>
    <row r="118" spans="1:8" ht="13.9" x14ac:dyDescent="0.4">
      <c r="A118" s="12" t="str">
        <f>Signal!A118</f>
        <v>CBH Sidings SG</v>
      </c>
      <c r="B118" s="12">
        <f>Signal!B118</f>
        <v>8</v>
      </c>
      <c r="C118" t="str">
        <f>Signal!C118</f>
        <v>Southern Cross</v>
      </c>
      <c r="D118" s="204">
        <f>'DORC build-up'!I62</f>
        <v>1.4</v>
      </c>
      <c r="E118" s="188"/>
      <c r="F118" s="291">
        <f t="shared" si="1"/>
        <v>46538461.538461514</v>
      </c>
      <c r="G118" s="200">
        <f t="shared" si="2"/>
        <v>0</v>
      </c>
      <c r="H118" s="187">
        <f>$G$67*CRC!S62/CRC!$S$11</f>
        <v>0</v>
      </c>
    </row>
    <row r="119" spans="1:8" ht="13.9" x14ac:dyDescent="0.4">
      <c r="A119" s="12" t="str">
        <f>Signal!A119</f>
        <v>CBH Sidings SG</v>
      </c>
      <c r="B119" s="12">
        <f>Signal!B119</f>
        <v>8</v>
      </c>
      <c r="C119" t="str">
        <f>Signal!C119</f>
        <v>Tammin</v>
      </c>
      <c r="D119" s="204">
        <f>'DORC build-up'!I63</f>
        <v>1.3</v>
      </c>
      <c r="E119" s="188"/>
      <c r="F119" s="291">
        <f t="shared" si="1"/>
        <v>46538461.538461514</v>
      </c>
      <c r="G119" s="200">
        <f t="shared" si="2"/>
        <v>0</v>
      </c>
      <c r="H119" s="187">
        <f>$G$67*CRC!S63/CRC!$S$11</f>
        <v>0</v>
      </c>
    </row>
    <row r="120" spans="1:8" ht="13.9" x14ac:dyDescent="0.4">
      <c r="A120" s="12" t="str">
        <f>Signal!A120</f>
        <v>Sidings &amp; Other</v>
      </c>
      <c r="B120" s="12">
        <f>Signal!B120</f>
        <v>9</v>
      </c>
      <c r="C120" t="str">
        <f>Signal!C120</f>
        <v>Esperance Industrial Road</v>
      </c>
      <c r="D120" s="204">
        <f>'DORC build-up'!I64</f>
        <v>1.5</v>
      </c>
      <c r="E120" s="188"/>
      <c r="F120" s="291">
        <f t="shared" si="1"/>
        <v>46538461.538461514</v>
      </c>
      <c r="G120" s="200">
        <f t="shared" si="2"/>
        <v>0</v>
      </c>
      <c r="H120" s="187">
        <f>$G$67*CRC!S64/CRC!$S$11</f>
        <v>0</v>
      </c>
    </row>
    <row r="121" spans="1:8" ht="13.9" x14ac:dyDescent="0.4">
      <c r="A121" s="12" t="str">
        <f>Signal!A121</f>
        <v>Sidings &amp; Other</v>
      </c>
      <c r="B121" s="12">
        <f>Signal!B121</f>
        <v>9</v>
      </c>
      <c r="C121" t="str">
        <f>Signal!C121</f>
        <v>West Kalgoorlie Industrial Road</v>
      </c>
      <c r="D121" s="204">
        <f>'DORC build-up'!I65</f>
        <v>1.4</v>
      </c>
      <c r="E121" s="188"/>
      <c r="F121" s="291">
        <f t="shared" si="1"/>
        <v>46538461.538461514</v>
      </c>
      <c r="G121" s="200">
        <f t="shared" si="2"/>
        <v>0</v>
      </c>
      <c r="H121" s="187">
        <f>$G$67*CRC!S65/CRC!$S$11</f>
        <v>0</v>
      </c>
    </row>
    <row r="122" spans="1:8" ht="13.9" x14ac:dyDescent="0.4">
      <c r="A122" s="12" t="str">
        <f>Signal!A122</f>
        <v>Sidings &amp; Other</v>
      </c>
      <c r="B122" s="12">
        <f>Signal!B122</f>
        <v>9</v>
      </c>
      <c r="C122" t="str">
        <f>Signal!C122</f>
        <v>Kewdale North Grid</v>
      </c>
      <c r="D122" s="204">
        <f>'DORC build-up'!I66</f>
        <v>1</v>
      </c>
      <c r="E122" s="188"/>
      <c r="F122" s="291">
        <f t="shared" si="1"/>
        <v>46538461.538461514</v>
      </c>
      <c r="G122" s="200">
        <f t="shared" si="2"/>
        <v>0</v>
      </c>
      <c r="H122" s="187">
        <f>$G$67*CRC!S66/CRC!$S$11</f>
        <v>0</v>
      </c>
    </row>
    <row r="123" spans="1:8" ht="13.9" x14ac:dyDescent="0.4">
      <c r="A123" s="12" t="str">
        <f>Signal!A123</f>
        <v>Sidings &amp; Other</v>
      </c>
      <c r="B123" s="12">
        <f>Signal!B123</f>
        <v>9</v>
      </c>
      <c r="C123" t="str">
        <f>Signal!C123</f>
        <v>Kewdale BP Loading Depot</v>
      </c>
      <c r="D123" s="204">
        <f>'DORC build-up'!I67</f>
        <v>1</v>
      </c>
      <c r="E123" s="188"/>
      <c r="F123" s="291">
        <f t="shared" si="1"/>
        <v>46538461.538461514</v>
      </c>
      <c r="G123" s="200">
        <f t="shared" si="2"/>
        <v>0</v>
      </c>
      <c r="H123" s="187">
        <f>$G$67*CRC!S67/CRC!$S$11</f>
        <v>0</v>
      </c>
    </row>
    <row r="124" spans="1:8" ht="13.9" x14ac:dyDescent="0.4">
      <c r="A124" s="12" t="str">
        <f>Signal!A124</f>
        <v>SWM</v>
      </c>
      <c r="B124" s="12">
        <f>Signal!B124</f>
        <v>10</v>
      </c>
      <c r="C124" t="str">
        <f>Signal!C124</f>
        <v>Kwinana</v>
      </c>
      <c r="D124" s="204">
        <f>'DORC build-up'!I68</f>
        <v>0</v>
      </c>
      <c r="E124" s="188"/>
      <c r="F124" s="291">
        <f t="shared" si="1"/>
        <v>46538461.538461514</v>
      </c>
      <c r="G124" s="200">
        <f t="shared" si="2"/>
        <v>0</v>
      </c>
      <c r="H124" s="187">
        <f>$G$67*CRC!S68/CRC!$S$11</f>
        <v>0</v>
      </c>
    </row>
    <row r="125" spans="1:8" ht="13.9" x14ac:dyDescent="0.4">
      <c r="A125" s="12" t="str">
        <f>Signal!A125</f>
        <v>SWM</v>
      </c>
      <c r="B125" s="12">
        <f>Signal!B125</f>
        <v>10</v>
      </c>
      <c r="C125" t="str">
        <f>Signal!C125</f>
        <v>Kwinana to Mundijong Junction</v>
      </c>
      <c r="D125" s="204">
        <f>'DORC build-up'!I69</f>
        <v>1.2</v>
      </c>
      <c r="E125" s="188"/>
      <c r="F125" s="291">
        <f t="shared" si="1"/>
        <v>46538461.538461514</v>
      </c>
      <c r="G125" s="200">
        <f t="shared" si="2"/>
        <v>0</v>
      </c>
      <c r="H125" s="187">
        <f>$G$67*CRC!S69/CRC!$S$11</f>
        <v>2081692.1338112412</v>
      </c>
    </row>
    <row r="126" spans="1:8" ht="13.9" x14ac:dyDescent="0.4">
      <c r="A126" s="12" t="str">
        <f>Signal!A126</f>
        <v>SWM</v>
      </c>
      <c r="B126" s="12">
        <f>Signal!B126</f>
        <v>11</v>
      </c>
      <c r="C126" t="str">
        <f>Signal!C126</f>
        <v>Mundijong Junction to Pinjarra</v>
      </c>
      <c r="D126" s="204">
        <f>'DORC build-up'!I70</f>
        <v>1.2</v>
      </c>
      <c r="E126" s="188"/>
      <c r="F126" s="291">
        <f t="shared" si="1"/>
        <v>46538461.538461514</v>
      </c>
      <c r="G126" s="200">
        <f t="shared" si="2"/>
        <v>0</v>
      </c>
      <c r="H126" s="187">
        <f>$G$67*CRC!S70/CRC!$S$11</f>
        <v>2287109.9546643598</v>
      </c>
    </row>
    <row r="127" spans="1:8" ht="13.9" x14ac:dyDescent="0.4">
      <c r="A127" s="12" t="str">
        <f>Signal!A127</f>
        <v>SWM</v>
      </c>
      <c r="B127" s="12">
        <f>Signal!B127</f>
        <v>11</v>
      </c>
      <c r="C127" t="str">
        <f>Signal!C127</f>
        <v>Pinjarra to Pinjarra South</v>
      </c>
      <c r="D127" s="204">
        <f>'DORC build-up'!I71</f>
        <v>1.2</v>
      </c>
      <c r="E127" s="188"/>
      <c r="F127" s="291">
        <f t="shared" si="1"/>
        <v>46538461.538461514</v>
      </c>
      <c r="G127" s="200">
        <f t="shared" si="2"/>
        <v>0</v>
      </c>
      <c r="H127" s="187">
        <f>$G$67*CRC!S71/CRC!$S$11</f>
        <v>911662.15718279174</v>
      </c>
    </row>
    <row r="128" spans="1:8" ht="13.9" x14ac:dyDescent="0.4">
      <c r="A128" s="12" t="str">
        <f>Signal!A128</f>
        <v>SWM</v>
      </c>
      <c r="B128" s="12">
        <f>Signal!B128</f>
        <v>11</v>
      </c>
      <c r="C128" t="str">
        <f>Signal!C128</f>
        <v>Pinjarra South to Wagerup North</v>
      </c>
      <c r="D128" s="204">
        <f>'DORC build-up'!I72</f>
        <v>1.2</v>
      </c>
      <c r="E128" s="188"/>
      <c r="F128" s="291">
        <f t="shared" si="1"/>
        <v>46538461.538461514</v>
      </c>
      <c r="G128" s="200">
        <f t="shared" si="2"/>
        <v>0</v>
      </c>
      <c r="H128" s="187">
        <f>$G$67*CRC!S72/CRC!$S$11</f>
        <v>1842570.7027704671</v>
      </c>
    </row>
    <row r="129" spans="1:8" ht="13.9" x14ac:dyDescent="0.4">
      <c r="A129" s="12" t="str">
        <f>Signal!A129</f>
        <v>SWM</v>
      </c>
      <c r="B129" s="12">
        <f>Signal!B129</f>
        <v>11</v>
      </c>
      <c r="C129" t="str">
        <f>Signal!C129</f>
        <v>Wagerup North to Wagerup South</v>
      </c>
      <c r="D129" s="204">
        <f>'DORC build-up'!I73</f>
        <v>1.2</v>
      </c>
      <c r="E129" s="188"/>
      <c r="F129" s="291">
        <f t="shared" si="1"/>
        <v>46538461.538461514</v>
      </c>
      <c r="G129" s="200">
        <f t="shared" si="2"/>
        <v>0</v>
      </c>
      <c r="H129" s="187">
        <f>$G$67*CRC!S73/CRC!$S$11</f>
        <v>324848.03650444763</v>
      </c>
    </row>
    <row r="130" spans="1:8" ht="13.9" x14ac:dyDescent="0.4">
      <c r="A130" s="12" t="str">
        <f>Signal!A130</f>
        <v>SWM</v>
      </c>
      <c r="B130" s="12">
        <f>Signal!B130</f>
        <v>11</v>
      </c>
      <c r="C130" t="str">
        <f>Signal!C130</f>
        <v>Wagerup South to Brunswick North</v>
      </c>
      <c r="D130" s="204">
        <f>'DORC build-up'!I74</f>
        <v>1.2</v>
      </c>
      <c r="E130" s="188"/>
      <c r="F130" s="291">
        <f t="shared" si="1"/>
        <v>46538461.538461514</v>
      </c>
      <c r="G130" s="200">
        <f t="shared" si="2"/>
        <v>0</v>
      </c>
      <c r="H130" s="187">
        <f>$G$67*CRC!S74/CRC!$S$11</f>
        <v>2971911.6055660127</v>
      </c>
    </row>
    <row r="131" spans="1:8" ht="13.9" x14ac:dyDescent="0.4">
      <c r="A131" s="12" t="str">
        <f>Signal!A131</f>
        <v>SWM</v>
      </c>
      <c r="B131" s="12">
        <f>Signal!B131</f>
        <v>11</v>
      </c>
      <c r="C131" t="str">
        <f>Signal!C131</f>
        <v>Brunswick North to Brunswick Junction</v>
      </c>
      <c r="D131" s="204">
        <f>'DORC build-up'!I75</f>
        <v>1.2</v>
      </c>
      <c r="E131" s="188"/>
      <c r="F131" s="291">
        <f t="shared" si="1"/>
        <v>46538461.538461514</v>
      </c>
      <c r="G131" s="200">
        <f t="shared" si="2"/>
        <v>0</v>
      </c>
      <c r="H131" s="187">
        <f>$G$67*CRC!S75/CRC!$S$11</f>
        <v>240163.9805736116</v>
      </c>
    </row>
    <row r="132" spans="1:8" ht="13.9" x14ac:dyDescent="0.4">
      <c r="A132" s="12" t="str">
        <f>Signal!A132</f>
        <v>SWM</v>
      </c>
      <c r="B132" s="12">
        <f>Signal!B132</f>
        <v>11</v>
      </c>
      <c r="C132" t="str">
        <f>Signal!C132</f>
        <v>Brunswick Junction</v>
      </c>
      <c r="D132" s="204">
        <f>'DORC build-up'!I76</f>
        <v>0</v>
      </c>
      <c r="E132" s="188"/>
      <c r="F132" s="291">
        <f t="shared" si="1"/>
        <v>46538461.538461514</v>
      </c>
      <c r="G132" s="200">
        <f t="shared" si="2"/>
        <v>0</v>
      </c>
      <c r="H132" s="187">
        <f>$G$67*CRC!S76/CRC!$S$11</f>
        <v>0</v>
      </c>
    </row>
    <row r="133" spans="1:8" ht="13.9" x14ac:dyDescent="0.4">
      <c r="A133" s="12" t="str">
        <f>Signal!A133</f>
        <v>SWM</v>
      </c>
      <c r="B133" s="12">
        <f>Signal!B133</f>
        <v>11</v>
      </c>
      <c r="C133" t="str">
        <f>Signal!C133</f>
        <v>Brunswick Junction to Picton Junction</v>
      </c>
      <c r="D133" s="204">
        <f>'DORC build-up'!I77</f>
        <v>1.2</v>
      </c>
      <c r="E133" s="188"/>
      <c r="F133" s="291">
        <f t="shared" ref="F133:F196" si="3">J$14</f>
        <v>46538461.538461514</v>
      </c>
      <c r="G133" s="200">
        <f t="shared" si="2"/>
        <v>0</v>
      </c>
      <c r="H133" s="187">
        <f>$G$67*CRC!S77/CRC!$S$11</f>
        <v>2913961.3745401311</v>
      </c>
    </row>
    <row r="134" spans="1:8" ht="13.9" x14ac:dyDescent="0.4">
      <c r="A134" s="12" t="str">
        <f>Signal!A134</f>
        <v>Sidings &amp; Other</v>
      </c>
      <c r="B134" s="12">
        <f>Signal!B134</f>
        <v>12</v>
      </c>
      <c r="C134" t="str">
        <f>Signal!C134</f>
        <v>Cockburn North to Robb Jetty (NG)</v>
      </c>
      <c r="D134" s="204">
        <f>'DORC build-up'!I78</f>
        <v>1</v>
      </c>
      <c r="E134" s="188"/>
      <c r="F134" s="291">
        <f t="shared" si="3"/>
        <v>46538461.538461514</v>
      </c>
      <c r="G134" s="200">
        <f t="shared" ref="G134:G197" si="4">E134*F134*D134</f>
        <v>0</v>
      </c>
      <c r="H134" s="187">
        <f>$G$67*CRC!S78/CRC!$S$11</f>
        <v>188739.04930495389</v>
      </c>
    </row>
    <row r="135" spans="1:8" ht="13.9" x14ac:dyDescent="0.4">
      <c r="A135" s="12" t="str">
        <f>Signal!A135</f>
        <v>Non-operational</v>
      </c>
      <c r="B135" s="12">
        <f>Signal!B135</f>
        <v>13</v>
      </c>
      <c r="C135" t="str">
        <f>Signal!C135</f>
        <v>Picton Junction to Greenbushes</v>
      </c>
      <c r="D135" s="204">
        <f>'DORC build-up'!I79</f>
        <v>1.2</v>
      </c>
      <c r="E135" s="188"/>
      <c r="F135" s="291">
        <f t="shared" si="3"/>
        <v>46538461.538461514</v>
      </c>
      <c r="G135" s="200">
        <f t="shared" si="4"/>
        <v>0</v>
      </c>
      <c r="H135" s="187">
        <f>$G$67*CRC!S79/CRC!$S$11</f>
        <v>1214400.0552611942</v>
      </c>
    </row>
    <row r="136" spans="1:8" ht="13.9" x14ac:dyDescent="0.4">
      <c r="A136" s="12" t="str">
        <f>Signal!A136</f>
        <v>Non-operational</v>
      </c>
      <c r="B136" s="12">
        <f>Signal!B136</f>
        <v>13</v>
      </c>
      <c r="C136" t="str">
        <f>Signal!C136</f>
        <v>Greenbushes to Lambert</v>
      </c>
      <c r="D136" s="204">
        <f>'DORC build-up'!I80</f>
        <v>1.2</v>
      </c>
      <c r="E136" s="188"/>
      <c r="F136" s="291">
        <f t="shared" si="3"/>
        <v>46538461.538461514</v>
      </c>
      <c r="G136" s="200">
        <f t="shared" si="4"/>
        <v>0</v>
      </c>
      <c r="H136" s="187">
        <f>$G$67*CRC!S80/CRC!$S$11</f>
        <v>767564.63849039655</v>
      </c>
    </row>
    <row r="137" spans="1:8" ht="13.9" x14ac:dyDescent="0.4">
      <c r="A137" s="12" t="str">
        <f>Signal!A137</f>
        <v>Non-operational</v>
      </c>
      <c r="B137" s="12">
        <f>Signal!B137</f>
        <v>14</v>
      </c>
      <c r="C137" t="str">
        <f>Signal!C137</f>
        <v>Boyanup to Capel</v>
      </c>
      <c r="D137" s="204">
        <f>'DORC build-up'!I81</f>
        <v>1.2</v>
      </c>
      <c r="E137" s="188"/>
      <c r="F137" s="291">
        <f t="shared" si="3"/>
        <v>46538461.538461514</v>
      </c>
      <c r="G137" s="200">
        <f t="shared" si="4"/>
        <v>0</v>
      </c>
      <c r="H137" s="187">
        <f>$G$67*CRC!S81/CRC!$S$11</f>
        <v>204717.56171037641</v>
      </c>
    </row>
    <row r="138" spans="1:8" ht="13.9" x14ac:dyDescent="0.4">
      <c r="A138" s="12" t="str">
        <f>Signal!A138</f>
        <v>SWM</v>
      </c>
      <c r="B138" s="12">
        <f>Signal!B138</f>
        <v>15</v>
      </c>
      <c r="C138" t="str">
        <f>Signal!C138</f>
        <v>Picton Junction to Picton East</v>
      </c>
      <c r="D138" s="204">
        <f>'DORC build-up'!I82</f>
        <v>1.2</v>
      </c>
      <c r="E138" s="188"/>
      <c r="F138" s="291">
        <f t="shared" si="3"/>
        <v>46538461.538461514</v>
      </c>
      <c r="G138" s="200">
        <f t="shared" si="4"/>
        <v>0</v>
      </c>
      <c r="H138" s="187">
        <f>$G$67*CRC!S82/CRC!$S$11</f>
        <v>51973.061349134296</v>
      </c>
    </row>
    <row r="139" spans="1:8" ht="13.9" x14ac:dyDescent="0.4">
      <c r="A139" s="12" t="str">
        <f>Signal!A139</f>
        <v>SWM</v>
      </c>
      <c r="B139" s="12">
        <f>Signal!B139</f>
        <v>16</v>
      </c>
      <c r="C139" t="str">
        <f>Signal!C139</f>
        <v>Picton Junction to Bunbury Inner Harbour</v>
      </c>
      <c r="D139" s="204">
        <f>'DORC build-up'!I83</f>
        <v>1.2</v>
      </c>
      <c r="E139" s="188"/>
      <c r="F139" s="291">
        <f t="shared" si="3"/>
        <v>46538461.538461514</v>
      </c>
      <c r="G139" s="200">
        <f t="shared" si="4"/>
        <v>0</v>
      </c>
      <c r="H139" s="187">
        <f>$G$67*CRC!S83/CRC!$S$11</f>
        <v>843976.80928719894</v>
      </c>
    </row>
    <row r="140" spans="1:8" ht="13.9" x14ac:dyDescent="0.4">
      <c r="A140" s="12" t="str">
        <f>Signal!A140</f>
        <v>SWM</v>
      </c>
      <c r="B140" s="12">
        <f>Signal!B140</f>
        <v>17</v>
      </c>
      <c r="C140" t="str">
        <f>Signal!C140</f>
        <v>Picton Junction to Picton Container Terminal</v>
      </c>
      <c r="D140" s="204">
        <f>'DORC build-up'!I84</f>
        <v>1.2</v>
      </c>
      <c r="E140" s="188"/>
      <c r="F140" s="291">
        <f t="shared" si="3"/>
        <v>46538461.538461514</v>
      </c>
      <c r="G140" s="200">
        <f t="shared" si="4"/>
        <v>0</v>
      </c>
      <c r="H140" s="187">
        <f>$G$67*CRC!S84/CRC!$S$11</f>
        <v>464973.64335340977</v>
      </c>
    </row>
    <row r="141" spans="1:8" ht="13.9" x14ac:dyDescent="0.4">
      <c r="A141" s="12" t="str">
        <f>Signal!A141</f>
        <v>SWM</v>
      </c>
      <c r="B141" s="12">
        <f>Signal!B141</f>
        <v>17</v>
      </c>
      <c r="C141" t="str">
        <f>Signal!C141</f>
        <v>Picton Container Terminal to Bunbury Terminal</v>
      </c>
      <c r="D141" s="204">
        <f>'DORC build-up'!I85</f>
        <v>1.2</v>
      </c>
      <c r="E141" s="188"/>
      <c r="F141" s="291">
        <f t="shared" si="3"/>
        <v>46538461.538461514</v>
      </c>
      <c r="G141" s="200">
        <f t="shared" si="4"/>
        <v>0</v>
      </c>
      <c r="H141" s="187">
        <f>$G$67*CRC!S85/CRC!$S$11</f>
        <v>657609.98939028359</v>
      </c>
    </row>
    <row r="142" spans="1:8" ht="13.9" x14ac:dyDescent="0.4">
      <c r="A142" s="12" t="str">
        <f>Signal!A142</f>
        <v>SWM</v>
      </c>
      <c r="B142" s="12">
        <f>Signal!B142</f>
        <v>18</v>
      </c>
      <c r="C142" t="str">
        <f>Signal!C142</f>
        <v>Pinjarra to Alumina Junction</v>
      </c>
      <c r="D142" s="204">
        <f>'DORC build-up'!I86</f>
        <v>1.2</v>
      </c>
      <c r="E142" s="188"/>
      <c r="F142" s="291">
        <f t="shared" si="3"/>
        <v>46538461.538461514</v>
      </c>
      <c r="G142" s="200">
        <f t="shared" si="4"/>
        <v>0</v>
      </c>
      <c r="H142" s="187">
        <f>$G$67*CRC!S86/CRC!$S$11</f>
        <v>158849.99577761721</v>
      </c>
    </row>
    <row r="143" spans="1:8" ht="13.9" x14ac:dyDescent="0.4">
      <c r="A143" s="12" t="str">
        <f>Signal!A143</f>
        <v>SWM</v>
      </c>
      <c r="B143" s="12">
        <f>Signal!B143</f>
        <v>19</v>
      </c>
      <c r="C143" t="str">
        <f>Signal!C143</f>
        <v>Alumina Junction to Pinjarra South</v>
      </c>
      <c r="D143" s="204">
        <f>'DORC build-up'!I87</f>
        <v>1.2</v>
      </c>
      <c r="E143" s="188"/>
      <c r="F143" s="291">
        <f t="shared" si="3"/>
        <v>46538461.538461514</v>
      </c>
      <c r="G143" s="200">
        <f t="shared" si="4"/>
        <v>0</v>
      </c>
      <c r="H143" s="187">
        <f>$G$67*CRC!S87/CRC!$S$11</f>
        <v>0</v>
      </c>
    </row>
    <row r="144" spans="1:8" ht="13.9" x14ac:dyDescent="0.4">
      <c r="A144" s="12" t="str">
        <f>Signal!A144</f>
        <v>Collie</v>
      </c>
      <c r="B144" s="12">
        <f>Signal!B144</f>
        <v>20</v>
      </c>
      <c r="C144" t="str">
        <f>Signal!C144</f>
        <v>Brunswick Junction to Brunswick East</v>
      </c>
      <c r="D144" s="204">
        <f>'DORC build-up'!I88</f>
        <v>1.2</v>
      </c>
      <c r="E144" s="188"/>
      <c r="F144" s="291">
        <f t="shared" si="3"/>
        <v>46538461.538461514</v>
      </c>
      <c r="G144" s="200">
        <f t="shared" si="4"/>
        <v>0</v>
      </c>
      <c r="H144" s="187">
        <f>$G$67*CRC!S88/CRC!$S$11</f>
        <v>62914.758475267823</v>
      </c>
    </row>
    <row r="145" spans="1:8" ht="13.9" x14ac:dyDescent="0.4">
      <c r="A145" s="12" t="str">
        <f>Signal!A145</f>
        <v>Collie</v>
      </c>
      <c r="B145" s="12">
        <f>Signal!B145</f>
        <v>20</v>
      </c>
      <c r="C145" t="str">
        <f>Signal!C145</f>
        <v>Brunswick East to Worsley</v>
      </c>
      <c r="D145" s="204">
        <f>'DORC build-up'!I89</f>
        <v>1.2</v>
      </c>
      <c r="E145" s="188"/>
      <c r="F145" s="291">
        <f t="shared" si="3"/>
        <v>46538461.538461514</v>
      </c>
      <c r="G145" s="200">
        <f t="shared" si="4"/>
        <v>0</v>
      </c>
      <c r="H145" s="187">
        <f>$G$67*CRC!S89/CRC!$S$11</f>
        <v>597299.4306176824</v>
      </c>
    </row>
    <row r="146" spans="1:8" ht="13.9" x14ac:dyDescent="0.4">
      <c r="A146" s="12" t="str">
        <f>Signal!A146</f>
        <v>Collie</v>
      </c>
      <c r="B146" s="12">
        <f>Signal!B146</f>
        <v>20</v>
      </c>
      <c r="C146" t="str">
        <f>Signal!C146</f>
        <v>Worsley to Worsley East</v>
      </c>
      <c r="D146" s="204">
        <f>'DORC build-up'!I90</f>
        <v>1.2</v>
      </c>
      <c r="E146" s="188"/>
      <c r="F146" s="291">
        <f t="shared" si="3"/>
        <v>46538461.538461514</v>
      </c>
      <c r="G146" s="200">
        <f t="shared" si="4"/>
        <v>0</v>
      </c>
      <c r="H146" s="187">
        <f>$G$67*CRC!S90/CRC!$S$11</f>
        <v>0</v>
      </c>
    </row>
    <row r="147" spans="1:8" ht="13.9" x14ac:dyDescent="0.4">
      <c r="A147" s="12" t="str">
        <f>Signal!A147</f>
        <v>Collie</v>
      </c>
      <c r="B147" s="12">
        <f>Signal!B147</f>
        <v>20</v>
      </c>
      <c r="C147" t="str">
        <f>Signal!C147</f>
        <v>Worsley East to Ewington Junction</v>
      </c>
      <c r="D147" s="204">
        <f>'DORC build-up'!I91</f>
        <v>1.2</v>
      </c>
      <c r="E147" s="188"/>
      <c r="F147" s="291">
        <f t="shared" si="3"/>
        <v>46538461.538461514</v>
      </c>
      <c r="G147" s="200">
        <f t="shared" si="4"/>
        <v>0</v>
      </c>
      <c r="H147" s="187">
        <f>$G$67*CRC!S91/CRC!$S$11</f>
        <v>1061622.7487552355</v>
      </c>
    </row>
    <row r="148" spans="1:8" ht="13.9" x14ac:dyDescent="0.4">
      <c r="A148" s="12" t="str">
        <f>Signal!A148</f>
        <v>Collie</v>
      </c>
      <c r="B148" s="12">
        <f>Signal!B148</f>
        <v>20</v>
      </c>
      <c r="C148" t="str">
        <f>Signal!C148</f>
        <v>Ewington Junction to Premier</v>
      </c>
      <c r="D148" s="204">
        <f>'DORC build-up'!I92</f>
        <v>1.2</v>
      </c>
      <c r="E148" s="188"/>
      <c r="F148" s="291">
        <f t="shared" si="3"/>
        <v>46538461.538461514</v>
      </c>
      <c r="G148" s="200">
        <f t="shared" si="4"/>
        <v>0</v>
      </c>
      <c r="H148" s="187">
        <f>$G$67*CRC!S92/CRC!$S$11</f>
        <v>181743.13341800577</v>
      </c>
    </row>
    <row r="149" spans="1:8" ht="13.9" x14ac:dyDescent="0.4">
      <c r="A149" s="12" t="str">
        <f>Signal!A149</f>
        <v>Collie</v>
      </c>
      <c r="B149" s="12">
        <f>Signal!B149</f>
        <v>21</v>
      </c>
      <c r="C149" t="str">
        <f>Signal!C149</f>
        <v>Brunswick North to Brunswick East</v>
      </c>
      <c r="D149" s="204">
        <f>'DORC build-up'!I93</f>
        <v>1.2</v>
      </c>
      <c r="E149" s="188"/>
      <c r="F149" s="291">
        <f t="shared" si="3"/>
        <v>46538461.538461514</v>
      </c>
      <c r="G149" s="200">
        <f t="shared" si="4"/>
        <v>0</v>
      </c>
      <c r="H149" s="187">
        <f>$G$67*CRC!S93/CRC!$S$11</f>
        <v>0</v>
      </c>
    </row>
    <row r="150" spans="1:8" ht="13.9" x14ac:dyDescent="0.4">
      <c r="A150" s="12" t="str">
        <f>Signal!A150</f>
        <v>Collie</v>
      </c>
      <c r="B150" s="12">
        <f>Signal!B150</f>
        <v>22</v>
      </c>
      <c r="C150" t="str">
        <f>Signal!C150</f>
        <v>Worsley to Hamilton</v>
      </c>
      <c r="D150" s="204">
        <f>'DORC build-up'!I94</f>
        <v>1.2</v>
      </c>
      <c r="E150" s="188"/>
      <c r="F150" s="291">
        <f t="shared" si="3"/>
        <v>46538461.538461514</v>
      </c>
      <c r="G150" s="200">
        <f t="shared" si="4"/>
        <v>0</v>
      </c>
      <c r="H150" s="187">
        <f>$G$67*CRC!S94/CRC!$S$11</f>
        <v>348294.53034616233</v>
      </c>
    </row>
    <row r="151" spans="1:8" ht="13.9" x14ac:dyDescent="0.4">
      <c r="A151" s="12" t="str">
        <f>Signal!A151</f>
        <v>Collie</v>
      </c>
      <c r="B151" s="12">
        <f>Signal!B151</f>
        <v>22</v>
      </c>
      <c r="C151" t="str">
        <f>Signal!C151</f>
        <v>Worsley East to Worsley North</v>
      </c>
      <c r="D151" s="204">
        <f>'DORC build-up'!I95</f>
        <v>1.2</v>
      </c>
      <c r="E151" s="188"/>
      <c r="F151" s="291">
        <f t="shared" si="3"/>
        <v>46538461.538461514</v>
      </c>
      <c r="G151" s="200">
        <f t="shared" si="4"/>
        <v>0</v>
      </c>
      <c r="H151" s="187">
        <f>$G$67*CRC!S95/CRC!$S$11</f>
        <v>0</v>
      </c>
    </row>
    <row r="152" spans="1:8" ht="13.9" x14ac:dyDescent="0.4">
      <c r="A152" s="12" t="str">
        <f>Signal!A152</f>
        <v>GSR</v>
      </c>
      <c r="B152" s="12">
        <f>Signal!B152</f>
        <v>23</v>
      </c>
      <c r="C152" t="str">
        <f>Signal!C152</f>
        <v>Avon Yard to York</v>
      </c>
      <c r="D152" s="204">
        <f>'DORC build-up'!I96</f>
        <v>1.3</v>
      </c>
      <c r="E152" s="188"/>
      <c r="F152" s="291">
        <f t="shared" si="3"/>
        <v>46538461.538461514</v>
      </c>
      <c r="G152" s="200">
        <f t="shared" si="4"/>
        <v>0</v>
      </c>
      <c r="H152" s="187">
        <f>$G$67*CRC!S96/CRC!$S$11</f>
        <v>710505.79421483481</v>
      </c>
    </row>
    <row r="153" spans="1:8" ht="13.9" x14ac:dyDescent="0.4">
      <c r="A153" s="12" t="str">
        <f>Signal!A153</f>
        <v>GSR</v>
      </c>
      <c r="B153" s="12">
        <f>Signal!B153</f>
        <v>23</v>
      </c>
      <c r="C153" t="str">
        <f>Signal!C153</f>
        <v>York to Brookton</v>
      </c>
      <c r="D153" s="204">
        <f>'DORC build-up'!I97</f>
        <v>1.3</v>
      </c>
      <c r="E153" s="188"/>
      <c r="F153" s="291">
        <f t="shared" si="3"/>
        <v>46538461.538461514</v>
      </c>
      <c r="G153" s="200">
        <f t="shared" si="4"/>
        <v>0</v>
      </c>
      <c r="H153" s="187">
        <f>$G$67*CRC!S97/CRC!$S$11</f>
        <v>566534.83369642065</v>
      </c>
    </row>
    <row r="154" spans="1:8" ht="13.9" x14ac:dyDescent="0.4">
      <c r="A154" s="12" t="str">
        <f>Signal!A154</f>
        <v>GSR</v>
      </c>
      <c r="B154" s="12">
        <f>Signal!B154</f>
        <v>23</v>
      </c>
      <c r="C154" t="str">
        <f>Signal!C154</f>
        <v>Brookton to Narrogin</v>
      </c>
      <c r="D154" s="204">
        <f>'DORC build-up'!I98</f>
        <v>1.3</v>
      </c>
      <c r="E154" s="188"/>
      <c r="F154" s="291">
        <f t="shared" si="3"/>
        <v>46538461.538461514</v>
      </c>
      <c r="G154" s="200">
        <f t="shared" si="4"/>
        <v>0</v>
      </c>
      <c r="H154" s="187">
        <f>$G$67*CRC!S98/CRC!$S$11</f>
        <v>732942.78623836441</v>
      </c>
    </row>
    <row r="155" spans="1:8" ht="13.9" x14ac:dyDescent="0.4">
      <c r="A155" s="12" t="str">
        <f>Signal!A155</f>
        <v>GSR</v>
      </c>
      <c r="B155" s="12">
        <f>Signal!B155</f>
        <v>23</v>
      </c>
      <c r="C155" t="str">
        <f>Signal!C155</f>
        <v>Narrogin to Wagin</v>
      </c>
      <c r="D155" s="204">
        <f>'DORC build-up'!I99</f>
        <v>1.3</v>
      </c>
      <c r="E155" s="188"/>
      <c r="F155" s="291">
        <f t="shared" si="3"/>
        <v>46538461.538461514</v>
      </c>
      <c r="G155" s="200">
        <f t="shared" si="4"/>
        <v>0</v>
      </c>
      <c r="H155" s="187">
        <f>$G$67*CRC!S99/CRC!$S$11</f>
        <v>244637.69001524633</v>
      </c>
    </row>
    <row r="156" spans="1:8" ht="13.9" x14ac:dyDescent="0.4">
      <c r="A156" s="12" t="str">
        <f>Signal!A156</f>
        <v>GSR</v>
      </c>
      <c r="B156" s="12">
        <f>Signal!B156</f>
        <v>23</v>
      </c>
      <c r="C156" t="str">
        <f>Signal!C156</f>
        <v>Wagin to Wagin South</v>
      </c>
      <c r="D156" s="204">
        <f>'DORC build-up'!I100</f>
        <v>1.3</v>
      </c>
      <c r="E156" s="188"/>
      <c r="F156" s="291">
        <f t="shared" si="3"/>
        <v>46538461.538461514</v>
      </c>
      <c r="G156" s="200">
        <f t="shared" si="4"/>
        <v>0</v>
      </c>
      <c r="H156" s="187">
        <f>$G$67*CRC!S100/CRC!$S$11</f>
        <v>161539.54861230997</v>
      </c>
    </row>
    <row r="157" spans="1:8" ht="13.9" x14ac:dyDescent="0.4">
      <c r="A157" s="12" t="str">
        <f>Signal!A157</f>
        <v>GSR</v>
      </c>
      <c r="B157" s="12">
        <f>Signal!B157</f>
        <v>23</v>
      </c>
      <c r="C157" t="str">
        <f>Signal!C157</f>
        <v>Wagin South to Katanning</v>
      </c>
      <c r="D157" s="204">
        <f>'DORC build-up'!I101</f>
        <v>1.3</v>
      </c>
      <c r="E157" s="188"/>
      <c r="F157" s="291">
        <f t="shared" si="3"/>
        <v>46538461.538461514</v>
      </c>
      <c r="G157" s="200">
        <f t="shared" si="4"/>
        <v>0</v>
      </c>
      <c r="H157" s="187">
        <f>$G$67*CRC!S101/CRC!$S$11</f>
        <v>353136.19974670705</v>
      </c>
    </row>
    <row r="158" spans="1:8" ht="13.9" x14ac:dyDescent="0.4">
      <c r="A158" s="12" t="str">
        <f>Signal!A158</f>
        <v>GSR</v>
      </c>
      <c r="B158" s="12">
        <f>Signal!B158</f>
        <v>23</v>
      </c>
      <c r="C158" t="str">
        <f>Signal!C158</f>
        <v>Katanning to Tambellup</v>
      </c>
      <c r="D158" s="204">
        <f>'DORC build-up'!I102</f>
        <v>1.3</v>
      </c>
      <c r="E158" s="188"/>
      <c r="F158" s="291">
        <f t="shared" si="3"/>
        <v>46538461.538461514</v>
      </c>
      <c r="G158" s="200">
        <f t="shared" si="4"/>
        <v>0</v>
      </c>
      <c r="H158" s="187">
        <f>$G$67*CRC!S102/CRC!$S$11</f>
        <v>699075.62846699881</v>
      </c>
    </row>
    <row r="159" spans="1:8" ht="13.9" x14ac:dyDescent="0.4">
      <c r="A159" s="12" t="str">
        <f>Signal!A159</f>
        <v>GSR</v>
      </c>
      <c r="B159" s="12">
        <f>Signal!B159</f>
        <v>23</v>
      </c>
      <c r="C159" t="str">
        <f>Signal!C159</f>
        <v>Tambellup to Redmond</v>
      </c>
      <c r="D159" s="204">
        <f>'DORC build-up'!I103</f>
        <v>1.3</v>
      </c>
      <c r="E159" s="188"/>
      <c r="F159" s="291">
        <f t="shared" si="3"/>
        <v>46538461.538461514</v>
      </c>
      <c r="G159" s="200">
        <f t="shared" si="4"/>
        <v>0</v>
      </c>
      <c r="H159" s="187">
        <f>$G$67*CRC!S103/CRC!$S$11</f>
        <v>1188650.7431065431</v>
      </c>
    </row>
    <row r="160" spans="1:8" ht="13.9" x14ac:dyDescent="0.4">
      <c r="A160" s="12" t="str">
        <f>Signal!A160</f>
        <v>GSR</v>
      </c>
      <c r="B160" s="12">
        <f>Signal!B160</f>
        <v>23</v>
      </c>
      <c r="C160" t="str">
        <f>Signal!C160</f>
        <v>Redmond to Albany</v>
      </c>
      <c r="D160" s="204">
        <f>'DORC build-up'!I104</f>
        <v>1.3</v>
      </c>
      <c r="E160" s="188"/>
      <c r="F160" s="291">
        <f t="shared" si="3"/>
        <v>46538461.538461514</v>
      </c>
      <c r="G160" s="200">
        <f t="shared" si="4"/>
        <v>0</v>
      </c>
      <c r="H160" s="187">
        <f>$G$67*CRC!S104/CRC!$S$11</f>
        <v>587825.41216661478</v>
      </c>
    </row>
    <row r="161" spans="1:8" ht="13.9" x14ac:dyDescent="0.4">
      <c r="A161" s="12" t="str">
        <f>Signal!A161</f>
        <v>Sidings &amp; Other</v>
      </c>
      <c r="B161" s="12">
        <f>Signal!B161</f>
        <v>23</v>
      </c>
      <c r="C161" t="str">
        <f>Signal!C161</f>
        <v>Redmond to Mirrambeena</v>
      </c>
      <c r="D161" s="204">
        <f>'DORC build-up'!I105</f>
        <v>1.3</v>
      </c>
      <c r="E161" s="188"/>
      <c r="F161" s="291">
        <f t="shared" si="3"/>
        <v>46538461.538461514</v>
      </c>
      <c r="G161" s="200">
        <f t="shared" si="4"/>
        <v>0</v>
      </c>
      <c r="H161" s="187">
        <f>$G$67*CRC!S105/CRC!$S$11</f>
        <v>0</v>
      </c>
    </row>
    <row r="162" spans="1:8" ht="13.9" x14ac:dyDescent="0.4">
      <c r="A162" s="12" t="str">
        <f>Signal!A162</f>
        <v>Non-operational</v>
      </c>
      <c r="B162" s="12">
        <f>Signal!B162</f>
        <v>24</v>
      </c>
      <c r="C162" t="str">
        <f>Signal!C162</f>
        <v>York to Quairading</v>
      </c>
      <c r="D162" s="204">
        <f>'DORC build-up'!I106</f>
        <v>1.3</v>
      </c>
      <c r="E162" s="188"/>
      <c r="F162" s="291">
        <f t="shared" si="3"/>
        <v>46538461.538461514</v>
      </c>
      <c r="G162" s="200">
        <f t="shared" si="4"/>
        <v>0</v>
      </c>
      <c r="H162" s="187">
        <f>$G$67*CRC!S106/CRC!$S$11</f>
        <v>29633.763049944988</v>
      </c>
    </row>
    <row r="163" spans="1:8" ht="13.9" x14ac:dyDescent="0.4">
      <c r="A163" s="12" t="str">
        <f>Signal!A163</f>
        <v>Non-operational</v>
      </c>
      <c r="B163" s="12">
        <f>Signal!B163</f>
        <v>25</v>
      </c>
      <c r="C163" t="str">
        <f>Signal!C163</f>
        <v>Narrogin to West Merredin</v>
      </c>
      <c r="D163" s="204">
        <f>'DORC build-up'!I107</f>
        <v>1.3</v>
      </c>
      <c r="E163" s="188"/>
      <c r="F163" s="291">
        <f t="shared" si="3"/>
        <v>46538461.538461514</v>
      </c>
      <c r="G163" s="200">
        <f t="shared" si="4"/>
        <v>0</v>
      </c>
      <c r="H163" s="187">
        <f>$G$67*CRC!S107/CRC!$S$11</f>
        <v>105834.86803551782</v>
      </c>
    </row>
    <row r="164" spans="1:8" ht="13.9" x14ac:dyDescent="0.4">
      <c r="A164" s="12" t="str">
        <f>Signal!A164</f>
        <v>Non-operational</v>
      </c>
      <c r="B164" s="12">
        <f>Signal!B164</f>
        <v>26</v>
      </c>
      <c r="C164" t="str">
        <f>Signal!C164</f>
        <v>Yilliminning to Kulin</v>
      </c>
      <c r="D164" s="204">
        <f>'DORC build-up'!I108</f>
        <v>1.3</v>
      </c>
      <c r="E164" s="188"/>
      <c r="F164" s="291">
        <f t="shared" si="3"/>
        <v>46538461.538461514</v>
      </c>
      <c r="G164" s="200">
        <f t="shared" si="4"/>
        <v>0</v>
      </c>
      <c r="H164" s="187">
        <f>$G$67*CRC!S108/CRC!$S$11</f>
        <v>52917.434017758897</v>
      </c>
    </row>
    <row r="165" spans="1:8" ht="13.9" x14ac:dyDescent="0.4">
      <c r="A165" s="12" t="str">
        <f>Signal!A165</f>
        <v>Lakes</v>
      </c>
      <c r="B165" s="12">
        <f>Signal!B165</f>
        <v>27</v>
      </c>
      <c r="C165" t="str">
        <f>Signal!C165</f>
        <v>Wagin to Lake Grace</v>
      </c>
      <c r="D165" s="204">
        <f>'DORC build-up'!I109</f>
        <v>1.3</v>
      </c>
      <c r="E165" s="188"/>
      <c r="F165" s="291">
        <f t="shared" si="3"/>
        <v>46538461.538461514</v>
      </c>
      <c r="G165" s="200">
        <f t="shared" si="4"/>
        <v>0</v>
      </c>
      <c r="H165" s="187">
        <f>$G$67*CRC!S109/CRC!$S$11</f>
        <v>490421.79358382849</v>
      </c>
    </row>
    <row r="166" spans="1:8" ht="13.9" x14ac:dyDescent="0.4">
      <c r="A166" s="12" t="str">
        <f>Signal!A166</f>
        <v>Lakes</v>
      </c>
      <c r="B166" s="12">
        <f>Signal!B166</f>
        <v>27</v>
      </c>
      <c r="C166" t="str">
        <f>Signal!C166</f>
        <v>Lake Grace to Newdegate</v>
      </c>
      <c r="D166" s="204">
        <f>'DORC build-up'!I110</f>
        <v>1.3</v>
      </c>
      <c r="E166" s="188"/>
      <c r="F166" s="291">
        <f t="shared" si="3"/>
        <v>46538461.538461514</v>
      </c>
      <c r="G166" s="200">
        <f t="shared" si="4"/>
        <v>0</v>
      </c>
      <c r="H166" s="187">
        <f>$G$67*CRC!S110/CRC!$S$11</f>
        <v>21166.973607103562</v>
      </c>
    </row>
    <row r="167" spans="1:8" ht="13.9" x14ac:dyDescent="0.4">
      <c r="A167" s="12" t="str">
        <f>Signal!A167</f>
        <v>Lakes</v>
      </c>
      <c r="B167" s="12">
        <f>Signal!B167</f>
        <v>27</v>
      </c>
      <c r="C167" t="str">
        <f>Signal!C167</f>
        <v>Wagin East to Wagin South</v>
      </c>
      <c r="D167" s="204">
        <f>'DORC build-up'!I111</f>
        <v>1.3</v>
      </c>
      <c r="E167" s="188"/>
      <c r="F167" s="291">
        <f t="shared" si="3"/>
        <v>46538461.538461514</v>
      </c>
      <c r="G167" s="200">
        <f t="shared" si="4"/>
        <v>0</v>
      </c>
      <c r="H167" s="187">
        <f>$G$67*CRC!S111/CRC!$S$11</f>
        <v>0</v>
      </c>
    </row>
    <row r="168" spans="1:8" ht="13.9" x14ac:dyDescent="0.4">
      <c r="A168" s="12" t="str">
        <f>Signal!A168</f>
        <v>Lakes</v>
      </c>
      <c r="B168" s="12">
        <f>Signal!B168</f>
        <v>28</v>
      </c>
      <c r="C168" t="str">
        <f>Signal!C168</f>
        <v>Lake Grace to Hyden</v>
      </c>
      <c r="D168" s="204">
        <f>'DORC build-up'!I112</f>
        <v>1.3</v>
      </c>
      <c r="E168" s="188"/>
      <c r="F168" s="291">
        <f t="shared" si="3"/>
        <v>46538461.538461514</v>
      </c>
      <c r="G168" s="200">
        <f t="shared" si="4"/>
        <v>0</v>
      </c>
      <c r="H168" s="187">
        <f>$G$67*CRC!S112/CRC!$S$11</f>
        <v>476874.93047528225</v>
      </c>
    </row>
    <row r="169" spans="1:8" ht="13.9" x14ac:dyDescent="0.4">
      <c r="A169" s="12" t="str">
        <f>Signal!A169</f>
        <v>Non-operational</v>
      </c>
      <c r="B169" s="12">
        <f>Signal!B169</f>
        <v>29</v>
      </c>
      <c r="C169" t="str">
        <f>Signal!C169</f>
        <v>Katanning to Nyabing</v>
      </c>
      <c r="D169" s="204">
        <f>'DORC build-up'!I113</f>
        <v>1.3</v>
      </c>
      <c r="E169" s="188"/>
      <c r="F169" s="291">
        <f t="shared" si="3"/>
        <v>46538461.538461514</v>
      </c>
      <c r="G169" s="200">
        <f t="shared" si="4"/>
        <v>0</v>
      </c>
      <c r="H169" s="187">
        <f>$G$67*CRC!S113/CRC!$S$11</f>
        <v>21166.973607103562</v>
      </c>
    </row>
    <row r="170" spans="1:8" ht="13.9" x14ac:dyDescent="0.4">
      <c r="A170" s="12" t="str">
        <f>Signal!A170</f>
        <v>Non-operational</v>
      </c>
      <c r="B170" s="12">
        <f>Signal!B170</f>
        <v>30</v>
      </c>
      <c r="C170" t="str">
        <f>Signal!C170</f>
        <v>Katanning East to Katanning South</v>
      </c>
      <c r="D170" s="204">
        <f>'DORC build-up'!I114</f>
        <v>0</v>
      </c>
      <c r="E170" s="188"/>
      <c r="F170" s="291">
        <f t="shared" si="3"/>
        <v>46538461.538461514</v>
      </c>
      <c r="G170" s="200">
        <f t="shared" si="4"/>
        <v>0</v>
      </c>
      <c r="H170" s="187">
        <f>$G$67*CRC!S114/CRC!$S$11</f>
        <v>0</v>
      </c>
    </row>
    <row r="171" spans="1:8" ht="13.9" x14ac:dyDescent="0.4">
      <c r="A171" s="12" t="str">
        <f>Signal!A171</f>
        <v>Non-operational</v>
      </c>
      <c r="B171" s="12">
        <f>Signal!B171</f>
        <v>31</v>
      </c>
      <c r="C171" t="str">
        <f>Signal!C171</f>
        <v>Tambellup to Gnowangerup</v>
      </c>
      <c r="D171" s="204">
        <f>'DORC build-up'!I115</f>
        <v>1.3</v>
      </c>
      <c r="E171" s="188"/>
      <c r="F171" s="291">
        <f t="shared" si="3"/>
        <v>46538461.538461514</v>
      </c>
      <c r="G171" s="200">
        <f t="shared" si="4"/>
        <v>0</v>
      </c>
      <c r="H171" s="187">
        <f>$G$67*CRC!S115/CRC!$S$11</f>
        <v>10583.486803551781</v>
      </c>
    </row>
    <row r="172" spans="1:8" ht="13.9" x14ac:dyDescent="0.4">
      <c r="A172" s="12" t="str">
        <f>Signal!A172</f>
        <v>Non-operational</v>
      </c>
      <c r="B172" s="12">
        <f>Signal!B172</f>
        <v>32</v>
      </c>
      <c r="C172" t="str">
        <f>Signal!C172</f>
        <v>West Merredin to Kondinin</v>
      </c>
      <c r="D172" s="204">
        <f>'DORC build-up'!I116</f>
        <v>1.3</v>
      </c>
      <c r="E172" s="188"/>
      <c r="F172" s="291">
        <f t="shared" si="3"/>
        <v>46538461.538461514</v>
      </c>
      <c r="G172" s="200">
        <f t="shared" si="4"/>
        <v>0</v>
      </c>
      <c r="H172" s="187">
        <f>$G$67*CRC!S116/CRC!$S$11</f>
        <v>75777.765513430757</v>
      </c>
    </row>
    <row r="173" spans="1:8" ht="13.9" x14ac:dyDescent="0.4">
      <c r="A173" s="12" t="str">
        <f>Signal!A173</f>
        <v>Non-operational</v>
      </c>
      <c r="B173" s="12">
        <f>Signal!B173</f>
        <v>33</v>
      </c>
      <c r="C173" t="str">
        <f>Signal!C173</f>
        <v>West Merredin to Trayning</v>
      </c>
      <c r="D173" s="204">
        <f>'DORC build-up'!I117</f>
        <v>1.2</v>
      </c>
      <c r="E173" s="188"/>
      <c r="F173" s="291">
        <f t="shared" si="3"/>
        <v>46538461.538461514</v>
      </c>
      <c r="G173" s="200">
        <f t="shared" si="4"/>
        <v>0</v>
      </c>
      <c r="H173" s="187">
        <f>$G$67*CRC!S117/CRC!$S$11</f>
        <v>35560.515659933983</v>
      </c>
    </row>
    <row r="174" spans="1:8" ht="13.9" x14ac:dyDescent="0.4">
      <c r="A174" s="12" t="str">
        <f>Signal!A174</f>
        <v>Central</v>
      </c>
      <c r="B174" s="12">
        <f>Signal!B174</f>
        <v>34</v>
      </c>
      <c r="C174" t="str">
        <f>Signal!C174</f>
        <v>Avon Yard to Goomalling</v>
      </c>
      <c r="D174" s="204">
        <f>'DORC build-up'!I118</f>
        <v>1.2</v>
      </c>
      <c r="E174" s="188"/>
      <c r="F174" s="291">
        <f t="shared" si="3"/>
        <v>46538461.538461514</v>
      </c>
      <c r="G174" s="200">
        <f t="shared" si="4"/>
        <v>0</v>
      </c>
      <c r="H174" s="187">
        <f>$G$67*CRC!S118/CRC!$S$11</f>
        <v>606890.54338521732</v>
      </c>
    </row>
    <row r="175" spans="1:8" ht="13.9" x14ac:dyDescent="0.4">
      <c r="A175" s="12" t="str">
        <f>Signal!A175</f>
        <v>Central</v>
      </c>
      <c r="B175" s="12">
        <f>Signal!B175</f>
        <v>34</v>
      </c>
      <c r="C175" t="str">
        <f>Signal!C175</f>
        <v>Goomalling to McLevie</v>
      </c>
      <c r="D175" s="204">
        <f>'DORC build-up'!I119</f>
        <v>1.2</v>
      </c>
      <c r="E175" s="188"/>
      <c r="F175" s="291">
        <f t="shared" si="3"/>
        <v>46538461.538461514</v>
      </c>
      <c r="G175" s="200">
        <f t="shared" si="4"/>
        <v>0</v>
      </c>
      <c r="H175" s="187">
        <f>$G$67*CRC!S119/CRC!$S$11</f>
        <v>653116.0780706217</v>
      </c>
    </row>
    <row r="176" spans="1:8" ht="13.9" x14ac:dyDescent="0.4">
      <c r="A176" s="12" t="str">
        <f>Signal!A176</f>
        <v>Central</v>
      </c>
      <c r="B176" s="12">
        <f>Signal!B176</f>
        <v>35</v>
      </c>
      <c r="C176" t="str">
        <f>Signal!C176</f>
        <v>Goomalling to Amery</v>
      </c>
      <c r="D176" s="204">
        <f>'DORC build-up'!I120</f>
        <v>1.2</v>
      </c>
      <c r="E176" s="188"/>
      <c r="F176" s="291">
        <f t="shared" si="3"/>
        <v>46538461.538461514</v>
      </c>
      <c r="G176" s="200">
        <f t="shared" si="4"/>
        <v>0</v>
      </c>
      <c r="H176" s="187">
        <f>$G$67*CRC!S120/CRC!$S$11</f>
        <v>388805.34451255377</v>
      </c>
    </row>
    <row r="177" spans="1:8" ht="13.9" x14ac:dyDescent="0.4">
      <c r="A177" s="12" t="str">
        <f>Signal!A177</f>
        <v>Central</v>
      </c>
      <c r="B177" s="12">
        <f>Signal!B177</f>
        <v>35</v>
      </c>
      <c r="C177" t="str">
        <f>Signal!C177</f>
        <v>Amery to Mukinbudin</v>
      </c>
      <c r="D177" s="204">
        <f>'DORC build-up'!I121</f>
        <v>1.2</v>
      </c>
      <c r="E177" s="188"/>
      <c r="F177" s="291">
        <f t="shared" si="3"/>
        <v>46538461.538461514</v>
      </c>
      <c r="G177" s="200">
        <f t="shared" si="4"/>
        <v>0</v>
      </c>
      <c r="H177" s="187">
        <f>$G$67*CRC!S121/CRC!$S$11</f>
        <v>995695.88789777108</v>
      </c>
    </row>
    <row r="178" spans="1:8" ht="13.9" x14ac:dyDescent="0.4">
      <c r="A178" s="12" t="str">
        <f>Signal!A178</f>
        <v>Central</v>
      </c>
      <c r="B178" s="12">
        <f>Signal!B178</f>
        <v>36</v>
      </c>
      <c r="C178" t="str">
        <f>Signal!C178</f>
        <v>Amery to Burakin</v>
      </c>
      <c r="D178" s="204">
        <f>'DORC build-up'!I122</f>
        <v>1.2</v>
      </c>
      <c r="E178" s="188"/>
      <c r="F178" s="291">
        <f t="shared" si="3"/>
        <v>46538461.538461514</v>
      </c>
      <c r="G178" s="200">
        <f t="shared" si="4"/>
        <v>0</v>
      </c>
      <c r="H178" s="187">
        <f>$G$67*CRC!S122/CRC!$S$11</f>
        <v>209683.5385793825</v>
      </c>
    </row>
    <row r="179" spans="1:8" ht="13.9" x14ac:dyDescent="0.4">
      <c r="A179" s="12" t="str">
        <f>Signal!A179</f>
        <v>Central</v>
      </c>
      <c r="B179" s="12">
        <f>Signal!B179</f>
        <v>36</v>
      </c>
      <c r="C179" t="str">
        <f>Signal!C179</f>
        <v>Burakin to Kalannie</v>
      </c>
      <c r="D179" s="204">
        <f>'DORC build-up'!I123</f>
        <v>1.2</v>
      </c>
      <c r="E179" s="188"/>
      <c r="F179" s="291">
        <f t="shared" si="3"/>
        <v>46538461.538461514</v>
      </c>
      <c r="G179" s="200">
        <f t="shared" si="4"/>
        <v>0</v>
      </c>
      <c r="H179" s="187">
        <f>$G$67*CRC!S123/CRC!$S$11</f>
        <v>164939.81283144356</v>
      </c>
    </row>
    <row r="180" spans="1:8" ht="13.9" x14ac:dyDescent="0.4">
      <c r="A180" s="12" t="str">
        <f>Signal!A180</f>
        <v>Central</v>
      </c>
      <c r="B180" s="12">
        <f>Signal!B180</f>
        <v>37</v>
      </c>
      <c r="C180" t="str">
        <f>Signal!C180</f>
        <v>Burakin to Beacon</v>
      </c>
      <c r="D180" s="204">
        <f>'DORC build-up'!I124</f>
        <v>1.2</v>
      </c>
      <c r="E180" s="188"/>
      <c r="F180" s="291">
        <f t="shared" si="3"/>
        <v>46538461.538461514</v>
      </c>
      <c r="G180" s="200">
        <f t="shared" si="4"/>
        <v>0</v>
      </c>
      <c r="H180" s="187">
        <f>$G$67*CRC!S124/CRC!$S$11</f>
        <v>190144.79371128688</v>
      </c>
    </row>
    <row r="181" spans="1:8" ht="13.9" x14ac:dyDescent="0.4">
      <c r="A181" s="12" t="str">
        <f>Signal!A181</f>
        <v>MR</v>
      </c>
      <c r="B181" s="12">
        <f>Signal!B181</f>
        <v>38</v>
      </c>
      <c r="C181" t="str">
        <f>Signal!C181</f>
        <v>Millendon Junction to Watheroo</v>
      </c>
      <c r="D181" s="204">
        <f>'DORC build-up'!I125</f>
        <v>1.3</v>
      </c>
      <c r="E181" s="188"/>
      <c r="F181" s="291">
        <f t="shared" si="3"/>
        <v>46538461.538461514</v>
      </c>
      <c r="G181" s="200">
        <f t="shared" si="4"/>
        <v>0</v>
      </c>
      <c r="H181" s="187">
        <f>$G$67*CRC!S125/CRC!$S$11</f>
        <v>1893988.3987826924</v>
      </c>
    </row>
    <row r="182" spans="1:8" ht="13.9" x14ac:dyDescent="0.4">
      <c r="A182" s="12" t="str">
        <f>Signal!A182</f>
        <v>MR</v>
      </c>
      <c r="B182" s="12">
        <f>Signal!B182</f>
        <v>38</v>
      </c>
      <c r="C182" t="str">
        <f>Signal!C182</f>
        <v>Watheroo to Marchagee</v>
      </c>
      <c r="D182" s="204">
        <f>'DORC build-up'!I126</f>
        <v>1.3</v>
      </c>
      <c r="E182" s="188"/>
      <c r="F182" s="291">
        <f t="shared" si="3"/>
        <v>46538461.538461514</v>
      </c>
      <c r="G182" s="200">
        <f t="shared" si="4"/>
        <v>0</v>
      </c>
      <c r="H182" s="187">
        <f>$G$67*CRC!S126/CRC!$S$11</f>
        <v>167889.64069444104</v>
      </c>
    </row>
    <row r="183" spans="1:8" ht="13.9" x14ac:dyDescent="0.4">
      <c r="A183" s="12" t="str">
        <f>Signal!A183</f>
        <v>MR</v>
      </c>
      <c r="B183" s="12">
        <f>Signal!B183</f>
        <v>38</v>
      </c>
      <c r="C183" t="str">
        <f>Signal!C183</f>
        <v>Marchagee to Dongara</v>
      </c>
      <c r="D183" s="204">
        <f>'DORC build-up'!I127</f>
        <v>1.3</v>
      </c>
      <c r="E183" s="188"/>
      <c r="F183" s="291">
        <f t="shared" si="3"/>
        <v>46538461.538461514</v>
      </c>
      <c r="G183" s="200">
        <f t="shared" si="4"/>
        <v>0</v>
      </c>
      <c r="H183" s="187">
        <f>$G$67*CRC!S127/CRC!$S$11</f>
        <v>1072108.7834043831</v>
      </c>
    </row>
    <row r="184" spans="1:8" ht="13.9" x14ac:dyDescent="0.4">
      <c r="A184" s="12" t="str">
        <f>Signal!A184</f>
        <v>MR</v>
      </c>
      <c r="B184" s="12">
        <f>Signal!B184</f>
        <v>38</v>
      </c>
      <c r="C184" t="str">
        <f>Signal!C184</f>
        <v>Dongara to Narngulu</v>
      </c>
      <c r="D184" s="204">
        <f>'DORC build-up'!I128</f>
        <v>1.3</v>
      </c>
      <c r="E184" s="188"/>
      <c r="F184" s="291">
        <f t="shared" si="3"/>
        <v>46538461.538461514</v>
      </c>
      <c r="G184" s="200">
        <f t="shared" si="4"/>
        <v>0</v>
      </c>
      <c r="H184" s="187">
        <f>$G$67*CRC!S128/CRC!$S$11</f>
        <v>500546.40092512843</v>
      </c>
    </row>
    <row r="185" spans="1:8" ht="13.9" x14ac:dyDescent="0.4">
      <c r="A185" s="12" t="str">
        <f>Signal!A185</f>
        <v>MR</v>
      </c>
      <c r="B185" s="12">
        <f>Signal!B185</f>
        <v>38</v>
      </c>
      <c r="C185" t="str">
        <f>Signal!C185</f>
        <v>Narngulu to Geraldton</v>
      </c>
      <c r="D185" s="204">
        <f>'DORC build-up'!I129</f>
        <v>1.3</v>
      </c>
      <c r="E185" s="188"/>
      <c r="F185" s="291">
        <f t="shared" si="3"/>
        <v>46538461.538461514</v>
      </c>
      <c r="G185" s="200">
        <f t="shared" si="4"/>
        <v>0</v>
      </c>
      <c r="H185" s="187">
        <f>$G$67*CRC!S129/CRC!$S$11</f>
        <v>1322778.2757953603</v>
      </c>
    </row>
    <row r="186" spans="1:8" ht="13.9" x14ac:dyDescent="0.4">
      <c r="A186" s="12" t="str">
        <f>Signal!A186</f>
        <v>MR</v>
      </c>
      <c r="B186" s="12">
        <f>Signal!B186</f>
        <v>39</v>
      </c>
      <c r="C186" t="str">
        <f>Signal!C186</f>
        <v>Dongara to Eneabba South</v>
      </c>
      <c r="D186" s="204">
        <f>'DORC build-up'!I130</f>
        <v>1.3</v>
      </c>
      <c r="E186" s="188"/>
      <c r="F186" s="291">
        <f t="shared" si="3"/>
        <v>46538461.538461514</v>
      </c>
      <c r="G186" s="200">
        <f t="shared" si="4"/>
        <v>0</v>
      </c>
      <c r="H186" s="187">
        <f>$G$67*CRC!S130/CRC!$S$11</f>
        <v>413374.00965397159</v>
      </c>
    </row>
    <row r="187" spans="1:8" ht="13.9" x14ac:dyDescent="0.4">
      <c r="A187" s="12" t="str">
        <f>Signal!A187</f>
        <v>Midwest</v>
      </c>
      <c r="B187" s="12">
        <f>Signal!B187</f>
        <v>40</v>
      </c>
      <c r="C187" t="str">
        <f>Signal!C187</f>
        <v>Narngulu to Narngulu East</v>
      </c>
      <c r="D187" s="204">
        <f>'DORC build-up'!I131</f>
        <v>1.3</v>
      </c>
      <c r="E187" s="188"/>
      <c r="F187" s="291">
        <f t="shared" si="3"/>
        <v>46538461.538461514</v>
      </c>
      <c r="G187" s="200">
        <f t="shared" si="4"/>
        <v>0</v>
      </c>
      <c r="H187" s="187">
        <f>$G$67*CRC!S131/CRC!$S$11</f>
        <v>841793.55546174769</v>
      </c>
    </row>
    <row r="188" spans="1:8" ht="13.9" x14ac:dyDescent="0.4">
      <c r="A188" s="12" t="str">
        <f>Signal!A188</f>
        <v>Midwest</v>
      </c>
      <c r="B188" s="12">
        <f>Signal!B188</f>
        <v>40</v>
      </c>
      <c r="C188" t="str">
        <f>Signal!C188</f>
        <v>Narngulu East to Mullewa</v>
      </c>
      <c r="D188" s="204">
        <f>'DORC build-up'!I132</f>
        <v>1.3</v>
      </c>
      <c r="E188" s="188"/>
      <c r="F188" s="291">
        <f t="shared" si="3"/>
        <v>46538461.538461514</v>
      </c>
      <c r="G188" s="200">
        <f t="shared" si="4"/>
        <v>0</v>
      </c>
      <c r="H188" s="187">
        <f>$G$67*CRC!S132/CRC!$S$11</f>
        <v>3032593.8788943156</v>
      </c>
    </row>
    <row r="189" spans="1:8" ht="13.9" x14ac:dyDescent="0.4">
      <c r="A189" s="12" t="str">
        <f>Signal!A189</f>
        <v>Midwest</v>
      </c>
      <c r="B189" s="12">
        <f>Signal!B189</f>
        <v>40</v>
      </c>
      <c r="C189" t="str">
        <f>Signal!C189</f>
        <v>Mullewa to Tilley Junction</v>
      </c>
      <c r="D189" s="204">
        <f>'DORC build-up'!I133</f>
        <v>1.3</v>
      </c>
      <c r="E189" s="188"/>
      <c r="F189" s="291">
        <f t="shared" si="3"/>
        <v>46538461.538461514</v>
      </c>
      <c r="G189" s="200">
        <f t="shared" si="4"/>
        <v>0</v>
      </c>
      <c r="H189" s="187">
        <f>$G$67*CRC!S133/CRC!$S$11</f>
        <v>1323078.0104044119</v>
      </c>
    </row>
    <row r="190" spans="1:8" ht="13.9" x14ac:dyDescent="0.4">
      <c r="A190" s="12" t="str">
        <f>Signal!A190</f>
        <v>Midwest</v>
      </c>
      <c r="B190" s="12">
        <f>Signal!B190</f>
        <v>40</v>
      </c>
      <c r="C190" t="str">
        <f>Signal!C190</f>
        <v>Tilley Junction to Tilley</v>
      </c>
      <c r="D190" s="204">
        <f>'DORC build-up'!I134</f>
        <v>1.3</v>
      </c>
      <c r="E190" s="188"/>
      <c r="F190" s="291">
        <f t="shared" si="3"/>
        <v>46538461.538461514</v>
      </c>
      <c r="G190" s="200">
        <f t="shared" si="4"/>
        <v>0</v>
      </c>
      <c r="H190" s="187">
        <f>$G$67*CRC!S134/CRC!$S$11</f>
        <v>86149.582580911505</v>
      </c>
    </row>
    <row r="191" spans="1:8" ht="13.9" x14ac:dyDescent="0.4">
      <c r="A191" s="12" t="str">
        <f>Signal!A191</f>
        <v>Midwest</v>
      </c>
      <c r="B191" s="12">
        <f>Signal!B191</f>
        <v>40</v>
      </c>
      <c r="C191" t="str">
        <f>Signal!C191</f>
        <v>Tilley to Morawa</v>
      </c>
      <c r="D191" s="204">
        <f>'DORC build-up'!I135</f>
        <v>1.3</v>
      </c>
      <c r="E191" s="188"/>
      <c r="F191" s="291">
        <f t="shared" si="3"/>
        <v>46538461.538461514</v>
      </c>
      <c r="G191" s="200">
        <f t="shared" si="4"/>
        <v>0</v>
      </c>
      <c r="H191" s="187">
        <f>$G$67*CRC!S135/CRC!$S$11</f>
        <v>329852.52877889312</v>
      </c>
    </row>
    <row r="192" spans="1:8" ht="13.9" x14ac:dyDescent="0.4">
      <c r="A192" s="12" t="str">
        <f>Signal!A192</f>
        <v>Midwest</v>
      </c>
      <c r="B192" s="12">
        <f>Signal!B192</f>
        <v>40</v>
      </c>
      <c r="C192" t="str">
        <f>Signal!C192</f>
        <v>Morawa to Perenjori</v>
      </c>
      <c r="D192" s="204">
        <f>'DORC build-up'!I136</f>
        <v>1.3</v>
      </c>
      <c r="E192" s="188"/>
      <c r="F192" s="291">
        <f t="shared" si="3"/>
        <v>46538461.538461514</v>
      </c>
      <c r="G192" s="200">
        <f t="shared" si="4"/>
        <v>0</v>
      </c>
      <c r="H192" s="187">
        <f>$G$67*CRC!S136/CRC!$S$11</f>
        <v>745854.64013869769</v>
      </c>
    </row>
    <row r="193" spans="1:8" ht="13.9" x14ac:dyDescent="0.4">
      <c r="A193" s="12" t="str">
        <f>Signal!A193</f>
        <v>Midwest</v>
      </c>
      <c r="B193" s="12">
        <f>Signal!B193</f>
        <v>40</v>
      </c>
      <c r="C193" t="str">
        <f>Signal!C193</f>
        <v>Perenjori to Maya</v>
      </c>
      <c r="D193" s="204">
        <f>'DORC build-up'!I137</f>
        <v>1.3</v>
      </c>
      <c r="E193" s="188"/>
      <c r="F193" s="291">
        <f t="shared" si="3"/>
        <v>46538461.538461514</v>
      </c>
      <c r="G193" s="200">
        <f t="shared" si="4"/>
        <v>0</v>
      </c>
      <c r="H193" s="187">
        <f>$G$67*CRC!S137/CRC!$S$11</f>
        <v>173904.45817741068</v>
      </c>
    </row>
    <row r="194" spans="1:8" ht="13.9" x14ac:dyDescent="0.4">
      <c r="A194" s="12" t="str">
        <f>Signal!A194</f>
        <v>Central</v>
      </c>
      <c r="B194" s="12">
        <f>Signal!B194</f>
        <v>41</v>
      </c>
      <c r="C194" t="str">
        <f>Signal!C194</f>
        <v>Toodyay West to Miling</v>
      </c>
      <c r="D194" s="204">
        <f>'DORC build-up'!I138</f>
        <v>1.2</v>
      </c>
      <c r="E194" s="188"/>
      <c r="F194" s="291">
        <f t="shared" si="3"/>
        <v>46538461.538461514</v>
      </c>
      <c r="G194" s="200">
        <f t="shared" si="4"/>
        <v>0</v>
      </c>
      <c r="H194" s="187">
        <f>$G$67*CRC!S138/CRC!$S$11</f>
        <v>578754.75077515969</v>
      </c>
    </row>
    <row r="195" spans="1:8" ht="13.9" x14ac:dyDescent="0.4">
      <c r="A195" s="12" t="str">
        <f>Signal!A195</f>
        <v>CBH Sidings NG</v>
      </c>
      <c r="B195" s="12">
        <f>Signal!B195</f>
        <v>42</v>
      </c>
      <c r="C195" t="str">
        <f>Signal!C195</f>
        <v>Arrino</v>
      </c>
      <c r="D195" s="204">
        <f>'DORC build-up'!I139</f>
        <v>1.3</v>
      </c>
      <c r="E195" s="188"/>
      <c r="F195" s="291">
        <f t="shared" si="3"/>
        <v>46538461.538461514</v>
      </c>
      <c r="G195" s="200">
        <f t="shared" si="4"/>
        <v>0</v>
      </c>
      <c r="H195" s="187">
        <f>$G$67*CRC!S139/CRC!$S$11</f>
        <v>0</v>
      </c>
    </row>
    <row r="196" spans="1:8" ht="13.9" x14ac:dyDescent="0.4">
      <c r="A196" s="12" t="str">
        <f>Signal!A196</f>
        <v>CBH Sidings NG</v>
      </c>
      <c r="B196" s="12">
        <f>Signal!B196</f>
        <v>42</v>
      </c>
      <c r="C196" t="str">
        <f>Signal!C196</f>
        <v>Avon Yard</v>
      </c>
      <c r="D196" s="204">
        <f>'DORC build-up'!I140</f>
        <v>1.1000000000000001</v>
      </c>
      <c r="E196" s="188"/>
      <c r="F196" s="291">
        <f t="shared" si="3"/>
        <v>46538461.538461514</v>
      </c>
      <c r="G196" s="200">
        <f t="shared" si="4"/>
        <v>0</v>
      </c>
      <c r="H196" s="187">
        <f>$G$67*CRC!S140/CRC!$S$11</f>
        <v>0</v>
      </c>
    </row>
    <row r="197" spans="1:8" ht="13.9" x14ac:dyDescent="0.4">
      <c r="A197" s="12" t="str">
        <f>Signal!A197</f>
        <v>CBH Sidings NG</v>
      </c>
      <c r="B197" s="12">
        <f>Signal!B197</f>
        <v>42</v>
      </c>
      <c r="C197" t="str">
        <f>Signal!C197</f>
        <v>Ballaying</v>
      </c>
      <c r="D197" s="204">
        <f>'DORC build-up'!I141</f>
        <v>1.3</v>
      </c>
      <c r="E197" s="188"/>
      <c r="F197" s="291">
        <f t="shared" ref="F197:F260" si="5">J$14</f>
        <v>46538461.538461514</v>
      </c>
      <c r="G197" s="200">
        <f t="shared" si="4"/>
        <v>0</v>
      </c>
      <c r="H197" s="187">
        <f>$G$67*CRC!S141/CRC!$S$11</f>
        <v>0</v>
      </c>
    </row>
    <row r="198" spans="1:8" ht="13.9" x14ac:dyDescent="0.4">
      <c r="A198" s="12" t="str">
        <f>Signal!A198</f>
        <v>CBH Sidings NG</v>
      </c>
      <c r="B198" s="12">
        <f>Signal!B198</f>
        <v>42</v>
      </c>
      <c r="C198" t="str">
        <f>Signal!C198</f>
        <v>Ballidu</v>
      </c>
      <c r="D198" s="204">
        <f>'DORC build-up'!I142</f>
        <v>1.2</v>
      </c>
      <c r="E198" s="188"/>
      <c r="F198" s="291">
        <f t="shared" si="5"/>
        <v>46538461.538461514</v>
      </c>
      <c r="G198" s="200">
        <f t="shared" ref="G198:G261" si="6">E198*F198*D198</f>
        <v>0</v>
      </c>
      <c r="H198" s="187">
        <f>$G$67*CRC!S142/CRC!$S$11</f>
        <v>0</v>
      </c>
    </row>
    <row r="199" spans="1:8" ht="13.9" x14ac:dyDescent="0.4">
      <c r="A199" s="12" t="str">
        <f>Signal!A199</f>
        <v>CBH Sidings NG</v>
      </c>
      <c r="B199" s="12">
        <f>Signal!B199</f>
        <v>42</v>
      </c>
      <c r="C199" t="str">
        <f>Signal!C199</f>
        <v>Beacon</v>
      </c>
      <c r="D199" s="204">
        <f>'DORC build-up'!I143</f>
        <v>1.2</v>
      </c>
      <c r="E199" s="188"/>
      <c r="F199" s="291">
        <f t="shared" si="5"/>
        <v>46538461.538461514</v>
      </c>
      <c r="G199" s="200">
        <f t="shared" si="6"/>
        <v>0</v>
      </c>
      <c r="H199" s="187">
        <f>$G$67*CRC!S143/CRC!$S$11</f>
        <v>0</v>
      </c>
    </row>
    <row r="200" spans="1:8" ht="13.9" x14ac:dyDescent="0.4">
      <c r="A200" s="12" t="str">
        <f>Signal!A200</f>
        <v>CBH Sidings NG</v>
      </c>
      <c r="B200" s="12">
        <f>Signal!B200</f>
        <v>42</v>
      </c>
      <c r="C200" t="str">
        <f>Signal!C200</f>
        <v>Bencubbin</v>
      </c>
      <c r="D200" s="204">
        <f>'DORC build-up'!I144</f>
        <v>1.2</v>
      </c>
      <c r="E200" s="188"/>
      <c r="F200" s="291">
        <f t="shared" si="5"/>
        <v>46538461.538461514</v>
      </c>
      <c r="G200" s="200">
        <f t="shared" si="6"/>
        <v>0</v>
      </c>
      <c r="H200" s="187">
        <f>$G$67*CRC!S144/CRC!$S$11</f>
        <v>0</v>
      </c>
    </row>
    <row r="201" spans="1:8" ht="13.9" x14ac:dyDescent="0.4">
      <c r="A201" s="12" t="str">
        <f>Signal!A201</f>
        <v>CBH Sidings NG</v>
      </c>
      <c r="B201" s="12">
        <f>Signal!B201</f>
        <v>42</v>
      </c>
      <c r="C201" t="str">
        <f>Signal!C201</f>
        <v>Beverley</v>
      </c>
      <c r="D201" s="204">
        <f>'DORC build-up'!I145</f>
        <v>1.3</v>
      </c>
      <c r="E201" s="188"/>
      <c r="F201" s="291">
        <f t="shared" si="5"/>
        <v>46538461.538461514</v>
      </c>
      <c r="G201" s="200">
        <f t="shared" si="6"/>
        <v>0</v>
      </c>
      <c r="H201" s="187">
        <f>$G$67*CRC!S145/CRC!$S$11</f>
        <v>0</v>
      </c>
    </row>
    <row r="202" spans="1:8" ht="13.9" x14ac:dyDescent="0.4">
      <c r="A202" s="12" t="str">
        <f>Signal!A202</f>
        <v>CBH Sidings NG</v>
      </c>
      <c r="B202" s="12">
        <f>Signal!B202</f>
        <v>42</v>
      </c>
      <c r="C202" t="str">
        <f>Signal!C202</f>
        <v>Bindi Bindi</v>
      </c>
      <c r="D202" s="204">
        <f>'DORC build-up'!I146</f>
        <v>1.2</v>
      </c>
      <c r="E202" s="188"/>
      <c r="F202" s="291">
        <f t="shared" si="5"/>
        <v>46538461.538461514</v>
      </c>
      <c r="G202" s="200">
        <f t="shared" si="6"/>
        <v>0</v>
      </c>
      <c r="H202" s="187">
        <f>$G$67*CRC!S146/CRC!$S$11</f>
        <v>0</v>
      </c>
    </row>
    <row r="203" spans="1:8" ht="13.9" x14ac:dyDescent="0.4">
      <c r="A203" s="12" t="str">
        <f>Signal!A203</f>
        <v>CBH Sidings NG</v>
      </c>
      <c r="B203" s="12">
        <f>Signal!B203</f>
        <v>42</v>
      </c>
      <c r="C203" t="str">
        <f>Signal!C203</f>
        <v>Bolgart</v>
      </c>
      <c r="D203" s="204">
        <f>'DORC build-up'!I147</f>
        <v>1.2</v>
      </c>
      <c r="E203" s="188"/>
      <c r="F203" s="291">
        <f t="shared" si="5"/>
        <v>46538461.538461514</v>
      </c>
      <c r="G203" s="200">
        <f t="shared" si="6"/>
        <v>0</v>
      </c>
      <c r="H203" s="187">
        <f>$G$67*CRC!S147/CRC!$S$11</f>
        <v>0</v>
      </c>
    </row>
    <row r="204" spans="1:8" ht="13.9" x14ac:dyDescent="0.4">
      <c r="A204" s="12" t="str">
        <f>Signal!A204</f>
        <v>CBH Sidings NG</v>
      </c>
      <c r="B204" s="12">
        <f>Signal!B204</f>
        <v>42</v>
      </c>
      <c r="C204" t="str">
        <f>Signal!C204</f>
        <v>Bowgada</v>
      </c>
      <c r="D204" s="204">
        <f>'DORC build-up'!I148</f>
        <v>1.3</v>
      </c>
      <c r="E204" s="188"/>
      <c r="F204" s="291">
        <f t="shared" si="5"/>
        <v>46538461.538461514</v>
      </c>
      <c r="G204" s="200">
        <f t="shared" si="6"/>
        <v>0</v>
      </c>
      <c r="H204" s="187">
        <f>$G$67*CRC!S148/CRC!$S$11</f>
        <v>0</v>
      </c>
    </row>
    <row r="205" spans="1:8" ht="13.9" x14ac:dyDescent="0.4">
      <c r="A205" s="12" t="str">
        <f>Signal!A205</f>
        <v>CBH Sidings NG</v>
      </c>
      <c r="B205" s="12">
        <f>Signal!B205</f>
        <v>42</v>
      </c>
      <c r="C205" t="str">
        <f>Signal!C205</f>
        <v>Brookton</v>
      </c>
      <c r="D205" s="204">
        <f>'DORC build-up'!I149</f>
        <v>1.3</v>
      </c>
      <c r="E205" s="188"/>
      <c r="F205" s="291">
        <f t="shared" si="5"/>
        <v>46538461.538461514</v>
      </c>
      <c r="G205" s="200">
        <f t="shared" si="6"/>
        <v>0</v>
      </c>
      <c r="H205" s="187">
        <f>$G$67*CRC!S149/CRC!$S$11</f>
        <v>0</v>
      </c>
    </row>
    <row r="206" spans="1:8" ht="13.9" x14ac:dyDescent="0.4">
      <c r="A206" s="12" t="str">
        <f>Signal!A206</f>
        <v>CBH Sidings NG</v>
      </c>
      <c r="B206" s="12">
        <f>Signal!B206</f>
        <v>42</v>
      </c>
      <c r="C206" t="str">
        <f>Signal!C206</f>
        <v>Broomehill</v>
      </c>
      <c r="D206" s="204">
        <f>'DORC build-up'!I150</f>
        <v>1.3</v>
      </c>
      <c r="E206" s="188"/>
      <c r="F206" s="291">
        <f t="shared" si="5"/>
        <v>46538461.538461514</v>
      </c>
      <c r="G206" s="200">
        <f t="shared" si="6"/>
        <v>0</v>
      </c>
      <c r="H206" s="187">
        <f>$G$67*CRC!S150/CRC!$S$11</f>
        <v>0</v>
      </c>
    </row>
    <row r="207" spans="1:8" ht="13.9" x14ac:dyDescent="0.4">
      <c r="A207" s="12" t="str">
        <f>Signal!A207</f>
        <v>CBH Sidings NG</v>
      </c>
      <c r="B207" s="12">
        <f>Signal!B207</f>
        <v>42</v>
      </c>
      <c r="C207" t="str">
        <f>Signal!C207</f>
        <v>Buniche</v>
      </c>
      <c r="D207" s="204">
        <f>'DORC build-up'!I151</f>
        <v>1.3</v>
      </c>
      <c r="E207" s="188"/>
      <c r="F207" s="291">
        <f t="shared" si="5"/>
        <v>46538461.538461514</v>
      </c>
      <c r="G207" s="200">
        <f t="shared" si="6"/>
        <v>0</v>
      </c>
      <c r="H207" s="187">
        <f>$G$67*CRC!S151/CRC!$S$11</f>
        <v>0</v>
      </c>
    </row>
    <row r="208" spans="1:8" ht="13.9" x14ac:dyDescent="0.4">
      <c r="A208" s="12" t="str">
        <f>Signal!A208</f>
        <v>CBH Sidings NG</v>
      </c>
      <c r="B208" s="12">
        <f>Signal!B208</f>
        <v>42</v>
      </c>
      <c r="C208" t="str">
        <f>Signal!C208</f>
        <v>Bunjil</v>
      </c>
      <c r="D208" s="204">
        <f>'DORC build-up'!I152</f>
        <v>1.3</v>
      </c>
      <c r="E208" s="188"/>
      <c r="F208" s="291">
        <f t="shared" si="5"/>
        <v>46538461.538461514</v>
      </c>
      <c r="G208" s="200">
        <f t="shared" si="6"/>
        <v>0</v>
      </c>
      <c r="H208" s="187">
        <f>$G$67*CRC!S152/CRC!$S$11</f>
        <v>0</v>
      </c>
    </row>
    <row r="209" spans="1:8" ht="13.9" x14ac:dyDescent="0.4">
      <c r="A209" s="12" t="str">
        <f>Signal!A209</f>
        <v>CBH Sidings NG</v>
      </c>
      <c r="B209" s="12">
        <f>Signal!B209</f>
        <v>42</v>
      </c>
      <c r="C209" t="str">
        <f>Signal!C209</f>
        <v>Cadoux</v>
      </c>
      <c r="D209" s="204">
        <f>'DORC build-up'!I153</f>
        <v>1.2</v>
      </c>
      <c r="E209" s="188"/>
      <c r="F209" s="291">
        <f t="shared" si="5"/>
        <v>46538461.538461514</v>
      </c>
      <c r="G209" s="200">
        <f t="shared" si="6"/>
        <v>0</v>
      </c>
      <c r="H209" s="187">
        <f>$G$67*CRC!S153/CRC!$S$11</f>
        <v>0</v>
      </c>
    </row>
    <row r="210" spans="1:8" ht="13.9" x14ac:dyDescent="0.4">
      <c r="A210" s="12" t="str">
        <f>Signal!A210</f>
        <v>CBH Sidings NG</v>
      </c>
      <c r="B210" s="12">
        <f>Signal!B210</f>
        <v>42</v>
      </c>
      <c r="C210" t="str">
        <f>Signal!C210</f>
        <v>Calingiri</v>
      </c>
      <c r="D210" s="204">
        <f>'DORC build-up'!I154</f>
        <v>1.2</v>
      </c>
      <c r="E210" s="188"/>
      <c r="F210" s="291">
        <f t="shared" si="5"/>
        <v>46538461.538461514</v>
      </c>
      <c r="G210" s="200">
        <f t="shared" si="6"/>
        <v>0</v>
      </c>
      <c r="H210" s="187">
        <f>$G$67*CRC!S154/CRC!$S$11</f>
        <v>0</v>
      </c>
    </row>
    <row r="211" spans="1:8" ht="13.9" x14ac:dyDescent="0.4">
      <c r="A211" s="12" t="str">
        <f>Signal!A211</f>
        <v>CBH Sidings NG</v>
      </c>
      <c r="B211" s="12">
        <f>Signal!B211</f>
        <v>42</v>
      </c>
      <c r="C211" t="str">
        <f>Signal!C211</f>
        <v>Canna</v>
      </c>
      <c r="D211" s="204">
        <f>'DORC build-up'!I155</f>
        <v>1.3</v>
      </c>
      <c r="E211" s="188"/>
      <c r="F211" s="291">
        <f t="shared" si="5"/>
        <v>46538461.538461514</v>
      </c>
      <c r="G211" s="200">
        <f t="shared" si="6"/>
        <v>0</v>
      </c>
      <c r="H211" s="187">
        <f>$G$67*CRC!S155/CRC!$S$11</f>
        <v>0</v>
      </c>
    </row>
    <row r="212" spans="1:8" ht="13.9" x14ac:dyDescent="0.4">
      <c r="A212" s="12" t="str">
        <f>Signal!A212</f>
        <v>CBH Sidings NG</v>
      </c>
      <c r="B212" s="12">
        <f>Signal!B212</f>
        <v>42</v>
      </c>
      <c r="C212" t="str">
        <f>Signal!C212</f>
        <v>Carnamah</v>
      </c>
      <c r="D212" s="204">
        <f>'DORC build-up'!I156</f>
        <v>1.3</v>
      </c>
      <c r="E212" s="188"/>
      <c r="F212" s="291">
        <f t="shared" si="5"/>
        <v>46538461.538461514</v>
      </c>
      <c r="G212" s="200">
        <f t="shared" si="6"/>
        <v>0</v>
      </c>
      <c r="H212" s="187">
        <f>$G$67*CRC!S156/CRC!$S$11</f>
        <v>0</v>
      </c>
    </row>
    <row r="213" spans="1:8" ht="13.9" x14ac:dyDescent="0.4">
      <c r="A213" s="12" t="str">
        <f>Signal!A213</f>
        <v>CBH Sidings NG</v>
      </c>
      <c r="B213" s="12">
        <f>Signal!B213</f>
        <v>42</v>
      </c>
      <c r="C213" t="str">
        <f>Signal!C213</f>
        <v>Cleary</v>
      </c>
      <c r="D213" s="204">
        <f>'DORC build-up'!I157</f>
        <v>1.2</v>
      </c>
      <c r="E213" s="188"/>
      <c r="F213" s="291">
        <f t="shared" si="5"/>
        <v>46538461.538461514</v>
      </c>
      <c r="G213" s="200">
        <f t="shared" si="6"/>
        <v>0</v>
      </c>
      <c r="H213" s="187">
        <f>$G$67*CRC!S157/CRC!$S$11</f>
        <v>0</v>
      </c>
    </row>
    <row r="214" spans="1:8" ht="13.9" x14ac:dyDescent="0.4">
      <c r="A214" s="12" t="str">
        <f>Signal!A214</f>
        <v>CBH Sidings NG</v>
      </c>
      <c r="B214" s="12">
        <f>Signal!B214</f>
        <v>42</v>
      </c>
      <c r="C214" t="str">
        <f>Signal!C214</f>
        <v>Coomberdale</v>
      </c>
      <c r="D214" s="204">
        <f>'DORC build-up'!I158</f>
        <v>1.3</v>
      </c>
      <c r="E214" s="188"/>
      <c r="F214" s="291">
        <f t="shared" si="5"/>
        <v>46538461.538461514</v>
      </c>
      <c r="G214" s="200">
        <f t="shared" si="6"/>
        <v>0</v>
      </c>
      <c r="H214" s="187">
        <f>$G$67*CRC!S158/CRC!$S$11</f>
        <v>0</v>
      </c>
    </row>
    <row r="215" spans="1:8" ht="13.9" x14ac:dyDescent="0.4">
      <c r="A215" s="12" t="str">
        <f>Signal!A215</f>
        <v>CBH Sidings NG</v>
      </c>
      <c r="B215" s="12">
        <f>Signal!B215</f>
        <v>42</v>
      </c>
      <c r="C215" t="str">
        <f>Signal!C215</f>
        <v>Coorow</v>
      </c>
      <c r="D215" s="204">
        <f>'DORC build-up'!I159</f>
        <v>1.3</v>
      </c>
      <c r="E215" s="188"/>
      <c r="F215" s="291">
        <f t="shared" si="5"/>
        <v>46538461.538461514</v>
      </c>
      <c r="G215" s="200">
        <f t="shared" si="6"/>
        <v>0</v>
      </c>
      <c r="H215" s="187">
        <f>$G$67*CRC!S159/CRC!$S$11</f>
        <v>0</v>
      </c>
    </row>
    <row r="216" spans="1:8" ht="13.9" x14ac:dyDescent="0.4">
      <c r="A216" s="12" t="str">
        <f>Signal!A216</f>
        <v>CBH Sidings NG</v>
      </c>
      <c r="B216" s="12">
        <f>Signal!B216</f>
        <v>42</v>
      </c>
      <c r="C216" t="str">
        <f>Signal!C216</f>
        <v>Cranbrook</v>
      </c>
      <c r="D216" s="204">
        <f>'DORC build-up'!I160</f>
        <v>1.3</v>
      </c>
      <c r="E216" s="188"/>
      <c r="F216" s="291">
        <f t="shared" si="5"/>
        <v>46538461.538461514</v>
      </c>
      <c r="G216" s="200">
        <f t="shared" si="6"/>
        <v>0</v>
      </c>
      <c r="H216" s="187">
        <f>$G$67*CRC!S160/CRC!$S$11</f>
        <v>0</v>
      </c>
    </row>
    <row r="217" spans="1:8" ht="13.9" x14ac:dyDescent="0.4">
      <c r="A217" s="12" t="str">
        <f>Signal!A217</f>
        <v>CBH Sidings NG</v>
      </c>
      <c r="B217" s="12">
        <f>Signal!B217</f>
        <v>42</v>
      </c>
      <c r="C217" t="str">
        <f>Signal!C217</f>
        <v>Dowerin</v>
      </c>
      <c r="D217" s="204">
        <f>'DORC build-up'!I161</f>
        <v>1.2</v>
      </c>
      <c r="E217" s="188"/>
      <c r="F217" s="291">
        <f t="shared" si="5"/>
        <v>46538461.538461514</v>
      </c>
      <c r="G217" s="200">
        <f t="shared" si="6"/>
        <v>0</v>
      </c>
      <c r="H217" s="187">
        <f>$G$67*CRC!S161/CRC!$S$11</f>
        <v>0</v>
      </c>
    </row>
    <row r="218" spans="1:8" ht="13.9" x14ac:dyDescent="0.4">
      <c r="A218" s="12" t="str">
        <f>Signal!A218</f>
        <v>CBH Sidings NG</v>
      </c>
      <c r="B218" s="12">
        <f>Signal!B218</f>
        <v>42</v>
      </c>
      <c r="C218" t="str">
        <f>Signal!C218</f>
        <v>Dumbleyung</v>
      </c>
      <c r="D218" s="204">
        <f>'DORC build-up'!I162</f>
        <v>1.3</v>
      </c>
      <c r="E218" s="188"/>
      <c r="F218" s="291">
        <f t="shared" si="5"/>
        <v>46538461.538461514</v>
      </c>
      <c r="G218" s="200">
        <f t="shared" si="6"/>
        <v>0</v>
      </c>
      <c r="H218" s="187">
        <f>$G$67*CRC!S162/CRC!$S$11</f>
        <v>0</v>
      </c>
    </row>
    <row r="219" spans="1:8" ht="13.9" x14ac:dyDescent="0.4">
      <c r="A219" s="12" t="str">
        <f>Signal!A219</f>
        <v>CBH Sidings NG</v>
      </c>
      <c r="B219" s="12">
        <f>Signal!B219</f>
        <v>42</v>
      </c>
      <c r="C219" t="str">
        <f>Signal!C219</f>
        <v>Ejanding</v>
      </c>
      <c r="D219" s="204">
        <f>'DORC build-up'!I163</f>
        <v>1.2</v>
      </c>
      <c r="E219" s="188"/>
      <c r="F219" s="291">
        <f t="shared" si="5"/>
        <v>46538461.538461514</v>
      </c>
      <c r="G219" s="200">
        <f t="shared" si="6"/>
        <v>0</v>
      </c>
      <c r="H219" s="187">
        <f>$G$67*CRC!S163/CRC!$S$11</f>
        <v>0</v>
      </c>
    </row>
    <row r="220" spans="1:8" ht="13.9" x14ac:dyDescent="0.4">
      <c r="A220" s="12" t="str">
        <f>Signal!A220</f>
        <v>CBH Sidings NG</v>
      </c>
      <c r="B220" s="12">
        <f>Signal!B220</f>
        <v>42</v>
      </c>
      <c r="C220" t="str">
        <f>Signal!C220</f>
        <v>Gabbin</v>
      </c>
      <c r="D220" s="204">
        <f>'DORC build-up'!I164</f>
        <v>1.2</v>
      </c>
      <c r="E220" s="188"/>
      <c r="F220" s="291">
        <f t="shared" si="5"/>
        <v>46538461.538461514</v>
      </c>
      <c r="G220" s="200">
        <f t="shared" si="6"/>
        <v>0</v>
      </c>
      <c r="H220" s="187">
        <f>$G$67*CRC!S164/CRC!$S$11</f>
        <v>0</v>
      </c>
    </row>
    <row r="221" spans="1:8" ht="13.9" x14ac:dyDescent="0.4">
      <c r="A221" s="12" t="str">
        <f>Signal!A221</f>
        <v>CBH Sidings NG</v>
      </c>
      <c r="B221" s="12">
        <f>Signal!B221</f>
        <v>42</v>
      </c>
      <c r="C221" t="str">
        <f>Signal!C221</f>
        <v>Goomalling</v>
      </c>
      <c r="D221" s="204">
        <f>'DORC build-up'!I165</f>
        <v>1.2</v>
      </c>
      <c r="E221" s="188"/>
      <c r="F221" s="291">
        <f t="shared" si="5"/>
        <v>46538461.538461514</v>
      </c>
      <c r="G221" s="200">
        <f t="shared" si="6"/>
        <v>0</v>
      </c>
      <c r="H221" s="187">
        <f>$G$67*CRC!S165/CRC!$S$11</f>
        <v>0</v>
      </c>
    </row>
    <row r="222" spans="1:8" ht="13.9" x14ac:dyDescent="0.4">
      <c r="A222" s="12" t="str">
        <f>Signal!A222</f>
        <v>CBH Sidings NG</v>
      </c>
      <c r="B222" s="12">
        <f>Signal!B222</f>
        <v>42</v>
      </c>
      <c r="C222" t="str">
        <f>Signal!C222</f>
        <v>Hyden</v>
      </c>
      <c r="D222" s="204">
        <f>'DORC build-up'!I166</f>
        <v>0</v>
      </c>
      <c r="E222" s="188"/>
      <c r="F222" s="291">
        <f t="shared" si="5"/>
        <v>46538461.538461514</v>
      </c>
      <c r="G222" s="200">
        <f t="shared" si="6"/>
        <v>0</v>
      </c>
      <c r="H222" s="187">
        <f>$G$67*CRC!S166/CRC!$S$11</f>
        <v>0</v>
      </c>
    </row>
    <row r="223" spans="1:8" ht="13.9" x14ac:dyDescent="0.4">
      <c r="A223" s="12" t="str">
        <f>Signal!A223</f>
        <v>CBH Sidings NG</v>
      </c>
      <c r="B223" s="12">
        <f>Signal!B223</f>
        <v>42</v>
      </c>
      <c r="C223" t="str">
        <f>Signal!C223</f>
        <v>Jennacubbine</v>
      </c>
      <c r="D223" s="204">
        <f>'DORC build-up'!I167</f>
        <v>1.2</v>
      </c>
      <c r="E223" s="188"/>
      <c r="F223" s="291">
        <f t="shared" si="5"/>
        <v>46538461.538461514</v>
      </c>
      <c r="G223" s="200">
        <f t="shared" si="6"/>
        <v>0</v>
      </c>
      <c r="H223" s="187">
        <f>$G$67*CRC!S167/CRC!$S$11</f>
        <v>0</v>
      </c>
    </row>
    <row r="224" spans="1:8" ht="13.9" x14ac:dyDescent="0.4">
      <c r="A224" s="12" t="str">
        <f>Signal!A224</f>
        <v>CBH Sidings NG</v>
      </c>
      <c r="B224" s="12">
        <f>Signal!B224</f>
        <v>42</v>
      </c>
      <c r="C224" t="str">
        <f>Signal!C224</f>
        <v>Kalannie</v>
      </c>
      <c r="D224" s="204">
        <f>'DORC build-up'!I168</f>
        <v>1.2</v>
      </c>
      <c r="E224" s="188"/>
      <c r="F224" s="291">
        <f t="shared" si="5"/>
        <v>46538461.538461514</v>
      </c>
      <c r="G224" s="200">
        <f t="shared" si="6"/>
        <v>0</v>
      </c>
      <c r="H224" s="187">
        <f>$G$67*CRC!S168/CRC!$S$11</f>
        <v>0</v>
      </c>
    </row>
    <row r="225" spans="1:8" ht="13.9" x14ac:dyDescent="0.4">
      <c r="A225" s="12" t="str">
        <f>Signal!A225</f>
        <v>CBH Sidings NG</v>
      </c>
      <c r="B225" s="12">
        <f>Signal!B225</f>
        <v>42</v>
      </c>
      <c r="C225" t="str">
        <f>Signal!C225</f>
        <v>Karlgarin</v>
      </c>
      <c r="D225" s="204">
        <f>'DORC build-up'!I169</f>
        <v>1.3</v>
      </c>
      <c r="E225" s="188"/>
      <c r="F225" s="291">
        <f t="shared" si="5"/>
        <v>46538461.538461514</v>
      </c>
      <c r="G225" s="200">
        <f t="shared" si="6"/>
        <v>0</v>
      </c>
      <c r="H225" s="187">
        <f>$G$67*CRC!S169/CRC!$S$11</f>
        <v>0</v>
      </c>
    </row>
    <row r="226" spans="1:8" ht="13.9" x14ac:dyDescent="0.4">
      <c r="A226" s="12" t="str">
        <f>Signal!A226</f>
        <v>CBH Sidings NG</v>
      </c>
      <c r="B226" s="12">
        <f>Signal!B226</f>
        <v>42</v>
      </c>
      <c r="C226" t="str">
        <f>Signal!C226</f>
        <v>Katanning</v>
      </c>
      <c r="D226" s="204">
        <f>'DORC build-up'!I170</f>
        <v>1.3</v>
      </c>
      <c r="E226" s="188"/>
      <c r="F226" s="291">
        <f t="shared" si="5"/>
        <v>46538461.538461514</v>
      </c>
      <c r="G226" s="200">
        <f t="shared" si="6"/>
        <v>0</v>
      </c>
      <c r="H226" s="187">
        <f>$G$67*CRC!S170/CRC!$S$11</f>
        <v>0</v>
      </c>
    </row>
    <row r="227" spans="1:8" ht="13.9" x14ac:dyDescent="0.4">
      <c r="A227" s="12" t="str">
        <f>Signal!A227</f>
        <v>CBH Sidings NG</v>
      </c>
      <c r="B227" s="12">
        <f>Signal!B227</f>
        <v>42</v>
      </c>
      <c r="C227" t="str">
        <f>Signal!C227</f>
        <v>Kirwan</v>
      </c>
      <c r="D227" s="204">
        <f>'DORC build-up'!I171</f>
        <v>1.2</v>
      </c>
      <c r="E227" s="188"/>
      <c r="F227" s="291">
        <f t="shared" si="5"/>
        <v>46538461.538461514</v>
      </c>
      <c r="G227" s="200">
        <f t="shared" si="6"/>
        <v>0</v>
      </c>
      <c r="H227" s="187">
        <f>$G$67*CRC!S171/CRC!$S$11</f>
        <v>0</v>
      </c>
    </row>
    <row r="228" spans="1:8" ht="13.9" x14ac:dyDescent="0.4">
      <c r="A228" s="12" t="str">
        <f>Signal!A228</f>
        <v>CBH Sidings NG</v>
      </c>
      <c r="B228" s="12">
        <f>Signal!B228</f>
        <v>42</v>
      </c>
      <c r="C228" t="str">
        <f>Signal!C228</f>
        <v>Kondut</v>
      </c>
      <c r="D228" s="204">
        <f>'DORC build-up'!I172</f>
        <v>1.2</v>
      </c>
      <c r="E228" s="188"/>
      <c r="F228" s="291">
        <f t="shared" si="5"/>
        <v>46538461.538461514</v>
      </c>
      <c r="G228" s="200">
        <f t="shared" si="6"/>
        <v>0</v>
      </c>
      <c r="H228" s="187">
        <f>$G$67*CRC!S172/CRC!$S$11</f>
        <v>0</v>
      </c>
    </row>
    <row r="229" spans="1:8" ht="13.9" x14ac:dyDescent="0.4">
      <c r="A229" s="12" t="str">
        <f>Signal!A229</f>
        <v>CBH Sidings NG</v>
      </c>
      <c r="B229" s="12">
        <f>Signal!B229</f>
        <v>42</v>
      </c>
      <c r="C229" t="str">
        <f>Signal!C229</f>
        <v>Konnongorring</v>
      </c>
      <c r="D229" s="204">
        <f>'DORC build-up'!I173</f>
        <v>1.2</v>
      </c>
      <c r="E229" s="188"/>
      <c r="F229" s="291">
        <f t="shared" si="5"/>
        <v>46538461.538461514</v>
      </c>
      <c r="G229" s="200">
        <f t="shared" si="6"/>
        <v>0</v>
      </c>
      <c r="H229" s="187">
        <f>$G$67*CRC!S173/CRC!$S$11</f>
        <v>0</v>
      </c>
    </row>
    <row r="230" spans="1:8" ht="13.9" x14ac:dyDescent="0.4">
      <c r="A230" s="12" t="str">
        <f>Signal!A230</f>
        <v>CBH Sidings NG</v>
      </c>
      <c r="B230" s="12">
        <f>Signal!B230</f>
        <v>42</v>
      </c>
      <c r="C230" t="str">
        <f>Signal!C230</f>
        <v>Koorda</v>
      </c>
      <c r="D230" s="204">
        <f>'DORC build-up'!I174</f>
        <v>1.2</v>
      </c>
      <c r="E230" s="188"/>
      <c r="F230" s="291">
        <f t="shared" si="5"/>
        <v>46538461.538461514</v>
      </c>
      <c r="G230" s="200">
        <f t="shared" si="6"/>
        <v>0</v>
      </c>
      <c r="H230" s="187">
        <f>$G$67*CRC!S174/CRC!$S$11</f>
        <v>0</v>
      </c>
    </row>
    <row r="231" spans="1:8" ht="13.9" x14ac:dyDescent="0.4">
      <c r="A231" s="12" t="str">
        <f>Signal!A231</f>
        <v>CBH Sidings NG</v>
      </c>
      <c r="B231" s="12">
        <f>Signal!B231</f>
        <v>42</v>
      </c>
      <c r="C231" t="str">
        <f>Signal!C231</f>
        <v>Kuender</v>
      </c>
      <c r="D231" s="204">
        <f>'DORC build-up'!I175</f>
        <v>1.3</v>
      </c>
      <c r="E231" s="188"/>
      <c r="F231" s="291">
        <f t="shared" si="5"/>
        <v>46538461.538461514</v>
      </c>
      <c r="G231" s="200">
        <f t="shared" si="6"/>
        <v>0</v>
      </c>
      <c r="H231" s="187">
        <f>$G$67*CRC!S175/CRC!$S$11</f>
        <v>0</v>
      </c>
    </row>
    <row r="232" spans="1:8" ht="13.9" x14ac:dyDescent="0.4">
      <c r="A232" s="12" t="str">
        <f>Signal!A232</f>
        <v>CBH Sidings NG</v>
      </c>
      <c r="B232" s="12">
        <f>Signal!B232</f>
        <v>42</v>
      </c>
      <c r="C232" t="str">
        <f>Signal!C232</f>
        <v>Kukerin</v>
      </c>
      <c r="D232" s="204">
        <f>'DORC build-up'!I176</f>
        <v>1.3</v>
      </c>
      <c r="E232" s="188"/>
      <c r="F232" s="291">
        <f t="shared" si="5"/>
        <v>46538461.538461514</v>
      </c>
      <c r="G232" s="200">
        <f t="shared" si="6"/>
        <v>0</v>
      </c>
      <c r="H232" s="187">
        <f>$G$67*CRC!S176/CRC!$S$11</f>
        <v>0</v>
      </c>
    </row>
    <row r="233" spans="1:8" ht="13.9" x14ac:dyDescent="0.4">
      <c r="A233" s="12" t="str">
        <f>Signal!A233</f>
        <v>CBH Sidings NG</v>
      </c>
      <c r="B233" s="12">
        <f>Signal!B233</f>
        <v>42</v>
      </c>
      <c r="C233" t="str">
        <f>Signal!C233</f>
        <v>Kulja</v>
      </c>
      <c r="D233" s="204">
        <f>'DORC build-up'!I177</f>
        <v>1.2</v>
      </c>
      <c r="E233" s="188"/>
      <c r="F233" s="291">
        <f t="shared" si="5"/>
        <v>46538461.538461514</v>
      </c>
      <c r="G233" s="200">
        <f t="shared" si="6"/>
        <v>0</v>
      </c>
      <c r="H233" s="187">
        <f>$G$67*CRC!S177/CRC!$S$11</f>
        <v>0</v>
      </c>
    </row>
    <row r="234" spans="1:8" ht="13.9" x14ac:dyDescent="0.4">
      <c r="A234" s="12" t="str">
        <f>Signal!A234</f>
        <v>CBH Sidings NG</v>
      </c>
      <c r="B234" s="12">
        <f>Signal!B234</f>
        <v>42</v>
      </c>
      <c r="C234" t="str">
        <f>Signal!C234</f>
        <v>Lake Grace</v>
      </c>
      <c r="D234" s="204">
        <f>'DORC build-up'!I178</f>
        <v>1.3</v>
      </c>
      <c r="E234" s="188"/>
      <c r="F234" s="291">
        <f t="shared" si="5"/>
        <v>46538461.538461514</v>
      </c>
      <c r="G234" s="200">
        <f t="shared" si="6"/>
        <v>0</v>
      </c>
      <c r="H234" s="187">
        <f>$G$67*CRC!S178/CRC!$S$11</f>
        <v>0</v>
      </c>
    </row>
    <row r="235" spans="1:8" ht="13.9" x14ac:dyDescent="0.4">
      <c r="A235" s="12" t="str">
        <f>Signal!A235</f>
        <v>CBH Sidings NG</v>
      </c>
      <c r="B235" s="12">
        <f>Signal!B235</f>
        <v>42</v>
      </c>
      <c r="C235" t="str">
        <f>Signal!C235</f>
        <v>Latham</v>
      </c>
      <c r="D235" s="204">
        <f>'DORC build-up'!I179</f>
        <v>1.3</v>
      </c>
      <c r="E235" s="188"/>
      <c r="F235" s="291">
        <f t="shared" si="5"/>
        <v>46538461.538461514</v>
      </c>
      <c r="G235" s="200">
        <f t="shared" si="6"/>
        <v>0</v>
      </c>
      <c r="H235" s="187">
        <f>$G$67*CRC!S179/CRC!$S$11</f>
        <v>0</v>
      </c>
    </row>
    <row r="236" spans="1:8" ht="13.9" x14ac:dyDescent="0.4">
      <c r="A236" s="12" t="str">
        <f>Signal!A236</f>
        <v>CBH Sidings NG</v>
      </c>
      <c r="B236" s="12">
        <f>Signal!B236</f>
        <v>42</v>
      </c>
      <c r="C236" t="str">
        <f>Signal!C236</f>
        <v>Manmanning</v>
      </c>
      <c r="D236" s="204">
        <f>'DORC build-up'!I180</f>
        <v>1.2</v>
      </c>
      <c r="E236" s="188"/>
      <c r="F236" s="291">
        <f t="shared" si="5"/>
        <v>46538461.538461514</v>
      </c>
      <c r="G236" s="200">
        <f t="shared" si="6"/>
        <v>0</v>
      </c>
      <c r="H236" s="187">
        <f>$G$67*CRC!S180/CRC!$S$11</f>
        <v>0</v>
      </c>
    </row>
    <row r="237" spans="1:8" ht="13.9" x14ac:dyDescent="0.4">
      <c r="A237" s="12" t="str">
        <f>Signal!A237</f>
        <v>CBH Sidings NG</v>
      </c>
      <c r="B237" s="12">
        <f>Signal!B237</f>
        <v>42</v>
      </c>
      <c r="C237" t="str">
        <f>Signal!C237</f>
        <v>Marchagee</v>
      </c>
      <c r="D237" s="204">
        <f>'DORC build-up'!I181</f>
        <v>1.3</v>
      </c>
      <c r="E237" s="188"/>
      <c r="F237" s="291">
        <f t="shared" si="5"/>
        <v>46538461.538461514</v>
      </c>
      <c r="G237" s="200">
        <f t="shared" si="6"/>
        <v>0</v>
      </c>
      <c r="H237" s="187">
        <f>$G$67*CRC!S181/CRC!$S$11</f>
        <v>0</v>
      </c>
    </row>
    <row r="238" spans="1:8" ht="13.9" x14ac:dyDescent="0.4">
      <c r="A238" s="12" t="str">
        <f>Signal!A238</f>
        <v>CBH Sidings NG</v>
      </c>
      <c r="B238" s="12">
        <f>Signal!B238</f>
        <v>42</v>
      </c>
      <c r="C238" t="str">
        <f>Signal!C238</f>
        <v>Maya</v>
      </c>
      <c r="D238" s="204">
        <f>'DORC build-up'!I182</f>
        <v>1.3</v>
      </c>
      <c r="E238" s="188"/>
      <c r="F238" s="291">
        <f t="shared" si="5"/>
        <v>46538461.538461514</v>
      </c>
      <c r="G238" s="200">
        <f t="shared" si="6"/>
        <v>0</v>
      </c>
      <c r="H238" s="187">
        <f>$G$67*CRC!S182/CRC!$S$11</f>
        <v>0</v>
      </c>
    </row>
    <row r="239" spans="1:8" ht="13.9" x14ac:dyDescent="0.4">
      <c r="A239" s="12" t="str">
        <f>Signal!A239</f>
        <v>CBH Sidings NG</v>
      </c>
      <c r="B239" s="12">
        <f>Signal!B239</f>
        <v>42</v>
      </c>
      <c r="C239" t="str">
        <f>Signal!C239</f>
        <v>McLevie</v>
      </c>
      <c r="D239" s="204">
        <f>'DORC build-up'!I183</f>
        <v>1.2</v>
      </c>
      <c r="E239" s="188"/>
      <c r="F239" s="291">
        <f t="shared" si="5"/>
        <v>46538461.538461514</v>
      </c>
      <c r="G239" s="200">
        <f t="shared" si="6"/>
        <v>0</v>
      </c>
      <c r="H239" s="187">
        <f>$G$67*CRC!S183/CRC!$S$11</f>
        <v>0</v>
      </c>
    </row>
    <row r="240" spans="1:8" ht="13.9" x14ac:dyDescent="0.4">
      <c r="A240" s="12" t="str">
        <f>Signal!A240</f>
        <v>CBH Sidings NG</v>
      </c>
      <c r="B240" s="12">
        <f>Signal!B240</f>
        <v>42</v>
      </c>
      <c r="C240" t="str">
        <f>Signal!C240</f>
        <v>Miling</v>
      </c>
      <c r="D240" s="204">
        <f>'DORC build-up'!I184</f>
        <v>1.2</v>
      </c>
      <c r="E240" s="188"/>
      <c r="F240" s="291">
        <f t="shared" si="5"/>
        <v>46538461.538461514</v>
      </c>
      <c r="G240" s="200">
        <f t="shared" si="6"/>
        <v>0</v>
      </c>
      <c r="H240" s="187">
        <f>$G$67*CRC!S184/CRC!$S$11</f>
        <v>0</v>
      </c>
    </row>
    <row r="241" spans="1:8" ht="13.9" x14ac:dyDescent="0.4">
      <c r="A241" s="12" t="str">
        <f>Signal!A241</f>
        <v>CBH Sidings NG</v>
      </c>
      <c r="B241" s="12">
        <f>Signal!B241</f>
        <v>42</v>
      </c>
      <c r="C241" t="str">
        <f>Signal!C241</f>
        <v>Mingenew</v>
      </c>
      <c r="D241" s="204">
        <f>'DORC build-up'!I185</f>
        <v>1.3</v>
      </c>
      <c r="E241" s="188"/>
      <c r="F241" s="291">
        <f t="shared" si="5"/>
        <v>46538461.538461514</v>
      </c>
      <c r="G241" s="200">
        <f t="shared" si="6"/>
        <v>0</v>
      </c>
      <c r="H241" s="187">
        <f>$G$67*CRC!S185/CRC!$S$11</f>
        <v>0</v>
      </c>
    </row>
    <row r="242" spans="1:8" ht="13.9" x14ac:dyDescent="0.4">
      <c r="A242" s="12" t="str">
        <f>Signal!A242</f>
        <v>CBH Sidings NG</v>
      </c>
      <c r="B242" s="12">
        <f>Signal!B242</f>
        <v>42</v>
      </c>
      <c r="C242" t="str">
        <f>Signal!C242</f>
        <v>Mogumber</v>
      </c>
      <c r="D242" s="204">
        <f>'DORC build-up'!I186</f>
        <v>1.3</v>
      </c>
      <c r="E242" s="188"/>
      <c r="F242" s="291">
        <f t="shared" si="5"/>
        <v>46538461.538461514</v>
      </c>
      <c r="G242" s="200">
        <f t="shared" si="6"/>
        <v>0</v>
      </c>
      <c r="H242" s="187">
        <f>$G$67*CRC!S186/CRC!$S$11</f>
        <v>0</v>
      </c>
    </row>
    <row r="243" spans="1:8" ht="13.9" x14ac:dyDescent="0.4">
      <c r="A243" s="12" t="str">
        <f>Signal!A243</f>
        <v>CBH Sidings NG</v>
      </c>
      <c r="B243" s="12">
        <f>Signal!B243</f>
        <v>42</v>
      </c>
      <c r="C243" t="str">
        <f>Signal!C243</f>
        <v>Moora</v>
      </c>
      <c r="D243" s="204">
        <f>'DORC build-up'!I187</f>
        <v>1.3</v>
      </c>
      <c r="E243" s="188"/>
      <c r="F243" s="291">
        <f t="shared" si="5"/>
        <v>46538461.538461514</v>
      </c>
      <c r="G243" s="200">
        <f t="shared" si="6"/>
        <v>0</v>
      </c>
      <c r="H243" s="187">
        <f>$G$67*CRC!S187/CRC!$S$11</f>
        <v>0</v>
      </c>
    </row>
    <row r="244" spans="1:8" ht="13.9" x14ac:dyDescent="0.4">
      <c r="A244" s="12" t="str">
        <f>Signal!A244</f>
        <v>CBH Sidings NG</v>
      </c>
      <c r="B244" s="12">
        <f>Signal!B244</f>
        <v>42</v>
      </c>
      <c r="C244" t="str">
        <f>Signal!C244</f>
        <v>Morawa</v>
      </c>
      <c r="D244" s="204">
        <f>'DORC build-up'!I188</f>
        <v>1.3</v>
      </c>
      <c r="E244" s="188"/>
      <c r="F244" s="291">
        <f t="shared" si="5"/>
        <v>46538461.538461514</v>
      </c>
      <c r="G244" s="200">
        <f t="shared" si="6"/>
        <v>0</v>
      </c>
      <c r="H244" s="187">
        <f>$G$67*CRC!S188/CRC!$S$11</f>
        <v>0</v>
      </c>
    </row>
    <row r="245" spans="1:8" ht="13.9" x14ac:dyDescent="0.4">
      <c r="A245" s="12" t="str">
        <f>Signal!A245</f>
        <v>CBH Sidings NG</v>
      </c>
      <c r="B245" s="12">
        <f>Signal!B245</f>
        <v>42</v>
      </c>
      <c r="C245" t="str">
        <f>Signal!C245</f>
        <v>Moulyinning</v>
      </c>
      <c r="D245" s="204">
        <f>'DORC build-up'!I189</f>
        <v>1.3</v>
      </c>
      <c r="E245" s="188"/>
      <c r="F245" s="291">
        <f t="shared" si="5"/>
        <v>46538461.538461514</v>
      </c>
      <c r="G245" s="200">
        <f t="shared" si="6"/>
        <v>0</v>
      </c>
      <c r="H245" s="187">
        <f>$G$67*CRC!S189/CRC!$S$11</f>
        <v>0</v>
      </c>
    </row>
    <row r="246" spans="1:8" ht="13.9" x14ac:dyDescent="0.4">
      <c r="A246" s="12" t="str">
        <f>Signal!A246</f>
        <v>CBH Sidings NG</v>
      </c>
      <c r="B246" s="12">
        <f>Signal!B246</f>
        <v>42</v>
      </c>
      <c r="C246" t="str">
        <f>Signal!C246</f>
        <v>Mount Kokeby</v>
      </c>
      <c r="D246" s="204">
        <f>'DORC build-up'!I190</f>
        <v>1.3</v>
      </c>
      <c r="E246" s="188"/>
      <c r="F246" s="291">
        <f t="shared" si="5"/>
        <v>46538461.538461514</v>
      </c>
      <c r="G246" s="200">
        <f t="shared" si="6"/>
        <v>0</v>
      </c>
      <c r="H246" s="187">
        <f>$G$67*CRC!S190/CRC!$S$11</f>
        <v>0</v>
      </c>
    </row>
    <row r="247" spans="1:8" ht="13.9" x14ac:dyDescent="0.4">
      <c r="A247" s="12" t="str">
        <f>Signal!A247</f>
        <v>CBH Sidings NG</v>
      </c>
      <c r="B247" s="12">
        <f>Signal!B247</f>
        <v>42</v>
      </c>
      <c r="C247" t="str">
        <f>Signal!C247</f>
        <v>Mukinbudin</v>
      </c>
      <c r="D247" s="204">
        <f>'DORC build-up'!I191</f>
        <v>1.2</v>
      </c>
      <c r="E247" s="188"/>
      <c r="F247" s="291">
        <f t="shared" si="5"/>
        <v>46538461.538461514</v>
      </c>
      <c r="G247" s="200">
        <f t="shared" si="6"/>
        <v>0</v>
      </c>
      <c r="H247" s="187">
        <f>$G$67*CRC!S191/CRC!$S$11</f>
        <v>81590.662896657479</v>
      </c>
    </row>
    <row r="248" spans="1:8" ht="13.9" x14ac:dyDescent="0.4">
      <c r="A248" s="12" t="str">
        <f>Signal!A248</f>
        <v>CBH Sidings NG</v>
      </c>
      <c r="B248" s="12">
        <f>Signal!B248</f>
        <v>42</v>
      </c>
      <c r="C248" t="str">
        <f>Signal!C248</f>
        <v>Mullewa</v>
      </c>
      <c r="D248" s="204">
        <f>'DORC build-up'!I192</f>
        <v>1.3</v>
      </c>
      <c r="E248" s="188"/>
      <c r="F248" s="291">
        <f t="shared" si="5"/>
        <v>46538461.538461514</v>
      </c>
      <c r="G248" s="200">
        <f t="shared" si="6"/>
        <v>0</v>
      </c>
      <c r="H248" s="187">
        <f>$G$67*CRC!S192/CRC!$S$11</f>
        <v>0</v>
      </c>
    </row>
    <row r="249" spans="1:8" ht="13.9" x14ac:dyDescent="0.4">
      <c r="A249" s="12" t="str">
        <f>Signal!A249</f>
        <v>CBH Sidings NG</v>
      </c>
      <c r="B249" s="12">
        <f>Signal!B249</f>
        <v>42</v>
      </c>
      <c r="C249" t="str">
        <f>Signal!C249</f>
        <v>Narrogin</v>
      </c>
      <c r="D249" s="204">
        <f>'DORC build-up'!I193</f>
        <v>1.3</v>
      </c>
      <c r="E249" s="188"/>
      <c r="F249" s="291">
        <f t="shared" si="5"/>
        <v>46538461.538461514</v>
      </c>
      <c r="G249" s="200">
        <f t="shared" si="6"/>
        <v>0</v>
      </c>
      <c r="H249" s="187">
        <f>$G$67*CRC!S193/CRC!$S$11</f>
        <v>0</v>
      </c>
    </row>
    <row r="250" spans="1:8" ht="13.9" x14ac:dyDescent="0.4">
      <c r="A250" s="12" t="str">
        <f>Signal!A250</f>
        <v>CBH Sidings NG</v>
      </c>
      <c r="B250" s="12">
        <f>Signal!B250</f>
        <v>42</v>
      </c>
      <c r="C250" t="str">
        <f>Signal!C250</f>
        <v>Newdegate</v>
      </c>
      <c r="D250" s="204">
        <f>'DORC build-up'!I194</f>
        <v>1.3</v>
      </c>
      <c r="E250" s="188"/>
      <c r="F250" s="291">
        <f t="shared" si="5"/>
        <v>46538461.538461514</v>
      </c>
      <c r="G250" s="200">
        <f t="shared" si="6"/>
        <v>0</v>
      </c>
      <c r="H250" s="187">
        <f>$G$67*CRC!S194/CRC!$S$11</f>
        <v>0</v>
      </c>
    </row>
    <row r="251" spans="1:8" ht="13.9" x14ac:dyDescent="0.4">
      <c r="A251" s="12" t="str">
        <f>Signal!A251</f>
        <v>CBH Sidings NG</v>
      </c>
      <c r="B251" s="12">
        <f>Signal!B251</f>
        <v>42</v>
      </c>
      <c r="C251" t="str">
        <f>Signal!C251</f>
        <v>Perenjori</v>
      </c>
      <c r="D251" s="204">
        <f>'DORC build-up'!I195</f>
        <v>1.3</v>
      </c>
      <c r="E251" s="188"/>
      <c r="F251" s="291">
        <f t="shared" si="5"/>
        <v>46538461.538461514</v>
      </c>
      <c r="G251" s="200">
        <f t="shared" si="6"/>
        <v>0</v>
      </c>
      <c r="H251" s="187">
        <f>$G$67*CRC!S195/CRC!$S$11</f>
        <v>0</v>
      </c>
    </row>
    <row r="252" spans="1:8" ht="13.9" x14ac:dyDescent="0.4">
      <c r="A252" s="12" t="str">
        <f>Signal!A252</f>
        <v>CBH Sidings NG</v>
      </c>
      <c r="B252" s="12">
        <f>Signal!B252</f>
        <v>42</v>
      </c>
      <c r="C252" t="str">
        <f>Signal!C252</f>
        <v>Piawanning</v>
      </c>
      <c r="D252" s="204">
        <f>'DORC build-up'!I196</f>
        <v>1.2</v>
      </c>
      <c r="E252" s="188"/>
      <c r="F252" s="291">
        <f t="shared" si="5"/>
        <v>46538461.538461514</v>
      </c>
      <c r="G252" s="200">
        <f t="shared" si="6"/>
        <v>0</v>
      </c>
      <c r="H252" s="187">
        <f>$G$67*CRC!S196/CRC!$S$11</f>
        <v>0</v>
      </c>
    </row>
    <row r="253" spans="1:8" ht="13.9" x14ac:dyDescent="0.4">
      <c r="A253" s="12" t="str">
        <f>Signal!A253</f>
        <v>CBH Sidings NG</v>
      </c>
      <c r="B253" s="12">
        <f>Signal!B253</f>
        <v>42</v>
      </c>
      <c r="C253" t="str">
        <f>Signal!C253</f>
        <v>Pingaring</v>
      </c>
      <c r="D253" s="204">
        <f>'DORC build-up'!I197</f>
        <v>1.3</v>
      </c>
      <c r="E253" s="188"/>
      <c r="F253" s="291">
        <f t="shared" si="5"/>
        <v>46538461.538461514</v>
      </c>
      <c r="G253" s="200">
        <f t="shared" si="6"/>
        <v>0</v>
      </c>
      <c r="H253" s="187">
        <f>$G$67*CRC!S197/CRC!$S$11</f>
        <v>0</v>
      </c>
    </row>
    <row r="254" spans="1:8" ht="13.9" x14ac:dyDescent="0.4">
      <c r="A254" s="12" t="str">
        <f>Signal!A254</f>
        <v>CBH Sidings NG</v>
      </c>
      <c r="B254" s="12">
        <f>Signal!B254</f>
        <v>42</v>
      </c>
      <c r="C254" t="str">
        <f>Signal!C254</f>
        <v>Pithara</v>
      </c>
      <c r="D254" s="204">
        <f>'DORC build-up'!I198</f>
        <v>1.2</v>
      </c>
      <c r="E254" s="188"/>
      <c r="F254" s="291">
        <f t="shared" si="5"/>
        <v>46538461.538461514</v>
      </c>
      <c r="G254" s="200">
        <f t="shared" si="6"/>
        <v>0</v>
      </c>
      <c r="H254" s="187">
        <f>$G$67*CRC!S198/CRC!$S$11</f>
        <v>0</v>
      </c>
    </row>
    <row r="255" spans="1:8" ht="13.9" x14ac:dyDescent="0.4">
      <c r="A255" s="12" t="str">
        <f>Signal!A255</f>
        <v>CBH Sidings NG</v>
      </c>
      <c r="B255" s="12">
        <f>Signal!B255</f>
        <v>42</v>
      </c>
      <c r="C255" t="str">
        <f>Signal!C255</f>
        <v>Tambellup</v>
      </c>
      <c r="D255" s="204">
        <f>'DORC build-up'!I199</f>
        <v>1.3</v>
      </c>
      <c r="E255" s="188"/>
      <c r="F255" s="291">
        <f t="shared" si="5"/>
        <v>46538461.538461514</v>
      </c>
      <c r="G255" s="200">
        <f t="shared" si="6"/>
        <v>0</v>
      </c>
      <c r="H255" s="187">
        <f>$G$67*CRC!S199/CRC!$S$11</f>
        <v>0</v>
      </c>
    </row>
    <row r="256" spans="1:8" ht="13.9" x14ac:dyDescent="0.4">
      <c r="A256" s="12" t="str">
        <f>Signal!A256</f>
        <v>CBH Sidings NG</v>
      </c>
      <c r="B256" s="12">
        <f>Signal!B256</f>
        <v>42</v>
      </c>
      <c r="C256" t="str">
        <f>Signal!C256</f>
        <v>Tarin Rock</v>
      </c>
      <c r="D256" s="204">
        <f>'DORC build-up'!I200</f>
        <v>1.3</v>
      </c>
      <c r="E256" s="188"/>
      <c r="F256" s="291">
        <f t="shared" si="5"/>
        <v>46538461.538461514</v>
      </c>
      <c r="G256" s="200">
        <f t="shared" si="6"/>
        <v>0</v>
      </c>
      <c r="H256" s="187">
        <f>$G$67*CRC!S200/CRC!$S$11</f>
        <v>0</v>
      </c>
    </row>
    <row r="257" spans="1:8" ht="13.9" x14ac:dyDescent="0.4">
      <c r="A257" s="12" t="str">
        <f>Signal!A257</f>
        <v>CBH Sidings NG</v>
      </c>
      <c r="B257" s="12">
        <f>Signal!B257</f>
        <v>42</v>
      </c>
      <c r="C257" t="str">
        <f>Signal!C257</f>
        <v>Three Springs</v>
      </c>
      <c r="D257" s="204">
        <f>'DORC build-up'!I201</f>
        <v>1.3</v>
      </c>
      <c r="E257" s="188"/>
      <c r="F257" s="291">
        <f t="shared" si="5"/>
        <v>46538461.538461514</v>
      </c>
      <c r="G257" s="200">
        <f t="shared" si="6"/>
        <v>0</v>
      </c>
      <c r="H257" s="187">
        <f>$G$67*CRC!S201/CRC!$S$11</f>
        <v>0</v>
      </c>
    </row>
    <row r="258" spans="1:8" ht="13.9" x14ac:dyDescent="0.4">
      <c r="A258" s="12" t="str">
        <f>Signal!A258</f>
        <v>CBH Sidings NG</v>
      </c>
      <c r="B258" s="12">
        <f>Signal!B258</f>
        <v>42</v>
      </c>
      <c r="C258" t="str">
        <f>Signal!C258</f>
        <v>Wagin</v>
      </c>
      <c r="D258" s="204">
        <f>'DORC build-up'!I202</f>
        <v>1.3</v>
      </c>
      <c r="E258" s="188"/>
      <c r="F258" s="291">
        <f t="shared" si="5"/>
        <v>46538461.538461514</v>
      </c>
      <c r="G258" s="200">
        <f t="shared" si="6"/>
        <v>0</v>
      </c>
      <c r="H258" s="187">
        <f>$G$67*CRC!S202/CRC!$S$11</f>
        <v>0</v>
      </c>
    </row>
    <row r="259" spans="1:8" ht="13.9" x14ac:dyDescent="0.4">
      <c r="A259" s="12" t="str">
        <f>Signal!A259</f>
        <v>CBH Sidings NG</v>
      </c>
      <c r="B259" s="12">
        <f>Signal!B259</f>
        <v>42</v>
      </c>
      <c r="C259" t="str">
        <f>Signal!C259</f>
        <v>Watheroo</v>
      </c>
      <c r="D259" s="204">
        <f>'DORC build-up'!I203</f>
        <v>1.3</v>
      </c>
      <c r="E259" s="188"/>
      <c r="F259" s="291">
        <f t="shared" si="5"/>
        <v>46538461.538461514</v>
      </c>
      <c r="G259" s="200">
        <f t="shared" si="6"/>
        <v>0</v>
      </c>
      <c r="H259" s="187">
        <f>$G$67*CRC!S203/CRC!$S$11</f>
        <v>0</v>
      </c>
    </row>
    <row r="260" spans="1:8" ht="13.9" x14ac:dyDescent="0.4">
      <c r="A260" s="12" t="str">
        <f>Signal!A260</f>
        <v>CBH Sidings NG</v>
      </c>
      <c r="B260" s="12">
        <f>Signal!B260</f>
        <v>42</v>
      </c>
      <c r="C260" t="str">
        <f>Signal!C260</f>
        <v>Welbungin</v>
      </c>
      <c r="D260" s="204">
        <f>'DORC build-up'!I204</f>
        <v>1.2</v>
      </c>
      <c r="E260" s="188"/>
      <c r="F260" s="291">
        <f t="shared" si="5"/>
        <v>46538461.538461514</v>
      </c>
      <c r="G260" s="200">
        <f t="shared" si="6"/>
        <v>0</v>
      </c>
      <c r="H260" s="187">
        <f>$G$67*CRC!S204/CRC!$S$11</f>
        <v>0</v>
      </c>
    </row>
    <row r="261" spans="1:8" ht="13.9" x14ac:dyDescent="0.4">
      <c r="A261" s="12" t="str">
        <f>Signal!A261</f>
        <v>CBH Sidings NG</v>
      </c>
      <c r="B261" s="12">
        <f>Signal!B261</f>
        <v>42</v>
      </c>
      <c r="C261" t="str">
        <f>Signal!C261</f>
        <v>Wongan Hills</v>
      </c>
      <c r="D261" s="204">
        <f>'DORC build-up'!I205</f>
        <v>1.2</v>
      </c>
      <c r="E261" s="188"/>
      <c r="F261" s="291">
        <f t="shared" ref="F261:F289" si="7">J$14</f>
        <v>46538461.538461514</v>
      </c>
      <c r="G261" s="200">
        <f t="shared" si="6"/>
        <v>0</v>
      </c>
      <c r="H261" s="187">
        <f>$G$67*CRC!S205/CRC!$S$11</f>
        <v>0</v>
      </c>
    </row>
    <row r="262" spans="1:8" ht="13.9" x14ac:dyDescent="0.4">
      <c r="A262" s="12" t="str">
        <f>Signal!A262</f>
        <v>CBH Sidings NG</v>
      </c>
      <c r="B262" s="12">
        <f>Signal!B262</f>
        <v>42</v>
      </c>
      <c r="C262" t="str">
        <f>Signal!C262</f>
        <v>Woodanilling</v>
      </c>
      <c r="D262" s="204">
        <f>'DORC build-up'!I206</f>
        <v>1.3</v>
      </c>
      <c r="E262" s="188"/>
      <c r="F262" s="291">
        <f t="shared" si="7"/>
        <v>46538461.538461514</v>
      </c>
      <c r="G262" s="200">
        <f t="shared" ref="G262:G289" si="8">E262*F262*D262</f>
        <v>0</v>
      </c>
      <c r="H262" s="187">
        <f>$G$67*CRC!S206/CRC!$S$11</f>
        <v>0</v>
      </c>
    </row>
    <row r="263" spans="1:8" ht="13.9" x14ac:dyDescent="0.4">
      <c r="A263" s="12" t="str">
        <f>Signal!A263</f>
        <v>CBH Sidings NG</v>
      </c>
      <c r="B263" s="12">
        <f>Signal!B263</f>
        <v>42</v>
      </c>
      <c r="C263" t="str">
        <f>Signal!C263</f>
        <v>Wyalkatchem</v>
      </c>
      <c r="D263" s="204">
        <f>'DORC build-up'!I207</f>
        <v>1.2</v>
      </c>
      <c r="E263" s="188"/>
      <c r="F263" s="291">
        <f t="shared" si="7"/>
        <v>46538461.538461514</v>
      </c>
      <c r="G263" s="200">
        <f t="shared" si="8"/>
        <v>0</v>
      </c>
      <c r="H263" s="187">
        <f>$G$67*CRC!S207/CRC!$S$11</f>
        <v>0</v>
      </c>
    </row>
    <row r="264" spans="1:8" ht="13.9" x14ac:dyDescent="0.4">
      <c r="A264" s="12" t="str">
        <f>Signal!A264</f>
        <v>CBH Sidings NG</v>
      </c>
      <c r="B264" s="12">
        <f>Signal!B264</f>
        <v>42</v>
      </c>
      <c r="C264" t="str">
        <f>Signal!C264</f>
        <v>Yerecoin</v>
      </c>
      <c r="D264" s="204">
        <f>'DORC build-up'!I208</f>
        <v>1.2</v>
      </c>
      <c r="E264" s="188"/>
      <c r="F264" s="291">
        <f t="shared" si="7"/>
        <v>46538461.538461514</v>
      </c>
      <c r="G264" s="200">
        <f t="shared" si="8"/>
        <v>0</v>
      </c>
      <c r="H264" s="187">
        <f>$G$67*CRC!S208/CRC!$S$11</f>
        <v>0</v>
      </c>
    </row>
    <row r="265" spans="1:8" ht="13.9" x14ac:dyDescent="0.4">
      <c r="A265" s="12" t="str">
        <f>Signal!A265</f>
        <v>CBH Sidings NG</v>
      </c>
      <c r="B265" s="12">
        <f>Signal!B265</f>
        <v>42</v>
      </c>
      <c r="C265" t="str">
        <f>Signal!C265</f>
        <v>York</v>
      </c>
      <c r="D265" s="204">
        <f>'DORC build-up'!I209</f>
        <v>1.3</v>
      </c>
      <c r="E265" s="188"/>
      <c r="F265" s="291">
        <f t="shared" si="7"/>
        <v>46538461.538461514</v>
      </c>
      <c r="G265" s="200">
        <f t="shared" si="8"/>
        <v>0</v>
      </c>
      <c r="H265" s="187">
        <f>$G$67*CRC!S209/CRC!$S$11</f>
        <v>0</v>
      </c>
    </row>
    <row r="266" spans="1:8" ht="13.9" x14ac:dyDescent="0.4">
      <c r="A266" s="12" t="str">
        <f>Signal!A266</f>
        <v>CBH Sidings NG</v>
      </c>
      <c r="B266" s="12">
        <f>Signal!B266</f>
        <v>42</v>
      </c>
      <c r="C266" t="str">
        <f>Signal!C266</f>
        <v>Yornaning</v>
      </c>
      <c r="D266" s="204">
        <f>'DORC build-up'!I210</f>
        <v>1.3</v>
      </c>
      <c r="E266" s="188"/>
      <c r="F266" s="291">
        <f t="shared" si="7"/>
        <v>46538461.538461514</v>
      </c>
      <c r="G266" s="200">
        <f t="shared" si="8"/>
        <v>0</v>
      </c>
      <c r="H266" s="187">
        <f>$G$67*CRC!S210/CRC!$S$11</f>
        <v>0</v>
      </c>
    </row>
    <row r="267" spans="1:8" ht="13.9" x14ac:dyDescent="0.4">
      <c r="A267" s="12" t="str">
        <f>Signal!A267</f>
        <v>Sidings &amp; Other</v>
      </c>
      <c r="B267" s="12">
        <f>Signal!B267</f>
        <v>43</v>
      </c>
      <c r="C267" t="str">
        <f>Signal!C267</f>
        <v>Kwinana to Kwinana Alcoa</v>
      </c>
      <c r="D267" s="204">
        <f>'DORC build-up'!I211</f>
        <v>1.2</v>
      </c>
      <c r="E267" s="188"/>
      <c r="F267" s="291">
        <f t="shared" si="7"/>
        <v>46538461.538461514</v>
      </c>
      <c r="G267" s="200">
        <f t="shared" si="8"/>
        <v>0</v>
      </c>
      <c r="H267" s="187">
        <f>$G$67*CRC!S211/CRC!$S$11</f>
        <v>86361.252316982544</v>
      </c>
    </row>
    <row r="268" spans="1:8" ht="13.9" x14ac:dyDescent="0.4">
      <c r="A268" s="12" t="str">
        <f>Signal!A268</f>
        <v>Sidings &amp; Other</v>
      </c>
      <c r="B268" s="12">
        <f>Signal!B268</f>
        <v>43</v>
      </c>
      <c r="C268" t="str">
        <f>Signal!C268</f>
        <v>Kwinana to Kwinana West</v>
      </c>
      <c r="D268" s="204">
        <f>'DORC build-up'!I212</f>
        <v>1.2</v>
      </c>
      <c r="E268" s="188"/>
      <c r="F268" s="291">
        <f t="shared" si="7"/>
        <v>46538461.538461514</v>
      </c>
      <c r="G268" s="200">
        <f t="shared" si="8"/>
        <v>0</v>
      </c>
      <c r="H268" s="187">
        <f>$G$67*CRC!S212/CRC!$S$11</f>
        <v>0</v>
      </c>
    </row>
    <row r="269" spans="1:8" ht="13.9" x14ac:dyDescent="0.4">
      <c r="A269" s="12" t="str">
        <f>Signal!A269</f>
        <v>Sidings &amp; Other</v>
      </c>
      <c r="B269" s="12">
        <f>Signal!B269</f>
        <v>43</v>
      </c>
      <c r="C269" t="str">
        <f>Signal!C269</f>
        <v>Kwinana West to Kwinana KBT</v>
      </c>
      <c r="D269" s="204">
        <f>'DORC build-up'!I213</f>
        <v>1</v>
      </c>
      <c r="E269" s="188"/>
      <c r="F269" s="291">
        <f t="shared" si="7"/>
        <v>46538461.538461514</v>
      </c>
      <c r="G269" s="200">
        <f t="shared" si="8"/>
        <v>0</v>
      </c>
      <c r="H269" s="187">
        <f>$G$67*CRC!S213/CRC!$S$11</f>
        <v>0</v>
      </c>
    </row>
    <row r="270" spans="1:8" ht="13.9" x14ac:dyDescent="0.4">
      <c r="A270" s="12" t="str">
        <f>Signal!A270</f>
        <v>EGR</v>
      </c>
      <c r="B270" s="12">
        <f>Signal!B270</f>
        <v>44</v>
      </c>
      <c r="C270" t="str">
        <f>Signal!C270</f>
        <v>Midland to Millendon Junction</v>
      </c>
      <c r="D270" s="204">
        <f>'DORC build-up'!I214</f>
        <v>1.1000000000000001</v>
      </c>
      <c r="E270" s="188"/>
      <c r="F270" s="291">
        <f t="shared" si="7"/>
        <v>46538461.538461514</v>
      </c>
      <c r="G270" s="200">
        <f t="shared" si="8"/>
        <v>0</v>
      </c>
      <c r="H270" s="187">
        <f>$G$67*CRC!S214/CRC!$S$11</f>
        <v>1848732.6537125702</v>
      </c>
    </row>
    <row r="271" spans="1:8" ht="13.9" x14ac:dyDescent="0.4">
      <c r="A271" s="12" t="str">
        <f>Signal!A271</f>
        <v>EGR</v>
      </c>
      <c r="B271" s="12">
        <f>Signal!B271</f>
        <v>44</v>
      </c>
      <c r="C271" t="str">
        <f>Signal!C271</f>
        <v>Millendon Junction to Toodyay West</v>
      </c>
      <c r="D271" s="204">
        <f>'DORC build-up'!I215</f>
        <v>1.1000000000000001</v>
      </c>
      <c r="E271" s="188"/>
      <c r="F271" s="291">
        <f t="shared" si="7"/>
        <v>46538461.538461514</v>
      </c>
      <c r="G271" s="200">
        <f t="shared" si="8"/>
        <v>0</v>
      </c>
      <c r="H271" s="187">
        <f>$G$67*CRC!S215/CRC!$S$11</f>
        <v>2375950.2537207687</v>
      </c>
    </row>
    <row r="272" spans="1:8" ht="13.9" x14ac:dyDescent="0.4">
      <c r="A272" s="12" t="str">
        <f>Signal!A272</f>
        <v>EGR</v>
      </c>
      <c r="B272" s="12">
        <f>Signal!B272</f>
        <v>44</v>
      </c>
      <c r="C272" t="str">
        <f>Signal!C272</f>
        <v>Toodyay West</v>
      </c>
      <c r="D272" s="204">
        <f>'DORC build-up'!I216</f>
        <v>0</v>
      </c>
      <c r="E272" s="188"/>
      <c r="F272" s="291">
        <f t="shared" si="7"/>
        <v>46538461.538461514</v>
      </c>
      <c r="G272" s="200">
        <f t="shared" si="8"/>
        <v>0</v>
      </c>
      <c r="H272" s="187">
        <f>$G$67*CRC!S216/CRC!$S$11</f>
        <v>0</v>
      </c>
    </row>
    <row r="273" spans="1:8" ht="13.9" x14ac:dyDescent="0.4">
      <c r="A273" s="12" t="str">
        <f>Signal!A273</f>
        <v>EGR</v>
      </c>
      <c r="B273" s="12">
        <f>Signal!B273</f>
        <v>44</v>
      </c>
      <c r="C273" t="str">
        <f>Signal!C273</f>
        <v>Toodyay West to Avon Yard</v>
      </c>
      <c r="D273" s="204">
        <f>'DORC build-up'!I217</f>
        <v>1.1000000000000001</v>
      </c>
      <c r="E273" s="188">
        <v>1</v>
      </c>
      <c r="F273" s="291">
        <f t="shared" si="7"/>
        <v>46538461.538461514</v>
      </c>
      <c r="G273" s="200">
        <f t="shared" si="8"/>
        <v>51192307.692307666</v>
      </c>
      <c r="H273" s="187">
        <f>$G$67*CRC!S217/CRC!$S$11</f>
        <v>2569847.9556024559</v>
      </c>
    </row>
    <row r="274" spans="1:8" ht="13.9" x14ac:dyDescent="0.4">
      <c r="A274" s="12" t="str">
        <f>Signal!A274</f>
        <v>EGR</v>
      </c>
      <c r="B274" s="12">
        <f>Signal!B274</f>
        <v>44</v>
      </c>
      <c r="C274" t="str">
        <f>Signal!C274</f>
        <v>Avon Yard</v>
      </c>
      <c r="D274" s="204">
        <f>'DORC build-up'!I218</f>
        <v>1.2</v>
      </c>
      <c r="E274" s="188"/>
      <c r="F274" s="291">
        <f t="shared" si="7"/>
        <v>46538461.538461514</v>
      </c>
      <c r="G274" s="200">
        <f t="shared" si="8"/>
        <v>0</v>
      </c>
      <c r="H274" s="187">
        <f>$G$67*CRC!S218/CRC!$S$11</f>
        <v>166470.10627617448</v>
      </c>
    </row>
    <row r="275" spans="1:8" ht="13.9" x14ac:dyDescent="0.4">
      <c r="A275" s="12" t="str">
        <f>Signal!A275</f>
        <v>Metro</v>
      </c>
      <c r="B275" s="12">
        <f>Signal!B275</f>
        <v>45</v>
      </c>
      <c r="C275" t="str">
        <f>Signal!C275</f>
        <v>Midland to Woodbridge South</v>
      </c>
      <c r="D275" s="204">
        <f>'DORC build-up'!I219</f>
        <v>1</v>
      </c>
      <c r="E275" s="188">
        <v>1</v>
      </c>
      <c r="F275" s="291">
        <f t="shared" si="7"/>
        <v>46538461.538461514</v>
      </c>
      <c r="G275" s="200">
        <f t="shared" si="8"/>
        <v>46538461.538461514</v>
      </c>
      <c r="H275" s="187">
        <f>$G$67*CRC!S219/CRC!$S$11</f>
        <v>279478.93039965548</v>
      </c>
    </row>
    <row r="276" spans="1:8" ht="13.9" x14ac:dyDescent="0.4">
      <c r="A276" s="12" t="str">
        <f>Signal!A276</f>
        <v>Metro</v>
      </c>
      <c r="B276" s="12">
        <f>Signal!B276</f>
        <v>45</v>
      </c>
      <c r="C276" t="str">
        <f>Signal!C276</f>
        <v>Woodbridge West to Woodbridge South</v>
      </c>
      <c r="D276" s="204">
        <f>'DORC build-up'!I220</f>
        <v>1</v>
      </c>
      <c r="E276" s="188"/>
      <c r="F276" s="291">
        <f t="shared" si="7"/>
        <v>46538461.538461514</v>
      </c>
      <c r="G276" s="200">
        <f t="shared" si="8"/>
        <v>0</v>
      </c>
      <c r="H276" s="187">
        <f>$G$67*CRC!S220/CRC!$S$11</f>
        <v>9118.0809384446129</v>
      </c>
    </row>
    <row r="277" spans="1:8" ht="13.9" x14ac:dyDescent="0.4">
      <c r="A277" s="12" t="str">
        <f>Signal!A277</f>
        <v>Metro</v>
      </c>
      <c r="B277" s="12">
        <f>Signal!B277</f>
        <v>45</v>
      </c>
      <c r="C277" t="str">
        <f>Signal!C277</f>
        <v>Woodbridge South to Forrestfield</v>
      </c>
      <c r="D277" s="204">
        <f>'DORC build-up'!I221</f>
        <v>1</v>
      </c>
      <c r="E277" s="188"/>
      <c r="F277" s="291">
        <f t="shared" si="7"/>
        <v>46538461.538461514</v>
      </c>
      <c r="G277" s="200">
        <f t="shared" si="8"/>
        <v>0</v>
      </c>
      <c r="H277" s="187">
        <f>$G$67*CRC!S221/CRC!$S$11</f>
        <v>2393245.4793797974</v>
      </c>
    </row>
    <row r="278" spans="1:8" ht="13.9" x14ac:dyDescent="0.4">
      <c r="A278" s="12" t="str">
        <f>Signal!A278</f>
        <v>Metro</v>
      </c>
      <c r="B278" s="12">
        <f>Signal!B278</f>
        <v>45</v>
      </c>
      <c r="C278" t="str">
        <f>Signal!C278</f>
        <v>Forrestfield</v>
      </c>
      <c r="D278" s="204">
        <f>'DORC build-up'!I222</f>
        <v>1</v>
      </c>
      <c r="E278" s="188"/>
      <c r="F278" s="291">
        <f t="shared" si="7"/>
        <v>46538461.538461514</v>
      </c>
      <c r="G278" s="200">
        <f t="shared" si="8"/>
        <v>0</v>
      </c>
      <c r="H278" s="187">
        <f>$G$67*CRC!S222/CRC!$S$11</f>
        <v>0</v>
      </c>
    </row>
    <row r="279" spans="1:8" ht="13.9" x14ac:dyDescent="0.4">
      <c r="A279" s="12" t="str">
        <f>Signal!A279</f>
        <v>Metro</v>
      </c>
      <c r="B279" s="12">
        <f>Signal!B279</f>
        <v>45</v>
      </c>
      <c r="C279" t="str">
        <f>Signal!C279</f>
        <v>Forrestfield to Kenwick</v>
      </c>
      <c r="D279" s="204">
        <f>'DORC build-up'!I223</f>
        <v>1</v>
      </c>
      <c r="E279" s="188"/>
      <c r="F279" s="291">
        <f t="shared" si="7"/>
        <v>46538461.538461514</v>
      </c>
      <c r="G279" s="200">
        <f t="shared" si="8"/>
        <v>0</v>
      </c>
      <c r="H279" s="187">
        <f>$G$67*CRC!S223/CRC!$S$11</f>
        <v>418644.94725287874</v>
      </c>
    </row>
    <row r="280" spans="1:8" ht="13.9" x14ac:dyDescent="0.4">
      <c r="A280" s="12" t="str">
        <f>Signal!A280</f>
        <v>Metro</v>
      </c>
      <c r="B280" s="12">
        <f>Signal!B280</f>
        <v>45</v>
      </c>
      <c r="C280" t="str">
        <f>Signal!C280</f>
        <v>Kenwick to Cockburn East</v>
      </c>
      <c r="D280" s="204">
        <f>'DORC build-up'!I224</f>
        <v>1</v>
      </c>
      <c r="E280" s="188"/>
      <c r="F280" s="291">
        <f t="shared" si="7"/>
        <v>46538461.538461514</v>
      </c>
      <c r="G280" s="200">
        <f t="shared" si="8"/>
        <v>0</v>
      </c>
      <c r="H280" s="187">
        <f>$G$67*CRC!S224/CRC!$S$11</f>
        <v>1231877.4601773731</v>
      </c>
    </row>
    <row r="281" spans="1:8" ht="13.9" x14ac:dyDescent="0.4">
      <c r="A281" s="12" t="str">
        <f>Signal!A281</f>
        <v>Metro</v>
      </c>
      <c r="B281" s="12">
        <f>Signal!B281</f>
        <v>45</v>
      </c>
      <c r="C281" t="str">
        <f>Signal!C281</f>
        <v>Cockburn East to Cockburn South</v>
      </c>
      <c r="D281" s="204">
        <f>'DORC build-up'!I225</f>
        <v>1</v>
      </c>
      <c r="E281" s="188"/>
      <c r="F281" s="291">
        <f t="shared" si="7"/>
        <v>46538461.538461514</v>
      </c>
      <c r="G281" s="200">
        <f t="shared" si="8"/>
        <v>0</v>
      </c>
      <c r="H281" s="187">
        <f>$G$67*CRC!S225/CRC!$S$11</f>
        <v>0</v>
      </c>
    </row>
    <row r="282" spans="1:8" ht="13.9" x14ac:dyDescent="0.4">
      <c r="A282" s="12" t="str">
        <f>Signal!A282</f>
        <v>Metro</v>
      </c>
      <c r="B282" s="12">
        <f>Signal!B282</f>
        <v>45</v>
      </c>
      <c r="C282" t="str">
        <f>Signal!C282</f>
        <v>Cockburn South to Kwinana North</v>
      </c>
      <c r="D282" s="204">
        <f>'DORC build-up'!I226</f>
        <v>1</v>
      </c>
      <c r="E282" s="188"/>
      <c r="F282" s="291">
        <f t="shared" si="7"/>
        <v>46538461.538461514</v>
      </c>
      <c r="G282" s="200">
        <f t="shared" si="8"/>
        <v>0</v>
      </c>
      <c r="H282" s="187">
        <f>$G$67*CRC!S226/CRC!$S$11</f>
        <v>566637.87432657904</v>
      </c>
    </row>
    <row r="283" spans="1:8" ht="13.9" x14ac:dyDescent="0.4">
      <c r="A283" s="12" t="str">
        <f>Signal!A283</f>
        <v>Metro</v>
      </c>
      <c r="B283" s="12">
        <f>Signal!B283</f>
        <v>45</v>
      </c>
      <c r="C283" t="str">
        <f>Signal!C283</f>
        <v>Kwinana North to Kwinana West</v>
      </c>
      <c r="D283" s="204">
        <f>'DORC build-up'!I227</f>
        <v>1</v>
      </c>
      <c r="E283" s="188"/>
      <c r="F283" s="291">
        <f t="shared" si="7"/>
        <v>46538461.538461514</v>
      </c>
      <c r="G283" s="200">
        <f t="shared" si="8"/>
        <v>0</v>
      </c>
      <c r="H283" s="187">
        <f>$G$67*CRC!S227/CRC!$S$11</f>
        <v>0</v>
      </c>
    </row>
    <row r="284" spans="1:8" ht="13.9" x14ac:dyDescent="0.4">
      <c r="A284" s="12" t="str">
        <f>Signal!A284</f>
        <v>Metro</v>
      </c>
      <c r="B284" s="12">
        <f>Signal!B284</f>
        <v>45</v>
      </c>
      <c r="C284" t="str">
        <f>Signal!C284</f>
        <v>Kwinana North to Kwinana</v>
      </c>
      <c r="D284" s="204">
        <f>'DORC build-up'!I228</f>
        <v>1</v>
      </c>
      <c r="E284" s="188"/>
      <c r="F284" s="291">
        <f t="shared" si="7"/>
        <v>46538461.538461514</v>
      </c>
      <c r="G284" s="200">
        <f t="shared" si="8"/>
        <v>0</v>
      </c>
      <c r="H284" s="187">
        <f>$G$67*CRC!S228/CRC!$S$11</f>
        <v>387355.61700999527</v>
      </c>
    </row>
    <row r="285" spans="1:8" ht="13.9" x14ac:dyDescent="0.4">
      <c r="A285" s="12" t="str">
        <f>Signal!A285</f>
        <v>Metro</v>
      </c>
      <c r="B285" s="12">
        <f>Signal!B285</f>
        <v>45</v>
      </c>
      <c r="C285" t="str">
        <f>Signal!C285</f>
        <v>Kwinana West to Kwinana KBT</v>
      </c>
      <c r="D285" s="204">
        <f>'DORC build-up'!I229</f>
        <v>1</v>
      </c>
      <c r="E285" s="188"/>
      <c r="F285" s="291">
        <f t="shared" si="7"/>
        <v>46538461.538461514</v>
      </c>
      <c r="G285" s="200">
        <f t="shared" si="8"/>
        <v>0</v>
      </c>
      <c r="H285" s="187">
        <f>$G$67*CRC!S229/CRC!$S$11</f>
        <v>0</v>
      </c>
    </row>
    <row r="286" spans="1:8" ht="13.9" x14ac:dyDescent="0.4">
      <c r="A286" s="12" t="str">
        <f>Signal!A286</f>
        <v>Metro</v>
      </c>
      <c r="B286" s="12">
        <f>Signal!B286</f>
        <v>46</v>
      </c>
      <c r="C286" t="str">
        <f>Signal!C286</f>
        <v>Cockburn North to Cockburn East</v>
      </c>
      <c r="D286" s="204">
        <f>'DORC build-up'!I230</f>
        <v>1</v>
      </c>
      <c r="E286" s="188"/>
      <c r="F286" s="291">
        <f t="shared" si="7"/>
        <v>46538461.538461514</v>
      </c>
      <c r="G286" s="200">
        <f t="shared" si="8"/>
        <v>0</v>
      </c>
      <c r="H286" s="187">
        <f>$G$67*CRC!S230/CRC!$S$11</f>
        <v>0</v>
      </c>
    </row>
    <row r="287" spans="1:8" ht="13.9" x14ac:dyDescent="0.4">
      <c r="A287" s="12" t="str">
        <f>Signal!A287</f>
        <v>Metro</v>
      </c>
      <c r="B287" s="12">
        <f>Signal!B287</f>
        <v>47</v>
      </c>
      <c r="C287" t="str">
        <f>Signal!C287</f>
        <v>Cockburn North to Cockburn South</v>
      </c>
      <c r="D287" s="204">
        <f>'DORC build-up'!I231</f>
        <v>1</v>
      </c>
      <c r="E287" s="188"/>
      <c r="F287" s="291">
        <f t="shared" si="7"/>
        <v>46538461.538461514</v>
      </c>
      <c r="G287" s="200">
        <f t="shared" si="8"/>
        <v>0</v>
      </c>
      <c r="H287" s="187">
        <f>$G$67*CRC!S231/CRC!$S$11</f>
        <v>0</v>
      </c>
    </row>
    <row r="288" spans="1:8" ht="13.9" x14ac:dyDescent="0.4">
      <c r="A288" s="12" t="str">
        <f>Signal!A288</f>
        <v>Sidings &amp; Other</v>
      </c>
      <c r="B288" s="12">
        <f>Signal!B288</f>
        <v>48</v>
      </c>
      <c r="C288" t="str">
        <f>Signal!C288</f>
        <v>Kwinana West to Kwinana FPA</v>
      </c>
      <c r="D288" s="204">
        <f>'DORC build-up'!I232</f>
        <v>1</v>
      </c>
      <c r="E288" s="188"/>
      <c r="F288" s="291">
        <f t="shared" si="7"/>
        <v>46538461.538461514</v>
      </c>
      <c r="G288" s="200">
        <f t="shared" si="8"/>
        <v>0</v>
      </c>
      <c r="H288" s="187">
        <f>$G$67*CRC!S232/CRC!$S$11</f>
        <v>691726.24523844512</v>
      </c>
    </row>
    <row r="289" spans="1:14" ht="13.9" x14ac:dyDescent="0.4">
      <c r="A289" s="12" t="str">
        <f>Signal!A289</f>
        <v>Sidings &amp; Other</v>
      </c>
      <c r="B289" s="12">
        <f>Signal!B289</f>
        <v>48</v>
      </c>
      <c r="C289" t="str">
        <f>Signal!C289</f>
        <v>Kwinana FPA to Kwinana CBH</v>
      </c>
      <c r="D289" s="204">
        <f>'DORC build-up'!I233</f>
        <v>1</v>
      </c>
      <c r="E289" s="188"/>
      <c r="F289" s="291">
        <f t="shared" si="7"/>
        <v>46538461.538461514</v>
      </c>
      <c r="G289" s="200">
        <f t="shared" si="8"/>
        <v>0</v>
      </c>
      <c r="H289" s="187">
        <f>$G$67*CRC!S233/CRC!$S$11</f>
        <v>387708.60121172748</v>
      </c>
    </row>
    <row r="290" spans="1:14" ht="5.0999999999999996" customHeight="1" x14ac:dyDescent="0.35"/>
    <row r="291" spans="1:14" s="22" customFormat="1" ht="13.9" x14ac:dyDescent="0.4">
      <c r="A291" s="182"/>
      <c r="B291" s="182"/>
      <c r="C291" s="147" t="s">
        <v>57</v>
      </c>
      <c r="D291" s="147"/>
      <c r="E291" s="201">
        <f>E67</f>
        <v>2</v>
      </c>
      <c r="F291" s="198">
        <f>F67</f>
        <v>0</v>
      </c>
      <c r="G291" s="201">
        <f>G67</f>
        <v>97730769.230769187</v>
      </c>
      <c r="H291" s="201">
        <f>H67</f>
        <v>97730769.230769157</v>
      </c>
      <c r="L291"/>
      <c r="M291"/>
      <c r="N291"/>
    </row>
    <row r="293" spans="1:14" s="66" customFormat="1" ht="13.9" x14ac:dyDescent="0.4">
      <c r="A293" s="66" t="s">
        <v>73</v>
      </c>
    </row>
  </sheetData>
  <mergeCells count="1">
    <mergeCell ref="L11:N11"/>
  </mergeCells>
  <pageMargins left="0.7" right="0.7" top="0.75" bottom="0.75" header="0.3" footer="0.3"/>
  <headerFooter>
    <oddHeader>&amp;C&amp;"Aptos"&amp;10&amp;K000000 OFFICIAL&amp;1#_x000D_</oddHeader>
  </headerFooter>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0EC9-885B-4EB6-9EA1-AC43CD7B412E}">
  <sheetPr>
    <tabColor theme="0" tint="-0.249977111117893"/>
  </sheetPr>
  <dimension ref="A1:T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10" width="20.25" customWidth="1"/>
    <col min="11" max="16" width="15.75" customWidth="1"/>
    <col min="17" max="17" width="16.375" customWidth="1"/>
    <col min="18" max="18" width="1.625" customWidth="1"/>
    <col min="19" max="19" width="14.5" hidden="1" customWidth="1"/>
    <col min="20" max="20" width="16" hidden="1" customWidth="1"/>
    <col min="21" max="16384" width="9" hidden="1"/>
  </cols>
  <sheetData>
    <row r="1" spans="1:10" ht="17.649999999999999" x14ac:dyDescent="0.5">
      <c r="A1" s="126" t="str">
        <f>'DORC build-up'!A1</f>
        <v>Economic Regulation Authority</v>
      </c>
      <c r="B1" s="126"/>
    </row>
    <row r="2" spans="1:10" ht="17.649999999999999" x14ac:dyDescent="0.5">
      <c r="A2" s="126" t="str">
        <f>'DORC build-up'!A2</f>
        <v>ARC Depreciated Optimised Replacement Cost</v>
      </c>
      <c r="B2" s="126"/>
    </row>
    <row r="3" spans="1:10" ht="17.649999999999999" x14ac:dyDescent="0.5">
      <c r="A3" s="126" t="str">
        <f>'DORC build-up'!A3</f>
        <v>Dec 2024 $</v>
      </c>
      <c r="B3" s="126"/>
    </row>
    <row r="4" spans="1:10" x14ac:dyDescent="0.35"/>
    <row r="5" spans="1:10" ht="15" x14ac:dyDescent="0.4">
      <c r="C5" s="23" t="s">
        <v>736</v>
      </c>
      <c r="D5" s="170">
        <f>Q67</f>
        <v>40682147.472069182</v>
      </c>
    </row>
    <row r="6" spans="1:10" ht="5.0999999999999996" customHeight="1" x14ac:dyDescent="0.35"/>
    <row r="7" spans="1:10" ht="27.75" hidden="1" outlineLevel="1" x14ac:dyDescent="0.5">
      <c r="A7" s="18"/>
      <c r="B7" s="18"/>
      <c r="C7" s="22"/>
      <c r="D7" s="20"/>
      <c r="E7" s="1" t="s">
        <v>391</v>
      </c>
      <c r="F7" s="1" t="s">
        <v>392</v>
      </c>
      <c r="G7" s="1" t="s">
        <v>393</v>
      </c>
      <c r="H7" s="1" t="s">
        <v>587</v>
      </c>
      <c r="I7" s="1" t="s">
        <v>588</v>
      </c>
    </row>
    <row r="8" spans="1:10" ht="17.649999999999999" hidden="1" outlineLevel="1" x14ac:dyDescent="0.5">
      <c r="A8" s="18"/>
      <c r="B8" s="18"/>
      <c r="C8" s="22"/>
      <c r="D8" s="20"/>
      <c r="E8" s="10">
        <v>0.05</v>
      </c>
      <c r="F8" s="10">
        <v>0.3</v>
      </c>
      <c r="G8" s="10">
        <v>9.5000000000000001E-2</v>
      </c>
      <c r="H8" s="10">
        <v>0.35</v>
      </c>
      <c r="I8" s="10">
        <v>0.2</v>
      </c>
    </row>
    <row r="9" spans="1:10" ht="17.649999999999999" hidden="1" outlineLevel="1" x14ac:dyDescent="0.5">
      <c r="A9" s="18"/>
      <c r="B9" s="18"/>
      <c r="C9" s="22"/>
      <c r="D9" s="20"/>
      <c r="E9" s="10">
        <v>0.05</v>
      </c>
      <c r="F9" s="10">
        <v>0.1</v>
      </c>
      <c r="G9" s="10">
        <v>9.5000000000000001E-2</v>
      </c>
      <c r="H9" s="10">
        <v>0.35</v>
      </c>
      <c r="I9" s="10">
        <v>0.2</v>
      </c>
    </row>
    <row r="10" spans="1:10" ht="17.649999999999999" hidden="1" outlineLevel="1" x14ac:dyDescent="0.5">
      <c r="A10" s="18"/>
      <c r="B10" s="18"/>
      <c r="C10" s="22"/>
      <c r="D10" s="20"/>
    </row>
    <row r="11" spans="1:10" ht="17.649999999999999" hidden="1" outlineLevel="1" x14ac:dyDescent="0.5">
      <c r="A11" s="18"/>
      <c r="B11" s="18"/>
      <c r="E11" s="1" t="s">
        <v>395</v>
      </c>
      <c r="F11" s="1"/>
      <c r="G11" s="1"/>
      <c r="H11" s="1"/>
      <c r="I11" s="1"/>
    </row>
    <row r="12" spans="1:10" ht="41.65" hidden="1" outlineLevel="1" x14ac:dyDescent="0.5">
      <c r="A12" s="18"/>
      <c r="B12" s="18"/>
      <c r="C12" s="1" t="s">
        <v>59</v>
      </c>
      <c r="D12" s="1" t="s">
        <v>960</v>
      </c>
      <c r="E12" s="1" t="s">
        <v>391</v>
      </c>
      <c r="F12" s="1" t="s">
        <v>392</v>
      </c>
      <c r="G12" s="1" t="s">
        <v>397</v>
      </c>
      <c r="H12" s="1" t="s">
        <v>587</v>
      </c>
      <c r="I12" s="1" t="s">
        <v>588</v>
      </c>
      <c r="J12" s="1" t="s">
        <v>398</v>
      </c>
    </row>
    <row r="13" spans="1:10" ht="17.649999999999999" hidden="1" outlineLevel="1" x14ac:dyDescent="0.5">
      <c r="A13" s="18"/>
      <c r="B13" s="18"/>
      <c r="C13" s="31" t="s">
        <v>604</v>
      </c>
      <c r="D13" s="163">
        <f>E13/(1+E$8)</f>
        <v>33452.088246608793</v>
      </c>
      <c r="E13" s="163">
        <f>F13/(1+F$8)</f>
        <v>35124.692658939231</v>
      </c>
      <c r="F13" s="163">
        <f>G13/(1+G$8)</f>
        <v>45662.100456621003</v>
      </c>
      <c r="G13" s="188">
        <v>50000</v>
      </c>
      <c r="H13" s="163">
        <f t="shared" ref="H13:I20" si="0">G13*(1+H$8)</f>
        <v>67500</v>
      </c>
      <c r="I13" s="163">
        <f t="shared" si="0"/>
        <v>81000</v>
      </c>
      <c r="J13" s="164">
        <f>I13</f>
        <v>81000</v>
      </c>
    </row>
    <row r="14" spans="1:10" ht="17.649999999999999" hidden="1" outlineLevel="1" x14ac:dyDescent="0.5">
      <c r="A14" s="18"/>
      <c r="B14" s="18"/>
      <c r="C14" s="31" t="s">
        <v>605</v>
      </c>
      <c r="D14" s="235">
        <f>D13</f>
        <v>33452.088246608793</v>
      </c>
      <c r="E14" s="235">
        <f>D14*(1+E$9)</f>
        <v>35124.692658939231</v>
      </c>
      <c r="F14" s="235">
        <f>E14*(1+F$9)</f>
        <v>38637.161924833155</v>
      </c>
      <c r="G14" s="235">
        <f>F14*(1+G$9)</f>
        <v>42307.692307692305</v>
      </c>
      <c r="H14" s="178">
        <f>G14*(1+H$9)</f>
        <v>57115.384615384617</v>
      </c>
      <c r="I14" s="178">
        <f>H14*(1+I$9)</f>
        <v>68538.461538461532</v>
      </c>
      <c r="J14" s="213">
        <f>I14</f>
        <v>68538.461538461532</v>
      </c>
    </row>
    <row r="15" spans="1:10" ht="17.649999999999999" hidden="1" outlineLevel="1" x14ac:dyDescent="0.5">
      <c r="A15" s="18"/>
      <c r="B15" s="18"/>
      <c r="C15" s="174" t="s">
        <v>737</v>
      </c>
      <c r="D15" s="212">
        <f>E15/(1+E$8)</f>
        <v>40162.476792613779</v>
      </c>
      <c r="E15" s="212">
        <f>F15/(1+F$8)</f>
        <v>42170.600632244466</v>
      </c>
      <c r="F15" s="212">
        <f>G15/(1+G$8)</f>
        <v>54821.780821917811</v>
      </c>
      <c r="G15" s="191">
        <v>60029.85</v>
      </c>
      <c r="H15" s="212">
        <f t="shared" si="0"/>
        <v>81040.297500000001</v>
      </c>
      <c r="I15" s="212">
        <f t="shared" si="0"/>
        <v>97248.357000000004</v>
      </c>
      <c r="J15" s="214">
        <f>I15</f>
        <v>97248.357000000004</v>
      </c>
    </row>
    <row r="16" spans="1:10" ht="17.649999999999999" hidden="1" outlineLevel="1" x14ac:dyDescent="0.5">
      <c r="A16" s="18"/>
      <c r="B16" s="18"/>
      <c r="C16" s="31" t="s">
        <v>738</v>
      </c>
      <c r="D16" s="235">
        <f>D15</f>
        <v>40162.476792613779</v>
      </c>
      <c r="E16" s="235">
        <f>D16*(1+E$8)</f>
        <v>42170.600632244466</v>
      </c>
      <c r="F16" s="235">
        <f>E16*(1+F$9)</f>
        <v>46387.66069546892</v>
      </c>
      <c r="G16" s="235">
        <f t="shared" ref="G16" si="1">F16*(1+G$8)</f>
        <v>50794.488461538465</v>
      </c>
      <c r="H16" s="178">
        <f t="shared" si="0"/>
        <v>68572.559423076935</v>
      </c>
      <c r="I16" s="178">
        <f t="shared" si="0"/>
        <v>82287.071307692313</v>
      </c>
      <c r="J16" s="213">
        <f t="shared" ref="J16:J20" si="2">I16</f>
        <v>82287.071307692313</v>
      </c>
    </row>
    <row r="17" spans="1:10" ht="17.649999999999999" hidden="1" outlineLevel="1" x14ac:dyDescent="0.5">
      <c r="A17" s="18"/>
      <c r="B17" s="18"/>
      <c r="C17" s="174" t="s">
        <v>739</v>
      </c>
      <c r="D17" s="212">
        <f t="shared" ref="D17:F17" si="3">E17/(1+E$8)</f>
        <v>200712.52947965276</v>
      </c>
      <c r="E17" s="212">
        <f t="shared" si="3"/>
        <v>210748.1559536354</v>
      </c>
      <c r="F17" s="212">
        <f t="shared" si="3"/>
        <v>273972.60273972602</v>
      </c>
      <c r="G17" s="191">
        <v>300000</v>
      </c>
      <c r="H17" s="212">
        <f t="shared" si="0"/>
        <v>405000</v>
      </c>
      <c r="I17" s="212">
        <f t="shared" si="0"/>
        <v>486000</v>
      </c>
      <c r="J17" s="214">
        <f t="shared" si="2"/>
        <v>486000</v>
      </c>
    </row>
    <row r="18" spans="1:10" ht="17.649999999999999" hidden="1" outlineLevel="1" x14ac:dyDescent="0.5">
      <c r="A18" s="18"/>
      <c r="B18" s="18"/>
      <c r="C18" s="31" t="s">
        <v>740</v>
      </c>
      <c r="D18" s="235">
        <f t="shared" ref="D18" si="4">D17</f>
        <v>200712.52947965276</v>
      </c>
      <c r="E18" s="235">
        <f t="shared" ref="E18:E20" si="5">D18*(1+E$8)</f>
        <v>210748.1559536354</v>
      </c>
      <c r="F18" s="235">
        <f t="shared" ref="F18:F20" si="6">E18*(1+F$9)</f>
        <v>231822.97154899896</v>
      </c>
      <c r="G18" s="235">
        <f t="shared" ref="G18" si="7">F18*(1+G$8)</f>
        <v>253846.15384615384</v>
      </c>
      <c r="H18" s="178">
        <f t="shared" si="0"/>
        <v>342692.30769230769</v>
      </c>
      <c r="I18" s="178">
        <f t="shared" si="0"/>
        <v>411230.76923076919</v>
      </c>
      <c r="J18" s="213">
        <f t="shared" si="2"/>
        <v>411230.76923076919</v>
      </c>
    </row>
    <row r="19" spans="1:10" ht="17.649999999999999" hidden="1" outlineLevel="1" x14ac:dyDescent="0.5">
      <c r="A19" s="18"/>
      <c r="B19" s="18"/>
      <c r="C19" s="174" t="s">
        <v>741</v>
      </c>
      <c r="D19" s="212">
        <f t="shared" ref="D19:F19" si="8">E19/(1+E$8)</f>
        <v>66904.176493217587</v>
      </c>
      <c r="E19" s="212">
        <f t="shared" si="8"/>
        <v>70249.385317878463</v>
      </c>
      <c r="F19" s="212">
        <f t="shared" si="8"/>
        <v>91324.200913242006</v>
      </c>
      <c r="G19" s="191">
        <v>100000</v>
      </c>
      <c r="H19" s="212">
        <f t="shared" si="0"/>
        <v>135000</v>
      </c>
      <c r="I19" s="212">
        <f t="shared" si="0"/>
        <v>162000</v>
      </c>
      <c r="J19" s="214">
        <f t="shared" si="2"/>
        <v>162000</v>
      </c>
    </row>
    <row r="20" spans="1:10" ht="17.649999999999999" hidden="1" outlineLevel="1" x14ac:dyDescent="0.5">
      <c r="A20" s="18"/>
      <c r="B20" s="18"/>
      <c r="C20" s="31" t="s">
        <v>742</v>
      </c>
      <c r="D20" s="235">
        <f t="shared" ref="D20" si="9">D19</f>
        <v>66904.176493217587</v>
      </c>
      <c r="E20" s="235">
        <f t="shared" si="5"/>
        <v>70249.385317878463</v>
      </c>
      <c r="F20" s="235">
        <f t="shared" si="6"/>
        <v>77274.323849666311</v>
      </c>
      <c r="G20" s="235">
        <f t="shared" ref="G20" si="10">F20*(1+G$8)</f>
        <v>84615.38461538461</v>
      </c>
      <c r="H20" s="178">
        <f t="shared" si="0"/>
        <v>114230.76923076923</v>
      </c>
      <c r="I20" s="178">
        <f t="shared" si="0"/>
        <v>137076.92307692306</v>
      </c>
      <c r="J20" s="213">
        <f t="shared" si="2"/>
        <v>137076.92307692306</v>
      </c>
    </row>
    <row r="21" spans="1:10" ht="17.649999999999999" hidden="1" outlineLevel="1" x14ac:dyDescent="0.5">
      <c r="A21" s="18"/>
      <c r="B21" s="18"/>
      <c r="C21" s="175" t="s">
        <v>576</v>
      </c>
      <c r="D21" s="207"/>
      <c r="E21" s="207"/>
      <c r="F21" s="207"/>
      <c r="G21" s="207"/>
      <c r="H21" s="207"/>
      <c r="I21" s="207"/>
      <c r="J21" s="208"/>
    </row>
    <row r="22" spans="1:10" hidden="1" outlineLevel="1" x14ac:dyDescent="0.35"/>
    <row r="23" spans="1:10" hidden="1" outlineLevel="1" x14ac:dyDescent="0.35"/>
    <row r="24" spans="1:10" hidden="1" outlineLevel="1" x14ac:dyDescent="0.35"/>
    <row r="25" spans="1:10" hidden="1" outlineLevel="1" x14ac:dyDescent="0.35"/>
    <row r="26" spans="1:10" hidden="1" outlineLevel="1" x14ac:dyDescent="0.35"/>
    <row r="27" spans="1:10" hidden="1" outlineLevel="1" x14ac:dyDescent="0.35"/>
    <row r="28" spans="1:10" hidden="1" outlineLevel="1" x14ac:dyDescent="0.35"/>
    <row r="29" spans="1:10" hidden="1" outlineLevel="1" x14ac:dyDescent="0.35"/>
    <row r="30" spans="1:10" hidden="1" outlineLevel="1" x14ac:dyDescent="0.35"/>
    <row r="31" spans="1:10" hidden="1" outlineLevel="1" x14ac:dyDescent="0.35"/>
    <row r="32" spans="1:10"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17" ht="30" customHeight="1" x14ac:dyDescent="0.35">
      <c r="A65" s="1" t="str">
        <f>'Cont. Centre Assets'!A65</f>
        <v>Network Group</v>
      </c>
      <c r="B65" s="1" t="str">
        <f>'Cont. Centre Assets'!B65</f>
        <v>Route Number</v>
      </c>
      <c r="C65" s="1" t="s">
        <v>81</v>
      </c>
      <c r="D65" s="1" t="s">
        <v>83</v>
      </c>
      <c r="E65" s="1" t="s">
        <v>649</v>
      </c>
      <c r="F65" s="1" t="s">
        <v>743</v>
      </c>
      <c r="G65" s="1" t="s">
        <v>744</v>
      </c>
      <c r="H65" s="1" t="s">
        <v>745</v>
      </c>
      <c r="I65" s="1" t="s">
        <v>746</v>
      </c>
      <c r="J65" s="1" t="s">
        <v>747</v>
      </c>
      <c r="K65" s="1" t="s">
        <v>748</v>
      </c>
      <c r="L65" s="1" t="s">
        <v>749</v>
      </c>
      <c r="M65" s="1" t="s">
        <v>699</v>
      </c>
      <c r="N65" s="1" t="s">
        <v>750</v>
      </c>
      <c r="O65" s="1" t="s">
        <v>751</v>
      </c>
      <c r="P65" s="1" t="s">
        <v>752</v>
      </c>
      <c r="Q65" s="1" t="s">
        <v>84</v>
      </c>
    </row>
    <row r="66" spans="1:17" ht="5.0999999999999996" customHeight="1" x14ac:dyDescent="0.35"/>
    <row r="67" spans="1:17" ht="13.9" x14ac:dyDescent="0.4">
      <c r="A67" s="30"/>
      <c r="B67" s="30"/>
      <c r="C67" s="13" t="s">
        <v>57</v>
      </c>
      <c r="D67" s="30"/>
      <c r="E67" s="185">
        <f>SUM(E69:E289)</f>
        <v>83</v>
      </c>
      <c r="F67" s="185">
        <f>SUM(F69:F289)</f>
        <v>35</v>
      </c>
      <c r="G67" s="185">
        <f>SUM(G69:G289)</f>
        <v>1</v>
      </c>
      <c r="H67" s="185">
        <f>SUM(H69:H289)</f>
        <v>162</v>
      </c>
      <c r="I67" s="144"/>
      <c r="J67" s="144"/>
      <c r="K67" s="144"/>
      <c r="L67" s="144"/>
      <c r="M67" s="185">
        <f t="shared" ref="M67:Q67" si="11">SUM(M69:M289)</f>
        <v>7354176.9230769258</v>
      </c>
      <c r="N67" s="185">
        <f t="shared" si="11"/>
        <v>3678232.0874538459</v>
      </c>
      <c r="O67" s="185">
        <f t="shared" si="11"/>
        <v>575723.07692307688</v>
      </c>
      <c r="P67" s="185">
        <f t="shared" si="11"/>
        <v>29074015.384615395</v>
      </c>
      <c r="Q67" s="215">
        <f t="shared" si="11"/>
        <v>40682147.472069182</v>
      </c>
    </row>
    <row r="68" spans="1:17" ht="5.0999999999999996" customHeight="1" x14ac:dyDescent="0.35"/>
    <row r="69" spans="1:17" ht="13.9" x14ac:dyDescent="0.4">
      <c r="A69" s="58" t="str">
        <f>'Cont. Centre Assets'!A69</f>
        <v>EGR</v>
      </c>
      <c r="B69" s="58">
        <f>'Cont. Centre Assets'!B69</f>
        <v>1</v>
      </c>
      <c r="C69" t="str">
        <f>'Cont. Centre Assets'!C69</f>
        <v>Avon Yard to West Merredin</v>
      </c>
      <c r="D69" s="204">
        <f>'DORC build-up'!I13</f>
        <v>1.3</v>
      </c>
      <c r="E69" s="197">
        <v>10</v>
      </c>
      <c r="F69" s="197">
        <v>5</v>
      </c>
      <c r="G69" s="197"/>
      <c r="H69" s="197">
        <v>0</v>
      </c>
      <c r="I69" s="269">
        <f>$J$14</f>
        <v>68538.461538461532</v>
      </c>
      <c r="J69" s="269">
        <f>$J$16</f>
        <v>82287.071307692313</v>
      </c>
      <c r="K69" s="269">
        <f>$J$18</f>
        <v>411230.76923076919</v>
      </c>
      <c r="L69" s="269">
        <f>$J$20</f>
        <v>137076.92307692306</v>
      </c>
      <c r="M69" s="200">
        <f t="shared" ref="M69:P84" si="12">E69*I69*$D69</f>
        <v>890999.99999999988</v>
      </c>
      <c r="N69" s="200">
        <f t="shared" si="12"/>
        <v>534865.96350000007</v>
      </c>
      <c r="O69" s="200">
        <f t="shared" si="12"/>
        <v>0</v>
      </c>
      <c r="P69" s="238">
        <f t="shared" si="12"/>
        <v>0</v>
      </c>
      <c r="Q69" s="187">
        <f>SUM(M69:P69)</f>
        <v>1425865.9635000001</v>
      </c>
    </row>
    <row r="70" spans="1:17" ht="13.9" x14ac:dyDescent="0.4">
      <c r="A70" s="58" t="str">
        <f>'Cont. Centre Assets'!A70</f>
        <v>EGR</v>
      </c>
      <c r="B70" s="58">
        <f>'Cont. Centre Assets'!B70</f>
        <v>1</v>
      </c>
      <c r="C70" t="str">
        <f>'Cont. Centre Assets'!C70</f>
        <v>West Merredin</v>
      </c>
      <c r="D70" s="204">
        <f>'DORC build-up'!I14</f>
        <v>1.3</v>
      </c>
      <c r="E70" s="197">
        <v>0</v>
      </c>
      <c r="F70" s="197">
        <v>0</v>
      </c>
      <c r="G70" s="197"/>
      <c r="H70" s="197">
        <v>0</v>
      </c>
      <c r="I70" s="269">
        <f t="shared" ref="I70:I133" si="13">$J$14</f>
        <v>68538.461538461532</v>
      </c>
      <c r="J70" s="269">
        <f t="shared" ref="J70:J133" si="14">$J$16</f>
        <v>82287.071307692313</v>
      </c>
      <c r="K70" s="269">
        <f t="shared" ref="K70:K133" si="15">$J$18</f>
        <v>411230.76923076919</v>
      </c>
      <c r="L70" s="269">
        <f t="shared" ref="L70:L133" si="16">$J$20</f>
        <v>137076.92307692306</v>
      </c>
      <c r="M70" s="200">
        <f t="shared" si="12"/>
        <v>0</v>
      </c>
      <c r="N70" s="200">
        <f t="shared" si="12"/>
        <v>0</v>
      </c>
      <c r="O70" s="200">
        <f t="shared" si="12"/>
        <v>0</v>
      </c>
      <c r="P70" s="238">
        <f t="shared" si="12"/>
        <v>0</v>
      </c>
      <c r="Q70" s="187">
        <f t="shared" ref="Q70:Q133" si="17">SUM(M70:P70)</f>
        <v>0</v>
      </c>
    </row>
    <row r="71" spans="1:17" ht="13.9" x14ac:dyDescent="0.4">
      <c r="A71" s="58" t="str">
        <f>'Cont. Centre Assets'!A71</f>
        <v>EGR</v>
      </c>
      <c r="B71" s="58">
        <f>'Cont. Centre Assets'!B71</f>
        <v>1</v>
      </c>
      <c r="C71" t="str">
        <f>'Cont. Centre Assets'!C71</f>
        <v>West Merredin to Merredin</v>
      </c>
      <c r="D71" s="204">
        <f>'DORC build-up'!I15</f>
        <v>1.3</v>
      </c>
      <c r="E71" s="197">
        <v>0</v>
      </c>
      <c r="F71" s="197">
        <v>0</v>
      </c>
      <c r="G71" s="197"/>
      <c r="H71" s="197">
        <v>0</v>
      </c>
      <c r="I71" s="269">
        <f t="shared" si="13"/>
        <v>68538.461538461532</v>
      </c>
      <c r="J71" s="269">
        <f t="shared" si="14"/>
        <v>82287.071307692313</v>
      </c>
      <c r="K71" s="269">
        <f t="shared" si="15"/>
        <v>411230.76923076919</v>
      </c>
      <c r="L71" s="269">
        <f t="shared" si="16"/>
        <v>137076.92307692306</v>
      </c>
      <c r="M71" s="200">
        <f t="shared" si="12"/>
        <v>0</v>
      </c>
      <c r="N71" s="200">
        <f t="shared" si="12"/>
        <v>0</v>
      </c>
      <c r="O71" s="200">
        <f t="shared" si="12"/>
        <v>0</v>
      </c>
      <c r="P71" s="238">
        <f t="shared" si="12"/>
        <v>0</v>
      </c>
      <c r="Q71" s="187">
        <f t="shared" si="17"/>
        <v>0</v>
      </c>
    </row>
    <row r="72" spans="1:17" ht="13.9" x14ac:dyDescent="0.4">
      <c r="A72" s="58" t="str">
        <f>'Cont. Centre Assets'!A72</f>
        <v>EGR</v>
      </c>
      <c r="B72" s="58">
        <f>'Cont. Centre Assets'!B72</f>
        <v>1</v>
      </c>
      <c r="C72" t="str">
        <f>'Cont. Centre Assets'!C72</f>
        <v>Merredin</v>
      </c>
      <c r="D72" s="204">
        <f>'DORC build-up'!I16</f>
        <v>1.3</v>
      </c>
      <c r="E72" s="197">
        <v>0</v>
      </c>
      <c r="F72" s="197">
        <v>0</v>
      </c>
      <c r="G72" s="197"/>
      <c r="H72" s="197">
        <v>0</v>
      </c>
      <c r="I72" s="269">
        <f t="shared" si="13"/>
        <v>68538.461538461532</v>
      </c>
      <c r="J72" s="269">
        <f t="shared" si="14"/>
        <v>82287.071307692313</v>
      </c>
      <c r="K72" s="269">
        <f t="shared" si="15"/>
        <v>411230.76923076919</v>
      </c>
      <c r="L72" s="269">
        <f t="shared" si="16"/>
        <v>137076.92307692306</v>
      </c>
      <c r="M72" s="200">
        <f t="shared" si="12"/>
        <v>0</v>
      </c>
      <c r="N72" s="200">
        <f t="shared" si="12"/>
        <v>0</v>
      </c>
      <c r="O72" s="200">
        <f t="shared" si="12"/>
        <v>0</v>
      </c>
      <c r="P72" s="238">
        <f t="shared" si="12"/>
        <v>0</v>
      </c>
      <c r="Q72" s="187">
        <f t="shared" si="17"/>
        <v>0</v>
      </c>
    </row>
    <row r="73" spans="1:17" ht="13.9" x14ac:dyDescent="0.4">
      <c r="A73" s="58" t="str">
        <f>'Cont. Centre Assets'!A73</f>
        <v>EGR</v>
      </c>
      <c r="B73" s="58">
        <f>'Cont. Centre Assets'!B73</f>
        <v>1</v>
      </c>
      <c r="C73" t="str">
        <f>'Cont. Centre Assets'!C73</f>
        <v>Merredin to Southern Cross</v>
      </c>
      <c r="D73" s="204">
        <f>'DORC build-up'!I17</f>
        <v>1.4</v>
      </c>
      <c r="E73" s="197">
        <v>6</v>
      </c>
      <c r="F73" s="197">
        <v>2</v>
      </c>
      <c r="G73" s="197"/>
      <c r="H73" s="197">
        <v>0</v>
      </c>
      <c r="I73" s="269">
        <f t="shared" si="13"/>
        <v>68538.461538461532</v>
      </c>
      <c r="J73" s="269">
        <f t="shared" si="14"/>
        <v>82287.071307692313</v>
      </c>
      <c r="K73" s="269">
        <f t="shared" si="15"/>
        <v>411230.76923076919</v>
      </c>
      <c r="L73" s="269">
        <f t="shared" si="16"/>
        <v>137076.92307692306</v>
      </c>
      <c r="M73" s="200">
        <f t="shared" si="12"/>
        <v>575723.07692307688</v>
      </c>
      <c r="N73" s="200">
        <f t="shared" si="12"/>
        <v>230403.79966153845</v>
      </c>
      <c r="O73" s="200">
        <f t="shared" si="12"/>
        <v>0</v>
      </c>
      <c r="P73" s="238">
        <f t="shared" si="12"/>
        <v>0</v>
      </c>
      <c r="Q73" s="187">
        <f t="shared" si="17"/>
        <v>806126.87658461533</v>
      </c>
    </row>
    <row r="74" spans="1:17" ht="13.9" x14ac:dyDescent="0.4">
      <c r="A74" s="58" t="str">
        <f>'Cont. Centre Assets'!A74</f>
        <v>EGR</v>
      </c>
      <c r="B74" s="58">
        <f>'Cont. Centre Assets'!B74</f>
        <v>1</v>
      </c>
      <c r="C74" t="str">
        <f>'Cont. Centre Assets'!C74</f>
        <v>Southern Cross</v>
      </c>
      <c r="D74" s="204">
        <f>'DORC build-up'!I18</f>
        <v>0</v>
      </c>
      <c r="E74" s="197">
        <v>0</v>
      </c>
      <c r="F74" s="197">
        <v>0</v>
      </c>
      <c r="G74" s="197"/>
      <c r="H74" s="197">
        <v>0</v>
      </c>
      <c r="I74" s="269">
        <f t="shared" si="13"/>
        <v>68538.461538461532</v>
      </c>
      <c r="J74" s="269">
        <f t="shared" si="14"/>
        <v>82287.071307692313</v>
      </c>
      <c r="K74" s="269">
        <f t="shared" si="15"/>
        <v>411230.76923076919</v>
      </c>
      <c r="L74" s="269">
        <f t="shared" si="16"/>
        <v>137076.92307692306</v>
      </c>
      <c r="M74" s="200">
        <f t="shared" si="12"/>
        <v>0</v>
      </c>
      <c r="N74" s="200">
        <f t="shared" si="12"/>
        <v>0</v>
      </c>
      <c r="O74" s="200">
        <f t="shared" si="12"/>
        <v>0</v>
      </c>
      <c r="P74" s="238">
        <f t="shared" si="12"/>
        <v>0</v>
      </c>
      <c r="Q74" s="187">
        <f t="shared" si="17"/>
        <v>0</v>
      </c>
    </row>
    <row r="75" spans="1:17" ht="13.9" x14ac:dyDescent="0.4">
      <c r="A75" s="58" t="str">
        <f>'Cont. Centre Assets'!A75</f>
        <v>EGR</v>
      </c>
      <c r="B75" s="58">
        <f>'Cont. Centre Assets'!B75</f>
        <v>1</v>
      </c>
      <c r="C75" t="str">
        <f>'Cont. Centre Assets'!C75</f>
        <v>Southern Cross to Koolyanobbing East</v>
      </c>
      <c r="D75" s="204">
        <f>'DORC build-up'!I19</f>
        <v>1.4</v>
      </c>
      <c r="E75" s="197">
        <v>2</v>
      </c>
      <c r="F75" s="197">
        <v>1</v>
      </c>
      <c r="G75" s="197"/>
      <c r="H75" s="197">
        <v>0</v>
      </c>
      <c r="I75" s="269">
        <f t="shared" si="13"/>
        <v>68538.461538461532</v>
      </c>
      <c r="J75" s="269">
        <f t="shared" si="14"/>
        <v>82287.071307692313</v>
      </c>
      <c r="K75" s="269">
        <f t="shared" si="15"/>
        <v>411230.76923076919</v>
      </c>
      <c r="L75" s="269">
        <f t="shared" si="16"/>
        <v>137076.92307692306</v>
      </c>
      <c r="M75" s="200">
        <f t="shared" si="12"/>
        <v>191907.69230769228</v>
      </c>
      <c r="N75" s="200">
        <f t="shared" si="12"/>
        <v>115201.89983076922</v>
      </c>
      <c r="O75" s="200">
        <f t="shared" si="12"/>
        <v>0</v>
      </c>
      <c r="P75" s="238">
        <f t="shared" si="12"/>
        <v>0</v>
      </c>
      <c r="Q75" s="187">
        <f t="shared" si="17"/>
        <v>307109.59213846154</v>
      </c>
    </row>
    <row r="76" spans="1:17" ht="13.9" x14ac:dyDescent="0.4">
      <c r="A76" s="58" t="str">
        <f>'Cont. Centre Assets'!A76</f>
        <v>EGR</v>
      </c>
      <c r="B76" s="58">
        <f>'Cont. Centre Assets'!B76</f>
        <v>1</v>
      </c>
      <c r="C76" t="str">
        <f>'Cont. Centre Assets'!C76</f>
        <v>Koolyanobbing East to Mount Walton</v>
      </c>
      <c r="D76" s="204">
        <f>'DORC build-up'!I20</f>
        <v>1.4</v>
      </c>
      <c r="E76" s="197">
        <v>3</v>
      </c>
      <c r="F76" s="197">
        <v>0</v>
      </c>
      <c r="G76" s="197">
        <v>1</v>
      </c>
      <c r="H76" s="197">
        <v>0</v>
      </c>
      <c r="I76" s="269">
        <f t="shared" si="13"/>
        <v>68538.461538461532</v>
      </c>
      <c r="J76" s="269">
        <f t="shared" si="14"/>
        <v>82287.071307692313</v>
      </c>
      <c r="K76" s="269">
        <f t="shared" si="15"/>
        <v>411230.76923076919</v>
      </c>
      <c r="L76" s="269">
        <f t="shared" si="16"/>
        <v>137076.92307692306</v>
      </c>
      <c r="M76" s="200">
        <f t="shared" si="12"/>
        <v>287861.53846153844</v>
      </c>
      <c r="N76" s="200">
        <f t="shared" si="12"/>
        <v>0</v>
      </c>
      <c r="O76" s="200">
        <f t="shared" si="12"/>
        <v>575723.07692307688</v>
      </c>
      <c r="P76" s="238">
        <f t="shared" si="12"/>
        <v>0</v>
      </c>
      <c r="Q76" s="187">
        <f t="shared" si="17"/>
        <v>863584.61538461526</v>
      </c>
    </row>
    <row r="77" spans="1:17" ht="13.9" x14ac:dyDescent="0.4">
      <c r="A77" s="58" t="str">
        <f>'Cont. Centre Assets'!A77</f>
        <v>EGR</v>
      </c>
      <c r="B77" s="58">
        <f>'Cont. Centre Assets'!B77</f>
        <v>1</v>
      </c>
      <c r="C77" t="str">
        <f>'Cont. Centre Assets'!C77</f>
        <v>Mount Walton to West Kalgoorlie West</v>
      </c>
      <c r="D77" s="204">
        <f>'DORC build-up'!I21</f>
        <v>1.4</v>
      </c>
      <c r="E77" s="197">
        <v>4</v>
      </c>
      <c r="F77" s="197">
        <v>0</v>
      </c>
      <c r="G77" s="197"/>
      <c r="H77" s="197">
        <v>0</v>
      </c>
      <c r="I77" s="269">
        <f t="shared" si="13"/>
        <v>68538.461538461532</v>
      </c>
      <c r="J77" s="269">
        <f t="shared" si="14"/>
        <v>82287.071307692313</v>
      </c>
      <c r="K77" s="269">
        <f t="shared" si="15"/>
        <v>411230.76923076919</v>
      </c>
      <c r="L77" s="269">
        <f t="shared" si="16"/>
        <v>137076.92307692306</v>
      </c>
      <c r="M77" s="200">
        <f t="shared" si="12"/>
        <v>383815.38461538457</v>
      </c>
      <c r="N77" s="200">
        <f t="shared" si="12"/>
        <v>0</v>
      </c>
      <c r="O77" s="200">
        <f t="shared" si="12"/>
        <v>0</v>
      </c>
      <c r="P77" s="238">
        <f t="shared" si="12"/>
        <v>0</v>
      </c>
      <c r="Q77" s="187">
        <f t="shared" si="17"/>
        <v>383815.38461538457</v>
      </c>
    </row>
    <row r="78" spans="1:17" ht="13.9" x14ac:dyDescent="0.4">
      <c r="A78" s="58" t="str">
        <f>'Cont. Centre Assets'!A78</f>
        <v>EGR</v>
      </c>
      <c r="B78" s="58">
        <f>'Cont. Centre Assets'!B78</f>
        <v>1</v>
      </c>
      <c r="C78" t="str">
        <f>'Cont. Centre Assets'!C78</f>
        <v>West Kalgoorlie West to West Kalgoorlie</v>
      </c>
      <c r="D78" s="204">
        <f>'DORC build-up'!I22</f>
        <v>1.4</v>
      </c>
      <c r="E78" s="197">
        <v>1</v>
      </c>
      <c r="F78" s="197">
        <v>0</v>
      </c>
      <c r="G78" s="197"/>
      <c r="H78" s="197">
        <v>0</v>
      </c>
      <c r="I78" s="269">
        <f t="shared" si="13"/>
        <v>68538.461538461532</v>
      </c>
      <c r="J78" s="269">
        <f t="shared" si="14"/>
        <v>82287.071307692313</v>
      </c>
      <c r="K78" s="269">
        <f t="shared" si="15"/>
        <v>411230.76923076919</v>
      </c>
      <c r="L78" s="269">
        <f t="shared" si="16"/>
        <v>137076.92307692306</v>
      </c>
      <c r="M78" s="200">
        <f t="shared" si="12"/>
        <v>95953.846153846142</v>
      </c>
      <c r="N78" s="200">
        <f t="shared" si="12"/>
        <v>0</v>
      </c>
      <c r="O78" s="200">
        <f t="shared" si="12"/>
        <v>0</v>
      </c>
      <c r="P78" s="238">
        <f t="shared" si="12"/>
        <v>0</v>
      </c>
      <c r="Q78" s="187">
        <f t="shared" si="17"/>
        <v>95953.846153846142</v>
      </c>
    </row>
    <row r="79" spans="1:17" ht="13.9" x14ac:dyDescent="0.4">
      <c r="A79" s="58" t="str">
        <f>'Cont. Centre Assets'!A79</f>
        <v>EGR</v>
      </c>
      <c r="B79" s="58">
        <f>'Cont. Centre Assets'!B79</f>
        <v>1</v>
      </c>
      <c r="C79" t="str">
        <f>'Cont. Centre Assets'!C79</f>
        <v>West Kalgoorlie</v>
      </c>
      <c r="D79" s="204">
        <f>'DORC build-up'!I23</f>
        <v>1.4</v>
      </c>
      <c r="E79" s="197">
        <v>0</v>
      </c>
      <c r="F79" s="197">
        <v>0</v>
      </c>
      <c r="G79" s="197"/>
      <c r="H79" s="197">
        <v>0</v>
      </c>
      <c r="I79" s="269">
        <f t="shared" si="13"/>
        <v>68538.461538461532</v>
      </c>
      <c r="J79" s="269">
        <f t="shared" si="14"/>
        <v>82287.071307692313</v>
      </c>
      <c r="K79" s="269">
        <f t="shared" si="15"/>
        <v>411230.76923076919</v>
      </c>
      <c r="L79" s="269">
        <f t="shared" si="16"/>
        <v>137076.92307692306</v>
      </c>
      <c r="M79" s="200">
        <f t="shared" si="12"/>
        <v>0</v>
      </c>
      <c r="N79" s="200">
        <f t="shared" si="12"/>
        <v>0</v>
      </c>
      <c r="O79" s="200">
        <f t="shared" si="12"/>
        <v>0</v>
      </c>
      <c r="P79" s="238">
        <f t="shared" si="12"/>
        <v>0</v>
      </c>
      <c r="Q79" s="187">
        <f t="shared" si="17"/>
        <v>0</v>
      </c>
    </row>
    <row r="80" spans="1:17" ht="13.9" x14ac:dyDescent="0.4">
      <c r="A80" s="58" t="str">
        <f>'Cont. Centre Assets'!A80</f>
        <v>EGR</v>
      </c>
      <c r="B80" s="58">
        <f>'Cont. Centre Assets'!B80</f>
        <v>1</v>
      </c>
      <c r="C80" t="str">
        <f>'Cont. Centre Assets'!C80</f>
        <v>West Kalgoorlie to Kalgoorlie</v>
      </c>
      <c r="D80" s="204">
        <f>'DORC build-up'!I24</f>
        <v>1.4</v>
      </c>
      <c r="E80" s="197">
        <v>1</v>
      </c>
      <c r="F80" s="197">
        <v>0</v>
      </c>
      <c r="G80" s="197"/>
      <c r="H80" s="197">
        <v>0</v>
      </c>
      <c r="I80" s="269">
        <f t="shared" si="13"/>
        <v>68538.461538461532</v>
      </c>
      <c r="J80" s="269">
        <f t="shared" si="14"/>
        <v>82287.071307692313</v>
      </c>
      <c r="K80" s="269">
        <f t="shared" si="15"/>
        <v>411230.76923076919</v>
      </c>
      <c r="L80" s="269">
        <f t="shared" si="16"/>
        <v>137076.92307692306</v>
      </c>
      <c r="M80" s="200">
        <f t="shared" si="12"/>
        <v>95953.846153846142</v>
      </c>
      <c r="N80" s="200">
        <f t="shared" si="12"/>
        <v>0</v>
      </c>
      <c r="O80" s="200">
        <f t="shared" si="12"/>
        <v>0</v>
      </c>
      <c r="P80" s="238">
        <f t="shared" si="12"/>
        <v>0</v>
      </c>
      <c r="Q80" s="187">
        <f t="shared" si="17"/>
        <v>95953.846153846142</v>
      </c>
    </row>
    <row r="81" spans="1:17" ht="13.9" x14ac:dyDescent="0.4">
      <c r="A81" s="58" t="str">
        <f>'Cont. Centre Assets'!A81</f>
        <v>EGR</v>
      </c>
      <c r="B81" s="58">
        <f>'Cont. Centre Assets'!B81</f>
        <v>1</v>
      </c>
      <c r="C81" t="str">
        <f>'Cont. Centre Assets'!C81</f>
        <v>Kalgoorlie</v>
      </c>
      <c r="D81" s="204">
        <f>'DORC build-up'!I25</f>
        <v>1.4</v>
      </c>
      <c r="E81" s="197">
        <v>0</v>
      </c>
      <c r="F81" s="197">
        <v>0</v>
      </c>
      <c r="G81" s="197"/>
      <c r="H81" s="197">
        <v>0</v>
      </c>
      <c r="I81" s="269">
        <f t="shared" si="13"/>
        <v>68538.461538461532</v>
      </c>
      <c r="J81" s="269">
        <f t="shared" si="14"/>
        <v>82287.071307692313</v>
      </c>
      <c r="K81" s="269">
        <f t="shared" si="15"/>
        <v>411230.76923076919</v>
      </c>
      <c r="L81" s="269">
        <f t="shared" si="16"/>
        <v>137076.92307692306</v>
      </c>
      <c r="M81" s="200">
        <f t="shared" si="12"/>
        <v>0</v>
      </c>
      <c r="N81" s="200">
        <f t="shared" si="12"/>
        <v>0</v>
      </c>
      <c r="O81" s="200">
        <f t="shared" si="12"/>
        <v>0</v>
      </c>
      <c r="P81" s="238">
        <f t="shared" si="12"/>
        <v>0</v>
      </c>
      <c r="Q81" s="187">
        <f t="shared" si="17"/>
        <v>0</v>
      </c>
    </row>
    <row r="82" spans="1:17" ht="13.9" x14ac:dyDescent="0.4">
      <c r="A82" s="58" t="str">
        <f>'Cont. Centre Assets'!A82</f>
        <v>EGR</v>
      </c>
      <c r="B82" s="58">
        <f>'Cont. Centre Assets'!B82</f>
        <v>1</v>
      </c>
      <c r="C82" t="str">
        <f>'Cont. Centre Assets'!C82</f>
        <v>Kalgoorlie to Parkeston (border)</v>
      </c>
      <c r="D82" s="204">
        <f>'DORC build-up'!I26</f>
        <v>1.4</v>
      </c>
      <c r="E82" s="197">
        <v>0</v>
      </c>
      <c r="F82" s="197">
        <v>0</v>
      </c>
      <c r="G82" s="197"/>
      <c r="H82" s="197">
        <v>0</v>
      </c>
      <c r="I82" s="269">
        <f t="shared" si="13"/>
        <v>68538.461538461532</v>
      </c>
      <c r="J82" s="269">
        <f t="shared" si="14"/>
        <v>82287.071307692313</v>
      </c>
      <c r="K82" s="269">
        <f t="shared" si="15"/>
        <v>411230.76923076919</v>
      </c>
      <c r="L82" s="269">
        <f t="shared" si="16"/>
        <v>137076.92307692306</v>
      </c>
      <c r="M82" s="200">
        <f t="shared" si="12"/>
        <v>0</v>
      </c>
      <c r="N82" s="200">
        <f t="shared" si="12"/>
        <v>0</v>
      </c>
      <c r="O82" s="200">
        <f t="shared" si="12"/>
        <v>0</v>
      </c>
      <c r="P82" s="238">
        <f t="shared" si="12"/>
        <v>0</v>
      </c>
      <c r="Q82" s="187">
        <f t="shared" si="17"/>
        <v>0</v>
      </c>
    </row>
    <row r="83" spans="1:17" ht="13.9" x14ac:dyDescent="0.4">
      <c r="A83" s="58" t="str">
        <f>'Cont. Centre Assets'!A83</f>
        <v>Metro</v>
      </c>
      <c r="B83" s="58">
        <f>'Cont. Centre Assets'!B83</f>
        <v>2</v>
      </c>
      <c r="C83" t="str">
        <f>'Cont. Centre Assets'!C83</f>
        <v>Forrestfield South to Kewdale</v>
      </c>
      <c r="D83" s="204">
        <f>'DORC build-up'!I27</f>
        <v>1</v>
      </c>
      <c r="E83" s="197">
        <v>0</v>
      </c>
      <c r="F83" s="197">
        <v>0</v>
      </c>
      <c r="G83" s="197"/>
      <c r="H83" s="197">
        <v>0</v>
      </c>
      <c r="I83" s="269">
        <f t="shared" si="13"/>
        <v>68538.461538461532</v>
      </c>
      <c r="J83" s="269">
        <f t="shared" si="14"/>
        <v>82287.071307692313</v>
      </c>
      <c r="K83" s="269">
        <f t="shared" si="15"/>
        <v>411230.76923076919</v>
      </c>
      <c r="L83" s="269">
        <f t="shared" si="16"/>
        <v>137076.92307692306</v>
      </c>
      <c r="M83" s="200">
        <f>E83*I83*$D83</f>
        <v>0</v>
      </c>
      <c r="N83" s="200">
        <f>F83*J83*$D83</f>
        <v>0</v>
      </c>
      <c r="O83" s="200">
        <f t="shared" si="12"/>
        <v>0</v>
      </c>
      <c r="P83" s="238">
        <f t="shared" si="12"/>
        <v>0</v>
      </c>
      <c r="Q83" s="187">
        <f t="shared" si="17"/>
        <v>0</v>
      </c>
    </row>
    <row r="84" spans="1:17" ht="13.9" x14ac:dyDescent="0.4">
      <c r="A84" s="58" t="str">
        <f>'Cont. Centre Assets'!A84</f>
        <v>LBL</v>
      </c>
      <c r="B84" s="58">
        <f>'Cont. Centre Assets'!B84</f>
        <v>3</v>
      </c>
      <c r="C84" t="str">
        <f>'Cont. Centre Assets'!C84</f>
        <v>Kalgoorlie to Menzies</v>
      </c>
      <c r="D84" s="204">
        <f>'DORC build-up'!I28</f>
        <v>1.5</v>
      </c>
      <c r="E84" s="197">
        <v>0</v>
      </c>
      <c r="F84" s="197">
        <v>0</v>
      </c>
      <c r="G84" s="197"/>
      <c r="H84" s="197">
        <v>5</v>
      </c>
      <c r="I84" s="269">
        <f t="shared" si="13"/>
        <v>68538.461538461532</v>
      </c>
      <c r="J84" s="269">
        <f t="shared" si="14"/>
        <v>82287.071307692313</v>
      </c>
      <c r="K84" s="269">
        <f t="shared" si="15"/>
        <v>411230.76923076919</v>
      </c>
      <c r="L84" s="269">
        <f t="shared" si="16"/>
        <v>137076.92307692306</v>
      </c>
      <c r="M84" s="200">
        <f t="shared" ref="M84:P147" si="18">E84*I84*$D84</f>
        <v>0</v>
      </c>
      <c r="N84" s="200">
        <f t="shared" si="18"/>
        <v>0</v>
      </c>
      <c r="O84" s="200">
        <f t="shared" si="12"/>
        <v>0</v>
      </c>
      <c r="P84" s="238">
        <f t="shared" si="12"/>
        <v>1028076.9230769229</v>
      </c>
      <c r="Q84" s="187">
        <f t="shared" si="17"/>
        <v>1028076.9230769229</v>
      </c>
    </row>
    <row r="85" spans="1:17" ht="13.9" x14ac:dyDescent="0.4">
      <c r="A85" s="58" t="str">
        <f>'Cont. Centre Assets'!A85</f>
        <v>LBL</v>
      </c>
      <c r="B85" s="58">
        <f>'Cont. Centre Assets'!B85</f>
        <v>3</v>
      </c>
      <c r="C85" t="str">
        <f>'Cont. Centre Assets'!C85</f>
        <v>Menzies</v>
      </c>
      <c r="D85" s="204">
        <f>'DORC build-up'!I29</f>
        <v>0</v>
      </c>
      <c r="E85" s="197">
        <v>0</v>
      </c>
      <c r="F85" s="197">
        <v>0</v>
      </c>
      <c r="G85" s="197"/>
      <c r="H85" s="197">
        <v>0</v>
      </c>
      <c r="I85" s="269">
        <f t="shared" si="13"/>
        <v>68538.461538461532</v>
      </c>
      <c r="J85" s="269">
        <f t="shared" si="14"/>
        <v>82287.071307692313</v>
      </c>
      <c r="K85" s="269">
        <f t="shared" si="15"/>
        <v>411230.76923076919</v>
      </c>
      <c r="L85" s="269">
        <f t="shared" si="16"/>
        <v>137076.92307692306</v>
      </c>
      <c r="M85" s="200">
        <f t="shared" si="18"/>
        <v>0</v>
      </c>
      <c r="N85" s="200">
        <f t="shared" si="18"/>
        <v>0</v>
      </c>
      <c r="O85" s="200">
        <f t="shared" si="18"/>
        <v>0</v>
      </c>
      <c r="P85" s="238">
        <f t="shared" si="18"/>
        <v>0</v>
      </c>
      <c r="Q85" s="187">
        <f t="shared" si="17"/>
        <v>0</v>
      </c>
    </row>
    <row r="86" spans="1:17" ht="13.9" x14ac:dyDescent="0.4">
      <c r="A86" s="58" t="str">
        <f>'Cont. Centre Assets'!A86</f>
        <v>LBL</v>
      </c>
      <c r="B86" s="58">
        <f>'Cont. Centre Assets'!B86</f>
        <v>3</v>
      </c>
      <c r="C86" t="str">
        <f>'Cont. Centre Assets'!C86</f>
        <v>Menzies to Malcolm</v>
      </c>
      <c r="D86" s="204">
        <f>'DORC build-up'!I30</f>
        <v>1.5</v>
      </c>
      <c r="E86" s="197">
        <v>0</v>
      </c>
      <c r="F86" s="197">
        <v>1</v>
      </c>
      <c r="G86" s="197"/>
      <c r="H86" s="197">
        <v>1</v>
      </c>
      <c r="I86" s="269">
        <f t="shared" si="13"/>
        <v>68538.461538461532</v>
      </c>
      <c r="J86" s="269">
        <f t="shared" si="14"/>
        <v>82287.071307692313</v>
      </c>
      <c r="K86" s="269">
        <f t="shared" si="15"/>
        <v>411230.76923076919</v>
      </c>
      <c r="L86" s="269">
        <f t="shared" si="16"/>
        <v>137076.92307692306</v>
      </c>
      <c r="M86" s="200">
        <f t="shared" si="18"/>
        <v>0</v>
      </c>
      <c r="N86" s="200">
        <f t="shared" si="18"/>
        <v>123430.60696153846</v>
      </c>
      <c r="O86" s="200">
        <f t="shared" si="18"/>
        <v>0</v>
      </c>
      <c r="P86" s="238">
        <f t="shared" si="18"/>
        <v>205615.3846153846</v>
      </c>
      <c r="Q86" s="187">
        <f t="shared" si="17"/>
        <v>329045.99157692306</v>
      </c>
    </row>
    <row r="87" spans="1:17" ht="13.9" x14ac:dyDescent="0.4">
      <c r="A87" s="58" t="str">
        <f>'Cont. Centre Assets'!A87</f>
        <v>LBL</v>
      </c>
      <c r="B87" s="58">
        <f>'Cont. Centre Assets'!B87</f>
        <v>3</v>
      </c>
      <c r="C87" t="str">
        <f>'Cont. Centre Assets'!C87</f>
        <v>Malcolm</v>
      </c>
      <c r="D87" s="204">
        <f>'DORC build-up'!I31</f>
        <v>0</v>
      </c>
      <c r="E87" s="197">
        <v>0</v>
      </c>
      <c r="F87" s="197">
        <v>0</v>
      </c>
      <c r="G87" s="197"/>
      <c r="H87" s="197">
        <v>0</v>
      </c>
      <c r="I87" s="269">
        <f t="shared" si="13"/>
        <v>68538.461538461532</v>
      </c>
      <c r="J87" s="269">
        <f t="shared" si="14"/>
        <v>82287.071307692313</v>
      </c>
      <c r="K87" s="269">
        <f t="shared" si="15"/>
        <v>411230.76923076919</v>
      </c>
      <c r="L87" s="269">
        <f t="shared" si="16"/>
        <v>137076.92307692306</v>
      </c>
      <c r="M87" s="200">
        <f t="shared" si="18"/>
        <v>0</v>
      </c>
      <c r="N87" s="200">
        <f t="shared" si="18"/>
        <v>0</v>
      </c>
      <c r="O87" s="200">
        <f t="shared" si="18"/>
        <v>0</v>
      </c>
      <c r="P87" s="238">
        <f t="shared" si="18"/>
        <v>0</v>
      </c>
      <c r="Q87" s="187">
        <f t="shared" si="17"/>
        <v>0</v>
      </c>
    </row>
    <row r="88" spans="1:17" ht="13.9" x14ac:dyDescent="0.4">
      <c r="A88" s="58" t="str">
        <f>'Cont. Centre Assets'!A88</f>
        <v>LBL</v>
      </c>
      <c r="B88" s="58">
        <f>'Cont. Centre Assets'!B88</f>
        <v>3</v>
      </c>
      <c r="C88" t="str">
        <f>'Cont. Centre Assets'!C88</f>
        <v>Malcolm to Leonora</v>
      </c>
      <c r="D88" s="204">
        <f>'DORC build-up'!I32</f>
        <v>1.5</v>
      </c>
      <c r="E88" s="197">
        <v>0</v>
      </c>
      <c r="F88" s="197">
        <v>1</v>
      </c>
      <c r="G88" s="197"/>
      <c r="H88" s="197">
        <v>2</v>
      </c>
      <c r="I88" s="269">
        <f t="shared" si="13"/>
        <v>68538.461538461532</v>
      </c>
      <c r="J88" s="269">
        <f t="shared" si="14"/>
        <v>82287.071307692313</v>
      </c>
      <c r="K88" s="269">
        <f t="shared" si="15"/>
        <v>411230.76923076919</v>
      </c>
      <c r="L88" s="269">
        <f t="shared" si="16"/>
        <v>137076.92307692306</v>
      </c>
      <c r="M88" s="200">
        <f t="shared" si="18"/>
        <v>0</v>
      </c>
      <c r="N88" s="200">
        <f t="shared" si="18"/>
        <v>123430.60696153846</v>
      </c>
      <c r="O88" s="200">
        <f t="shared" si="18"/>
        <v>0</v>
      </c>
      <c r="P88" s="238">
        <f t="shared" si="18"/>
        <v>411230.76923076919</v>
      </c>
      <c r="Q88" s="187">
        <f t="shared" si="17"/>
        <v>534661.37619230768</v>
      </c>
    </row>
    <row r="89" spans="1:17" ht="13.9" x14ac:dyDescent="0.4">
      <c r="A89" s="58" t="str">
        <f>'Cont. Centre Assets'!A89</f>
        <v>LBL</v>
      </c>
      <c r="B89" s="58">
        <f>'Cont. Centre Assets'!B89</f>
        <v>3</v>
      </c>
      <c r="C89" t="str">
        <f>'Cont. Centre Assets'!C89</f>
        <v>Leonora</v>
      </c>
      <c r="D89" s="204">
        <f>'DORC build-up'!I33</f>
        <v>1.5</v>
      </c>
      <c r="E89" s="197">
        <v>0</v>
      </c>
      <c r="F89" s="197">
        <v>0</v>
      </c>
      <c r="G89" s="197"/>
      <c r="H89" s="197">
        <v>0</v>
      </c>
      <c r="I89" s="269">
        <f t="shared" si="13"/>
        <v>68538.461538461532</v>
      </c>
      <c r="J89" s="269">
        <f t="shared" si="14"/>
        <v>82287.071307692313</v>
      </c>
      <c r="K89" s="269">
        <f t="shared" si="15"/>
        <v>411230.76923076919</v>
      </c>
      <c r="L89" s="269">
        <f t="shared" si="16"/>
        <v>137076.92307692306</v>
      </c>
      <c r="M89" s="200">
        <f t="shared" si="18"/>
        <v>0</v>
      </c>
      <c r="N89" s="200">
        <f t="shared" si="18"/>
        <v>0</v>
      </c>
      <c r="O89" s="200">
        <f t="shared" si="18"/>
        <v>0</v>
      </c>
      <c r="P89" s="238">
        <f t="shared" si="18"/>
        <v>0</v>
      </c>
      <c r="Q89" s="187">
        <f t="shared" si="17"/>
        <v>0</v>
      </c>
    </row>
    <row r="90" spans="1:17" ht="13.9" x14ac:dyDescent="0.4">
      <c r="A90" s="58" t="str">
        <f>'Cont. Centre Assets'!A90</f>
        <v>EBL</v>
      </c>
      <c r="B90" s="58">
        <f>'Cont. Centre Assets'!B90</f>
        <v>4</v>
      </c>
      <c r="C90" t="str">
        <f>'Cont. Centre Assets'!C90</f>
        <v>West Kalgoorlie West to West Kalgoorlie South</v>
      </c>
      <c r="D90" s="204">
        <f>'DORC build-up'!I34</f>
        <v>1.5</v>
      </c>
      <c r="E90" s="197">
        <v>0</v>
      </c>
      <c r="F90" s="197">
        <v>0</v>
      </c>
      <c r="G90" s="197"/>
      <c r="H90" s="197">
        <v>0</v>
      </c>
      <c r="I90" s="269">
        <f t="shared" si="13"/>
        <v>68538.461538461532</v>
      </c>
      <c r="J90" s="269">
        <f t="shared" si="14"/>
        <v>82287.071307692313</v>
      </c>
      <c r="K90" s="269">
        <f t="shared" si="15"/>
        <v>411230.76923076919</v>
      </c>
      <c r="L90" s="269">
        <f t="shared" si="16"/>
        <v>137076.92307692306</v>
      </c>
      <c r="M90" s="200">
        <f t="shared" si="18"/>
        <v>0</v>
      </c>
      <c r="N90" s="200">
        <f t="shared" si="18"/>
        <v>0</v>
      </c>
      <c r="O90" s="200">
        <f t="shared" si="18"/>
        <v>0</v>
      </c>
      <c r="P90" s="238">
        <f t="shared" si="18"/>
        <v>0</v>
      </c>
      <c r="Q90" s="187">
        <f t="shared" si="17"/>
        <v>0</v>
      </c>
    </row>
    <row r="91" spans="1:17" ht="13.9" x14ac:dyDescent="0.4">
      <c r="A91" s="58" t="str">
        <f>'Cont. Centre Assets'!A91</f>
        <v>EBL</v>
      </c>
      <c r="B91" s="58">
        <f>'Cont. Centre Assets'!B91</f>
        <v>4</v>
      </c>
      <c r="C91" t="str">
        <f>'Cont. Centre Assets'!C91</f>
        <v>West Kalgoorlie to West Kalgoorlie South</v>
      </c>
      <c r="D91" s="204">
        <f>'DORC build-up'!I35</f>
        <v>1.5</v>
      </c>
      <c r="E91" s="197">
        <v>0</v>
      </c>
      <c r="F91" s="197">
        <v>0</v>
      </c>
      <c r="G91" s="197"/>
      <c r="H91" s="197">
        <v>0</v>
      </c>
      <c r="I91" s="269">
        <f t="shared" si="13"/>
        <v>68538.461538461532</v>
      </c>
      <c r="J91" s="269">
        <f t="shared" si="14"/>
        <v>82287.071307692313</v>
      </c>
      <c r="K91" s="269">
        <f t="shared" si="15"/>
        <v>411230.76923076919</v>
      </c>
      <c r="L91" s="269">
        <f t="shared" si="16"/>
        <v>137076.92307692306</v>
      </c>
      <c r="M91" s="200">
        <f t="shared" si="18"/>
        <v>0</v>
      </c>
      <c r="N91" s="200">
        <f t="shared" si="18"/>
        <v>0</v>
      </c>
      <c r="O91" s="200">
        <f t="shared" si="18"/>
        <v>0</v>
      </c>
      <c r="P91" s="238">
        <f t="shared" si="18"/>
        <v>0</v>
      </c>
      <c r="Q91" s="187">
        <f t="shared" si="17"/>
        <v>0</v>
      </c>
    </row>
    <row r="92" spans="1:17" ht="13.9" x14ac:dyDescent="0.4">
      <c r="A92" s="58" t="str">
        <f>'Cont. Centre Assets'!A92</f>
        <v>EBL</v>
      </c>
      <c r="B92" s="58">
        <f>'Cont. Centre Assets'!B92</f>
        <v>5</v>
      </c>
      <c r="C92" t="str">
        <f>'Cont. Centre Assets'!C92</f>
        <v>West Kalgoorlie South to Hampton Terminal</v>
      </c>
      <c r="D92" s="204">
        <f>'DORC build-up'!I36</f>
        <v>1.5</v>
      </c>
      <c r="E92" s="197">
        <v>0</v>
      </c>
      <c r="F92" s="197">
        <v>0</v>
      </c>
      <c r="G92" s="197"/>
      <c r="H92" s="197">
        <v>0</v>
      </c>
      <c r="I92" s="269">
        <f t="shared" si="13"/>
        <v>68538.461538461532</v>
      </c>
      <c r="J92" s="269">
        <f t="shared" si="14"/>
        <v>82287.071307692313</v>
      </c>
      <c r="K92" s="269">
        <f t="shared" si="15"/>
        <v>411230.76923076919</v>
      </c>
      <c r="L92" s="269">
        <f t="shared" si="16"/>
        <v>137076.92307692306</v>
      </c>
      <c r="M92" s="200">
        <f t="shared" si="18"/>
        <v>0</v>
      </c>
      <c r="N92" s="200">
        <f t="shared" si="18"/>
        <v>0</v>
      </c>
      <c r="O92" s="200">
        <f t="shared" si="18"/>
        <v>0</v>
      </c>
      <c r="P92" s="238">
        <f t="shared" si="18"/>
        <v>0</v>
      </c>
      <c r="Q92" s="187">
        <f t="shared" si="17"/>
        <v>0</v>
      </c>
    </row>
    <row r="93" spans="1:17" ht="13.9" x14ac:dyDescent="0.4">
      <c r="A93" s="58" t="str">
        <f>'Cont. Centre Assets'!A93</f>
        <v>EBL</v>
      </c>
      <c r="B93" s="58">
        <f>'Cont. Centre Assets'!B93</f>
        <v>5</v>
      </c>
      <c r="C93" t="str">
        <f>'Cont. Centre Assets'!C93</f>
        <v>Hampton Terminal</v>
      </c>
      <c r="D93" s="204">
        <f>'DORC build-up'!I37</f>
        <v>1.5</v>
      </c>
      <c r="E93" s="197">
        <v>0</v>
      </c>
      <c r="F93" s="197">
        <v>1</v>
      </c>
      <c r="G93" s="197"/>
      <c r="H93" s="197">
        <v>0</v>
      </c>
      <c r="I93" s="269">
        <f t="shared" si="13"/>
        <v>68538.461538461532</v>
      </c>
      <c r="J93" s="269">
        <f t="shared" si="14"/>
        <v>82287.071307692313</v>
      </c>
      <c r="K93" s="269">
        <f t="shared" si="15"/>
        <v>411230.76923076919</v>
      </c>
      <c r="L93" s="269">
        <f t="shared" si="16"/>
        <v>137076.92307692306</v>
      </c>
      <c r="M93" s="200">
        <f t="shared" si="18"/>
        <v>0</v>
      </c>
      <c r="N93" s="200">
        <f t="shared" si="18"/>
        <v>123430.60696153846</v>
      </c>
      <c r="O93" s="200">
        <f t="shared" si="18"/>
        <v>0</v>
      </c>
      <c r="P93" s="238">
        <f t="shared" si="18"/>
        <v>0</v>
      </c>
      <c r="Q93" s="187">
        <f t="shared" si="17"/>
        <v>123430.60696153846</v>
      </c>
    </row>
    <row r="94" spans="1:17" ht="13.9" x14ac:dyDescent="0.4">
      <c r="A94" s="58" t="str">
        <f>'Cont. Centre Assets'!A94</f>
        <v>EBL</v>
      </c>
      <c r="B94" s="58">
        <f>'Cont. Centre Assets'!B94</f>
        <v>5</v>
      </c>
      <c r="C94" t="str">
        <f>'Cont. Centre Assets'!C94</f>
        <v>Hampton Terminal to Hampton</v>
      </c>
      <c r="D94" s="204">
        <f>'DORC build-up'!I38</f>
        <v>1.5</v>
      </c>
      <c r="E94" s="197">
        <v>1</v>
      </c>
      <c r="F94" s="197">
        <v>0</v>
      </c>
      <c r="G94" s="197"/>
      <c r="H94" s="197">
        <v>0</v>
      </c>
      <c r="I94" s="269">
        <f t="shared" si="13"/>
        <v>68538.461538461532</v>
      </c>
      <c r="J94" s="269">
        <f t="shared" si="14"/>
        <v>82287.071307692313</v>
      </c>
      <c r="K94" s="269">
        <f t="shared" si="15"/>
        <v>411230.76923076919</v>
      </c>
      <c r="L94" s="269">
        <f t="shared" si="16"/>
        <v>137076.92307692306</v>
      </c>
      <c r="M94" s="200">
        <f t="shared" si="18"/>
        <v>102807.6923076923</v>
      </c>
      <c r="N94" s="200">
        <f t="shared" si="18"/>
        <v>0</v>
      </c>
      <c r="O94" s="200">
        <f t="shared" si="18"/>
        <v>0</v>
      </c>
      <c r="P94" s="238">
        <f t="shared" si="18"/>
        <v>0</v>
      </c>
      <c r="Q94" s="187">
        <f t="shared" si="17"/>
        <v>102807.6923076923</v>
      </c>
    </row>
    <row r="95" spans="1:17" ht="13.9" x14ac:dyDescent="0.4">
      <c r="A95" s="58" t="str">
        <f>'Cont. Centre Assets'!A95</f>
        <v>EBL</v>
      </c>
      <c r="B95" s="58">
        <f>'Cont. Centre Assets'!B95</f>
        <v>5</v>
      </c>
      <c r="C95" t="str">
        <f>'Cont. Centre Assets'!C95</f>
        <v>Hampton</v>
      </c>
      <c r="D95" s="204">
        <f>'DORC build-up'!I39</f>
        <v>0</v>
      </c>
      <c r="E95" s="197">
        <v>0</v>
      </c>
      <c r="F95" s="197">
        <v>0</v>
      </c>
      <c r="G95" s="197"/>
      <c r="H95" s="197">
        <v>0</v>
      </c>
      <c r="I95" s="269">
        <f t="shared" si="13"/>
        <v>68538.461538461532</v>
      </c>
      <c r="J95" s="269">
        <f t="shared" si="14"/>
        <v>82287.071307692313</v>
      </c>
      <c r="K95" s="269">
        <f t="shared" si="15"/>
        <v>411230.76923076919</v>
      </c>
      <c r="L95" s="269">
        <f t="shared" si="16"/>
        <v>137076.92307692306</v>
      </c>
      <c r="M95" s="200">
        <f t="shared" si="18"/>
        <v>0</v>
      </c>
      <c r="N95" s="200">
        <f t="shared" si="18"/>
        <v>0</v>
      </c>
      <c r="O95" s="200">
        <f t="shared" si="18"/>
        <v>0</v>
      </c>
      <c r="P95" s="238">
        <f t="shared" si="18"/>
        <v>0</v>
      </c>
      <c r="Q95" s="187">
        <f t="shared" si="17"/>
        <v>0</v>
      </c>
    </row>
    <row r="96" spans="1:17" ht="13.9" x14ac:dyDescent="0.4">
      <c r="A96" s="58" t="str">
        <f>'Cont. Centre Assets'!A96</f>
        <v>EBL</v>
      </c>
      <c r="B96" s="58">
        <f>'Cont. Centre Assets'!B96</f>
        <v>5</v>
      </c>
      <c r="C96" t="str">
        <f>'Cont. Centre Assets'!C96</f>
        <v>Hampton to Kambalda</v>
      </c>
      <c r="D96" s="204">
        <f>'DORC build-up'!I40</f>
        <v>1.5</v>
      </c>
      <c r="E96" s="197">
        <v>1</v>
      </c>
      <c r="F96" s="197">
        <v>0</v>
      </c>
      <c r="G96" s="197"/>
      <c r="H96" s="197">
        <v>1</v>
      </c>
      <c r="I96" s="269">
        <f t="shared" si="13"/>
        <v>68538.461538461532</v>
      </c>
      <c r="J96" s="269">
        <f t="shared" si="14"/>
        <v>82287.071307692313</v>
      </c>
      <c r="K96" s="269">
        <f t="shared" si="15"/>
        <v>411230.76923076919</v>
      </c>
      <c r="L96" s="269">
        <f t="shared" si="16"/>
        <v>137076.92307692306</v>
      </c>
      <c r="M96" s="200">
        <f t="shared" si="18"/>
        <v>102807.6923076923</v>
      </c>
      <c r="N96" s="200">
        <f t="shared" si="18"/>
        <v>0</v>
      </c>
      <c r="O96" s="200">
        <f t="shared" si="18"/>
        <v>0</v>
      </c>
      <c r="P96" s="238">
        <f t="shared" si="18"/>
        <v>205615.3846153846</v>
      </c>
      <c r="Q96" s="187">
        <f t="shared" si="17"/>
        <v>308423.07692307688</v>
      </c>
    </row>
    <row r="97" spans="1:17" ht="13.9" x14ac:dyDescent="0.4">
      <c r="A97" s="58" t="str">
        <f>'Cont. Centre Assets'!A97</f>
        <v>EBL</v>
      </c>
      <c r="B97" s="58">
        <f>'Cont. Centre Assets'!B97</f>
        <v>5</v>
      </c>
      <c r="C97" t="str">
        <f>'Cont. Centre Assets'!C97</f>
        <v>Kambalda to Salmon Gums</v>
      </c>
      <c r="D97" s="204">
        <f>'DORC build-up'!I41</f>
        <v>1.5</v>
      </c>
      <c r="E97" s="197">
        <v>4</v>
      </c>
      <c r="F97" s="197">
        <v>0</v>
      </c>
      <c r="G97" s="197"/>
      <c r="H97" s="197">
        <v>9</v>
      </c>
      <c r="I97" s="269">
        <f t="shared" si="13"/>
        <v>68538.461538461532</v>
      </c>
      <c r="J97" s="269">
        <f t="shared" si="14"/>
        <v>82287.071307692313</v>
      </c>
      <c r="K97" s="269">
        <f t="shared" si="15"/>
        <v>411230.76923076919</v>
      </c>
      <c r="L97" s="269">
        <f t="shared" si="16"/>
        <v>137076.92307692306</v>
      </c>
      <c r="M97" s="200">
        <f t="shared" si="18"/>
        <v>411230.76923076919</v>
      </c>
      <c r="N97" s="200">
        <f t="shared" si="18"/>
        <v>0</v>
      </c>
      <c r="O97" s="200">
        <f t="shared" si="18"/>
        <v>0</v>
      </c>
      <c r="P97" s="238">
        <f t="shared" si="18"/>
        <v>1850538.4615384613</v>
      </c>
      <c r="Q97" s="187">
        <f t="shared" si="17"/>
        <v>2261769.2307692305</v>
      </c>
    </row>
    <row r="98" spans="1:17" ht="13.9" x14ac:dyDescent="0.4">
      <c r="A98" s="58" t="str">
        <f>'Cont. Centre Assets'!A98</f>
        <v>EBL</v>
      </c>
      <c r="B98" s="58">
        <f>'Cont. Centre Assets'!B98</f>
        <v>5</v>
      </c>
      <c r="C98" t="str">
        <f>'Cont. Centre Assets'!C98</f>
        <v>Salmon Gums to Esperance</v>
      </c>
      <c r="D98" s="204">
        <f>'DORC build-up'!I42</f>
        <v>1.5</v>
      </c>
      <c r="E98" s="197">
        <v>2</v>
      </c>
      <c r="F98" s="197">
        <v>0</v>
      </c>
      <c r="G98" s="197"/>
      <c r="H98" s="197">
        <v>7</v>
      </c>
      <c r="I98" s="269">
        <f t="shared" si="13"/>
        <v>68538.461538461532</v>
      </c>
      <c r="J98" s="269">
        <f t="shared" si="14"/>
        <v>82287.071307692313</v>
      </c>
      <c r="K98" s="269">
        <f t="shared" si="15"/>
        <v>411230.76923076919</v>
      </c>
      <c r="L98" s="269">
        <f t="shared" si="16"/>
        <v>137076.92307692306</v>
      </c>
      <c r="M98" s="200">
        <f t="shared" si="18"/>
        <v>205615.3846153846</v>
      </c>
      <c r="N98" s="200">
        <f t="shared" si="18"/>
        <v>0</v>
      </c>
      <c r="O98" s="200">
        <f t="shared" si="18"/>
        <v>0</v>
      </c>
      <c r="P98" s="238">
        <f t="shared" si="18"/>
        <v>1439307.6923076923</v>
      </c>
      <c r="Q98" s="187">
        <f t="shared" si="17"/>
        <v>1644923.0769230768</v>
      </c>
    </row>
    <row r="99" spans="1:17" ht="13.9" x14ac:dyDescent="0.4">
      <c r="A99" s="58" t="str">
        <f>'Cont. Centre Assets'!A99</f>
        <v>EBL</v>
      </c>
      <c r="B99" s="58">
        <f>'Cont. Centre Assets'!B99</f>
        <v>5</v>
      </c>
      <c r="C99" t="str">
        <f>'Cont. Centre Assets'!C99</f>
        <v>Esperance</v>
      </c>
      <c r="D99" s="204">
        <f>'DORC build-up'!I43</f>
        <v>0</v>
      </c>
      <c r="E99" s="197">
        <v>0</v>
      </c>
      <c r="F99" s="197">
        <v>0</v>
      </c>
      <c r="G99" s="197"/>
      <c r="H99" s="197">
        <v>0</v>
      </c>
      <c r="I99" s="269">
        <f t="shared" si="13"/>
        <v>68538.461538461532</v>
      </c>
      <c r="J99" s="269">
        <f t="shared" si="14"/>
        <v>82287.071307692313</v>
      </c>
      <c r="K99" s="269">
        <f t="shared" si="15"/>
        <v>411230.76923076919</v>
      </c>
      <c r="L99" s="269">
        <f t="shared" si="16"/>
        <v>137076.92307692306</v>
      </c>
      <c r="M99" s="200">
        <f t="shared" si="18"/>
        <v>0</v>
      </c>
      <c r="N99" s="200">
        <f t="shared" si="18"/>
        <v>0</v>
      </c>
      <c r="O99" s="200">
        <f t="shared" si="18"/>
        <v>0</v>
      </c>
      <c r="P99" s="238">
        <f t="shared" si="18"/>
        <v>0</v>
      </c>
      <c r="Q99" s="187">
        <f t="shared" si="17"/>
        <v>0</v>
      </c>
    </row>
    <row r="100" spans="1:17" ht="13.9" x14ac:dyDescent="0.4">
      <c r="A100" s="58" t="str">
        <f>'Cont. Centre Assets'!A100</f>
        <v>EBL</v>
      </c>
      <c r="B100" s="58">
        <f>'Cont. Centre Assets'!B100</f>
        <v>5</v>
      </c>
      <c r="C100" t="str">
        <f>'Cont. Centre Assets'!C100</f>
        <v>Esperance to Esperance Wharf</v>
      </c>
      <c r="D100" s="204">
        <f>'DORC build-up'!I44</f>
        <v>1.5</v>
      </c>
      <c r="E100" s="197">
        <v>1</v>
      </c>
      <c r="F100" s="197">
        <v>1</v>
      </c>
      <c r="G100" s="197"/>
      <c r="H100" s="197">
        <v>0</v>
      </c>
      <c r="I100" s="269">
        <f t="shared" si="13"/>
        <v>68538.461538461532</v>
      </c>
      <c r="J100" s="269">
        <f t="shared" si="14"/>
        <v>82287.071307692313</v>
      </c>
      <c r="K100" s="269">
        <f t="shared" si="15"/>
        <v>411230.76923076919</v>
      </c>
      <c r="L100" s="269">
        <f t="shared" si="16"/>
        <v>137076.92307692306</v>
      </c>
      <c r="M100" s="200">
        <f t="shared" si="18"/>
        <v>102807.6923076923</v>
      </c>
      <c r="N100" s="200">
        <f t="shared" si="18"/>
        <v>123430.60696153846</v>
      </c>
      <c r="O100" s="200">
        <f t="shared" si="18"/>
        <v>0</v>
      </c>
      <c r="P100" s="238">
        <f t="shared" si="18"/>
        <v>0</v>
      </c>
      <c r="Q100" s="187">
        <f t="shared" si="17"/>
        <v>226238.29926923075</v>
      </c>
    </row>
    <row r="101" spans="1:17" ht="13.9" x14ac:dyDescent="0.4">
      <c r="A101" s="58" t="str">
        <f>'Cont. Centre Assets'!A101</f>
        <v>EBL</v>
      </c>
      <c r="B101" s="58">
        <f>'Cont. Centre Assets'!B101</f>
        <v>5</v>
      </c>
      <c r="C101" t="str">
        <f>'Cont. Centre Assets'!C101</f>
        <v>Esperance Wharf</v>
      </c>
      <c r="D101" s="204">
        <f>'DORC build-up'!I45</f>
        <v>1.5</v>
      </c>
      <c r="E101" s="197">
        <v>0</v>
      </c>
      <c r="F101" s="197">
        <v>0</v>
      </c>
      <c r="G101" s="197"/>
      <c r="H101" s="197">
        <v>0</v>
      </c>
      <c r="I101" s="269">
        <f t="shared" si="13"/>
        <v>68538.461538461532</v>
      </c>
      <c r="J101" s="269">
        <f t="shared" si="14"/>
        <v>82287.071307692313</v>
      </c>
      <c r="K101" s="269">
        <f t="shared" si="15"/>
        <v>411230.76923076919</v>
      </c>
      <c r="L101" s="269">
        <f t="shared" si="16"/>
        <v>137076.92307692306</v>
      </c>
      <c r="M101" s="200">
        <f t="shared" si="18"/>
        <v>0</v>
      </c>
      <c r="N101" s="200">
        <f t="shared" si="18"/>
        <v>0</v>
      </c>
      <c r="O101" s="200">
        <f t="shared" si="18"/>
        <v>0</v>
      </c>
      <c r="P101" s="238">
        <f t="shared" si="18"/>
        <v>0</v>
      </c>
      <c r="Q101" s="187">
        <f t="shared" si="17"/>
        <v>0</v>
      </c>
    </row>
    <row r="102" spans="1:17" ht="13.9" x14ac:dyDescent="0.4">
      <c r="A102" s="58" t="str">
        <f>'Cont. Centre Assets'!A102</f>
        <v>EBL</v>
      </c>
      <c r="B102" s="58">
        <f>'Cont. Centre Assets'!B102</f>
        <v>6</v>
      </c>
      <c r="C102" t="str">
        <f>'Cont. Centre Assets'!C102</f>
        <v>Kambalda to Redmine</v>
      </c>
      <c r="D102" s="204">
        <f>'DORC build-up'!I46</f>
        <v>1.5</v>
      </c>
      <c r="E102" s="197">
        <v>0</v>
      </c>
      <c r="F102" s="197">
        <v>0</v>
      </c>
      <c r="G102" s="197"/>
      <c r="H102" s="197">
        <v>0</v>
      </c>
      <c r="I102" s="269">
        <f t="shared" si="13"/>
        <v>68538.461538461532</v>
      </c>
      <c r="J102" s="269">
        <f t="shared" si="14"/>
        <v>82287.071307692313</v>
      </c>
      <c r="K102" s="269">
        <f t="shared" si="15"/>
        <v>411230.76923076919</v>
      </c>
      <c r="L102" s="269">
        <f t="shared" si="16"/>
        <v>137076.92307692306</v>
      </c>
      <c r="M102" s="200">
        <f t="shared" si="18"/>
        <v>0</v>
      </c>
      <c r="N102" s="200">
        <f t="shared" si="18"/>
        <v>0</v>
      </c>
      <c r="O102" s="200">
        <f t="shared" si="18"/>
        <v>0</v>
      </c>
      <c r="P102" s="238">
        <f t="shared" si="18"/>
        <v>0</v>
      </c>
      <c r="Q102" s="187">
        <f t="shared" si="17"/>
        <v>0</v>
      </c>
    </row>
    <row r="103" spans="1:17" ht="13.9" x14ac:dyDescent="0.4">
      <c r="A103" s="58" t="str">
        <f>'Cont. Centre Assets'!A103</f>
        <v>Sidings &amp; Other</v>
      </c>
      <c r="B103" s="58">
        <f>'Cont. Centre Assets'!B103</f>
        <v>7</v>
      </c>
      <c r="C103" t="str">
        <f>'Cont. Centre Assets'!C103</f>
        <v>Cockburn North to Robb Jetty (SG)</v>
      </c>
      <c r="D103" s="204">
        <f>'DORC build-up'!I47</f>
        <v>1</v>
      </c>
      <c r="E103" s="197">
        <v>0</v>
      </c>
      <c r="F103" s="197">
        <v>0</v>
      </c>
      <c r="G103" s="197"/>
      <c r="H103" s="197">
        <v>1</v>
      </c>
      <c r="I103" s="269">
        <f t="shared" si="13"/>
        <v>68538.461538461532</v>
      </c>
      <c r="J103" s="269">
        <f t="shared" si="14"/>
        <v>82287.071307692313</v>
      </c>
      <c r="K103" s="269">
        <f t="shared" si="15"/>
        <v>411230.76923076919</v>
      </c>
      <c r="L103" s="269">
        <f t="shared" si="16"/>
        <v>137076.92307692306</v>
      </c>
      <c r="M103" s="200">
        <f t="shared" si="18"/>
        <v>0</v>
      </c>
      <c r="N103" s="200">
        <f t="shared" si="18"/>
        <v>0</v>
      </c>
      <c r="O103" s="200">
        <f t="shared" si="18"/>
        <v>0</v>
      </c>
      <c r="P103" s="238">
        <f t="shared" si="18"/>
        <v>137076.92307692306</v>
      </c>
      <c r="Q103" s="187">
        <f t="shared" si="17"/>
        <v>137076.92307692306</v>
      </c>
    </row>
    <row r="104" spans="1:17" ht="13.9" x14ac:dyDescent="0.4">
      <c r="A104" s="58" t="str">
        <f>'Cont. Centre Assets'!A104</f>
        <v>CBH Sidings SG</v>
      </c>
      <c r="B104" s="58">
        <f>'Cont. Centre Assets'!B104</f>
        <v>8</v>
      </c>
      <c r="C104" t="str">
        <f>'Cont. Centre Assets'!C104</f>
        <v>Avon Yard</v>
      </c>
      <c r="D104" s="204">
        <f>'DORC build-up'!I48</f>
        <v>1.3</v>
      </c>
      <c r="E104" s="197">
        <v>0</v>
      </c>
      <c r="F104" s="197">
        <v>0</v>
      </c>
      <c r="G104" s="197"/>
      <c r="H104" s="197">
        <v>0</v>
      </c>
      <c r="I104" s="269">
        <f t="shared" si="13"/>
        <v>68538.461538461532</v>
      </c>
      <c r="J104" s="269">
        <f t="shared" si="14"/>
        <v>82287.071307692313</v>
      </c>
      <c r="K104" s="269">
        <f t="shared" si="15"/>
        <v>411230.76923076919</v>
      </c>
      <c r="L104" s="269">
        <f t="shared" si="16"/>
        <v>137076.92307692306</v>
      </c>
      <c r="M104" s="200">
        <f t="shared" si="18"/>
        <v>0</v>
      </c>
      <c r="N104" s="200">
        <f t="shared" si="18"/>
        <v>0</v>
      </c>
      <c r="O104" s="200">
        <f t="shared" si="18"/>
        <v>0</v>
      </c>
      <c r="P104" s="238">
        <f t="shared" si="18"/>
        <v>0</v>
      </c>
      <c r="Q104" s="187">
        <f t="shared" si="17"/>
        <v>0</v>
      </c>
    </row>
    <row r="105" spans="1:17" ht="13.9" x14ac:dyDescent="0.4">
      <c r="A105" s="58" t="str">
        <f>'Cont. Centre Assets'!A105</f>
        <v>CBH Sidings SG</v>
      </c>
      <c r="B105" s="58">
        <f>'Cont. Centre Assets'!B105</f>
        <v>8</v>
      </c>
      <c r="C105" t="str">
        <f>'Cont. Centre Assets'!C105</f>
        <v>Bodallin</v>
      </c>
      <c r="D105" s="204">
        <f>'DORC build-up'!I49</f>
        <v>1.4</v>
      </c>
      <c r="E105" s="197">
        <v>0</v>
      </c>
      <c r="F105" s="197">
        <v>0</v>
      </c>
      <c r="G105" s="197"/>
      <c r="H105" s="197">
        <v>0</v>
      </c>
      <c r="I105" s="269">
        <f t="shared" si="13"/>
        <v>68538.461538461532</v>
      </c>
      <c r="J105" s="269">
        <f t="shared" si="14"/>
        <v>82287.071307692313</v>
      </c>
      <c r="K105" s="269">
        <f t="shared" si="15"/>
        <v>411230.76923076919</v>
      </c>
      <c r="L105" s="269">
        <f t="shared" si="16"/>
        <v>137076.92307692306</v>
      </c>
      <c r="M105" s="200">
        <f t="shared" si="18"/>
        <v>0</v>
      </c>
      <c r="N105" s="200">
        <f t="shared" si="18"/>
        <v>0</v>
      </c>
      <c r="O105" s="200">
        <f t="shared" si="18"/>
        <v>0</v>
      </c>
      <c r="P105" s="238">
        <f t="shared" si="18"/>
        <v>0</v>
      </c>
      <c r="Q105" s="187">
        <f t="shared" si="17"/>
        <v>0</v>
      </c>
    </row>
    <row r="106" spans="1:17" ht="13.9" x14ac:dyDescent="0.4">
      <c r="A106" s="58" t="str">
        <f>'Cont. Centre Assets'!A106</f>
        <v>CBH Sidings SG</v>
      </c>
      <c r="B106" s="58">
        <f>'Cont. Centre Assets'!B106</f>
        <v>8</v>
      </c>
      <c r="C106" t="str">
        <f>'Cont. Centre Assets'!C106</f>
        <v>Burracoppin</v>
      </c>
      <c r="D106" s="204">
        <f>'DORC build-up'!I50</f>
        <v>1.4</v>
      </c>
      <c r="E106" s="197">
        <v>0</v>
      </c>
      <c r="F106" s="197">
        <v>0</v>
      </c>
      <c r="G106" s="197"/>
      <c r="H106" s="197">
        <v>0</v>
      </c>
      <c r="I106" s="269">
        <f t="shared" si="13"/>
        <v>68538.461538461532</v>
      </c>
      <c r="J106" s="269">
        <f t="shared" si="14"/>
        <v>82287.071307692313</v>
      </c>
      <c r="K106" s="269">
        <f t="shared" si="15"/>
        <v>411230.76923076919</v>
      </c>
      <c r="L106" s="269">
        <f t="shared" si="16"/>
        <v>137076.92307692306</v>
      </c>
      <c r="M106" s="200">
        <f t="shared" si="18"/>
        <v>0</v>
      </c>
      <c r="N106" s="200">
        <f t="shared" si="18"/>
        <v>0</v>
      </c>
      <c r="O106" s="200">
        <f t="shared" si="18"/>
        <v>0</v>
      </c>
      <c r="P106" s="238">
        <f t="shared" si="18"/>
        <v>0</v>
      </c>
      <c r="Q106" s="187">
        <f t="shared" si="17"/>
        <v>0</v>
      </c>
    </row>
    <row r="107" spans="1:17" ht="13.9" x14ac:dyDescent="0.4">
      <c r="A107" s="58" t="str">
        <f>'Cont. Centre Assets'!A107</f>
        <v>CBH Sidings SG</v>
      </c>
      <c r="B107" s="58">
        <f>'Cont. Centre Assets'!B107</f>
        <v>8</v>
      </c>
      <c r="C107" t="str">
        <f>'Cont. Centre Assets'!C107</f>
        <v>Carrabin</v>
      </c>
      <c r="D107" s="204">
        <f>'DORC build-up'!I51</f>
        <v>1.4</v>
      </c>
      <c r="E107" s="197">
        <v>0</v>
      </c>
      <c r="F107" s="197">
        <v>0</v>
      </c>
      <c r="G107" s="197"/>
      <c r="H107" s="197">
        <v>0</v>
      </c>
      <c r="I107" s="269">
        <f t="shared" si="13"/>
        <v>68538.461538461532</v>
      </c>
      <c r="J107" s="269">
        <f t="shared" si="14"/>
        <v>82287.071307692313</v>
      </c>
      <c r="K107" s="269">
        <f t="shared" si="15"/>
        <v>411230.76923076919</v>
      </c>
      <c r="L107" s="269">
        <f t="shared" si="16"/>
        <v>137076.92307692306</v>
      </c>
      <c r="M107" s="200">
        <f t="shared" si="18"/>
        <v>0</v>
      </c>
      <c r="N107" s="200">
        <f t="shared" si="18"/>
        <v>0</v>
      </c>
      <c r="O107" s="200">
        <f t="shared" si="18"/>
        <v>0</v>
      </c>
      <c r="P107" s="238">
        <f t="shared" si="18"/>
        <v>0</v>
      </c>
      <c r="Q107" s="187">
        <f t="shared" si="17"/>
        <v>0</v>
      </c>
    </row>
    <row r="108" spans="1:17" ht="13.9" x14ac:dyDescent="0.4">
      <c r="A108" s="58" t="str">
        <f>'Cont. Centre Assets'!A108</f>
        <v>CBH Sidings SG</v>
      </c>
      <c r="B108" s="58">
        <f>'Cont. Centre Assets'!B108</f>
        <v>8</v>
      </c>
      <c r="C108" t="str">
        <f>'Cont. Centre Assets'!C108</f>
        <v>Cunderdin</v>
      </c>
      <c r="D108" s="204">
        <f>'DORC build-up'!I52</f>
        <v>1.3</v>
      </c>
      <c r="E108" s="197">
        <v>0</v>
      </c>
      <c r="F108" s="197">
        <v>0</v>
      </c>
      <c r="G108" s="197"/>
      <c r="H108" s="197">
        <v>0</v>
      </c>
      <c r="I108" s="269">
        <f t="shared" si="13"/>
        <v>68538.461538461532</v>
      </c>
      <c r="J108" s="269">
        <f t="shared" si="14"/>
        <v>82287.071307692313</v>
      </c>
      <c r="K108" s="269">
        <f t="shared" si="15"/>
        <v>411230.76923076919</v>
      </c>
      <c r="L108" s="269">
        <f t="shared" si="16"/>
        <v>137076.92307692306</v>
      </c>
      <c r="M108" s="200">
        <f t="shared" si="18"/>
        <v>0</v>
      </c>
      <c r="N108" s="200">
        <f t="shared" si="18"/>
        <v>0</v>
      </c>
      <c r="O108" s="200">
        <f t="shared" si="18"/>
        <v>0</v>
      </c>
      <c r="P108" s="238">
        <f t="shared" si="18"/>
        <v>0</v>
      </c>
      <c r="Q108" s="187">
        <f t="shared" si="17"/>
        <v>0</v>
      </c>
    </row>
    <row r="109" spans="1:17" ht="13.9" x14ac:dyDescent="0.4">
      <c r="A109" s="58" t="str">
        <f>'Cont. Centre Assets'!A109</f>
        <v>CBH Sidings SG</v>
      </c>
      <c r="B109" s="58">
        <f>'Cont. Centre Assets'!B109</f>
        <v>8</v>
      </c>
      <c r="C109" t="str">
        <f>'Cont. Centre Assets'!C109</f>
        <v>Doodlakine</v>
      </c>
      <c r="D109" s="204">
        <f>'DORC build-up'!I53</f>
        <v>1.3</v>
      </c>
      <c r="E109" s="197">
        <v>0</v>
      </c>
      <c r="F109" s="197">
        <v>0</v>
      </c>
      <c r="G109" s="197"/>
      <c r="H109" s="197">
        <v>0</v>
      </c>
      <c r="I109" s="269">
        <f t="shared" si="13"/>
        <v>68538.461538461532</v>
      </c>
      <c r="J109" s="269">
        <f t="shared" si="14"/>
        <v>82287.071307692313</v>
      </c>
      <c r="K109" s="269">
        <f t="shared" si="15"/>
        <v>411230.76923076919</v>
      </c>
      <c r="L109" s="269">
        <f t="shared" si="16"/>
        <v>137076.92307692306</v>
      </c>
      <c r="M109" s="200">
        <f t="shared" si="18"/>
        <v>0</v>
      </c>
      <c r="N109" s="200">
        <f t="shared" si="18"/>
        <v>0</v>
      </c>
      <c r="O109" s="200">
        <f t="shared" si="18"/>
        <v>0</v>
      </c>
      <c r="P109" s="238">
        <f t="shared" si="18"/>
        <v>0</v>
      </c>
      <c r="Q109" s="187">
        <f t="shared" si="17"/>
        <v>0</v>
      </c>
    </row>
    <row r="110" spans="1:17" ht="13.9" x14ac:dyDescent="0.4">
      <c r="A110" s="58" t="str">
        <f>'Cont. Centre Assets'!A110</f>
        <v>CBH Sidings SG</v>
      </c>
      <c r="B110" s="58">
        <f>'Cont. Centre Assets'!B110</f>
        <v>8</v>
      </c>
      <c r="C110" t="str">
        <f>'Cont. Centre Assets'!C110</f>
        <v>Grass Patch</v>
      </c>
      <c r="D110" s="204">
        <f>'DORC build-up'!I54</f>
        <v>1.5</v>
      </c>
      <c r="E110" s="197">
        <v>0</v>
      </c>
      <c r="F110" s="197">
        <v>0</v>
      </c>
      <c r="G110" s="197"/>
      <c r="H110" s="197">
        <v>3</v>
      </c>
      <c r="I110" s="269">
        <f t="shared" si="13"/>
        <v>68538.461538461532</v>
      </c>
      <c r="J110" s="269">
        <f t="shared" si="14"/>
        <v>82287.071307692313</v>
      </c>
      <c r="K110" s="269">
        <f t="shared" si="15"/>
        <v>411230.76923076919</v>
      </c>
      <c r="L110" s="269">
        <f t="shared" si="16"/>
        <v>137076.92307692306</v>
      </c>
      <c r="M110" s="200">
        <f t="shared" si="18"/>
        <v>0</v>
      </c>
      <c r="N110" s="200">
        <f t="shared" si="18"/>
        <v>0</v>
      </c>
      <c r="O110" s="200">
        <f t="shared" si="18"/>
        <v>0</v>
      </c>
      <c r="P110" s="238">
        <f t="shared" si="18"/>
        <v>616846.15384615376</v>
      </c>
      <c r="Q110" s="187">
        <f t="shared" si="17"/>
        <v>616846.15384615376</v>
      </c>
    </row>
    <row r="111" spans="1:17" ht="13.9" x14ac:dyDescent="0.4">
      <c r="A111" s="58" t="str">
        <f>'Cont. Centre Assets'!A111</f>
        <v>CBH Sidings SG</v>
      </c>
      <c r="B111" s="58">
        <f>'Cont. Centre Assets'!B111</f>
        <v>8</v>
      </c>
      <c r="C111" t="str">
        <f>'Cont. Centre Assets'!C111</f>
        <v>Grass Valley</v>
      </c>
      <c r="D111" s="204">
        <f>'DORC build-up'!I55</f>
        <v>1.3</v>
      </c>
      <c r="E111" s="197">
        <v>0</v>
      </c>
      <c r="F111" s="197">
        <v>0</v>
      </c>
      <c r="G111" s="197"/>
      <c r="H111" s="197">
        <v>0</v>
      </c>
      <c r="I111" s="269">
        <f t="shared" si="13"/>
        <v>68538.461538461532</v>
      </c>
      <c r="J111" s="269">
        <f t="shared" si="14"/>
        <v>82287.071307692313</v>
      </c>
      <c r="K111" s="269">
        <f t="shared" si="15"/>
        <v>411230.76923076919</v>
      </c>
      <c r="L111" s="269">
        <f t="shared" si="16"/>
        <v>137076.92307692306</v>
      </c>
      <c r="M111" s="200">
        <f t="shared" si="18"/>
        <v>0</v>
      </c>
      <c r="N111" s="200">
        <f t="shared" si="18"/>
        <v>0</v>
      </c>
      <c r="O111" s="200">
        <f t="shared" si="18"/>
        <v>0</v>
      </c>
      <c r="P111" s="238">
        <f t="shared" si="18"/>
        <v>0</v>
      </c>
      <c r="Q111" s="187">
        <f t="shared" si="17"/>
        <v>0</v>
      </c>
    </row>
    <row r="112" spans="1:17" ht="13.9" x14ac:dyDescent="0.4">
      <c r="A112" s="58" t="str">
        <f>'Cont. Centre Assets'!A112</f>
        <v>CBH Sidings SG</v>
      </c>
      <c r="B112" s="58">
        <f>'Cont. Centre Assets'!B112</f>
        <v>8</v>
      </c>
      <c r="C112" t="str">
        <f>'Cont. Centre Assets'!C112</f>
        <v>Hines Hill</v>
      </c>
      <c r="D112" s="204">
        <f>'DORC build-up'!I56</f>
        <v>1.3</v>
      </c>
      <c r="E112" s="197">
        <v>0</v>
      </c>
      <c r="F112" s="197">
        <v>0</v>
      </c>
      <c r="G112" s="197"/>
      <c r="H112" s="197">
        <v>0</v>
      </c>
      <c r="I112" s="269">
        <f t="shared" si="13"/>
        <v>68538.461538461532</v>
      </c>
      <c r="J112" s="269">
        <f t="shared" si="14"/>
        <v>82287.071307692313</v>
      </c>
      <c r="K112" s="269">
        <f t="shared" si="15"/>
        <v>411230.76923076919</v>
      </c>
      <c r="L112" s="269">
        <f t="shared" si="16"/>
        <v>137076.92307692306</v>
      </c>
      <c r="M112" s="200">
        <f t="shared" si="18"/>
        <v>0</v>
      </c>
      <c r="N112" s="200">
        <f t="shared" si="18"/>
        <v>0</v>
      </c>
      <c r="O112" s="200">
        <f t="shared" si="18"/>
        <v>0</v>
      </c>
      <c r="P112" s="238">
        <f t="shared" si="18"/>
        <v>0</v>
      </c>
      <c r="Q112" s="187">
        <f t="shared" si="17"/>
        <v>0</v>
      </c>
    </row>
    <row r="113" spans="1:17" ht="13.9" x14ac:dyDescent="0.4">
      <c r="A113" s="58" t="str">
        <f>'Cont. Centre Assets'!A113</f>
        <v>CBH Sidings SG</v>
      </c>
      <c r="B113" s="58">
        <f>'Cont. Centre Assets'!B113</f>
        <v>8</v>
      </c>
      <c r="C113" t="str">
        <f>'Cont. Centre Assets'!C113</f>
        <v>Kellerberrin</v>
      </c>
      <c r="D113" s="204">
        <f>'DORC build-up'!I57</f>
        <v>1.3</v>
      </c>
      <c r="E113" s="197">
        <v>0</v>
      </c>
      <c r="F113" s="197">
        <v>0</v>
      </c>
      <c r="G113" s="197"/>
      <c r="H113" s="197">
        <v>0</v>
      </c>
      <c r="I113" s="269">
        <f t="shared" si="13"/>
        <v>68538.461538461532</v>
      </c>
      <c r="J113" s="269">
        <f t="shared" si="14"/>
        <v>82287.071307692313</v>
      </c>
      <c r="K113" s="269">
        <f t="shared" si="15"/>
        <v>411230.76923076919</v>
      </c>
      <c r="L113" s="269">
        <f t="shared" si="16"/>
        <v>137076.92307692306</v>
      </c>
      <c r="M113" s="200">
        <f t="shared" si="18"/>
        <v>0</v>
      </c>
      <c r="N113" s="200">
        <f t="shared" si="18"/>
        <v>0</v>
      </c>
      <c r="O113" s="200">
        <f t="shared" si="18"/>
        <v>0</v>
      </c>
      <c r="P113" s="238">
        <f t="shared" si="18"/>
        <v>0</v>
      </c>
      <c r="Q113" s="187">
        <f t="shared" si="17"/>
        <v>0</v>
      </c>
    </row>
    <row r="114" spans="1:17" ht="13.9" x14ac:dyDescent="0.4">
      <c r="A114" s="58" t="str">
        <f>'Cont. Centre Assets'!A114</f>
        <v>CBH Sidings SG</v>
      </c>
      <c r="B114" s="58">
        <f>'Cont. Centre Assets'!B114</f>
        <v>8</v>
      </c>
      <c r="C114" t="str">
        <f>'Cont. Centre Assets'!C114</f>
        <v>Meckering</v>
      </c>
      <c r="D114" s="204">
        <f>'DORC build-up'!I58</f>
        <v>1.3</v>
      </c>
      <c r="E114" s="197">
        <v>0</v>
      </c>
      <c r="F114" s="197">
        <v>0</v>
      </c>
      <c r="G114" s="197"/>
      <c r="H114" s="197">
        <v>0</v>
      </c>
      <c r="I114" s="269">
        <f t="shared" si="13"/>
        <v>68538.461538461532</v>
      </c>
      <c r="J114" s="269">
        <f t="shared" si="14"/>
        <v>82287.071307692313</v>
      </c>
      <c r="K114" s="269">
        <f t="shared" si="15"/>
        <v>411230.76923076919</v>
      </c>
      <c r="L114" s="269">
        <f t="shared" si="16"/>
        <v>137076.92307692306</v>
      </c>
      <c r="M114" s="200">
        <f t="shared" si="18"/>
        <v>0</v>
      </c>
      <c r="N114" s="200">
        <f t="shared" si="18"/>
        <v>0</v>
      </c>
      <c r="O114" s="200">
        <f t="shared" si="18"/>
        <v>0</v>
      </c>
      <c r="P114" s="238">
        <f t="shared" si="18"/>
        <v>0</v>
      </c>
      <c r="Q114" s="187">
        <f t="shared" si="17"/>
        <v>0</v>
      </c>
    </row>
    <row r="115" spans="1:17" ht="13.9" x14ac:dyDescent="0.4">
      <c r="A115" s="58" t="str">
        <f>'Cont. Centre Assets'!A115</f>
        <v>CBH Sidings SG</v>
      </c>
      <c r="B115" s="58">
        <f>'Cont. Centre Assets'!B115</f>
        <v>8</v>
      </c>
      <c r="C115" t="str">
        <f>'Cont. Centre Assets'!C115</f>
        <v>Merredin</v>
      </c>
      <c r="D115" s="204">
        <f>'DORC build-up'!I59</f>
        <v>1.3</v>
      </c>
      <c r="E115" s="197">
        <v>0</v>
      </c>
      <c r="F115" s="197">
        <v>0</v>
      </c>
      <c r="G115" s="197"/>
      <c r="H115" s="197">
        <v>0</v>
      </c>
      <c r="I115" s="269">
        <f t="shared" si="13"/>
        <v>68538.461538461532</v>
      </c>
      <c r="J115" s="269">
        <f t="shared" si="14"/>
        <v>82287.071307692313</v>
      </c>
      <c r="K115" s="269">
        <f t="shared" si="15"/>
        <v>411230.76923076919</v>
      </c>
      <c r="L115" s="269">
        <f t="shared" si="16"/>
        <v>137076.92307692306</v>
      </c>
      <c r="M115" s="200">
        <f t="shared" si="18"/>
        <v>0</v>
      </c>
      <c r="N115" s="200">
        <f t="shared" si="18"/>
        <v>0</v>
      </c>
      <c r="O115" s="200">
        <f t="shared" si="18"/>
        <v>0</v>
      </c>
      <c r="P115" s="238">
        <f t="shared" si="18"/>
        <v>0</v>
      </c>
      <c r="Q115" s="187">
        <f t="shared" si="17"/>
        <v>0</v>
      </c>
    </row>
    <row r="116" spans="1:17" ht="13.9" x14ac:dyDescent="0.4">
      <c r="A116" s="58" t="str">
        <f>'Cont. Centre Assets'!A116</f>
        <v>CBH Sidings SG</v>
      </c>
      <c r="B116" s="58">
        <f>'Cont. Centre Assets'!B116</f>
        <v>8</v>
      </c>
      <c r="C116" t="str">
        <f>'Cont. Centre Assets'!C116</f>
        <v>Moorine Rock</v>
      </c>
      <c r="D116" s="204">
        <f>'DORC build-up'!I60</f>
        <v>1.4</v>
      </c>
      <c r="E116" s="197">
        <v>0</v>
      </c>
      <c r="F116" s="197">
        <v>0</v>
      </c>
      <c r="G116" s="197"/>
      <c r="H116" s="197">
        <v>0</v>
      </c>
      <c r="I116" s="269">
        <f t="shared" si="13"/>
        <v>68538.461538461532</v>
      </c>
      <c r="J116" s="269">
        <f t="shared" si="14"/>
        <v>82287.071307692313</v>
      </c>
      <c r="K116" s="269">
        <f t="shared" si="15"/>
        <v>411230.76923076919</v>
      </c>
      <c r="L116" s="269">
        <f t="shared" si="16"/>
        <v>137076.92307692306</v>
      </c>
      <c r="M116" s="200">
        <f t="shared" si="18"/>
        <v>0</v>
      </c>
      <c r="N116" s="200">
        <f t="shared" si="18"/>
        <v>0</v>
      </c>
      <c r="O116" s="200">
        <f t="shared" si="18"/>
        <v>0</v>
      </c>
      <c r="P116" s="238">
        <f t="shared" si="18"/>
        <v>0</v>
      </c>
      <c r="Q116" s="187">
        <f t="shared" si="17"/>
        <v>0</v>
      </c>
    </row>
    <row r="117" spans="1:17" ht="13.9" x14ac:dyDescent="0.4">
      <c r="A117" s="58" t="str">
        <f>'Cont. Centre Assets'!A117</f>
        <v>CBH Sidings SG</v>
      </c>
      <c r="B117" s="58">
        <f>'Cont. Centre Assets'!B117</f>
        <v>8</v>
      </c>
      <c r="C117" t="str">
        <f>'Cont. Centre Assets'!C117</f>
        <v>Salmon Gums</v>
      </c>
      <c r="D117" s="204">
        <f>'DORC build-up'!I61</f>
        <v>1.5</v>
      </c>
      <c r="E117" s="197">
        <v>0</v>
      </c>
      <c r="F117" s="197">
        <v>0</v>
      </c>
      <c r="G117" s="197"/>
      <c r="H117" s="197">
        <v>0</v>
      </c>
      <c r="I117" s="269">
        <f t="shared" si="13"/>
        <v>68538.461538461532</v>
      </c>
      <c r="J117" s="269">
        <f t="shared" si="14"/>
        <v>82287.071307692313</v>
      </c>
      <c r="K117" s="269">
        <f t="shared" si="15"/>
        <v>411230.76923076919</v>
      </c>
      <c r="L117" s="269">
        <f t="shared" si="16"/>
        <v>137076.92307692306</v>
      </c>
      <c r="M117" s="200">
        <f t="shared" si="18"/>
        <v>0</v>
      </c>
      <c r="N117" s="200">
        <f t="shared" si="18"/>
        <v>0</v>
      </c>
      <c r="O117" s="200">
        <f t="shared" si="18"/>
        <v>0</v>
      </c>
      <c r="P117" s="238">
        <f t="shared" si="18"/>
        <v>0</v>
      </c>
      <c r="Q117" s="187">
        <f t="shared" si="17"/>
        <v>0</v>
      </c>
    </row>
    <row r="118" spans="1:17" ht="13.9" x14ac:dyDescent="0.4">
      <c r="A118" s="58" t="str">
        <f>'Cont. Centre Assets'!A118</f>
        <v>CBH Sidings SG</v>
      </c>
      <c r="B118" s="58">
        <f>'Cont. Centre Assets'!B118</f>
        <v>8</v>
      </c>
      <c r="C118" t="str">
        <f>'Cont. Centre Assets'!C118</f>
        <v>Southern Cross</v>
      </c>
      <c r="D118" s="204">
        <f>'DORC build-up'!I62</f>
        <v>1.4</v>
      </c>
      <c r="E118" s="197">
        <v>0</v>
      </c>
      <c r="F118" s="197">
        <v>0</v>
      </c>
      <c r="G118" s="197"/>
      <c r="H118" s="197">
        <v>0</v>
      </c>
      <c r="I118" s="269">
        <f t="shared" si="13"/>
        <v>68538.461538461532</v>
      </c>
      <c r="J118" s="269">
        <f t="shared" si="14"/>
        <v>82287.071307692313</v>
      </c>
      <c r="K118" s="269">
        <f t="shared" si="15"/>
        <v>411230.76923076919</v>
      </c>
      <c r="L118" s="269">
        <f t="shared" si="16"/>
        <v>137076.92307692306</v>
      </c>
      <c r="M118" s="200">
        <f t="shared" si="18"/>
        <v>0</v>
      </c>
      <c r="N118" s="200">
        <f t="shared" si="18"/>
        <v>0</v>
      </c>
      <c r="O118" s="200">
        <f t="shared" si="18"/>
        <v>0</v>
      </c>
      <c r="P118" s="238">
        <f t="shared" si="18"/>
        <v>0</v>
      </c>
      <c r="Q118" s="187">
        <f t="shared" si="17"/>
        <v>0</v>
      </c>
    </row>
    <row r="119" spans="1:17" ht="13.9" x14ac:dyDescent="0.4">
      <c r="A119" s="58" t="str">
        <f>'Cont. Centre Assets'!A119</f>
        <v>CBH Sidings SG</v>
      </c>
      <c r="B119" s="58">
        <f>'Cont. Centre Assets'!B119</f>
        <v>8</v>
      </c>
      <c r="C119" t="str">
        <f>'Cont. Centre Assets'!C119</f>
        <v>Tammin</v>
      </c>
      <c r="D119" s="204">
        <f>'DORC build-up'!I63</f>
        <v>1.3</v>
      </c>
      <c r="E119" s="197">
        <v>0</v>
      </c>
      <c r="F119" s="197">
        <v>0</v>
      </c>
      <c r="G119" s="197"/>
      <c r="H119" s="197">
        <v>0</v>
      </c>
      <c r="I119" s="269">
        <f t="shared" si="13"/>
        <v>68538.461538461532</v>
      </c>
      <c r="J119" s="269">
        <f t="shared" si="14"/>
        <v>82287.071307692313</v>
      </c>
      <c r="K119" s="269">
        <f t="shared" si="15"/>
        <v>411230.76923076919</v>
      </c>
      <c r="L119" s="269">
        <f t="shared" si="16"/>
        <v>137076.92307692306</v>
      </c>
      <c r="M119" s="200">
        <f t="shared" si="18"/>
        <v>0</v>
      </c>
      <c r="N119" s="200">
        <f t="shared" si="18"/>
        <v>0</v>
      </c>
      <c r="O119" s="200">
        <f t="shared" si="18"/>
        <v>0</v>
      </c>
      <c r="P119" s="238">
        <f t="shared" si="18"/>
        <v>0</v>
      </c>
      <c r="Q119" s="187">
        <f t="shared" si="17"/>
        <v>0</v>
      </c>
    </row>
    <row r="120" spans="1:17" ht="13.9" x14ac:dyDescent="0.4">
      <c r="A120" s="58" t="str">
        <f>'Cont. Centre Assets'!A120</f>
        <v>Sidings &amp; Other</v>
      </c>
      <c r="B120" s="58">
        <f>'Cont. Centre Assets'!B120</f>
        <v>9</v>
      </c>
      <c r="C120" t="str">
        <f>'Cont. Centre Assets'!C120</f>
        <v>Esperance Industrial Road</v>
      </c>
      <c r="D120" s="204">
        <f>'DORC build-up'!I64</f>
        <v>1.5</v>
      </c>
      <c r="E120" s="197">
        <v>0</v>
      </c>
      <c r="F120" s="197">
        <v>0</v>
      </c>
      <c r="G120" s="197"/>
      <c r="H120" s="197">
        <v>0</v>
      </c>
      <c r="I120" s="269">
        <f t="shared" si="13"/>
        <v>68538.461538461532</v>
      </c>
      <c r="J120" s="269">
        <f t="shared" si="14"/>
        <v>82287.071307692313</v>
      </c>
      <c r="K120" s="269">
        <f t="shared" si="15"/>
        <v>411230.76923076919</v>
      </c>
      <c r="L120" s="269">
        <f t="shared" si="16"/>
        <v>137076.92307692306</v>
      </c>
      <c r="M120" s="200">
        <f t="shared" si="18"/>
        <v>0</v>
      </c>
      <c r="N120" s="200">
        <f t="shared" si="18"/>
        <v>0</v>
      </c>
      <c r="O120" s="200">
        <f t="shared" si="18"/>
        <v>0</v>
      </c>
      <c r="P120" s="238">
        <f t="shared" si="18"/>
        <v>0</v>
      </c>
      <c r="Q120" s="187">
        <f t="shared" si="17"/>
        <v>0</v>
      </c>
    </row>
    <row r="121" spans="1:17" ht="13.9" x14ac:dyDescent="0.4">
      <c r="A121" s="58" t="str">
        <f>'Cont. Centre Assets'!A121</f>
        <v>Sidings &amp; Other</v>
      </c>
      <c r="B121" s="58">
        <f>'Cont. Centre Assets'!B121</f>
        <v>9</v>
      </c>
      <c r="C121" t="str">
        <f>'Cont. Centre Assets'!C121</f>
        <v>West Kalgoorlie Industrial Road</v>
      </c>
      <c r="D121" s="204">
        <f>'DORC build-up'!I65</f>
        <v>1.4</v>
      </c>
      <c r="E121" s="197">
        <v>0</v>
      </c>
      <c r="F121" s="197">
        <v>0</v>
      </c>
      <c r="G121" s="197"/>
      <c r="H121" s="197">
        <v>0</v>
      </c>
      <c r="I121" s="269">
        <f t="shared" si="13"/>
        <v>68538.461538461532</v>
      </c>
      <c r="J121" s="269">
        <f t="shared" si="14"/>
        <v>82287.071307692313</v>
      </c>
      <c r="K121" s="269">
        <f t="shared" si="15"/>
        <v>411230.76923076919</v>
      </c>
      <c r="L121" s="269">
        <f t="shared" si="16"/>
        <v>137076.92307692306</v>
      </c>
      <c r="M121" s="200">
        <f t="shared" si="18"/>
        <v>0</v>
      </c>
      <c r="N121" s="200">
        <f t="shared" si="18"/>
        <v>0</v>
      </c>
      <c r="O121" s="200">
        <f t="shared" si="18"/>
        <v>0</v>
      </c>
      <c r="P121" s="238">
        <f t="shared" si="18"/>
        <v>0</v>
      </c>
      <c r="Q121" s="187">
        <f t="shared" si="17"/>
        <v>0</v>
      </c>
    </row>
    <row r="122" spans="1:17" ht="13.9" x14ac:dyDescent="0.4">
      <c r="A122" s="58" t="str">
        <f>'Cont. Centre Assets'!A122</f>
        <v>Sidings &amp; Other</v>
      </c>
      <c r="B122" s="58">
        <f>'Cont. Centre Assets'!B122</f>
        <v>9</v>
      </c>
      <c r="C122" t="str">
        <f>'Cont. Centre Assets'!C122</f>
        <v>Kewdale North Grid</v>
      </c>
      <c r="D122" s="204">
        <f>'DORC build-up'!I66</f>
        <v>1</v>
      </c>
      <c r="E122" s="197">
        <v>0</v>
      </c>
      <c r="F122" s="197">
        <v>0</v>
      </c>
      <c r="G122" s="197"/>
      <c r="H122" s="197">
        <v>0</v>
      </c>
      <c r="I122" s="269">
        <f t="shared" si="13"/>
        <v>68538.461538461532</v>
      </c>
      <c r="J122" s="269">
        <f t="shared" si="14"/>
        <v>82287.071307692313</v>
      </c>
      <c r="K122" s="269">
        <f t="shared" si="15"/>
        <v>411230.76923076919</v>
      </c>
      <c r="L122" s="269">
        <f t="shared" si="16"/>
        <v>137076.92307692306</v>
      </c>
      <c r="M122" s="200">
        <f t="shared" si="18"/>
        <v>0</v>
      </c>
      <c r="N122" s="200">
        <f t="shared" si="18"/>
        <v>0</v>
      </c>
      <c r="O122" s="200">
        <f t="shared" si="18"/>
        <v>0</v>
      </c>
      <c r="P122" s="238">
        <f t="shared" si="18"/>
        <v>0</v>
      </c>
      <c r="Q122" s="187">
        <f t="shared" si="17"/>
        <v>0</v>
      </c>
    </row>
    <row r="123" spans="1:17" ht="13.9" x14ac:dyDescent="0.4">
      <c r="A123" s="58" t="str">
        <f>'Cont. Centre Assets'!A123</f>
        <v>Sidings &amp; Other</v>
      </c>
      <c r="B123" s="58">
        <f>'Cont. Centre Assets'!B123</f>
        <v>9</v>
      </c>
      <c r="C123" t="str">
        <f>'Cont. Centre Assets'!C123</f>
        <v>Kewdale BP Loading Depot</v>
      </c>
      <c r="D123" s="204">
        <f>'DORC build-up'!I67</f>
        <v>1</v>
      </c>
      <c r="E123" s="197">
        <v>0</v>
      </c>
      <c r="F123" s="197">
        <v>0</v>
      </c>
      <c r="G123" s="197"/>
      <c r="H123" s="197">
        <v>0</v>
      </c>
      <c r="I123" s="269">
        <f t="shared" si="13"/>
        <v>68538.461538461532</v>
      </c>
      <c r="J123" s="269">
        <f t="shared" si="14"/>
        <v>82287.071307692313</v>
      </c>
      <c r="K123" s="269">
        <f t="shared" si="15"/>
        <v>411230.76923076919</v>
      </c>
      <c r="L123" s="269">
        <f t="shared" si="16"/>
        <v>137076.92307692306</v>
      </c>
      <c r="M123" s="200">
        <f t="shared" si="18"/>
        <v>0</v>
      </c>
      <c r="N123" s="200">
        <f t="shared" si="18"/>
        <v>0</v>
      </c>
      <c r="O123" s="200">
        <f t="shared" si="18"/>
        <v>0</v>
      </c>
      <c r="P123" s="238">
        <f t="shared" si="18"/>
        <v>0</v>
      </c>
      <c r="Q123" s="187">
        <f t="shared" si="17"/>
        <v>0</v>
      </c>
    </row>
    <row r="124" spans="1:17" ht="13.9" x14ac:dyDescent="0.4">
      <c r="A124" s="58" t="str">
        <f>'Cont. Centre Assets'!A124</f>
        <v>SWM</v>
      </c>
      <c r="B124" s="58">
        <f>'Cont. Centre Assets'!B124</f>
        <v>10</v>
      </c>
      <c r="C124" t="str">
        <f>'Cont. Centre Assets'!C124</f>
        <v>Kwinana</v>
      </c>
      <c r="D124" s="204">
        <f>'DORC build-up'!I68</f>
        <v>0</v>
      </c>
      <c r="E124" s="197">
        <v>0</v>
      </c>
      <c r="F124" s="197">
        <v>0</v>
      </c>
      <c r="G124" s="197"/>
      <c r="H124" s="197">
        <v>0</v>
      </c>
      <c r="I124" s="269">
        <f t="shared" si="13"/>
        <v>68538.461538461532</v>
      </c>
      <c r="J124" s="269">
        <f t="shared" si="14"/>
        <v>82287.071307692313</v>
      </c>
      <c r="K124" s="269">
        <f t="shared" si="15"/>
        <v>411230.76923076919</v>
      </c>
      <c r="L124" s="269">
        <f t="shared" si="16"/>
        <v>137076.92307692306</v>
      </c>
      <c r="M124" s="200">
        <f t="shared" si="18"/>
        <v>0</v>
      </c>
      <c r="N124" s="200">
        <f t="shared" si="18"/>
        <v>0</v>
      </c>
      <c r="O124" s="200">
        <f t="shared" si="18"/>
        <v>0</v>
      </c>
      <c r="P124" s="238">
        <f t="shared" si="18"/>
        <v>0</v>
      </c>
      <c r="Q124" s="187">
        <f t="shared" si="17"/>
        <v>0</v>
      </c>
    </row>
    <row r="125" spans="1:17" ht="13.9" x14ac:dyDescent="0.4">
      <c r="A125" s="58" t="str">
        <f>'Cont. Centre Assets'!A125</f>
        <v>SWM</v>
      </c>
      <c r="B125" s="58">
        <f>'Cont. Centre Assets'!B125</f>
        <v>10</v>
      </c>
      <c r="C125" t="str">
        <f>'Cont. Centre Assets'!C125</f>
        <v>Kwinana to Mundijong Junction</v>
      </c>
      <c r="D125" s="204">
        <f>'DORC build-up'!I69</f>
        <v>1.2</v>
      </c>
      <c r="E125" s="197">
        <v>1</v>
      </c>
      <c r="F125" s="197">
        <v>0</v>
      </c>
      <c r="G125" s="197"/>
      <c r="H125" s="197">
        <v>0</v>
      </c>
      <c r="I125" s="269">
        <f t="shared" si="13"/>
        <v>68538.461538461532</v>
      </c>
      <c r="J125" s="269">
        <f t="shared" si="14"/>
        <v>82287.071307692313</v>
      </c>
      <c r="K125" s="269">
        <f t="shared" si="15"/>
        <v>411230.76923076919</v>
      </c>
      <c r="L125" s="269">
        <f t="shared" si="16"/>
        <v>137076.92307692306</v>
      </c>
      <c r="M125" s="200">
        <f t="shared" si="18"/>
        <v>82246.153846153829</v>
      </c>
      <c r="N125" s="200">
        <f t="shared" si="18"/>
        <v>0</v>
      </c>
      <c r="O125" s="200">
        <f t="shared" si="18"/>
        <v>0</v>
      </c>
      <c r="P125" s="238">
        <f t="shared" si="18"/>
        <v>0</v>
      </c>
      <c r="Q125" s="187">
        <f t="shared" si="17"/>
        <v>82246.153846153829</v>
      </c>
    </row>
    <row r="126" spans="1:17" ht="13.9" x14ac:dyDescent="0.4">
      <c r="A126" s="58" t="str">
        <f>'Cont. Centre Assets'!A126</f>
        <v>SWM</v>
      </c>
      <c r="B126" s="58">
        <f>'Cont. Centre Assets'!B126</f>
        <v>11</v>
      </c>
      <c r="C126" t="str">
        <f>'Cont. Centre Assets'!C126</f>
        <v>Mundijong Junction to Pinjarra</v>
      </c>
      <c r="D126" s="204">
        <f>'DORC build-up'!I70</f>
        <v>1.2</v>
      </c>
      <c r="E126" s="197">
        <v>3</v>
      </c>
      <c r="F126" s="197">
        <v>1</v>
      </c>
      <c r="G126" s="197"/>
      <c r="H126" s="197">
        <v>0</v>
      </c>
      <c r="I126" s="269">
        <f t="shared" si="13"/>
        <v>68538.461538461532</v>
      </c>
      <c r="J126" s="269">
        <f t="shared" si="14"/>
        <v>82287.071307692313</v>
      </c>
      <c r="K126" s="269">
        <f t="shared" si="15"/>
        <v>411230.76923076919</v>
      </c>
      <c r="L126" s="269">
        <f t="shared" si="16"/>
        <v>137076.92307692306</v>
      </c>
      <c r="M126" s="200">
        <f t="shared" si="18"/>
        <v>246738.4615384615</v>
      </c>
      <c r="N126" s="200">
        <f t="shared" si="18"/>
        <v>98744.485569230776</v>
      </c>
      <c r="O126" s="200">
        <f t="shared" si="18"/>
        <v>0</v>
      </c>
      <c r="P126" s="238">
        <f t="shared" si="18"/>
        <v>0</v>
      </c>
      <c r="Q126" s="187">
        <f t="shared" si="17"/>
        <v>345482.94710769225</v>
      </c>
    </row>
    <row r="127" spans="1:17" ht="13.9" x14ac:dyDescent="0.4">
      <c r="A127" s="58" t="str">
        <f>'Cont. Centre Assets'!A127</f>
        <v>SWM</v>
      </c>
      <c r="B127" s="58">
        <f>'Cont. Centre Assets'!B127</f>
        <v>11</v>
      </c>
      <c r="C127" t="str">
        <f>'Cont. Centre Assets'!C127</f>
        <v>Pinjarra to Pinjarra South</v>
      </c>
      <c r="D127" s="204">
        <f>'DORC build-up'!I71</f>
        <v>1.2</v>
      </c>
      <c r="E127" s="197">
        <v>1</v>
      </c>
      <c r="F127" s="197">
        <v>0</v>
      </c>
      <c r="G127" s="197"/>
      <c r="H127" s="197">
        <v>0</v>
      </c>
      <c r="I127" s="269">
        <f t="shared" si="13"/>
        <v>68538.461538461532</v>
      </c>
      <c r="J127" s="269">
        <f t="shared" si="14"/>
        <v>82287.071307692313</v>
      </c>
      <c r="K127" s="269">
        <f t="shared" si="15"/>
        <v>411230.76923076919</v>
      </c>
      <c r="L127" s="269">
        <f t="shared" si="16"/>
        <v>137076.92307692306</v>
      </c>
      <c r="M127" s="200">
        <f t="shared" si="18"/>
        <v>82246.153846153829</v>
      </c>
      <c r="N127" s="200">
        <f t="shared" si="18"/>
        <v>0</v>
      </c>
      <c r="O127" s="200">
        <f t="shared" si="18"/>
        <v>0</v>
      </c>
      <c r="P127" s="238">
        <f t="shared" si="18"/>
        <v>0</v>
      </c>
      <c r="Q127" s="187">
        <f t="shared" si="17"/>
        <v>82246.153846153829</v>
      </c>
    </row>
    <row r="128" spans="1:17" ht="13.9" x14ac:dyDescent="0.4">
      <c r="A128" s="58" t="str">
        <f>'Cont. Centre Assets'!A128</f>
        <v>SWM</v>
      </c>
      <c r="B128" s="58">
        <f>'Cont. Centre Assets'!B128</f>
        <v>11</v>
      </c>
      <c r="C128" t="str">
        <f>'Cont. Centre Assets'!C128</f>
        <v>Pinjarra South to Wagerup North</v>
      </c>
      <c r="D128" s="204">
        <f>'DORC build-up'!I72</f>
        <v>1.2</v>
      </c>
      <c r="E128" s="197">
        <v>3</v>
      </c>
      <c r="F128" s="197">
        <v>0</v>
      </c>
      <c r="G128" s="197"/>
      <c r="H128" s="197">
        <v>0</v>
      </c>
      <c r="I128" s="269">
        <f t="shared" si="13"/>
        <v>68538.461538461532</v>
      </c>
      <c r="J128" s="269">
        <f t="shared" si="14"/>
        <v>82287.071307692313</v>
      </c>
      <c r="K128" s="269">
        <f t="shared" si="15"/>
        <v>411230.76923076919</v>
      </c>
      <c r="L128" s="269">
        <f t="shared" si="16"/>
        <v>137076.92307692306</v>
      </c>
      <c r="M128" s="200">
        <f t="shared" si="18"/>
        <v>246738.4615384615</v>
      </c>
      <c r="N128" s="200">
        <f t="shared" si="18"/>
        <v>0</v>
      </c>
      <c r="O128" s="200">
        <f t="shared" si="18"/>
        <v>0</v>
      </c>
      <c r="P128" s="238">
        <f t="shared" si="18"/>
        <v>0</v>
      </c>
      <c r="Q128" s="187">
        <f t="shared" si="17"/>
        <v>246738.4615384615</v>
      </c>
    </row>
    <row r="129" spans="1:17" ht="13.9" x14ac:dyDescent="0.4">
      <c r="A129" s="58" t="str">
        <f>'Cont. Centre Assets'!A129</f>
        <v>SWM</v>
      </c>
      <c r="B129" s="58">
        <f>'Cont. Centre Assets'!B129</f>
        <v>11</v>
      </c>
      <c r="C129" t="str">
        <f>'Cont. Centre Assets'!C129</f>
        <v>Wagerup North to Wagerup South</v>
      </c>
      <c r="D129" s="204">
        <f>'DORC build-up'!I73</f>
        <v>1.2</v>
      </c>
      <c r="E129" s="197">
        <v>0</v>
      </c>
      <c r="F129" s="197">
        <v>0</v>
      </c>
      <c r="G129" s="197"/>
      <c r="H129" s="197">
        <v>0</v>
      </c>
      <c r="I129" s="269">
        <f t="shared" si="13"/>
        <v>68538.461538461532</v>
      </c>
      <c r="J129" s="269">
        <f t="shared" si="14"/>
        <v>82287.071307692313</v>
      </c>
      <c r="K129" s="269">
        <f t="shared" si="15"/>
        <v>411230.76923076919</v>
      </c>
      <c r="L129" s="269">
        <f t="shared" si="16"/>
        <v>137076.92307692306</v>
      </c>
      <c r="M129" s="200">
        <f t="shared" si="18"/>
        <v>0</v>
      </c>
      <c r="N129" s="200">
        <f t="shared" si="18"/>
        <v>0</v>
      </c>
      <c r="O129" s="200">
        <f t="shared" si="18"/>
        <v>0</v>
      </c>
      <c r="P129" s="238">
        <f t="shared" si="18"/>
        <v>0</v>
      </c>
      <c r="Q129" s="187">
        <f t="shared" si="17"/>
        <v>0</v>
      </c>
    </row>
    <row r="130" spans="1:17" ht="13.9" x14ac:dyDescent="0.4">
      <c r="A130" s="58" t="str">
        <f>'Cont. Centre Assets'!A130</f>
        <v>SWM</v>
      </c>
      <c r="B130" s="58">
        <f>'Cont. Centre Assets'!B130</f>
        <v>11</v>
      </c>
      <c r="C130" t="str">
        <f>'Cont. Centre Assets'!C130</f>
        <v>Wagerup South to Brunswick North</v>
      </c>
      <c r="D130" s="204">
        <f>'DORC build-up'!I74</f>
        <v>1.2</v>
      </c>
      <c r="E130" s="197">
        <v>3</v>
      </c>
      <c r="F130" s="197">
        <v>0</v>
      </c>
      <c r="G130" s="197"/>
      <c r="H130" s="197">
        <v>0</v>
      </c>
      <c r="I130" s="269">
        <f t="shared" si="13"/>
        <v>68538.461538461532</v>
      </c>
      <c r="J130" s="269">
        <f t="shared" si="14"/>
        <v>82287.071307692313</v>
      </c>
      <c r="K130" s="269">
        <f t="shared" si="15"/>
        <v>411230.76923076919</v>
      </c>
      <c r="L130" s="269">
        <f t="shared" si="16"/>
        <v>137076.92307692306</v>
      </c>
      <c r="M130" s="200">
        <f t="shared" si="18"/>
        <v>246738.4615384615</v>
      </c>
      <c r="N130" s="200">
        <f t="shared" si="18"/>
        <v>0</v>
      </c>
      <c r="O130" s="200">
        <f t="shared" si="18"/>
        <v>0</v>
      </c>
      <c r="P130" s="238">
        <f t="shared" si="18"/>
        <v>0</v>
      </c>
      <c r="Q130" s="187">
        <f t="shared" si="17"/>
        <v>246738.4615384615</v>
      </c>
    </row>
    <row r="131" spans="1:17" ht="13.9" x14ac:dyDescent="0.4">
      <c r="A131" s="58" t="str">
        <f>'Cont. Centre Assets'!A131</f>
        <v>SWM</v>
      </c>
      <c r="B131" s="58">
        <f>'Cont. Centre Assets'!B131</f>
        <v>11</v>
      </c>
      <c r="C131" t="str">
        <f>'Cont. Centre Assets'!C131</f>
        <v>Brunswick North to Brunswick Junction</v>
      </c>
      <c r="D131" s="204">
        <f>'DORC build-up'!I75</f>
        <v>1.2</v>
      </c>
      <c r="E131" s="197">
        <v>1</v>
      </c>
      <c r="F131" s="197">
        <v>0</v>
      </c>
      <c r="G131" s="197"/>
      <c r="H131" s="197">
        <v>0</v>
      </c>
      <c r="I131" s="269">
        <f t="shared" si="13"/>
        <v>68538.461538461532</v>
      </c>
      <c r="J131" s="269">
        <f t="shared" si="14"/>
        <v>82287.071307692313</v>
      </c>
      <c r="K131" s="269">
        <f t="shared" si="15"/>
        <v>411230.76923076919</v>
      </c>
      <c r="L131" s="269">
        <f t="shared" si="16"/>
        <v>137076.92307692306</v>
      </c>
      <c r="M131" s="200">
        <f t="shared" si="18"/>
        <v>82246.153846153829</v>
      </c>
      <c r="N131" s="200">
        <f t="shared" si="18"/>
        <v>0</v>
      </c>
      <c r="O131" s="200">
        <f t="shared" si="18"/>
        <v>0</v>
      </c>
      <c r="P131" s="238">
        <f t="shared" si="18"/>
        <v>0</v>
      </c>
      <c r="Q131" s="187">
        <f t="shared" si="17"/>
        <v>82246.153846153829</v>
      </c>
    </row>
    <row r="132" spans="1:17" ht="13.9" x14ac:dyDescent="0.4">
      <c r="A132" s="58" t="str">
        <f>'Cont. Centre Assets'!A132</f>
        <v>SWM</v>
      </c>
      <c r="B132" s="58">
        <f>'Cont. Centre Assets'!B132</f>
        <v>11</v>
      </c>
      <c r="C132" t="str">
        <f>'Cont. Centre Assets'!C132</f>
        <v>Brunswick Junction</v>
      </c>
      <c r="D132" s="204">
        <f>'DORC build-up'!I76</f>
        <v>0</v>
      </c>
      <c r="E132" s="197">
        <v>0</v>
      </c>
      <c r="F132" s="197">
        <v>0</v>
      </c>
      <c r="G132" s="197"/>
      <c r="H132" s="197">
        <v>0</v>
      </c>
      <c r="I132" s="269">
        <f t="shared" si="13"/>
        <v>68538.461538461532</v>
      </c>
      <c r="J132" s="269">
        <f t="shared" si="14"/>
        <v>82287.071307692313</v>
      </c>
      <c r="K132" s="269">
        <f t="shared" si="15"/>
        <v>411230.76923076919</v>
      </c>
      <c r="L132" s="269">
        <f t="shared" si="16"/>
        <v>137076.92307692306</v>
      </c>
      <c r="M132" s="200">
        <f t="shared" si="18"/>
        <v>0</v>
      </c>
      <c r="N132" s="200">
        <f t="shared" si="18"/>
        <v>0</v>
      </c>
      <c r="O132" s="200">
        <f t="shared" si="18"/>
        <v>0</v>
      </c>
      <c r="P132" s="238">
        <f t="shared" si="18"/>
        <v>0</v>
      </c>
      <c r="Q132" s="187">
        <f t="shared" si="17"/>
        <v>0</v>
      </c>
    </row>
    <row r="133" spans="1:17" ht="13.9" x14ac:dyDescent="0.4">
      <c r="A133" s="58" t="str">
        <f>'Cont. Centre Assets'!A133</f>
        <v>SWM</v>
      </c>
      <c r="B133" s="58">
        <f>'Cont. Centre Assets'!B133</f>
        <v>11</v>
      </c>
      <c r="C133" t="str">
        <f>'Cont. Centre Assets'!C133</f>
        <v>Brunswick Junction to Picton Junction</v>
      </c>
      <c r="D133" s="204">
        <f>'DORC build-up'!I77</f>
        <v>1.2</v>
      </c>
      <c r="E133" s="197">
        <v>3</v>
      </c>
      <c r="F133" s="197">
        <v>0</v>
      </c>
      <c r="G133" s="197"/>
      <c r="H133" s="197">
        <v>0</v>
      </c>
      <c r="I133" s="269">
        <f t="shared" si="13"/>
        <v>68538.461538461532</v>
      </c>
      <c r="J133" s="269">
        <f t="shared" si="14"/>
        <v>82287.071307692313</v>
      </c>
      <c r="K133" s="269">
        <f t="shared" si="15"/>
        <v>411230.76923076919</v>
      </c>
      <c r="L133" s="269">
        <f t="shared" si="16"/>
        <v>137076.92307692306</v>
      </c>
      <c r="M133" s="200">
        <f t="shared" si="18"/>
        <v>246738.4615384615</v>
      </c>
      <c r="N133" s="200">
        <f t="shared" si="18"/>
        <v>0</v>
      </c>
      <c r="O133" s="200">
        <f t="shared" si="18"/>
        <v>0</v>
      </c>
      <c r="P133" s="238">
        <f t="shared" si="18"/>
        <v>0</v>
      </c>
      <c r="Q133" s="187">
        <f t="shared" si="17"/>
        <v>246738.4615384615</v>
      </c>
    </row>
    <row r="134" spans="1:17" ht="13.9" x14ac:dyDescent="0.4">
      <c r="A134" s="58" t="str">
        <f>'Cont. Centre Assets'!A134</f>
        <v>Sidings &amp; Other</v>
      </c>
      <c r="B134" s="58">
        <f>'Cont. Centre Assets'!B134</f>
        <v>12</v>
      </c>
      <c r="C134" t="str">
        <f>'Cont. Centre Assets'!C134</f>
        <v>Cockburn North to Robb Jetty (NG)</v>
      </c>
      <c r="D134" s="204">
        <f>'DORC build-up'!I78</f>
        <v>1</v>
      </c>
      <c r="E134" s="197">
        <v>0</v>
      </c>
      <c r="F134" s="197">
        <v>0</v>
      </c>
      <c r="G134" s="197"/>
      <c r="H134" s="197">
        <v>1</v>
      </c>
      <c r="I134" s="269">
        <f t="shared" ref="I134:I197" si="19">$J$14</f>
        <v>68538.461538461532</v>
      </c>
      <c r="J134" s="269">
        <f t="shared" ref="J134:J197" si="20">$J$16</f>
        <v>82287.071307692313</v>
      </c>
      <c r="K134" s="269">
        <f t="shared" ref="K134:K197" si="21">$J$18</f>
        <v>411230.76923076919</v>
      </c>
      <c r="L134" s="269">
        <f t="shared" ref="L134:L197" si="22">$J$20</f>
        <v>137076.92307692306</v>
      </c>
      <c r="M134" s="200">
        <f t="shared" si="18"/>
        <v>0</v>
      </c>
      <c r="N134" s="200">
        <f t="shared" si="18"/>
        <v>0</v>
      </c>
      <c r="O134" s="200">
        <f t="shared" si="18"/>
        <v>0</v>
      </c>
      <c r="P134" s="238">
        <f t="shared" si="18"/>
        <v>137076.92307692306</v>
      </c>
      <c r="Q134" s="187">
        <f t="shared" ref="Q134:Q197" si="23">SUM(M134:P134)</f>
        <v>137076.92307692306</v>
      </c>
    </row>
    <row r="135" spans="1:17" ht="13.9" x14ac:dyDescent="0.4">
      <c r="A135" s="58" t="str">
        <f>'Cont. Centre Assets'!A135</f>
        <v>Non-operational</v>
      </c>
      <c r="B135" s="58">
        <f>'Cont. Centre Assets'!B135</f>
        <v>13</v>
      </c>
      <c r="C135" t="str">
        <f>'Cont. Centre Assets'!C135</f>
        <v>Picton Junction to Greenbushes</v>
      </c>
      <c r="D135" s="204">
        <f>'DORC build-up'!I79</f>
        <v>1.2</v>
      </c>
      <c r="E135" s="197">
        <v>0</v>
      </c>
      <c r="F135" s="197">
        <v>0</v>
      </c>
      <c r="G135" s="197"/>
      <c r="H135" s="197">
        <v>0</v>
      </c>
      <c r="I135" s="269">
        <f t="shared" si="19"/>
        <v>68538.461538461532</v>
      </c>
      <c r="J135" s="269">
        <f t="shared" si="20"/>
        <v>82287.071307692313</v>
      </c>
      <c r="K135" s="269">
        <f t="shared" si="21"/>
        <v>411230.76923076919</v>
      </c>
      <c r="L135" s="269">
        <f t="shared" si="22"/>
        <v>137076.92307692306</v>
      </c>
      <c r="M135" s="200">
        <f t="shared" si="18"/>
        <v>0</v>
      </c>
      <c r="N135" s="200">
        <f t="shared" si="18"/>
        <v>0</v>
      </c>
      <c r="O135" s="200">
        <f t="shared" si="18"/>
        <v>0</v>
      </c>
      <c r="P135" s="238">
        <f t="shared" si="18"/>
        <v>0</v>
      </c>
      <c r="Q135" s="187">
        <f t="shared" si="23"/>
        <v>0</v>
      </c>
    </row>
    <row r="136" spans="1:17" ht="13.9" x14ac:dyDescent="0.4">
      <c r="A136" s="58" t="str">
        <f>'Cont. Centre Assets'!A136</f>
        <v>Non-operational</v>
      </c>
      <c r="B136" s="58">
        <f>'Cont. Centre Assets'!B136</f>
        <v>13</v>
      </c>
      <c r="C136" t="str">
        <f>'Cont. Centre Assets'!C136</f>
        <v>Greenbushes to Lambert</v>
      </c>
      <c r="D136" s="204">
        <f>'DORC build-up'!I80</f>
        <v>1.2</v>
      </c>
      <c r="E136" s="197">
        <v>0</v>
      </c>
      <c r="F136" s="197">
        <v>0</v>
      </c>
      <c r="G136" s="197"/>
      <c r="H136" s="197">
        <v>0</v>
      </c>
      <c r="I136" s="269">
        <f t="shared" si="19"/>
        <v>68538.461538461532</v>
      </c>
      <c r="J136" s="269">
        <f t="shared" si="20"/>
        <v>82287.071307692313</v>
      </c>
      <c r="K136" s="269">
        <f t="shared" si="21"/>
        <v>411230.76923076919</v>
      </c>
      <c r="L136" s="269">
        <f t="shared" si="22"/>
        <v>137076.92307692306</v>
      </c>
      <c r="M136" s="200">
        <f t="shared" si="18"/>
        <v>0</v>
      </c>
      <c r="N136" s="200">
        <f t="shared" si="18"/>
        <v>0</v>
      </c>
      <c r="O136" s="200">
        <f t="shared" si="18"/>
        <v>0</v>
      </c>
      <c r="P136" s="238">
        <f t="shared" si="18"/>
        <v>0</v>
      </c>
      <c r="Q136" s="187">
        <f t="shared" si="23"/>
        <v>0</v>
      </c>
    </row>
    <row r="137" spans="1:17" ht="13.9" x14ac:dyDescent="0.4">
      <c r="A137" s="58" t="str">
        <f>'Cont. Centre Assets'!A137</f>
        <v>Non-operational</v>
      </c>
      <c r="B137" s="58">
        <f>'Cont. Centre Assets'!B137</f>
        <v>14</v>
      </c>
      <c r="C137" t="str">
        <f>'Cont. Centre Assets'!C137</f>
        <v>Boyanup to Capel</v>
      </c>
      <c r="D137" s="204">
        <f>'DORC build-up'!I81</f>
        <v>1.2</v>
      </c>
      <c r="E137" s="197">
        <v>0</v>
      </c>
      <c r="F137" s="197">
        <v>0</v>
      </c>
      <c r="G137" s="197"/>
      <c r="H137" s="197">
        <v>0</v>
      </c>
      <c r="I137" s="269">
        <f t="shared" si="19"/>
        <v>68538.461538461532</v>
      </c>
      <c r="J137" s="269">
        <f t="shared" si="20"/>
        <v>82287.071307692313</v>
      </c>
      <c r="K137" s="269">
        <f t="shared" si="21"/>
        <v>411230.76923076919</v>
      </c>
      <c r="L137" s="269">
        <f t="shared" si="22"/>
        <v>137076.92307692306</v>
      </c>
      <c r="M137" s="200">
        <f t="shared" si="18"/>
        <v>0</v>
      </c>
      <c r="N137" s="200">
        <f t="shared" si="18"/>
        <v>0</v>
      </c>
      <c r="O137" s="200">
        <f t="shared" si="18"/>
        <v>0</v>
      </c>
      <c r="P137" s="238">
        <f t="shared" si="18"/>
        <v>0</v>
      </c>
      <c r="Q137" s="187">
        <f t="shared" si="23"/>
        <v>0</v>
      </c>
    </row>
    <row r="138" spans="1:17" ht="13.9" x14ac:dyDescent="0.4">
      <c r="A138" s="58" t="str">
        <f>'Cont. Centre Assets'!A138</f>
        <v>SWM</v>
      </c>
      <c r="B138" s="58">
        <f>'Cont. Centre Assets'!B138</f>
        <v>15</v>
      </c>
      <c r="C138" t="str">
        <f>'Cont. Centre Assets'!C138</f>
        <v>Picton Junction to Picton East</v>
      </c>
      <c r="D138" s="204">
        <f>'DORC build-up'!I82</f>
        <v>1.2</v>
      </c>
      <c r="E138" s="197">
        <v>0</v>
      </c>
      <c r="F138" s="197">
        <v>0</v>
      </c>
      <c r="G138" s="197"/>
      <c r="H138" s="197">
        <v>0</v>
      </c>
      <c r="I138" s="269">
        <f t="shared" si="19"/>
        <v>68538.461538461532</v>
      </c>
      <c r="J138" s="269">
        <f t="shared" si="20"/>
        <v>82287.071307692313</v>
      </c>
      <c r="K138" s="269">
        <f t="shared" si="21"/>
        <v>411230.76923076919</v>
      </c>
      <c r="L138" s="269">
        <f t="shared" si="22"/>
        <v>137076.92307692306</v>
      </c>
      <c r="M138" s="200">
        <f t="shared" si="18"/>
        <v>0</v>
      </c>
      <c r="N138" s="200">
        <f t="shared" si="18"/>
        <v>0</v>
      </c>
      <c r="O138" s="200">
        <f t="shared" si="18"/>
        <v>0</v>
      </c>
      <c r="P138" s="238">
        <f t="shared" si="18"/>
        <v>0</v>
      </c>
      <c r="Q138" s="187">
        <f t="shared" si="23"/>
        <v>0</v>
      </c>
    </row>
    <row r="139" spans="1:17" ht="13.9" x14ac:dyDescent="0.4">
      <c r="A139" s="58" t="str">
        <f>'Cont. Centre Assets'!A139</f>
        <v>SWM</v>
      </c>
      <c r="B139" s="58">
        <f>'Cont. Centre Assets'!B139</f>
        <v>16</v>
      </c>
      <c r="C139" t="str">
        <f>'Cont. Centre Assets'!C139</f>
        <v>Picton Junction to Bunbury Inner Harbour</v>
      </c>
      <c r="D139" s="204">
        <f>'DORC build-up'!I83</f>
        <v>1.2</v>
      </c>
      <c r="E139" s="197">
        <v>1</v>
      </c>
      <c r="F139" s="197">
        <v>0</v>
      </c>
      <c r="G139" s="197"/>
      <c r="H139" s="197">
        <v>0</v>
      </c>
      <c r="I139" s="269">
        <f t="shared" si="19"/>
        <v>68538.461538461532</v>
      </c>
      <c r="J139" s="269">
        <f t="shared" si="20"/>
        <v>82287.071307692313</v>
      </c>
      <c r="K139" s="269">
        <f t="shared" si="21"/>
        <v>411230.76923076919</v>
      </c>
      <c r="L139" s="269">
        <f t="shared" si="22"/>
        <v>137076.92307692306</v>
      </c>
      <c r="M139" s="200">
        <f t="shared" si="18"/>
        <v>82246.153846153829</v>
      </c>
      <c r="N139" s="200">
        <f t="shared" si="18"/>
        <v>0</v>
      </c>
      <c r="O139" s="200">
        <f t="shared" si="18"/>
        <v>0</v>
      </c>
      <c r="P139" s="238">
        <f t="shared" si="18"/>
        <v>0</v>
      </c>
      <c r="Q139" s="187">
        <f t="shared" si="23"/>
        <v>82246.153846153829</v>
      </c>
    </row>
    <row r="140" spans="1:17" ht="13.9" x14ac:dyDescent="0.4">
      <c r="A140" s="58" t="str">
        <f>'Cont. Centre Assets'!A140</f>
        <v>SWM</v>
      </c>
      <c r="B140" s="58">
        <f>'Cont. Centre Assets'!B140</f>
        <v>17</v>
      </c>
      <c r="C140" t="str">
        <f>'Cont. Centre Assets'!C140</f>
        <v>Picton Junction to Picton Container Terminal</v>
      </c>
      <c r="D140" s="204">
        <f>'DORC build-up'!I84</f>
        <v>1.2</v>
      </c>
      <c r="E140" s="197">
        <v>0</v>
      </c>
      <c r="F140" s="197">
        <v>0</v>
      </c>
      <c r="G140" s="197"/>
      <c r="H140" s="197">
        <v>0</v>
      </c>
      <c r="I140" s="269">
        <f t="shared" si="19"/>
        <v>68538.461538461532</v>
      </c>
      <c r="J140" s="269">
        <f t="shared" si="20"/>
        <v>82287.071307692313</v>
      </c>
      <c r="K140" s="269">
        <f t="shared" si="21"/>
        <v>411230.76923076919</v>
      </c>
      <c r="L140" s="269">
        <f t="shared" si="22"/>
        <v>137076.92307692306</v>
      </c>
      <c r="M140" s="200">
        <f t="shared" si="18"/>
        <v>0</v>
      </c>
      <c r="N140" s="200">
        <f t="shared" si="18"/>
        <v>0</v>
      </c>
      <c r="O140" s="200">
        <f t="shared" si="18"/>
        <v>0</v>
      </c>
      <c r="P140" s="238">
        <f t="shared" si="18"/>
        <v>0</v>
      </c>
      <c r="Q140" s="187">
        <f t="shared" si="23"/>
        <v>0</v>
      </c>
    </row>
    <row r="141" spans="1:17" ht="13.9" x14ac:dyDescent="0.4">
      <c r="A141" s="58" t="str">
        <f>'Cont. Centre Assets'!A141</f>
        <v>SWM</v>
      </c>
      <c r="B141" s="58">
        <f>'Cont. Centre Assets'!B141</f>
        <v>17</v>
      </c>
      <c r="C141" t="str">
        <f>'Cont. Centre Assets'!C141</f>
        <v>Picton Container Terminal to Bunbury Terminal</v>
      </c>
      <c r="D141" s="204">
        <f>'DORC build-up'!I85</f>
        <v>1.2</v>
      </c>
      <c r="E141" s="197">
        <v>0</v>
      </c>
      <c r="F141" s="197">
        <v>0</v>
      </c>
      <c r="G141" s="197"/>
      <c r="H141" s="197">
        <v>0</v>
      </c>
      <c r="I141" s="269">
        <f t="shared" si="19"/>
        <v>68538.461538461532</v>
      </c>
      <c r="J141" s="269">
        <f t="shared" si="20"/>
        <v>82287.071307692313</v>
      </c>
      <c r="K141" s="269">
        <f t="shared" si="21"/>
        <v>411230.76923076919</v>
      </c>
      <c r="L141" s="269">
        <f t="shared" si="22"/>
        <v>137076.92307692306</v>
      </c>
      <c r="M141" s="200">
        <f t="shared" si="18"/>
        <v>0</v>
      </c>
      <c r="N141" s="200">
        <f t="shared" si="18"/>
        <v>0</v>
      </c>
      <c r="O141" s="200">
        <f t="shared" si="18"/>
        <v>0</v>
      </c>
      <c r="P141" s="238">
        <f t="shared" si="18"/>
        <v>0</v>
      </c>
      <c r="Q141" s="187">
        <f t="shared" si="23"/>
        <v>0</v>
      </c>
    </row>
    <row r="142" spans="1:17" ht="13.9" x14ac:dyDescent="0.4">
      <c r="A142" s="58" t="str">
        <f>'Cont. Centre Assets'!A142</f>
        <v>SWM</v>
      </c>
      <c r="B142" s="58">
        <f>'Cont. Centre Assets'!B142</f>
        <v>18</v>
      </c>
      <c r="C142" t="str">
        <f>'Cont. Centre Assets'!C142</f>
        <v>Pinjarra to Alumina Junction</v>
      </c>
      <c r="D142" s="204">
        <f>'DORC build-up'!I86</f>
        <v>1.2</v>
      </c>
      <c r="E142" s="197">
        <v>0</v>
      </c>
      <c r="F142" s="197">
        <v>0</v>
      </c>
      <c r="G142" s="197"/>
      <c r="H142" s="197">
        <v>0</v>
      </c>
      <c r="I142" s="269">
        <f t="shared" si="19"/>
        <v>68538.461538461532</v>
      </c>
      <c r="J142" s="269">
        <f t="shared" si="20"/>
        <v>82287.071307692313</v>
      </c>
      <c r="K142" s="269">
        <f t="shared" si="21"/>
        <v>411230.76923076919</v>
      </c>
      <c r="L142" s="269">
        <f t="shared" si="22"/>
        <v>137076.92307692306</v>
      </c>
      <c r="M142" s="200">
        <f t="shared" si="18"/>
        <v>0</v>
      </c>
      <c r="N142" s="200">
        <f t="shared" si="18"/>
        <v>0</v>
      </c>
      <c r="O142" s="200">
        <f t="shared" si="18"/>
        <v>0</v>
      </c>
      <c r="P142" s="238">
        <f t="shared" si="18"/>
        <v>0</v>
      </c>
      <c r="Q142" s="187">
        <f t="shared" si="23"/>
        <v>0</v>
      </c>
    </row>
    <row r="143" spans="1:17" ht="13.9" x14ac:dyDescent="0.4">
      <c r="A143" s="58" t="str">
        <f>'Cont. Centre Assets'!A143</f>
        <v>SWM</v>
      </c>
      <c r="B143" s="58">
        <f>'Cont. Centre Assets'!B143</f>
        <v>19</v>
      </c>
      <c r="C143" t="str">
        <f>'Cont. Centre Assets'!C143</f>
        <v>Alumina Junction to Pinjarra South</v>
      </c>
      <c r="D143" s="204">
        <f>'DORC build-up'!I87</f>
        <v>1.2</v>
      </c>
      <c r="E143" s="197">
        <v>0</v>
      </c>
      <c r="F143" s="197">
        <v>0</v>
      </c>
      <c r="G143" s="197"/>
      <c r="H143" s="197">
        <v>0</v>
      </c>
      <c r="I143" s="269">
        <f t="shared" si="19"/>
        <v>68538.461538461532</v>
      </c>
      <c r="J143" s="269">
        <f t="shared" si="20"/>
        <v>82287.071307692313</v>
      </c>
      <c r="K143" s="269">
        <f t="shared" si="21"/>
        <v>411230.76923076919</v>
      </c>
      <c r="L143" s="269">
        <f t="shared" si="22"/>
        <v>137076.92307692306</v>
      </c>
      <c r="M143" s="200">
        <f t="shared" si="18"/>
        <v>0</v>
      </c>
      <c r="N143" s="200">
        <f t="shared" si="18"/>
        <v>0</v>
      </c>
      <c r="O143" s="200">
        <f t="shared" si="18"/>
        <v>0</v>
      </c>
      <c r="P143" s="238">
        <f t="shared" si="18"/>
        <v>0</v>
      </c>
      <c r="Q143" s="187">
        <f t="shared" si="23"/>
        <v>0</v>
      </c>
    </row>
    <row r="144" spans="1:17" ht="13.9" x14ac:dyDescent="0.4">
      <c r="A144" s="58" t="str">
        <f>'Cont. Centre Assets'!A144</f>
        <v>Collie</v>
      </c>
      <c r="B144" s="58">
        <f>'Cont. Centre Assets'!B144</f>
        <v>20</v>
      </c>
      <c r="C144" t="str">
        <f>'Cont. Centre Assets'!C144</f>
        <v>Brunswick Junction to Brunswick East</v>
      </c>
      <c r="D144" s="204">
        <f>'DORC build-up'!I88</f>
        <v>1.2</v>
      </c>
      <c r="E144" s="197">
        <v>0</v>
      </c>
      <c r="F144" s="197">
        <v>0</v>
      </c>
      <c r="G144" s="197"/>
      <c r="H144" s="197">
        <v>0</v>
      </c>
      <c r="I144" s="269">
        <f t="shared" si="19"/>
        <v>68538.461538461532</v>
      </c>
      <c r="J144" s="269">
        <f t="shared" si="20"/>
        <v>82287.071307692313</v>
      </c>
      <c r="K144" s="269">
        <f t="shared" si="21"/>
        <v>411230.76923076919</v>
      </c>
      <c r="L144" s="269">
        <f t="shared" si="22"/>
        <v>137076.92307692306</v>
      </c>
      <c r="M144" s="200">
        <f t="shared" si="18"/>
        <v>0</v>
      </c>
      <c r="N144" s="200">
        <f t="shared" si="18"/>
        <v>0</v>
      </c>
      <c r="O144" s="200">
        <f t="shared" si="18"/>
        <v>0</v>
      </c>
      <c r="P144" s="238">
        <f t="shared" si="18"/>
        <v>0</v>
      </c>
      <c r="Q144" s="187">
        <f t="shared" si="23"/>
        <v>0</v>
      </c>
    </row>
    <row r="145" spans="1:17" ht="13.9" x14ac:dyDescent="0.4">
      <c r="A145" s="58" t="str">
        <f>'Cont. Centre Assets'!A145</f>
        <v>Collie</v>
      </c>
      <c r="B145" s="58">
        <f>'Cont. Centre Assets'!B145</f>
        <v>20</v>
      </c>
      <c r="C145" t="str">
        <f>'Cont. Centre Assets'!C145</f>
        <v>Brunswick East to Worsley</v>
      </c>
      <c r="D145" s="204">
        <f>'DORC build-up'!I89</f>
        <v>1.2</v>
      </c>
      <c r="E145" s="197">
        <v>2</v>
      </c>
      <c r="F145" s="197">
        <v>0</v>
      </c>
      <c r="G145" s="197"/>
      <c r="H145" s="197">
        <v>0</v>
      </c>
      <c r="I145" s="269">
        <f t="shared" si="19"/>
        <v>68538.461538461532</v>
      </c>
      <c r="J145" s="269">
        <f t="shared" si="20"/>
        <v>82287.071307692313</v>
      </c>
      <c r="K145" s="269">
        <f t="shared" si="21"/>
        <v>411230.76923076919</v>
      </c>
      <c r="L145" s="269">
        <f t="shared" si="22"/>
        <v>137076.92307692306</v>
      </c>
      <c r="M145" s="200">
        <f t="shared" si="18"/>
        <v>164492.30769230766</v>
      </c>
      <c r="N145" s="200">
        <f t="shared" si="18"/>
        <v>0</v>
      </c>
      <c r="O145" s="200">
        <f t="shared" si="18"/>
        <v>0</v>
      </c>
      <c r="P145" s="238">
        <f t="shared" si="18"/>
        <v>0</v>
      </c>
      <c r="Q145" s="187">
        <f t="shared" si="23"/>
        <v>164492.30769230766</v>
      </c>
    </row>
    <row r="146" spans="1:17" ht="13.9" x14ac:dyDescent="0.4">
      <c r="A146" s="58" t="str">
        <f>'Cont. Centre Assets'!A146</f>
        <v>Collie</v>
      </c>
      <c r="B146" s="58">
        <f>'Cont. Centre Assets'!B146</f>
        <v>20</v>
      </c>
      <c r="C146" t="str">
        <f>'Cont. Centre Assets'!C146</f>
        <v>Worsley to Worsley East</v>
      </c>
      <c r="D146" s="204">
        <f>'DORC build-up'!I90</f>
        <v>1.2</v>
      </c>
      <c r="E146" s="197">
        <v>0</v>
      </c>
      <c r="F146" s="197">
        <v>0</v>
      </c>
      <c r="G146" s="197"/>
      <c r="H146" s="197">
        <v>0</v>
      </c>
      <c r="I146" s="269">
        <f t="shared" si="19"/>
        <v>68538.461538461532</v>
      </c>
      <c r="J146" s="269">
        <f t="shared" si="20"/>
        <v>82287.071307692313</v>
      </c>
      <c r="K146" s="269">
        <f t="shared" si="21"/>
        <v>411230.76923076919</v>
      </c>
      <c r="L146" s="269">
        <f t="shared" si="22"/>
        <v>137076.92307692306</v>
      </c>
      <c r="M146" s="200">
        <f t="shared" si="18"/>
        <v>0</v>
      </c>
      <c r="N146" s="200">
        <f t="shared" si="18"/>
        <v>0</v>
      </c>
      <c r="O146" s="200">
        <f t="shared" si="18"/>
        <v>0</v>
      </c>
      <c r="P146" s="238">
        <f t="shared" si="18"/>
        <v>0</v>
      </c>
      <c r="Q146" s="187">
        <f t="shared" si="23"/>
        <v>0</v>
      </c>
    </row>
    <row r="147" spans="1:17" ht="13.9" x14ac:dyDescent="0.4">
      <c r="A147" s="58" t="str">
        <f>'Cont. Centre Assets'!A147</f>
        <v>Collie</v>
      </c>
      <c r="B147" s="58">
        <f>'Cont. Centre Assets'!B147</f>
        <v>20</v>
      </c>
      <c r="C147" t="str">
        <f>'Cont. Centre Assets'!C147</f>
        <v>Worsley East to Ewington Junction</v>
      </c>
      <c r="D147" s="204">
        <f>'DORC build-up'!I91</f>
        <v>1.2</v>
      </c>
      <c r="E147" s="197">
        <v>0</v>
      </c>
      <c r="F147" s="197">
        <v>1</v>
      </c>
      <c r="G147" s="197"/>
      <c r="H147" s="197">
        <v>0</v>
      </c>
      <c r="I147" s="269">
        <f t="shared" si="19"/>
        <v>68538.461538461532</v>
      </c>
      <c r="J147" s="269">
        <f t="shared" si="20"/>
        <v>82287.071307692313</v>
      </c>
      <c r="K147" s="269">
        <f t="shared" si="21"/>
        <v>411230.76923076919</v>
      </c>
      <c r="L147" s="269">
        <f t="shared" si="22"/>
        <v>137076.92307692306</v>
      </c>
      <c r="M147" s="200">
        <f t="shared" si="18"/>
        <v>0</v>
      </c>
      <c r="N147" s="200">
        <f t="shared" si="18"/>
        <v>98744.485569230776</v>
      </c>
      <c r="O147" s="200">
        <f t="shared" si="18"/>
        <v>0</v>
      </c>
      <c r="P147" s="238">
        <f t="shared" si="18"/>
        <v>0</v>
      </c>
      <c r="Q147" s="187">
        <f t="shared" si="23"/>
        <v>98744.485569230776</v>
      </c>
    </row>
    <row r="148" spans="1:17" ht="13.9" x14ac:dyDescent="0.4">
      <c r="A148" s="58" t="str">
        <f>'Cont. Centre Assets'!A148</f>
        <v>Collie</v>
      </c>
      <c r="B148" s="58">
        <f>'Cont. Centre Assets'!B148</f>
        <v>20</v>
      </c>
      <c r="C148" t="str">
        <f>'Cont. Centre Assets'!C148</f>
        <v>Ewington Junction to Premier</v>
      </c>
      <c r="D148" s="204">
        <f>'DORC build-up'!I92</f>
        <v>1.2</v>
      </c>
      <c r="E148" s="197">
        <v>0</v>
      </c>
      <c r="F148" s="197">
        <v>0</v>
      </c>
      <c r="G148" s="197"/>
      <c r="H148" s="197">
        <v>0</v>
      </c>
      <c r="I148" s="269">
        <f t="shared" si="19"/>
        <v>68538.461538461532</v>
      </c>
      <c r="J148" s="269">
        <f t="shared" si="20"/>
        <v>82287.071307692313</v>
      </c>
      <c r="K148" s="269">
        <f t="shared" si="21"/>
        <v>411230.76923076919</v>
      </c>
      <c r="L148" s="269">
        <f t="shared" si="22"/>
        <v>137076.92307692306</v>
      </c>
      <c r="M148" s="200">
        <f t="shared" ref="M148:P211" si="24">E148*I148*$D148</f>
        <v>0</v>
      </c>
      <c r="N148" s="200">
        <f t="shared" si="24"/>
        <v>0</v>
      </c>
      <c r="O148" s="200">
        <f t="shared" si="24"/>
        <v>0</v>
      </c>
      <c r="P148" s="238">
        <f t="shared" si="24"/>
        <v>0</v>
      </c>
      <c r="Q148" s="187">
        <f t="shared" si="23"/>
        <v>0</v>
      </c>
    </row>
    <row r="149" spans="1:17" ht="13.9" x14ac:dyDescent="0.4">
      <c r="A149" s="58" t="str">
        <f>'Cont. Centre Assets'!A149</f>
        <v>Collie</v>
      </c>
      <c r="B149" s="58">
        <f>'Cont. Centre Assets'!B149</f>
        <v>21</v>
      </c>
      <c r="C149" t="str">
        <f>'Cont. Centre Assets'!C149</f>
        <v>Brunswick North to Brunswick East</v>
      </c>
      <c r="D149" s="204">
        <f>'DORC build-up'!I93</f>
        <v>1.2</v>
      </c>
      <c r="E149" s="197">
        <v>0</v>
      </c>
      <c r="F149" s="197">
        <v>0</v>
      </c>
      <c r="G149" s="197"/>
      <c r="H149" s="197">
        <v>0</v>
      </c>
      <c r="I149" s="269">
        <f t="shared" si="19"/>
        <v>68538.461538461532</v>
      </c>
      <c r="J149" s="269">
        <f t="shared" si="20"/>
        <v>82287.071307692313</v>
      </c>
      <c r="K149" s="269">
        <f t="shared" si="21"/>
        <v>411230.76923076919</v>
      </c>
      <c r="L149" s="269">
        <f t="shared" si="22"/>
        <v>137076.92307692306</v>
      </c>
      <c r="M149" s="200">
        <f t="shared" si="24"/>
        <v>0</v>
      </c>
      <c r="N149" s="200">
        <f t="shared" si="24"/>
        <v>0</v>
      </c>
      <c r="O149" s="200">
        <f t="shared" si="24"/>
        <v>0</v>
      </c>
      <c r="P149" s="238">
        <f t="shared" si="24"/>
        <v>0</v>
      </c>
      <c r="Q149" s="187">
        <f t="shared" si="23"/>
        <v>0</v>
      </c>
    </row>
    <row r="150" spans="1:17" ht="13.9" x14ac:dyDescent="0.4">
      <c r="A150" s="58" t="str">
        <f>'Cont. Centre Assets'!A150</f>
        <v>Collie</v>
      </c>
      <c r="B150" s="58">
        <f>'Cont. Centre Assets'!B150</f>
        <v>22</v>
      </c>
      <c r="C150" t="str">
        <f>'Cont. Centre Assets'!C150</f>
        <v>Worsley to Hamilton</v>
      </c>
      <c r="D150" s="204">
        <f>'DORC build-up'!I94</f>
        <v>1.2</v>
      </c>
      <c r="E150" s="197">
        <v>0</v>
      </c>
      <c r="F150" s="197">
        <v>0</v>
      </c>
      <c r="G150" s="197"/>
      <c r="H150" s="197">
        <v>0</v>
      </c>
      <c r="I150" s="269">
        <f t="shared" si="19"/>
        <v>68538.461538461532</v>
      </c>
      <c r="J150" s="269">
        <f t="shared" si="20"/>
        <v>82287.071307692313</v>
      </c>
      <c r="K150" s="269">
        <f t="shared" si="21"/>
        <v>411230.76923076919</v>
      </c>
      <c r="L150" s="269">
        <f t="shared" si="22"/>
        <v>137076.92307692306</v>
      </c>
      <c r="M150" s="200">
        <f t="shared" si="24"/>
        <v>0</v>
      </c>
      <c r="N150" s="200">
        <f t="shared" si="24"/>
        <v>0</v>
      </c>
      <c r="O150" s="200">
        <f t="shared" si="24"/>
        <v>0</v>
      </c>
      <c r="P150" s="238">
        <f t="shared" si="24"/>
        <v>0</v>
      </c>
      <c r="Q150" s="187">
        <f t="shared" si="23"/>
        <v>0</v>
      </c>
    </row>
    <row r="151" spans="1:17" ht="13.9" x14ac:dyDescent="0.4">
      <c r="A151" s="58" t="str">
        <f>'Cont. Centre Assets'!A151</f>
        <v>Collie</v>
      </c>
      <c r="B151" s="58">
        <f>'Cont. Centre Assets'!B151</f>
        <v>22</v>
      </c>
      <c r="C151" t="str">
        <f>'Cont. Centre Assets'!C151</f>
        <v>Worsley East to Worsley North</v>
      </c>
      <c r="D151" s="204">
        <f>'DORC build-up'!I95</f>
        <v>1.2</v>
      </c>
      <c r="E151" s="197">
        <v>0</v>
      </c>
      <c r="F151" s="197">
        <v>0</v>
      </c>
      <c r="G151" s="197"/>
      <c r="H151" s="197">
        <v>0</v>
      </c>
      <c r="I151" s="269">
        <f t="shared" si="19"/>
        <v>68538.461538461532</v>
      </c>
      <c r="J151" s="269">
        <f t="shared" si="20"/>
        <v>82287.071307692313</v>
      </c>
      <c r="K151" s="269">
        <f t="shared" si="21"/>
        <v>411230.76923076919</v>
      </c>
      <c r="L151" s="269">
        <f t="shared" si="22"/>
        <v>137076.92307692306</v>
      </c>
      <c r="M151" s="200">
        <f t="shared" si="24"/>
        <v>0</v>
      </c>
      <c r="N151" s="200">
        <f t="shared" si="24"/>
        <v>0</v>
      </c>
      <c r="O151" s="200">
        <f t="shared" si="24"/>
        <v>0</v>
      </c>
      <c r="P151" s="238">
        <f t="shared" si="24"/>
        <v>0</v>
      </c>
      <c r="Q151" s="187">
        <f t="shared" si="23"/>
        <v>0</v>
      </c>
    </row>
    <row r="152" spans="1:17" ht="13.9" x14ac:dyDescent="0.4">
      <c r="A152" s="58" t="str">
        <f>'Cont. Centre Assets'!A152</f>
        <v>GSR</v>
      </c>
      <c r="B152" s="58">
        <f>'Cont. Centre Assets'!B152</f>
        <v>23</v>
      </c>
      <c r="C152" t="str">
        <f>'Cont. Centre Assets'!C152</f>
        <v>Avon Yard to York</v>
      </c>
      <c r="D152" s="204">
        <f>'DORC build-up'!I96</f>
        <v>1.3</v>
      </c>
      <c r="E152" s="197">
        <v>0</v>
      </c>
      <c r="F152" s="197">
        <v>1</v>
      </c>
      <c r="G152" s="197"/>
      <c r="H152" s="197">
        <v>2</v>
      </c>
      <c r="I152" s="269">
        <f t="shared" si="19"/>
        <v>68538.461538461532</v>
      </c>
      <c r="J152" s="269">
        <f t="shared" si="20"/>
        <v>82287.071307692313</v>
      </c>
      <c r="K152" s="269">
        <f t="shared" si="21"/>
        <v>411230.76923076919</v>
      </c>
      <c r="L152" s="269">
        <f t="shared" si="22"/>
        <v>137076.92307692306</v>
      </c>
      <c r="M152" s="200">
        <f t="shared" si="24"/>
        <v>0</v>
      </c>
      <c r="N152" s="200">
        <f t="shared" si="24"/>
        <v>106973.19270000001</v>
      </c>
      <c r="O152" s="200">
        <f t="shared" si="24"/>
        <v>0</v>
      </c>
      <c r="P152" s="238">
        <f t="shared" si="24"/>
        <v>356400</v>
      </c>
      <c r="Q152" s="187">
        <f t="shared" si="23"/>
        <v>463373.19270000001</v>
      </c>
    </row>
    <row r="153" spans="1:17" ht="13.9" x14ac:dyDescent="0.4">
      <c r="A153" s="58" t="str">
        <f>'Cont. Centre Assets'!A153</f>
        <v>GSR</v>
      </c>
      <c r="B153" s="58">
        <f>'Cont. Centre Assets'!B153</f>
        <v>23</v>
      </c>
      <c r="C153" t="str">
        <f>'Cont. Centre Assets'!C153</f>
        <v>York to Brookton</v>
      </c>
      <c r="D153" s="204">
        <f>'DORC build-up'!I97</f>
        <v>1.3</v>
      </c>
      <c r="E153" s="197">
        <v>0</v>
      </c>
      <c r="F153" s="197">
        <v>0</v>
      </c>
      <c r="G153" s="197"/>
      <c r="H153" s="197">
        <v>4</v>
      </c>
      <c r="I153" s="269">
        <f t="shared" si="19"/>
        <v>68538.461538461532</v>
      </c>
      <c r="J153" s="269">
        <f t="shared" si="20"/>
        <v>82287.071307692313</v>
      </c>
      <c r="K153" s="269">
        <f t="shared" si="21"/>
        <v>411230.76923076919</v>
      </c>
      <c r="L153" s="269">
        <f t="shared" si="22"/>
        <v>137076.92307692306</v>
      </c>
      <c r="M153" s="200">
        <f t="shared" si="24"/>
        <v>0</v>
      </c>
      <c r="N153" s="200">
        <f t="shared" si="24"/>
        <v>0</v>
      </c>
      <c r="O153" s="200">
        <f t="shared" si="24"/>
        <v>0</v>
      </c>
      <c r="P153" s="238">
        <f t="shared" si="24"/>
        <v>712800</v>
      </c>
      <c r="Q153" s="187">
        <f t="shared" si="23"/>
        <v>712800</v>
      </c>
    </row>
    <row r="154" spans="1:17" ht="13.9" x14ac:dyDescent="0.4">
      <c r="A154" s="58" t="str">
        <f>'Cont. Centre Assets'!A154</f>
        <v>GSR</v>
      </c>
      <c r="B154" s="58">
        <f>'Cont. Centre Assets'!B154</f>
        <v>23</v>
      </c>
      <c r="C154" t="str">
        <f>'Cont. Centre Assets'!C154</f>
        <v>Brookton to Narrogin</v>
      </c>
      <c r="D154" s="204">
        <f>'DORC build-up'!I98</f>
        <v>1.3</v>
      </c>
      <c r="E154" s="197">
        <v>0</v>
      </c>
      <c r="F154" s="197">
        <v>1</v>
      </c>
      <c r="G154" s="197"/>
      <c r="H154" s="197">
        <v>3</v>
      </c>
      <c r="I154" s="269">
        <f t="shared" si="19"/>
        <v>68538.461538461532</v>
      </c>
      <c r="J154" s="269">
        <f t="shared" si="20"/>
        <v>82287.071307692313</v>
      </c>
      <c r="K154" s="269">
        <f t="shared" si="21"/>
        <v>411230.76923076919</v>
      </c>
      <c r="L154" s="269">
        <f t="shared" si="22"/>
        <v>137076.92307692306</v>
      </c>
      <c r="M154" s="200">
        <f t="shared" si="24"/>
        <v>0</v>
      </c>
      <c r="N154" s="200">
        <f t="shared" si="24"/>
        <v>106973.19270000001</v>
      </c>
      <c r="O154" s="200">
        <f t="shared" si="24"/>
        <v>0</v>
      </c>
      <c r="P154" s="238">
        <f t="shared" si="24"/>
        <v>534600</v>
      </c>
      <c r="Q154" s="187">
        <f t="shared" si="23"/>
        <v>641573.19270000001</v>
      </c>
    </row>
    <row r="155" spans="1:17" ht="13.9" x14ac:dyDescent="0.4">
      <c r="A155" s="58" t="str">
        <f>'Cont. Centre Assets'!A155</f>
        <v>GSR</v>
      </c>
      <c r="B155" s="58">
        <f>'Cont. Centre Assets'!B155</f>
        <v>23</v>
      </c>
      <c r="C155" t="str">
        <f>'Cont. Centre Assets'!C155</f>
        <v>Narrogin to Wagin</v>
      </c>
      <c r="D155" s="204">
        <f>'DORC build-up'!I99</f>
        <v>1.3</v>
      </c>
      <c r="E155" s="197">
        <v>0</v>
      </c>
      <c r="F155" s="197">
        <v>0</v>
      </c>
      <c r="G155" s="197"/>
      <c r="H155" s="197">
        <v>0</v>
      </c>
      <c r="I155" s="269">
        <f t="shared" si="19"/>
        <v>68538.461538461532</v>
      </c>
      <c r="J155" s="269">
        <f t="shared" si="20"/>
        <v>82287.071307692313</v>
      </c>
      <c r="K155" s="269">
        <f t="shared" si="21"/>
        <v>411230.76923076919</v>
      </c>
      <c r="L155" s="269">
        <f t="shared" si="22"/>
        <v>137076.92307692306</v>
      </c>
      <c r="M155" s="200">
        <f t="shared" si="24"/>
        <v>0</v>
      </c>
      <c r="N155" s="200">
        <f t="shared" si="24"/>
        <v>0</v>
      </c>
      <c r="O155" s="200">
        <f t="shared" si="24"/>
        <v>0</v>
      </c>
      <c r="P155" s="238">
        <f t="shared" si="24"/>
        <v>0</v>
      </c>
      <c r="Q155" s="187">
        <f t="shared" si="23"/>
        <v>0</v>
      </c>
    </row>
    <row r="156" spans="1:17" ht="13.9" x14ac:dyDescent="0.4">
      <c r="A156" s="58" t="str">
        <f>'Cont. Centre Assets'!A156</f>
        <v>GSR</v>
      </c>
      <c r="B156" s="58">
        <f>'Cont. Centre Assets'!B156</f>
        <v>23</v>
      </c>
      <c r="C156" t="str">
        <f>'Cont. Centre Assets'!C156</f>
        <v>Wagin to Wagin South</v>
      </c>
      <c r="D156" s="204">
        <f>'DORC build-up'!I100</f>
        <v>1.3</v>
      </c>
      <c r="E156" s="197">
        <v>0</v>
      </c>
      <c r="F156" s="197">
        <v>1</v>
      </c>
      <c r="G156" s="197"/>
      <c r="H156" s="197">
        <v>0</v>
      </c>
      <c r="I156" s="269">
        <f t="shared" si="19"/>
        <v>68538.461538461532</v>
      </c>
      <c r="J156" s="269">
        <f t="shared" si="20"/>
        <v>82287.071307692313</v>
      </c>
      <c r="K156" s="269">
        <f t="shared" si="21"/>
        <v>411230.76923076919</v>
      </c>
      <c r="L156" s="269">
        <f t="shared" si="22"/>
        <v>137076.92307692306</v>
      </c>
      <c r="M156" s="200">
        <f t="shared" si="24"/>
        <v>0</v>
      </c>
      <c r="N156" s="200">
        <f t="shared" si="24"/>
        <v>106973.19270000001</v>
      </c>
      <c r="O156" s="200">
        <f t="shared" si="24"/>
        <v>0</v>
      </c>
      <c r="P156" s="238">
        <f t="shared" si="24"/>
        <v>0</v>
      </c>
      <c r="Q156" s="187">
        <f t="shared" si="23"/>
        <v>106973.19270000001</v>
      </c>
    </row>
    <row r="157" spans="1:17" ht="13.9" x14ac:dyDescent="0.4">
      <c r="A157" s="58" t="str">
        <f>'Cont. Centre Assets'!A157</f>
        <v>GSR</v>
      </c>
      <c r="B157" s="58">
        <f>'Cont. Centre Assets'!B157</f>
        <v>23</v>
      </c>
      <c r="C157" t="str">
        <f>'Cont. Centre Assets'!C157</f>
        <v>Wagin South to Katanning</v>
      </c>
      <c r="D157" s="204">
        <f>'DORC build-up'!I101</f>
        <v>1.3</v>
      </c>
      <c r="E157" s="197">
        <v>0</v>
      </c>
      <c r="F157" s="197">
        <v>0</v>
      </c>
      <c r="G157" s="197"/>
      <c r="H157" s="197">
        <v>2</v>
      </c>
      <c r="I157" s="269">
        <f t="shared" si="19"/>
        <v>68538.461538461532</v>
      </c>
      <c r="J157" s="269">
        <f t="shared" si="20"/>
        <v>82287.071307692313</v>
      </c>
      <c r="K157" s="269">
        <f t="shared" si="21"/>
        <v>411230.76923076919</v>
      </c>
      <c r="L157" s="269">
        <f t="shared" si="22"/>
        <v>137076.92307692306</v>
      </c>
      <c r="M157" s="200">
        <f t="shared" si="24"/>
        <v>0</v>
      </c>
      <c r="N157" s="200">
        <f t="shared" si="24"/>
        <v>0</v>
      </c>
      <c r="O157" s="200">
        <f t="shared" si="24"/>
        <v>0</v>
      </c>
      <c r="P157" s="238">
        <f t="shared" si="24"/>
        <v>356400</v>
      </c>
      <c r="Q157" s="187">
        <f t="shared" si="23"/>
        <v>356400</v>
      </c>
    </row>
    <row r="158" spans="1:17" ht="13.9" x14ac:dyDescent="0.4">
      <c r="A158" s="58" t="str">
        <f>'Cont. Centre Assets'!A158</f>
        <v>GSR</v>
      </c>
      <c r="B158" s="58">
        <f>'Cont. Centre Assets'!B158</f>
        <v>23</v>
      </c>
      <c r="C158" t="str">
        <f>'Cont. Centre Assets'!C158</f>
        <v>Katanning to Tambellup</v>
      </c>
      <c r="D158" s="204">
        <f>'DORC build-up'!I102</f>
        <v>1.3</v>
      </c>
      <c r="E158" s="197">
        <v>0</v>
      </c>
      <c r="F158" s="197">
        <v>1</v>
      </c>
      <c r="G158" s="197"/>
      <c r="H158" s="197">
        <v>3</v>
      </c>
      <c r="I158" s="269">
        <f t="shared" si="19"/>
        <v>68538.461538461532</v>
      </c>
      <c r="J158" s="269">
        <f t="shared" si="20"/>
        <v>82287.071307692313</v>
      </c>
      <c r="K158" s="269">
        <f t="shared" si="21"/>
        <v>411230.76923076919</v>
      </c>
      <c r="L158" s="269">
        <f t="shared" si="22"/>
        <v>137076.92307692306</v>
      </c>
      <c r="M158" s="200">
        <f t="shared" si="24"/>
        <v>0</v>
      </c>
      <c r="N158" s="200">
        <f t="shared" si="24"/>
        <v>106973.19270000001</v>
      </c>
      <c r="O158" s="200">
        <f t="shared" si="24"/>
        <v>0</v>
      </c>
      <c r="P158" s="238">
        <f t="shared" si="24"/>
        <v>534600</v>
      </c>
      <c r="Q158" s="187">
        <f t="shared" si="23"/>
        <v>641573.19270000001</v>
      </c>
    </row>
    <row r="159" spans="1:17" ht="13.9" x14ac:dyDescent="0.4">
      <c r="A159" s="58" t="str">
        <f>'Cont. Centre Assets'!A159</f>
        <v>GSR</v>
      </c>
      <c r="B159" s="58">
        <f>'Cont. Centre Assets'!B159</f>
        <v>23</v>
      </c>
      <c r="C159" t="str">
        <f>'Cont. Centre Assets'!C159</f>
        <v>Tambellup to Redmond</v>
      </c>
      <c r="D159" s="204">
        <f>'DORC build-up'!I103</f>
        <v>1.3</v>
      </c>
      <c r="E159" s="197">
        <v>0</v>
      </c>
      <c r="F159" s="197">
        <v>1</v>
      </c>
      <c r="G159" s="197"/>
      <c r="H159" s="197">
        <v>4</v>
      </c>
      <c r="I159" s="269">
        <f t="shared" si="19"/>
        <v>68538.461538461532</v>
      </c>
      <c r="J159" s="269">
        <f t="shared" si="20"/>
        <v>82287.071307692313</v>
      </c>
      <c r="K159" s="269">
        <f t="shared" si="21"/>
        <v>411230.76923076919</v>
      </c>
      <c r="L159" s="269">
        <f t="shared" si="22"/>
        <v>137076.92307692306</v>
      </c>
      <c r="M159" s="200">
        <f t="shared" si="24"/>
        <v>0</v>
      </c>
      <c r="N159" s="200">
        <f t="shared" si="24"/>
        <v>106973.19270000001</v>
      </c>
      <c r="O159" s="200">
        <f t="shared" si="24"/>
        <v>0</v>
      </c>
      <c r="P159" s="238">
        <f t="shared" si="24"/>
        <v>712800</v>
      </c>
      <c r="Q159" s="187">
        <f t="shared" si="23"/>
        <v>819773.19270000001</v>
      </c>
    </row>
    <row r="160" spans="1:17" ht="13.9" x14ac:dyDescent="0.4">
      <c r="A160" s="58" t="str">
        <f>'Cont. Centre Assets'!A160</f>
        <v>GSR</v>
      </c>
      <c r="B160" s="58">
        <f>'Cont. Centre Assets'!B160</f>
        <v>23</v>
      </c>
      <c r="C160" t="str">
        <f>'Cont. Centre Assets'!C160</f>
        <v>Redmond to Albany</v>
      </c>
      <c r="D160" s="204">
        <f>'DORC build-up'!I104</f>
        <v>1.3</v>
      </c>
      <c r="E160" s="197">
        <v>1</v>
      </c>
      <c r="F160" s="197">
        <v>1</v>
      </c>
      <c r="G160" s="197"/>
      <c r="H160" s="197">
        <v>0</v>
      </c>
      <c r="I160" s="269">
        <f t="shared" si="19"/>
        <v>68538.461538461532</v>
      </c>
      <c r="J160" s="269">
        <f t="shared" si="20"/>
        <v>82287.071307692313</v>
      </c>
      <c r="K160" s="269">
        <f t="shared" si="21"/>
        <v>411230.76923076919</v>
      </c>
      <c r="L160" s="269">
        <f t="shared" si="22"/>
        <v>137076.92307692306</v>
      </c>
      <c r="M160" s="200">
        <f t="shared" si="24"/>
        <v>89100</v>
      </c>
      <c r="N160" s="200">
        <f t="shared" si="24"/>
        <v>106973.19270000001</v>
      </c>
      <c r="O160" s="200">
        <f t="shared" si="24"/>
        <v>0</v>
      </c>
      <c r="P160" s="238">
        <f t="shared" si="24"/>
        <v>0</v>
      </c>
      <c r="Q160" s="187">
        <f t="shared" si="23"/>
        <v>196073.19270000001</v>
      </c>
    </row>
    <row r="161" spans="1:17" ht="13.9" x14ac:dyDescent="0.4">
      <c r="A161" s="58" t="str">
        <f>'Cont. Centre Assets'!A161</f>
        <v>Sidings &amp; Other</v>
      </c>
      <c r="B161" s="58">
        <f>'Cont. Centre Assets'!B161</f>
        <v>23</v>
      </c>
      <c r="C161" t="str">
        <f>'Cont. Centre Assets'!C161</f>
        <v>Redmond to Mirrambeena</v>
      </c>
      <c r="D161" s="204">
        <f>'DORC build-up'!I105</f>
        <v>1.3</v>
      </c>
      <c r="E161" s="197">
        <v>0</v>
      </c>
      <c r="F161" s="197">
        <v>0</v>
      </c>
      <c r="G161" s="197"/>
      <c r="H161" s="197">
        <v>0</v>
      </c>
      <c r="I161" s="269">
        <f t="shared" si="19"/>
        <v>68538.461538461532</v>
      </c>
      <c r="J161" s="269">
        <f t="shared" si="20"/>
        <v>82287.071307692313</v>
      </c>
      <c r="K161" s="269">
        <f t="shared" si="21"/>
        <v>411230.76923076919</v>
      </c>
      <c r="L161" s="269">
        <f t="shared" si="22"/>
        <v>137076.92307692306</v>
      </c>
      <c r="M161" s="200">
        <f t="shared" si="24"/>
        <v>0</v>
      </c>
      <c r="N161" s="200">
        <f t="shared" si="24"/>
        <v>0</v>
      </c>
      <c r="O161" s="200">
        <f t="shared" si="24"/>
        <v>0</v>
      </c>
      <c r="P161" s="238">
        <f t="shared" si="24"/>
        <v>0</v>
      </c>
      <c r="Q161" s="187">
        <f t="shared" si="23"/>
        <v>0</v>
      </c>
    </row>
    <row r="162" spans="1:17" ht="13.9" x14ac:dyDescent="0.4">
      <c r="A162" s="58" t="str">
        <f>'Cont. Centre Assets'!A162</f>
        <v>Non-operational</v>
      </c>
      <c r="B162" s="58">
        <f>'Cont. Centre Assets'!B162</f>
        <v>24</v>
      </c>
      <c r="C162" t="str">
        <f>'Cont. Centre Assets'!C162</f>
        <v>York to Quairading</v>
      </c>
      <c r="D162" s="204">
        <f>'DORC build-up'!I106</f>
        <v>1.3</v>
      </c>
      <c r="E162" s="197">
        <v>0</v>
      </c>
      <c r="F162" s="197">
        <v>0</v>
      </c>
      <c r="G162" s="197"/>
      <c r="H162" s="197">
        <v>3</v>
      </c>
      <c r="I162" s="269">
        <f t="shared" si="19"/>
        <v>68538.461538461532</v>
      </c>
      <c r="J162" s="269">
        <f t="shared" si="20"/>
        <v>82287.071307692313</v>
      </c>
      <c r="K162" s="269">
        <f t="shared" si="21"/>
        <v>411230.76923076919</v>
      </c>
      <c r="L162" s="269">
        <f t="shared" si="22"/>
        <v>137076.92307692306</v>
      </c>
      <c r="M162" s="200">
        <f t="shared" si="24"/>
        <v>0</v>
      </c>
      <c r="N162" s="200">
        <f t="shared" si="24"/>
        <v>0</v>
      </c>
      <c r="O162" s="200">
        <f t="shared" si="24"/>
        <v>0</v>
      </c>
      <c r="P162" s="238">
        <f t="shared" si="24"/>
        <v>534600</v>
      </c>
      <c r="Q162" s="187">
        <f t="shared" si="23"/>
        <v>534600</v>
      </c>
    </row>
    <row r="163" spans="1:17" ht="13.9" x14ac:dyDescent="0.4">
      <c r="A163" s="58" t="str">
        <f>'Cont. Centre Assets'!A163</f>
        <v>Non-operational</v>
      </c>
      <c r="B163" s="58">
        <f>'Cont. Centre Assets'!B163</f>
        <v>25</v>
      </c>
      <c r="C163" t="str">
        <f>'Cont. Centre Assets'!C163</f>
        <v>Narrogin to West Merredin</v>
      </c>
      <c r="D163" s="204">
        <f>'DORC build-up'!I107</f>
        <v>1.3</v>
      </c>
      <c r="E163" s="197">
        <v>0</v>
      </c>
      <c r="F163" s="197">
        <v>0</v>
      </c>
      <c r="G163" s="197"/>
      <c r="H163" s="197">
        <v>8</v>
      </c>
      <c r="I163" s="269">
        <f t="shared" si="19"/>
        <v>68538.461538461532</v>
      </c>
      <c r="J163" s="269">
        <f t="shared" si="20"/>
        <v>82287.071307692313</v>
      </c>
      <c r="K163" s="269">
        <f t="shared" si="21"/>
        <v>411230.76923076919</v>
      </c>
      <c r="L163" s="269">
        <f t="shared" si="22"/>
        <v>137076.92307692306</v>
      </c>
      <c r="M163" s="200">
        <f t="shared" si="24"/>
        <v>0</v>
      </c>
      <c r="N163" s="200">
        <f t="shared" si="24"/>
        <v>0</v>
      </c>
      <c r="O163" s="200">
        <f t="shared" si="24"/>
        <v>0</v>
      </c>
      <c r="P163" s="238">
        <f t="shared" si="24"/>
        <v>1425600</v>
      </c>
      <c r="Q163" s="187">
        <f t="shared" si="23"/>
        <v>1425600</v>
      </c>
    </row>
    <row r="164" spans="1:17" ht="13.9" x14ac:dyDescent="0.4">
      <c r="A164" s="58" t="str">
        <f>'Cont. Centre Assets'!A164</f>
        <v>Non-operational</v>
      </c>
      <c r="B164" s="58">
        <f>'Cont. Centre Assets'!B164</f>
        <v>26</v>
      </c>
      <c r="C164" t="str">
        <f>'Cont. Centre Assets'!C164</f>
        <v>Yilliminning to Kulin</v>
      </c>
      <c r="D164" s="204">
        <f>'DORC build-up'!I108</f>
        <v>1.3</v>
      </c>
      <c r="E164" s="197">
        <v>0</v>
      </c>
      <c r="F164" s="197">
        <v>0</v>
      </c>
      <c r="G164" s="197"/>
      <c r="H164" s="197">
        <v>5</v>
      </c>
      <c r="I164" s="269">
        <f t="shared" si="19"/>
        <v>68538.461538461532</v>
      </c>
      <c r="J164" s="269">
        <f t="shared" si="20"/>
        <v>82287.071307692313</v>
      </c>
      <c r="K164" s="269">
        <f t="shared" si="21"/>
        <v>411230.76923076919</v>
      </c>
      <c r="L164" s="269">
        <f t="shared" si="22"/>
        <v>137076.92307692306</v>
      </c>
      <c r="M164" s="200">
        <f t="shared" si="24"/>
        <v>0</v>
      </c>
      <c r="N164" s="200">
        <f t="shared" si="24"/>
        <v>0</v>
      </c>
      <c r="O164" s="200">
        <f t="shared" si="24"/>
        <v>0</v>
      </c>
      <c r="P164" s="238">
        <f t="shared" si="24"/>
        <v>890999.99999999988</v>
      </c>
      <c r="Q164" s="187">
        <f t="shared" si="23"/>
        <v>890999.99999999988</v>
      </c>
    </row>
    <row r="165" spans="1:17" ht="13.9" x14ac:dyDescent="0.4">
      <c r="A165" s="58" t="str">
        <f>'Cont. Centre Assets'!A165</f>
        <v>Lakes</v>
      </c>
      <c r="B165" s="58">
        <f>'Cont. Centre Assets'!B165</f>
        <v>27</v>
      </c>
      <c r="C165" t="str">
        <f>'Cont. Centre Assets'!C165</f>
        <v>Wagin to Lake Grace</v>
      </c>
      <c r="D165" s="204">
        <f>'DORC build-up'!I109</f>
        <v>1.3</v>
      </c>
      <c r="E165" s="197">
        <v>0</v>
      </c>
      <c r="F165" s="197">
        <v>0</v>
      </c>
      <c r="G165" s="197"/>
      <c r="H165" s="197">
        <v>4</v>
      </c>
      <c r="I165" s="269">
        <f t="shared" si="19"/>
        <v>68538.461538461532</v>
      </c>
      <c r="J165" s="269">
        <f t="shared" si="20"/>
        <v>82287.071307692313</v>
      </c>
      <c r="K165" s="269">
        <f t="shared" si="21"/>
        <v>411230.76923076919</v>
      </c>
      <c r="L165" s="269">
        <f t="shared" si="22"/>
        <v>137076.92307692306</v>
      </c>
      <c r="M165" s="200">
        <f t="shared" si="24"/>
        <v>0</v>
      </c>
      <c r="N165" s="200">
        <f t="shared" si="24"/>
        <v>0</v>
      </c>
      <c r="O165" s="200">
        <f t="shared" si="24"/>
        <v>0</v>
      </c>
      <c r="P165" s="238">
        <f t="shared" si="24"/>
        <v>712800</v>
      </c>
      <c r="Q165" s="187">
        <f t="shared" si="23"/>
        <v>712800</v>
      </c>
    </row>
    <row r="166" spans="1:17" ht="13.9" x14ac:dyDescent="0.4">
      <c r="A166" s="58" t="str">
        <f>'Cont. Centre Assets'!A166</f>
        <v>Lakes</v>
      </c>
      <c r="B166" s="58">
        <f>'Cont. Centre Assets'!B166</f>
        <v>27</v>
      </c>
      <c r="C166" t="str">
        <f>'Cont. Centre Assets'!C166</f>
        <v>Lake Grace to Newdegate</v>
      </c>
      <c r="D166" s="204">
        <f>'DORC build-up'!I110</f>
        <v>1.3</v>
      </c>
      <c r="E166" s="197">
        <v>0</v>
      </c>
      <c r="F166" s="197">
        <v>0</v>
      </c>
      <c r="G166" s="197"/>
      <c r="H166" s="197">
        <v>2</v>
      </c>
      <c r="I166" s="269">
        <f t="shared" si="19"/>
        <v>68538.461538461532</v>
      </c>
      <c r="J166" s="269">
        <f t="shared" si="20"/>
        <v>82287.071307692313</v>
      </c>
      <c r="K166" s="269">
        <f t="shared" si="21"/>
        <v>411230.76923076919</v>
      </c>
      <c r="L166" s="269">
        <f t="shared" si="22"/>
        <v>137076.92307692306</v>
      </c>
      <c r="M166" s="200">
        <f t="shared" si="24"/>
        <v>0</v>
      </c>
      <c r="N166" s="200">
        <f t="shared" si="24"/>
        <v>0</v>
      </c>
      <c r="O166" s="200">
        <f t="shared" si="24"/>
        <v>0</v>
      </c>
      <c r="P166" s="238">
        <f t="shared" si="24"/>
        <v>356400</v>
      </c>
      <c r="Q166" s="187">
        <f t="shared" si="23"/>
        <v>356400</v>
      </c>
    </row>
    <row r="167" spans="1:17" ht="13.9" x14ac:dyDescent="0.4">
      <c r="A167" s="58" t="str">
        <f>'Cont. Centre Assets'!A167</f>
        <v>Lakes</v>
      </c>
      <c r="B167" s="58">
        <f>'Cont. Centre Assets'!B167</f>
        <v>27</v>
      </c>
      <c r="C167" t="str">
        <f>'Cont. Centre Assets'!C167</f>
        <v>Wagin East to Wagin South</v>
      </c>
      <c r="D167" s="204">
        <f>'DORC build-up'!I111</f>
        <v>1.3</v>
      </c>
      <c r="E167" s="197">
        <v>0</v>
      </c>
      <c r="F167" s="197">
        <v>0</v>
      </c>
      <c r="G167" s="197"/>
      <c r="H167" s="197">
        <v>0</v>
      </c>
      <c r="I167" s="269">
        <f t="shared" si="19"/>
        <v>68538.461538461532</v>
      </c>
      <c r="J167" s="269">
        <f t="shared" si="20"/>
        <v>82287.071307692313</v>
      </c>
      <c r="K167" s="269">
        <f t="shared" si="21"/>
        <v>411230.76923076919</v>
      </c>
      <c r="L167" s="269">
        <f t="shared" si="22"/>
        <v>137076.92307692306</v>
      </c>
      <c r="M167" s="200">
        <f t="shared" si="24"/>
        <v>0</v>
      </c>
      <c r="N167" s="200">
        <f t="shared" si="24"/>
        <v>0</v>
      </c>
      <c r="O167" s="200">
        <f t="shared" si="24"/>
        <v>0</v>
      </c>
      <c r="P167" s="238">
        <f t="shared" si="24"/>
        <v>0</v>
      </c>
      <c r="Q167" s="187">
        <f t="shared" si="23"/>
        <v>0</v>
      </c>
    </row>
    <row r="168" spans="1:17" ht="13.9" x14ac:dyDescent="0.4">
      <c r="A168" s="58" t="str">
        <f>'Cont. Centre Assets'!A168</f>
        <v>Lakes</v>
      </c>
      <c r="B168" s="58">
        <f>'Cont. Centre Assets'!B168</f>
        <v>28</v>
      </c>
      <c r="C168" t="str">
        <f>'Cont. Centre Assets'!C168</f>
        <v>Lake Grace to Hyden</v>
      </c>
      <c r="D168" s="204">
        <f>'DORC build-up'!I112</f>
        <v>1.3</v>
      </c>
      <c r="E168" s="197">
        <v>0</v>
      </c>
      <c r="F168" s="197">
        <v>0</v>
      </c>
      <c r="G168" s="197"/>
      <c r="H168" s="197">
        <v>1</v>
      </c>
      <c r="I168" s="269">
        <f t="shared" si="19"/>
        <v>68538.461538461532</v>
      </c>
      <c r="J168" s="269">
        <f t="shared" si="20"/>
        <v>82287.071307692313</v>
      </c>
      <c r="K168" s="269">
        <f t="shared" si="21"/>
        <v>411230.76923076919</v>
      </c>
      <c r="L168" s="269">
        <f t="shared" si="22"/>
        <v>137076.92307692306</v>
      </c>
      <c r="M168" s="200">
        <f t="shared" si="24"/>
        <v>0</v>
      </c>
      <c r="N168" s="200">
        <f t="shared" si="24"/>
        <v>0</v>
      </c>
      <c r="O168" s="200">
        <f t="shared" si="24"/>
        <v>0</v>
      </c>
      <c r="P168" s="238">
        <f t="shared" si="24"/>
        <v>178200</v>
      </c>
      <c r="Q168" s="187">
        <f t="shared" si="23"/>
        <v>178200</v>
      </c>
    </row>
    <row r="169" spans="1:17" ht="13.9" x14ac:dyDescent="0.4">
      <c r="A169" s="58" t="str">
        <f>'Cont. Centre Assets'!A169</f>
        <v>Non-operational</v>
      </c>
      <c r="B169" s="58">
        <f>'Cont. Centre Assets'!B169</f>
        <v>29</v>
      </c>
      <c r="C169" t="str">
        <f>'Cont. Centre Assets'!C169</f>
        <v>Katanning to Nyabing</v>
      </c>
      <c r="D169" s="204">
        <f>'DORC build-up'!I113</f>
        <v>1.3</v>
      </c>
      <c r="E169" s="197">
        <v>0</v>
      </c>
      <c r="F169" s="197">
        <v>0</v>
      </c>
      <c r="G169" s="197"/>
      <c r="H169" s="197">
        <v>2</v>
      </c>
      <c r="I169" s="269">
        <f t="shared" si="19"/>
        <v>68538.461538461532</v>
      </c>
      <c r="J169" s="269">
        <f t="shared" si="20"/>
        <v>82287.071307692313</v>
      </c>
      <c r="K169" s="269">
        <f t="shared" si="21"/>
        <v>411230.76923076919</v>
      </c>
      <c r="L169" s="269">
        <f t="shared" si="22"/>
        <v>137076.92307692306</v>
      </c>
      <c r="M169" s="200">
        <f t="shared" si="24"/>
        <v>0</v>
      </c>
      <c r="N169" s="200">
        <f t="shared" si="24"/>
        <v>0</v>
      </c>
      <c r="O169" s="200">
        <f t="shared" si="24"/>
        <v>0</v>
      </c>
      <c r="P169" s="238">
        <f t="shared" si="24"/>
        <v>356400</v>
      </c>
      <c r="Q169" s="187">
        <f t="shared" si="23"/>
        <v>356400</v>
      </c>
    </row>
    <row r="170" spans="1:17" ht="13.9" x14ac:dyDescent="0.4">
      <c r="A170" s="58" t="str">
        <f>'Cont. Centre Assets'!A170</f>
        <v>Non-operational</v>
      </c>
      <c r="B170" s="58">
        <f>'Cont. Centre Assets'!B170</f>
        <v>30</v>
      </c>
      <c r="C170" t="str">
        <f>'Cont. Centre Assets'!C170</f>
        <v>Katanning East to Katanning South</v>
      </c>
      <c r="D170" s="204">
        <f>'DORC build-up'!I114</f>
        <v>0</v>
      </c>
      <c r="E170" s="197">
        <v>0</v>
      </c>
      <c r="F170" s="197">
        <v>0</v>
      </c>
      <c r="G170" s="197"/>
      <c r="H170" s="197">
        <v>0</v>
      </c>
      <c r="I170" s="269">
        <f t="shared" si="19"/>
        <v>68538.461538461532</v>
      </c>
      <c r="J170" s="269">
        <f t="shared" si="20"/>
        <v>82287.071307692313</v>
      </c>
      <c r="K170" s="269">
        <f t="shared" si="21"/>
        <v>411230.76923076919</v>
      </c>
      <c r="L170" s="269">
        <f t="shared" si="22"/>
        <v>137076.92307692306</v>
      </c>
      <c r="M170" s="200">
        <f t="shared" si="24"/>
        <v>0</v>
      </c>
      <c r="N170" s="200">
        <f t="shared" si="24"/>
        <v>0</v>
      </c>
      <c r="O170" s="200">
        <f t="shared" si="24"/>
        <v>0</v>
      </c>
      <c r="P170" s="238">
        <f t="shared" si="24"/>
        <v>0</v>
      </c>
      <c r="Q170" s="187">
        <f t="shared" si="23"/>
        <v>0</v>
      </c>
    </row>
    <row r="171" spans="1:17" ht="13.9" x14ac:dyDescent="0.4">
      <c r="A171" s="58" t="str">
        <f>'Cont. Centre Assets'!A171</f>
        <v>Non-operational</v>
      </c>
      <c r="B171" s="58">
        <f>'Cont. Centre Assets'!B171</f>
        <v>31</v>
      </c>
      <c r="C171" t="str">
        <f>'Cont. Centre Assets'!C171</f>
        <v>Tambellup to Gnowangerup</v>
      </c>
      <c r="D171" s="204">
        <f>'DORC build-up'!I115</f>
        <v>1.3</v>
      </c>
      <c r="E171" s="197">
        <v>0</v>
      </c>
      <c r="F171" s="197">
        <v>0</v>
      </c>
      <c r="G171" s="197"/>
      <c r="H171" s="197">
        <v>1</v>
      </c>
      <c r="I171" s="269">
        <f t="shared" si="19"/>
        <v>68538.461538461532</v>
      </c>
      <c r="J171" s="269">
        <f t="shared" si="20"/>
        <v>82287.071307692313</v>
      </c>
      <c r="K171" s="269">
        <f t="shared" si="21"/>
        <v>411230.76923076919</v>
      </c>
      <c r="L171" s="269">
        <f t="shared" si="22"/>
        <v>137076.92307692306</v>
      </c>
      <c r="M171" s="200">
        <f t="shared" si="24"/>
        <v>0</v>
      </c>
      <c r="N171" s="200">
        <f t="shared" si="24"/>
        <v>0</v>
      </c>
      <c r="O171" s="200">
        <f t="shared" si="24"/>
        <v>0</v>
      </c>
      <c r="P171" s="238">
        <f t="shared" si="24"/>
        <v>178200</v>
      </c>
      <c r="Q171" s="187">
        <f t="shared" si="23"/>
        <v>178200</v>
      </c>
    </row>
    <row r="172" spans="1:17" ht="13.9" x14ac:dyDescent="0.4">
      <c r="A172" s="58" t="str">
        <f>'Cont. Centre Assets'!A172</f>
        <v>Non-operational</v>
      </c>
      <c r="B172" s="58">
        <f>'Cont. Centre Assets'!B172</f>
        <v>32</v>
      </c>
      <c r="C172" t="str">
        <f>'Cont. Centre Assets'!C172</f>
        <v>West Merredin to Kondinin</v>
      </c>
      <c r="D172" s="204">
        <f>'DORC build-up'!I116</f>
        <v>1.3</v>
      </c>
      <c r="E172" s="197">
        <v>0</v>
      </c>
      <c r="F172" s="197">
        <v>0</v>
      </c>
      <c r="G172" s="197"/>
      <c r="H172" s="197">
        <v>7</v>
      </c>
      <c r="I172" s="269">
        <f t="shared" si="19"/>
        <v>68538.461538461532</v>
      </c>
      <c r="J172" s="269">
        <f t="shared" si="20"/>
        <v>82287.071307692313</v>
      </c>
      <c r="K172" s="269">
        <f t="shared" si="21"/>
        <v>411230.76923076919</v>
      </c>
      <c r="L172" s="269">
        <f t="shared" si="22"/>
        <v>137076.92307692306</v>
      </c>
      <c r="M172" s="200">
        <f t="shared" si="24"/>
        <v>0</v>
      </c>
      <c r="N172" s="200">
        <f t="shared" si="24"/>
        <v>0</v>
      </c>
      <c r="O172" s="200">
        <f t="shared" si="24"/>
        <v>0</v>
      </c>
      <c r="P172" s="238">
        <f t="shared" si="24"/>
        <v>1247400</v>
      </c>
      <c r="Q172" s="187">
        <f t="shared" si="23"/>
        <v>1247400</v>
      </c>
    </row>
    <row r="173" spans="1:17" ht="13.9" x14ac:dyDescent="0.4">
      <c r="A173" s="58" t="str">
        <f>'Cont. Centre Assets'!A173</f>
        <v>Non-operational</v>
      </c>
      <c r="B173" s="58">
        <f>'Cont. Centre Assets'!B173</f>
        <v>33</v>
      </c>
      <c r="C173" t="str">
        <f>'Cont. Centre Assets'!C173</f>
        <v>West Merredin to Trayning</v>
      </c>
      <c r="D173" s="204">
        <f>'DORC build-up'!I117</f>
        <v>1.2</v>
      </c>
      <c r="E173" s="197">
        <v>0</v>
      </c>
      <c r="F173" s="197">
        <v>0</v>
      </c>
      <c r="G173" s="197"/>
      <c r="H173" s="197">
        <v>3</v>
      </c>
      <c r="I173" s="269">
        <f t="shared" si="19"/>
        <v>68538.461538461532</v>
      </c>
      <c r="J173" s="269">
        <f t="shared" si="20"/>
        <v>82287.071307692313</v>
      </c>
      <c r="K173" s="269">
        <f t="shared" si="21"/>
        <v>411230.76923076919</v>
      </c>
      <c r="L173" s="269">
        <f t="shared" si="22"/>
        <v>137076.92307692306</v>
      </c>
      <c r="M173" s="200">
        <f t="shared" si="24"/>
        <v>0</v>
      </c>
      <c r="N173" s="200">
        <f t="shared" si="24"/>
        <v>0</v>
      </c>
      <c r="O173" s="200">
        <f t="shared" si="24"/>
        <v>0</v>
      </c>
      <c r="P173" s="238">
        <f t="shared" si="24"/>
        <v>493476.92307692301</v>
      </c>
      <c r="Q173" s="187">
        <f t="shared" si="23"/>
        <v>493476.92307692301</v>
      </c>
    </row>
    <row r="174" spans="1:17" ht="13.9" x14ac:dyDescent="0.4">
      <c r="A174" s="58" t="str">
        <f>'Cont. Centre Assets'!A174</f>
        <v>Central</v>
      </c>
      <c r="B174" s="58">
        <f>'Cont. Centre Assets'!B174</f>
        <v>34</v>
      </c>
      <c r="C174" t="str">
        <f>'Cont. Centre Assets'!C174</f>
        <v>Avon Yard to Goomalling</v>
      </c>
      <c r="D174" s="204">
        <f>'DORC build-up'!I118</f>
        <v>1.2</v>
      </c>
      <c r="E174" s="197">
        <v>0</v>
      </c>
      <c r="F174" s="197">
        <v>1</v>
      </c>
      <c r="G174" s="197"/>
      <c r="H174" s="197">
        <v>3</v>
      </c>
      <c r="I174" s="269">
        <f t="shared" si="19"/>
        <v>68538.461538461532</v>
      </c>
      <c r="J174" s="269">
        <f t="shared" si="20"/>
        <v>82287.071307692313</v>
      </c>
      <c r="K174" s="269">
        <f t="shared" si="21"/>
        <v>411230.76923076919</v>
      </c>
      <c r="L174" s="269">
        <f t="shared" si="22"/>
        <v>137076.92307692306</v>
      </c>
      <c r="M174" s="200">
        <f t="shared" si="24"/>
        <v>0</v>
      </c>
      <c r="N174" s="200">
        <f t="shared" si="24"/>
        <v>98744.485569230776</v>
      </c>
      <c r="O174" s="200">
        <f t="shared" si="24"/>
        <v>0</v>
      </c>
      <c r="P174" s="238">
        <f t="shared" si="24"/>
        <v>493476.92307692301</v>
      </c>
      <c r="Q174" s="187">
        <f t="shared" si="23"/>
        <v>592221.40864615375</v>
      </c>
    </row>
    <row r="175" spans="1:17" ht="13.9" x14ac:dyDescent="0.4">
      <c r="A175" s="58" t="str">
        <f>'Cont. Centre Assets'!A175</f>
        <v>Central</v>
      </c>
      <c r="B175" s="58">
        <f>'Cont. Centre Assets'!B175</f>
        <v>34</v>
      </c>
      <c r="C175" t="str">
        <f>'Cont. Centre Assets'!C175</f>
        <v>Goomalling to McLevie</v>
      </c>
      <c r="D175" s="204">
        <f>'DORC build-up'!I119</f>
        <v>1.2</v>
      </c>
      <c r="E175" s="197">
        <v>0</v>
      </c>
      <c r="F175" s="197">
        <v>0</v>
      </c>
      <c r="G175" s="197"/>
      <c r="H175" s="197">
        <v>2</v>
      </c>
      <c r="I175" s="269">
        <f t="shared" si="19"/>
        <v>68538.461538461532</v>
      </c>
      <c r="J175" s="269">
        <f t="shared" si="20"/>
        <v>82287.071307692313</v>
      </c>
      <c r="K175" s="269">
        <f t="shared" si="21"/>
        <v>411230.76923076919</v>
      </c>
      <c r="L175" s="269">
        <f t="shared" si="22"/>
        <v>137076.92307692306</v>
      </c>
      <c r="M175" s="200">
        <f t="shared" si="24"/>
        <v>0</v>
      </c>
      <c r="N175" s="200">
        <f t="shared" si="24"/>
        <v>0</v>
      </c>
      <c r="O175" s="200">
        <f t="shared" si="24"/>
        <v>0</v>
      </c>
      <c r="P175" s="238">
        <f t="shared" si="24"/>
        <v>328984.61538461532</v>
      </c>
      <c r="Q175" s="187">
        <f t="shared" si="23"/>
        <v>328984.61538461532</v>
      </c>
    </row>
    <row r="176" spans="1:17" ht="13.9" x14ac:dyDescent="0.4">
      <c r="A176" s="58" t="str">
        <f>'Cont. Centre Assets'!A176</f>
        <v>Central</v>
      </c>
      <c r="B176" s="58">
        <f>'Cont. Centre Assets'!B176</f>
        <v>35</v>
      </c>
      <c r="C176" t="str">
        <f>'Cont. Centre Assets'!C176</f>
        <v>Goomalling to Amery</v>
      </c>
      <c r="D176" s="204">
        <f>'DORC build-up'!I120</f>
        <v>1.2</v>
      </c>
      <c r="E176" s="197">
        <v>0</v>
      </c>
      <c r="F176" s="197">
        <v>0</v>
      </c>
      <c r="G176" s="197"/>
      <c r="H176" s="197">
        <v>0</v>
      </c>
      <c r="I176" s="269">
        <f t="shared" si="19"/>
        <v>68538.461538461532</v>
      </c>
      <c r="J176" s="269">
        <f t="shared" si="20"/>
        <v>82287.071307692313</v>
      </c>
      <c r="K176" s="269">
        <f t="shared" si="21"/>
        <v>411230.76923076919</v>
      </c>
      <c r="L176" s="269">
        <f t="shared" si="22"/>
        <v>137076.92307692306</v>
      </c>
      <c r="M176" s="200">
        <f t="shared" si="24"/>
        <v>0</v>
      </c>
      <c r="N176" s="200">
        <f t="shared" si="24"/>
        <v>0</v>
      </c>
      <c r="O176" s="200">
        <f t="shared" si="24"/>
        <v>0</v>
      </c>
      <c r="P176" s="238">
        <f t="shared" si="24"/>
        <v>0</v>
      </c>
      <c r="Q176" s="187">
        <f t="shared" si="23"/>
        <v>0</v>
      </c>
    </row>
    <row r="177" spans="1:17" ht="13.9" x14ac:dyDescent="0.4">
      <c r="A177" s="58" t="str">
        <f>'Cont. Centre Assets'!A177</f>
        <v>Central</v>
      </c>
      <c r="B177" s="58">
        <f>'Cont. Centre Assets'!B177</f>
        <v>35</v>
      </c>
      <c r="C177" t="str">
        <f>'Cont. Centre Assets'!C177</f>
        <v>Amery to Mukinbudin</v>
      </c>
      <c r="D177" s="204">
        <f>'DORC build-up'!I121</f>
        <v>1.2</v>
      </c>
      <c r="E177" s="197">
        <v>0</v>
      </c>
      <c r="F177" s="197">
        <v>1</v>
      </c>
      <c r="G177" s="197"/>
      <c r="H177" s="197">
        <v>5</v>
      </c>
      <c r="I177" s="269">
        <f t="shared" si="19"/>
        <v>68538.461538461532</v>
      </c>
      <c r="J177" s="269">
        <f t="shared" si="20"/>
        <v>82287.071307692313</v>
      </c>
      <c r="K177" s="269">
        <f t="shared" si="21"/>
        <v>411230.76923076919</v>
      </c>
      <c r="L177" s="269">
        <f t="shared" si="22"/>
        <v>137076.92307692306</v>
      </c>
      <c r="M177" s="200">
        <f t="shared" si="24"/>
        <v>0</v>
      </c>
      <c r="N177" s="200">
        <f t="shared" si="24"/>
        <v>98744.485569230776</v>
      </c>
      <c r="O177" s="200">
        <f t="shared" si="24"/>
        <v>0</v>
      </c>
      <c r="P177" s="238">
        <f t="shared" si="24"/>
        <v>822461.53846153826</v>
      </c>
      <c r="Q177" s="187">
        <f t="shared" si="23"/>
        <v>921206.02403076901</v>
      </c>
    </row>
    <row r="178" spans="1:17" ht="13.9" x14ac:dyDescent="0.4">
      <c r="A178" s="58" t="str">
        <f>'Cont. Centre Assets'!A178</f>
        <v>Central</v>
      </c>
      <c r="B178" s="58">
        <f>'Cont. Centre Assets'!B178</f>
        <v>36</v>
      </c>
      <c r="C178" t="str">
        <f>'Cont. Centre Assets'!C178</f>
        <v>Amery to Burakin</v>
      </c>
      <c r="D178" s="204">
        <f>'DORC build-up'!I122</f>
        <v>1.2</v>
      </c>
      <c r="E178" s="197">
        <v>0</v>
      </c>
      <c r="F178" s="197">
        <v>1</v>
      </c>
      <c r="G178" s="197"/>
      <c r="H178" s="197">
        <v>2</v>
      </c>
      <c r="I178" s="269">
        <f t="shared" si="19"/>
        <v>68538.461538461532</v>
      </c>
      <c r="J178" s="269">
        <f t="shared" si="20"/>
        <v>82287.071307692313</v>
      </c>
      <c r="K178" s="269">
        <f t="shared" si="21"/>
        <v>411230.76923076919</v>
      </c>
      <c r="L178" s="269">
        <f t="shared" si="22"/>
        <v>137076.92307692306</v>
      </c>
      <c r="M178" s="200">
        <f t="shared" si="24"/>
        <v>0</v>
      </c>
      <c r="N178" s="200">
        <f t="shared" si="24"/>
        <v>98744.485569230776</v>
      </c>
      <c r="O178" s="200">
        <f t="shared" si="24"/>
        <v>0</v>
      </c>
      <c r="P178" s="238">
        <f t="shared" si="24"/>
        <v>328984.61538461532</v>
      </c>
      <c r="Q178" s="187">
        <f t="shared" si="23"/>
        <v>427729.10095384612</v>
      </c>
    </row>
    <row r="179" spans="1:17" ht="13.9" x14ac:dyDescent="0.4">
      <c r="A179" s="58" t="str">
        <f>'Cont. Centre Assets'!A179</f>
        <v>Central</v>
      </c>
      <c r="B179" s="58">
        <f>'Cont. Centre Assets'!B179</f>
        <v>36</v>
      </c>
      <c r="C179" t="str">
        <f>'Cont. Centre Assets'!C179</f>
        <v>Burakin to Kalannie</v>
      </c>
      <c r="D179" s="204">
        <f>'DORC build-up'!I123</f>
        <v>1.2</v>
      </c>
      <c r="E179" s="197">
        <v>0</v>
      </c>
      <c r="F179" s="197">
        <v>0</v>
      </c>
      <c r="G179" s="197"/>
      <c r="H179" s="197">
        <v>0</v>
      </c>
      <c r="I179" s="269">
        <f t="shared" si="19"/>
        <v>68538.461538461532</v>
      </c>
      <c r="J179" s="269">
        <f t="shared" si="20"/>
        <v>82287.071307692313</v>
      </c>
      <c r="K179" s="269">
        <f t="shared" si="21"/>
        <v>411230.76923076919</v>
      </c>
      <c r="L179" s="269">
        <f t="shared" si="22"/>
        <v>137076.92307692306</v>
      </c>
      <c r="M179" s="200">
        <f t="shared" si="24"/>
        <v>0</v>
      </c>
      <c r="N179" s="200">
        <f t="shared" si="24"/>
        <v>0</v>
      </c>
      <c r="O179" s="200">
        <f t="shared" si="24"/>
        <v>0</v>
      </c>
      <c r="P179" s="238">
        <f t="shared" si="24"/>
        <v>0</v>
      </c>
      <c r="Q179" s="187">
        <f t="shared" si="23"/>
        <v>0</v>
      </c>
    </row>
    <row r="180" spans="1:17" ht="13.9" x14ac:dyDescent="0.4">
      <c r="A180" s="58" t="str">
        <f>'Cont. Centre Assets'!A180</f>
        <v>Central</v>
      </c>
      <c r="B180" s="58">
        <f>'Cont. Centre Assets'!B180</f>
        <v>37</v>
      </c>
      <c r="C180" t="str">
        <f>'Cont. Centre Assets'!C180</f>
        <v>Burakin to Beacon</v>
      </c>
      <c r="D180" s="204">
        <f>'DORC build-up'!I124</f>
        <v>1.2</v>
      </c>
      <c r="E180" s="197">
        <v>0</v>
      </c>
      <c r="F180" s="197">
        <v>0</v>
      </c>
      <c r="G180" s="197"/>
      <c r="H180" s="197">
        <v>4</v>
      </c>
      <c r="I180" s="269">
        <f t="shared" si="19"/>
        <v>68538.461538461532</v>
      </c>
      <c r="J180" s="269">
        <f t="shared" si="20"/>
        <v>82287.071307692313</v>
      </c>
      <c r="K180" s="269">
        <f t="shared" si="21"/>
        <v>411230.76923076919</v>
      </c>
      <c r="L180" s="269">
        <f t="shared" si="22"/>
        <v>137076.92307692306</v>
      </c>
      <c r="M180" s="200">
        <f t="shared" si="24"/>
        <v>0</v>
      </c>
      <c r="N180" s="200">
        <f t="shared" si="24"/>
        <v>0</v>
      </c>
      <c r="O180" s="200">
        <f t="shared" si="24"/>
        <v>0</v>
      </c>
      <c r="P180" s="238">
        <f t="shared" si="24"/>
        <v>657969.23076923063</v>
      </c>
      <c r="Q180" s="187">
        <f t="shared" si="23"/>
        <v>657969.23076923063</v>
      </c>
    </row>
    <row r="181" spans="1:17" ht="13.9" x14ac:dyDescent="0.4">
      <c r="A181" s="58" t="str">
        <f>'Cont. Centre Assets'!A181</f>
        <v>MR</v>
      </c>
      <c r="B181" s="58">
        <f>'Cont. Centre Assets'!B181</f>
        <v>38</v>
      </c>
      <c r="C181" t="str">
        <f>'Cont. Centre Assets'!C181</f>
        <v>Millendon Junction to Watheroo</v>
      </c>
      <c r="D181" s="204">
        <f>'DORC build-up'!I125</f>
        <v>1.3</v>
      </c>
      <c r="E181" s="197">
        <v>0</v>
      </c>
      <c r="F181" s="197">
        <v>3</v>
      </c>
      <c r="G181" s="197"/>
      <c r="H181" s="197">
        <v>3</v>
      </c>
      <c r="I181" s="269">
        <f t="shared" si="19"/>
        <v>68538.461538461532</v>
      </c>
      <c r="J181" s="269">
        <f t="shared" si="20"/>
        <v>82287.071307692313</v>
      </c>
      <c r="K181" s="269">
        <f t="shared" si="21"/>
        <v>411230.76923076919</v>
      </c>
      <c r="L181" s="269">
        <f t="shared" si="22"/>
        <v>137076.92307692306</v>
      </c>
      <c r="M181" s="200">
        <f t="shared" si="24"/>
        <v>0</v>
      </c>
      <c r="N181" s="200">
        <f t="shared" si="24"/>
        <v>320919.57809999998</v>
      </c>
      <c r="O181" s="200">
        <f t="shared" si="24"/>
        <v>0</v>
      </c>
      <c r="P181" s="238">
        <f t="shared" si="24"/>
        <v>534600</v>
      </c>
      <c r="Q181" s="187">
        <f t="shared" si="23"/>
        <v>855519.57810000004</v>
      </c>
    </row>
    <row r="182" spans="1:17" ht="13.9" x14ac:dyDescent="0.4">
      <c r="A182" s="58" t="str">
        <f>'Cont. Centre Assets'!A182</f>
        <v>MR</v>
      </c>
      <c r="B182" s="58">
        <f>'Cont. Centre Assets'!B182</f>
        <v>38</v>
      </c>
      <c r="C182" t="str">
        <f>'Cont. Centre Assets'!C182</f>
        <v>Watheroo to Marchagee</v>
      </c>
      <c r="D182" s="204">
        <f>'DORC build-up'!I126</f>
        <v>1.3</v>
      </c>
      <c r="E182" s="197">
        <v>0</v>
      </c>
      <c r="F182" s="197">
        <v>0</v>
      </c>
      <c r="G182" s="197"/>
      <c r="H182" s="197">
        <v>0</v>
      </c>
      <c r="I182" s="269">
        <f t="shared" si="19"/>
        <v>68538.461538461532</v>
      </c>
      <c r="J182" s="269">
        <f t="shared" si="20"/>
        <v>82287.071307692313</v>
      </c>
      <c r="K182" s="269">
        <f t="shared" si="21"/>
        <v>411230.76923076919</v>
      </c>
      <c r="L182" s="269">
        <f t="shared" si="22"/>
        <v>137076.92307692306</v>
      </c>
      <c r="M182" s="200">
        <f t="shared" si="24"/>
        <v>0</v>
      </c>
      <c r="N182" s="200">
        <f t="shared" si="24"/>
        <v>0</v>
      </c>
      <c r="O182" s="200">
        <f t="shared" si="24"/>
        <v>0</v>
      </c>
      <c r="P182" s="238">
        <f t="shared" si="24"/>
        <v>0</v>
      </c>
      <c r="Q182" s="187">
        <f t="shared" si="23"/>
        <v>0</v>
      </c>
    </row>
    <row r="183" spans="1:17" ht="13.9" x14ac:dyDescent="0.4">
      <c r="A183" s="58" t="str">
        <f>'Cont. Centre Assets'!A183</f>
        <v>MR</v>
      </c>
      <c r="B183" s="58">
        <f>'Cont. Centre Assets'!B183</f>
        <v>38</v>
      </c>
      <c r="C183" t="str">
        <f>'Cont. Centre Assets'!C183</f>
        <v>Marchagee to Dongara</v>
      </c>
      <c r="D183" s="204">
        <f>'DORC build-up'!I127</f>
        <v>1.3</v>
      </c>
      <c r="E183" s="197">
        <v>0</v>
      </c>
      <c r="F183" s="197">
        <v>1</v>
      </c>
      <c r="G183" s="197"/>
      <c r="H183" s="197">
        <v>5</v>
      </c>
      <c r="I183" s="269">
        <f t="shared" si="19"/>
        <v>68538.461538461532</v>
      </c>
      <c r="J183" s="269">
        <f t="shared" si="20"/>
        <v>82287.071307692313</v>
      </c>
      <c r="K183" s="269">
        <f t="shared" si="21"/>
        <v>411230.76923076919</v>
      </c>
      <c r="L183" s="269">
        <f t="shared" si="22"/>
        <v>137076.92307692306</v>
      </c>
      <c r="M183" s="200">
        <f t="shared" si="24"/>
        <v>0</v>
      </c>
      <c r="N183" s="200">
        <f t="shared" si="24"/>
        <v>106973.19270000001</v>
      </c>
      <c r="O183" s="200">
        <f t="shared" si="24"/>
        <v>0</v>
      </c>
      <c r="P183" s="238">
        <f t="shared" si="24"/>
        <v>890999.99999999988</v>
      </c>
      <c r="Q183" s="187">
        <f t="shared" si="23"/>
        <v>997973.1926999999</v>
      </c>
    </row>
    <row r="184" spans="1:17" ht="13.9" x14ac:dyDescent="0.4">
      <c r="A184" s="58" t="str">
        <f>'Cont. Centre Assets'!A184</f>
        <v>MR</v>
      </c>
      <c r="B184" s="58">
        <f>'Cont. Centre Assets'!B184</f>
        <v>38</v>
      </c>
      <c r="C184" t="str">
        <f>'Cont. Centre Assets'!C184</f>
        <v>Dongara to Narngulu</v>
      </c>
      <c r="D184" s="204">
        <f>'DORC build-up'!I128</f>
        <v>1.3</v>
      </c>
      <c r="E184" s="197">
        <v>0</v>
      </c>
      <c r="F184" s="197">
        <v>0</v>
      </c>
      <c r="G184" s="197"/>
      <c r="H184" s="197">
        <v>3</v>
      </c>
      <c r="I184" s="269">
        <f t="shared" si="19"/>
        <v>68538.461538461532</v>
      </c>
      <c r="J184" s="269">
        <f t="shared" si="20"/>
        <v>82287.071307692313</v>
      </c>
      <c r="K184" s="269">
        <f t="shared" si="21"/>
        <v>411230.76923076919</v>
      </c>
      <c r="L184" s="269">
        <f t="shared" si="22"/>
        <v>137076.92307692306</v>
      </c>
      <c r="M184" s="200">
        <f t="shared" si="24"/>
        <v>0</v>
      </c>
      <c r="N184" s="200">
        <f t="shared" si="24"/>
        <v>0</v>
      </c>
      <c r="O184" s="200">
        <f t="shared" si="24"/>
        <v>0</v>
      </c>
      <c r="P184" s="238">
        <f t="shared" si="24"/>
        <v>534600</v>
      </c>
      <c r="Q184" s="187">
        <f t="shared" si="23"/>
        <v>534600</v>
      </c>
    </row>
    <row r="185" spans="1:17" ht="13.9" x14ac:dyDescent="0.4">
      <c r="A185" s="58" t="str">
        <f>'Cont. Centre Assets'!A185</f>
        <v>MR</v>
      </c>
      <c r="B185" s="58">
        <f>'Cont. Centre Assets'!B185</f>
        <v>38</v>
      </c>
      <c r="C185" t="str">
        <f>'Cont. Centre Assets'!C185</f>
        <v>Narngulu to Geraldton</v>
      </c>
      <c r="D185" s="204">
        <f>'DORC build-up'!I129</f>
        <v>1.3</v>
      </c>
      <c r="E185" s="197">
        <v>1</v>
      </c>
      <c r="F185" s="197">
        <v>0</v>
      </c>
      <c r="G185" s="197"/>
      <c r="H185" s="197">
        <v>0</v>
      </c>
      <c r="I185" s="269">
        <f t="shared" si="19"/>
        <v>68538.461538461532</v>
      </c>
      <c r="J185" s="269">
        <f t="shared" si="20"/>
        <v>82287.071307692313</v>
      </c>
      <c r="K185" s="269">
        <f t="shared" si="21"/>
        <v>411230.76923076919</v>
      </c>
      <c r="L185" s="269">
        <f t="shared" si="22"/>
        <v>137076.92307692306</v>
      </c>
      <c r="M185" s="200">
        <f t="shared" si="24"/>
        <v>89100</v>
      </c>
      <c r="N185" s="200">
        <f t="shared" si="24"/>
        <v>0</v>
      </c>
      <c r="O185" s="200">
        <f t="shared" si="24"/>
        <v>0</v>
      </c>
      <c r="P185" s="238">
        <f t="shared" si="24"/>
        <v>0</v>
      </c>
      <c r="Q185" s="187">
        <f t="shared" si="23"/>
        <v>89100</v>
      </c>
    </row>
    <row r="186" spans="1:17" ht="13.9" x14ac:dyDescent="0.4">
      <c r="A186" s="58" t="str">
        <f>'Cont. Centre Assets'!A186</f>
        <v>MR</v>
      </c>
      <c r="B186" s="58">
        <f>'Cont. Centre Assets'!B186</f>
        <v>39</v>
      </c>
      <c r="C186" t="str">
        <f>'Cont. Centre Assets'!C186</f>
        <v>Dongara to Eneabba South</v>
      </c>
      <c r="D186" s="204">
        <f>'DORC build-up'!I130</f>
        <v>1.3</v>
      </c>
      <c r="E186" s="197">
        <v>2</v>
      </c>
      <c r="F186" s="197">
        <v>0</v>
      </c>
      <c r="G186" s="197"/>
      <c r="H186" s="197">
        <v>1</v>
      </c>
      <c r="I186" s="269">
        <f t="shared" si="19"/>
        <v>68538.461538461532</v>
      </c>
      <c r="J186" s="269">
        <f t="shared" si="20"/>
        <v>82287.071307692313</v>
      </c>
      <c r="K186" s="269">
        <f t="shared" si="21"/>
        <v>411230.76923076919</v>
      </c>
      <c r="L186" s="269">
        <f t="shared" si="22"/>
        <v>137076.92307692306</v>
      </c>
      <c r="M186" s="200">
        <f t="shared" si="24"/>
        <v>178200</v>
      </c>
      <c r="N186" s="200">
        <f t="shared" si="24"/>
        <v>0</v>
      </c>
      <c r="O186" s="200">
        <f t="shared" si="24"/>
        <v>0</v>
      </c>
      <c r="P186" s="238">
        <f t="shared" si="24"/>
        <v>178200</v>
      </c>
      <c r="Q186" s="187">
        <f t="shared" si="23"/>
        <v>356400</v>
      </c>
    </row>
    <row r="187" spans="1:17" ht="13.9" x14ac:dyDescent="0.4">
      <c r="A187" s="58" t="str">
        <f>'Cont. Centre Assets'!A187</f>
        <v>Midwest</v>
      </c>
      <c r="B187" s="58">
        <f>'Cont. Centre Assets'!B187</f>
        <v>40</v>
      </c>
      <c r="C187" t="str">
        <f>'Cont. Centre Assets'!C187</f>
        <v>Narngulu to Narngulu East</v>
      </c>
      <c r="D187" s="204">
        <f>'DORC build-up'!I131</f>
        <v>1.3</v>
      </c>
      <c r="E187" s="197">
        <v>1</v>
      </c>
      <c r="F187" s="197">
        <v>0</v>
      </c>
      <c r="G187" s="197"/>
      <c r="H187" s="197">
        <v>0</v>
      </c>
      <c r="I187" s="269">
        <f t="shared" si="19"/>
        <v>68538.461538461532</v>
      </c>
      <c r="J187" s="269">
        <f t="shared" si="20"/>
        <v>82287.071307692313</v>
      </c>
      <c r="K187" s="269">
        <f t="shared" si="21"/>
        <v>411230.76923076919</v>
      </c>
      <c r="L187" s="269">
        <f t="shared" si="22"/>
        <v>137076.92307692306</v>
      </c>
      <c r="M187" s="200">
        <f t="shared" si="24"/>
        <v>89100</v>
      </c>
      <c r="N187" s="200">
        <f t="shared" si="24"/>
        <v>0</v>
      </c>
      <c r="O187" s="200">
        <f t="shared" si="24"/>
        <v>0</v>
      </c>
      <c r="P187" s="238">
        <f t="shared" si="24"/>
        <v>0</v>
      </c>
      <c r="Q187" s="187">
        <f t="shared" si="23"/>
        <v>89100</v>
      </c>
    </row>
    <row r="188" spans="1:17" ht="13.9" x14ac:dyDescent="0.4">
      <c r="A188" s="58" t="str">
        <f>'Cont. Centre Assets'!A188</f>
        <v>Midwest</v>
      </c>
      <c r="B188" s="58">
        <f>'Cont. Centre Assets'!B188</f>
        <v>40</v>
      </c>
      <c r="C188" t="str">
        <f>'Cont. Centre Assets'!C188</f>
        <v>Narngulu East to Mullewa</v>
      </c>
      <c r="D188" s="204">
        <f>'DORC build-up'!I132</f>
        <v>1.3</v>
      </c>
      <c r="E188" s="197">
        <v>7</v>
      </c>
      <c r="F188" s="197">
        <v>0</v>
      </c>
      <c r="G188" s="197"/>
      <c r="H188" s="197">
        <v>1</v>
      </c>
      <c r="I188" s="269">
        <f t="shared" si="19"/>
        <v>68538.461538461532</v>
      </c>
      <c r="J188" s="269">
        <f t="shared" si="20"/>
        <v>82287.071307692313</v>
      </c>
      <c r="K188" s="269">
        <f t="shared" si="21"/>
        <v>411230.76923076919</v>
      </c>
      <c r="L188" s="269">
        <f t="shared" si="22"/>
        <v>137076.92307692306</v>
      </c>
      <c r="M188" s="200">
        <f t="shared" si="24"/>
        <v>623700</v>
      </c>
      <c r="N188" s="200">
        <f t="shared" si="24"/>
        <v>0</v>
      </c>
      <c r="O188" s="200">
        <f t="shared" si="24"/>
        <v>0</v>
      </c>
      <c r="P188" s="238">
        <f t="shared" si="24"/>
        <v>178200</v>
      </c>
      <c r="Q188" s="187">
        <f t="shared" si="23"/>
        <v>801900</v>
      </c>
    </row>
    <row r="189" spans="1:17" ht="13.9" x14ac:dyDescent="0.4">
      <c r="A189" s="58" t="str">
        <f>'Cont. Centre Assets'!A189</f>
        <v>Midwest</v>
      </c>
      <c r="B189" s="58">
        <f>'Cont. Centre Assets'!B189</f>
        <v>40</v>
      </c>
      <c r="C189" t="str">
        <f>'Cont. Centre Assets'!C189</f>
        <v>Mullewa to Tilley Junction</v>
      </c>
      <c r="D189" s="204">
        <f>'DORC build-up'!I133</f>
        <v>1.3</v>
      </c>
      <c r="E189" s="197">
        <v>3</v>
      </c>
      <c r="F189" s="197">
        <v>0</v>
      </c>
      <c r="G189" s="197"/>
      <c r="H189" s="197">
        <v>9</v>
      </c>
      <c r="I189" s="269">
        <f t="shared" si="19"/>
        <v>68538.461538461532</v>
      </c>
      <c r="J189" s="269">
        <f t="shared" si="20"/>
        <v>82287.071307692313</v>
      </c>
      <c r="K189" s="269">
        <f t="shared" si="21"/>
        <v>411230.76923076919</v>
      </c>
      <c r="L189" s="269">
        <f t="shared" si="22"/>
        <v>137076.92307692306</v>
      </c>
      <c r="M189" s="200">
        <f t="shared" si="24"/>
        <v>267300</v>
      </c>
      <c r="N189" s="200">
        <f t="shared" si="24"/>
        <v>0</v>
      </c>
      <c r="O189" s="200">
        <f t="shared" si="24"/>
        <v>0</v>
      </c>
      <c r="P189" s="238">
        <f t="shared" si="24"/>
        <v>1603799.9999999998</v>
      </c>
      <c r="Q189" s="187">
        <f t="shared" si="23"/>
        <v>1871099.9999999998</v>
      </c>
    </row>
    <row r="190" spans="1:17" ht="13.9" x14ac:dyDescent="0.4">
      <c r="A190" s="58" t="str">
        <f>'Cont. Centre Assets'!A190</f>
        <v>Midwest</v>
      </c>
      <c r="B190" s="58">
        <f>'Cont. Centre Assets'!B190</f>
        <v>40</v>
      </c>
      <c r="C190" t="str">
        <f>'Cont. Centre Assets'!C190</f>
        <v>Tilley Junction to Tilley</v>
      </c>
      <c r="D190" s="204">
        <f>'DORC build-up'!I134</f>
        <v>1.3</v>
      </c>
      <c r="E190" s="197">
        <v>0</v>
      </c>
      <c r="F190" s="197">
        <v>0</v>
      </c>
      <c r="G190" s="197"/>
      <c r="H190" s="197">
        <v>2</v>
      </c>
      <c r="I190" s="269">
        <f t="shared" si="19"/>
        <v>68538.461538461532</v>
      </c>
      <c r="J190" s="269">
        <f t="shared" si="20"/>
        <v>82287.071307692313</v>
      </c>
      <c r="K190" s="269">
        <f t="shared" si="21"/>
        <v>411230.76923076919</v>
      </c>
      <c r="L190" s="269">
        <f t="shared" si="22"/>
        <v>137076.92307692306</v>
      </c>
      <c r="M190" s="200">
        <f t="shared" si="24"/>
        <v>0</v>
      </c>
      <c r="N190" s="200">
        <f t="shared" si="24"/>
        <v>0</v>
      </c>
      <c r="O190" s="200">
        <f t="shared" si="24"/>
        <v>0</v>
      </c>
      <c r="P190" s="238">
        <f t="shared" si="24"/>
        <v>356400</v>
      </c>
      <c r="Q190" s="187">
        <f t="shared" si="23"/>
        <v>356400</v>
      </c>
    </row>
    <row r="191" spans="1:17" ht="13.9" x14ac:dyDescent="0.4">
      <c r="A191" s="58" t="str">
        <f>'Cont. Centre Assets'!A191</f>
        <v>Midwest</v>
      </c>
      <c r="B191" s="58">
        <f>'Cont. Centre Assets'!B191</f>
        <v>40</v>
      </c>
      <c r="C191" t="str">
        <f>'Cont. Centre Assets'!C191</f>
        <v>Tilley to Morawa</v>
      </c>
      <c r="D191" s="204">
        <f>'DORC build-up'!I135</f>
        <v>1.3</v>
      </c>
      <c r="E191" s="197">
        <v>1</v>
      </c>
      <c r="F191" s="197">
        <v>0</v>
      </c>
      <c r="G191" s="197"/>
      <c r="H191" s="197">
        <v>1</v>
      </c>
      <c r="I191" s="269">
        <f t="shared" si="19"/>
        <v>68538.461538461532</v>
      </c>
      <c r="J191" s="269">
        <f t="shared" si="20"/>
        <v>82287.071307692313</v>
      </c>
      <c r="K191" s="269">
        <f t="shared" si="21"/>
        <v>411230.76923076919</v>
      </c>
      <c r="L191" s="269">
        <f t="shared" si="22"/>
        <v>137076.92307692306</v>
      </c>
      <c r="M191" s="200">
        <f t="shared" si="24"/>
        <v>89100</v>
      </c>
      <c r="N191" s="200">
        <f t="shared" si="24"/>
        <v>0</v>
      </c>
      <c r="O191" s="200">
        <f t="shared" si="24"/>
        <v>0</v>
      </c>
      <c r="P191" s="238">
        <f t="shared" si="24"/>
        <v>178200</v>
      </c>
      <c r="Q191" s="187">
        <f t="shared" si="23"/>
        <v>267300</v>
      </c>
    </row>
    <row r="192" spans="1:17" ht="13.9" x14ac:dyDescent="0.4">
      <c r="A192" s="58" t="str">
        <f>'Cont. Centre Assets'!A192</f>
        <v>Midwest</v>
      </c>
      <c r="B192" s="58">
        <f>'Cont. Centre Assets'!B192</f>
        <v>40</v>
      </c>
      <c r="C192" t="str">
        <f>'Cont. Centre Assets'!C192</f>
        <v>Morawa to Perenjori</v>
      </c>
      <c r="D192" s="204">
        <f>'DORC build-up'!I136</f>
        <v>1.3</v>
      </c>
      <c r="E192" s="197">
        <v>1</v>
      </c>
      <c r="F192" s="197">
        <v>0</v>
      </c>
      <c r="G192" s="197"/>
      <c r="H192" s="197">
        <v>3</v>
      </c>
      <c r="I192" s="269">
        <f t="shared" si="19"/>
        <v>68538.461538461532</v>
      </c>
      <c r="J192" s="269">
        <f t="shared" si="20"/>
        <v>82287.071307692313</v>
      </c>
      <c r="K192" s="269">
        <f t="shared" si="21"/>
        <v>411230.76923076919</v>
      </c>
      <c r="L192" s="269">
        <f t="shared" si="22"/>
        <v>137076.92307692306</v>
      </c>
      <c r="M192" s="200">
        <f t="shared" si="24"/>
        <v>89100</v>
      </c>
      <c r="N192" s="200">
        <f t="shared" si="24"/>
        <v>0</v>
      </c>
      <c r="O192" s="200">
        <f t="shared" si="24"/>
        <v>0</v>
      </c>
      <c r="P192" s="238">
        <f t="shared" si="24"/>
        <v>534600</v>
      </c>
      <c r="Q192" s="187">
        <f t="shared" si="23"/>
        <v>623700</v>
      </c>
    </row>
    <row r="193" spans="1:17" ht="13.9" x14ac:dyDescent="0.4">
      <c r="A193" s="58" t="str">
        <f>'Cont. Centre Assets'!A193</f>
        <v>Midwest</v>
      </c>
      <c r="B193" s="58">
        <f>'Cont. Centre Assets'!B193</f>
        <v>40</v>
      </c>
      <c r="C193" t="str">
        <f>'Cont. Centre Assets'!C193</f>
        <v>Perenjori to Maya</v>
      </c>
      <c r="D193" s="204">
        <f>'DORC build-up'!I137</f>
        <v>1.3</v>
      </c>
      <c r="E193" s="197">
        <v>0</v>
      </c>
      <c r="F193" s="197">
        <v>0</v>
      </c>
      <c r="G193" s="197"/>
      <c r="H193" s="197">
        <v>1</v>
      </c>
      <c r="I193" s="269">
        <f t="shared" si="19"/>
        <v>68538.461538461532</v>
      </c>
      <c r="J193" s="269">
        <f t="shared" si="20"/>
        <v>82287.071307692313</v>
      </c>
      <c r="K193" s="269">
        <f t="shared" si="21"/>
        <v>411230.76923076919</v>
      </c>
      <c r="L193" s="269">
        <f t="shared" si="22"/>
        <v>137076.92307692306</v>
      </c>
      <c r="M193" s="200">
        <f t="shared" si="24"/>
        <v>0</v>
      </c>
      <c r="N193" s="200">
        <f t="shared" si="24"/>
        <v>0</v>
      </c>
      <c r="O193" s="200">
        <f t="shared" si="24"/>
        <v>0</v>
      </c>
      <c r="P193" s="238">
        <f t="shared" si="24"/>
        <v>178200</v>
      </c>
      <c r="Q193" s="187">
        <f t="shared" si="23"/>
        <v>178200</v>
      </c>
    </row>
    <row r="194" spans="1:17" ht="13.9" x14ac:dyDescent="0.4">
      <c r="A194" s="58" t="str">
        <f>'Cont. Centre Assets'!A194</f>
        <v>Central</v>
      </c>
      <c r="B194" s="58">
        <f>'Cont. Centre Assets'!B194</f>
        <v>41</v>
      </c>
      <c r="C194" t="str">
        <f>'Cont. Centre Assets'!C194</f>
        <v>Toodyay West to Miling</v>
      </c>
      <c r="D194" s="204">
        <f>'DORC build-up'!I138</f>
        <v>1.2</v>
      </c>
      <c r="E194" s="197">
        <v>0</v>
      </c>
      <c r="F194" s="197">
        <v>0</v>
      </c>
      <c r="G194" s="197"/>
      <c r="H194" s="197">
        <v>2</v>
      </c>
      <c r="I194" s="269">
        <f t="shared" si="19"/>
        <v>68538.461538461532</v>
      </c>
      <c r="J194" s="269">
        <f t="shared" si="20"/>
        <v>82287.071307692313</v>
      </c>
      <c r="K194" s="269">
        <f t="shared" si="21"/>
        <v>411230.76923076919</v>
      </c>
      <c r="L194" s="269">
        <f t="shared" si="22"/>
        <v>137076.92307692306</v>
      </c>
      <c r="M194" s="200">
        <f t="shared" si="24"/>
        <v>0</v>
      </c>
      <c r="N194" s="200">
        <f t="shared" si="24"/>
        <v>0</v>
      </c>
      <c r="O194" s="200">
        <f t="shared" si="24"/>
        <v>0</v>
      </c>
      <c r="P194" s="238">
        <f t="shared" si="24"/>
        <v>328984.61538461532</v>
      </c>
      <c r="Q194" s="187">
        <f t="shared" si="23"/>
        <v>328984.61538461532</v>
      </c>
    </row>
    <row r="195" spans="1:17" ht="13.9" x14ac:dyDescent="0.4">
      <c r="A195" s="58" t="str">
        <f>'Cont. Centre Assets'!A195</f>
        <v>CBH Sidings NG</v>
      </c>
      <c r="B195" s="58">
        <f>'Cont. Centre Assets'!B195</f>
        <v>42</v>
      </c>
      <c r="C195" t="str">
        <f>'Cont. Centre Assets'!C195</f>
        <v>Arrino</v>
      </c>
      <c r="D195" s="204">
        <f>'DORC build-up'!I139</f>
        <v>1.3</v>
      </c>
      <c r="E195" s="197">
        <v>0</v>
      </c>
      <c r="F195" s="197">
        <v>0</v>
      </c>
      <c r="G195" s="197"/>
      <c r="H195" s="197">
        <v>1</v>
      </c>
      <c r="I195" s="269">
        <f t="shared" si="19"/>
        <v>68538.461538461532</v>
      </c>
      <c r="J195" s="269">
        <f t="shared" si="20"/>
        <v>82287.071307692313</v>
      </c>
      <c r="K195" s="269">
        <f t="shared" si="21"/>
        <v>411230.76923076919</v>
      </c>
      <c r="L195" s="269">
        <f t="shared" si="22"/>
        <v>137076.92307692306</v>
      </c>
      <c r="M195" s="200">
        <f t="shared" si="24"/>
        <v>0</v>
      </c>
      <c r="N195" s="200">
        <f t="shared" si="24"/>
        <v>0</v>
      </c>
      <c r="O195" s="200">
        <f t="shared" si="24"/>
        <v>0</v>
      </c>
      <c r="P195" s="238">
        <f t="shared" si="24"/>
        <v>178200</v>
      </c>
      <c r="Q195" s="187">
        <f t="shared" si="23"/>
        <v>178200</v>
      </c>
    </row>
    <row r="196" spans="1:17" ht="13.9" x14ac:dyDescent="0.4">
      <c r="A196" s="58" t="str">
        <f>'Cont. Centre Assets'!A196</f>
        <v>CBH Sidings NG</v>
      </c>
      <c r="B196" s="58">
        <f>'Cont. Centre Assets'!B196</f>
        <v>42</v>
      </c>
      <c r="C196" t="str">
        <f>'Cont. Centre Assets'!C196</f>
        <v>Avon Yard</v>
      </c>
      <c r="D196" s="204">
        <f>'DORC build-up'!I140</f>
        <v>1.1000000000000001</v>
      </c>
      <c r="E196" s="197">
        <v>0</v>
      </c>
      <c r="F196" s="197">
        <v>0</v>
      </c>
      <c r="G196" s="197"/>
      <c r="H196" s="197">
        <v>0</v>
      </c>
      <c r="I196" s="269">
        <f t="shared" si="19"/>
        <v>68538.461538461532</v>
      </c>
      <c r="J196" s="269">
        <f t="shared" si="20"/>
        <v>82287.071307692313</v>
      </c>
      <c r="K196" s="269">
        <f t="shared" si="21"/>
        <v>411230.76923076919</v>
      </c>
      <c r="L196" s="269">
        <f t="shared" si="22"/>
        <v>137076.92307692306</v>
      </c>
      <c r="M196" s="200">
        <f t="shared" si="24"/>
        <v>0</v>
      </c>
      <c r="N196" s="200">
        <f t="shared" si="24"/>
        <v>0</v>
      </c>
      <c r="O196" s="200">
        <f t="shared" si="24"/>
        <v>0</v>
      </c>
      <c r="P196" s="238">
        <f t="shared" si="24"/>
        <v>0</v>
      </c>
      <c r="Q196" s="187">
        <f t="shared" si="23"/>
        <v>0</v>
      </c>
    </row>
    <row r="197" spans="1:17" ht="13.9" x14ac:dyDescent="0.4">
      <c r="A197" s="58" t="str">
        <f>'Cont. Centre Assets'!A197</f>
        <v>CBH Sidings NG</v>
      </c>
      <c r="B197" s="58">
        <f>'Cont. Centre Assets'!B197</f>
        <v>42</v>
      </c>
      <c r="C197" t="str">
        <f>'Cont. Centre Assets'!C197</f>
        <v>Ballaying</v>
      </c>
      <c r="D197" s="204">
        <f>'DORC build-up'!I141</f>
        <v>1.3</v>
      </c>
      <c r="E197" s="197">
        <v>0</v>
      </c>
      <c r="F197" s="197">
        <v>0</v>
      </c>
      <c r="G197" s="197"/>
      <c r="H197" s="197">
        <v>1</v>
      </c>
      <c r="I197" s="269">
        <f t="shared" si="19"/>
        <v>68538.461538461532</v>
      </c>
      <c r="J197" s="269">
        <f t="shared" si="20"/>
        <v>82287.071307692313</v>
      </c>
      <c r="K197" s="269">
        <f t="shared" si="21"/>
        <v>411230.76923076919</v>
      </c>
      <c r="L197" s="269">
        <f t="shared" si="22"/>
        <v>137076.92307692306</v>
      </c>
      <c r="M197" s="200">
        <f t="shared" si="24"/>
        <v>0</v>
      </c>
      <c r="N197" s="200">
        <f t="shared" si="24"/>
        <v>0</v>
      </c>
      <c r="O197" s="200">
        <f t="shared" si="24"/>
        <v>0</v>
      </c>
      <c r="P197" s="238">
        <f t="shared" si="24"/>
        <v>178200</v>
      </c>
      <c r="Q197" s="187">
        <f t="shared" si="23"/>
        <v>178200</v>
      </c>
    </row>
    <row r="198" spans="1:17" ht="13.9" x14ac:dyDescent="0.4">
      <c r="A198" s="58" t="str">
        <f>'Cont. Centre Assets'!A198</f>
        <v>CBH Sidings NG</v>
      </c>
      <c r="B198" s="58">
        <f>'Cont. Centre Assets'!B198</f>
        <v>42</v>
      </c>
      <c r="C198" t="str">
        <f>'Cont. Centre Assets'!C198</f>
        <v>Ballidu</v>
      </c>
      <c r="D198" s="204">
        <f>'DORC build-up'!I142</f>
        <v>1.2</v>
      </c>
      <c r="E198" s="197">
        <v>0</v>
      </c>
      <c r="F198" s="197">
        <v>0</v>
      </c>
      <c r="G198" s="197"/>
      <c r="H198" s="197">
        <v>1</v>
      </c>
      <c r="I198" s="269">
        <f t="shared" ref="I198:I261" si="25">$J$14</f>
        <v>68538.461538461532</v>
      </c>
      <c r="J198" s="269">
        <f t="shared" ref="J198:J261" si="26">$J$16</f>
        <v>82287.071307692313</v>
      </c>
      <c r="K198" s="269">
        <f t="shared" ref="K198:K261" si="27">$J$18</f>
        <v>411230.76923076919</v>
      </c>
      <c r="L198" s="269">
        <f t="shared" ref="L198:L261" si="28">$J$20</f>
        <v>137076.92307692306</v>
      </c>
      <c r="M198" s="200">
        <f t="shared" si="24"/>
        <v>0</v>
      </c>
      <c r="N198" s="200">
        <f t="shared" si="24"/>
        <v>0</v>
      </c>
      <c r="O198" s="200">
        <f t="shared" si="24"/>
        <v>0</v>
      </c>
      <c r="P198" s="238">
        <f t="shared" si="24"/>
        <v>164492.30769230766</v>
      </c>
      <c r="Q198" s="187">
        <f t="shared" ref="Q198:Q261" si="29">SUM(M198:P198)</f>
        <v>164492.30769230766</v>
      </c>
    </row>
    <row r="199" spans="1:17" ht="13.9" x14ac:dyDescent="0.4">
      <c r="A199" s="58" t="str">
        <f>'Cont. Centre Assets'!A199</f>
        <v>CBH Sidings NG</v>
      </c>
      <c r="B199" s="58">
        <f>'Cont. Centre Assets'!B199</f>
        <v>42</v>
      </c>
      <c r="C199" t="str">
        <f>'Cont. Centre Assets'!C199</f>
        <v>Beacon</v>
      </c>
      <c r="D199" s="204">
        <f>'DORC build-up'!I143</f>
        <v>1.2</v>
      </c>
      <c r="E199" s="197">
        <v>0</v>
      </c>
      <c r="F199" s="197">
        <v>0</v>
      </c>
      <c r="G199" s="197"/>
      <c r="H199" s="197">
        <v>0</v>
      </c>
      <c r="I199" s="269">
        <f t="shared" si="25"/>
        <v>68538.461538461532</v>
      </c>
      <c r="J199" s="269">
        <f t="shared" si="26"/>
        <v>82287.071307692313</v>
      </c>
      <c r="K199" s="269">
        <f t="shared" si="27"/>
        <v>411230.76923076919</v>
      </c>
      <c r="L199" s="269">
        <f t="shared" si="28"/>
        <v>137076.92307692306</v>
      </c>
      <c r="M199" s="200">
        <f t="shared" si="24"/>
        <v>0</v>
      </c>
      <c r="N199" s="200">
        <f t="shared" si="24"/>
        <v>0</v>
      </c>
      <c r="O199" s="200">
        <f t="shared" si="24"/>
        <v>0</v>
      </c>
      <c r="P199" s="238">
        <f t="shared" si="24"/>
        <v>0</v>
      </c>
      <c r="Q199" s="187">
        <f t="shared" si="29"/>
        <v>0</v>
      </c>
    </row>
    <row r="200" spans="1:17" ht="13.9" x14ac:dyDescent="0.4">
      <c r="A200" s="58" t="str">
        <f>'Cont. Centre Assets'!A200</f>
        <v>CBH Sidings NG</v>
      </c>
      <c r="B200" s="58">
        <f>'Cont. Centre Assets'!B200</f>
        <v>42</v>
      </c>
      <c r="C200" t="str">
        <f>'Cont. Centre Assets'!C200</f>
        <v>Bencubbin</v>
      </c>
      <c r="D200" s="204">
        <f>'DORC build-up'!I144</f>
        <v>1.2</v>
      </c>
      <c r="E200" s="197">
        <v>0</v>
      </c>
      <c r="F200" s="197">
        <v>0</v>
      </c>
      <c r="G200" s="197"/>
      <c r="H200" s="197">
        <v>0</v>
      </c>
      <c r="I200" s="269">
        <f t="shared" si="25"/>
        <v>68538.461538461532</v>
      </c>
      <c r="J200" s="269">
        <f t="shared" si="26"/>
        <v>82287.071307692313</v>
      </c>
      <c r="K200" s="269">
        <f t="shared" si="27"/>
        <v>411230.76923076919</v>
      </c>
      <c r="L200" s="269">
        <f t="shared" si="28"/>
        <v>137076.92307692306</v>
      </c>
      <c r="M200" s="200">
        <f t="shared" si="24"/>
        <v>0</v>
      </c>
      <c r="N200" s="200">
        <f t="shared" si="24"/>
        <v>0</v>
      </c>
      <c r="O200" s="200">
        <f t="shared" si="24"/>
        <v>0</v>
      </c>
      <c r="P200" s="238">
        <f t="shared" si="24"/>
        <v>0</v>
      </c>
      <c r="Q200" s="187">
        <f t="shared" si="29"/>
        <v>0</v>
      </c>
    </row>
    <row r="201" spans="1:17" ht="13.9" x14ac:dyDescent="0.4">
      <c r="A201" s="58" t="str">
        <f>'Cont. Centre Assets'!A201</f>
        <v>CBH Sidings NG</v>
      </c>
      <c r="B201" s="58">
        <f>'Cont. Centre Assets'!B201</f>
        <v>42</v>
      </c>
      <c r="C201" t="str">
        <f>'Cont. Centre Assets'!C201</f>
        <v>Beverley</v>
      </c>
      <c r="D201" s="204">
        <f>'DORC build-up'!I145</f>
        <v>1.3</v>
      </c>
      <c r="E201" s="197">
        <v>0</v>
      </c>
      <c r="F201" s="197">
        <v>0</v>
      </c>
      <c r="G201" s="197"/>
      <c r="H201" s="197">
        <v>0</v>
      </c>
      <c r="I201" s="269">
        <f t="shared" si="25"/>
        <v>68538.461538461532</v>
      </c>
      <c r="J201" s="269">
        <f t="shared" si="26"/>
        <v>82287.071307692313</v>
      </c>
      <c r="K201" s="269">
        <f t="shared" si="27"/>
        <v>411230.76923076919</v>
      </c>
      <c r="L201" s="269">
        <f t="shared" si="28"/>
        <v>137076.92307692306</v>
      </c>
      <c r="M201" s="200">
        <f t="shared" si="24"/>
        <v>0</v>
      </c>
      <c r="N201" s="200">
        <f t="shared" si="24"/>
        <v>0</v>
      </c>
      <c r="O201" s="200">
        <f t="shared" si="24"/>
        <v>0</v>
      </c>
      <c r="P201" s="238">
        <f t="shared" si="24"/>
        <v>0</v>
      </c>
      <c r="Q201" s="187">
        <f t="shared" si="29"/>
        <v>0</v>
      </c>
    </row>
    <row r="202" spans="1:17" ht="13.9" x14ac:dyDescent="0.4">
      <c r="A202" s="58" t="str">
        <f>'Cont. Centre Assets'!A202</f>
        <v>CBH Sidings NG</v>
      </c>
      <c r="B202" s="58">
        <f>'Cont. Centre Assets'!B202</f>
        <v>42</v>
      </c>
      <c r="C202" t="str">
        <f>'Cont. Centre Assets'!C202</f>
        <v>Bindi Bindi</v>
      </c>
      <c r="D202" s="204">
        <f>'DORC build-up'!I146</f>
        <v>1.2</v>
      </c>
      <c r="E202" s="197">
        <v>0</v>
      </c>
      <c r="F202" s="197">
        <v>0</v>
      </c>
      <c r="G202" s="197"/>
      <c r="H202" s="197">
        <v>0</v>
      </c>
      <c r="I202" s="269">
        <f t="shared" si="25"/>
        <v>68538.461538461532</v>
      </c>
      <c r="J202" s="269">
        <f t="shared" si="26"/>
        <v>82287.071307692313</v>
      </c>
      <c r="K202" s="269">
        <f t="shared" si="27"/>
        <v>411230.76923076919</v>
      </c>
      <c r="L202" s="269">
        <f t="shared" si="28"/>
        <v>137076.92307692306</v>
      </c>
      <c r="M202" s="200">
        <f t="shared" si="24"/>
        <v>0</v>
      </c>
      <c r="N202" s="200">
        <f t="shared" si="24"/>
        <v>0</v>
      </c>
      <c r="O202" s="200">
        <f t="shared" si="24"/>
        <v>0</v>
      </c>
      <c r="P202" s="238">
        <f t="shared" si="24"/>
        <v>0</v>
      </c>
      <c r="Q202" s="187">
        <f t="shared" si="29"/>
        <v>0</v>
      </c>
    </row>
    <row r="203" spans="1:17" ht="13.9" x14ac:dyDescent="0.4">
      <c r="A203" s="58" t="str">
        <f>'Cont. Centre Assets'!A203</f>
        <v>CBH Sidings NG</v>
      </c>
      <c r="B203" s="58">
        <f>'Cont. Centre Assets'!B203</f>
        <v>42</v>
      </c>
      <c r="C203" t="str">
        <f>'Cont. Centre Assets'!C203</f>
        <v>Bolgart</v>
      </c>
      <c r="D203" s="204">
        <f>'DORC build-up'!I147</f>
        <v>1.2</v>
      </c>
      <c r="E203" s="197">
        <v>0</v>
      </c>
      <c r="F203" s="197">
        <v>0</v>
      </c>
      <c r="G203" s="197"/>
      <c r="H203" s="197">
        <v>1</v>
      </c>
      <c r="I203" s="269">
        <f t="shared" si="25"/>
        <v>68538.461538461532</v>
      </c>
      <c r="J203" s="269">
        <f t="shared" si="26"/>
        <v>82287.071307692313</v>
      </c>
      <c r="K203" s="269">
        <f t="shared" si="27"/>
        <v>411230.76923076919</v>
      </c>
      <c r="L203" s="269">
        <f t="shared" si="28"/>
        <v>137076.92307692306</v>
      </c>
      <c r="M203" s="200">
        <f t="shared" si="24"/>
        <v>0</v>
      </c>
      <c r="N203" s="200">
        <f t="shared" si="24"/>
        <v>0</v>
      </c>
      <c r="O203" s="200">
        <f t="shared" si="24"/>
        <v>0</v>
      </c>
      <c r="P203" s="238">
        <f t="shared" si="24"/>
        <v>164492.30769230766</v>
      </c>
      <c r="Q203" s="187">
        <f t="shared" si="29"/>
        <v>164492.30769230766</v>
      </c>
    </row>
    <row r="204" spans="1:17" ht="13.9" x14ac:dyDescent="0.4">
      <c r="A204" s="58" t="str">
        <f>'Cont. Centre Assets'!A204</f>
        <v>CBH Sidings NG</v>
      </c>
      <c r="B204" s="58">
        <f>'Cont. Centre Assets'!B204</f>
        <v>42</v>
      </c>
      <c r="C204" t="str">
        <f>'Cont. Centre Assets'!C204</f>
        <v>Bowgada</v>
      </c>
      <c r="D204" s="204">
        <f>'DORC build-up'!I148</f>
        <v>1.3</v>
      </c>
      <c r="E204" s="197">
        <v>1</v>
      </c>
      <c r="F204" s="197">
        <v>0</v>
      </c>
      <c r="G204" s="197"/>
      <c r="H204" s="197">
        <v>1</v>
      </c>
      <c r="I204" s="269">
        <f t="shared" si="25"/>
        <v>68538.461538461532</v>
      </c>
      <c r="J204" s="269">
        <f t="shared" si="26"/>
        <v>82287.071307692313</v>
      </c>
      <c r="K204" s="269">
        <f t="shared" si="27"/>
        <v>411230.76923076919</v>
      </c>
      <c r="L204" s="269">
        <f t="shared" si="28"/>
        <v>137076.92307692306</v>
      </c>
      <c r="M204" s="200">
        <f t="shared" si="24"/>
        <v>89100</v>
      </c>
      <c r="N204" s="200">
        <f t="shared" si="24"/>
        <v>0</v>
      </c>
      <c r="O204" s="200">
        <f t="shared" si="24"/>
        <v>0</v>
      </c>
      <c r="P204" s="238">
        <f t="shared" si="24"/>
        <v>178200</v>
      </c>
      <c r="Q204" s="187">
        <f t="shared" si="29"/>
        <v>267300</v>
      </c>
    </row>
    <row r="205" spans="1:17" ht="13.9" x14ac:dyDescent="0.4">
      <c r="A205" s="58" t="str">
        <f>'Cont. Centre Assets'!A205</f>
        <v>CBH Sidings NG</v>
      </c>
      <c r="B205" s="58">
        <f>'Cont. Centre Assets'!B205</f>
        <v>42</v>
      </c>
      <c r="C205" t="str">
        <f>'Cont. Centre Assets'!C205</f>
        <v>Brookton</v>
      </c>
      <c r="D205" s="204">
        <f>'DORC build-up'!I149</f>
        <v>1.3</v>
      </c>
      <c r="E205" s="197">
        <v>0</v>
      </c>
      <c r="F205" s="197">
        <v>0</v>
      </c>
      <c r="G205" s="197"/>
      <c r="H205" s="197">
        <v>0</v>
      </c>
      <c r="I205" s="269">
        <f t="shared" si="25"/>
        <v>68538.461538461532</v>
      </c>
      <c r="J205" s="269">
        <f t="shared" si="26"/>
        <v>82287.071307692313</v>
      </c>
      <c r="K205" s="269">
        <f t="shared" si="27"/>
        <v>411230.76923076919</v>
      </c>
      <c r="L205" s="269">
        <f t="shared" si="28"/>
        <v>137076.92307692306</v>
      </c>
      <c r="M205" s="200">
        <f t="shared" si="24"/>
        <v>0</v>
      </c>
      <c r="N205" s="200">
        <f t="shared" si="24"/>
        <v>0</v>
      </c>
      <c r="O205" s="200">
        <f t="shared" si="24"/>
        <v>0</v>
      </c>
      <c r="P205" s="238">
        <f t="shared" si="24"/>
        <v>0</v>
      </c>
      <c r="Q205" s="187">
        <f t="shared" si="29"/>
        <v>0</v>
      </c>
    </row>
    <row r="206" spans="1:17" ht="13.9" x14ac:dyDescent="0.4">
      <c r="A206" s="58" t="str">
        <f>'Cont. Centre Assets'!A206</f>
        <v>CBH Sidings NG</v>
      </c>
      <c r="B206" s="58">
        <f>'Cont. Centre Assets'!B206</f>
        <v>42</v>
      </c>
      <c r="C206" t="str">
        <f>'Cont. Centre Assets'!C206</f>
        <v>Broomehill</v>
      </c>
      <c r="D206" s="204">
        <f>'DORC build-up'!I150</f>
        <v>1.3</v>
      </c>
      <c r="E206" s="197">
        <v>0</v>
      </c>
      <c r="F206" s="197">
        <v>0</v>
      </c>
      <c r="G206" s="197"/>
      <c r="H206" s="197">
        <v>0</v>
      </c>
      <c r="I206" s="269">
        <f t="shared" si="25"/>
        <v>68538.461538461532</v>
      </c>
      <c r="J206" s="269">
        <f t="shared" si="26"/>
        <v>82287.071307692313</v>
      </c>
      <c r="K206" s="269">
        <f t="shared" si="27"/>
        <v>411230.76923076919</v>
      </c>
      <c r="L206" s="269">
        <f t="shared" si="28"/>
        <v>137076.92307692306</v>
      </c>
      <c r="M206" s="200">
        <f t="shared" si="24"/>
        <v>0</v>
      </c>
      <c r="N206" s="200">
        <f t="shared" si="24"/>
        <v>0</v>
      </c>
      <c r="O206" s="200">
        <f t="shared" si="24"/>
        <v>0</v>
      </c>
      <c r="P206" s="238">
        <f t="shared" si="24"/>
        <v>0</v>
      </c>
      <c r="Q206" s="187">
        <f t="shared" si="29"/>
        <v>0</v>
      </c>
    </row>
    <row r="207" spans="1:17" ht="13.9" x14ac:dyDescent="0.4">
      <c r="A207" s="58" t="str">
        <f>'Cont. Centre Assets'!A207</f>
        <v>CBH Sidings NG</v>
      </c>
      <c r="B207" s="58">
        <f>'Cont. Centre Assets'!B207</f>
        <v>42</v>
      </c>
      <c r="C207" t="str">
        <f>'Cont. Centre Assets'!C207</f>
        <v>Buniche</v>
      </c>
      <c r="D207" s="204">
        <f>'DORC build-up'!I151</f>
        <v>1.3</v>
      </c>
      <c r="E207" s="197">
        <v>0</v>
      </c>
      <c r="F207" s="197">
        <v>0</v>
      </c>
      <c r="G207" s="197"/>
      <c r="H207" s="197">
        <v>0</v>
      </c>
      <c r="I207" s="269">
        <f t="shared" si="25"/>
        <v>68538.461538461532</v>
      </c>
      <c r="J207" s="269">
        <f t="shared" si="26"/>
        <v>82287.071307692313</v>
      </c>
      <c r="K207" s="269">
        <f t="shared" si="27"/>
        <v>411230.76923076919</v>
      </c>
      <c r="L207" s="269">
        <f t="shared" si="28"/>
        <v>137076.92307692306</v>
      </c>
      <c r="M207" s="200">
        <f t="shared" si="24"/>
        <v>0</v>
      </c>
      <c r="N207" s="200">
        <f t="shared" si="24"/>
        <v>0</v>
      </c>
      <c r="O207" s="200">
        <f t="shared" si="24"/>
        <v>0</v>
      </c>
      <c r="P207" s="238">
        <f t="shared" si="24"/>
        <v>0</v>
      </c>
      <c r="Q207" s="187">
        <f t="shared" si="29"/>
        <v>0</v>
      </c>
    </row>
    <row r="208" spans="1:17" ht="13.9" x14ac:dyDescent="0.4">
      <c r="A208" s="58" t="str">
        <f>'Cont. Centre Assets'!A208</f>
        <v>CBH Sidings NG</v>
      </c>
      <c r="B208" s="58">
        <f>'Cont. Centre Assets'!B208</f>
        <v>42</v>
      </c>
      <c r="C208" t="str">
        <f>'Cont. Centre Assets'!C208</f>
        <v>Bunjil</v>
      </c>
      <c r="D208" s="204">
        <f>'DORC build-up'!I152</f>
        <v>1.3</v>
      </c>
      <c r="E208" s="197">
        <v>0</v>
      </c>
      <c r="F208" s="197">
        <v>0</v>
      </c>
      <c r="G208" s="197"/>
      <c r="H208" s="197">
        <v>1</v>
      </c>
      <c r="I208" s="269">
        <f t="shared" si="25"/>
        <v>68538.461538461532</v>
      </c>
      <c r="J208" s="269">
        <f t="shared" si="26"/>
        <v>82287.071307692313</v>
      </c>
      <c r="K208" s="269">
        <f t="shared" si="27"/>
        <v>411230.76923076919</v>
      </c>
      <c r="L208" s="269">
        <f t="shared" si="28"/>
        <v>137076.92307692306</v>
      </c>
      <c r="M208" s="200">
        <f t="shared" si="24"/>
        <v>0</v>
      </c>
      <c r="N208" s="200">
        <f t="shared" si="24"/>
        <v>0</v>
      </c>
      <c r="O208" s="200">
        <f t="shared" si="24"/>
        <v>0</v>
      </c>
      <c r="P208" s="238">
        <f t="shared" si="24"/>
        <v>178200</v>
      </c>
      <c r="Q208" s="187">
        <f t="shared" si="29"/>
        <v>178200</v>
      </c>
    </row>
    <row r="209" spans="1:17" ht="13.9" x14ac:dyDescent="0.4">
      <c r="A209" s="58" t="str">
        <f>'Cont. Centre Assets'!A209</f>
        <v>CBH Sidings NG</v>
      </c>
      <c r="B209" s="58">
        <f>'Cont. Centre Assets'!B209</f>
        <v>42</v>
      </c>
      <c r="C209" t="str">
        <f>'Cont. Centre Assets'!C209</f>
        <v>Cadoux</v>
      </c>
      <c r="D209" s="204">
        <f>'DORC build-up'!I153</f>
        <v>1.2</v>
      </c>
      <c r="E209" s="197">
        <v>0</v>
      </c>
      <c r="F209" s="197">
        <v>0</v>
      </c>
      <c r="G209" s="197"/>
      <c r="H209" s="197">
        <v>0</v>
      </c>
      <c r="I209" s="269">
        <f t="shared" si="25"/>
        <v>68538.461538461532</v>
      </c>
      <c r="J209" s="269">
        <f t="shared" si="26"/>
        <v>82287.071307692313</v>
      </c>
      <c r="K209" s="269">
        <f t="shared" si="27"/>
        <v>411230.76923076919</v>
      </c>
      <c r="L209" s="269">
        <f t="shared" si="28"/>
        <v>137076.92307692306</v>
      </c>
      <c r="M209" s="200">
        <f t="shared" si="24"/>
        <v>0</v>
      </c>
      <c r="N209" s="200">
        <f t="shared" si="24"/>
        <v>0</v>
      </c>
      <c r="O209" s="200">
        <f t="shared" si="24"/>
        <v>0</v>
      </c>
      <c r="P209" s="238">
        <f t="shared" si="24"/>
        <v>0</v>
      </c>
      <c r="Q209" s="187">
        <f t="shared" si="29"/>
        <v>0</v>
      </c>
    </row>
    <row r="210" spans="1:17" ht="13.9" x14ac:dyDescent="0.4">
      <c r="A210" s="58" t="str">
        <f>'Cont. Centre Assets'!A210</f>
        <v>CBH Sidings NG</v>
      </c>
      <c r="B210" s="58">
        <f>'Cont. Centre Assets'!B210</f>
        <v>42</v>
      </c>
      <c r="C210" t="str">
        <f>'Cont. Centre Assets'!C210</f>
        <v>Calingiri</v>
      </c>
      <c r="D210" s="204">
        <f>'DORC build-up'!I154</f>
        <v>1.2</v>
      </c>
      <c r="E210" s="197">
        <v>0</v>
      </c>
      <c r="F210" s="197">
        <v>0</v>
      </c>
      <c r="G210" s="197"/>
      <c r="H210" s="197">
        <v>1</v>
      </c>
      <c r="I210" s="269">
        <f t="shared" si="25"/>
        <v>68538.461538461532</v>
      </c>
      <c r="J210" s="269">
        <f t="shared" si="26"/>
        <v>82287.071307692313</v>
      </c>
      <c r="K210" s="269">
        <f t="shared" si="27"/>
        <v>411230.76923076919</v>
      </c>
      <c r="L210" s="269">
        <f t="shared" si="28"/>
        <v>137076.92307692306</v>
      </c>
      <c r="M210" s="200">
        <f t="shared" si="24"/>
        <v>0</v>
      </c>
      <c r="N210" s="200">
        <f t="shared" si="24"/>
        <v>0</v>
      </c>
      <c r="O210" s="200">
        <f t="shared" si="24"/>
        <v>0</v>
      </c>
      <c r="P210" s="238">
        <f t="shared" si="24"/>
        <v>164492.30769230766</v>
      </c>
      <c r="Q210" s="187">
        <f t="shared" si="29"/>
        <v>164492.30769230766</v>
      </c>
    </row>
    <row r="211" spans="1:17" ht="13.9" x14ac:dyDescent="0.4">
      <c r="A211" s="58" t="str">
        <f>'Cont. Centre Assets'!A211</f>
        <v>CBH Sidings NG</v>
      </c>
      <c r="B211" s="58">
        <f>'Cont. Centre Assets'!B211</f>
        <v>42</v>
      </c>
      <c r="C211" t="str">
        <f>'Cont. Centre Assets'!C211</f>
        <v>Canna</v>
      </c>
      <c r="D211" s="204">
        <f>'DORC build-up'!I155</f>
        <v>1.3</v>
      </c>
      <c r="E211" s="197">
        <v>1</v>
      </c>
      <c r="F211" s="197">
        <v>0</v>
      </c>
      <c r="G211" s="197"/>
      <c r="H211" s="197">
        <v>1</v>
      </c>
      <c r="I211" s="269">
        <f t="shared" si="25"/>
        <v>68538.461538461532</v>
      </c>
      <c r="J211" s="269">
        <f t="shared" si="26"/>
        <v>82287.071307692313</v>
      </c>
      <c r="K211" s="269">
        <f t="shared" si="27"/>
        <v>411230.76923076919</v>
      </c>
      <c r="L211" s="269">
        <f t="shared" si="28"/>
        <v>137076.92307692306</v>
      </c>
      <c r="M211" s="200">
        <f t="shared" si="24"/>
        <v>89100</v>
      </c>
      <c r="N211" s="200">
        <f t="shared" si="24"/>
        <v>0</v>
      </c>
      <c r="O211" s="200">
        <f t="shared" si="24"/>
        <v>0</v>
      </c>
      <c r="P211" s="238">
        <f t="shared" ref="P211:P274" si="30">H211*L211*$D211</f>
        <v>178200</v>
      </c>
      <c r="Q211" s="187">
        <f t="shared" si="29"/>
        <v>267300</v>
      </c>
    </row>
    <row r="212" spans="1:17" ht="13.9" x14ac:dyDescent="0.4">
      <c r="A212" s="58" t="str">
        <f>'Cont. Centre Assets'!A212</f>
        <v>CBH Sidings NG</v>
      </c>
      <c r="B212" s="58">
        <f>'Cont. Centre Assets'!B212</f>
        <v>42</v>
      </c>
      <c r="C212" t="str">
        <f>'Cont. Centre Assets'!C212</f>
        <v>Carnamah</v>
      </c>
      <c r="D212" s="204">
        <f>'DORC build-up'!I156</f>
        <v>1.3</v>
      </c>
      <c r="E212" s="197">
        <v>0</v>
      </c>
      <c r="F212" s="197">
        <v>0</v>
      </c>
      <c r="G212" s="197"/>
      <c r="H212" s="197">
        <v>0</v>
      </c>
      <c r="I212" s="269">
        <f t="shared" si="25"/>
        <v>68538.461538461532</v>
      </c>
      <c r="J212" s="269">
        <f t="shared" si="26"/>
        <v>82287.071307692313</v>
      </c>
      <c r="K212" s="269">
        <f t="shared" si="27"/>
        <v>411230.76923076919</v>
      </c>
      <c r="L212" s="269">
        <f t="shared" si="28"/>
        <v>137076.92307692306</v>
      </c>
      <c r="M212" s="200">
        <f t="shared" ref="M212:P275" si="31">E212*I212*$D212</f>
        <v>0</v>
      </c>
      <c r="N212" s="200">
        <f t="shared" si="31"/>
        <v>0</v>
      </c>
      <c r="O212" s="200">
        <f t="shared" si="31"/>
        <v>0</v>
      </c>
      <c r="P212" s="238">
        <f t="shared" si="30"/>
        <v>0</v>
      </c>
      <c r="Q212" s="187">
        <f t="shared" si="29"/>
        <v>0</v>
      </c>
    </row>
    <row r="213" spans="1:17" ht="13.9" x14ac:dyDescent="0.4">
      <c r="A213" s="58" t="str">
        <f>'Cont. Centre Assets'!A213</f>
        <v>CBH Sidings NG</v>
      </c>
      <c r="B213" s="58">
        <f>'Cont. Centre Assets'!B213</f>
        <v>42</v>
      </c>
      <c r="C213" t="str">
        <f>'Cont. Centre Assets'!C213</f>
        <v>Cleary</v>
      </c>
      <c r="D213" s="204">
        <f>'DORC build-up'!I157</f>
        <v>1.2</v>
      </c>
      <c r="E213" s="197">
        <v>0</v>
      </c>
      <c r="F213" s="197">
        <v>0</v>
      </c>
      <c r="G213" s="197"/>
      <c r="H213" s="197">
        <v>0</v>
      </c>
      <c r="I213" s="269">
        <f t="shared" si="25"/>
        <v>68538.461538461532</v>
      </c>
      <c r="J213" s="269">
        <f t="shared" si="26"/>
        <v>82287.071307692313</v>
      </c>
      <c r="K213" s="269">
        <f t="shared" si="27"/>
        <v>411230.76923076919</v>
      </c>
      <c r="L213" s="269">
        <f t="shared" si="28"/>
        <v>137076.92307692306</v>
      </c>
      <c r="M213" s="200">
        <f t="shared" si="31"/>
        <v>0</v>
      </c>
      <c r="N213" s="200">
        <f t="shared" si="31"/>
        <v>0</v>
      </c>
      <c r="O213" s="200">
        <f t="shared" si="31"/>
        <v>0</v>
      </c>
      <c r="P213" s="238">
        <f t="shared" si="30"/>
        <v>0</v>
      </c>
      <c r="Q213" s="187">
        <f t="shared" si="29"/>
        <v>0</v>
      </c>
    </row>
    <row r="214" spans="1:17" ht="13.9" x14ac:dyDescent="0.4">
      <c r="A214" s="58" t="str">
        <f>'Cont. Centre Assets'!A214</f>
        <v>CBH Sidings NG</v>
      </c>
      <c r="B214" s="58">
        <f>'Cont. Centre Assets'!B214</f>
        <v>42</v>
      </c>
      <c r="C214" t="str">
        <f>'Cont. Centre Assets'!C214</f>
        <v>Coomberdale</v>
      </c>
      <c r="D214" s="204">
        <f>'DORC build-up'!I158</f>
        <v>1.3</v>
      </c>
      <c r="E214" s="197">
        <v>0</v>
      </c>
      <c r="F214" s="197">
        <v>0</v>
      </c>
      <c r="G214" s="197"/>
      <c r="H214" s="197">
        <v>1</v>
      </c>
      <c r="I214" s="269">
        <f t="shared" si="25"/>
        <v>68538.461538461532</v>
      </c>
      <c r="J214" s="269">
        <f t="shared" si="26"/>
        <v>82287.071307692313</v>
      </c>
      <c r="K214" s="269">
        <f t="shared" si="27"/>
        <v>411230.76923076919</v>
      </c>
      <c r="L214" s="269">
        <f t="shared" si="28"/>
        <v>137076.92307692306</v>
      </c>
      <c r="M214" s="200">
        <f t="shared" si="31"/>
        <v>0</v>
      </c>
      <c r="N214" s="200">
        <f t="shared" si="31"/>
        <v>0</v>
      </c>
      <c r="O214" s="200">
        <f t="shared" si="31"/>
        <v>0</v>
      </c>
      <c r="P214" s="238">
        <f t="shared" si="30"/>
        <v>178200</v>
      </c>
      <c r="Q214" s="187">
        <f t="shared" si="29"/>
        <v>178200</v>
      </c>
    </row>
    <row r="215" spans="1:17" ht="13.9" x14ac:dyDescent="0.4">
      <c r="A215" s="58" t="str">
        <f>'Cont. Centre Assets'!A215</f>
        <v>CBH Sidings NG</v>
      </c>
      <c r="B215" s="58">
        <f>'Cont. Centre Assets'!B215</f>
        <v>42</v>
      </c>
      <c r="C215" t="str">
        <f>'Cont. Centre Assets'!C215</f>
        <v>Coorow</v>
      </c>
      <c r="D215" s="204">
        <f>'DORC build-up'!I159</f>
        <v>1.3</v>
      </c>
      <c r="E215" s="197">
        <v>0</v>
      </c>
      <c r="F215" s="197">
        <v>0</v>
      </c>
      <c r="G215" s="197"/>
      <c r="H215" s="197">
        <v>0</v>
      </c>
      <c r="I215" s="269">
        <f t="shared" si="25"/>
        <v>68538.461538461532</v>
      </c>
      <c r="J215" s="269">
        <f t="shared" si="26"/>
        <v>82287.071307692313</v>
      </c>
      <c r="K215" s="269">
        <f t="shared" si="27"/>
        <v>411230.76923076919</v>
      </c>
      <c r="L215" s="269">
        <f t="shared" si="28"/>
        <v>137076.92307692306</v>
      </c>
      <c r="M215" s="200">
        <f t="shared" si="31"/>
        <v>0</v>
      </c>
      <c r="N215" s="200">
        <f t="shared" si="31"/>
        <v>0</v>
      </c>
      <c r="O215" s="200">
        <f t="shared" si="31"/>
        <v>0</v>
      </c>
      <c r="P215" s="238">
        <f t="shared" si="30"/>
        <v>0</v>
      </c>
      <c r="Q215" s="187">
        <f t="shared" si="29"/>
        <v>0</v>
      </c>
    </row>
    <row r="216" spans="1:17" ht="13.9" x14ac:dyDescent="0.4">
      <c r="A216" s="58" t="str">
        <f>'Cont. Centre Assets'!A216</f>
        <v>CBH Sidings NG</v>
      </c>
      <c r="B216" s="58">
        <f>'Cont. Centre Assets'!B216</f>
        <v>42</v>
      </c>
      <c r="C216" t="str">
        <f>'Cont. Centre Assets'!C216</f>
        <v>Cranbrook</v>
      </c>
      <c r="D216" s="204">
        <f>'DORC build-up'!I160</f>
        <v>1.3</v>
      </c>
      <c r="E216" s="197">
        <v>0</v>
      </c>
      <c r="F216" s="197">
        <v>1</v>
      </c>
      <c r="G216" s="197"/>
      <c r="H216" s="197">
        <v>1</v>
      </c>
      <c r="I216" s="269">
        <f t="shared" si="25"/>
        <v>68538.461538461532</v>
      </c>
      <c r="J216" s="269">
        <f t="shared" si="26"/>
        <v>82287.071307692313</v>
      </c>
      <c r="K216" s="269">
        <f t="shared" si="27"/>
        <v>411230.76923076919</v>
      </c>
      <c r="L216" s="269">
        <f t="shared" si="28"/>
        <v>137076.92307692306</v>
      </c>
      <c r="M216" s="200">
        <f t="shared" si="31"/>
        <v>0</v>
      </c>
      <c r="N216" s="200">
        <f t="shared" si="31"/>
        <v>106973.19270000001</v>
      </c>
      <c r="O216" s="200">
        <f t="shared" si="31"/>
        <v>0</v>
      </c>
      <c r="P216" s="238">
        <f t="shared" si="30"/>
        <v>178200</v>
      </c>
      <c r="Q216" s="187">
        <f t="shared" si="29"/>
        <v>285173.19270000001</v>
      </c>
    </row>
    <row r="217" spans="1:17" ht="13.9" x14ac:dyDescent="0.4">
      <c r="A217" s="58" t="str">
        <f>'Cont. Centre Assets'!A217</f>
        <v>CBH Sidings NG</v>
      </c>
      <c r="B217" s="58">
        <f>'Cont. Centre Assets'!B217</f>
        <v>42</v>
      </c>
      <c r="C217" t="str">
        <f>'Cont. Centre Assets'!C217</f>
        <v>Dowerin</v>
      </c>
      <c r="D217" s="204">
        <f>'DORC build-up'!I161</f>
        <v>1.2</v>
      </c>
      <c r="E217" s="197">
        <v>0</v>
      </c>
      <c r="F217" s="197">
        <v>0</v>
      </c>
      <c r="G217" s="197"/>
      <c r="H217" s="197">
        <v>1</v>
      </c>
      <c r="I217" s="269">
        <f t="shared" si="25"/>
        <v>68538.461538461532</v>
      </c>
      <c r="J217" s="269">
        <f t="shared" si="26"/>
        <v>82287.071307692313</v>
      </c>
      <c r="K217" s="269">
        <f t="shared" si="27"/>
        <v>411230.76923076919</v>
      </c>
      <c r="L217" s="269">
        <f t="shared" si="28"/>
        <v>137076.92307692306</v>
      </c>
      <c r="M217" s="200">
        <f t="shared" si="31"/>
        <v>0</v>
      </c>
      <c r="N217" s="200">
        <f t="shared" si="31"/>
        <v>0</v>
      </c>
      <c r="O217" s="200">
        <f t="shared" si="31"/>
        <v>0</v>
      </c>
      <c r="P217" s="238">
        <f t="shared" si="30"/>
        <v>164492.30769230766</v>
      </c>
      <c r="Q217" s="187">
        <f t="shared" si="29"/>
        <v>164492.30769230766</v>
      </c>
    </row>
    <row r="218" spans="1:17" ht="13.9" x14ac:dyDescent="0.4">
      <c r="A218" s="58" t="str">
        <f>'Cont. Centre Assets'!A218</f>
        <v>CBH Sidings NG</v>
      </c>
      <c r="B218" s="58">
        <f>'Cont. Centre Assets'!B218</f>
        <v>42</v>
      </c>
      <c r="C218" t="str">
        <f>'Cont. Centre Assets'!C218</f>
        <v>Dumbleyung</v>
      </c>
      <c r="D218" s="204">
        <f>'DORC build-up'!I162</f>
        <v>1.3</v>
      </c>
      <c r="E218" s="197">
        <v>0</v>
      </c>
      <c r="F218" s="197">
        <v>0</v>
      </c>
      <c r="G218" s="197"/>
      <c r="H218" s="197">
        <v>0</v>
      </c>
      <c r="I218" s="269">
        <f t="shared" si="25"/>
        <v>68538.461538461532</v>
      </c>
      <c r="J218" s="269">
        <f t="shared" si="26"/>
        <v>82287.071307692313</v>
      </c>
      <c r="K218" s="269">
        <f t="shared" si="27"/>
        <v>411230.76923076919</v>
      </c>
      <c r="L218" s="269">
        <f t="shared" si="28"/>
        <v>137076.92307692306</v>
      </c>
      <c r="M218" s="200">
        <f t="shared" si="31"/>
        <v>0</v>
      </c>
      <c r="N218" s="200">
        <f t="shared" si="31"/>
        <v>0</v>
      </c>
      <c r="O218" s="200">
        <f t="shared" si="31"/>
        <v>0</v>
      </c>
      <c r="P218" s="238">
        <f t="shared" si="30"/>
        <v>0</v>
      </c>
      <c r="Q218" s="187">
        <f t="shared" si="29"/>
        <v>0</v>
      </c>
    </row>
    <row r="219" spans="1:17" ht="13.9" x14ac:dyDescent="0.4">
      <c r="A219" s="58" t="str">
        <f>'Cont. Centre Assets'!A219</f>
        <v>CBH Sidings NG</v>
      </c>
      <c r="B219" s="58">
        <f>'Cont. Centre Assets'!B219</f>
        <v>42</v>
      </c>
      <c r="C219" t="str">
        <f>'Cont. Centre Assets'!C219</f>
        <v>Ejanding</v>
      </c>
      <c r="D219" s="204">
        <f>'DORC build-up'!I163</f>
        <v>1.2</v>
      </c>
      <c r="E219" s="197">
        <v>0</v>
      </c>
      <c r="F219" s="197">
        <v>0</v>
      </c>
      <c r="G219" s="197"/>
      <c r="H219" s="197">
        <v>1</v>
      </c>
      <c r="I219" s="269">
        <f t="shared" si="25"/>
        <v>68538.461538461532</v>
      </c>
      <c r="J219" s="269">
        <f t="shared" si="26"/>
        <v>82287.071307692313</v>
      </c>
      <c r="K219" s="269">
        <f t="shared" si="27"/>
        <v>411230.76923076919</v>
      </c>
      <c r="L219" s="269">
        <f t="shared" si="28"/>
        <v>137076.92307692306</v>
      </c>
      <c r="M219" s="200">
        <f t="shared" si="31"/>
        <v>0</v>
      </c>
      <c r="N219" s="200">
        <f t="shared" si="31"/>
        <v>0</v>
      </c>
      <c r="O219" s="200">
        <f t="shared" si="31"/>
        <v>0</v>
      </c>
      <c r="P219" s="238">
        <f t="shared" si="30"/>
        <v>164492.30769230766</v>
      </c>
      <c r="Q219" s="187">
        <f t="shared" si="29"/>
        <v>164492.30769230766</v>
      </c>
    </row>
    <row r="220" spans="1:17" ht="13.9" x14ac:dyDescent="0.4">
      <c r="A220" s="58" t="str">
        <f>'Cont. Centre Assets'!A220</f>
        <v>CBH Sidings NG</v>
      </c>
      <c r="B220" s="58">
        <f>'Cont. Centre Assets'!B220</f>
        <v>42</v>
      </c>
      <c r="C220" t="str">
        <f>'Cont. Centre Assets'!C220</f>
        <v>Gabbin</v>
      </c>
      <c r="D220" s="204">
        <f>'DORC build-up'!I164</f>
        <v>1.2</v>
      </c>
      <c r="E220" s="197">
        <v>0</v>
      </c>
      <c r="F220" s="197">
        <v>0</v>
      </c>
      <c r="G220" s="197"/>
      <c r="H220" s="197">
        <v>0</v>
      </c>
      <c r="I220" s="269">
        <f t="shared" si="25"/>
        <v>68538.461538461532</v>
      </c>
      <c r="J220" s="269">
        <f t="shared" si="26"/>
        <v>82287.071307692313</v>
      </c>
      <c r="K220" s="269">
        <f t="shared" si="27"/>
        <v>411230.76923076919</v>
      </c>
      <c r="L220" s="269">
        <f t="shared" si="28"/>
        <v>137076.92307692306</v>
      </c>
      <c r="M220" s="200">
        <f t="shared" si="31"/>
        <v>0</v>
      </c>
      <c r="N220" s="200">
        <f t="shared" si="31"/>
        <v>0</v>
      </c>
      <c r="O220" s="200">
        <f t="shared" si="31"/>
        <v>0</v>
      </c>
      <c r="P220" s="238">
        <f t="shared" si="30"/>
        <v>0</v>
      </c>
      <c r="Q220" s="187">
        <f t="shared" si="29"/>
        <v>0</v>
      </c>
    </row>
    <row r="221" spans="1:17" ht="13.9" x14ac:dyDescent="0.4">
      <c r="A221" s="58" t="str">
        <f>'Cont. Centre Assets'!A221</f>
        <v>CBH Sidings NG</v>
      </c>
      <c r="B221" s="58">
        <f>'Cont. Centre Assets'!B221</f>
        <v>42</v>
      </c>
      <c r="C221" t="str">
        <f>'Cont. Centre Assets'!C221</f>
        <v>Goomalling</v>
      </c>
      <c r="D221" s="204">
        <f>'DORC build-up'!I165</f>
        <v>1.2</v>
      </c>
      <c r="E221" s="197">
        <v>0</v>
      </c>
      <c r="F221" s="197">
        <v>0</v>
      </c>
      <c r="G221" s="197"/>
      <c r="H221" s="197">
        <v>0</v>
      </c>
      <c r="I221" s="269">
        <f t="shared" si="25"/>
        <v>68538.461538461532</v>
      </c>
      <c r="J221" s="269">
        <f t="shared" si="26"/>
        <v>82287.071307692313</v>
      </c>
      <c r="K221" s="269">
        <f t="shared" si="27"/>
        <v>411230.76923076919</v>
      </c>
      <c r="L221" s="269">
        <f t="shared" si="28"/>
        <v>137076.92307692306</v>
      </c>
      <c r="M221" s="200">
        <f t="shared" si="31"/>
        <v>0</v>
      </c>
      <c r="N221" s="200">
        <f t="shared" si="31"/>
        <v>0</v>
      </c>
      <c r="O221" s="200">
        <f t="shared" si="31"/>
        <v>0</v>
      </c>
      <c r="P221" s="238">
        <f t="shared" si="30"/>
        <v>0</v>
      </c>
      <c r="Q221" s="187">
        <f t="shared" si="29"/>
        <v>0</v>
      </c>
    </row>
    <row r="222" spans="1:17" ht="13.9" x14ac:dyDescent="0.4">
      <c r="A222" s="58" t="str">
        <f>'Cont. Centre Assets'!A222</f>
        <v>CBH Sidings NG</v>
      </c>
      <c r="B222" s="58">
        <f>'Cont. Centre Assets'!B222</f>
        <v>42</v>
      </c>
      <c r="C222" t="str">
        <f>'Cont. Centre Assets'!C222</f>
        <v>Hyden</v>
      </c>
      <c r="D222" s="204">
        <f>'DORC build-up'!I166</f>
        <v>0</v>
      </c>
      <c r="E222" s="197">
        <v>0</v>
      </c>
      <c r="F222" s="197">
        <v>0</v>
      </c>
      <c r="G222" s="197"/>
      <c r="H222" s="197">
        <v>0</v>
      </c>
      <c r="I222" s="269">
        <f t="shared" si="25"/>
        <v>68538.461538461532</v>
      </c>
      <c r="J222" s="269">
        <f t="shared" si="26"/>
        <v>82287.071307692313</v>
      </c>
      <c r="K222" s="269">
        <f t="shared" si="27"/>
        <v>411230.76923076919</v>
      </c>
      <c r="L222" s="269">
        <f t="shared" si="28"/>
        <v>137076.92307692306</v>
      </c>
      <c r="M222" s="200">
        <f t="shared" si="31"/>
        <v>0</v>
      </c>
      <c r="N222" s="200">
        <f t="shared" si="31"/>
        <v>0</v>
      </c>
      <c r="O222" s="200">
        <f t="shared" si="31"/>
        <v>0</v>
      </c>
      <c r="P222" s="238">
        <f t="shared" si="30"/>
        <v>0</v>
      </c>
      <c r="Q222" s="187">
        <f t="shared" si="29"/>
        <v>0</v>
      </c>
    </row>
    <row r="223" spans="1:17" ht="13.9" x14ac:dyDescent="0.4">
      <c r="A223" s="58" t="str">
        <f>'Cont. Centre Assets'!A223</f>
        <v>CBH Sidings NG</v>
      </c>
      <c r="B223" s="58">
        <f>'Cont. Centre Assets'!B223</f>
        <v>42</v>
      </c>
      <c r="C223" t="str">
        <f>'Cont. Centre Assets'!C223</f>
        <v>Jennacubbine</v>
      </c>
      <c r="D223" s="204">
        <f>'DORC build-up'!I167</f>
        <v>1.2</v>
      </c>
      <c r="E223" s="197">
        <v>0</v>
      </c>
      <c r="F223" s="197">
        <v>0</v>
      </c>
      <c r="G223" s="197"/>
      <c r="H223" s="197">
        <v>0</v>
      </c>
      <c r="I223" s="269">
        <f t="shared" si="25"/>
        <v>68538.461538461532</v>
      </c>
      <c r="J223" s="269">
        <f t="shared" si="26"/>
        <v>82287.071307692313</v>
      </c>
      <c r="K223" s="269">
        <f t="shared" si="27"/>
        <v>411230.76923076919</v>
      </c>
      <c r="L223" s="269">
        <f t="shared" si="28"/>
        <v>137076.92307692306</v>
      </c>
      <c r="M223" s="200">
        <f t="shared" si="31"/>
        <v>0</v>
      </c>
      <c r="N223" s="200">
        <f t="shared" si="31"/>
        <v>0</v>
      </c>
      <c r="O223" s="200">
        <f t="shared" si="31"/>
        <v>0</v>
      </c>
      <c r="P223" s="238">
        <f t="shared" si="30"/>
        <v>0</v>
      </c>
      <c r="Q223" s="187">
        <f t="shared" si="29"/>
        <v>0</v>
      </c>
    </row>
    <row r="224" spans="1:17" ht="13.9" x14ac:dyDescent="0.4">
      <c r="A224" s="58" t="str">
        <f>'Cont. Centre Assets'!A224</f>
        <v>CBH Sidings NG</v>
      </c>
      <c r="B224" s="58">
        <f>'Cont. Centre Assets'!B224</f>
        <v>42</v>
      </c>
      <c r="C224" t="str">
        <f>'Cont. Centre Assets'!C224</f>
        <v>Kalannie</v>
      </c>
      <c r="D224" s="204">
        <f>'DORC build-up'!I168</f>
        <v>1.2</v>
      </c>
      <c r="E224" s="197">
        <v>0</v>
      </c>
      <c r="F224" s="197">
        <v>0</v>
      </c>
      <c r="G224" s="197"/>
      <c r="H224" s="197">
        <v>1</v>
      </c>
      <c r="I224" s="269">
        <f t="shared" si="25"/>
        <v>68538.461538461532</v>
      </c>
      <c r="J224" s="269">
        <f t="shared" si="26"/>
        <v>82287.071307692313</v>
      </c>
      <c r="K224" s="269">
        <f t="shared" si="27"/>
        <v>411230.76923076919</v>
      </c>
      <c r="L224" s="269">
        <f t="shared" si="28"/>
        <v>137076.92307692306</v>
      </c>
      <c r="M224" s="200">
        <f t="shared" si="31"/>
        <v>0</v>
      </c>
      <c r="N224" s="200">
        <f t="shared" si="31"/>
        <v>0</v>
      </c>
      <c r="O224" s="200">
        <f t="shared" si="31"/>
        <v>0</v>
      </c>
      <c r="P224" s="238">
        <f t="shared" si="30"/>
        <v>164492.30769230766</v>
      </c>
      <c r="Q224" s="187">
        <f t="shared" si="29"/>
        <v>164492.30769230766</v>
      </c>
    </row>
    <row r="225" spans="1:17" ht="13.9" x14ac:dyDescent="0.4">
      <c r="A225" s="58" t="str">
        <f>'Cont. Centre Assets'!A225</f>
        <v>CBH Sidings NG</v>
      </c>
      <c r="B225" s="58">
        <f>'Cont. Centre Assets'!B225</f>
        <v>42</v>
      </c>
      <c r="C225" t="str">
        <f>'Cont. Centre Assets'!C225</f>
        <v>Karlgarin</v>
      </c>
      <c r="D225" s="204">
        <f>'DORC build-up'!I169</f>
        <v>1.3</v>
      </c>
      <c r="E225" s="197">
        <v>0</v>
      </c>
      <c r="F225" s="197">
        <v>0</v>
      </c>
      <c r="G225" s="197"/>
      <c r="H225" s="197">
        <v>1</v>
      </c>
      <c r="I225" s="269">
        <f t="shared" si="25"/>
        <v>68538.461538461532</v>
      </c>
      <c r="J225" s="269">
        <f t="shared" si="26"/>
        <v>82287.071307692313</v>
      </c>
      <c r="K225" s="269">
        <f t="shared" si="27"/>
        <v>411230.76923076919</v>
      </c>
      <c r="L225" s="269">
        <f t="shared" si="28"/>
        <v>137076.92307692306</v>
      </c>
      <c r="M225" s="200">
        <f t="shared" si="31"/>
        <v>0</v>
      </c>
      <c r="N225" s="200">
        <f t="shared" si="31"/>
        <v>0</v>
      </c>
      <c r="O225" s="200">
        <f t="shared" si="31"/>
        <v>0</v>
      </c>
      <c r="P225" s="238">
        <f t="shared" si="30"/>
        <v>178200</v>
      </c>
      <c r="Q225" s="187">
        <f t="shared" si="29"/>
        <v>178200</v>
      </c>
    </row>
    <row r="226" spans="1:17" ht="13.9" x14ac:dyDescent="0.4">
      <c r="A226" s="58" t="str">
        <f>'Cont. Centre Assets'!A226</f>
        <v>CBH Sidings NG</v>
      </c>
      <c r="B226" s="58">
        <f>'Cont. Centre Assets'!B226</f>
        <v>42</v>
      </c>
      <c r="C226" t="str">
        <f>'Cont. Centre Assets'!C226</f>
        <v>Katanning</v>
      </c>
      <c r="D226" s="204">
        <f>'DORC build-up'!I170</f>
        <v>1.3</v>
      </c>
      <c r="E226" s="197">
        <v>0</v>
      </c>
      <c r="F226" s="197">
        <v>0</v>
      </c>
      <c r="G226" s="197"/>
      <c r="H226" s="197">
        <v>0</v>
      </c>
      <c r="I226" s="269">
        <f t="shared" si="25"/>
        <v>68538.461538461532</v>
      </c>
      <c r="J226" s="269">
        <f t="shared" si="26"/>
        <v>82287.071307692313</v>
      </c>
      <c r="K226" s="269">
        <f t="shared" si="27"/>
        <v>411230.76923076919</v>
      </c>
      <c r="L226" s="269">
        <f t="shared" si="28"/>
        <v>137076.92307692306</v>
      </c>
      <c r="M226" s="200">
        <f t="shared" si="31"/>
        <v>0</v>
      </c>
      <c r="N226" s="200">
        <f t="shared" si="31"/>
        <v>0</v>
      </c>
      <c r="O226" s="200">
        <f t="shared" si="31"/>
        <v>0</v>
      </c>
      <c r="P226" s="238">
        <f t="shared" si="30"/>
        <v>0</v>
      </c>
      <c r="Q226" s="187">
        <f t="shared" si="29"/>
        <v>0</v>
      </c>
    </row>
    <row r="227" spans="1:17" ht="13.9" x14ac:dyDescent="0.4">
      <c r="A227" s="58" t="str">
        <f>'Cont. Centre Assets'!A227</f>
        <v>CBH Sidings NG</v>
      </c>
      <c r="B227" s="58">
        <f>'Cont. Centre Assets'!B227</f>
        <v>42</v>
      </c>
      <c r="C227" t="str">
        <f>'Cont. Centre Assets'!C227</f>
        <v>Kirwan</v>
      </c>
      <c r="D227" s="204">
        <f>'DORC build-up'!I171</f>
        <v>1.2</v>
      </c>
      <c r="E227" s="197">
        <v>0</v>
      </c>
      <c r="F227" s="197">
        <v>0</v>
      </c>
      <c r="G227" s="197"/>
      <c r="H227" s="197">
        <v>1</v>
      </c>
      <c r="I227" s="269">
        <f t="shared" si="25"/>
        <v>68538.461538461532</v>
      </c>
      <c r="J227" s="269">
        <f t="shared" si="26"/>
        <v>82287.071307692313</v>
      </c>
      <c r="K227" s="269">
        <f t="shared" si="27"/>
        <v>411230.76923076919</v>
      </c>
      <c r="L227" s="269">
        <f t="shared" si="28"/>
        <v>137076.92307692306</v>
      </c>
      <c r="M227" s="200">
        <f t="shared" si="31"/>
        <v>0</v>
      </c>
      <c r="N227" s="200">
        <f t="shared" si="31"/>
        <v>0</v>
      </c>
      <c r="O227" s="200">
        <f t="shared" si="31"/>
        <v>0</v>
      </c>
      <c r="P227" s="238">
        <f t="shared" si="30"/>
        <v>164492.30769230766</v>
      </c>
      <c r="Q227" s="187">
        <f t="shared" si="29"/>
        <v>164492.30769230766</v>
      </c>
    </row>
    <row r="228" spans="1:17" ht="13.9" x14ac:dyDescent="0.4">
      <c r="A228" s="58" t="str">
        <f>'Cont. Centre Assets'!A228</f>
        <v>CBH Sidings NG</v>
      </c>
      <c r="B228" s="58">
        <f>'Cont. Centre Assets'!B228</f>
        <v>42</v>
      </c>
      <c r="C228" t="str">
        <f>'Cont. Centre Assets'!C228</f>
        <v>Kondut</v>
      </c>
      <c r="D228" s="204">
        <f>'DORC build-up'!I172</f>
        <v>1.2</v>
      </c>
      <c r="E228" s="197">
        <v>0</v>
      </c>
      <c r="F228" s="197">
        <v>0</v>
      </c>
      <c r="G228" s="197"/>
      <c r="H228" s="197">
        <v>1</v>
      </c>
      <c r="I228" s="269">
        <f t="shared" si="25"/>
        <v>68538.461538461532</v>
      </c>
      <c r="J228" s="269">
        <f t="shared" si="26"/>
        <v>82287.071307692313</v>
      </c>
      <c r="K228" s="269">
        <f t="shared" si="27"/>
        <v>411230.76923076919</v>
      </c>
      <c r="L228" s="269">
        <f t="shared" si="28"/>
        <v>137076.92307692306</v>
      </c>
      <c r="M228" s="200">
        <f t="shared" si="31"/>
        <v>0</v>
      </c>
      <c r="N228" s="200">
        <f t="shared" si="31"/>
        <v>0</v>
      </c>
      <c r="O228" s="200">
        <f t="shared" si="31"/>
        <v>0</v>
      </c>
      <c r="P228" s="238">
        <f t="shared" si="30"/>
        <v>164492.30769230766</v>
      </c>
      <c r="Q228" s="187">
        <f t="shared" si="29"/>
        <v>164492.30769230766</v>
      </c>
    </row>
    <row r="229" spans="1:17" ht="13.9" x14ac:dyDescent="0.4">
      <c r="A229" s="58" t="str">
        <f>'Cont. Centre Assets'!A229</f>
        <v>CBH Sidings NG</v>
      </c>
      <c r="B229" s="58">
        <f>'Cont. Centre Assets'!B229</f>
        <v>42</v>
      </c>
      <c r="C229" t="str">
        <f>'Cont. Centre Assets'!C229</f>
        <v>Konnongorring</v>
      </c>
      <c r="D229" s="204">
        <f>'DORC build-up'!I173</f>
        <v>1.2</v>
      </c>
      <c r="E229" s="197">
        <v>0</v>
      </c>
      <c r="F229" s="197">
        <v>0</v>
      </c>
      <c r="G229" s="197"/>
      <c r="H229" s="197">
        <v>0</v>
      </c>
      <c r="I229" s="269">
        <f t="shared" si="25"/>
        <v>68538.461538461532</v>
      </c>
      <c r="J229" s="269">
        <f t="shared" si="26"/>
        <v>82287.071307692313</v>
      </c>
      <c r="K229" s="269">
        <f t="shared" si="27"/>
        <v>411230.76923076919</v>
      </c>
      <c r="L229" s="269">
        <f t="shared" si="28"/>
        <v>137076.92307692306</v>
      </c>
      <c r="M229" s="200">
        <f t="shared" si="31"/>
        <v>0</v>
      </c>
      <c r="N229" s="200">
        <f t="shared" si="31"/>
        <v>0</v>
      </c>
      <c r="O229" s="200">
        <f t="shared" si="31"/>
        <v>0</v>
      </c>
      <c r="P229" s="238">
        <f t="shared" si="30"/>
        <v>0</v>
      </c>
      <c r="Q229" s="187">
        <f t="shared" si="29"/>
        <v>0</v>
      </c>
    </row>
    <row r="230" spans="1:17" ht="13.9" x14ac:dyDescent="0.4">
      <c r="A230" s="58" t="str">
        <f>'Cont. Centre Assets'!A230</f>
        <v>CBH Sidings NG</v>
      </c>
      <c r="B230" s="58">
        <f>'Cont. Centre Assets'!B230</f>
        <v>42</v>
      </c>
      <c r="C230" t="str">
        <f>'Cont. Centre Assets'!C230</f>
        <v>Koorda</v>
      </c>
      <c r="D230" s="204">
        <f>'DORC build-up'!I174</f>
        <v>1.2</v>
      </c>
      <c r="E230" s="197">
        <v>0</v>
      </c>
      <c r="F230" s="197">
        <v>0</v>
      </c>
      <c r="G230" s="197"/>
      <c r="H230" s="197">
        <v>1</v>
      </c>
      <c r="I230" s="269">
        <f t="shared" si="25"/>
        <v>68538.461538461532</v>
      </c>
      <c r="J230" s="269">
        <f t="shared" si="26"/>
        <v>82287.071307692313</v>
      </c>
      <c r="K230" s="269">
        <f t="shared" si="27"/>
        <v>411230.76923076919</v>
      </c>
      <c r="L230" s="269">
        <f t="shared" si="28"/>
        <v>137076.92307692306</v>
      </c>
      <c r="M230" s="200">
        <f t="shared" si="31"/>
        <v>0</v>
      </c>
      <c r="N230" s="200">
        <f t="shared" si="31"/>
        <v>0</v>
      </c>
      <c r="O230" s="200">
        <f t="shared" si="31"/>
        <v>0</v>
      </c>
      <c r="P230" s="238">
        <f t="shared" si="30"/>
        <v>164492.30769230766</v>
      </c>
      <c r="Q230" s="187">
        <f t="shared" si="29"/>
        <v>164492.30769230766</v>
      </c>
    </row>
    <row r="231" spans="1:17" ht="13.9" x14ac:dyDescent="0.4">
      <c r="A231" s="58" t="str">
        <f>'Cont. Centre Assets'!A231</f>
        <v>CBH Sidings NG</v>
      </c>
      <c r="B231" s="58">
        <f>'Cont. Centre Assets'!B231</f>
        <v>42</v>
      </c>
      <c r="C231" t="str">
        <f>'Cont. Centre Assets'!C231</f>
        <v>Kuender</v>
      </c>
      <c r="D231" s="204">
        <f>'DORC build-up'!I175</f>
        <v>1.3</v>
      </c>
      <c r="E231" s="197">
        <v>0</v>
      </c>
      <c r="F231" s="197">
        <v>0</v>
      </c>
      <c r="G231" s="197"/>
      <c r="H231" s="197">
        <v>1</v>
      </c>
      <c r="I231" s="269">
        <f t="shared" si="25"/>
        <v>68538.461538461532</v>
      </c>
      <c r="J231" s="269">
        <f t="shared" si="26"/>
        <v>82287.071307692313</v>
      </c>
      <c r="K231" s="269">
        <f t="shared" si="27"/>
        <v>411230.76923076919</v>
      </c>
      <c r="L231" s="269">
        <f t="shared" si="28"/>
        <v>137076.92307692306</v>
      </c>
      <c r="M231" s="200">
        <f t="shared" si="31"/>
        <v>0</v>
      </c>
      <c r="N231" s="200">
        <f t="shared" si="31"/>
        <v>0</v>
      </c>
      <c r="O231" s="200">
        <f t="shared" si="31"/>
        <v>0</v>
      </c>
      <c r="P231" s="238">
        <f t="shared" si="30"/>
        <v>178200</v>
      </c>
      <c r="Q231" s="187">
        <f t="shared" si="29"/>
        <v>178200</v>
      </c>
    </row>
    <row r="232" spans="1:17" ht="13.9" x14ac:dyDescent="0.4">
      <c r="A232" s="58" t="str">
        <f>'Cont. Centre Assets'!A232</f>
        <v>CBH Sidings NG</v>
      </c>
      <c r="B232" s="58">
        <f>'Cont. Centre Assets'!B232</f>
        <v>42</v>
      </c>
      <c r="C232" t="str">
        <f>'Cont. Centre Assets'!C232</f>
        <v>Kukerin</v>
      </c>
      <c r="D232" s="204">
        <f>'DORC build-up'!I176</f>
        <v>1.3</v>
      </c>
      <c r="E232" s="197">
        <v>0</v>
      </c>
      <c r="F232" s="197">
        <v>0</v>
      </c>
      <c r="G232" s="197"/>
      <c r="H232" s="197">
        <v>0</v>
      </c>
      <c r="I232" s="269">
        <f t="shared" si="25"/>
        <v>68538.461538461532</v>
      </c>
      <c r="J232" s="269">
        <f t="shared" si="26"/>
        <v>82287.071307692313</v>
      </c>
      <c r="K232" s="269">
        <f t="shared" si="27"/>
        <v>411230.76923076919</v>
      </c>
      <c r="L232" s="269">
        <f t="shared" si="28"/>
        <v>137076.92307692306</v>
      </c>
      <c r="M232" s="200">
        <f t="shared" si="31"/>
        <v>0</v>
      </c>
      <c r="N232" s="200">
        <f t="shared" si="31"/>
        <v>0</v>
      </c>
      <c r="O232" s="200">
        <f t="shared" si="31"/>
        <v>0</v>
      </c>
      <c r="P232" s="238">
        <f t="shared" si="30"/>
        <v>0</v>
      </c>
      <c r="Q232" s="187">
        <f t="shared" si="29"/>
        <v>0</v>
      </c>
    </row>
    <row r="233" spans="1:17" ht="13.9" x14ac:dyDescent="0.4">
      <c r="A233" s="58" t="str">
        <f>'Cont. Centre Assets'!A233</f>
        <v>CBH Sidings NG</v>
      </c>
      <c r="B233" s="58">
        <f>'Cont. Centre Assets'!B233</f>
        <v>42</v>
      </c>
      <c r="C233" t="str">
        <f>'Cont. Centre Assets'!C233</f>
        <v>Kulja</v>
      </c>
      <c r="D233" s="204">
        <f>'DORC build-up'!I177</f>
        <v>1.2</v>
      </c>
      <c r="E233" s="197">
        <v>0</v>
      </c>
      <c r="F233" s="197">
        <v>0</v>
      </c>
      <c r="G233" s="197"/>
      <c r="H233" s="197">
        <v>0</v>
      </c>
      <c r="I233" s="269">
        <f t="shared" si="25"/>
        <v>68538.461538461532</v>
      </c>
      <c r="J233" s="269">
        <f t="shared" si="26"/>
        <v>82287.071307692313</v>
      </c>
      <c r="K233" s="269">
        <f t="shared" si="27"/>
        <v>411230.76923076919</v>
      </c>
      <c r="L233" s="269">
        <f t="shared" si="28"/>
        <v>137076.92307692306</v>
      </c>
      <c r="M233" s="200">
        <f t="shared" si="31"/>
        <v>0</v>
      </c>
      <c r="N233" s="200">
        <f t="shared" si="31"/>
        <v>0</v>
      </c>
      <c r="O233" s="200">
        <f t="shared" si="31"/>
        <v>0</v>
      </c>
      <c r="P233" s="238">
        <f t="shared" si="30"/>
        <v>0</v>
      </c>
      <c r="Q233" s="187">
        <f t="shared" si="29"/>
        <v>0</v>
      </c>
    </row>
    <row r="234" spans="1:17" ht="13.9" x14ac:dyDescent="0.4">
      <c r="A234" s="58" t="str">
        <f>'Cont. Centre Assets'!A234</f>
        <v>CBH Sidings NG</v>
      </c>
      <c r="B234" s="58">
        <f>'Cont. Centre Assets'!B234</f>
        <v>42</v>
      </c>
      <c r="C234" t="str">
        <f>'Cont. Centre Assets'!C234</f>
        <v>Lake Grace</v>
      </c>
      <c r="D234" s="204">
        <f>'DORC build-up'!I178</f>
        <v>1.3</v>
      </c>
      <c r="E234" s="197">
        <v>0</v>
      </c>
      <c r="F234" s="197">
        <v>0</v>
      </c>
      <c r="G234" s="197"/>
      <c r="H234" s="197">
        <v>0</v>
      </c>
      <c r="I234" s="269">
        <f t="shared" si="25"/>
        <v>68538.461538461532</v>
      </c>
      <c r="J234" s="269">
        <f t="shared" si="26"/>
        <v>82287.071307692313</v>
      </c>
      <c r="K234" s="269">
        <f t="shared" si="27"/>
        <v>411230.76923076919</v>
      </c>
      <c r="L234" s="269">
        <f t="shared" si="28"/>
        <v>137076.92307692306</v>
      </c>
      <c r="M234" s="200">
        <f t="shared" si="31"/>
        <v>0</v>
      </c>
      <c r="N234" s="200">
        <f t="shared" si="31"/>
        <v>0</v>
      </c>
      <c r="O234" s="200">
        <f t="shared" si="31"/>
        <v>0</v>
      </c>
      <c r="P234" s="238">
        <f t="shared" si="30"/>
        <v>0</v>
      </c>
      <c r="Q234" s="187">
        <f t="shared" si="29"/>
        <v>0</v>
      </c>
    </row>
    <row r="235" spans="1:17" ht="13.9" x14ac:dyDescent="0.4">
      <c r="A235" s="58" t="str">
        <f>'Cont. Centre Assets'!A235</f>
        <v>CBH Sidings NG</v>
      </c>
      <c r="B235" s="58">
        <f>'Cont. Centre Assets'!B235</f>
        <v>42</v>
      </c>
      <c r="C235" t="str">
        <f>'Cont. Centre Assets'!C235</f>
        <v>Latham</v>
      </c>
      <c r="D235" s="204">
        <f>'DORC build-up'!I179</f>
        <v>1.3</v>
      </c>
      <c r="E235" s="197">
        <v>0</v>
      </c>
      <c r="F235" s="197">
        <v>0</v>
      </c>
      <c r="G235" s="197"/>
      <c r="H235" s="197">
        <v>0</v>
      </c>
      <c r="I235" s="269">
        <f t="shared" si="25"/>
        <v>68538.461538461532</v>
      </c>
      <c r="J235" s="269">
        <f t="shared" si="26"/>
        <v>82287.071307692313</v>
      </c>
      <c r="K235" s="269">
        <f t="shared" si="27"/>
        <v>411230.76923076919</v>
      </c>
      <c r="L235" s="269">
        <f t="shared" si="28"/>
        <v>137076.92307692306</v>
      </c>
      <c r="M235" s="200">
        <f t="shared" si="31"/>
        <v>0</v>
      </c>
      <c r="N235" s="200">
        <f t="shared" si="31"/>
        <v>0</v>
      </c>
      <c r="O235" s="200">
        <f t="shared" si="31"/>
        <v>0</v>
      </c>
      <c r="P235" s="238">
        <f t="shared" si="30"/>
        <v>0</v>
      </c>
      <c r="Q235" s="187">
        <f t="shared" si="29"/>
        <v>0</v>
      </c>
    </row>
    <row r="236" spans="1:17" ht="13.9" x14ac:dyDescent="0.4">
      <c r="A236" s="58" t="str">
        <f>'Cont. Centre Assets'!A236</f>
        <v>CBH Sidings NG</v>
      </c>
      <c r="B236" s="58">
        <f>'Cont. Centre Assets'!B236</f>
        <v>42</v>
      </c>
      <c r="C236" t="str">
        <f>'Cont. Centre Assets'!C236</f>
        <v>Manmanning</v>
      </c>
      <c r="D236" s="204">
        <f>'DORC build-up'!I180</f>
        <v>1.2</v>
      </c>
      <c r="E236" s="197">
        <v>0</v>
      </c>
      <c r="F236" s="197">
        <v>1</v>
      </c>
      <c r="G236" s="197"/>
      <c r="H236" s="197">
        <v>1</v>
      </c>
      <c r="I236" s="269">
        <f t="shared" si="25"/>
        <v>68538.461538461532</v>
      </c>
      <c r="J236" s="269">
        <f t="shared" si="26"/>
        <v>82287.071307692313</v>
      </c>
      <c r="K236" s="269">
        <f t="shared" si="27"/>
        <v>411230.76923076919</v>
      </c>
      <c r="L236" s="269">
        <f t="shared" si="28"/>
        <v>137076.92307692306</v>
      </c>
      <c r="M236" s="200">
        <f t="shared" si="31"/>
        <v>0</v>
      </c>
      <c r="N236" s="200">
        <f t="shared" si="31"/>
        <v>98744.485569230776</v>
      </c>
      <c r="O236" s="200">
        <f t="shared" si="31"/>
        <v>0</v>
      </c>
      <c r="P236" s="238">
        <f t="shared" si="30"/>
        <v>164492.30769230766</v>
      </c>
      <c r="Q236" s="187">
        <f t="shared" si="29"/>
        <v>263236.79326153843</v>
      </c>
    </row>
    <row r="237" spans="1:17" ht="13.9" x14ac:dyDescent="0.4">
      <c r="A237" s="58" t="str">
        <f>'Cont. Centre Assets'!A237</f>
        <v>CBH Sidings NG</v>
      </c>
      <c r="B237" s="58">
        <f>'Cont. Centre Assets'!B237</f>
        <v>42</v>
      </c>
      <c r="C237" t="str">
        <f>'Cont. Centre Assets'!C237</f>
        <v>Marchagee</v>
      </c>
      <c r="D237" s="204">
        <f>'DORC build-up'!I181</f>
        <v>1.3</v>
      </c>
      <c r="E237" s="197">
        <v>0</v>
      </c>
      <c r="F237" s="197">
        <v>0</v>
      </c>
      <c r="G237" s="197"/>
      <c r="H237" s="197">
        <v>1</v>
      </c>
      <c r="I237" s="269">
        <f t="shared" si="25"/>
        <v>68538.461538461532</v>
      </c>
      <c r="J237" s="269">
        <f t="shared" si="26"/>
        <v>82287.071307692313</v>
      </c>
      <c r="K237" s="269">
        <f t="shared" si="27"/>
        <v>411230.76923076919</v>
      </c>
      <c r="L237" s="269">
        <f t="shared" si="28"/>
        <v>137076.92307692306</v>
      </c>
      <c r="M237" s="200">
        <f t="shared" si="31"/>
        <v>0</v>
      </c>
      <c r="N237" s="200">
        <f t="shared" si="31"/>
        <v>0</v>
      </c>
      <c r="O237" s="200">
        <f t="shared" si="31"/>
        <v>0</v>
      </c>
      <c r="P237" s="238">
        <f t="shared" si="30"/>
        <v>178200</v>
      </c>
      <c r="Q237" s="187">
        <f t="shared" si="29"/>
        <v>178200</v>
      </c>
    </row>
    <row r="238" spans="1:17" ht="13.9" x14ac:dyDescent="0.4">
      <c r="A238" s="58" t="str">
        <f>'Cont. Centre Assets'!A238</f>
        <v>CBH Sidings NG</v>
      </c>
      <c r="B238" s="58">
        <f>'Cont. Centre Assets'!B238</f>
        <v>42</v>
      </c>
      <c r="C238" t="str">
        <f>'Cont. Centre Assets'!C238</f>
        <v>Maya</v>
      </c>
      <c r="D238" s="204">
        <f>'DORC build-up'!I182</f>
        <v>1.3</v>
      </c>
      <c r="E238" s="197">
        <v>0</v>
      </c>
      <c r="F238" s="197">
        <v>0</v>
      </c>
      <c r="G238" s="197"/>
      <c r="H238" s="197">
        <v>1</v>
      </c>
      <c r="I238" s="269">
        <f t="shared" si="25"/>
        <v>68538.461538461532</v>
      </c>
      <c r="J238" s="269">
        <f t="shared" si="26"/>
        <v>82287.071307692313</v>
      </c>
      <c r="K238" s="269">
        <f t="shared" si="27"/>
        <v>411230.76923076919</v>
      </c>
      <c r="L238" s="269">
        <f t="shared" si="28"/>
        <v>137076.92307692306</v>
      </c>
      <c r="M238" s="200">
        <f t="shared" si="31"/>
        <v>0</v>
      </c>
      <c r="N238" s="200">
        <f t="shared" si="31"/>
        <v>0</v>
      </c>
      <c r="O238" s="200">
        <f t="shared" si="31"/>
        <v>0</v>
      </c>
      <c r="P238" s="238">
        <f t="shared" si="30"/>
        <v>178200</v>
      </c>
      <c r="Q238" s="187">
        <f t="shared" si="29"/>
        <v>178200</v>
      </c>
    </row>
    <row r="239" spans="1:17" ht="13.9" x14ac:dyDescent="0.4">
      <c r="A239" s="58" t="str">
        <f>'Cont. Centre Assets'!A239</f>
        <v>CBH Sidings NG</v>
      </c>
      <c r="B239" s="58">
        <f>'Cont. Centre Assets'!B239</f>
        <v>42</v>
      </c>
      <c r="C239" t="str">
        <f>'Cont. Centre Assets'!C239</f>
        <v>McLevie</v>
      </c>
      <c r="D239" s="204">
        <f>'DORC build-up'!I183</f>
        <v>1.2</v>
      </c>
      <c r="E239" s="197">
        <v>0</v>
      </c>
      <c r="F239" s="197">
        <v>0</v>
      </c>
      <c r="G239" s="197"/>
      <c r="H239" s="197">
        <v>1</v>
      </c>
      <c r="I239" s="269">
        <f t="shared" si="25"/>
        <v>68538.461538461532</v>
      </c>
      <c r="J239" s="269">
        <f t="shared" si="26"/>
        <v>82287.071307692313</v>
      </c>
      <c r="K239" s="269">
        <f t="shared" si="27"/>
        <v>411230.76923076919</v>
      </c>
      <c r="L239" s="269">
        <f t="shared" si="28"/>
        <v>137076.92307692306</v>
      </c>
      <c r="M239" s="200">
        <f t="shared" si="31"/>
        <v>0</v>
      </c>
      <c r="N239" s="200">
        <f t="shared" si="31"/>
        <v>0</v>
      </c>
      <c r="O239" s="200">
        <f t="shared" si="31"/>
        <v>0</v>
      </c>
      <c r="P239" s="238">
        <f t="shared" si="30"/>
        <v>164492.30769230766</v>
      </c>
      <c r="Q239" s="187">
        <f t="shared" si="29"/>
        <v>164492.30769230766</v>
      </c>
    </row>
    <row r="240" spans="1:17" ht="13.9" x14ac:dyDescent="0.4">
      <c r="A240" s="58" t="str">
        <f>'Cont. Centre Assets'!A240</f>
        <v>CBH Sidings NG</v>
      </c>
      <c r="B240" s="58">
        <f>'Cont. Centre Assets'!B240</f>
        <v>42</v>
      </c>
      <c r="C240" t="str">
        <f>'Cont. Centre Assets'!C240</f>
        <v>Miling</v>
      </c>
      <c r="D240" s="204">
        <f>'DORC build-up'!I184</f>
        <v>1.2</v>
      </c>
      <c r="E240" s="197">
        <v>0</v>
      </c>
      <c r="F240" s="197">
        <v>0</v>
      </c>
      <c r="G240" s="197"/>
      <c r="H240" s="197">
        <v>1</v>
      </c>
      <c r="I240" s="269">
        <f t="shared" si="25"/>
        <v>68538.461538461532</v>
      </c>
      <c r="J240" s="269">
        <f t="shared" si="26"/>
        <v>82287.071307692313</v>
      </c>
      <c r="K240" s="269">
        <f t="shared" si="27"/>
        <v>411230.76923076919</v>
      </c>
      <c r="L240" s="269">
        <f t="shared" si="28"/>
        <v>137076.92307692306</v>
      </c>
      <c r="M240" s="200">
        <f t="shared" si="31"/>
        <v>0</v>
      </c>
      <c r="N240" s="200">
        <f t="shared" si="31"/>
        <v>0</v>
      </c>
      <c r="O240" s="200">
        <f t="shared" si="31"/>
        <v>0</v>
      </c>
      <c r="P240" s="238">
        <f t="shared" si="30"/>
        <v>164492.30769230766</v>
      </c>
      <c r="Q240" s="187">
        <f t="shared" si="29"/>
        <v>164492.30769230766</v>
      </c>
    </row>
    <row r="241" spans="1:17" ht="13.9" x14ac:dyDescent="0.4">
      <c r="A241" s="58" t="str">
        <f>'Cont. Centre Assets'!A241</f>
        <v>CBH Sidings NG</v>
      </c>
      <c r="B241" s="58">
        <f>'Cont. Centre Assets'!B241</f>
        <v>42</v>
      </c>
      <c r="C241" t="str">
        <f>'Cont. Centre Assets'!C241</f>
        <v>Mingenew</v>
      </c>
      <c r="D241" s="204">
        <f>'DORC build-up'!I185</f>
        <v>1.3</v>
      </c>
      <c r="E241" s="197">
        <v>0</v>
      </c>
      <c r="F241" s="197">
        <v>0</v>
      </c>
      <c r="G241" s="197"/>
      <c r="H241" s="197">
        <v>1</v>
      </c>
      <c r="I241" s="269">
        <f t="shared" si="25"/>
        <v>68538.461538461532</v>
      </c>
      <c r="J241" s="269">
        <f t="shared" si="26"/>
        <v>82287.071307692313</v>
      </c>
      <c r="K241" s="269">
        <f t="shared" si="27"/>
        <v>411230.76923076919</v>
      </c>
      <c r="L241" s="269">
        <f t="shared" si="28"/>
        <v>137076.92307692306</v>
      </c>
      <c r="M241" s="200">
        <f t="shared" si="31"/>
        <v>0</v>
      </c>
      <c r="N241" s="200">
        <f t="shared" si="31"/>
        <v>0</v>
      </c>
      <c r="O241" s="200">
        <f t="shared" si="31"/>
        <v>0</v>
      </c>
      <c r="P241" s="238">
        <f t="shared" si="30"/>
        <v>178200</v>
      </c>
      <c r="Q241" s="187">
        <f t="shared" si="29"/>
        <v>178200</v>
      </c>
    </row>
    <row r="242" spans="1:17" ht="13.9" x14ac:dyDescent="0.4">
      <c r="A242" s="58" t="str">
        <f>'Cont. Centre Assets'!A242</f>
        <v>CBH Sidings NG</v>
      </c>
      <c r="B242" s="58">
        <f>'Cont. Centre Assets'!B242</f>
        <v>42</v>
      </c>
      <c r="C242" t="str">
        <f>'Cont. Centre Assets'!C242</f>
        <v>Mogumber</v>
      </c>
      <c r="D242" s="204">
        <f>'DORC build-up'!I186</f>
        <v>1.3</v>
      </c>
      <c r="E242" s="197">
        <v>0</v>
      </c>
      <c r="F242" s="197">
        <v>0</v>
      </c>
      <c r="G242" s="197"/>
      <c r="H242" s="197">
        <v>1</v>
      </c>
      <c r="I242" s="269">
        <f t="shared" si="25"/>
        <v>68538.461538461532</v>
      </c>
      <c r="J242" s="269">
        <f t="shared" si="26"/>
        <v>82287.071307692313</v>
      </c>
      <c r="K242" s="269">
        <f t="shared" si="27"/>
        <v>411230.76923076919</v>
      </c>
      <c r="L242" s="269">
        <f t="shared" si="28"/>
        <v>137076.92307692306</v>
      </c>
      <c r="M242" s="200">
        <f t="shared" si="31"/>
        <v>0</v>
      </c>
      <c r="N242" s="200">
        <f t="shared" si="31"/>
        <v>0</v>
      </c>
      <c r="O242" s="200">
        <f t="shared" si="31"/>
        <v>0</v>
      </c>
      <c r="P242" s="238">
        <f t="shared" si="30"/>
        <v>178200</v>
      </c>
      <c r="Q242" s="187">
        <f t="shared" si="29"/>
        <v>178200</v>
      </c>
    </row>
    <row r="243" spans="1:17" ht="13.9" x14ac:dyDescent="0.4">
      <c r="A243" s="58" t="str">
        <f>'Cont. Centre Assets'!A243</f>
        <v>CBH Sidings NG</v>
      </c>
      <c r="B243" s="58">
        <f>'Cont. Centre Assets'!B243</f>
        <v>42</v>
      </c>
      <c r="C243" t="str">
        <f>'Cont. Centre Assets'!C243</f>
        <v>Moora</v>
      </c>
      <c r="D243" s="204">
        <f>'DORC build-up'!I187</f>
        <v>1.3</v>
      </c>
      <c r="E243" s="197">
        <v>0</v>
      </c>
      <c r="F243" s="197">
        <v>0</v>
      </c>
      <c r="G243" s="197"/>
      <c r="H243" s="197">
        <v>1</v>
      </c>
      <c r="I243" s="269">
        <f t="shared" si="25"/>
        <v>68538.461538461532</v>
      </c>
      <c r="J243" s="269">
        <f t="shared" si="26"/>
        <v>82287.071307692313</v>
      </c>
      <c r="K243" s="269">
        <f t="shared" si="27"/>
        <v>411230.76923076919</v>
      </c>
      <c r="L243" s="269">
        <f t="shared" si="28"/>
        <v>137076.92307692306</v>
      </c>
      <c r="M243" s="200">
        <f t="shared" si="31"/>
        <v>0</v>
      </c>
      <c r="N243" s="200">
        <f t="shared" si="31"/>
        <v>0</v>
      </c>
      <c r="O243" s="200">
        <f t="shared" si="31"/>
        <v>0</v>
      </c>
      <c r="P243" s="238">
        <f t="shared" si="30"/>
        <v>178200</v>
      </c>
      <c r="Q243" s="187">
        <f t="shared" si="29"/>
        <v>178200</v>
      </c>
    </row>
    <row r="244" spans="1:17" ht="13.9" x14ac:dyDescent="0.4">
      <c r="A244" s="58" t="str">
        <f>'Cont. Centre Assets'!A244</f>
        <v>CBH Sidings NG</v>
      </c>
      <c r="B244" s="58">
        <f>'Cont. Centre Assets'!B244</f>
        <v>42</v>
      </c>
      <c r="C244" t="str">
        <f>'Cont. Centre Assets'!C244</f>
        <v>Morawa</v>
      </c>
      <c r="D244" s="204">
        <f>'DORC build-up'!I188</f>
        <v>1.3</v>
      </c>
      <c r="E244" s="197">
        <v>0</v>
      </c>
      <c r="F244" s="197">
        <v>0</v>
      </c>
      <c r="G244" s="197"/>
      <c r="H244" s="197">
        <v>0</v>
      </c>
      <c r="I244" s="269">
        <f t="shared" si="25"/>
        <v>68538.461538461532</v>
      </c>
      <c r="J244" s="269">
        <f t="shared" si="26"/>
        <v>82287.071307692313</v>
      </c>
      <c r="K244" s="269">
        <f t="shared" si="27"/>
        <v>411230.76923076919</v>
      </c>
      <c r="L244" s="269">
        <f t="shared" si="28"/>
        <v>137076.92307692306</v>
      </c>
      <c r="M244" s="200">
        <f t="shared" si="31"/>
        <v>0</v>
      </c>
      <c r="N244" s="200">
        <f t="shared" si="31"/>
        <v>0</v>
      </c>
      <c r="O244" s="200">
        <f t="shared" si="31"/>
        <v>0</v>
      </c>
      <c r="P244" s="238">
        <f t="shared" si="30"/>
        <v>0</v>
      </c>
      <c r="Q244" s="187">
        <f t="shared" si="29"/>
        <v>0</v>
      </c>
    </row>
    <row r="245" spans="1:17" ht="13.9" x14ac:dyDescent="0.4">
      <c r="A245" s="58" t="str">
        <f>'Cont. Centre Assets'!A245</f>
        <v>CBH Sidings NG</v>
      </c>
      <c r="B245" s="58">
        <f>'Cont. Centre Assets'!B245</f>
        <v>42</v>
      </c>
      <c r="C245" t="str">
        <f>'Cont. Centre Assets'!C245</f>
        <v>Moulyinning</v>
      </c>
      <c r="D245" s="204">
        <f>'DORC build-up'!I189</f>
        <v>1.3</v>
      </c>
      <c r="E245" s="197">
        <v>0</v>
      </c>
      <c r="F245" s="197">
        <v>0</v>
      </c>
      <c r="G245" s="197"/>
      <c r="H245" s="197">
        <v>1</v>
      </c>
      <c r="I245" s="269">
        <f t="shared" si="25"/>
        <v>68538.461538461532</v>
      </c>
      <c r="J245" s="269">
        <f t="shared" si="26"/>
        <v>82287.071307692313</v>
      </c>
      <c r="K245" s="269">
        <f t="shared" si="27"/>
        <v>411230.76923076919</v>
      </c>
      <c r="L245" s="269">
        <f t="shared" si="28"/>
        <v>137076.92307692306</v>
      </c>
      <c r="M245" s="200">
        <f t="shared" si="31"/>
        <v>0</v>
      </c>
      <c r="N245" s="200">
        <f t="shared" si="31"/>
        <v>0</v>
      </c>
      <c r="O245" s="200">
        <f t="shared" si="31"/>
        <v>0</v>
      </c>
      <c r="P245" s="238">
        <f t="shared" si="30"/>
        <v>178200</v>
      </c>
      <c r="Q245" s="187">
        <f t="shared" si="29"/>
        <v>178200</v>
      </c>
    </row>
    <row r="246" spans="1:17" ht="13.9" x14ac:dyDescent="0.4">
      <c r="A246" s="58" t="str">
        <f>'Cont. Centre Assets'!A246</f>
        <v>CBH Sidings NG</v>
      </c>
      <c r="B246" s="58">
        <f>'Cont. Centre Assets'!B246</f>
        <v>42</v>
      </c>
      <c r="C246" t="str">
        <f>'Cont. Centre Assets'!C246</f>
        <v>Mount Kokeby</v>
      </c>
      <c r="D246" s="204">
        <f>'DORC build-up'!I190</f>
        <v>1.3</v>
      </c>
      <c r="E246" s="197">
        <v>0</v>
      </c>
      <c r="F246" s="197">
        <v>0</v>
      </c>
      <c r="G246" s="197"/>
      <c r="H246" s="197">
        <v>0</v>
      </c>
      <c r="I246" s="269">
        <f t="shared" si="25"/>
        <v>68538.461538461532</v>
      </c>
      <c r="J246" s="269">
        <f t="shared" si="26"/>
        <v>82287.071307692313</v>
      </c>
      <c r="K246" s="269">
        <f t="shared" si="27"/>
        <v>411230.76923076919</v>
      </c>
      <c r="L246" s="269">
        <f t="shared" si="28"/>
        <v>137076.92307692306</v>
      </c>
      <c r="M246" s="200">
        <f t="shared" si="31"/>
        <v>0</v>
      </c>
      <c r="N246" s="200">
        <f t="shared" si="31"/>
        <v>0</v>
      </c>
      <c r="O246" s="200">
        <f t="shared" si="31"/>
        <v>0</v>
      </c>
      <c r="P246" s="238">
        <f t="shared" si="30"/>
        <v>0</v>
      </c>
      <c r="Q246" s="187">
        <f t="shared" si="29"/>
        <v>0</v>
      </c>
    </row>
    <row r="247" spans="1:17" ht="13.9" x14ac:dyDescent="0.4">
      <c r="A247" s="58" t="str">
        <f>'Cont. Centre Assets'!A247</f>
        <v>CBH Sidings NG</v>
      </c>
      <c r="B247" s="58">
        <f>'Cont. Centre Assets'!B247</f>
        <v>42</v>
      </c>
      <c r="C247" t="str">
        <f>'Cont. Centre Assets'!C247</f>
        <v>Mukinbudin</v>
      </c>
      <c r="D247" s="204">
        <f>'DORC build-up'!I191</f>
        <v>1.2</v>
      </c>
      <c r="E247" s="197">
        <v>0</v>
      </c>
      <c r="F247" s="197">
        <v>0</v>
      </c>
      <c r="G247" s="197"/>
      <c r="H247" s="197">
        <v>0</v>
      </c>
      <c r="I247" s="269">
        <f t="shared" si="25"/>
        <v>68538.461538461532</v>
      </c>
      <c r="J247" s="269">
        <f t="shared" si="26"/>
        <v>82287.071307692313</v>
      </c>
      <c r="K247" s="269">
        <f t="shared" si="27"/>
        <v>411230.76923076919</v>
      </c>
      <c r="L247" s="269">
        <f t="shared" si="28"/>
        <v>137076.92307692306</v>
      </c>
      <c r="M247" s="200">
        <f t="shared" si="31"/>
        <v>0</v>
      </c>
      <c r="N247" s="200">
        <f t="shared" si="31"/>
        <v>0</v>
      </c>
      <c r="O247" s="200">
        <f t="shared" si="31"/>
        <v>0</v>
      </c>
      <c r="P247" s="238">
        <f t="shared" si="30"/>
        <v>0</v>
      </c>
      <c r="Q247" s="187">
        <f t="shared" si="29"/>
        <v>0</v>
      </c>
    </row>
    <row r="248" spans="1:17" ht="13.9" x14ac:dyDescent="0.4">
      <c r="A248" s="58" t="str">
        <f>'Cont. Centre Assets'!A248</f>
        <v>CBH Sidings NG</v>
      </c>
      <c r="B248" s="58">
        <f>'Cont. Centre Assets'!B248</f>
        <v>42</v>
      </c>
      <c r="C248" t="str">
        <f>'Cont. Centre Assets'!C248</f>
        <v>Mullewa</v>
      </c>
      <c r="D248" s="204">
        <f>'DORC build-up'!I192</f>
        <v>1.3</v>
      </c>
      <c r="E248" s="197">
        <v>0</v>
      </c>
      <c r="F248" s="197">
        <v>0</v>
      </c>
      <c r="G248" s="197"/>
      <c r="H248" s="197">
        <v>0</v>
      </c>
      <c r="I248" s="269">
        <f t="shared" si="25"/>
        <v>68538.461538461532</v>
      </c>
      <c r="J248" s="269">
        <f t="shared" si="26"/>
        <v>82287.071307692313</v>
      </c>
      <c r="K248" s="269">
        <f t="shared" si="27"/>
        <v>411230.76923076919</v>
      </c>
      <c r="L248" s="269">
        <f t="shared" si="28"/>
        <v>137076.92307692306</v>
      </c>
      <c r="M248" s="200">
        <f t="shared" si="31"/>
        <v>0</v>
      </c>
      <c r="N248" s="200">
        <f t="shared" si="31"/>
        <v>0</v>
      </c>
      <c r="O248" s="200">
        <f t="shared" si="31"/>
        <v>0</v>
      </c>
      <c r="P248" s="238">
        <f t="shared" si="30"/>
        <v>0</v>
      </c>
      <c r="Q248" s="187">
        <f t="shared" si="29"/>
        <v>0</v>
      </c>
    </row>
    <row r="249" spans="1:17" ht="13.9" x14ac:dyDescent="0.4">
      <c r="A249" s="58" t="str">
        <f>'Cont. Centre Assets'!A249</f>
        <v>CBH Sidings NG</v>
      </c>
      <c r="B249" s="58">
        <f>'Cont. Centre Assets'!B249</f>
        <v>42</v>
      </c>
      <c r="C249" t="str">
        <f>'Cont. Centre Assets'!C249</f>
        <v>Narrogin</v>
      </c>
      <c r="D249" s="204">
        <f>'DORC build-up'!I193</f>
        <v>1.3</v>
      </c>
      <c r="E249" s="197">
        <v>0</v>
      </c>
      <c r="F249" s="197">
        <v>0</v>
      </c>
      <c r="G249" s="197"/>
      <c r="H249" s="197">
        <v>0</v>
      </c>
      <c r="I249" s="269">
        <f t="shared" si="25"/>
        <v>68538.461538461532</v>
      </c>
      <c r="J249" s="269">
        <f t="shared" si="26"/>
        <v>82287.071307692313</v>
      </c>
      <c r="K249" s="269">
        <f t="shared" si="27"/>
        <v>411230.76923076919</v>
      </c>
      <c r="L249" s="269">
        <f t="shared" si="28"/>
        <v>137076.92307692306</v>
      </c>
      <c r="M249" s="200">
        <f t="shared" si="31"/>
        <v>0</v>
      </c>
      <c r="N249" s="200">
        <f t="shared" si="31"/>
        <v>0</v>
      </c>
      <c r="O249" s="200">
        <f t="shared" si="31"/>
        <v>0</v>
      </c>
      <c r="P249" s="238">
        <f t="shared" si="30"/>
        <v>0</v>
      </c>
      <c r="Q249" s="187">
        <f t="shared" si="29"/>
        <v>0</v>
      </c>
    </row>
    <row r="250" spans="1:17" ht="13.9" x14ac:dyDescent="0.4">
      <c r="A250" s="58" t="str">
        <f>'Cont. Centre Assets'!A250</f>
        <v>CBH Sidings NG</v>
      </c>
      <c r="B250" s="58">
        <f>'Cont. Centre Assets'!B250</f>
        <v>42</v>
      </c>
      <c r="C250" t="str">
        <f>'Cont. Centre Assets'!C250</f>
        <v>Newdegate</v>
      </c>
      <c r="D250" s="204">
        <f>'DORC build-up'!I194</f>
        <v>1.3</v>
      </c>
      <c r="E250" s="197">
        <v>0</v>
      </c>
      <c r="F250" s="197">
        <v>0</v>
      </c>
      <c r="G250" s="197"/>
      <c r="H250" s="197">
        <v>0</v>
      </c>
      <c r="I250" s="269">
        <f t="shared" si="25"/>
        <v>68538.461538461532</v>
      </c>
      <c r="J250" s="269">
        <f t="shared" si="26"/>
        <v>82287.071307692313</v>
      </c>
      <c r="K250" s="269">
        <f t="shared" si="27"/>
        <v>411230.76923076919</v>
      </c>
      <c r="L250" s="269">
        <f t="shared" si="28"/>
        <v>137076.92307692306</v>
      </c>
      <c r="M250" s="200">
        <f t="shared" si="31"/>
        <v>0</v>
      </c>
      <c r="N250" s="200">
        <f t="shared" si="31"/>
        <v>0</v>
      </c>
      <c r="O250" s="200">
        <f t="shared" si="31"/>
        <v>0</v>
      </c>
      <c r="P250" s="238">
        <f t="shared" si="30"/>
        <v>0</v>
      </c>
      <c r="Q250" s="187">
        <f t="shared" si="29"/>
        <v>0</v>
      </c>
    </row>
    <row r="251" spans="1:17" ht="13.9" x14ac:dyDescent="0.4">
      <c r="A251" s="58" t="str">
        <f>'Cont. Centre Assets'!A251</f>
        <v>CBH Sidings NG</v>
      </c>
      <c r="B251" s="58">
        <f>'Cont. Centre Assets'!B251</f>
        <v>42</v>
      </c>
      <c r="C251" t="str">
        <f>'Cont. Centre Assets'!C251</f>
        <v>Perenjori</v>
      </c>
      <c r="D251" s="204">
        <f>'DORC build-up'!I195</f>
        <v>1.3</v>
      </c>
      <c r="E251" s="197">
        <v>0</v>
      </c>
      <c r="F251" s="197">
        <v>0</v>
      </c>
      <c r="G251" s="197"/>
      <c r="H251" s="197">
        <v>0</v>
      </c>
      <c r="I251" s="269">
        <f t="shared" si="25"/>
        <v>68538.461538461532</v>
      </c>
      <c r="J251" s="269">
        <f t="shared" si="26"/>
        <v>82287.071307692313</v>
      </c>
      <c r="K251" s="269">
        <f t="shared" si="27"/>
        <v>411230.76923076919</v>
      </c>
      <c r="L251" s="269">
        <f t="shared" si="28"/>
        <v>137076.92307692306</v>
      </c>
      <c r="M251" s="200">
        <f t="shared" si="31"/>
        <v>0</v>
      </c>
      <c r="N251" s="200">
        <f t="shared" si="31"/>
        <v>0</v>
      </c>
      <c r="O251" s="200">
        <f t="shared" si="31"/>
        <v>0</v>
      </c>
      <c r="P251" s="238">
        <f t="shared" si="30"/>
        <v>0</v>
      </c>
      <c r="Q251" s="187">
        <f t="shared" si="29"/>
        <v>0</v>
      </c>
    </row>
    <row r="252" spans="1:17" ht="13.9" x14ac:dyDescent="0.4">
      <c r="A252" s="58" t="str">
        <f>'Cont. Centre Assets'!A252</f>
        <v>CBH Sidings NG</v>
      </c>
      <c r="B252" s="58">
        <f>'Cont. Centre Assets'!B252</f>
        <v>42</v>
      </c>
      <c r="C252" t="str">
        <f>'Cont. Centre Assets'!C252</f>
        <v>Piawanning</v>
      </c>
      <c r="D252" s="204">
        <f>'DORC build-up'!I196</f>
        <v>1.2</v>
      </c>
      <c r="E252" s="197">
        <v>0</v>
      </c>
      <c r="F252" s="197">
        <v>0</v>
      </c>
      <c r="G252" s="197"/>
      <c r="H252" s="197">
        <v>0</v>
      </c>
      <c r="I252" s="269">
        <f t="shared" si="25"/>
        <v>68538.461538461532</v>
      </c>
      <c r="J252" s="269">
        <f t="shared" si="26"/>
        <v>82287.071307692313</v>
      </c>
      <c r="K252" s="269">
        <f t="shared" si="27"/>
        <v>411230.76923076919</v>
      </c>
      <c r="L252" s="269">
        <f t="shared" si="28"/>
        <v>137076.92307692306</v>
      </c>
      <c r="M252" s="200">
        <f t="shared" si="31"/>
        <v>0</v>
      </c>
      <c r="N252" s="200">
        <f t="shared" si="31"/>
        <v>0</v>
      </c>
      <c r="O252" s="200">
        <f t="shared" si="31"/>
        <v>0</v>
      </c>
      <c r="P252" s="238">
        <f t="shared" si="30"/>
        <v>0</v>
      </c>
      <c r="Q252" s="187">
        <f t="shared" si="29"/>
        <v>0</v>
      </c>
    </row>
    <row r="253" spans="1:17" ht="13.9" x14ac:dyDescent="0.4">
      <c r="A253" s="58" t="str">
        <f>'Cont. Centre Assets'!A253</f>
        <v>CBH Sidings NG</v>
      </c>
      <c r="B253" s="58">
        <f>'Cont. Centre Assets'!B253</f>
        <v>42</v>
      </c>
      <c r="C253" t="str">
        <f>'Cont. Centre Assets'!C253</f>
        <v>Pingaring</v>
      </c>
      <c r="D253" s="204">
        <f>'DORC build-up'!I197</f>
        <v>1.3</v>
      </c>
      <c r="E253" s="197">
        <v>0</v>
      </c>
      <c r="F253" s="197">
        <v>0</v>
      </c>
      <c r="G253" s="197"/>
      <c r="H253" s="197">
        <v>1</v>
      </c>
      <c r="I253" s="269">
        <f t="shared" si="25"/>
        <v>68538.461538461532</v>
      </c>
      <c r="J253" s="269">
        <f t="shared" si="26"/>
        <v>82287.071307692313</v>
      </c>
      <c r="K253" s="269">
        <f t="shared" si="27"/>
        <v>411230.76923076919</v>
      </c>
      <c r="L253" s="269">
        <f t="shared" si="28"/>
        <v>137076.92307692306</v>
      </c>
      <c r="M253" s="200">
        <f t="shared" si="31"/>
        <v>0</v>
      </c>
      <c r="N253" s="200">
        <f t="shared" si="31"/>
        <v>0</v>
      </c>
      <c r="O253" s="200">
        <f t="shared" si="31"/>
        <v>0</v>
      </c>
      <c r="P253" s="238">
        <f t="shared" si="30"/>
        <v>178200</v>
      </c>
      <c r="Q253" s="187">
        <f t="shared" si="29"/>
        <v>178200</v>
      </c>
    </row>
    <row r="254" spans="1:17" ht="13.9" x14ac:dyDescent="0.4">
      <c r="A254" s="58" t="str">
        <f>'Cont. Centre Assets'!A254</f>
        <v>CBH Sidings NG</v>
      </c>
      <c r="B254" s="58">
        <f>'Cont. Centre Assets'!B254</f>
        <v>42</v>
      </c>
      <c r="C254" t="str">
        <f>'Cont. Centre Assets'!C254</f>
        <v>Pithara</v>
      </c>
      <c r="D254" s="204">
        <f>'DORC build-up'!I198</f>
        <v>1.2</v>
      </c>
      <c r="E254" s="197">
        <v>0</v>
      </c>
      <c r="F254" s="197">
        <v>0</v>
      </c>
      <c r="G254" s="197"/>
      <c r="H254" s="197">
        <v>0</v>
      </c>
      <c r="I254" s="269">
        <f t="shared" si="25"/>
        <v>68538.461538461532</v>
      </c>
      <c r="J254" s="269">
        <f t="shared" si="26"/>
        <v>82287.071307692313</v>
      </c>
      <c r="K254" s="269">
        <f t="shared" si="27"/>
        <v>411230.76923076919</v>
      </c>
      <c r="L254" s="269">
        <f t="shared" si="28"/>
        <v>137076.92307692306</v>
      </c>
      <c r="M254" s="200">
        <f t="shared" si="31"/>
        <v>0</v>
      </c>
      <c r="N254" s="200">
        <f t="shared" si="31"/>
        <v>0</v>
      </c>
      <c r="O254" s="200">
        <f t="shared" si="31"/>
        <v>0</v>
      </c>
      <c r="P254" s="238">
        <f t="shared" si="30"/>
        <v>0</v>
      </c>
      <c r="Q254" s="187">
        <f t="shared" si="29"/>
        <v>0</v>
      </c>
    </row>
    <row r="255" spans="1:17" ht="13.9" x14ac:dyDescent="0.4">
      <c r="A255" s="58" t="str">
        <f>'Cont. Centre Assets'!A255</f>
        <v>CBH Sidings NG</v>
      </c>
      <c r="B255" s="58">
        <f>'Cont. Centre Assets'!B255</f>
        <v>42</v>
      </c>
      <c r="C255" t="str">
        <f>'Cont. Centre Assets'!C255</f>
        <v>Tambellup</v>
      </c>
      <c r="D255" s="204">
        <f>'DORC build-up'!I199</f>
        <v>1.3</v>
      </c>
      <c r="E255" s="197">
        <v>0</v>
      </c>
      <c r="F255" s="197">
        <v>0</v>
      </c>
      <c r="G255" s="197"/>
      <c r="H255" s="197">
        <v>0</v>
      </c>
      <c r="I255" s="269">
        <f t="shared" si="25"/>
        <v>68538.461538461532</v>
      </c>
      <c r="J255" s="269">
        <f t="shared" si="26"/>
        <v>82287.071307692313</v>
      </c>
      <c r="K255" s="269">
        <f t="shared" si="27"/>
        <v>411230.76923076919</v>
      </c>
      <c r="L255" s="269">
        <f t="shared" si="28"/>
        <v>137076.92307692306</v>
      </c>
      <c r="M255" s="200">
        <f t="shared" si="31"/>
        <v>0</v>
      </c>
      <c r="N255" s="200">
        <f t="shared" si="31"/>
        <v>0</v>
      </c>
      <c r="O255" s="200">
        <f t="shared" si="31"/>
        <v>0</v>
      </c>
      <c r="P255" s="238">
        <f t="shared" si="30"/>
        <v>0</v>
      </c>
      <c r="Q255" s="187">
        <f t="shared" si="29"/>
        <v>0</v>
      </c>
    </row>
    <row r="256" spans="1:17" ht="13.9" x14ac:dyDescent="0.4">
      <c r="A256" s="58" t="str">
        <f>'Cont. Centre Assets'!A256</f>
        <v>CBH Sidings NG</v>
      </c>
      <c r="B256" s="58">
        <f>'Cont. Centre Assets'!B256</f>
        <v>42</v>
      </c>
      <c r="C256" t="str">
        <f>'Cont. Centre Assets'!C256</f>
        <v>Tarin Rock</v>
      </c>
      <c r="D256" s="204">
        <f>'DORC build-up'!I200</f>
        <v>1.3</v>
      </c>
      <c r="E256" s="197">
        <v>0</v>
      </c>
      <c r="F256" s="197">
        <v>0</v>
      </c>
      <c r="G256" s="197"/>
      <c r="H256" s="197">
        <v>0</v>
      </c>
      <c r="I256" s="269">
        <f t="shared" si="25"/>
        <v>68538.461538461532</v>
      </c>
      <c r="J256" s="269">
        <f t="shared" si="26"/>
        <v>82287.071307692313</v>
      </c>
      <c r="K256" s="269">
        <f t="shared" si="27"/>
        <v>411230.76923076919</v>
      </c>
      <c r="L256" s="269">
        <f t="shared" si="28"/>
        <v>137076.92307692306</v>
      </c>
      <c r="M256" s="200">
        <f t="shared" si="31"/>
        <v>0</v>
      </c>
      <c r="N256" s="200">
        <f t="shared" si="31"/>
        <v>0</v>
      </c>
      <c r="O256" s="200">
        <f t="shared" si="31"/>
        <v>0</v>
      </c>
      <c r="P256" s="238">
        <f t="shared" si="30"/>
        <v>0</v>
      </c>
      <c r="Q256" s="187">
        <f t="shared" si="29"/>
        <v>0</v>
      </c>
    </row>
    <row r="257" spans="1:17" ht="13.9" x14ac:dyDescent="0.4">
      <c r="A257" s="58" t="str">
        <f>'Cont. Centre Assets'!A257</f>
        <v>CBH Sidings NG</v>
      </c>
      <c r="B257" s="58">
        <f>'Cont. Centre Assets'!B257</f>
        <v>42</v>
      </c>
      <c r="C257" t="str">
        <f>'Cont. Centre Assets'!C257</f>
        <v>Three Springs</v>
      </c>
      <c r="D257" s="204">
        <f>'DORC build-up'!I201</f>
        <v>1.3</v>
      </c>
      <c r="E257" s="197">
        <v>0</v>
      </c>
      <c r="F257" s="197">
        <v>0</v>
      </c>
      <c r="G257" s="197"/>
      <c r="H257" s="197">
        <v>0</v>
      </c>
      <c r="I257" s="269">
        <f t="shared" si="25"/>
        <v>68538.461538461532</v>
      </c>
      <c r="J257" s="269">
        <f t="shared" si="26"/>
        <v>82287.071307692313</v>
      </c>
      <c r="K257" s="269">
        <f t="shared" si="27"/>
        <v>411230.76923076919</v>
      </c>
      <c r="L257" s="269">
        <f t="shared" si="28"/>
        <v>137076.92307692306</v>
      </c>
      <c r="M257" s="200">
        <f t="shared" si="31"/>
        <v>0</v>
      </c>
      <c r="N257" s="200">
        <f t="shared" si="31"/>
        <v>0</v>
      </c>
      <c r="O257" s="200">
        <f t="shared" si="31"/>
        <v>0</v>
      </c>
      <c r="P257" s="238">
        <f t="shared" si="30"/>
        <v>0</v>
      </c>
      <c r="Q257" s="187">
        <f t="shared" si="29"/>
        <v>0</v>
      </c>
    </row>
    <row r="258" spans="1:17" ht="13.9" x14ac:dyDescent="0.4">
      <c r="A258" s="58" t="str">
        <f>'Cont. Centre Assets'!A258</f>
        <v>CBH Sidings NG</v>
      </c>
      <c r="B258" s="58">
        <f>'Cont. Centre Assets'!B258</f>
        <v>42</v>
      </c>
      <c r="C258" t="str">
        <f>'Cont. Centre Assets'!C258</f>
        <v>Wagin</v>
      </c>
      <c r="D258" s="204">
        <f>'DORC build-up'!I202</f>
        <v>1.3</v>
      </c>
      <c r="E258" s="197">
        <v>0</v>
      </c>
      <c r="F258" s="197">
        <v>0</v>
      </c>
      <c r="G258" s="197"/>
      <c r="H258" s="197">
        <v>0</v>
      </c>
      <c r="I258" s="269">
        <f t="shared" si="25"/>
        <v>68538.461538461532</v>
      </c>
      <c r="J258" s="269">
        <f t="shared" si="26"/>
        <v>82287.071307692313</v>
      </c>
      <c r="K258" s="269">
        <f t="shared" si="27"/>
        <v>411230.76923076919</v>
      </c>
      <c r="L258" s="269">
        <f t="shared" si="28"/>
        <v>137076.92307692306</v>
      </c>
      <c r="M258" s="200">
        <f t="shared" si="31"/>
        <v>0</v>
      </c>
      <c r="N258" s="200">
        <f t="shared" si="31"/>
        <v>0</v>
      </c>
      <c r="O258" s="200">
        <f t="shared" si="31"/>
        <v>0</v>
      </c>
      <c r="P258" s="238">
        <f t="shared" si="30"/>
        <v>0</v>
      </c>
      <c r="Q258" s="187">
        <f t="shared" si="29"/>
        <v>0</v>
      </c>
    </row>
    <row r="259" spans="1:17" ht="13.9" x14ac:dyDescent="0.4">
      <c r="A259" s="58" t="str">
        <f>'Cont. Centre Assets'!A259</f>
        <v>CBH Sidings NG</v>
      </c>
      <c r="B259" s="58">
        <f>'Cont. Centre Assets'!B259</f>
        <v>42</v>
      </c>
      <c r="C259" t="str">
        <f>'Cont. Centre Assets'!C259</f>
        <v>Watheroo</v>
      </c>
      <c r="D259" s="204">
        <f>'DORC build-up'!I203</f>
        <v>1.3</v>
      </c>
      <c r="E259" s="197">
        <v>0</v>
      </c>
      <c r="F259" s="197">
        <v>0</v>
      </c>
      <c r="G259" s="197"/>
      <c r="H259" s="197">
        <v>1</v>
      </c>
      <c r="I259" s="269">
        <f t="shared" si="25"/>
        <v>68538.461538461532</v>
      </c>
      <c r="J259" s="269">
        <f t="shared" si="26"/>
        <v>82287.071307692313</v>
      </c>
      <c r="K259" s="269">
        <f t="shared" si="27"/>
        <v>411230.76923076919</v>
      </c>
      <c r="L259" s="269">
        <f t="shared" si="28"/>
        <v>137076.92307692306</v>
      </c>
      <c r="M259" s="200">
        <f t="shared" si="31"/>
        <v>0</v>
      </c>
      <c r="N259" s="200">
        <f t="shared" si="31"/>
        <v>0</v>
      </c>
      <c r="O259" s="200">
        <f t="shared" si="31"/>
        <v>0</v>
      </c>
      <c r="P259" s="238">
        <f t="shared" si="30"/>
        <v>178200</v>
      </c>
      <c r="Q259" s="187">
        <f t="shared" si="29"/>
        <v>178200</v>
      </c>
    </row>
    <row r="260" spans="1:17" ht="13.9" x14ac:dyDescent="0.4">
      <c r="A260" s="58" t="str">
        <f>'Cont. Centre Assets'!A260</f>
        <v>CBH Sidings NG</v>
      </c>
      <c r="B260" s="58">
        <f>'Cont. Centre Assets'!B260</f>
        <v>42</v>
      </c>
      <c r="C260" t="str">
        <f>'Cont. Centre Assets'!C260</f>
        <v>Welbungin</v>
      </c>
      <c r="D260" s="204">
        <f>'DORC build-up'!I204</f>
        <v>1.2</v>
      </c>
      <c r="E260" s="197">
        <v>0</v>
      </c>
      <c r="F260" s="197">
        <v>0</v>
      </c>
      <c r="G260" s="197"/>
      <c r="H260" s="197">
        <v>1</v>
      </c>
      <c r="I260" s="269">
        <f t="shared" si="25"/>
        <v>68538.461538461532</v>
      </c>
      <c r="J260" s="269">
        <f t="shared" si="26"/>
        <v>82287.071307692313</v>
      </c>
      <c r="K260" s="269">
        <f t="shared" si="27"/>
        <v>411230.76923076919</v>
      </c>
      <c r="L260" s="269">
        <f t="shared" si="28"/>
        <v>137076.92307692306</v>
      </c>
      <c r="M260" s="200">
        <f t="shared" si="31"/>
        <v>0</v>
      </c>
      <c r="N260" s="200">
        <f t="shared" si="31"/>
        <v>0</v>
      </c>
      <c r="O260" s="200">
        <f t="shared" si="31"/>
        <v>0</v>
      </c>
      <c r="P260" s="238">
        <f t="shared" si="30"/>
        <v>164492.30769230766</v>
      </c>
      <c r="Q260" s="187">
        <f t="shared" si="29"/>
        <v>164492.30769230766</v>
      </c>
    </row>
    <row r="261" spans="1:17" ht="13.9" x14ac:dyDescent="0.4">
      <c r="A261" s="58" t="str">
        <f>'Cont. Centre Assets'!A261</f>
        <v>CBH Sidings NG</v>
      </c>
      <c r="B261" s="58">
        <f>'Cont. Centre Assets'!B261</f>
        <v>42</v>
      </c>
      <c r="C261" t="str">
        <f>'Cont. Centre Assets'!C261</f>
        <v>Wongan Hills</v>
      </c>
      <c r="D261" s="204">
        <f>'DORC build-up'!I205</f>
        <v>1.2</v>
      </c>
      <c r="E261" s="197">
        <v>0</v>
      </c>
      <c r="F261" s="197">
        <v>0</v>
      </c>
      <c r="G261" s="197"/>
      <c r="H261" s="197">
        <v>0</v>
      </c>
      <c r="I261" s="269">
        <f t="shared" si="25"/>
        <v>68538.461538461532</v>
      </c>
      <c r="J261" s="269">
        <f t="shared" si="26"/>
        <v>82287.071307692313</v>
      </c>
      <c r="K261" s="269">
        <f t="shared" si="27"/>
        <v>411230.76923076919</v>
      </c>
      <c r="L261" s="269">
        <f t="shared" si="28"/>
        <v>137076.92307692306</v>
      </c>
      <c r="M261" s="200">
        <f t="shared" si="31"/>
        <v>0</v>
      </c>
      <c r="N261" s="200">
        <f t="shared" si="31"/>
        <v>0</v>
      </c>
      <c r="O261" s="200">
        <f t="shared" si="31"/>
        <v>0</v>
      </c>
      <c r="P261" s="238">
        <f t="shared" si="30"/>
        <v>0</v>
      </c>
      <c r="Q261" s="187">
        <f t="shared" si="29"/>
        <v>0</v>
      </c>
    </row>
    <row r="262" spans="1:17" ht="13.9" x14ac:dyDescent="0.4">
      <c r="A262" s="58" t="str">
        <f>'Cont. Centre Assets'!A262</f>
        <v>CBH Sidings NG</v>
      </c>
      <c r="B262" s="58">
        <f>'Cont. Centre Assets'!B262</f>
        <v>42</v>
      </c>
      <c r="C262" t="str">
        <f>'Cont. Centre Assets'!C262</f>
        <v>Woodanilling</v>
      </c>
      <c r="D262" s="204">
        <f>'DORC build-up'!I206</f>
        <v>1.3</v>
      </c>
      <c r="E262" s="197">
        <v>0</v>
      </c>
      <c r="F262" s="197">
        <v>0</v>
      </c>
      <c r="G262" s="197"/>
      <c r="H262" s="197">
        <v>0</v>
      </c>
      <c r="I262" s="269">
        <f t="shared" ref="I262:I289" si="32">$J$14</f>
        <v>68538.461538461532</v>
      </c>
      <c r="J262" s="269">
        <f t="shared" ref="J262:J289" si="33">$J$16</f>
        <v>82287.071307692313</v>
      </c>
      <c r="K262" s="269">
        <f t="shared" ref="K262:K289" si="34">$J$18</f>
        <v>411230.76923076919</v>
      </c>
      <c r="L262" s="269">
        <f t="shared" ref="L262:L289" si="35">$J$20</f>
        <v>137076.92307692306</v>
      </c>
      <c r="M262" s="200">
        <f t="shared" si="31"/>
        <v>0</v>
      </c>
      <c r="N262" s="200">
        <f t="shared" si="31"/>
        <v>0</v>
      </c>
      <c r="O262" s="200">
        <f t="shared" si="31"/>
        <v>0</v>
      </c>
      <c r="P262" s="238">
        <f t="shared" si="30"/>
        <v>0</v>
      </c>
      <c r="Q262" s="187">
        <f t="shared" ref="Q262:Q289" si="36">SUM(M262:P262)</f>
        <v>0</v>
      </c>
    </row>
    <row r="263" spans="1:17" ht="13.9" x14ac:dyDescent="0.4">
      <c r="A263" s="58" t="str">
        <f>'Cont. Centre Assets'!A263</f>
        <v>CBH Sidings NG</v>
      </c>
      <c r="B263" s="58">
        <f>'Cont. Centre Assets'!B263</f>
        <v>42</v>
      </c>
      <c r="C263" t="str">
        <f>'Cont. Centre Assets'!C263</f>
        <v>Wyalkatchem</v>
      </c>
      <c r="D263" s="204">
        <f>'DORC build-up'!I207</f>
        <v>1.2</v>
      </c>
      <c r="E263" s="197">
        <v>0</v>
      </c>
      <c r="F263" s="197">
        <v>0</v>
      </c>
      <c r="G263" s="197"/>
      <c r="H263" s="197">
        <v>0</v>
      </c>
      <c r="I263" s="269">
        <f t="shared" si="32"/>
        <v>68538.461538461532</v>
      </c>
      <c r="J263" s="269">
        <f t="shared" si="33"/>
        <v>82287.071307692313</v>
      </c>
      <c r="K263" s="269">
        <f t="shared" si="34"/>
        <v>411230.76923076919</v>
      </c>
      <c r="L263" s="269">
        <f t="shared" si="35"/>
        <v>137076.92307692306</v>
      </c>
      <c r="M263" s="200">
        <f t="shared" si="31"/>
        <v>0</v>
      </c>
      <c r="N263" s="200">
        <f t="shared" si="31"/>
        <v>0</v>
      </c>
      <c r="O263" s="200">
        <f t="shared" si="31"/>
        <v>0</v>
      </c>
      <c r="P263" s="238">
        <f t="shared" si="30"/>
        <v>0</v>
      </c>
      <c r="Q263" s="187">
        <f t="shared" si="36"/>
        <v>0</v>
      </c>
    </row>
    <row r="264" spans="1:17" ht="13.9" x14ac:dyDescent="0.4">
      <c r="A264" s="58" t="str">
        <f>'Cont. Centre Assets'!A264</f>
        <v>CBH Sidings NG</v>
      </c>
      <c r="B264" s="58">
        <f>'Cont. Centre Assets'!B264</f>
        <v>42</v>
      </c>
      <c r="C264" t="str">
        <f>'Cont. Centre Assets'!C264</f>
        <v>Yerecoin</v>
      </c>
      <c r="D264" s="204">
        <f>'DORC build-up'!I208</f>
        <v>1.2</v>
      </c>
      <c r="E264" s="197">
        <v>0</v>
      </c>
      <c r="F264" s="197">
        <v>0</v>
      </c>
      <c r="G264" s="197"/>
      <c r="H264" s="197">
        <v>1</v>
      </c>
      <c r="I264" s="269">
        <f t="shared" si="32"/>
        <v>68538.461538461532</v>
      </c>
      <c r="J264" s="269">
        <f t="shared" si="33"/>
        <v>82287.071307692313</v>
      </c>
      <c r="K264" s="269">
        <f t="shared" si="34"/>
        <v>411230.76923076919</v>
      </c>
      <c r="L264" s="269">
        <f t="shared" si="35"/>
        <v>137076.92307692306</v>
      </c>
      <c r="M264" s="200">
        <f t="shared" si="31"/>
        <v>0</v>
      </c>
      <c r="N264" s="200">
        <f t="shared" si="31"/>
        <v>0</v>
      </c>
      <c r="O264" s="200">
        <f t="shared" si="31"/>
        <v>0</v>
      </c>
      <c r="P264" s="238">
        <f t="shared" si="30"/>
        <v>164492.30769230766</v>
      </c>
      <c r="Q264" s="187">
        <f t="shared" si="36"/>
        <v>164492.30769230766</v>
      </c>
    </row>
    <row r="265" spans="1:17" ht="13.9" x14ac:dyDescent="0.4">
      <c r="A265" s="58" t="str">
        <f>'Cont. Centre Assets'!A265</f>
        <v>CBH Sidings NG</v>
      </c>
      <c r="B265" s="58">
        <f>'Cont. Centre Assets'!B265</f>
        <v>42</v>
      </c>
      <c r="C265" t="str">
        <f>'Cont. Centre Assets'!C265</f>
        <v>York</v>
      </c>
      <c r="D265" s="204">
        <f>'DORC build-up'!I209</f>
        <v>1.3</v>
      </c>
      <c r="E265" s="197">
        <v>0</v>
      </c>
      <c r="F265" s="197">
        <v>0</v>
      </c>
      <c r="G265" s="197"/>
      <c r="H265" s="197">
        <v>0</v>
      </c>
      <c r="I265" s="269">
        <f t="shared" si="32"/>
        <v>68538.461538461532</v>
      </c>
      <c r="J265" s="269">
        <f t="shared" si="33"/>
        <v>82287.071307692313</v>
      </c>
      <c r="K265" s="269">
        <f t="shared" si="34"/>
        <v>411230.76923076919</v>
      </c>
      <c r="L265" s="269">
        <f t="shared" si="35"/>
        <v>137076.92307692306</v>
      </c>
      <c r="M265" s="200">
        <f t="shared" si="31"/>
        <v>0</v>
      </c>
      <c r="N265" s="200">
        <f t="shared" si="31"/>
        <v>0</v>
      </c>
      <c r="O265" s="200">
        <f t="shared" si="31"/>
        <v>0</v>
      </c>
      <c r="P265" s="238">
        <f t="shared" si="30"/>
        <v>0</v>
      </c>
      <c r="Q265" s="187">
        <f t="shared" si="36"/>
        <v>0</v>
      </c>
    </row>
    <row r="266" spans="1:17" ht="13.9" x14ac:dyDescent="0.4">
      <c r="A266" s="58" t="str">
        <f>'Cont. Centre Assets'!A266</f>
        <v>CBH Sidings NG</v>
      </c>
      <c r="B266" s="58">
        <f>'Cont. Centre Assets'!B266</f>
        <v>42</v>
      </c>
      <c r="C266" t="str">
        <f>'Cont. Centre Assets'!C266</f>
        <v>Yornaning</v>
      </c>
      <c r="D266" s="204">
        <f>'DORC build-up'!I210</f>
        <v>1.3</v>
      </c>
      <c r="E266" s="197">
        <v>0</v>
      </c>
      <c r="F266" s="197">
        <v>0</v>
      </c>
      <c r="G266" s="197"/>
      <c r="H266" s="197">
        <v>0</v>
      </c>
      <c r="I266" s="269">
        <f t="shared" si="32"/>
        <v>68538.461538461532</v>
      </c>
      <c r="J266" s="269">
        <f t="shared" si="33"/>
        <v>82287.071307692313</v>
      </c>
      <c r="K266" s="269">
        <f t="shared" si="34"/>
        <v>411230.76923076919</v>
      </c>
      <c r="L266" s="269">
        <f t="shared" si="35"/>
        <v>137076.92307692306</v>
      </c>
      <c r="M266" s="200">
        <f t="shared" si="31"/>
        <v>0</v>
      </c>
      <c r="N266" s="200">
        <f t="shared" si="31"/>
        <v>0</v>
      </c>
      <c r="O266" s="200">
        <f t="shared" si="31"/>
        <v>0</v>
      </c>
      <c r="P266" s="238">
        <f t="shared" si="30"/>
        <v>0</v>
      </c>
      <c r="Q266" s="187">
        <f t="shared" si="36"/>
        <v>0</v>
      </c>
    </row>
    <row r="267" spans="1:17" ht="13.9" x14ac:dyDescent="0.4">
      <c r="A267" s="58" t="str">
        <f>'Cont. Centre Assets'!A267</f>
        <v>Sidings &amp; Other</v>
      </c>
      <c r="B267" s="58">
        <f>'Cont. Centre Assets'!B267</f>
        <v>43</v>
      </c>
      <c r="C267" t="str">
        <f>'Cont. Centre Assets'!C267</f>
        <v>Kwinana to Kwinana Alcoa</v>
      </c>
      <c r="D267" s="204">
        <f>'DORC build-up'!I211</f>
        <v>1.2</v>
      </c>
      <c r="E267" s="197">
        <v>0</v>
      </c>
      <c r="F267" s="197">
        <v>0</v>
      </c>
      <c r="G267" s="197"/>
      <c r="H267" s="197">
        <v>0</v>
      </c>
      <c r="I267" s="269">
        <f t="shared" si="32"/>
        <v>68538.461538461532</v>
      </c>
      <c r="J267" s="269">
        <f t="shared" si="33"/>
        <v>82287.071307692313</v>
      </c>
      <c r="K267" s="269">
        <f t="shared" si="34"/>
        <v>411230.76923076919</v>
      </c>
      <c r="L267" s="269">
        <f t="shared" si="35"/>
        <v>137076.92307692306</v>
      </c>
      <c r="M267" s="200">
        <f t="shared" si="31"/>
        <v>0</v>
      </c>
      <c r="N267" s="200">
        <f t="shared" si="31"/>
        <v>0</v>
      </c>
      <c r="O267" s="200">
        <f t="shared" si="31"/>
        <v>0</v>
      </c>
      <c r="P267" s="238">
        <f t="shared" si="30"/>
        <v>0</v>
      </c>
      <c r="Q267" s="187">
        <f t="shared" si="36"/>
        <v>0</v>
      </c>
    </row>
    <row r="268" spans="1:17" ht="13.9" x14ac:dyDescent="0.4">
      <c r="A268" s="58" t="str">
        <f>'Cont. Centre Assets'!A268</f>
        <v>Sidings &amp; Other</v>
      </c>
      <c r="B268" s="58">
        <f>'Cont. Centre Assets'!B268</f>
        <v>43</v>
      </c>
      <c r="C268" t="str">
        <f>'Cont. Centre Assets'!C268</f>
        <v>Kwinana to Kwinana West</v>
      </c>
      <c r="D268" s="204">
        <f>'DORC build-up'!I212</f>
        <v>1.2</v>
      </c>
      <c r="E268" s="197">
        <v>0</v>
      </c>
      <c r="F268" s="197">
        <v>0</v>
      </c>
      <c r="G268" s="197"/>
      <c r="H268" s="197">
        <v>0</v>
      </c>
      <c r="I268" s="269">
        <f t="shared" si="32"/>
        <v>68538.461538461532</v>
      </c>
      <c r="J268" s="269">
        <f t="shared" si="33"/>
        <v>82287.071307692313</v>
      </c>
      <c r="K268" s="269">
        <f t="shared" si="34"/>
        <v>411230.76923076919</v>
      </c>
      <c r="L268" s="269">
        <f t="shared" si="35"/>
        <v>137076.92307692306</v>
      </c>
      <c r="M268" s="200">
        <f t="shared" si="31"/>
        <v>0</v>
      </c>
      <c r="N268" s="200">
        <f t="shared" si="31"/>
        <v>0</v>
      </c>
      <c r="O268" s="200">
        <f t="shared" si="31"/>
        <v>0</v>
      </c>
      <c r="P268" s="238">
        <f t="shared" si="30"/>
        <v>0</v>
      </c>
      <c r="Q268" s="187">
        <f t="shared" si="36"/>
        <v>0</v>
      </c>
    </row>
    <row r="269" spans="1:17" ht="13.9" x14ac:dyDescent="0.4">
      <c r="A269" s="58" t="str">
        <f>'Cont. Centre Assets'!A269</f>
        <v>Sidings &amp; Other</v>
      </c>
      <c r="B269" s="58">
        <f>'Cont. Centre Assets'!B269</f>
        <v>43</v>
      </c>
      <c r="C269" t="str">
        <f>'Cont. Centre Assets'!C269</f>
        <v>Kwinana West to Kwinana KBT</v>
      </c>
      <c r="D269" s="204">
        <f>'DORC build-up'!I213</f>
        <v>1</v>
      </c>
      <c r="E269" s="197">
        <v>0</v>
      </c>
      <c r="F269" s="197">
        <v>0</v>
      </c>
      <c r="G269" s="197"/>
      <c r="H269" s="197">
        <v>0</v>
      </c>
      <c r="I269" s="269">
        <f t="shared" si="32"/>
        <v>68538.461538461532</v>
      </c>
      <c r="J269" s="269">
        <f t="shared" si="33"/>
        <v>82287.071307692313</v>
      </c>
      <c r="K269" s="269">
        <f t="shared" si="34"/>
        <v>411230.76923076919</v>
      </c>
      <c r="L269" s="269">
        <f t="shared" si="35"/>
        <v>137076.92307692306</v>
      </c>
      <c r="M269" s="200">
        <f t="shared" si="31"/>
        <v>0</v>
      </c>
      <c r="N269" s="200">
        <f t="shared" si="31"/>
        <v>0</v>
      </c>
      <c r="O269" s="200">
        <f t="shared" si="31"/>
        <v>0</v>
      </c>
      <c r="P269" s="238">
        <f t="shared" si="30"/>
        <v>0</v>
      </c>
      <c r="Q269" s="187">
        <f t="shared" si="36"/>
        <v>0</v>
      </c>
    </row>
    <row r="270" spans="1:17" ht="13.9" x14ac:dyDescent="0.4">
      <c r="A270" s="58" t="str">
        <f>'Cont. Centre Assets'!A270</f>
        <v>EGR</v>
      </c>
      <c r="B270" s="58">
        <f>'Cont. Centre Assets'!B270</f>
        <v>44</v>
      </c>
      <c r="C270" t="str">
        <f>'Cont. Centre Assets'!C270</f>
        <v>Midland to Millendon Junction</v>
      </c>
      <c r="D270" s="204">
        <f>'DORC build-up'!I214</f>
        <v>1.1000000000000001</v>
      </c>
      <c r="E270" s="197">
        <v>1</v>
      </c>
      <c r="F270" s="197">
        <v>1</v>
      </c>
      <c r="G270" s="197"/>
      <c r="H270" s="197">
        <v>0</v>
      </c>
      <c r="I270" s="269">
        <f t="shared" si="32"/>
        <v>68538.461538461532</v>
      </c>
      <c r="J270" s="269">
        <f t="shared" si="33"/>
        <v>82287.071307692313</v>
      </c>
      <c r="K270" s="269">
        <f t="shared" si="34"/>
        <v>411230.76923076919</v>
      </c>
      <c r="L270" s="269">
        <f t="shared" si="35"/>
        <v>137076.92307692306</v>
      </c>
      <c r="M270" s="200">
        <f t="shared" si="31"/>
        <v>75392.307692307688</v>
      </c>
      <c r="N270" s="200">
        <f t="shared" si="31"/>
        <v>90515.778438461552</v>
      </c>
      <c r="O270" s="200">
        <f t="shared" si="31"/>
        <v>0</v>
      </c>
      <c r="P270" s="238">
        <f t="shared" si="30"/>
        <v>0</v>
      </c>
      <c r="Q270" s="187">
        <f t="shared" si="36"/>
        <v>165908.08613076922</v>
      </c>
    </row>
    <row r="271" spans="1:17" ht="13.9" x14ac:dyDescent="0.4">
      <c r="A271" s="58" t="str">
        <f>'Cont. Centre Assets'!A271</f>
        <v>EGR</v>
      </c>
      <c r="B271" s="58">
        <f>'Cont. Centre Assets'!B271</f>
        <v>44</v>
      </c>
      <c r="C271" t="str">
        <f>'Cont. Centre Assets'!C271</f>
        <v>Millendon Junction to Toodyay West</v>
      </c>
      <c r="D271" s="204">
        <f>'DORC build-up'!I215</f>
        <v>1.1000000000000001</v>
      </c>
      <c r="E271" s="197">
        <v>3</v>
      </c>
      <c r="F271" s="197">
        <v>3</v>
      </c>
      <c r="G271" s="197"/>
      <c r="H271" s="197">
        <v>0</v>
      </c>
      <c r="I271" s="269">
        <f t="shared" si="32"/>
        <v>68538.461538461532</v>
      </c>
      <c r="J271" s="269">
        <f t="shared" si="33"/>
        <v>82287.071307692313</v>
      </c>
      <c r="K271" s="269">
        <f t="shared" si="34"/>
        <v>411230.76923076919</v>
      </c>
      <c r="L271" s="269">
        <f t="shared" si="35"/>
        <v>137076.92307692306</v>
      </c>
      <c r="M271" s="200">
        <f t="shared" si="31"/>
        <v>226176.92307692306</v>
      </c>
      <c r="N271" s="200">
        <f t="shared" si="31"/>
        <v>271547.33531538461</v>
      </c>
      <c r="O271" s="200">
        <f t="shared" si="31"/>
        <v>0</v>
      </c>
      <c r="P271" s="238">
        <f t="shared" si="30"/>
        <v>0</v>
      </c>
      <c r="Q271" s="187">
        <f t="shared" si="36"/>
        <v>497724.25839230767</v>
      </c>
    </row>
    <row r="272" spans="1:17" ht="13.9" x14ac:dyDescent="0.4">
      <c r="A272" s="58" t="str">
        <f>'Cont. Centre Assets'!A272</f>
        <v>EGR</v>
      </c>
      <c r="B272" s="58">
        <f>'Cont. Centre Assets'!B272</f>
        <v>44</v>
      </c>
      <c r="C272" t="str">
        <f>'Cont. Centre Assets'!C272</f>
        <v>Toodyay West</v>
      </c>
      <c r="D272" s="204">
        <f>'DORC build-up'!I216</f>
        <v>0</v>
      </c>
      <c r="E272" s="197">
        <v>0</v>
      </c>
      <c r="F272" s="197">
        <v>0</v>
      </c>
      <c r="G272" s="197"/>
      <c r="H272" s="197">
        <v>0</v>
      </c>
      <c r="I272" s="269">
        <f t="shared" si="32"/>
        <v>68538.461538461532</v>
      </c>
      <c r="J272" s="269">
        <f t="shared" si="33"/>
        <v>82287.071307692313</v>
      </c>
      <c r="K272" s="269">
        <f t="shared" si="34"/>
        <v>411230.76923076919</v>
      </c>
      <c r="L272" s="269">
        <f t="shared" si="35"/>
        <v>137076.92307692306</v>
      </c>
      <c r="M272" s="200">
        <f t="shared" si="31"/>
        <v>0</v>
      </c>
      <c r="N272" s="200">
        <f t="shared" si="31"/>
        <v>0</v>
      </c>
      <c r="O272" s="200">
        <f t="shared" si="31"/>
        <v>0</v>
      </c>
      <c r="P272" s="238">
        <f t="shared" si="30"/>
        <v>0</v>
      </c>
      <c r="Q272" s="187">
        <f t="shared" si="36"/>
        <v>0</v>
      </c>
    </row>
    <row r="273" spans="1:17" ht="13.9" x14ac:dyDescent="0.4">
      <c r="A273" s="58" t="str">
        <f>'Cont. Centre Assets'!A273</f>
        <v>EGR</v>
      </c>
      <c r="B273" s="58">
        <f>'Cont. Centre Assets'!B273</f>
        <v>44</v>
      </c>
      <c r="C273" t="str">
        <f>'Cont. Centre Assets'!C273</f>
        <v>Toodyay West to Avon Yard</v>
      </c>
      <c r="D273" s="204">
        <f>'DORC build-up'!I217</f>
        <v>1.1000000000000001</v>
      </c>
      <c r="E273" s="197">
        <v>3</v>
      </c>
      <c r="F273" s="197">
        <v>1</v>
      </c>
      <c r="G273" s="197"/>
      <c r="H273" s="197">
        <v>0</v>
      </c>
      <c r="I273" s="269">
        <f t="shared" si="32"/>
        <v>68538.461538461532</v>
      </c>
      <c r="J273" s="269">
        <f t="shared" si="33"/>
        <v>82287.071307692313</v>
      </c>
      <c r="K273" s="269">
        <f t="shared" si="34"/>
        <v>411230.76923076919</v>
      </c>
      <c r="L273" s="269">
        <f t="shared" si="35"/>
        <v>137076.92307692306</v>
      </c>
      <c r="M273" s="200">
        <f t="shared" si="31"/>
        <v>226176.92307692306</v>
      </c>
      <c r="N273" s="200">
        <f t="shared" si="31"/>
        <v>90515.778438461552</v>
      </c>
      <c r="O273" s="200">
        <f t="shared" si="31"/>
        <v>0</v>
      </c>
      <c r="P273" s="238">
        <f t="shared" si="30"/>
        <v>0</v>
      </c>
      <c r="Q273" s="187">
        <f t="shared" si="36"/>
        <v>316692.7015153846</v>
      </c>
    </row>
    <row r="274" spans="1:17" ht="13.9" x14ac:dyDescent="0.4">
      <c r="A274" s="58" t="str">
        <f>'Cont. Centre Assets'!A274</f>
        <v>EGR</v>
      </c>
      <c r="B274" s="58">
        <f>'Cont. Centre Assets'!B274</f>
        <v>44</v>
      </c>
      <c r="C274" t="str">
        <f>'Cont. Centre Assets'!C274</f>
        <v>Avon Yard</v>
      </c>
      <c r="D274" s="204">
        <f>'DORC build-up'!I218</f>
        <v>1.2</v>
      </c>
      <c r="E274" s="197">
        <v>0</v>
      </c>
      <c r="F274" s="197">
        <v>0</v>
      </c>
      <c r="G274" s="197"/>
      <c r="H274" s="197">
        <v>0</v>
      </c>
      <c r="I274" s="269">
        <f t="shared" si="32"/>
        <v>68538.461538461532</v>
      </c>
      <c r="J274" s="269">
        <f t="shared" si="33"/>
        <v>82287.071307692313</v>
      </c>
      <c r="K274" s="269">
        <f t="shared" si="34"/>
        <v>411230.76923076919</v>
      </c>
      <c r="L274" s="269">
        <f t="shared" si="35"/>
        <v>137076.92307692306</v>
      </c>
      <c r="M274" s="200">
        <f t="shared" si="31"/>
        <v>0</v>
      </c>
      <c r="N274" s="200">
        <f t="shared" si="31"/>
        <v>0</v>
      </c>
      <c r="O274" s="200">
        <f t="shared" si="31"/>
        <v>0</v>
      </c>
      <c r="P274" s="238">
        <f t="shared" si="30"/>
        <v>0</v>
      </c>
      <c r="Q274" s="187">
        <f t="shared" si="36"/>
        <v>0</v>
      </c>
    </row>
    <row r="275" spans="1:17" ht="13.9" x14ac:dyDescent="0.4">
      <c r="A275" s="58" t="str">
        <f>'Cont. Centre Assets'!A275</f>
        <v>Metro</v>
      </c>
      <c r="B275" s="58">
        <f>'Cont. Centre Assets'!B275</f>
        <v>45</v>
      </c>
      <c r="C275" t="str">
        <f>'Cont. Centre Assets'!C275</f>
        <v>Midland to Woodbridge South</v>
      </c>
      <c r="D275" s="204">
        <f>'DORC build-up'!I219</f>
        <v>1</v>
      </c>
      <c r="E275" s="197">
        <v>0</v>
      </c>
      <c r="F275" s="197">
        <v>0</v>
      </c>
      <c r="G275" s="197"/>
      <c r="H275" s="197">
        <v>0</v>
      </c>
      <c r="I275" s="269">
        <f t="shared" si="32"/>
        <v>68538.461538461532</v>
      </c>
      <c r="J275" s="269">
        <f t="shared" si="33"/>
        <v>82287.071307692313</v>
      </c>
      <c r="K275" s="269">
        <f t="shared" si="34"/>
        <v>411230.76923076919</v>
      </c>
      <c r="L275" s="269">
        <f t="shared" si="35"/>
        <v>137076.92307692306</v>
      </c>
      <c r="M275" s="200">
        <f t="shared" si="31"/>
        <v>0</v>
      </c>
      <c r="N275" s="200">
        <f t="shared" si="31"/>
        <v>0</v>
      </c>
      <c r="O275" s="200">
        <f t="shared" si="31"/>
        <v>0</v>
      </c>
      <c r="P275" s="238">
        <f t="shared" si="31"/>
        <v>0</v>
      </c>
      <c r="Q275" s="187">
        <f t="shared" si="36"/>
        <v>0</v>
      </c>
    </row>
    <row r="276" spans="1:17" ht="13.9" x14ac:dyDescent="0.4">
      <c r="A276" s="58" t="str">
        <f>'Cont. Centre Assets'!A276</f>
        <v>Metro</v>
      </c>
      <c r="B276" s="58">
        <f>'Cont. Centre Assets'!B276</f>
        <v>45</v>
      </c>
      <c r="C276" t="str">
        <f>'Cont. Centre Assets'!C276</f>
        <v>Woodbridge West to Woodbridge South</v>
      </c>
      <c r="D276" s="204">
        <f>'DORC build-up'!I220</f>
        <v>1</v>
      </c>
      <c r="E276" s="197">
        <v>0</v>
      </c>
      <c r="F276" s="197">
        <v>0</v>
      </c>
      <c r="G276" s="197"/>
      <c r="H276" s="197">
        <v>0</v>
      </c>
      <c r="I276" s="269">
        <f t="shared" si="32"/>
        <v>68538.461538461532</v>
      </c>
      <c r="J276" s="269">
        <f t="shared" si="33"/>
        <v>82287.071307692313</v>
      </c>
      <c r="K276" s="269">
        <f t="shared" si="34"/>
        <v>411230.76923076919</v>
      </c>
      <c r="L276" s="269">
        <f t="shared" si="35"/>
        <v>137076.92307692306</v>
      </c>
      <c r="M276" s="200">
        <f t="shared" ref="M276:P289" si="37">E276*I276*$D276</f>
        <v>0</v>
      </c>
      <c r="N276" s="200">
        <f t="shared" si="37"/>
        <v>0</v>
      </c>
      <c r="O276" s="200">
        <f t="shared" si="37"/>
        <v>0</v>
      </c>
      <c r="P276" s="238">
        <f t="shared" si="37"/>
        <v>0</v>
      </c>
      <c r="Q276" s="187">
        <f t="shared" si="36"/>
        <v>0</v>
      </c>
    </row>
    <row r="277" spans="1:17" ht="13.9" x14ac:dyDescent="0.4">
      <c r="A277" s="58" t="str">
        <f>'Cont. Centre Assets'!A277</f>
        <v>Metro</v>
      </c>
      <c r="B277" s="58">
        <f>'Cont. Centre Assets'!B277</f>
        <v>45</v>
      </c>
      <c r="C277" t="str">
        <f>'Cont. Centre Assets'!C277</f>
        <v>Woodbridge South to Forrestfield</v>
      </c>
      <c r="D277" s="204">
        <f>'DORC build-up'!I221</f>
        <v>1</v>
      </c>
      <c r="E277" s="197">
        <v>0</v>
      </c>
      <c r="F277" s="197">
        <v>0</v>
      </c>
      <c r="G277" s="197"/>
      <c r="H277" s="197">
        <v>0</v>
      </c>
      <c r="I277" s="269">
        <f t="shared" si="32"/>
        <v>68538.461538461532</v>
      </c>
      <c r="J277" s="269">
        <f t="shared" si="33"/>
        <v>82287.071307692313</v>
      </c>
      <c r="K277" s="269">
        <f t="shared" si="34"/>
        <v>411230.76923076919</v>
      </c>
      <c r="L277" s="269">
        <f t="shared" si="35"/>
        <v>137076.92307692306</v>
      </c>
      <c r="M277" s="200">
        <f t="shared" si="37"/>
        <v>0</v>
      </c>
      <c r="N277" s="200">
        <f t="shared" si="37"/>
        <v>0</v>
      </c>
      <c r="O277" s="200">
        <f t="shared" si="37"/>
        <v>0</v>
      </c>
      <c r="P277" s="238">
        <f t="shared" si="37"/>
        <v>0</v>
      </c>
      <c r="Q277" s="187">
        <f t="shared" si="36"/>
        <v>0</v>
      </c>
    </row>
    <row r="278" spans="1:17" ht="13.9" x14ac:dyDescent="0.4">
      <c r="A278" s="58" t="str">
        <f>'Cont. Centre Assets'!A278</f>
        <v>Metro</v>
      </c>
      <c r="B278" s="58">
        <f>'Cont. Centre Assets'!B278</f>
        <v>45</v>
      </c>
      <c r="C278" t="str">
        <f>'Cont. Centre Assets'!C278</f>
        <v>Forrestfield</v>
      </c>
      <c r="D278" s="204">
        <f>'DORC build-up'!I222</f>
        <v>1</v>
      </c>
      <c r="E278" s="197">
        <v>0</v>
      </c>
      <c r="F278" s="197">
        <v>0</v>
      </c>
      <c r="G278" s="197"/>
      <c r="H278" s="197">
        <v>0</v>
      </c>
      <c r="I278" s="269">
        <f t="shared" si="32"/>
        <v>68538.461538461532</v>
      </c>
      <c r="J278" s="269">
        <f t="shared" si="33"/>
        <v>82287.071307692313</v>
      </c>
      <c r="K278" s="269">
        <f t="shared" si="34"/>
        <v>411230.76923076919</v>
      </c>
      <c r="L278" s="269">
        <f t="shared" si="35"/>
        <v>137076.92307692306</v>
      </c>
      <c r="M278" s="200">
        <f t="shared" si="37"/>
        <v>0</v>
      </c>
      <c r="N278" s="200">
        <f t="shared" si="37"/>
        <v>0</v>
      </c>
      <c r="O278" s="200">
        <f t="shared" si="37"/>
        <v>0</v>
      </c>
      <c r="P278" s="238">
        <f t="shared" si="37"/>
        <v>0</v>
      </c>
      <c r="Q278" s="187">
        <f t="shared" si="36"/>
        <v>0</v>
      </c>
    </row>
    <row r="279" spans="1:17" ht="13.9" x14ac:dyDescent="0.4">
      <c r="A279" s="58" t="str">
        <f>'Cont. Centre Assets'!A279</f>
        <v>Metro</v>
      </c>
      <c r="B279" s="58">
        <f>'Cont. Centre Assets'!B279</f>
        <v>45</v>
      </c>
      <c r="C279" t="str">
        <f>'Cont. Centre Assets'!C279</f>
        <v>Forrestfield to Kenwick</v>
      </c>
      <c r="D279" s="204">
        <f>'DORC build-up'!I223</f>
        <v>1</v>
      </c>
      <c r="E279" s="197">
        <v>0</v>
      </c>
      <c r="F279" s="197">
        <v>0</v>
      </c>
      <c r="G279" s="197"/>
      <c r="H279" s="197">
        <v>0</v>
      </c>
      <c r="I279" s="269">
        <f t="shared" si="32"/>
        <v>68538.461538461532</v>
      </c>
      <c r="J279" s="269">
        <f t="shared" si="33"/>
        <v>82287.071307692313</v>
      </c>
      <c r="K279" s="269">
        <f t="shared" si="34"/>
        <v>411230.76923076919</v>
      </c>
      <c r="L279" s="269">
        <f t="shared" si="35"/>
        <v>137076.92307692306</v>
      </c>
      <c r="M279" s="200">
        <f t="shared" si="37"/>
        <v>0</v>
      </c>
      <c r="N279" s="200">
        <f t="shared" si="37"/>
        <v>0</v>
      </c>
      <c r="O279" s="200">
        <f t="shared" si="37"/>
        <v>0</v>
      </c>
      <c r="P279" s="238">
        <f t="shared" si="37"/>
        <v>0</v>
      </c>
      <c r="Q279" s="187">
        <f t="shared" si="36"/>
        <v>0</v>
      </c>
    </row>
    <row r="280" spans="1:17" ht="13.9" x14ac:dyDescent="0.4">
      <c r="A280" s="58" t="str">
        <f>'Cont. Centre Assets'!A280</f>
        <v>Metro</v>
      </c>
      <c r="B280" s="58">
        <f>'Cont. Centre Assets'!B280</f>
        <v>45</v>
      </c>
      <c r="C280" t="str">
        <f>'Cont. Centre Assets'!C280</f>
        <v>Kenwick to Cockburn East</v>
      </c>
      <c r="D280" s="204">
        <f>'DORC build-up'!I224</f>
        <v>1</v>
      </c>
      <c r="E280" s="197">
        <v>1</v>
      </c>
      <c r="F280" s="197">
        <v>0</v>
      </c>
      <c r="G280" s="197"/>
      <c r="H280" s="197">
        <v>0</v>
      </c>
      <c r="I280" s="269">
        <f t="shared" si="32"/>
        <v>68538.461538461532</v>
      </c>
      <c r="J280" s="269">
        <f t="shared" si="33"/>
        <v>82287.071307692313</v>
      </c>
      <c r="K280" s="269">
        <f t="shared" si="34"/>
        <v>411230.76923076919</v>
      </c>
      <c r="L280" s="269">
        <f t="shared" si="35"/>
        <v>137076.92307692306</v>
      </c>
      <c r="M280" s="200">
        <f t="shared" si="37"/>
        <v>68538.461538461532</v>
      </c>
      <c r="N280" s="200">
        <f t="shared" si="37"/>
        <v>0</v>
      </c>
      <c r="O280" s="200">
        <f t="shared" si="37"/>
        <v>0</v>
      </c>
      <c r="P280" s="238">
        <f t="shared" si="37"/>
        <v>0</v>
      </c>
      <c r="Q280" s="187">
        <f t="shared" si="36"/>
        <v>68538.461538461532</v>
      </c>
    </row>
    <row r="281" spans="1:17" ht="13.9" x14ac:dyDescent="0.4">
      <c r="A281" s="58" t="str">
        <f>'Cont. Centre Assets'!A281</f>
        <v>Metro</v>
      </c>
      <c r="B281" s="58">
        <f>'Cont. Centre Assets'!B281</f>
        <v>45</v>
      </c>
      <c r="C281" t="str">
        <f>'Cont. Centre Assets'!C281</f>
        <v>Cockburn East to Cockburn South</v>
      </c>
      <c r="D281" s="204">
        <f>'DORC build-up'!I225</f>
        <v>1</v>
      </c>
      <c r="E281" s="197">
        <v>1</v>
      </c>
      <c r="F281" s="197">
        <v>0</v>
      </c>
      <c r="G281" s="197"/>
      <c r="H281" s="197">
        <v>0</v>
      </c>
      <c r="I281" s="269">
        <f t="shared" si="32"/>
        <v>68538.461538461532</v>
      </c>
      <c r="J281" s="269">
        <f t="shared" si="33"/>
        <v>82287.071307692313</v>
      </c>
      <c r="K281" s="269">
        <f t="shared" si="34"/>
        <v>411230.76923076919</v>
      </c>
      <c r="L281" s="269">
        <f t="shared" si="35"/>
        <v>137076.92307692306</v>
      </c>
      <c r="M281" s="200">
        <f t="shared" si="37"/>
        <v>68538.461538461532</v>
      </c>
      <c r="N281" s="200">
        <f t="shared" si="37"/>
        <v>0</v>
      </c>
      <c r="O281" s="200">
        <f t="shared" si="37"/>
        <v>0</v>
      </c>
      <c r="P281" s="238">
        <f t="shared" si="37"/>
        <v>0</v>
      </c>
      <c r="Q281" s="187">
        <f t="shared" si="36"/>
        <v>68538.461538461532</v>
      </c>
    </row>
    <row r="282" spans="1:17" ht="13.9" x14ac:dyDescent="0.4">
      <c r="A282" s="58" t="str">
        <f>'Cont. Centre Assets'!A282</f>
        <v>Metro</v>
      </c>
      <c r="B282" s="58">
        <f>'Cont. Centre Assets'!B282</f>
        <v>45</v>
      </c>
      <c r="C282" t="str">
        <f>'Cont. Centre Assets'!C282</f>
        <v>Cockburn South to Kwinana North</v>
      </c>
      <c r="D282" s="204">
        <f>'DORC build-up'!I226</f>
        <v>1</v>
      </c>
      <c r="E282" s="197">
        <v>0</v>
      </c>
      <c r="F282" s="197">
        <v>0</v>
      </c>
      <c r="G282" s="197"/>
      <c r="H282" s="197">
        <v>0</v>
      </c>
      <c r="I282" s="269">
        <f t="shared" si="32"/>
        <v>68538.461538461532</v>
      </c>
      <c r="J282" s="269">
        <f t="shared" si="33"/>
        <v>82287.071307692313</v>
      </c>
      <c r="K282" s="269">
        <f t="shared" si="34"/>
        <v>411230.76923076919</v>
      </c>
      <c r="L282" s="269">
        <f t="shared" si="35"/>
        <v>137076.92307692306</v>
      </c>
      <c r="M282" s="200">
        <f t="shared" si="37"/>
        <v>0</v>
      </c>
      <c r="N282" s="200">
        <f t="shared" si="37"/>
        <v>0</v>
      </c>
      <c r="O282" s="200">
        <f t="shared" si="37"/>
        <v>0</v>
      </c>
      <c r="P282" s="238">
        <f t="shared" si="37"/>
        <v>0</v>
      </c>
      <c r="Q282" s="187">
        <f t="shared" si="36"/>
        <v>0</v>
      </c>
    </row>
    <row r="283" spans="1:17" ht="13.9" x14ac:dyDescent="0.4">
      <c r="A283" s="58" t="str">
        <f>'Cont. Centre Assets'!A283</f>
        <v>Metro</v>
      </c>
      <c r="B283" s="58">
        <f>'Cont. Centre Assets'!B283</f>
        <v>45</v>
      </c>
      <c r="C283" t="str">
        <f>'Cont. Centre Assets'!C283</f>
        <v>Kwinana North to Kwinana West</v>
      </c>
      <c r="D283" s="204">
        <f>'DORC build-up'!I227</f>
        <v>1</v>
      </c>
      <c r="E283" s="197">
        <v>0</v>
      </c>
      <c r="F283" s="197">
        <v>0</v>
      </c>
      <c r="G283" s="197"/>
      <c r="H283" s="197">
        <v>0</v>
      </c>
      <c r="I283" s="269">
        <f t="shared" si="32"/>
        <v>68538.461538461532</v>
      </c>
      <c r="J283" s="269">
        <f t="shared" si="33"/>
        <v>82287.071307692313</v>
      </c>
      <c r="K283" s="269">
        <f t="shared" si="34"/>
        <v>411230.76923076919</v>
      </c>
      <c r="L283" s="269">
        <f t="shared" si="35"/>
        <v>137076.92307692306</v>
      </c>
      <c r="M283" s="200">
        <f t="shared" si="37"/>
        <v>0</v>
      </c>
      <c r="N283" s="200">
        <f t="shared" si="37"/>
        <v>0</v>
      </c>
      <c r="O283" s="200">
        <f t="shared" si="37"/>
        <v>0</v>
      </c>
      <c r="P283" s="238">
        <f t="shared" si="37"/>
        <v>0</v>
      </c>
      <c r="Q283" s="187">
        <f t="shared" si="36"/>
        <v>0</v>
      </c>
    </row>
    <row r="284" spans="1:17" ht="13.9" x14ac:dyDescent="0.4">
      <c r="A284" s="58" t="str">
        <f>'Cont. Centre Assets'!A284</f>
        <v>Metro</v>
      </c>
      <c r="B284" s="58">
        <f>'Cont. Centre Assets'!B284</f>
        <v>45</v>
      </c>
      <c r="C284" t="str">
        <f>'Cont. Centre Assets'!C284</f>
        <v>Kwinana North to Kwinana</v>
      </c>
      <c r="D284" s="204">
        <f>'DORC build-up'!I228</f>
        <v>1</v>
      </c>
      <c r="E284" s="197">
        <v>1</v>
      </c>
      <c r="F284" s="197">
        <v>1</v>
      </c>
      <c r="G284" s="197"/>
      <c r="H284" s="197">
        <v>0</v>
      </c>
      <c r="I284" s="269">
        <f t="shared" si="32"/>
        <v>68538.461538461532</v>
      </c>
      <c r="J284" s="269">
        <f t="shared" si="33"/>
        <v>82287.071307692313</v>
      </c>
      <c r="K284" s="269">
        <f t="shared" si="34"/>
        <v>411230.76923076919</v>
      </c>
      <c r="L284" s="269">
        <f t="shared" si="35"/>
        <v>137076.92307692306</v>
      </c>
      <c r="M284" s="200">
        <f t="shared" si="37"/>
        <v>68538.461538461532</v>
      </c>
      <c r="N284" s="200">
        <f t="shared" si="37"/>
        <v>82287.071307692313</v>
      </c>
      <c r="O284" s="200">
        <f t="shared" si="37"/>
        <v>0</v>
      </c>
      <c r="P284" s="238">
        <f t="shared" si="37"/>
        <v>0</v>
      </c>
      <c r="Q284" s="187">
        <f t="shared" si="36"/>
        <v>150825.53284615383</v>
      </c>
    </row>
    <row r="285" spans="1:17" ht="13.9" x14ac:dyDescent="0.4">
      <c r="A285" s="58" t="str">
        <f>'Cont. Centre Assets'!A285</f>
        <v>Metro</v>
      </c>
      <c r="B285" s="58">
        <f>'Cont. Centre Assets'!B285</f>
        <v>45</v>
      </c>
      <c r="C285" t="str">
        <f>'Cont. Centre Assets'!C285</f>
        <v>Kwinana West to Kwinana KBT</v>
      </c>
      <c r="D285" s="204">
        <f>'DORC build-up'!I229</f>
        <v>1</v>
      </c>
      <c r="E285" s="197">
        <v>0</v>
      </c>
      <c r="F285" s="197">
        <v>0</v>
      </c>
      <c r="G285" s="197"/>
      <c r="H285" s="197">
        <v>0</v>
      </c>
      <c r="I285" s="269">
        <f t="shared" si="32"/>
        <v>68538.461538461532</v>
      </c>
      <c r="J285" s="269">
        <f t="shared" si="33"/>
        <v>82287.071307692313</v>
      </c>
      <c r="K285" s="269">
        <f t="shared" si="34"/>
        <v>411230.76923076919</v>
      </c>
      <c r="L285" s="269">
        <f t="shared" si="35"/>
        <v>137076.92307692306</v>
      </c>
      <c r="M285" s="200">
        <f t="shared" si="37"/>
        <v>0</v>
      </c>
      <c r="N285" s="200">
        <f t="shared" si="37"/>
        <v>0</v>
      </c>
      <c r="O285" s="200">
        <f t="shared" si="37"/>
        <v>0</v>
      </c>
      <c r="P285" s="238">
        <f t="shared" si="37"/>
        <v>0</v>
      </c>
      <c r="Q285" s="187">
        <f t="shared" si="36"/>
        <v>0</v>
      </c>
    </row>
    <row r="286" spans="1:17" ht="13.9" x14ac:dyDescent="0.4">
      <c r="A286" s="58" t="str">
        <f>'Cont. Centre Assets'!A286</f>
        <v>Metro</v>
      </c>
      <c r="B286" s="58">
        <f>'Cont. Centre Assets'!B286</f>
        <v>46</v>
      </c>
      <c r="C286" t="str">
        <f>'Cont. Centre Assets'!C286</f>
        <v>Cockburn North to Cockburn East</v>
      </c>
      <c r="D286" s="204">
        <f>'DORC build-up'!I230</f>
        <v>1</v>
      </c>
      <c r="E286" s="197">
        <v>0</v>
      </c>
      <c r="F286" s="197">
        <v>0</v>
      </c>
      <c r="G286" s="197"/>
      <c r="H286" s="197">
        <v>0</v>
      </c>
      <c r="I286" s="269">
        <f t="shared" si="32"/>
        <v>68538.461538461532</v>
      </c>
      <c r="J286" s="269">
        <f t="shared" si="33"/>
        <v>82287.071307692313</v>
      </c>
      <c r="K286" s="269">
        <f t="shared" si="34"/>
        <v>411230.76923076919</v>
      </c>
      <c r="L286" s="269">
        <f t="shared" si="35"/>
        <v>137076.92307692306</v>
      </c>
      <c r="M286" s="200">
        <f t="shared" si="37"/>
        <v>0</v>
      </c>
      <c r="N286" s="200">
        <f t="shared" si="37"/>
        <v>0</v>
      </c>
      <c r="O286" s="200">
        <f t="shared" si="37"/>
        <v>0</v>
      </c>
      <c r="P286" s="238">
        <f t="shared" si="37"/>
        <v>0</v>
      </c>
      <c r="Q286" s="187">
        <f t="shared" si="36"/>
        <v>0</v>
      </c>
    </row>
    <row r="287" spans="1:17" ht="13.9" x14ac:dyDescent="0.4">
      <c r="A287" s="58" t="str">
        <f>'Cont. Centre Assets'!A287</f>
        <v>Metro</v>
      </c>
      <c r="B287" s="58">
        <f>'Cont. Centre Assets'!B287</f>
        <v>47</v>
      </c>
      <c r="C287" t="str">
        <f>'Cont. Centre Assets'!C287</f>
        <v>Cockburn North to Cockburn South</v>
      </c>
      <c r="D287" s="204">
        <f>'DORC build-up'!I231</f>
        <v>1</v>
      </c>
      <c r="E287" s="197">
        <v>0</v>
      </c>
      <c r="F287" s="197">
        <v>0</v>
      </c>
      <c r="G287" s="197"/>
      <c r="H287" s="197">
        <v>0</v>
      </c>
      <c r="I287" s="269">
        <f t="shared" si="32"/>
        <v>68538.461538461532</v>
      </c>
      <c r="J287" s="269">
        <f t="shared" si="33"/>
        <v>82287.071307692313</v>
      </c>
      <c r="K287" s="269">
        <f t="shared" si="34"/>
        <v>411230.76923076919</v>
      </c>
      <c r="L287" s="269">
        <f t="shared" si="35"/>
        <v>137076.92307692306</v>
      </c>
      <c r="M287" s="200">
        <f t="shared" si="37"/>
        <v>0</v>
      </c>
      <c r="N287" s="200">
        <f t="shared" si="37"/>
        <v>0</v>
      </c>
      <c r="O287" s="200">
        <f t="shared" si="37"/>
        <v>0</v>
      </c>
      <c r="P287" s="238">
        <f t="shared" si="37"/>
        <v>0</v>
      </c>
      <c r="Q287" s="187">
        <f t="shared" si="36"/>
        <v>0</v>
      </c>
    </row>
    <row r="288" spans="1:17" ht="13.9" x14ac:dyDescent="0.4">
      <c r="A288" s="58" t="str">
        <f>'Cont. Centre Assets'!A288</f>
        <v>Sidings &amp; Other</v>
      </c>
      <c r="B288" s="58">
        <f>'Cont. Centre Assets'!B288</f>
        <v>48</v>
      </c>
      <c r="C288" t="str">
        <f>'Cont. Centre Assets'!C288</f>
        <v>Kwinana West to Kwinana FPA</v>
      </c>
      <c r="D288" s="204">
        <f>'DORC build-up'!I232</f>
        <v>1</v>
      </c>
      <c r="E288" s="197">
        <v>0</v>
      </c>
      <c r="F288" s="197">
        <v>0</v>
      </c>
      <c r="G288" s="197"/>
      <c r="H288" s="197">
        <v>0</v>
      </c>
      <c r="I288" s="269">
        <f t="shared" si="32"/>
        <v>68538.461538461532</v>
      </c>
      <c r="J288" s="269">
        <f t="shared" si="33"/>
        <v>82287.071307692313</v>
      </c>
      <c r="K288" s="269">
        <f t="shared" si="34"/>
        <v>411230.76923076919</v>
      </c>
      <c r="L288" s="269">
        <f t="shared" si="35"/>
        <v>137076.92307692306</v>
      </c>
      <c r="M288" s="200">
        <f t="shared" si="37"/>
        <v>0</v>
      </c>
      <c r="N288" s="200">
        <f t="shared" si="37"/>
        <v>0</v>
      </c>
      <c r="O288" s="200">
        <f t="shared" si="37"/>
        <v>0</v>
      </c>
      <c r="P288" s="238">
        <f t="shared" si="37"/>
        <v>0</v>
      </c>
      <c r="Q288" s="187">
        <f t="shared" si="36"/>
        <v>0</v>
      </c>
    </row>
    <row r="289" spans="1:17" ht="13.9" x14ac:dyDescent="0.4">
      <c r="A289" s="58" t="str">
        <f>'Cont. Centre Assets'!A289</f>
        <v>Sidings &amp; Other</v>
      </c>
      <c r="B289" s="58">
        <f>'Cont. Centre Assets'!B289</f>
        <v>48</v>
      </c>
      <c r="C289" t="str">
        <f>'Cont. Centre Assets'!C289</f>
        <v>Kwinana FPA to Kwinana CBH</v>
      </c>
      <c r="D289" s="204">
        <f>'DORC build-up'!I233</f>
        <v>1</v>
      </c>
      <c r="E289" s="197">
        <v>0</v>
      </c>
      <c r="F289" s="197">
        <v>0</v>
      </c>
      <c r="G289" s="197"/>
      <c r="H289" s="197">
        <v>0</v>
      </c>
      <c r="I289" s="269">
        <f t="shared" si="32"/>
        <v>68538.461538461532</v>
      </c>
      <c r="J289" s="269">
        <f t="shared" si="33"/>
        <v>82287.071307692313</v>
      </c>
      <c r="K289" s="269">
        <f t="shared" si="34"/>
        <v>411230.76923076919</v>
      </c>
      <c r="L289" s="269">
        <f t="shared" si="35"/>
        <v>137076.92307692306</v>
      </c>
      <c r="M289" s="200">
        <f t="shared" si="37"/>
        <v>0</v>
      </c>
      <c r="N289" s="200">
        <f t="shared" si="37"/>
        <v>0</v>
      </c>
      <c r="O289" s="200">
        <f t="shared" si="37"/>
        <v>0</v>
      </c>
      <c r="P289" s="238">
        <f t="shared" si="37"/>
        <v>0</v>
      </c>
      <c r="Q289" s="187">
        <f t="shared" si="36"/>
        <v>0</v>
      </c>
    </row>
    <row r="290" spans="1:17" ht="5.0999999999999996" customHeight="1" x14ac:dyDescent="0.35"/>
    <row r="291" spans="1:17" ht="13.9" x14ac:dyDescent="0.4">
      <c r="A291" s="148"/>
      <c r="B291" s="148"/>
      <c r="C291" s="147" t="s">
        <v>57</v>
      </c>
      <c r="D291" s="148"/>
      <c r="E291" s="201">
        <f>E67</f>
        <v>83</v>
      </c>
      <c r="F291" s="201">
        <f>F67</f>
        <v>35</v>
      </c>
      <c r="G291" s="201">
        <f t="shared" ref="G291:Q291" si="38">G67</f>
        <v>1</v>
      </c>
      <c r="H291" s="201">
        <f t="shared" si="38"/>
        <v>162</v>
      </c>
      <c r="I291" s="201">
        <f t="shared" si="38"/>
        <v>0</v>
      </c>
      <c r="J291" s="201">
        <f t="shared" si="38"/>
        <v>0</v>
      </c>
      <c r="K291" s="201">
        <f t="shared" si="38"/>
        <v>0</v>
      </c>
      <c r="L291" s="201">
        <f t="shared" si="38"/>
        <v>0</v>
      </c>
      <c r="M291" s="201">
        <f t="shared" si="38"/>
        <v>7354176.9230769258</v>
      </c>
      <c r="N291" s="201">
        <f t="shared" si="38"/>
        <v>3678232.0874538459</v>
      </c>
      <c r="O291" s="201">
        <f t="shared" si="38"/>
        <v>575723.07692307688</v>
      </c>
      <c r="P291" s="201">
        <f t="shared" si="38"/>
        <v>29074015.384615395</v>
      </c>
      <c r="Q291" s="201">
        <f t="shared" si="38"/>
        <v>40682147.472069182</v>
      </c>
    </row>
    <row r="292" spans="1:17" x14ac:dyDescent="0.35"/>
    <row r="293" spans="1:17" s="66" customFormat="1" ht="13.9" x14ac:dyDescent="0.4">
      <c r="A293" s="66" t="s">
        <v>73</v>
      </c>
    </row>
    <row r="294" spans="1:17" x14ac:dyDescent="0.35"/>
  </sheetData>
  <pageMargins left="0.7" right="0.7" top="0.75" bottom="0.75" header="0.3" footer="0.3"/>
  <headerFooter>
    <oddHeader>&amp;C&amp;"Aptos"&amp;10&amp;K000000 OFFICIAL&amp;1#_x000D_</oddHeader>
  </headerFooter>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FF2C-46E1-4561-B8E2-C3424BFD2AF7}">
  <sheetPr>
    <tabColor theme="0" tint="-0.249977111117893"/>
  </sheetPr>
  <dimension ref="A1:M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5" width="15.625" customWidth="1"/>
    <col min="6" max="6" width="18" customWidth="1"/>
    <col min="7" max="7" width="15" customWidth="1"/>
    <col min="8" max="11" width="20.5" customWidth="1"/>
    <col min="12" max="12" width="1.625" customWidth="1"/>
    <col min="13" max="13" width="12.125" hidden="1" customWidth="1"/>
    <col min="14" max="16384" width="9" hidden="1"/>
  </cols>
  <sheetData>
    <row r="1" spans="1:11" ht="17.649999999999999" x14ac:dyDescent="0.5">
      <c r="A1" s="126" t="str">
        <f>'DORC build-up'!A1</f>
        <v>Economic Regulation Authority</v>
      </c>
      <c r="B1" s="126"/>
    </row>
    <row r="2" spans="1:11" ht="17.649999999999999" x14ac:dyDescent="0.5">
      <c r="A2" s="126" t="str">
        <f>'DORC build-up'!A2</f>
        <v>ARC Depreciated Optimised Replacement Cost</v>
      </c>
      <c r="B2" s="126"/>
    </row>
    <row r="3" spans="1:11" ht="17.649999999999999" x14ac:dyDescent="0.5">
      <c r="A3" s="126" t="str">
        <f>'DORC build-up'!A3</f>
        <v>Dec 2024 $</v>
      </c>
      <c r="B3" s="126"/>
    </row>
    <row r="4" spans="1:11" x14ac:dyDescent="0.35"/>
    <row r="5" spans="1:11" ht="15" x14ac:dyDescent="0.4">
      <c r="C5" s="23" t="s">
        <v>753</v>
      </c>
      <c r="D5" s="170">
        <f>I67</f>
        <v>118114550.81281622</v>
      </c>
    </row>
    <row r="6" spans="1:11" ht="5.0999999999999996" customHeight="1" x14ac:dyDescent="0.35"/>
    <row r="7" spans="1:11" ht="41.65" hidden="1" outlineLevel="1" x14ac:dyDescent="0.5">
      <c r="A7" s="18"/>
      <c r="B7" s="18"/>
      <c r="C7" s="22"/>
      <c r="D7" s="22"/>
      <c r="E7" s="20"/>
      <c r="F7" s="1" t="s">
        <v>391</v>
      </c>
      <c r="G7" s="1" t="s">
        <v>392</v>
      </c>
      <c r="H7" s="1" t="s">
        <v>393</v>
      </c>
      <c r="I7" s="1" t="s">
        <v>587</v>
      </c>
      <c r="J7" s="1" t="s">
        <v>588</v>
      </c>
    </row>
    <row r="8" spans="1:11" ht="17.649999999999999" hidden="1" outlineLevel="1" x14ac:dyDescent="0.5">
      <c r="A8" s="18"/>
      <c r="B8" s="18"/>
      <c r="C8" s="22"/>
      <c r="D8" s="22"/>
      <c r="E8" s="20"/>
      <c r="F8" s="10">
        <v>0.05</v>
      </c>
      <c r="G8" s="10">
        <v>0.3</v>
      </c>
      <c r="H8" s="10">
        <v>9.5000000000000001E-2</v>
      </c>
      <c r="I8" s="10">
        <v>0.35</v>
      </c>
      <c r="J8" s="10">
        <v>0.2</v>
      </c>
    </row>
    <row r="9" spans="1:11" ht="17.649999999999999" hidden="1" outlineLevel="1" x14ac:dyDescent="0.5">
      <c r="A9" s="18"/>
      <c r="B9" s="18"/>
      <c r="C9" s="22"/>
      <c r="D9" s="22"/>
      <c r="E9" s="20"/>
      <c r="F9" s="10">
        <v>0.05</v>
      </c>
      <c r="G9" s="10">
        <v>0.1</v>
      </c>
      <c r="H9" s="10">
        <v>9.5000000000000001E-2</v>
      </c>
      <c r="I9" s="10">
        <v>0.35</v>
      </c>
      <c r="J9" s="10">
        <v>0.2</v>
      </c>
    </row>
    <row r="10" spans="1:11" ht="17.649999999999999" hidden="1" outlineLevel="1" x14ac:dyDescent="0.5">
      <c r="A10" s="18"/>
      <c r="B10" s="18"/>
      <c r="C10" s="22"/>
      <c r="D10" s="22"/>
      <c r="E10" s="20"/>
    </row>
    <row r="11" spans="1:11" ht="17.649999999999999" hidden="1" outlineLevel="1" x14ac:dyDescent="0.5">
      <c r="A11" s="18"/>
      <c r="B11" s="18"/>
      <c r="F11" s="336" t="s">
        <v>395</v>
      </c>
      <c r="G11" s="336"/>
      <c r="H11" s="336"/>
      <c r="I11" s="336"/>
      <c r="J11" s="336"/>
    </row>
    <row r="12" spans="1:11" ht="55.5" hidden="1" outlineLevel="1" x14ac:dyDescent="0.5">
      <c r="A12" s="18"/>
      <c r="B12" s="18"/>
      <c r="C12" s="1" t="s">
        <v>59</v>
      </c>
      <c r="D12" s="1"/>
      <c r="E12" s="1" t="s">
        <v>721</v>
      </c>
      <c r="F12" s="1" t="s">
        <v>391</v>
      </c>
      <c r="G12" s="1" t="s">
        <v>392</v>
      </c>
      <c r="H12" s="1" t="s">
        <v>397</v>
      </c>
      <c r="I12" s="1" t="s">
        <v>587</v>
      </c>
      <c r="J12" s="1" t="s">
        <v>589</v>
      </c>
      <c r="K12" s="1" t="s">
        <v>398</v>
      </c>
    </row>
    <row r="13" spans="1:11" ht="17.649999999999999" hidden="1" outlineLevel="1" x14ac:dyDescent="0.5">
      <c r="A13" s="18"/>
      <c r="B13" s="18"/>
      <c r="C13" s="31" t="s">
        <v>754</v>
      </c>
      <c r="D13" s="202"/>
      <c r="E13" s="163">
        <f>F13/(1+F$8)</f>
        <v>562429.92418478068</v>
      </c>
      <c r="F13" s="163">
        <f>G13/(1+G$8)</f>
        <v>590551.42039401969</v>
      </c>
      <c r="G13" s="163">
        <f>H13/(1+H$8)</f>
        <v>767716.84651222557</v>
      </c>
      <c r="H13" s="188">
        <v>840649.94693088694</v>
      </c>
      <c r="I13" s="163">
        <f>H13*(1+I$8)</f>
        <v>1134877.4283566976</v>
      </c>
      <c r="J13" s="163">
        <f>I13*(1+J$8)</f>
        <v>1361852.9140280371</v>
      </c>
      <c r="K13" s="164">
        <f>J13</f>
        <v>1361852.9140280371</v>
      </c>
    </row>
    <row r="14" spans="1:11" ht="17.649999999999999" hidden="1" outlineLevel="1" x14ac:dyDescent="0.5">
      <c r="A14" s="18"/>
      <c r="B14" s="18"/>
      <c r="C14" s="31" t="s">
        <v>755</v>
      </c>
      <c r="D14" s="202"/>
      <c r="E14" s="235">
        <f>E13</f>
        <v>562429.92418478068</v>
      </c>
      <c r="F14" s="235">
        <f>E14*(1+F$9)</f>
        <v>590551.42039401969</v>
      </c>
      <c r="G14" s="235">
        <f>F14*(1+G$9)</f>
        <v>649606.56243342173</v>
      </c>
      <c r="H14" s="235">
        <f>G14*(1+H$9)</f>
        <v>711319.18586459674</v>
      </c>
      <c r="I14" s="178">
        <f>H14*(1+I$9)</f>
        <v>960280.90091720561</v>
      </c>
      <c r="J14" s="178">
        <f>I14*(1+J$9)</f>
        <v>1152337.0811006466</v>
      </c>
      <c r="K14" s="213">
        <f>J14</f>
        <v>1152337.0811006466</v>
      </c>
    </row>
    <row r="15" spans="1:11" ht="17.649999999999999" hidden="1" outlineLevel="1" x14ac:dyDescent="0.5">
      <c r="A15" s="18"/>
      <c r="B15" s="18"/>
      <c r="C15" s="175" t="s">
        <v>481</v>
      </c>
      <c r="D15" s="176"/>
      <c r="E15" s="207"/>
      <c r="F15" s="207"/>
      <c r="G15" s="207"/>
      <c r="H15" s="207"/>
      <c r="I15" s="207"/>
      <c r="J15" s="207"/>
      <c r="K15" s="208"/>
    </row>
    <row r="16" spans="1:11"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9" ht="30" customHeight="1" x14ac:dyDescent="0.35">
      <c r="A65" s="1" t="str">
        <f>Comms!A65</f>
        <v>Network Group</v>
      </c>
      <c r="B65" s="1" t="str">
        <f>Comms!B65</f>
        <v>Route Number</v>
      </c>
      <c r="C65" s="1" t="s">
        <v>81</v>
      </c>
      <c r="D65" s="1" t="s">
        <v>83</v>
      </c>
      <c r="E65" s="1" t="str">
        <f>'DORC build-up'!H8</f>
        <v>Route Length (km)</v>
      </c>
      <c r="F65" s="1" t="s">
        <v>732</v>
      </c>
      <c r="G65" s="1" t="s">
        <v>733</v>
      </c>
      <c r="H65" s="1" t="s">
        <v>734</v>
      </c>
      <c r="I65" s="1" t="s">
        <v>735</v>
      </c>
    </row>
    <row r="66" spans="1:9" x14ac:dyDescent="0.35"/>
    <row r="67" spans="1:9" ht="13.9" x14ac:dyDescent="0.4">
      <c r="A67" s="30"/>
      <c r="B67" s="30"/>
      <c r="C67" s="13" t="s">
        <v>57</v>
      </c>
      <c r="D67" s="30"/>
      <c r="E67" s="185">
        <f t="shared" ref="E67" si="0">SUM(E69:E289)</f>
        <v>5269.6365200000009</v>
      </c>
      <c r="F67" s="185">
        <f>SUM(F69:F289)</f>
        <v>78</v>
      </c>
      <c r="G67" s="144"/>
      <c r="H67" s="185">
        <f>SUM(H69:H289)</f>
        <v>118114550.81281623</v>
      </c>
      <c r="I67" s="215">
        <f>SUM(I69:I289)</f>
        <v>118114550.81281622</v>
      </c>
    </row>
    <row r="68" spans="1:9" x14ac:dyDescent="0.35"/>
    <row r="69" spans="1:9" ht="13.9" x14ac:dyDescent="0.4">
      <c r="A69" s="58" t="str">
        <f>Comms!A69</f>
        <v>EGR</v>
      </c>
      <c r="B69" s="58">
        <f>Comms!B69</f>
        <v>1</v>
      </c>
      <c r="C69" t="str">
        <f>Comms!C69</f>
        <v>Avon Yard to West Merredin</v>
      </c>
      <c r="D69" s="204">
        <f>'DORC build-up'!I13</f>
        <v>1.3</v>
      </c>
      <c r="E69" s="232">
        <f>'DORC build-up'!H13</f>
        <v>181.9222</v>
      </c>
      <c r="F69" s="197">
        <v>7</v>
      </c>
      <c r="G69" s="291">
        <f t="shared" ref="G69:G132" si="1">K$14</f>
        <v>1152337.0811006466</v>
      </c>
      <c r="H69" s="200">
        <f t="shared" ref="H69:H132" si="2">F69*G69*D69</f>
        <v>10486267.438015886</v>
      </c>
      <c r="I69" s="187">
        <f t="shared" ref="I69:I132" si="3">H$67*E69/E$67</f>
        <v>4077635.8776030559</v>
      </c>
    </row>
    <row r="70" spans="1:9" ht="13.9" x14ac:dyDescent="0.4">
      <c r="A70" s="58" t="str">
        <f>Comms!A70</f>
        <v>EGR</v>
      </c>
      <c r="B70" s="58">
        <f>Comms!B70</f>
        <v>1</v>
      </c>
      <c r="C70" t="str">
        <f>Comms!C70</f>
        <v>West Merredin</v>
      </c>
      <c r="D70" s="204">
        <f>'DORC build-up'!I14</f>
        <v>1.3</v>
      </c>
      <c r="E70" s="232">
        <f>'DORC build-up'!H14</f>
        <v>4.5090000000000003</v>
      </c>
      <c r="F70" s="197"/>
      <c r="G70" s="291">
        <f t="shared" si="1"/>
        <v>1152337.0811006466</v>
      </c>
      <c r="H70" s="200">
        <f t="shared" si="2"/>
        <v>0</v>
      </c>
      <c r="I70" s="187">
        <f t="shared" si="3"/>
        <v>101065.51136756361</v>
      </c>
    </row>
    <row r="71" spans="1:9" ht="13.9" x14ac:dyDescent="0.4">
      <c r="A71" s="58" t="str">
        <f>Comms!A71</f>
        <v>EGR</v>
      </c>
      <c r="B71" s="58">
        <f>Comms!B71</f>
        <v>1</v>
      </c>
      <c r="C71" t="str">
        <f>Comms!C71</f>
        <v>West Merredin to Merredin</v>
      </c>
      <c r="D71" s="204">
        <f>'DORC build-up'!I15</f>
        <v>1.3</v>
      </c>
      <c r="E71" s="232">
        <f>'DORC build-up'!H15</f>
        <v>2.5297999999999998</v>
      </c>
      <c r="F71" s="197"/>
      <c r="G71" s="291">
        <f t="shared" si="1"/>
        <v>1152337.0811006466</v>
      </c>
      <c r="H71" s="200">
        <f t="shared" si="2"/>
        <v>0</v>
      </c>
      <c r="I71" s="187">
        <f t="shared" si="3"/>
        <v>56703.37783492179</v>
      </c>
    </row>
    <row r="72" spans="1:9" ht="13.9" x14ac:dyDescent="0.4">
      <c r="A72" s="58" t="str">
        <f>Comms!A72</f>
        <v>EGR</v>
      </c>
      <c r="B72" s="58">
        <f>Comms!B72</f>
        <v>1</v>
      </c>
      <c r="C72" t="str">
        <f>Comms!C72</f>
        <v>Merredin</v>
      </c>
      <c r="D72" s="204">
        <f>'DORC build-up'!I16</f>
        <v>1.3</v>
      </c>
      <c r="E72" s="232">
        <f>'DORC build-up'!H16</f>
        <v>3.6720000000000002</v>
      </c>
      <c r="F72" s="197"/>
      <c r="G72" s="291">
        <f t="shared" si="1"/>
        <v>1152337.0811006466</v>
      </c>
      <c r="H72" s="200">
        <f t="shared" si="2"/>
        <v>0</v>
      </c>
      <c r="I72" s="187">
        <f t="shared" si="3"/>
        <v>82304.847580770365</v>
      </c>
    </row>
    <row r="73" spans="1:9" ht="13.9" x14ac:dyDescent="0.4">
      <c r="A73" s="58" t="str">
        <f>Comms!A73</f>
        <v>EGR</v>
      </c>
      <c r="B73" s="58">
        <f>Comms!B73</f>
        <v>1</v>
      </c>
      <c r="C73" t="str">
        <f>Comms!C73</f>
        <v>Merredin to Southern Cross</v>
      </c>
      <c r="D73" s="204">
        <f>'DORC build-up'!I17</f>
        <v>1.4</v>
      </c>
      <c r="E73" s="232">
        <f>'DORC build-up'!H17</f>
        <v>131.96799999999999</v>
      </c>
      <c r="F73" s="197">
        <v>3</v>
      </c>
      <c r="G73" s="291">
        <f t="shared" si="1"/>
        <v>1152337.0811006466</v>
      </c>
      <c r="H73" s="200">
        <f t="shared" si="2"/>
        <v>4839815.740622716</v>
      </c>
      <c r="I73" s="187">
        <f t="shared" si="3"/>
        <v>2957953.7378919125</v>
      </c>
    </row>
    <row r="74" spans="1:9" ht="13.9" x14ac:dyDescent="0.4">
      <c r="A74" s="58" t="str">
        <f>Comms!A74</f>
        <v>EGR</v>
      </c>
      <c r="B74" s="58">
        <f>Comms!B74</f>
        <v>1</v>
      </c>
      <c r="C74" t="str">
        <f>Comms!C74</f>
        <v>Southern Cross</v>
      </c>
      <c r="D74" s="204">
        <f>'DORC build-up'!I18</f>
        <v>0</v>
      </c>
      <c r="E74" s="232">
        <f>'DORC build-up'!H18</f>
        <v>0</v>
      </c>
      <c r="F74" s="197"/>
      <c r="G74" s="291">
        <f t="shared" si="1"/>
        <v>1152337.0811006466</v>
      </c>
      <c r="H74" s="200">
        <f t="shared" si="2"/>
        <v>0</v>
      </c>
      <c r="I74" s="187">
        <f t="shared" si="3"/>
        <v>0</v>
      </c>
    </row>
    <row r="75" spans="1:9" ht="13.9" x14ac:dyDescent="0.4">
      <c r="A75" s="58" t="str">
        <f>Comms!A75</f>
        <v>EGR</v>
      </c>
      <c r="B75" s="58">
        <f>Comms!B75</f>
        <v>1</v>
      </c>
      <c r="C75" t="str">
        <f>Comms!C75</f>
        <v>Southern Cross to Koolyanobbing East</v>
      </c>
      <c r="D75" s="204">
        <f>'DORC build-up'!I19</f>
        <v>1.4</v>
      </c>
      <c r="E75" s="232">
        <f>'DORC build-up'!H19</f>
        <v>60.7363</v>
      </c>
      <c r="F75" s="197"/>
      <c r="G75" s="291">
        <f t="shared" si="1"/>
        <v>1152337.0811006466</v>
      </c>
      <c r="H75" s="200">
        <f t="shared" si="2"/>
        <v>0</v>
      </c>
      <c r="I75" s="187">
        <f t="shared" si="3"/>
        <v>1361354.0071132742</v>
      </c>
    </row>
    <row r="76" spans="1:9" ht="13.9" x14ac:dyDescent="0.4">
      <c r="A76" s="58" t="str">
        <f>Comms!A76</f>
        <v>EGR</v>
      </c>
      <c r="B76" s="58">
        <f>Comms!B76</f>
        <v>1</v>
      </c>
      <c r="C76" t="str">
        <f>Comms!C76</f>
        <v>Koolyanobbing East to Mount Walton</v>
      </c>
      <c r="D76" s="204">
        <f>'DORC build-up'!I20</f>
        <v>1.4</v>
      </c>
      <c r="E76" s="232">
        <f>'DORC build-up'!H20</f>
        <v>85.379300000000001</v>
      </c>
      <c r="F76" s="197">
        <v>2</v>
      </c>
      <c r="G76" s="291">
        <f t="shared" si="1"/>
        <v>1152337.0811006466</v>
      </c>
      <c r="H76" s="200">
        <f t="shared" si="2"/>
        <v>3226543.8270818102</v>
      </c>
      <c r="I76" s="187">
        <f t="shared" si="3"/>
        <v>1913706.5013760531</v>
      </c>
    </row>
    <row r="77" spans="1:9" ht="13.9" x14ac:dyDescent="0.4">
      <c r="A77" s="58" t="str">
        <f>Comms!A77</f>
        <v>EGR</v>
      </c>
      <c r="B77" s="58">
        <f>Comms!B77</f>
        <v>1</v>
      </c>
      <c r="C77" t="str">
        <f>Comms!C77</f>
        <v>Mount Walton to West Kalgoorlie West</v>
      </c>
      <c r="D77" s="204">
        <f>'DORC build-up'!I21</f>
        <v>1.4</v>
      </c>
      <c r="E77" s="232">
        <f>'DORC build-up'!H21</f>
        <v>115.663</v>
      </c>
      <c r="F77" s="197">
        <v>3</v>
      </c>
      <c r="G77" s="291">
        <f t="shared" si="1"/>
        <v>1152337.0811006466</v>
      </c>
      <c r="H77" s="200">
        <f t="shared" si="2"/>
        <v>4839815.740622716</v>
      </c>
      <c r="I77" s="187">
        <f t="shared" si="3"/>
        <v>2592490.6279233773</v>
      </c>
    </row>
    <row r="78" spans="1:9" ht="13.9" x14ac:dyDescent="0.4">
      <c r="A78" s="58" t="str">
        <f>Comms!A78</f>
        <v>EGR</v>
      </c>
      <c r="B78" s="58">
        <f>Comms!B78</f>
        <v>1</v>
      </c>
      <c r="C78" t="str">
        <f>Comms!C78</f>
        <v>West Kalgoorlie West to West Kalgoorlie</v>
      </c>
      <c r="D78" s="204">
        <f>'DORC build-up'!I22</f>
        <v>1.4</v>
      </c>
      <c r="E78" s="232">
        <f>'DORC build-up'!H22</f>
        <v>7.9610000000000003</v>
      </c>
      <c r="F78" s="197"/>
      <c r="G78" s="291">
        <f t="shared" si="1"/>
        <v>1152337.0811006466</v>
      </c>
      <c r="H78" s="200">
        <f t="shared" si="2"/>
        <v>0</v>
      </c>
      <c r="I78" s="187">
        <f t="shared" si="3"/>
        <v>178439.24062922463</v>
      </c>
    </row>
    <row r="79" spans="1:9" ht="13.9" x14ac:dyDescent="0.4">
      <c r="A79" s="58" t="str">
        <f>Comms!A79</f>
        <v>EGR</v>
      </c>
      <c r="B79" s="58">
        <f>Comms!B79</f>
        <v>1</v>
      </c>
      <c r="C79" t="str">
        <f>Comms!C79</f>
        <v>West Kalgoorlie</v>
      </c>
      <c r="D79" s="204">
        <f>'DORC build-up'!I23</f>
        <v>1.4</v>
      </c>
      <c r="E79" s="232">
        <f>'DORC build-up'!H23</f>
        <v>3.214</v>
      </c>
      <c r="F79" s="197"/>
      <c r="G79" s="291">
        <f t="shared" si="1"/>
        <v>1152337.0811006466</v>
      </c>
      <c r="H79" s="200">
        <f t="shared" si="2"/>
        <v>0</v>
      </c>
      <c r="I79" s="187">
        <f t="shared" si="3"/>
        <v>72039.155807351824</v>
      </c>
    </row>
    <row r="80" spans="1:9" ht="13.9" x14ac:dyDescent="0.4">
      <c r="A80" s="58" t="str">
        <f>Comms!A80</f>
        <v>EGR</v>
      </c>
      <c r="B80" s="58">
        <f>Comms!B80</f>
        <v>1</v>
      </c>
      <c r="C80" t="str">
        <f>Comms!C80</f>
        <v>West Kalgoorlie to Kalgoorlie</v>
      </c>
      <c r="D80" s="204">
        <f>'DORC build-up'!I24</f>
        <v>1.4</v>
      </c>
      <c r="E80" s="232">
        <f>'DORC build-up'!H24</f>
        <v>4.9400000000000004</v>
      </c>
      <c r="F80" s="197"/>
      <c r="G80" s="291">
        <f t="shared" si="1"/>
        <v>1152337.0811006466</v>
      </c>
      <c r="H80" s="200">
        <f t="shared" si="2"/>
        <v>0</v>
      </c>
      <c r="I80" s="187">
        <f t="shared" si="3"/>
        <v>110726.02043818234</v>
      </c>
    </row>
    <row r="81" spans="1:9" ht="13.9" x14ac:dyDescent="0.4">
      <c r="A81" s="58" t="str">
        <f>Comms!A81</f>
        <v>EGR</v>
      </c>
      <c r="B81" s="58">
        <f>Comms!B81</f>
        <v>1</v>
      </c>
      <c r="C81" t="str">
        <f>Comms!C81</f>
        <v>Kalgoorlie</v>
      </c>
      <c r="D81" s="204">
        <f>'DORC build-up'!I25</f>
        <v>1.4</v>
      </c>
      <c r="E81" s="232">
        <f>'DORC build-up'!H25</f>
        <v>1.0149999999999999</v>
      </c>
      <c r="F81" s="197">
        <v>1</v>
      </c>
      <c r="G81" s="291">
        <f t="shared" si="1"/>
        <v>1152337.0811006466</v>
      </c>
      <c r="H81" s="200">
        <f t="shared" si="2"/>
        <v>1613271.9135409051</v>
      </c>
      <c r="I81" s="187">
        <f t="shared" si="3"/>
        <v>22750.386790436249</v>
      </c>
    </row>
    <row r="82" spans="1:9" ht="13.9" x14ac:dyDescent="0.4">
      <c r="A82" s="58" t="str">
        <f>Comms!A82</f>
        <v>EGR</v>
      </c>
      <c r="B82" s="58">
        <f>Comms!B82</f>
        <v>1</v>
      </c>
      <c r="C82" t="str">
        <f>Comms!C82</f>
        <v>Kalgoorlie to Parkeston (border)</v>
      </c>
      <c r="D82" s="204">
        <f>'DORC build-up'!I26</f>
        <v>1.4</v>
      </c>
      <c r="E82" s="232">
        <f>'DORC build-up'!H26</f>
        <v>0.495</v>
      </c>
      <c r="F82" s="197"/>
      <c r="G82" s="291">
        <f t="shared" si="1"/>
        <v>1152337.0811006466</v>
      </c>
      <c r="H82" s="200">
        <f t="shared" si="2"/>
        <v>0</v>
      </c>
      <c r="I82" s="187">
        <f t="shared" si="3"/>
        <v>11095.016217996004</v>
      </c>
    </row>
    <row r="83" spans="1:9" ht="13.9" x14ac:dyDescent="0.4">
      <c r="A83" s="58" t="str">
        <f>Comms!A83</f>
        <v>Metro</v>
      </c>
      <c r="B83" s="58">
        <f>Comms!B83</f>
        <v>2</v>
      </c>
      <c r="C83" t="str">
        <f>Comms!C83</f>
        <v>Forrestfield South to Kewdale</v>
      </c>
      <c r="D83" s="204">
        <f>'DORC build-up'!I27</f>
        <v>1</v>
      </c>
      <c r="E83" s="232">
        <f>'DORC build-up'!H27</f>
        <v>3.0670000000000002</v>
      </c>
      <c r="F83" s="197"/>
      <c r="G83" s="291">
        <f t="shared" si="1"/>
        <v>1152337.0811006466</v>
      </c>
      <c r="H83" s="200">
        <f t="shared" si="2"/>
        <v>0</v>
      </c>
      <c r="I83" s="187">
        <f t="shared" si="3"/>
        <v>68744.272203219691</v>
      </c>
    </row>
    <row r="84" spans="1:9" ht="13.9" x14ac:dyDescent="0.4">
      <c r="A84" s="58" t="str">
        <f>Comms!A84</f>
        <v>LBL</v>
      </c>
      <c r="B84" s="58">
        <f>Comms!B84</f>
        <v>3</v>
      </c>
      <c r="C84" t="str">
        <f>Comms!C84</f>
        <v>Kalgoorlie to Menzies</v>
      </c>
      <c r="D84" s="204">
        <f>'DORC build-up'!I28</f>
        <v>1.5</v>
      </c>
      <c r="E84" s="232">
        <f>'DORC build-up'!H28</f>
        <v>131.691</v>
      </c>
      <c r="F84" s="197"/>
      <c r="G84" s="291">
        <f t="shared" si="1"/>
        <v>1152337.0811006466</v>
      </c>
      <c r="H84" s="200">
        <f t="shared" si="2"/>
        <v>0</v>
      </c>
      <c r="I84" s="187">
        <f t="shared" si="3"/>
        <v>2951745.0116446703</v>
      </c>
    </row>
    <row r="85" spans="1:9" ht="13.9" x14ac:dyDescent="0.4">
      <c r="A85" s="58" t="str">
        <f>Comms!A85</f>
        <v>LBL</v>
      </c>
      <c r="B85" s="58">
        <f>Comms!B85</f>
        <v>3</v>
      </c>
      <c r="C85" t="str">
        <f>Comms!C85</f>
        <v>Menzies</v>
      </c>
      <c r="D85" s="204">
        <f>'DORC build-up'!I29</f>
        <v>0</v>
      </c>
      <c r="E85" s="232">
        <f>'DORC build-up'!H29</f>
        <v>0</v>
      </c>
      <c r="F85" s="197"/>
      <c r="G85" s="291">
        <f t="shared" si="1"/>
        <v>1152337.0811006466</v>
      </c>
      <c r="H85" s="200">
        <f t="shared" si="2"/>
        <v>0</v>
      </c>
      <c r="I85" s="187">
        <f t="shared" si="3"/>
        <v>0</v>
      </c>
    </row>
    <row r="86" spans="1:9" ht="13.9" x14ac:dyDescent="0.4">
      <c r="A86" s="58" t="str">
        <f>Comms!A86</f>
        <v>LBL</v>
      </c>
      <c r="B86" s="58">
        <f>Comms!B86</f>
        <v>3</v>
      </c>
      <c r="C86" t="str">
        <f>Comms!C86</f>
        <v>Menzies to Malcolm</v>
      </c>
      <c r="D86" s="204">
        <f>'DORC build-up'!I30</f>
        <v>1.5</v>
      </c>
      <c r="E86" s="232">
        <f>'DORC build-up'!H30</f>
        <v>106.578</v>
      </c>
      <c r="F86" s="197"/>
      <c r="G86" s="291">
        <f t="shared" si="1"/>
        <v>1152337.0811006466</v>
      </c>
      <c r="H86" s="200">
        <f t="shared" si="2"/>
        <v>0</v>
      </c>
      <c r="I86" s="187">
        <f t="shared" si="3"/>
        <v>2388857.8555183397</v>
      </c>
    </row>
    <row r="87" spans="1:9" ht="13.9" x14ac:dyDescent="0.4">
      <c r="A87" s="58" t="str">
        <f>Comms!A87</f>
        <v>LBL</v>
      </c>
      <c r="B87" s="58">
        <f>Comms!B87</f>
        <v>3</v>
      </c>
      <c r="C87" t="str">
        <f>Comms!C87</f>
        <v>Malcolm</v>
      </c>
      <c r="D87" s="204">
        <f>'DORC build-up'!I31</f>
        <v>0</v>
      </c>
      <c r="E87" s="232">
        <f>'DORC build-up'!H31</f>
        <v>0</v>
      </c>
      <c r="F87" s="197"/>
      <c r="G87" s="291">
        <f t="shared" si="1"/>
        <v>1152337.0811006466</v>
      </c>
      <c r="H87" s="200">
        <f t="shared" si="2"/>
        <v>0</v>
      </c>
      <c r="I87" s="187">
        <f t="shared" si="3"/>
        <v>0</v>
      </c>
    </row>
    <row r="88" spans="1:9" ht="13.9" x14ac:dyDescent="0.4">
      <c r="A88" s="58" t="str">
        <f>Comms!A88</f>
        <v>LBL</v>
      </c>
      <c r="B88" s="58">
        <f>Comms!B88</f>
        <v>3</v>
      </c>
      <c r="C88" t="str">
        <f>Comms!C88</f>
        <v>Malcolm to Leonora</v>
      </c>
      <c r="D88" s="204">
        <f>'DORC build-up'!I32</f>
        <v>1.5</v>
      </c>
      <c r="E88" s="232">
        <f>'DORC build-up'!H32</f>
        <v>25.134</v>
      </c>
      <c r="F88" s="197">
        <v>1</v>
      </c>
      <c r="G88" s="291">
        <f t="shared" si="1"/>
        <v>1152337.0811006466</v>
      </c>
      <c r="H88" s="200">
        <f t="shared" si="2"/>
        <v>1728505.6216509701</v>
      </c>
      <c r="I88" s="187">
        <f t="shared" si="3"/>
        <v>563357.85378406371</v>
      </c>
    </row>
    <row r="89" spans="1:9" ht="13.9" x14ac:dyDescent="0.4">
      <c r="A89" s="58" t="str">
        <f>Comms!A89</f>
        <v>LBL</v>
      </c>
      <c r="B89" s="58">
        <f>Comms!B89</f>
        <v>3</v>
      </c>
      <c r="C89" t="str">
        <f>Comms!C89</f>
        <v>Leonora</v>
      </c>
      <c r="D89" s="204">
        <f>'DORC build-up'!I33</f>
        <v>1.5</v>
      </c>
      <c r="E89" s="232">
        <f>'DORC build-up'!H33</f>
        <v>2.25</v>
      </c>
      <c r="F89" s="197"/>
      <c r="G89" s="291">
        <f t="shared" si="1"/>
        <v>1152337.0811006466</v>
      </c>
      <c r="H89" s="200">
        <f t="shared" si="2"/>
        <v>0</v>
      </c>
      <c r="I89" s="187">
        <f t="shared" si="3"/>
        <v>50431.891899981842</v>
      </c>
    </row>
    <row r="90" spans="1:9" ht="13.9" x14ac:dyDescent="0.4">
      <c r="A90" s="58" t="str">
        <f>Comms!A90</f>
        <v>EBL</v>
      </c>
      <c r="B90" s="58">
        <f>Comms!B90</f>
        <v>4</v>
      </c>
      <c r="C90" t="str">
        <f>Comms!C90</f>
        <v>West Kalgoorlie West to West Kalgoorlie South</v>
      </c>
      <c r="D90" s="204">
        <f>'DORC build-up'!I34</f>
        <v>1.5</v>
      </c>
      <c r="E90" s="232">
        <f>'DORC build-up'!H34</f>
        <v>2.0649999999999999</v>
      </c>
      <c r="F90" s="197"/>
      <c r="G90" s="291">
        <f t="shared" si="1"/>
        <v>1152337.0811006466</v>
      </c>
      <c r="H90" s="200">
        <f t="shared" si="2"/>
        <v>0</v>
      </c>
      <c r="I90" s="187">
        <f t="shared" si="3"/>
        <v>46285.269677094439</v>
      </c>
    </row>
    <row r="91" spans="1:9" ht="13.9" x14ac:dyDescent="0.4">
      <c r="A91" s="58" t="str">
        <f>Comms!A91</f>
        <v>EBL</v>
      </c>
      <c r="B91" s="58">
        <f>Comms!B91</f>
        <v>4</v>
      </c>
      <c r="C91" t="str">
        <f>Comms!C91</f>
        <v>West Kalgoorlie to West Kalgoorlie South</v>
      </c>
      <c r="D91" s="204">
        <f>'DORC build-up'!I35</f>
        <v>1.5</v>
      </c>
      <c r="E91" s="232">
        <f>'DORC build-up'!H35</f>
        <v>2.68</v>
      </c>
      <c r="F91" s="197"/>
      <c r="G91" s="291">
        <f t="shared" si="1"/>
        <v>1152337.0811006466</v>
      </c>
      <c r="H91" s="200">
        <f t="shared" si="2"/>
        <v>0</v>
      </c>
      <c r="I91" s="187">
        <f t="shared" si="3"/>
        <v>60069.986796422818</v>
      </c>
    </row>
    <row r="92" spans="1:9" ht="13.9" x14ac:dyDescent="0.4">
      <c r="A92" s="58" t="str">
        <f>Comms!A92</f>
        <v>EBL</v>
      </c>
      <c r="B92" s="58">
        <f>Comms!B92</f>
        <v>5</v>
      </c>
      <c r="C92" t="str">
        <f>Comms!C92</f>
        <v>West Kalgoorlie South to Hampton Terminal</v>
      </c>
      <c r="D92" s="204">
        <f>'DORC build-up'!I36</f>
        <v>1.5</v>
      </c>
      <c r="E92" s="232">
        <f>'DORC build-up'!H36</f>
        <v>11.84857</v>
      </c>
      <c r="F92" s="197"/>
      <c r="G92" s="291">
        <f t="shared" si="1"/>
        <v>1152337.0811006466</v>
      </c>
      <c r="H92" s="200">
        <f t="shared" si="2"/>
        <v>0</v>
      </c>
      <c r="I92" s="187">
        <f t="shared" si="3"/>
        <v>265575.91173749685</v>
      </c>
    </row>
    <row r="93" spans="1:9" ht="13.9" x14ac:dyDescent="0.4">
      <c r="A93" s="58" t="str">
        <f>Comms!A93</f>
        <v>EBL</v>
      </c>
      <c r="B93" s="58">
        <f>Comms!B93</f>
        <v>5</v>
      </c>
      <c r="C93" t="str">
        <f>Comms!C93</f>
        <v>Hampton Terminal</v>
      </c>
      <c r="D93" s="204">
        <f>'DORC build-up'!I37</f>
        <v>1.5</v>
      </c>
      <c r="E93" s="232">
        <f>'DORC build-up'!H37</f>
        <v>0.751</v>
      </c>
      <c r="F93" s="197"/>
      <c r="G93" s="291">
        <f t="shared" si="1"/>
        <v>1152337.0811006466</v>
      </c>
      <c r="H93" s="200">
        <f t="shared" si="2"/>
        <v>0</v>
      </c>
      <c r="I93" s="187">
        <f t="shared" si="3"/>
        <v>16833.044807505048</v>
      </c>
    </row>
    <row r="94" spans="1:9" ht="13.9" x14ac:dyDescent="0.4">
      <c r="A94" s="58" t="str">
        <f>Comms!A94</f>
        <v>EBL</v>
      </c>
      <c r="B94" s="58">
        <f>Comms!B94</f>
        <v>5</v>
      </c>
      <c r="C94" t="str">
        <f>Comms!C94</f>
        <v>Hampton Terminal to Hampton</v>
      </c>
      <c r="D94" s="204">
        <f>'DORC build-up'!I38</f>
        <v>1.5</v>
      </c>
      <c r="E94" s="232">
        <f>'DORC build-up'!H38</f>
        <v>4.9320000000000004</v>
      </c>
      <c r="F94" s="197">
        <v>1</v>
      </c>
      <c r="G94" s="291">
        <f t="shared" si="1"/>
        <v>1152337.0811006466</v>
      </c>
      <c r="H94" s="200">
        <f t="shared" si="2"/>
        <v>1728505.6216509701</v>
      </c>
      <c r="I94" s="187">
        <f t="shared" si="3"/>
        <v>110546.7070447602</v>
      </c>
    </row>
    <row r="95" spans="1:9" ht="13.9" x14ac:dyDescent="0.4">
      <c r="A95" s="58" t="str">
        <f>Comms!A95</f>
        <v>EBL</v>
      </c>
      <c r="B95" s="58">
        <f>Comms!B95</f>
        <v>5</v>
      </c>
      <c r="C95" t="str">
        <f>Comms!C95</f>
        <v>Hampton</v>
      </c>
      <c r="D95" s="204">
        <f>'DORC build-up'!I39</f>
        <v>0</v>
      </c>
      <c r="E95" s="232">
        <f>'DORC build-up'!H39</f>
        <v>0</v>
      </c>
      <c r="F95" s="197"/>
      <c r="G95" s="291">
        <f t="shared" si="1"/>
        <v>1152337.0811006466</v>
      </c>
      <c r="H95" s="200">
        <f t="shared" si="2"/>
        <v>0</v>
      </c>
      <c r="I95" s="187">
        <f t="shared" si="3"/>
        <v>0</v>
      </c>
    </row>
    <row r="96" spans="1:9" ht="13.9" x14ac:dyDescent="0.4">
      <c r="A96" s="58" t="str">
        <f>Comms!A96</f>
        <v>EBL</v>
      </c>
      <c r="B96" s="58">
        <f>Comms!B96</f>
        <v>5</v>
      </c>
      <c r="C96" t="str">
        <f>Comms!C96</f>
        <v>Hampton to Kambalda</v>
      </c>
      <c r="D96" s="204">
        <f>'DORC build-up'!I40</f>
        <v>1.5</v>
      </c>
      <c r="E96" s="232">
        <f>'DORC build-up'!H40</f>
        <v>39.442999999999998</v>
      </c>
      <c r="F96" s="197">
        <v>1</v>
      </c>
      <c r="G96" s="291">
        <f t="shared" si="1"/>
        <v>1152337.0811006466</v>
      </c>
      <c r="H96" s="200">
        <f t="shared" si="2"/>
        <v>1728505.6216509701</v>
      </c>
      <c r="I96" s="187">
        <f t="shared" si="3"/>
        <v>884082.27209377044</v>
      </c>
    </row>
    <row r="97" spans="1:9" ht="13.9" x14ac:dyDescent="0.4">
      <c r="A97" s="58" t="str">
        <f>Comms!A97</f>
        <v>EBL</v>
      </c>
      <c r="B97" s="58">
        <f>Comms!B97</f>
        <v>5</v>
      </c>
      <c r="C97" t="str">
        <f>Comms!C97</f>
        <v>Kambalda to Salmon Gums</v>
      </c>
      <c r="D97" s="204">
        <f>'DORC build-up'!I41</f>
        <v>1.5</v>
      </c>
      <c r="E97" s="232">
        <f>'DORC build-up'!H41</f>
        <v>234.959</v>
      </c>
      <c r="F97" s="197">
        <v>5</v>
      </c>
      <c r="G97" s="291">
        <f t="shared" si="1"/>
        <v>1152337.0811006466</v>
      </c>
      <c r="H97" s="200">
        <f t="shared" si="2"/>
        <v>8642528.1082548499</v>
      </c>
      <c r="I97" s="187">
        <f t="shared" si="3"/>
        <v>5266411.9506345922</v>
      </c>
    </row>
    <row r="98" spans="1:9" ht="13.9" x14ac:dyDescent="0.4">
      <c r="A98" s="58" t="str">
        <f>Comms!A98</f>
        <v>EBL</v>
      </c>
      <c r="B98" s="58">
        <f>Comms!B98</f>
        <v>5</v>
      </c>
      <c r="C98" t="str">
        <f>Comms!C98</f>
        <v>Salmon Gums to Esperance</v>
      </c>
      <c r="D98" s="204">
        <f>'DORC build-up'!I42</f>
        <v>1.5</v>
      </c>
      <c r="E98" s="232">
        <f>'DORC build-up'!H42</f>
        <v>108.51300000000001</v>
      </c>
      <c r="F98" s="197">
        <v>3</v>
      </c>
      <c r="G98" s="291">
        <f t="shared" si="1"/>
        <v>1152337.0811006466</v>
      </c>
      <c r="H98" s="200">
        <f t="shared" si="2"/>
        <v>5185516.8649529107</v>
      </c>
      <c r="I98" s="187">
        <f t="shared" si="3"/>
        <v>2432229.2825523238</v>
      </c>
    </row>
    <row r="99" spans="1:9" ht="13.9" x14ac:dyDescent="0.4">
      <c r="A99" s="58" t="str">
        <f>Comms!A99</f>
        <v>EBL</v>
      </c>
      <c r="B99" s="58">
        <f>Comms!B99</f>
        <v>5</v>
      </c>
      <c r="C99" t="str">
        <f>Comms!C99</f>
        <v>Esperance</v>
      </c>
      <c r="D99" s="204">
        <f>'DORC build-up'!I43</f>
        <v>0</v>
      </c>
      <c r="E99" s="232">
        <f>'DORC build-up'!H43</f>
        <v>0</v>
      </c>
      <c r="F99" s="197"/>
      <c r="G99" s="291">
        <f t="shared" si="1"/>
        <v>1152337.0811006466</v>
      </c>
      <c r="H99" s="200">
        <f t="shared" si="2"/>
        <v>0</v>
      </c>
      <c r="I99" s="187">
        <f t="shared" si="3"/>
        <v>0</v>
      </c>
    </row>
    <row r="100" spans="1:9" ht="13.9" x14ac:dyDescent="0.4">
      <c r="A100" s="58" t="str">
        <f>Comms!A100</f>
        <v>EBL</v>
      </c>
      <c r="B100" s="58">
        <f>Comms!B100</f>
        <v>5</v>
      </c>
      <c r="C100" t="str">
        <f>Comms!C100</f>
        <v>Esperance to Esperance Wharf</v>
      </c>
      <c r="D100" s="204">
        <f>'DORC build-up'!I44</f>
        <v>1.5</v>
      </c>
      <c r="E100" s="232">
        <f>'DORC build-up'!H44</f>
        <v>9.0869999999999997</v>
      </c>
      <c r="F100" s="197">
        <v>1</v>
      </c>
      <c r="G100" s="291">
        <f t="shared" si="1"/>
        <v>1152337.0811006466</v>
      </c>
      <c r="H100" s="200">
        <f t="shared" si="2"/>
        <v>1728505.6216509701</v>
      </c>
      <c r="I100" s="187">
        <f t="shared" si="3"/>
        <v>203677.60075339332</v>
      </c>
    </row>
    <row r="101" spans="1:9" ht="13.9" x14ac:dyDescent="0.4">
      <c r="A101" s="58" t="str">
        <f>Comms!A101</f>
        <v>EBL</v>
      </c>
      <c r="B101" s="58">
        <f>Comms!B101</f>
        <v>5</v>
      </c>
      <c r="C101" t="str">
        <f>Comms!C101</f>
        <v>Esperance Wharf</v>
      </c>
      <c r="D101" s="204">
        <f>'DORC build-up'!I45</f>
        <v>1.5</v>
      </c>
      <c r="E101" s="232">
        <f>'DORC build-up'!H45</f>
        <v>1.7230000000000001</v>
      </c>
      <c r="F101" s="197"/>
      <c r="G101" s="291">
        <f t="shared" si="1"/>
        <v>1152337.0811006466</v>
      </c>
      <c r="H101" s="200">
        <f t="shared" si="2"/>
        <v>0</v>
      </c>
      <c r="I101" s="187">
        <f t="shared" si="3"/>
        <v>38619.622108297204</v>
      </c>
    </row>
    <row r="102" spans="1:9" ht="13.9" x14ac:dyDescent="0.4">
      <c r="A102" s="58" t="str">
        <f>Comms!A102</f>
        <v>EBL</v>
      </c>
      <c r="B102" s="58">
        <f>Comms!B102</f>
        <v>6</v>
      </c>
      <c r="C102" t="str">
        <f>Comms!C102</f>
        <v>Kambalda to Redmine</v>
      </c>
      <c r="D102" s="204">
        <f>'DORC build-up'!I46</f>
        <v>1.5</v>
      </c>
      <c r="E102" s="232">
        <f>'DORC build-up'!H46</f>
        <v>6.4109999999999996</v>
      </c>
      <c r="F102" s="197"/>
      <c r="G102" s="291">
        <f t="shared" si="1"/>
        <v>1152337.0811006466</v>
      </c>
      <c r="H102" s="200">
        <f t="shared" si="2"/>
        <v>0</v>
      </c>
      <c r="I102" s="187">
        <f t="shared" si="3"/>
        <v>143697.27065368157</v>
      </c>
    </row>
    <row r="103" spans="1:9" ht="13.9" x14ac:dyDescent="0.4">
      <c r="A103" s="58" t="str">
        <f>Comms!A103</f>
        <v>Sidings &amp; Other</v>
      </c>
      <c r="B103" s="58">
        <f>Comms!B103</f>
        <v>7</v>
      </c>
      <c r="C103" t="str">
        <f>Comms!C103</f>
        <v>Cockburn North to Robb Jetty (SG)</v>
      </c>
      <c r="D103" s="204">
        <f>'DORC build-up'!I47</f>
        <v>1</v>
      </c>
      <c r="E103" s="232">
        <f>'DORC build-up'!H47</f>
        <v>7.3979999999999997</v>
      </c>
      <c r="F103" s="197"/>
      <c r="G103" s="291">
        <f t="shared" si="1"/>
        <v>1152337.0811006466</v>
      </c>
      <c r="H103" s="200">
        <f t="shared" si="2"/>
        <v>0</v>
      </c>
      <c r="I103" s="187">
        <f t="shared" si="3"/>
        <v>165820.06056714026</v>
      </c>
    </row>
    <row r="104" spans="1:9" ht="13.9" x14ac:dyDescent="0.4">
      <c r="A104" s="58" t="str">
        <f>Comms!A104</f>
        <v>CBH Sidings SG</v>
      </c>
      <c r="B104" s="58">
        <f>Comms!B104</f>
        <v>8</v>
      </c>
      <c r="C104" t="str">
        <f>Comms!C104</f>
        <v>Avon Yard</v>
      </c>
      <c r="D104" s="204">
        <f>'DORC build-up'!I48</f>
        <v>1.3</v>
      </c>
      <c r="E104" s="232">
        <f>'DORC build-up'!H48</f>
        <v>2.6789999999999998</v>
      </c>
      <c r="F104" s="197">
        <v>1</v>
      </c>
      <c r="G104" s="291">
        <f t="shared" si="1"/>
        <v>1152337.0811006466</v>
      </c>
      <c r="H104" s="200">
        <f t="shared" si="2"/>
        <v>1498038.2054308406</v>
      </c>
      <c r="I104" s="187">
        <f t="shared" si="3"/>
        <v>60047.572622245039</v>
      </c>
    </row>
    <row r="105" spans="1:9" ht="13.9" x14ac:dyDescent="0.4">
      <c r="A105" s="58" t="str">
        <f>Comms!A105</f>
        <v>CBH Sidings SG</v>
      </c>
      <c r="B105" s="58">
        <f>Comms!B105</f>
        <v>8</v>
      </c>
      <c r="C105" t="str">
        <f>Comms!C105</f>
        <v>Bodallin</v>
      </c>
      <c r="D105" s="204">
        <f>'DORC build-up'!I49</f>
        <v>1.4</v>
      </c>
      <c r="E105" s="232">
        <f>'DORC build-up'!H49</f>
        <v>1.1080000000000001</v>
      </c>
      <c r="F105" s="197"/>
      <c r="G105" s="291">
        <f t="shared" si="1"/>
        <v>1152337.0811006466</v>
      </c>
      <c r="H105" s="200">
        <f t="shared" si="2"/>
        <v>0</v>
      </c>
      <c r="I105" s="187">
        <f t="shared" si="3"/>
        <v>24834.904988968836</v>
      </c>
    </row>
    <row r="106" spans="1:9" ht="13.9" x14ac:dyDescent="0.4">
      <c r="A106" s="58" t="str">
        <f>Comms!A106</f>
        <v>CBH Sidings SG</v>
      </c>
      <c r="B106" s="58">
        <f>Comms!B106</f>
        <v>8</v>
      </c>
      <c r="C106" t="str">
        <f>Comms!C106</f>
        <v>Burracoppin</v>
      </c>
      <c r="D106" s="204">
        <f>'DORC build-up'!I50</f>
        <v>1.4</v>
      </c>
      <c r="E106" s="232">
        <f>'DORC build-up'!H50</f>
        <v>1.1839999999999999</v>
      </c>
      <c r="F106" s="197"/>
      <c r="G106" s="291">
        <f t="shared" si="1"/>
        <v>1152337.0811006466</v>
      </c>
      <c r="H106" s="200">
        <f t="shared" si="2"/>
        <v>0</v>
      </c>
      <c r="I106" s="187">
        <f t="shared" si="3"/>
        <v>26538.382226479327</v>
      </c>
    </row>
    <row r="107" spans="1:9" ht="13.9" x14ac:dyDescent="0.4">
      <c r="A107" s="58" t="str">
        <f>Comms!A107</f>
        <v>CBH Sidings SG</v>
      </c>
      <c r="B107" s="58">
        <f>Comms!B107</f>
        <v>8</v>
      </c>
      <c r="C107" t="str">
        <f>Comms!C107</f>
        <v>Carrabin</v>
      </c>
      <c r="D107" s="204">
        <f>'DORC build-up'!I51</f>
        <v>1.4</v>
      </c>
      <c r="E107" s="232">
        <f>'DORC build-up'!H51</f>
        <v>1.2869999999999999</v>
      </c>
      <c r="F107" s="197"/>
      <c r="G107" s="291">
        <f t="shared" si="1"/>
        <v>1152337.0811006466</v>
      </c>
      <c r="H107" s="200">
        <f t="shared" si="2"/>
        <v>0</v>
      </c>
      <c r="I107" s="187">
        <f t="shared" si="3"/>
        <v>28847.042166789608</v>
      </c>
    </row>
    <row r="108" spans="1:9" ht="13.9" x14ac:dyDescent="0.4">
      <c r="A108" s="58" t="str">
        <f>Comms!A108</f>
        <v>CBH Sidings SG</v>
      </c>
      <c r="B108" s="58">
        <f>Comms!B108</f>
        <v>8</v>
      </c>
      <c r="C108" t="str">
        <f>Comms!C108</f>
        <v>Cunderdin</v>
      </c>
      <c r="D108" s="204">
        <f>'DORC build-up'!I52</f>
        <v>1.3</v>
      </c>
      <c r="E108" s="232">
        <f>'DORC build-up'!H52</f>
        <v>2.2040000000000002</v>
      </c>
      <c r="F108" s="197"/>
      <c r="G108" s="291">
        <f t="shared" si="1"/>
        <v>1152337.0811006466</v>
      </c>
      <c r="H108" s="200">
        <f t="shared" si="2"/>
        <v>0</v>
      </c>
      <c r="I108" s="187">
        <f t="shared" si="3"/>
        <v>49400.839887804439</v>
      </c>
    </row>
    <row r="109" spans="1:9" ht="13.9" x14ac:dyDescent="0.4">
      <c r="A109" s="58" t="str">
        <f>Comms!A109</f>
        <v>CBH Sidings SG</v>
      </c>
      <c r="B109" s="58">
        <f>Comms!B109</f>
        <v>8</v>
      </c>
      <c r="C109" t="str">
        <f>Comms!C109</f>
        <v>Doodlakine</v>
      </c>
      <c r="D109" s="204">
        <f>'DORC build-up'!I53</f>
        <v>1.3</v>
      </c>
      <c r="E109" s="232">
        <f>'DORC build-up'!H53</f>
        <v>1.2749999999999999</v>
      </c>
      <c r="F109" s="197"/>
      <c r="G109" s="291">
        <f t="shared" si="1"/>
        <v>1152337.0811006466</v>
      </c>
      <c r="H109" s="200">
        <f t="shared" si="2"/>
        <v>0</v>
      </c>
      <c r="I109" s="187">
        <f t="shared" si="3"/>
        <v>28578.072076656372</v>
      </c>
    </row>
    <row r="110" spans="1:9" ht="13.9" x14ac:dyDescent="0.4">
      <c r="A110" s="58" t="str">
        <f>Comms!A110</f>
        <v>CBH Sidings SG</v>
      </c>
      <c r="B110" s="58">
        <f>Comms!B110</f>
        <v>8</v>
      </c>
      <c r="C110" t="str">
        <f>Comms!C110</f>
        <v>Grass Patch</v>
      </c>
      <c r="D110" s="204">
        <f>'DORC build-up'!I54</f>
        <v>1.5</v>
      </c>
      <c r="E110" s="232">
        <f>'DORC build-up'!H54</f>
        <v>2.2130000000000001</v>
      </c>
      <c r="F110" s="197"/>
      <c r="G110" s="291">
        <f t="shared" si="1"/>
        <v>1152337.0811006466</v>
      </c>
      <c r="H110" s="200">
        <f t="shared" si="2"/>
        <v>0</v>
      </c>
      <c r="I110" s="187">
        <f t="shared" si="3"/>
        <v>49602.567455404358</v>
      </c>
    </row>
    <row r="111" spans="1:9" ht="13.9" x14ac:dyDescent="0.4">
      <c r="A111" s="58" t="str">
        <f>Comms!A111</f>
        <v>CBH Sidings SG</v>
      </c>
      <c r="B111" s="58">
        <f>Comms!B111</f>
        <v>8</v>
      </c>
      <c r="C111" t="str">
        <f>Comms!C111</f>
        <v>Grass Valley</v>
      </c>
      <c r="D111" s="204">
        <f>'DORC build-up'!I55</f>
        <v>1.3</v>
      </c>
      <c r="E111" s="232">
        <f>'DORC build-up'!H55</f>
        <v>1.63</v>
      </c>
      <c r="F111" s="197"/>
      <c r="G111" s="291">
        <f t="shared" si="1"/>
        <v>1152337.0811006466</v>
      </c>
      <c r="H111" s="200">
        <f t="shared" si="2"/>
        <v>0</v>
      </c>
      <c r="I111" s="187">
        <f t="shared" si="3"/>
        <v>36535.103909764613</v>
      </c>
    </row>
    <row r="112" spans="1:9" ht="13.9" x14ac:dyDescent="0.4">
      <c r="A112" s="58" t="str">
        <f>Comms!A112</f>
        <v>CBH Sidings SG</v>
      </c>
      <c r="B112" s="58">
        <f>Comms!B112</f>
        <v>8</v>
      </c>
      <c r="C112" t="str">
        <f>Comms!C112</f>
        <v>Hines Hill</v>
      </c>
      <c r="D112" s="204">
        <f>'DORC build-up'!I56</f>
        <v>1.3</v>
      </c>
      <c r="E112" s="232">
        <f>'DORC build-up'!H56</f>
        <v>1.2090000000000001</v>
      </c>
      <c r="F112" s="197"/>
      <c r="G112" s="291">
        <f t="shared" si="1"/>
        <v>1152337.0811006466</v>
      </c>
      <c r="H112" s="200">
        <f t="shared" si="2"/>
        <v>0</v>
      </c>
      <c r="I112" s="187">
        <f t="shared" si="3"/>
        <v>27098.736580923574</v>
      </c>
    </row>
    <row r="113" spans="1:9" ht="13.9" x14ac:dyDescent="0.4">
      <c r="A113" s="58" t="str">
        <f>Comms!A113</f>
        <v>CBH Sidings SG</v>
      </c>
      <c r="B113" s="58">
        <f>Comms!B113</f>
        <v>8</v>
      </c>
      <c r="C113" t="str">
        <f>Comms!C113</f>
        <v>Kellerberrin</v>
      </c>
      <c r="D113" s="204">
        <f>'DORC build-up'!I57</f>
        <v>1.3</v>
      </c>
      <c r="E113" s="232">
        <f>'DORC build-up'!H57</f>
        <v>2.6859999999999999</v>
      </c>
      <c r="F113" s="197"/>
      <c r="G113" s="291">
        <f t="shared" si="1"/>
        <v>1152337.0811006466</v>
      </c>
      <c r="H113" s="200">
        <f t="shared" si="2"/>
        <v>0</v>
      </c>
      <c r="I113" s="187">
        <f t="shared" si="3"/>
        <v>60204.471841489431</v>
      </c>
    </row>
    <row r="114" spans="1:9" ht="13.9" x14ac:dyDescent="0.4">
      <c r="A114" s="58" t="str">
        <f>Comms!A114</f>
        <v>CBH Sidings SG</v>
      </c>
      <c r="B114" s="58">
        <f>Comms!B114</f>
        <v>8</v>
      </c>
      <c r="C114" t="str">
        <f>Comms!C114</f>
        <v>Meckering</v>
      </c>
      <c r="D114" s="204">
        <f>'DORC build-up'!I58</f>
        <v>1.3</v>
      </c>
      <c r="E114" s="232">
        <f>'DORC build-up'!H58</f>
        <v>1.1000000000000001</v>
      </c>
      <c r="F114" s="197"/>
      <c r="G114" s="291">
        <f t="shared" si="1"/>
        <v>1152337.0811006466</v>
      </c>
      <c r="H114" s="200">
        <f t="shared" si="2"/>
        <v>0</v>
      </c>
      <c r="I114" s="187">
        <f t="shared" si="3"/>
        <v>24655.591595546677</v>
      </c>
    </row>
    <row r="115" spans="1:9" ht="13.9" x14ac:dyDescent="0.4">
      <c r="A115" s="58" t="str">
        <f>Comms!A115</f>
        <v>CBH Sidings SG</v>
      </c>
      <c r="B115" s="58">
        <f>Comms!B115</f>
        <v>8</v>
      </c>
      <c r="C115" t="str">
        <f>Comms!C115</f>
        <v>Merredin</v>
      </c>
      <c r="D115" s="204">
        <f>'DORC build-up'!I59</f>
        <v>1.3</v>
      </c>
      <c r="E115" s="232">
        <f>'DORC build-up'!H59</f>
        <v>2.06</v>
      </c>
      <c r="F115" s="197"/>
      <c r="G115" s="291">
        <f t="shared" si="1"/>
        <v>1152337.0811006466</v>
      </c>
      <c r="H115" s="200">
        <f t="shared" si="2"/>
        <v>0</v>
      </c>
      <c r="I115" s="187">
        <f t="shared" si="3"/>
        <v>46173.19880620559</v>
      </c>
    </row>
    <row r="116" spans="1:9" ht="13.9" x14ac:dyDescent="0.4">
      <c r="A116" s="58" t="str">
        <f>Comms!A116</f>
        <v>CBH Sidings SG</v>
      </c>
      <c r="B116" s="58">
        <f>Comms!B116</f>
        <v>8</v>
      </c>
      <c r="C116" t="str">
        <f>Comms!C116</f>
        <v>Moorine Rock</v>
      </c>
      <c r="D116" s="204">
        <f>'DORC build-up'!I60</f>
        <v>1.4</v>
      </c>
      <c r="E116" s="232">
        <f>'DORC build-up'!H60</f>
        <v>1.052</v>
      </c>
      <c r="F116" s="197"/>
      <c r="G116" s="291">
        <f t="shared" si="1"/>
        <v>1152337.0811006466</v>
      </c>
      <c r="H116" s="200">
        <f t="shared" si="2"/>
        <v>0</v>
      </c>
      <c r="I116" s="187">
        <f t="shared" si="3"/>
        <v>23579.711235013732</v>
      </c>
    </row>
    <row r="117" spans="1:9" ht="13.9" x14ac:dyDescent="0.4">
      <c r="A117" s="58" t="str">
        <f>Comms!A117</f>
        <v>CBH Sidings SG</v>
      </c>
      <c r="B117" s="58">
        <f>Comms!B117</f>
        <v>8</v>
      </c>
      <c r="C117" t="str">
        <f>Comms!C117</f>
        <v>Salmon Gums</v>
      </c>
      <c r="D117" s="204">
        <f>'DORC build-up'!I61</f>
        <v>1.5</v>
      </c>
      <c r="E117" s="232">
        <f>'DORC build-up'!H61</f>
        <v>1.5349999999999999</v>
      </c>
      <c r="F117" s="197"/>
      <c r="G117" s="291">
        <f t="shared" si="1"/>
        <v>1152337.0811006466</v>
      </c>
      <c r="H117" s="200">
        <f t="shared" si="2"/>
        <v>0</v>
      </c>
      <c r="I117" s="187">
        <f t="shared" si="3"/>
        <v>34405.757362876495</v>
      </c>
    </row>
    <row r="118" spans="1:9" ht="13.9" x14ac:dyDescent="0.4">
      <c r="A118" s="58" t="str">
        <f>Comms!A118</f>
        <v>CBH Sidings SG</v>
      </c>
      <c r="B118" s="58">
        <f>Comms!B118</f>
        <v>8</v>
      </c>
      <c r="C118" t="str">
        <f>Comms!C118</f>
        <v>Southern Cross</v>
      </c>
      <c r="D118" s="204">
        <f>'DORC build-up'!I62</f>
        <v>1.4</v>
      </c>
      <c r="E118" s="232">
        <f>'DORC build-up'!H62</f>
        <v>2.79</v>
      </c>
      <c r="F118" s="197">
        <v>1</v>
      </c>
      <c r="G118" s="291">
        <f t="shared" si="1"/>
        <v>1152337.0811006466</v>
      </c>
      <c r="H118" s="200">
        <f t="shared" si="2"/>
        <v>1613271.9135409051</v>
      </c>
      <c r="I118" s="187">
        <f t="shared" si="3"/>
        <v>62535.545955977483</v>
      </c>
    </row>
    <row r="119" spans="1:9" ht="13.9" x14ac:dyDescent="0.4">
      <c r="A119" s="58" t="str">
        <f>Comms!A119</f>
        <v>CBH Sidings SG</v>
      </c>
      <c r="B119" s="58">
        <f>Comms!B119</f>
        <v>8</v>
      </c>
      <c r="C119" t="str">
        <f>Comms!C119</f>
        <v>Tammin</v>
      </c>
      <c r="D119" s="204">
        <f>'DORC build-up'!I63</f>
        <v>1.3</v>
      </c>
      <c r="E119" s="232">
        <f>'DORC build-up'!H63</f>
        <v>2.29</v>
      </c>
      <c r="F119" s="197"/>
      <c r="G119" s="291">
        <f t="shared" si="1"/>
        <v>1152337.0811006466</v>
      </c>
      <c r="H119" s="200">
        <f t="shared" si="2"/>
        <v>0</v>
      </c>
      <c r="I119" s="187">
        <f t="shared" si="3"/>
        <v>51328.458867092624</v>
      </c>
    </row>
    <row r="120" spans="1:9" ht="13.9" x14ac:dyDescent="0.4">
      <c r="A120" s="58" t="str">
        <f>Comms!A120</f>
        <v>Sidings &amp; Other</v>
      </c>
      <c r="B120" s="58">
        <f>Comms!B120</f>
        <v>9</v>
      </c>
      <c r="C120" t="str">
        <f>Comms!C120</f>
        <v>Esperance Industrial Road</v>
      </c>
      <c r="D120" s="204">
        <f>'DORC build-up'!I64</f>
        <v>1.5</v>
      </c>
      <c r="E120" s="232">
        <f>'DORC build-up'!H64</f>
        <v>3.673</v>
      </c>
      <c r="F120" s="197"/>
      <c r="G120" s="291">
        <f t="shared" si="1"/>
        <v>1152337.0811006466</v>
      </c>
      <c r="H120" s="200">
        <f t="shared" si="2"/>
        <v>0</v>
      </c>
      <c r="I120" s="187">
        <f t="shared" si="3"/>
        <v>82327.261754948122</v>
      </c>
    </row>
    <row r="121" spans="1:9" ht="13.9" x14ac:dyDescent="0.4">
      <c r="A121" s="58" t="str">
        <f>Comms!A121</f>
        <v>Sidings &amp; Other</v>
      </c>
      <c r="B121" s="58">
        <f>Comms!B121</f>
        <v>9</v>
      </c>
      <c r="C121" t="str">
        <f>Comms!C121</f>
        <v>West Kalgoorlie Industrial Road</v>
      </c>
      <c r="D121" s="204">
        <f>'DORC build-up'!I65</f>
        <v>1.4</v>
      </c>
      <c r="E121" s="232">
        <f>'DORC build-up'!H65</f>
        <v>2.0867</v>
      </c>
      <c r="F121" s="197"/>
      <c r="G121" s="291">
        <f t="shared" si="1"/>
        <v>1152337.0811006466</v>
      </c>
      <c r="H121" s="200">
        <f t="shared" si="2"/>
        <v>0</v>
      </c>
      <c r="I121" s="187">
        <f t="shared" si="3"/>
        <v>46771.657256752049</v>
      </c>
    </row>
    <row r="122" spans="1:9" ht="13.9" x14ac:dyDescent="0.4">
      <c r="A122" s="58" t="str">
        <f>Comms!A122</f>
        <v>Sidings &amp; Other</v>
      </c>
      <c r="B122" s="58">
        <f>Comms!B122</f>
        <v>9</v>
      </c>
      <c r="C122" t="str">
        <f>Comms!C122</f>
        <v>Kewdale North Grid</v>
      </c>
      <c r="D122" s="204">
        <f>'DORC build-up'!I66</f>
        <v>1</v>
      </c>
      <c r="E122" s="232">
        <f>'DORC build-up'!H66</f>
        <v>2.8450000000000002</v>
      </c>
      <c r="F122" s="197"/>
      <c r="G122" s="291">
        <f t="shared" si="1"/>
        <v>1152337.0811006466</v>
      </c>
      <c r="H122" s="200">
        <f t="shared" si="2"/>
        <v>0</v>
      </c>
      <c r="I122" s="187">
        <f t="shared" si="3"/>
        <v>63768.325535754819</v>
      </c>
    </row>
    <row r="123" spans="1:9" ht="13.9" x14ac:dyDescent="0.4">
      <c r="A123" s="58" t="str">
        <f>Comms!A123</f>
        <v>Sidings &amp; Other</v>
      </c>
      <c r="B123" s="58">
        <f>Comms!B123</f>
        <v>9</v>
      </c>
      <c r="C123" t="str">
        <f>Comms!C123</f>
        <v>Kewdale BP Loading Depot</v>
      </c>
      <c r="D123" s="204">
        <f>'DORC build-up'!I67</f>
        <v>1</v>
      </c>
      <c r="E123" s="232">
        <f>'DORC build-up'!H67</f>
        <v>1.3919999999999999</v>
      </c>
      <c r="F123" s="197"/>
      <c r="G123" s="291">
        <f t="shared" si="1"/>
        <v>1152337.0811006466</v>
      </c>
      <c r="H123" s="200">
        <f t="shared" si="2"/>
        <v>0</v>
      </c>
      <c r="I123" s="187">
        <f t="shared" si="3"/>
        <v>31200.530455455428</v>
      </c>
    </row>
    <row r="124" spans="1:9" ht="13.9" x14ac:dyDescent="0.4">
      <c r="A124" s="58" t="str">
        <f>Comms!A124</f>
        <v>SWM</v>
      </c>
      <c r="B124" s="58">
        <f>Comms!B124</f>
        <v>10</v>
      </c>
      <c r="C124" t="str">
        <f>Comms!C124</f>
        <v>Kwinana</v>
      </c>
      <c r="D124" s="204">
        <f>'DORC build-up'!I68</f>
        <v>0</v>
      </c>
      <c r="E124" s="232">
        <f>'DORC build-up'!H68</f>
        <v>0</v>
      </c>
      <c r="F124" s="197"/>
      <c r="G124" s="291">
        <f t="shared" si="1"/>
        <v>1152337.0811006466</v>
      </c>
      <c r="H124" s="200">
        <f t="shared" si="2"/>
        <v>0</v>
      </c>
      <c r="I124" s="187">
        <f t="shared" si="3"/>
        <v>0</v>
      </c>
    </row>
    <row r="125" spans="1:9" ht="13.9" x14ac:dyDescent="0.4">
      <c r="A125" s="58" t="str">
        <f>Comms!A125</f>
        <v>SWM</v>
      </c>
      <c r="B125" s="58">
        <f>Comms!B125</f>
        <v>10</v>
      </c>
      <c r="C125" t="str">
        <f>Comms!C125</f>
        <v>Kwinana to Mundijong Junction</v>
      </c>
      <c r="D125" s="204">
        <f>'DORC build-up'!I69</f>
        <v>1.2</v>
      </c>
      <c r="E125" s="232">
        <f>'DORC build-up'!H69</f>
        <v>30.033999999999999</v>
      </c>
      <c r="F125" s="197">
        <v>1</v>
      </c>
      <c r="G125" s="291">
        <f t="shared" si="1"/>
        <v>1152337.0811006466</v>
      </c>
      <c r="H125" s="200">
        <f t="shared" si="2"/>
        <v>1382804.4973207759</v>
      </c>
      <c r="I125" s="187">
        <f t="shared" si="3"/>
        <v>673187.30725513527</v>
      </c>
    </row>
    <row r="126" spans="1:9" ht="13.9" x14ac:dyDescent="0.4">
      <c r="A126" s="58" t="str">
        <f>Comms!A126</f>
        <v>SWM</v>
      </c>
      <c r="B126" s="58">
        <f>Comms!B126</f>
        <v>11</v>
      </c>
      <c r="C126" t="str">
        <f>Comms!C126</f>
        <v>Mundijong Junction to Pinjarra</v>
      </c>
      <c r="D126" s="204">
        <f>'DORC build-up'!I70</f>
        <v>1.2</v>
      </c>
      <c r="E126" s="232">
        <f>'DORC build-up'!H70</f>
        <v>47.5505</v>
      </c>
      <c r="F126" s="197">
        <v>1</v>
      </c>
      <c r="G126" s="291">
        <f t="shared" si="1"/>
        <v>1152337.0811006466</v>
      </c>
      <c r="H126" s="200">
        <f t="shared" si="2"/>
        <v>1382804.4973207759</v>
      </c>
      <c r="I126" s="187">
        <f t="shared" si="3"/>
        <v>1065805.1892400384</v>
      </c>
    </row>
    <row r="127" spans="1:9" ht="13.9" x14ac:dyDescent="0.4">
      <c r="A127" s="58" t="str">
        <f>Comms!A127</f>
        <v>SWM</v>
      </c>
      <c r="B127" s="58">
        <f>Comms!B127</f>
        <v>11</v>
      </c>
      <c r="C127" t="str">
        <f>Comms!C127</f>
        <v>Pinjarra to Pinjarra South</v>
      </c>
      <c r="D127" s="204">
        <f>'DORC build-up'!I71</f>
        <v>1.2</v>
      </c>
      <c r="E127" s="232">
        <f>'DORC build-up'!H71</f>
        <v>3.1960000000000002</v>
      </c>
      <c r="F127" s="197"/>
      <c r="G127" s="291">
        <f t="shared" si="1"/>
        <v>1152337.0811006466</v>
      </c>
      <c r="H127" s="200">
        <f t="shared" si="2"/>
        <v>0</v>
      </c>
      <c r="I127" s="187">
        <f t="shared" si="3"/>
        <v>71635.700672151987</v>
      </c>
    </row>
    <row r="128" spans="1:9" ht="13.9" x14ac:dyDescent="0.4">
      <c r="A128" s="58" t="str">
        <f>Comms!A128</f>
        <v>SWM</v>
      </c>
      <c r="B128" s="58">
        <f>Comms!B128</f>
        <v>11</v>
      </c>
      <c r="C128" t="str">
        <f>Comms!C128</f>
        <v>Pinjarra South to Wagerup North</v>
      </c>
      <c r="D128" s="204">
        <f>'DORC build-up'!I72</f>
        <v>1.2</v>
      </c>
      <c r="E128" s="232">
        <f>'DORC build-up'!H72</f>
        <v>31.8</v>
      </c>
      <c r="F128" s="197">
        <v>1</v>
      </c>
      <c r="G128" s="291">
        <f t="shared" si="1"/>
        <v>1152337.0811006466</v>
      </c>
      <c r="H128" s="200">
        <f t="shared" si="2"/>
        <v>1382804.4973207759</v>
      </c>
      <c r="I128" s="187">
        <f t="shared" si="3"/>
        <v>712770.73885307659</v>
      </c>
    </row>
    <row r="129" spans="1:9" ht="13.9" x14ac:dyDescent="0.4">
      <c r="A129" s="58" t="str">
        <f>Comms!A129</f>
        <v>SWM</v>
      </c>
      <c r="B129" s="58">
        <f>Comms!B129</f>
        <v>11</v>
      </c>
      <c r="C129" t="str">
        <f>Comms!C129</f>
        <v>Wagerup North to Wagerup South</v>
      </c>
      <c r="D129" s="204">
        <f>'DORC build-up'!I73</f>
        <v>1.2</v>
      </c>
      <c r="E129" s="232">
        <f>'DORC build-up'!H73</f>
        <v>1.08</v>
      </c>
      <c r="F129" s="197"/>
      <c r="G129" s="291">
        <f t="shared" si="1"/>
        <v>1152337.0811006466</v>
      </c>
      <c r="H129" s="200">
        <f t="shared" si="2"/>
        <v>0</v>
      </c>
      <c r="I129" s="187">
        <f t="shared" si="3"/>
        <v>24207.308111991282</v>
      </c>
    </row>
    <row r="130" spans="1:9" ht="13.9" x14ac:dyDescent="0.4">
      <c r="A130" s="58" t="str">
        <f>Comms!A130</f>
        <v>SWM</v>
      </c>
      <c r="B130" s="58">
        <f>Comms!B130</f>
        <v>11</v>
      </c>
      <c r="C130" t="str">
        <f>Comms!C130</f>
        <v>Wagerup South to Brunswick North</v>
      </c>
      <c r="D130" s="204">
        <f>'DORC build-up'!I74</f>
        <v>1.2</v>
      </c>
      <c r="E130" s="232">
        <f>'DORC build-up'!H74</f>
        <v>40.674999999999997</v>
      </c>
      <c r="F130" s="197">
        <v>1</v>
      </c>
      <c r="G130" s="291">
        <f t="shared" si="1"/>
        <v>1152337.0811006466</v>
      </c>
      <c r="H130" s="200">
        <f t="shared" si="2"/>
        <v>1382804.4973207759</v>
      </c>
      <c r="I130" s="187">
        <f t="shared" si="3"/>
        <v>911696.53468078282</v>
      </c>
    </row>
    <row r="131" spans="1:9" ht="13.9" x14ac:dyDescent="0.4">
      <c r="A131" s="58" t="str">
        <f>Comms!A131</f>
        <v>SWM</v>
      </c>
      <c r="B131" s="58">
        <f>Comms!B131</f>
        <v>11</v>
      </c>
      <c r="C131" t="str">
        <f>Comms!C131</f>
        <v>Brunswick North to Brunswick Junction</v>
      </c>
      <c r="D131" s="204">
        <f>'DORC build-up'!I75</f>
        <v>1.2</v>
      </c>
      <c r="E131" s="232">
        <f>'DORC build-up'!H75</f>
        <v>1.036</v>
      </c>
      <c r="F131" s="197"/>
      <c r="G131" s="291">
        <f t="shared" si="1"/>
        <v>1152337.0811006466</v>
      </c>
      <c r="H131" s="200">
        <f t="shared" si="2"/>
        <v>0</v>
      </c>
      <c r="I131" s="187">
        <f t="shared" si="3"/>
        <v>23221.084448169415</v>
      </c>
    </row>
    <row r="132" spans="1:9" ht="13.9" x14ac:dyDescent="0.4">
      <c r="A132" s="58" t="str">
        <f>Comms!A132</f>
        <v>SWM</v>
      </c>
      <c r="B132" s="58">
        <f>Comms!B132</f>
        <v>11</v>
      </c>
      <c r="C132" t="str">
        <f>Comms!C132</f>
        <v>Brunswick Junction</v>
      </c>
      <c r="D132" s="204">
        <f>'DORC build-up'!I76</f>
        <v>0</v>
      </c>
      <c r="E132" s="232">
        <f>'DORC build-up'!H76</f>
        <v>0</v>
      </c>
      <c r="F132" s="197"/>
      <c r="G132" s="291">
        <f t="shared" si="1"/>
        <v>1152337.0811006466</v>
      </c>
      <c r="H132" s="200">
        <f t="shared" si="2"/>
        <v>0</v>
      </c>
      <c r="I132" s="187">
        <f t="shared" si="3"/>
        <v>0</v>
      </c>
    </row>
    <row r="133" spans="1:9" ht="13.9" x14ac:dyDescent="0.4">
      <c r="A133" s="58" t="str">
        <f>Comms!A133</f>
        <v>SWM</v>
      </c>
      <c r="B133" s="58">
        <f>Comms!B133</f>
        <v>11</v>
      </c>
      <c r="C133" t="str">
        <f>Comms!C133</f>
        <v>Brunswick Junction to Picton Junction</v>
      </c>
      <c r="D133" s="204">
        <f>'DORC build-up'!I77</f>
        <v>1.2</v>
      </c>
      <c r="E133" s="232">
        <f>'DORC build-up'!H77</f>
        <v>24.024999999999999</v>
      </c>
      <c r="F133" s="197"/>
      <c r="G133" s="291">
        <f t="shared" ref="G133:G196" si="4">K$14</f>
        <v>1152337.0811006466</v>
      </c>
      <c r="H133" s="200">
        <f t="shared" ref="H133:H196" si="5">F133*G133*D133</f>
        <v>0</v>
      </c>
      <c r="I133" s="187">
        <f t="shared" ref="I133:I196" si="6">H$67*E133/E$67</f>
        <v>538500.53462091717</v>
      </c>
    </row>
    <row r="134" spans="1:9" ht="13.9" x14ac:dyDescent="0.4">
      <c r="A134" s="58" t="str">
        <f>Comms!A134</f>
        <v>Sidings &amp; Other</v>
      </c>
      <c r="B134" s="58">
        <f>Comms!B134</f>
        <v>12</v>
      </c>
      <c r="C134" t="str">
        <f>Comms!C134</f>
        <v>Cockburn North to Robb Jetty (NG)</v>
      </c>
      <c r="D134" s="204">
        <f>'DORC build-up'!I78</f>
        <v>1</v>
      </c>
      <c r="E134" s="232">
        <f>'DORC build-up'!H78</f>
        <v>5.7709999999999999</v>
      </c>
      <c r="F134" s="197"/>
      <c r="G134" s="291">
        <f t="shared" si="4"/>
        <v>1152337.0811006466</v>
      </c>
      <c r="H134" s="200">
        <f t="shared" si="5"/>
        <v>0</v>
      </c>
      <c r="I134" s="187">
        <f t="shared" si="6"/>
        <v>129352.19917990897</v>
      </c>
    </row>
    <row r="135" spans="1:9" ht="13.9" x14ac:dyDescent="0.4">
      <c r="A135" s="58" t="str">
        <f>Comms!A135</f>
        <v>Non-operational</v>
      </c>
      <c r="B135" s="58">
        <f>Comms!B135</f>
        <v>13</v>
      </c>
      <c r="C135" t="str">
        <f>Comms!C135</f>
        <v>Picton Junction to Greenbushes</v>
      </c>
      <c r="D135" s="204">
        <f>'DORC build-up'!I79</f>
        <v>1.2</v>
      </c>
      <c r="E135" s="232">
        <f>'DORC build-up'!H79</f>
        <v>78.310400000000001</v>
      </c>
      <c r="F135" s="197">
        <v>1</v>
      </c>
      <c r="G135" s="291">
        <f t="shared" si="4"/>
        <v>1152337.0811006466</v>
      </c>
      <c r="H135" s="200">
        <f t="shared" si="5"/>
        <v>1382804.4973207759</v>
      </c>
      <c r="I135" s="187">
        <f t="shared" si="6"/>
        <v>1755262.9455308167</v>
      </c>
    </row>
    <row r="136" spans="1:9" ht="13.9" x14ac:dyDescent="0.4">
      <c r="A136" s="58" t="str">
        <f>Comms!A136</f>
        <v>Non-operational</v>
      </c>
      <c r="B136" s="58">
        <f>Comms!B136</f>
        <v>13</v>
      </c>
      <c r="C136" t="str">
        <f>Comms!C136</f>
        <v>Greenbushes to Lambert</v>
      </c>
      <c r="D136" s="204">
        <f>'DORC build-up'!I80</f>
        <v>1.2</v>
      </c>
      <c r="E136" s="232">
        <f>'DORC build-up'!H80</f>
        <v>71.682000000000002</v>
      </c>
      <c r="F136" s="197"/>
      <c r="G136" s="291">
        <f t="shared" si="4"/>
        <v>1152337.0811006466</v>
      </c>
      <c r="H136" s="200">
        <f t="shared" si="5"/>
        <v>0</v>
      </c>
      <c r="I136" s="187">
        <f t="shared" si="6"/>
        <v>1606692.833410888</v>
      </c>
    </row>
    <row r="137" spans="1:9" ht="13.9" x14ac:dyDescent="0.4">
      <c r="A137" s="58" t="str">
        <f>Comms!A137</f>
        <v>Non-operational</v>
      </c>
      <c r="B137" s="58">
        <f>Comms!B137</f>
        <v>14</v>
      </c>
      <c r="C137" t="str">
        <f>Comms!C137</f>
        <v>Boyanup to Capel</v>
      </c>
      <c r="D137" s="204">
        <f>'DORC build-up'!I81</f>
        <v>1.2</v>
      </c>
      <c r="E137" s="232">
        <f>'DORC build-up'!H81</f>
        <v>21.815999999999999</v>
      </c>
      <c r="F137" s="197"/>
      <c r="G137" s="291">
        <f t="shared" si="4"/>
        <v>1152337.0811006466</v>
      </c>
      <c r="H137" s="200">
        <f t="shared" si="5"/>
        <v>0</v>
      </c>
      <c r="I137" s="187">
        <f t="shared" si="6"/>
        <v>488987.62386222387</v>
      </c>
    </row>
    <row r="138" spans="1:9" ht="13.9" x14ac:dyDescent="0.4">
      <c r="A138" s="58" t="str">
        <f>Comms!A138</f>
        <v>SWM</v>
      </c>
      <c r="B138" s="58">
        <f>Comms!B138</f>
        <v>15</v>
      </c>
      <c r="C138" t="str">
        <f>Comms!C138</f>
        <v>Picton Junction to Picton East</v>
      </c>
      <c r="D138" s="204">
        <f>'DORC build-up'!I82</f>
        <v>1.2</v>
      </c>
      <c r="E138" s="232">
        <f>'DORC build-up'!H82</f>
        <v>4.0385999999999997</v>
      </c>
      <c r="F138" s="197"/>
      <c r="G138" s="291">
        <f t="shared" si="4"/>
        <v>1152337.0811006466</v>
      </c>
      <c r="H138" s="200">
        <f t="shared" si="5"/>
        <v>0</v>
      </c>
      <c r="I138" s="187">
        <f t="shared" si="6"/>
        <v>90521.883834340726</v>
      </c>
    </row>
    <row r="139" spans="1:9" ht="13.9" x14ac:dyDescent="0.4">
      <c r="A139" s="58" t="str">
        <f>Comms!A139</f>
        <v>SWM</v>
      </c>
      <c r="B139" s="58">
        <f>Comms!B139</f>
        <v>16</v>
      </c>
      <c r="C139" t="str">
        <f>Comms!C139</f>
        <v>Picton Junction to Bunbury Inner Harbour</v>
      </c>
      <c r="D139" s="204">
        <f>'DORC build-up'!I83</f>
        <v>1.2</v>
      </c>
      <c r="E139" s="232">
        <f>'DORC build-up'!H83</f>
        <v>9.4649999999999999</v>
      </c>
      <c r="F139" s="197">
        <v>1</v>
      </c>
      <c r="G139" s="291">
        <f t="shared" si="4"/>
        <v>1152337.0811006466</v>
      </c>
      <c r="H139" s="200">
        <f t="shared" si="5"/>
        <v>1382804.4973207759</v>
      </c>
      <c r="I139" s="187">
        <f t="shared" si="6"/>
        <v>212150.15859259028</v>
      </c>
    </row>
    <row r="140" spans="1:9" ht="13.9" x14ac:dyDescent="0.4">
      <c r="A140" s="58" t="str">
        <f>Comms!A140</f>
        <v>SWM</v>
      </c>
      <c r="B140" s="58">
        <f>Comms!B140</f>
        <v>17</v>
      </c>
      <c r="C140" t="str">
        <f>Comms!C140</f>
        <v>Picton Junction to Picton Container Terminal</v>
      </c>
      <c r="D140" s="204">
        <f>'DORC build-up'!I84</f>
        <v>1.2</v>
      </c>
      <c r="E140" s="232">
        <f>'DORC build-up'!H84</f>
        <v>1.6990000000000001</v>
      </c>
      <c r="F140" s="197"/>
      <c r="G140" s="291">
        <f t="shared" si="4"/>
        <v>1152337.0811006466</v>
      </c>
      <c r="H140" s="200">
        <f t="shared" si="5"/>
        <v>0</v>
      </c>
      <c r="I140" s="187">
        <f t="shared" si="6"/>
        <v>38081.681928030732</v>
      </c>
    </row>
    <row r="141" spans="1:9" ht="13.9" x14ac:dyDescent="0.4">
      <c r="A141" s="58" t="str">
        <f>Comms!A141</f>
        <v>SWM</v>
      </c>
      <c r="B141" s="58">
        <f>Comms!B141</f>
        <v>17</v>
      </c>
      <c r="C141" t="str">
        <f>Comms!C141</f>
        <v>Picton Container Terminal to Bunbury Terminal</v>
      </c>
      <c r="D141" s="204">
        <f>'DORC build-up'!I85</f>
        <v>1.2</v>
      </c>
      <c r="E141" s="232">
        <f>'DORC build-up'!H85</f>
        <v>4</v>
      </c>
      <c r="F141" s="197"/>
      <c r="G141" s="291">
        <f t="shared" si="4"/>
        <v>1152337.0811006466</v>
      </c>
      <c r="H141" s="200">
        <f t="shared" si="5"/>
        <v>0</v>
      </c>
      <c r="I141" s="187">
        <f t="shared" si="6"/>
        <v>89656.696711078825</v>
      </c>
    </row>
    <row r="142" spans="1:9" ht="13.9" x14ac:dyDescent="0.4">
      <c r="A142" s="58" t="str">
        <f>Comms!A142</f>
        <v>SWM</v>
      </c>
      <c r="B142" s="58">
        <f>Comms!B142</f>
        <v>18</v>
      </c>
      <c r="C142" t="str">
        <f>Comms!C142</f>
        <v>Pinjarra to Alumina Junction</v>
      </c>
      <c r="D142" s="204">
        <f>'DORC build-up'!I86</f>
        <v>1.2</v>
      </c>
      <c r="E142" s="232">
        <f>'DORC build-up'!H86</f>
        <v>1.8260000000000001</v>
      </c>
      <c r="F142" s="197"/>
      <c r="G142" s="291">
        <f t="shared" si="4"/>
        <v>1152337.0811006466</v>
      </c>
      <c r="H142" s="200">
        <f t="shared" si="5"/>
        <v>0</v>
      </c>
      <c r="I142" s="187">
        <f t="shared" si="6"/>
        <v>40928.282048607485</v>
      </c>
    </row>
    <row r="143" spans="1:9" ht="13.9" x14ac:dyDescent="0.4">
      <c r="A143" s="58" t="str">
        <f>Comms!A143</f>
        <v>SWM</v>
      </c>
      <c r="B143" s="58">
        <f>Comms!B143</f>
        <v>19</v>
      </c>
      <c r="C143" t="str">
        <f>Comms!C143</f>
        <v>Alumina Junction to Pinjarra South</v>
      </c>
      <c r="D143" s="204">
        <f>'DORC build-up'!I87</f>
        <v>1.2</v>
      </c>
      <c r="E143" s="232">
        <f>'DORC build-up'!H87</f>
        <v>1.05491</v>
      </c>
      <c r="F143" s="197"/>
      <c r="G143" s="291">
        <f t="shared" si="4"/>
        <v>1152337.0811006466</v>
      </c>
      <c r="H143" s="200">
        <f t="shared" si="5"/>
        <v>0</v>
      </c>
      <c r="I143" s="187">
        <f t="shared" si="6"/>
        <v>23644.936481871042</v>
      </c>
    </row>
    <row r="144" spans="1:9" ht="13.9" x14ac:dyDescent="0.4">
      <c r="A144" s="58" t="str">
        <f>Comms!A144</f>
        <v>Collie</v>
      </c>
      <c r="B144" s="58">
        <f>Comms!B144</f>
        <v>20</v>
      </c>
      <c r="C144" t="str">
        <f>Comms!C144</f>
        <v>Brunswick Junction to Brunswick East</v>
      </c>
      <c r="D144" s="204">
        <f>'DORC build-up'!I88</f>
        <v>1.2</v>
      </c>
      <c r="E144" s="232">
        <f>'DORC build-up'!H88</f>
        <v>0.97499999999999998</v>
      </c>
      <c r="F144" s="197"/>
      <c r="G144" s="291">
        <f t="shared" si="4"/>
        <v>1152337.0811006466</v>
      </c>
      <c r="H144" s="200">
        <f t="shared" si="5"/>
        <v>0</v>
      </c>
      <c r="I144" s="187">
        <f t="shared" si="6"/>
        <v>21853.819823325462</v>
      </c>
    </row>
    <row r="145" spans="1:9" ht="13.9" x14ac:dyDescent="0.4">
      <c r="A145" s="58" t="str">
        <f>Comms!A145</f>
        <v>Collie</v>
      </c>
      <c r="B145" s="58">
        <f>Comms!B145</f>
        <v>20</v>
      </c>
      <c r="C145" t="str">
        <f>Comms!C145</f>
        <v>Brunswick East to Worsley</v>
      </c>
      <c r="D145" s="204">
        <f>'DORC build-up'!I89</f>
        <v>1.2</v>
      </c>
      <c r="E145" s="232">
        <f>'DORC build-up'!H89</f>
        <v>24.760999999999999</v>
      </c>
      <c r="F145" s="197">
        <v>2</v>
      </c>
      <c r="G145" s="291">
        <f t="shared" si="4"/>
        <v>1152337.0811006466</v>
      </c>
      <c r="H145" s="200">
        <f t="shared" si="5"/>
        <v>2765608.9946415517</v>
      </c>
      <c r="I145" s="187">
        <f t="shared" si="6"/>
        <v>554997.36681575561</v>
      </c>
    </row>
    <row r="146" spans="1:9" ht="13.9" x14ac:dyDescent="0.4">
      <c r="A146" s="58" t="str">
        <f>Comms!A146</f>
        <v>Collie</v>
      </c>
      <c r="B146" s="58">
        <f>Comms!B146</f>
        <v>20</v>
      </c>
      <c r="C146" t="str">
        <f>Comms!C146</f>
        <v>Worsley to Worsley East</v>
      </c>
      <c r="D146" s="204">
        <f>'DORC build-up'!I90</f>
        <v>1.2</v>
      </c>
      <c r="E146" s="232">
        <f>'DORC build-up'!H90</f>
        <v>0.95399999999999996</v>
      </c>
      <c r="F146" s="197"/>
      <c r="G146" s="291">
        <f t="shared" si="4"/>
        <v>1152337.0811006466</v>
      </c>
      <c r="H146" s="200">
        <f t="shared" si="5"/>
        <v>0</v>
      </c>
      <c r="I146" s="187">
        <f t="shared" si="6"/>
        <v>21383.122165592296</v>
      </c>
    </row>
    <row r="147" spans="1:9" ht="13.9" x14ac:dyDescent="0.4">
      <c r="A147" s="58" t="str">
        <f>Comms!A147</f>
        <v>Collie</v>
      </c>
      <c r="B147" s="58">
        <f>Comms!B147</f>
        <v>20</v>
      </c>
      <c r="C147" t="str">
        <f>Comms!C147</f>
        <v>Worsley East to Ewington Junction</v>
      </c>
      <c r="D147" s="204">
        <f>'DORC build-up'!I91</f>
        <v>1.2</v>
      </c>
      <c r="E147" s="232">
        <f>'DORC build-up'!H91</f>
        <v>27.468</v>
      </c>
      <c r="F147" s="197">
        <v>1</v>
      </c>
      <c r="G147" s="291">
        <f t="shared" si="4"/>
        <v>1152337.0811006466</v>
      </c>
      <c r="H147" s="200">
        <f t="shared" si="5"/>
        <v>1382804.4973207759</v>
      </c>
      <c r="I147" s="187">
        <f t="shared" si="6"/>
        <v>615672.53631497826</v>
      </c>
    </row>
    <row r="148" spans="1:9" ht="13.9" x14ac:dyDescent="0.4">
      <c r="A148" s="58" t="str">
        <f>Comms!A148</f>
        <v>Collie</v>
      </c>
      <c r="B148" s="58">
        <f>Comms!B148</f>
        <v>20</v>
      </c>
      <c r="C148" t="str">
        <f>Comms!C148</f>
        <v>Ewington Junction to Premier</v>
      </c>
      <c r="D148" s="204">
        <f>'DORC build-up'!I92</f>
        <v>1.2</v>
      </c>
      <c r="E148" s="232">
        <f>'DORC build-up'!H92</f>
        <v>2.41</v>
      </c>
      <c r="F148" s="197"/>
      <c r="G148" s="291">
        <f t="shared" si="4"/>
        <v>1152337.0811006466</v>
      </c>
      <c r="H148" s="200">
        <f t="shared" si="5"/>
        <v>0</v>
      </c>
      <c r="I148" s="187">
        <f t="shared" si="6"/>
        <v>54018.159768425001</v>
      </c>
    </row>
    <row r="149" spans="1:9" ht="13.9" x14ac:dyDescent="0.4">
      <c r="A149" s="58" t="str">
        <f>Comms!A149</f>
        <v>Collie</v>
      </c>
      <c r="B149" s="58">
        <f>Comms!B149</f>
        <v>21</v>
      </c>
      <c r="C149" t="str">
        <f>Comms!C149</f>
        <v>Brunswick North to Brunswick East</v>
      </c>
      <c r="D149" s="204">
        <f>'DORC build-up'!I93</f>
        <v>1.2</v>
      </c>
      <c r="E149" s="232">
        <f>'DORC build-up'!H93</f>
        <v>1.111</v>
      </c>
      <c r="F149" s="197"/>
      <c r="G149" s="291">
        <f t="shared" si="4"/>
        <v>1152337.0811006466</v>
      </c>
      <c r="H149" s="200">
        <f t="shared" si="5"/>
        <v>0</v>
      </c>
      <c r="I149" s="187">
        <f t="shared" si="6"/>
        <v>24902.147511502142</v>
      </c>
    </row>
    <row r="150" spans="1:9" ht="13.9" x14ac:dyDescent="0.4">
      <c r="A150" s="58" t="str">
        <f>Comms!A150</f>
        <v>Collie</v>
      </c>
      <c r="B150" s="58">
        <f>Comms!B150</f>
        <v>22</v>
      </c>
      <c r="C150" t="str">
        <f>Comms!C150</f>
        <v>Worsley to Hamilton</v>
      </c>
      <c r="D150" s="204">
        <f>'DORC build-up'!I94</f>
        <v>1.2</v>
      </c>
      <c r="E150" s="232">
        <f>'DORC build-up'!H94</f>
        <v>11.034000000000001</v>
      </c>
      <c r="F150" s="197">
        <v>1</v>
      </c>
      <c r="G150" s="291">
        <f t="shared" si="4"/>
        <v>1152337.0811006466</v>
      </c>
      <c r="H150" s="200">
        <f t="shared" si="5"/>
        <v>1382804.4973207759</v>
      </c>
      <c r="I150" s="187">
        <f t="shared" si="6"/>
        <v>247317.99787751093</v>
      </c>
    </row>
    <row r="151" spans="1:9" ht="13.9" x14ac:dyDescent="0.4">
      <c r="A151" s="58" t="str">
        <f>Comms!A151</f>
        <v>Collie</v>
      </c>
      <c r="B151" s="58">
        <f>Comms!B151</f>
        <v>22</v>
      </c>
      <c r="C151" t="str">
        <f>Comms!C151</f>
        <v>Worsley East to Worsley North</v>
      </c>
      <c r="D151" s="204">
        <f>'DORC build-up'!I95</f>
        <v>1.2</v>
      </c>
      <c r="E151" s="232">
        <f>'DORC build-up'!H95</f>
        <v>1.0820000000000001</v>
      </c>
      <c r="F151" s="197"/>
      <c r="G151" s="291">
        <f t="shared" si="4"/>
        <v>1152337.0811006466</v>
      </c>
      <c r="H151" s="200">
        <f t="shared" si="5"/>
        <v>0</v>
      </c>
      <c r="I151" s="187">
        <f t="shared" si="6"/>
        <v>24252.136460346821</v>
      </c>
    </row>
    <row r="152" spans="1:9" ht="13.9" x14ac:dyDescent="0.4">
      <c r="A152" s="58" t="str">
        <f>Comms!A152</f>
        <v>GSR</v>
      </c>
      <c r="B152" s="58">
        <f>Comms!B152</f>
        <v>23</v>
      </c>
      <c r="C152" t="str">
        <f>Comms!C152</f>
        <v>Avon Yard to York</v>
      </c>
      <c r="D152" s="204">
        <f>'DORC build-up'!I96</f>
        <v>1.3</v>
      </c>
      <c r="E152" s="232">
        <f>'DORC build-up'!H96</f>
        <v>41.902999999999999</v>
      </c>
      <c r="F152" s="197"/>
      <c r="G152" s="291">
        <f t="shared" si="4"/>
        <v>1152337.0811006466</v>
      </c>
      <c r="H152" s="200">
        <f t="shared" si="5"/>
        <v>0</v>
      </c>
      <c r="I152" s="187">
        <f t="shared" si="6"/>
        <v>939221.14057108387</v>
      </c>
    </row>
    <row r="153" spans="1:9" ht="13.9" x14ac:dyDescent="0.4">
      <c r="A153" s="58" t="str">
        <f>Comms!A153</f>
        <v>GSR</v>
      </c>
      <c r="B153" s="58">
        <f>Comms!B153</f>
        <v>23</v>
      </c>
      <c r="C153" t="str">
        <f>Comms!C153</f>
        <v>York to Brookton</v>
      </c>
      <c r="D153" s="204">
        <f>'DORC build-up'!I97</f>
        <v>1.3</v>
      </c>
      <c r="E153" s="232">
        <f>'DORC build-up'!H97</f>
        <v>64.180199999999999</v>
      </c>
      <c r="F153" s="197"/>
      <c r="G153" s="291">
        <f t="shared" si="4"/>
        <v>1152337.0811006466</v>
      </c>
      <c r="H153" s="200">
        <f t="shared" si="5"/>
        <v>0</v>
      </c>
      <c r="I153" s="187">
        <f t="shared" si="6"/>
        <v>1438546.1815640952</v>
      </c>
    </row>
    <row r="154" spans="1:9" ht="13.9" x14ac:dyDescent="0.4">
      <c r="A154" s="58" t="str">
        <f>Comms!A154</f>
        <v>GSR</v>
      </c>
      <c r="B154" s="58">
        <f>Comms!B154</f>
        <v>23</v>
      </c>
      <c r="C154" t="str">
        <f>Comms!C154</f>
        <v>Brookton to Narrogin</v>
      </c>
      <c r="D154" s="204">
        <f>'DORC build-up'!I98</f>
        <v>1.3</v>
      </c>
      <c r="E154" s="232">
        <f>'DORC build-up'!H98</f>
        <v>74.177800000000005</v>
      </c>
      <c r="F154" s="197">
        <v>2</v>
      </c>
      <c r="G154" s="291">
        <f t="shared" si="4"/>
        <v>1152337.0811006466</v>
      </c>
      <c r="H154" s="200">
        <f t="shared" si="5"/>
        <v>2996076.4108616812</v>
      </c>
      <c r="I154" s="187">
        <f t="shared" si="6"/>
        <v>1662634.1293237659</v>
      </c>
    </row>
    <row r="155" spans="1:9" ht="13.9" x14ac:dyDescent="0.4">
      <c r="A155" s="58" t="str">
        <f>Comms!A155</f>
        <v>GSR</v>
      </c>
      <c r="B155" s="58">
        <f>Comms!B155</f>
        <v>23</v>
      </c>
      <c r="C155" t="str">
        <f>Comms!C155</f>
        <v>Narrogin to Wagin</v>
      </c>
      <c r="D155" s="204">
        <f>'DORC build-up'!I99</f>
        <v>1.3</v>
      </c>
      <c r="E155" s="232">
        <f>'DORC build-up'!H99</f>
        <v>48.414000000000001</v>
      </c>
      <c r="F155" s="197"/>
      <c r="G155" s="291">
        <f t="shared" si="4"/>
        <v>1152337.0811006466</v>
      </c>
      <c r="H155" s="200">
        <f t="shared" si="5"/>
        <v>0</v>
      </c>
      <c r="I155" s="187">
        <f t="shared" si="6"/>
        <v>1085159.8286425425</v>
      </c>
    </row>
    <row r="156" spans="1:9" ht="13.9" x14ac:dyDescent="0.4">
      <c r="A156" s="58" t="str">
        <f>Comms!A156</f>
        <v>GSR</v>
      </c>
      <c r="B156" s="58">
        <f>Comms!B156</f>
        <v>23</v>
      </c>
      <c r="C156" t="str">
        <f>Comms!C156</f>
        <v>Wagin to Wagin South</v>
      </c>
      <c r="D156" s="204">
        <f>'DORC build-up'!I100</f>
        <v>1.3</v>
      </c>
      <c r="E156" s="232">
        <f>'DORC build-up'!H100</f>
        <v>3.2810000000000001</v>
      </c>
      <c r="F156" s="197"/>
      <c r="G156" s="291">
        <f t="shared" si="4"/>
        <v>1152337.0811006466</v>
      </c>
      <c r="H156" s="200">
        <f t="shared" si="5"/>
        <v>0</v>
      </c>
      <c r="I156" s="187">
        <f t="shared" si="6"/>
        <v>73540.905477262408</v>
      </c>
    </row>
    <row r="157" spans="1:9" ht="13.9" x14ac:dyDescent="0.4">
      <c r="A157" s="58" t="str">
        <f>Comms!A157</f>
        <v>GSR</v>
      </c>
      <c r="B157" s="58">
        <f>Comms!B157</f>
        <v>23</v>
      </c>
      <c r="C157" t="str">
        <f>Comms!C157</f>
        <v>Wagin South to Katanning</v>
      </c>
      <c r="D157" s="204">
        <f>'DORC build-up'!I101</f>
        <v>1.3</v>
      </c>
      <c r="E157" s="232">
        <f>'DORC build-up'!H101</f>
        <v>51.125999999999998</v>
      </c>
      <c r="F157" s="197"/>
      <c r="G157" s="291">
        <f t="shared" si="4"/>
        <v>1152337.0811006466</v>
      </c>
      <c r="H157" s="200">
        <f t="shared" si="5"/>
        <v>0</v>
      </c>
      <c r="I157" s="187">
        <f t="shared" si="6"/>
        <v>1145947.069012654</v>
      </c>
    </row>
    <row r="158" spans="1:9" ht="13.9" x14ac:dyDescent="0.4">
      <c r="A158" s="58" t="str">
        <f>Comms!A158</f>
        <v>GSR</v>
      </c>
      <c r="B158" s="58">
        <f>Comms!B158</f>
        <v>23</v>
      </c>
      <c r="C158" t="str">
        <f>Comms!C158</f>
        <v>Katanning to Tambellup</v>
      </c>
      <c r="D158" s="204">
        <f>'DORC build-up'!I102</f>
        <v>1.3</v>
      </c>
      <c r="E158" s="232">
        <f>'DORC build-up'!H102</f>
        <v>51.058999999999997</v>
      </c>
      <c r="F158" s="197">
        <v>1</v>
      </c>
      <c r="G158" s="291">
        <f t="shared" si="4"/>
        <v>1152337.0811006466</v>
      </c>
      <c r="H158" s="200">
        <f t="shared" si="5"/>
        <v>1498038.2054308406</v>
      </c>
      <c r="I158" s="187">
        <f t="shared" si="6"/>
        <v>1144445.3193427434</v>
      </c>
    </row>
    <row r="159" spans="1:9" ht="13.9" x14ac:dyDescent="0.4">
      <c r="A159" s="58" t="str">
        <f>Comms!A159</f>
        <v>GSR</v>
      </c>
      <c r="B159" s="58">
        <f>Comms!B159</f>
        <v>23</v>
      </c>
      <c r="C159" t="str">
        <f>Comms!C159</f>
        <v>Tambellup to Redmond</v>
      </c>
      <c r="D159" s="204">
        <f>'DORC build-up'!I103</f>
        <v>1.3</v>
      </c>
      <c r="E159" s="232">
        <f>'DORC build-up'!H103</f>
        <v>120.69199999999999</v>
      </c>
      <c r="F159" s="197">
        <v>1</v>
      </c>
      <c r="G159" s="291">
        <f t="shared" si="4"/>
        <v>1152337.0811006466</v>
      </c>
      <c r="H159" s="200">
        <f t="shared" si="5"/>
        <v>1498038.2054308406</v>
      </c>
      <c r="I159" s="187">
        <f t="shared" si="6"/>
        <v>2705211.5098633813</v>
      </c>
    </row>
    <row r="160" spans="1:9" ht="13.9" x14ac:dyDescent="0.4">
      <c r="A160" s="58" t="str">
        <f>Comms!A160</f>
        <v>GSR</v>
      </c>
      <c r="B160" s="58">
        <f>Comms!B160</f>
        <v>23</v>
      </c>
      <c r="C160" t="str">
        <f>Comms!C160</f>
        <v>Redmond to Albany</v>
      </c>
      <c r="D160" s="204">
        <f>'DORC build-up'!I104</f>
        <v>1.3</v>
      </c>
      <c r="E160" s="232">
        <f>'DORC build-up'!H104</f>
        <v>27.458399999999997</v>
      </c>
      <c r="F160" s="197">
        <v>1</v>
      </c>
      <c r="G160" s="291">
        <f t="shared" si="4"/>
        <v>1152337.0811006466</v>
      </c>
      <c r="H160" s="200">
        <f t="shared" si="5"/>
        <v>1498038.2054308406</v>
      </c>
      <c r="I160" s="187">
        <f t="shared" si="6"/>
        <v>615457.36024287157</v>
      </c>
    </row>
    <row r="161" spans="1:9" ht="13.9" x14ac:dyDescent="0.4">
      <c r="A161" s="58" t="str">
        <f>Comms!A161</f>
        <v>Sidings &amp; Other</v>
      </c>
      <c r="B161" s="58">
        <f>Comms!B161</f>
        <v>23</v>
      </c>
      <c r="C161" t="str">
        <f>Comms!C161</f>
        <v>Redmond to Mirrambeena</v>
      </c>
      <c r="D161" s="204">
        <f>'DORC build-up'!I105</f>
        <v>1.3</v>
      </c>
      <c r="E161" s="232">
        <f>'DORC build-up'!H105</f>
        <v>1.522</v>
      </c>
      <c r="F161" s="197"/>
      <c r="G161" s="291">
        <f t="shared" si="4"/>
        <v>1152337.0811006466</v>
      </c>
      <c r="H161" s="200">
        <f t="shared" si="5"/>
        <v>0</v>
      </c>
      <c r="I161" s="187">
        <f t="shared" si="6"/>
        <v>34114.373098565491</v>
      </c>
    </row>
    <row r="162" spans="1:9" ht="13.9" x14ac:dyDescent="0.4">
      <c r="A162" s="58" t="str">
        <f>Comms!A162</f>
        <v>Non-operational</v>
      </c>
      <c r="B162" s="58">
        <f>Comms!B162</f>
        <v>24</v>
      </c>
      <c r="C162" t="str">
        <f>Comms!C162</f>
        <v>York to Quairading</v>
      </c>
      <c r="D162" s="204">
        <f>'DORC build-up'!I106</f>
        <v>1.3</v>
      </c>
      <c r="E162" s="232">
        <f>'DORC build-up'!H106</f>
        <v>74.432000000000002</v>
      </c>
      <c r="F162" s="197"/>
      <c r="G162" s="291">
        <f t="shared" si="4"/>
        <v>1152337.0811006466</v>
      </c>
      <c r="H162" s="200">
        <f t="shared" si="5"/>
        <v>0</v>
      </c>
      <c r="I162" s="187">
        <f t="shared" si="6"/>
        <v>1668331.812399755</v>
      </c>
    </row>
    <row r="163" spans="1:9" ht="13.9" x14ac:dyDescent="0.4">
      <c r="A163" s="58" t="str">
        <f>Comms!A163</f>
        <v>Non-operational</v>
      </c>
      <c r="B163" s="58">
        <f>Comms!B163</f>
        <v>25</v>
      </c>
      <c r="C163" t="str">
        <f>Comms!C163</f>
        <v>Narrogin to West Merredin</v>
      </c>
      <c r="D163" s="204">
        <f>'DORC build-up'!I107</f>
        <v>1.3</v>
      </c>
      <c r="E163" s="232">
        <f>'DORC build-up'!H107</f>
        <v>223.166</v>
      </c>
      <c r="F163" s="197">
        <v>1</v>
      </c>
      <c r="G163" s="291">
        <f t="shared" si="4"/>
        <v>1152337.0811006466</v>
      </c>
      <c r="H163" s="200">
        <f t="shared" si="5"/>
        <v>1498038.2054308406</v>
      </c>
      <c r="I163" s="187">
        <f t="shared" si="6"/>
        <v>5002081.5945561538</v>
      </c>
    </row>
    <row r="164" spans="1:9" ht="13.9" x14ac:dyDescent="0.4">
      <c r="A164" s="58" t="str">
        <f>Comms!A164</f>
        <v>Non-operational</v>
      </c>
      <c r="B164" s="58">
        <f>Comms!B164</f>
        <v>26</v>
      </c>
      <c r="C164" t="str">
        <f>Comms!C164</f>
        <v>Yilliminning to Kulin</v>
      </c>
      <c r="D164" s="204">
        <f>'DORC build-up'!I108</f>
        <v>1.3</v>
      </c>
      <c r="E164" s="232">
        <f>'DORC build-up'!H108</f>
        <v>99.820599999999999</v>
      </c>
      <c r="F164" s="197"/>
      <c r="G164" s="291">
        <f t="shared" si="4"/>
        <v>1152337.0811006466</v>
      </c>
      <c r="H164" s="200">
        <f t="shared" si="5"/>
        <v>0</v>
      </c>
      <c r="I164" s="187">
        <f t="shared" si="6"/>
        <v>2237396.3149294788</v>
      </c>
    </row>
    <row r="165" spans="1:9" ht="13.9" x14ac:dyDescent="0.4">
      <c r="A165" s="58" t="str">
        <f>Comms!A165</f>
        <v>Lakes</v>
      </c>
      <c r="B165" s="58">
        <f>Comms!B165</f>
        <v>27</v>
      </c>
      <c r="C165" t="str">
        <f>Comms!C165</f>
        <v>Wagin to Lake Grace</v>
      </c>
      <c r="D165" s="204">
        <f>'DORC build-up'!I109</f>
        <v>1.3</v>
      </c>
      <c r="E165" s="232">
        <f>'DORC build-up'!H109</f>
        <v>122.71599999999999</v>
      </c>
      <c r="F165" s="197"/>
      <c r="G165" s="291">
        <f t="shared" si="4"/>
        <v>1152337.0811006466</v>
      </c>
      <c r="H165" s="200">
        <f t="shared" si="5"/>
        <v>0</v>
      </c>
      <c r="I165" s="187">
        <f t="shared" si="6"/>
        <v>2750577.7983991867</v>
      </c>
    </row>
    <row r="166" spans="1:9" ht="13.9" x14ac:dyDescent="0.4">
      <c r="A166" s="58" t="str">
        <f>Comms!A166</f>
        <v>Lakes</v>
      </c>
      <c r="B166" s="58">
        <f>Comms!B166</f>
        <v>27</v>
      </c>
      <c r="C166" t="str">
        <f>Comms!C166</f>
        <v>Lake Grace to Newdegate</v>
      </c>
      <c r="D166" s="204">
        <f>'DORC build-up'!I110</f>
        <v>1.3</v>
      </c>
      <c r="E166" s="232">
        <f>'DORC build-up'!H110</f>
        <v>61.09</v>
      </c>
      <c r="F166" s="197"/>
      <c r="G166" s="291">
        <f t="shared" si="4"/>
        <v>1152337.0811006466</v>
      </c>
      <c r="H166" s="200">
        <f t="shared" si="5"/>
        <v>0</v>
      </c>
      <c r="I166" s="187">
        <f t="shared" si="6"/>
        <v>1369281.9005199515</v>
      </c>
    </row>
    <row r="167" spans="1:9" ht="13.9" x14ac:dyDescent="0.4">
      <c r="A167" s="58" t="str">
        <f>Comms!A167</f>
        <v>Lakes</v>
      </c>
      <c r="B167" s="58">
        <f>Comms!B167</f>
        <v>27</v>
      </c>
      <c r="C167" t="str">
        <f>Comms!C167</f>
        <v>Wagin East to Wagin South</v>
      </c>
      <c r="D167" s="204">
        <f>'DORC build-up'!I111</f>
        <v>1.3</v>
      </c>
      <c r="E167" s="232">
        <f>'DORC build-up'!H111</f>
        <v>0.77600000000000002</v>
      </c>
      <c r="F167" s="197"/>
      <c r="G167" s="291">
        <f t="shared" si="4"/>
        <v>1152337.0811006466</v>
      </c>
      <c r="H167" s="200">
        <f t="shared" si="5"/>
        <v>0</v>
      </c>
      <c r="I167" s="187">
        <f t="shared" si="6"/>
        <v>17393.399161949292</v>
      </c>
    </row>
    <row r="168" spans="1:9" ht="13.9" x14ac:dyDescent="0.4">
      <c r="A168" s="58" t="str">
        <f>Comms!A168</f>
        <v>Lakes</v>
      </c>
      <c r="B168" s="58">
        <f>Comms!B168</f>
        <v>28</v>
      </c>
      <c r="C168" t="str">
        <f>Comms!C168</f>
        <v>Lake Grace to Hyden</v>
      </c>
      <c r="D168" s="204">
        <f>'DORC build-up'!I112</f>
        <v>1.3</v>
      </c>
      <c r="E168" s="232">
        <f>'DORC build-up'!H112</f>
        <v>93.183000000000007</v>
      </c>
      <c r="F168" s="197"/>
      <c r="G168" s="291">
        <f t="shared" si="4"/>
        <v>1152337.0811006466</v>
      </c>
      <c r="H168" s="200">
        <f t="shared" si="5"/>
        <v>0</v>
      </c>
      <c r="I168" s="187">
        <f t="shared" si="6"/>
        <v>2088619.9924071145</v>
      </c>
    </row>
    <row r="169" spans="1:9" ht="13.9" x14ac:dyDescent="0.4">
      <c r="A169" s="58" t="str">
        <f>Comms!A169</f>
        <v>Non-operational</v>
      </c>
      <c r="B169" s="58">
        <f>Comms!B169</f>
        <v>29</v>
      </c>
      <c r="C169" t="str">
        <f>Comms!C169</f>
        <v>Katanning to Nyabing</v>
      </c>
      <c r="D169" s="204">
        <f>'DORC build-up'!I113</f>
        <v>1.3</v>
      </c>
      <c r="E169" s="232">
        <f>'DORC build-up'!H113</f>
        <v>61.905000000000001</v>
      </c>
      <c r="F169" s="197"/>
      <c r="G169" s="291">
        <f t="shared" si="4"/>
        <v>1152337.0811006466</v>
      </c>
      <c r="H169" s="200">
        <f t="shared" si="5"/>
        <v>0</v>
      </c>
      <c r="I169" s="187">
        <f t="shared" si="6"/>
        <v>1387549.4524748335</v>
      </c>
    </row>
    <row r="170" spans="1:9" ht="13.9" x14ac:dyDescent="0.4">
      <c r="A170" s="58" t="str">
        <f>Comms!A170</f>
        <v>Non-operational</v>
      </c>
      <c r="B170" s="58">
        <f>Comms!B170</f>
        <v>30</v>
      </c>
      <c r="C170" t="str">
        <f>Comms!C170</f>
        <v>Katanning East to Katanning South</v>
      </c>
      <c r="D170" s="204">
        <f>'DORC build-up'!I114</f>
        <v>0</v>
      </c>
      <c r="E170" s="232">
        <f>'DORC build-up'!H114</f>
        <v>0</v>
      </c>
      <c r="F170" s="197"/>
      <c r="G170" s="291">
        <f t="shared" si="4"/>
        <v>1152337.0811006466</v>
      </c>
      <c r="H170" s="200">
        <f t="shared" si="5"/>
        <v>0</v>
      </c>
      <c r="I170" s="187">
        <f t="shared" si="6"/>
        <v>0</v>
      </c>
    </row>
    <row r="171" spans="1:9" ht="13.9" x14ac:dyDescent="0.4">
      <c r="A171" s="58" t="str">
        <f>Comms!A171</f>
        <v>Non-operational</v>
      </c>
      <c r="B171" s="58">
        <f>Comms!B171</f>
        <v>31</v>
      </c>
      <c r="C171" t="str">
        <f>Comms!C171</f>
        <v>Tambellup to Gnowangerup</v>
      </c>
      <c r="D171" s="204">
        <f>'DORC build-up'!I115</f>
        <v>1.3</v>
      </c>
      <c r="E171" s="232">
        <f>'DORC build-up'!H115</f>
        <v>38.6</v>
      </c>
      <c r="F171" s="197">
        <v>1</v>
      </c>
      <c r="G171" s="291">
        <f t="shared" si="4"/>
        <v>1152337.0811006466</v>
      </c>
      <c r="H171" s="200">
        <f t="shared" si="5"/>
        <v>1498038.2054308406</v>
      </c>
      <c r="I171" s="187">
        <f t="shared" si="6"/>
        <v>865187.12326191051</v>
      </c>
    </row>
    <row r="172" spans="1:9" ht="13.9" x14ac:dyDescent="0.4">
      <c r="A172" s="58" t="str">
        <f>Comms!A172</f>
        <v>Non-operational</v>
      </c>
      <c r="B172" s="58">
        <f>Comms!B172</f>
        <v>32</v>
      </c>
      <c r="C172" t="str">
        <f>Comms!C172</f>
        <v>West Merredin to Kondinin</v>
      </c>
      <c r="D172" s="204">
        <f>'DORC build-up'!I116</f>
        <v>1.3</v>
      </c>
      <c r="E172" s="232">
        <f>'DORC build-up'!H116</f>
        <v>146.893</v>
      </c>
      <c r="F172" s="197"/>
      <c r="G172" s="291">
        <f t="shared" si="4"/>
        <v>1152337.0811006466</v>
      </c>
      <c r="H172" s="200">
        <f t="shared" si="5"/>
        <v>0</v>
      </c>
      <c r="I172" s="187">
        <f t="shared" si="6"/>
        <v>3292485.2874951256</v>
      </c>
    </row>
    <row r="173" spans="1:9" ht="13.9" x14ac:dyDescent="0.4">
      <c r="A173" s="58" t="str">
        <f>Comms!A173</f>
        <v>Non-operational</v>
      </c>
      <c r="B173" s="58">
        <f>Comms!B173</f>
        <v>33</v>
      </c>
      <c r="C173" t="str">
        <f>Comms!C173</f>
        <v>West Merredin to Trayning</v>
      </c>
      <c r="D173" s="204">
        <f>'DORC build-up'!I117</f>
        <v>1.2</v>
      </c>
      <c r="E173" s="232">
        <f>'DORC build-up'!H117</f>
        <v>76.125</v>
      </c>
      <c r="F173" s="197"/>
      <c r="G173" s="291">
        <f t="shared" si="4"/>
        <v>1152337.0811006466</v>
      </c>
      <c r="H173" s="200">
        <f t="shared" si="5"/>
        <v>0</v>
      </c>
      <c r="I173" s="187">
        <f t="shared" si="6"/>
        <v>1706279.0092827186</v>
      </c>
    </row>
    <row r="174" spans="1:9" ht="13.9" x14ac:dyDescent="0.4">
      <c r="A174" s="58" t="str">
        <f>Comms!A174</f>
        <v>Central</v>
      </c>
      <c r="B174" s="58">
        <f>Comms!B174</f>
        <v>34</v>
      </c>
      <c r="C174" t="str">
        <f>Comms!C174</f>
        <v>Avon Yard to Goomalling</v>
      </c>
      <c r="D174" s="204">
        <f>'DORC build-up'!I118</f>
        <v>1.2</v>
      </c>
      <c r="E174" s="232">
        <f>'DORC build-up'!H118</f>
        <v>56.429000000000002</v>
      </c>
      <c r="F174" s="197"/>
      <c r="G174" s="291">
        <f t="shared" si="4"/>
        <v>1152337.0811006466</v>
      </c>
      <c r="H174" s="200">
        <f t="shared" si="5"/>
        <v>0</v>
      </c>
      <c r="I174" s="187">
        <f t="shared" si="6"/>
        <v>1264809.4346773666</v>
      </c>
    </row>
    <row r="175" spans="1:9" ht="13.9" x14ac:dyDescent="0.4">
      <c r="A175" s="58" t="str">
        <f>Comms!A175</f>
        <v>Central</v>
      </c>
      <c r="B175" s="58">
        <f>Comms!B175</f>
        <v>34</v>
      </c>
      <c r="C175" t="str">
        <f>Comms!C175</f>
        <v>Goomalling to McLevie</v>
      </c>
      <c r="D175" s="204">
        <f>'DORC build-up'!I119</f>
        <v>1.2</v>
      </c>
      <c r="E175" s="232">
        <f>'DORC build-up'!H119</f>
        <v>139.96799999999999</v>
      </c>
      <c r="F175" s="197">
        <v>1</v>
      </c>
      <c r="G175" s="291">
        <f t="shared" si="4"/>
        <v>1152337.0811006466</v>
      </c>
      <c r="H175" s="200">
        <f t="shared" si="5"/>
        <v>1382804.4973207759</v>
      </c>
      <c r="I175" s="187">
        <f t="shared" si="6"/>
        <v>3137267.13131407</v>
      </c>
    </row>
    <row r="176" spans="1:9" ht="13.9" x14ac:dyDescent="0.4">
      <c r="A176" s="58" t="str">
        <f>Comms!A176</f>
        <v>Central</v>
      </c>
      <c r="B176" s="58">
        <f>Comms!B176</f>
        <v>35</v>
      </c>
      <c r="C176" t="str">
        <f>Comms!C176</f>
        <v>Goomalling to Amery</v>
      </c>
      <c r="D176" s="204">
        <f>'DORC build-up'!I120</f>
        <v>1.2</v>
      </c>
      <c r="E176" s="232">
        <f>'DORC build-up'!H120</f>
        <v>33.779000000000003</v>
      </c>
      <c r="F176" s="197"/>
      <c r="G176" s="291">
        <f t="shared" si="4"/>
        <v>1152337.0811006466</v>
      </c>
      <c r="H176" s="200">
        <f t="shared" si="5"/>
        <v>0</v>
      </c>
      <c r="I176" s="187">
        <f t="shared" si="6"/>
        <v>757128.38955088297</v>
      </c>
    </row>
    <row r="177" spans="1:9" ht="13.9" x14ac:dyDescent="0.4">
      <c r="A177" s="58" t="str">
        <f>Comms!A177</f>
        <v>Central</v>
      </c>
      <c r="B177" s="58">
        <f>Comms!B177</f>
        <v>35</v>
      </c>
      <c r="C177" t="str">
        <f>Comms!C177</f>
        <v>Amery to Mukinbudin</v>
      </c>
      <c r="D177" s="204">
        <f>'DORC build-up'!I121</f>
        <v>1.2</v>
      </c>
      <c r="E177" s="232">
        <f>'DORC build-up'!H121</f>
        <v>157.71799999999999</v>
      </c>
      <c r="F177" s="197">
        <v>1</v>
      </c>
      <c r="G177" s="291">
        <f t="shared" si="4"/>
        <v>1152337.0811006466</v>
      </c>
      <c r="H177" s="200">
        <f t="shared" si="5"/>
        <v>1382804.4973207759</v>
      </c>
      <c r="I177" s="187">
        <f t="shared" si="6"/>
        <v>3535118.7229694822</v>
      </c>
    </row>
    <row r="178" spans="1:9" ht="13.9" x14ac:dyDescent="0.4">
      <c r="A178" s="58" t="str">
        <f>Comms!A178</f>
        <v>Central</v>
      </c>
      <c r="B178" s="58">
        <f>Comms!B178</f>
        <v>36</v>
      </c>
      <c r="C178" t="str">
        <f>Comms!C178</f>
        <v>Amery to Burakin</v>
      </c>
      <c r="D178" s="204">
        <f>'DORC build-up'!I122</f>
        <v>1.2</v>
      </c>
      <c r="E178" s="232">
        <f>'DORC build-up'!H122</f>
        <v>79.349000000000004</v>
      </c>
      <c r="F178" s="197">
        <v>1</v>
      </c>
      <c r="G178" s="291">
        <f t="shared" si="4"/>
        <v>1152337.0811006466</v>
      </c>
      <c r="H178" s="200">
        <f t="shared" si="5"/>
        <v>1382804.4973207759</v>
      </c>
      <c r="I178" s="187">
        <f t="shared" si="6"/>
        <v>1778542.3068318483</v>
      </c>
    </row>
    <row r="179" spans="1:9" ht="13.9" x14ac:dyDescent="0.4">
      <c r="A179" s="58" t="str">
        <f>Comms!A179</f>
        <v>Central</v>
      </c>
      <c r="B179" s="58">
        <f>Comms!B179</f>
        <v>36</v>
      </c>
      <c r="C179" t="str">
        <f>Comms!C179</f>
        <v>Burakin to Kalannie</v>
      </c>
      <c r="D179" s="204">
        <f>'DORC build-up'!I123</f>
        <v>1.2</v>
      </c>
      <c r="E179" s="232">
        <f>'DORC build-up'!H123</f>
        <v>20.797999999999998</v>
      </c>
      <c r="F179" s="197">
        <v>1</v>
      </c>
      <c r="G179" s="291">
        <f t="shared" si="4"/>
        <v>1152337.0811006466</v>
      </c>
      <c r="H179" s="200">
        <f t="shared" si="5"/>
        <v>1382804.4973207759</v>
      </c>
      <c r="I179" s="187">
        <f t="shared" si="6"/>
        <v>466169.99454925425</v>
      </c>
    </row>
    <row r="180" spans="1:9" ht="13.9" x14ac:dyDescent="0.4">
      <c r="A180" s="58" t="str">
        <f>Comms!A180</f>
        <v>Central</v>
      </c>
      <c r="B180" s="58">
        <f>Comms!B180</f>
        <v>37</v>
      </c>
      <c r="C180" t="str">
        <f>Comms!C180</f>
        <v>Burakin to Beacon</v>
      </c>
      <c r="D180" s="204">
        <f>'DORC build-up'!I124</f>
        <v>1.2</v>
      </c>
      <c r="E180" s="232">
        <f>'DORC build-up'!H124</f>
        <v>72.692000000000007</v>
      </c>
      <c r="F180" s="197"/>
      <c r="G180" s="291">
        <f t="shared" si="4"/>
        <v>1152337.0811006466</v>
      </c>
      <c r="H180" s="200">
        <f t="shared" si="5"/>
        <v>0</v>
      </c>
      <c r="I180" s="187">
        <f t="shared" si="6"/>
        <v>1629331.1493304356</v>
      </c>
    </row>
    <row r="181" spans="1:9" ht="13.9" x14ac:dyDescent="0.4">
      <c r="A181" s="58" t="str">
        <f>Comms!A181</f>
        <v>MR</v>
      </c>
      <c r="B181" s="58">
        <f>Comms!B181</f>
        <v>38</v>
      </c>
      <c r="C181" t="str">
        <f>Comms!C181</f>
        <v>Millendon Junction to Watheroo</v>
      </c>
      <c r="D181" s="204">
        <f>'DORC build-up'!I125</f>
        <v>1.3</v>
      </c>
      <c r="E181" s="232">
        <f>'DORC build-up'!H125</f>
        <v>185.91370000000001</v>
      </c>
      <c r="F181" s="197">
        <v>5</v>
      </c>
      <c r="G181" s="291">
        <f t="shared" si="4"/>
        <v>1152337.0811006466</v>
      </c>
      <c r="H181" s="200">
        <f t="shared" si="5"/>
        <v>7490191.0271542035</v>
      </c>
      <c r="I181" s="187">
        <f t="shared" si="6"/>
        <v>4167102.0538336239</v>
      </c>
    </row>
    <row r="182" spans="1:9" ht="13.9" x14ac:dyDescent="0.4">
      <c r="A182" s="58" t="str">
        <f>Comms!A182</f>
        <v>MR</v>
      </c>
      <c r="B182" s="58">
        <f>Comms!B182</f>
        <v>38</v>
      </c>
      <c r="C182" t="str">
        <f>Comms!C182</f>
        <v>Watheroo to Marchagee</v>
      </c>
      <c r="D182" s="204">
        <f>'DORC build-up'!I126</f>
        <v>1.3</v>
      </c>
      <c r="E182" s="232">
        <f>'DORC build-up'!H126</f>
        <v>28.510999999999999</v>
      </c>
      <c r="F182" s="197"/>
      <c r="G182" s="291">
        <f t="shared" si="4"/>
        <v>1152337.0811006466</v>
      </c>
      <c r="H182" s="200">
        <f t="shared" si="5"/>
        <v>0</v>
      </c>
      <c r="I182" s="187">
        <f t="shared" si="6"/>
        <v>639050.51998239208</v>
      </c>
    </row>
    <row r="183" spans="1:9" ht="13.9" x14ac:dyDescent="0.4">
      <c r="A183" s="58" t="str">
        <f>Comms!A183</f>
        <v>MR</v>
      </c>
      <c r="B183" s="58">
        <f>Comms!B183</f>
        <v>38</v>
      </c>
      <c r="C183" t="str">
        <f>Comms!C183</f>
        <v>Marchagee to Dongara</v>
      </c>
      <c r="D183" s="204">
        <f>'DORC build-up'!I127</f>
        <v>1.3</v>
      </c>
      <c r="E183" s="232">
        <f>'DORC build-up'!H127</f>
        <v>180.58799999999999</v>
      </c>
      <c r="F183" s="197">
        <v>1</v>
      </c>
      <c r="G183" s="291">
        <f t="shared" si="4"/>
        <v>1152337.0811006466</v>
      </c>
      <c r="H183" s="200">
        <f t="shared" si="5"/>
        <v>1498038.2054308406</v>
      </c>
      <c r="I183" s="187">
        <f t="shared" si="6"/>
        <v>4047730.8864150755</v>
      </c>
    </row>
    <row r="184" spans="1:9" ht="13.9" x14ac:dyDescent="0.4">
      <c r="A184" s="58" t="str">
        <f>Comms!A184</f>
        <v>MR</v>
      </c>
      <c r="B184" s="58">
        <f>Comms!B184</f>
        <v>38</v>
      </c>
      <c r="C184" t="str">
        <f>Comms!C184</f>
        <v>Dongara to Narngulu</v>
      </c>
      <c r="D184" s="204">
        <f>'DORC build-up'!I128</f>
        <v>1.3</v>
      </c>
      <c r="E184" s="232">
        <f>'DORC build-up'!H128</f>
        <v>60.192</v>
      </c>
      <c r="F184" s="197"/>
      <c r="G184" s="291">
        <f t="shared" si="4"/>
        <v>1152337.0811006466</v>
      </c>
      <c r="H184" s="200">
        <f t="shared" si="5"/>
        <v>0</v>
      </c>
      <c r="I184" s="187">
        <f t="shared" si="6"/>
        <v>1349153.972108314</v>
      </c>
    </row>
    <row r="185" spans="1:9" ht="13.9" x14ac:dyDescent="0.4">
      <c r="A185" s="58" t="str">
        <f>Comms!A185</f>
        <v>MR</v>
      </c>
      <c r="B185" s="58">
        <f>Comms!B185</f>
        <v>38</v>
      </c>
      <c r="C185" t="str">
        <f>Comms!C185</f>
        <v>Narngulu to Geraldton</v>
      </c>
      <c r="D185" s="204">
        <f>'DORC build-up'!I129</f>
        <v>1.3</v>
      </c>
      <c r="E185" s="232">
        <f>'DORC build-up'!H129</f>
        <v>19.681000000000001</v>
      </c>
      <c r="F185" s="197">
        <v>1</v>
      </c>
      <c r="G185" s="291">
        <f t="shared" si="4"/>
        <v>1152337.0811006466</v>
      </c>
      <c r="H185" s="200">
        <f t="shared" si="5"/>
        <v>1498038.2054308406</v>
      </c>
      <c r="I185" s="187">
        <f t="shared" si="6"/>
        <v>441133.36199268553</v>
      </c>
    </row>
    <row r="186" spans="1:9" ht="13.9" x14ac:dyDescent="0.4">
      <c r="A186" s="58" t="str">
        <f>Comms!A186</f>
        <v>MR</v>
      </c>
      <c r="B186" s="58">
        <f>Comms!B186</f>
        <v>39</v>
      </c>
      <c r="C186" t="str">
        <f>Comms!C186</f>
        <v>Dongara to Eneabba South</v>
      </c>
      <c r="D186" s="204">
        <f>'DORC build-up'!I130</f>
        <v>1.3</v>
      </c>
      <c r="E186" s="232">
        <f>'DORC build-up'!H130</f>
        <v>94.382999999999996</v>
      </c>
      <c r="F186" s="197">
        <v>1</v>
      </c>
      <c r="G186" s="291">
        <f t="shared" si="4"/>
        <v>1152337.0811006466</v>
      </c>
      <c r="H186" s="200">
        <f t="shared" si="5"/>
        <v>1498038.2054308406</v>
      </c>
      <c r="I186" s="187">
        <f t="shared" si="6"/>
        <v>2115517.0014204378</v>
      </c>
    </row>
    <row r="187" spans="1:9" ht="13.9" x14ac:dyDescent="0.4">
      <c r="A187" s="58" t="str">
        <f>Comms!A187</f>
        <v>Midwest</v>
      </c>
      <c r="B187" s="58">
        <f>Comms!B187</f>
        <v>40</v>
      </c>
      <c r="C187" t="str">
        <f>Comms!C187</f>
        <v>Narngulu to Narngulu East</v>
      </c>
      <c r="D187" s="204">
        <f>'DORC build-up'!I131</f>
        <v>1.3</v>
      </c>
      <c r="E187" s="232">
        <f>'DORC build-up'!H131</f>
        <v>2.7759999999999998</v>
      </c>
      <c r="F187" s="197"/>
      <c r="G187" s="291">
        <f t="shared" si="4"/>
        <v>1152337.0811006466</v>
      </c>
      <c r="H187" s="200">
        <f t="shared" si="5"/>
        <v>0</v>
      </c>
      <c r="I187" s="187">
        <f t="shared" si="6"/>
        <v>62221.747517488693</v>
      </c>
    </row>
    <row r="188" spans="1:9" ht="13.9" x14ac:dyDescent="0.4">
      <c r="A188" s="58" t="str">
        <f>Comms!A188</f>
        <v>Midwest</v>
      </c>
      <c r="B188" s="58">
        <f>Comms!B188</f>
        <v>40</v>
      </c>
      <c r="C188" t="str">
        <f>Comms!C188</f>
        <v>Narngulu East to Mullewa</v>
      </c>
      <c r="D188" s="204">
        <f>'DORC build-up'!I132</f>
        <v>1.3</v>
      </c>
      <c r="E188" s="232">
        <f>'DORC build-up'!H132</f>
        <v>101.639</v>
      </c>
      <c r="F188" s="197">
        <v>6</v>
      </c>
      <c r="G188" s="291">
        <f t="shared" si="4"/>
        <v>1152337.0811006466</v>
      </c>
      <c r="H188" s="200">
        <f t="shared" si="5"/>
        <v>8988229.2325850446</v>
      </c>
      <c r="I188" s="187">
        <f t="shared" si="6"/>
        <v>2278154.2492543352</v>
      </c>
    </row>
    <row r="189" spans="1:9" ht="13.9" x14ac:dyDescent="0.4">
      <c r="A189" s="58" t="str">
        <f>Comms!A189</f>
        <v>Midwest</v>
      </c>
      <c r="B189" s="58">
        <f>Comms!B189</f>
        <v>40</v>
      </c>
      <c r="C189" t="str">
        <f>Comms!C189</f>
        <v>Mullewa to Tilley Junction</v>
      </c>
      <c r="D189" s="204">
        <f>'DORC build-up'!I133</f>
        <v>1.3</v>
      </c>
      <c r="E189" s="232">
        <f>'DORC build-up'!H133</f>
        <v>98.106999999999999</v>
      </c>
      <c r="F189" s="197">
        <v>3</v>
      </c>
      <c r="G189" s="291">
        <f t="shared" si="4"/>
        <v>1152337.0811006466</v>
      </c>
      <c r="H189" s="200">
        <f t="shared" si="5"/>
        <v>4494114.6162925223</v>
      </c>
      <c r="I189" s="187">
        <f t="shared" si="6"/>
        <v>2198987.3860584525</v>
      </c>
    </row>
    <row r="190" spans="1:9" ht="13.9" x14ac:dyDescent="0.4">
      <c r="A190" s="58" t="str">
        <f>Comms!A190</f>
        <v>Midwest</v>
      </c>
      <c r="B190" s="58">
        <f>Comms!B190</f>
        <v>40</v>
      </c>
      <c r="C190" t="str">
        <f>Comms!C190</f>
        <v>Tilley Junction to Tilley</v>
      </c>
      <c r="D190" s="204">
        <f>'DORC build-up'!I134</f>
        <v>1.3</v>
      </c>
      <c r="E190" s="232">
        <f>'DORC build-up'!H134</f>
        <v>3.6480000000000001</v>
      </c>
      <c r="F190" s="197"/>
      <c r="G190" s="291">
        <f t="shared" si="4"/>
        <v>1152337.0811006466</v>
      </c>
      <c r="H190" s="200">
        <f t="shared" si="5"/>
        <v>0</v>
      </c>
      <c r="I190" s="187">
        <f t="shared" si="6"/>
        <v>81766.907400503886</v>
      </c>
    </row>
    <row r="191" spans="1:9" ht="13.9" x14ac:dyDescent="0.4">
      <c r="A191" s="58" t="str">
        <f>Comms!A191</f>
        <v>Midwest</v>
      </c>
      <c r="B191" s="58">
        <f>Comms!B191</f>
        <v>40</v>
      </c>
      <c r="C191" t="str">
        <f>Comms!C191</f>
        <v>Tilley to Morawa</v>
      </c>
      <c r="D191" s="204">
        <f>'DORC build-up'!I135</f>
        <v>1.3</v>
      </c>
      <c r="E191" s="232">
        <f>'DORC build-up'!H135</f>
        <v>3.0078999999999998</v>
      </c>
      <c r="F191" s="197"/>
      <c r="G191" s="291">
        <f t="shared" si="4"/>
        <v>1152337.0811006466</v>
      </c>
      <c r="H191" s="200">
        <f t="shared" si="5"/>
        <v>0</v>
      </c>
      <c r="I191" s="187">
        <f t="shared" si="6"/>
        <v>67419.594509313494</v>
      </c>
    </row>
    <row r="192" spans="1:9" ht="13.9" x14ac:dyDescent="0.4">
      <c r="A192" s="58" t="str">
        <f>Comms!A192</f>
        <v>Midwest</v>
      </c>
      <c r="B192" s="58">
        <f>Comms!B192</f>
        <v>40</v>
      </c>
      <c r="C192" t="str">
        <f>Comms!C192</f>
        <v>Morawa to Perenjori</v>
      </c>
      <c r="D192" s="204">
        <f>'DORC build-up'!I136</f>
        <v>1.3</v>
      </c>
      <c r="E192" s="232">
        <f>'DORC build-up'!H136</f>
        <v>45.048999999999999</v>
      </c>
      <c r="F192" s="197">
        <v>3</v>
      </c>
      <c r="G192" s="291">
        <f t="shared" si="4"/>
        <v>1152337.0811006466</v>
      </c>
      <c r="H192" s="200">
        <f t="shared" si="5"/>
        <v>4494114.6162925223</v>
      </c>
      <c r="I192" s="187">
        <f t="shared" si="6"/>
        <v>1009736.1325343475</v>
      </c>
    </row>
    <row r="193" spans="1:9" ht="13.9" x14ac:dyDescent="0.4">
      <c r="A193" s="58" t="str">
        <f>Comms!A193</f>
        <v>Midwest</v>
      </c>
      <c r="B193" s="58">
        <f>Comms!B193</f>
        <v>40</v>
      </c>
      <c r="C193" t="str">
        <f>Comms!C193</f>
        <v>Perenjori to Maya</v>
      </c>
      <c r="D193" s="204">
        <f>'DORC build-up'!I137</f>
        <v>1.3</v>
      </c>
      <c r="E193" s="232">
        <f>'DORC build-up'!H137</f>
        <v>54.497999999999998</v>
      </c>
      <c r="F193" s="197"/>
      <c r="G193" s="291">
        <f t="shared" si="4"/>
        <v>1152337.0811006466</v>
      </c>
      <c r="H193" s="200">
        <f t="shared" si="5"/>
        <v>0</v>
      </c>
      <c r="I193" s="187">
        <f t="shared" si="6"/>
        <v>1221527.6643400933</v>
      </c>
    </row>
    <row r="194" spans="1:9" ht="13.9" x14ac:dyDescent="0.4">
      <c r="A194" s="58" t="str">
        <f>Comms!A194</f>
        <v>Central</v>
      </c>
      <c r="B194" s="58">
        <f>Comms!B194</f>
        <v>41</v>
      </c>
      <c r="C194" t="str">
        <f>Comms!C194</f>
        <v>Toodyay West to Miling</v>
      </c>
      <c r="D194" s="204">
        <f>'DORC build-up'!I138</f>
        <v>1.2</v>
      </c>
      <c r="E194" s="232">
        <f>'DORC build-up'!H138</f>
        <v>136.23099999999999</v>
      </c>
      <c r="F194" s="197"/>
      <c r="G194" s="291">
        <f t="shared" si="4"/>
        <v>1152337.0811006466</v>
      </c>
      <c r="H194" s="200">
        <f t="shared" si="5"/>
        <v>0</v>
      </c>
      <c r="I194" s="187">
        <f t="shared" si="6"/>
        <v>3053505.3624117444</v>
      </c>
    </row>
    <row r="195" spans="1:9" ht="13.9" x14ac:dyDescent="0.4">
      <c r="A195" s="58" t="str">
        <f>Comms!A195</f>
        <v>CBH Sidings NG</v>
      </c>
      <c r="B195" s="58">
        <f>Comms!B195</f>
        <v>42</v>
      </c>
      <c r="C195" t="str">
        <f>Comms!C195</f>
        <v>Arrino</v>
      </c>
      <c r="D195" s="204">
        <f>'DORC build-up'!I139</f>
        <v>1.3</v>
      </c>
      <c r="E195" s="232">
        <f>'DORC build-up'!H139</f>
        <v>0.64300000000000002</v>
      </c>
      <c r="F195" s="197"/>
      <c r="G195" s="291">
        <f t="shared" si="4"/>
        <v>1152337.0811006466</v>
      </c>
      <c r="H195" s="200">
        <f t="shared" si="5"/>
        <v>0</v>
      </c>
      <c r="I195" s="187">
        <f t="shared" si="6"/>
        <v>14412.313996305922</v>
      </c>
    </row>
    <row r="196" spans="1:9" ht="13.9" x14ac:dyDescent="0.4">
      <c r="A196" s="58" t="str">
        <f>Comms!A196</f>
        <v>CBH Sidings NG</v>
      </c>
      <c r="B196" s="58">
        <f>Comms!B196</f>
        <v>42</v>
      </c>
      <c r="C196" t="str">
        <f>Comms!C196</f>
        <v>Avon Yard</v>
      </c>
      <c r="D196" s="204">
        <f>'DORC build-up'!I140</f>
        <v>1.1000000000000001</v>
      </c>
      <c r="E196" s="232">
        <f>'DORC build-up'!H140</f>
        <v>5.5979999999999999</v>
      </c>
      <c r="F196" s="197"/>
      <c r="G196" s="291">
        <f t="shared" si="4"/>
        <v>1152337.0811006466</v>
      </c>
      <c r="H196" s="200">
        <f t="shared" si="5"/>
        <v>0</v>
      </c>
      <c r="I196" s="187">
        <f t="shared" si="6"/>
        <v>125474.5470471548</v>
      </c>
    </row>
    <row r="197" spans="1:9" ht="13.9" x14ac:dyDescent="0.4">
      <c r="A197" s="58" t="str">
        <f>Comms!A197</f>
        <v>CBH Sidings NG</v>
      </c>
      <c r="B197" s="58">
        <f>Comms!B197</f>
        <v>42</v>
      </c>
      <c r="C197" t="str">
        <f>Comms!C197</f>
        <v>Ballaying</v>
      </c>
      <c r="D197" s="204">
        <f>'DORC build-up'!I141</f>
        <v>1.3</v>
      </c>
      <c r="E197" s="232">
        <f>'DORC build-up'!H141</f>
        <v>0.40699999999999997</v>
      </c>
      <c r="F197" s="197"/>
      <c r="G197" s="291">
        <f t="shared" ref="G197:G260" si="7">K$14</f>
        <v>1152337.0811006466</v>
      </c>
      <c r="H197" s="200">
        <f t="shared" ref="H197:H260" si="8">F197*G197*D197</f>
        <v>0</v>
      </c>
      <c r="I197" s="187">
        <f t="shared" ref="I197:I260" si="9">H$67*E197/E$67</f>
        <v>9122.5688903522696</v>
      </c>
    </row>
    <row r="198" spans="1:9" ht="13.9" x14ac:dyDescent="0.4">
      <c r="A198" s="58" t="str">
        <f>Comms!A198</f>
        <v>CBH Sidings NG</v>
      </c>
      <c r="B198" s="58">
        <f>Comms!B198</f>
        <v>42</v>
      </c>
      <c r="C198" t="str">
        <f>Comms!C198</f>
        <v>Ballidu</v>
      </c>
      <c r="D198" s="204">
        <f>'DORC build-up'!I142</f>
        <v>1.2</v>
      </c>
      <c r="E198" s="232">
        <f>'DORC build-up'!H142</f>
        <v>1.6579999999999999</v>
      </c>
      <c r="F198" s="197"/>
      <c r="G198" s="291">
        <f t="shared" si="7"/>
        <v>1152337.0811006466</v>
      </c>
      <c r="H198" s="200">
        <f t="shared" si="8"/>
        <v>0</v>
      </c>
      <c r="I198" s="187">
        <f t="shared" si="9"/>
        <v>37162.700786742171</v>
      </c>
    </row>
    <row r="199" spans="1:9" ht="13.9" x14ac:dyDescent="0.4">
      <c r="A199" s="58" t="str">
        <f>Comms!A199</f>
        <v>CBH Sidings NG</v>
      </c>
      <c r="B199" s="58">
        <f>Comms!B199</f>
        <v>42</v>
      </c>
      <c r="C199" t="str">
        <f>Comms!C199</f>
        <v>Beacon</v>
      </c>
      <c r="D199" s="204">
        <f>'DORC build-up'!I143</f>
        <v>1.2</v>
      </c>
      <c r="E199" s="232">
        <f>'DORC build-up'!H143</f>
        <v>1.736</v>
      </c>
      <c r="F199" s="197"/>
      <c r="G199" s="291">
        <f t="shared" si="7"/>
        <v>1152337.0811006466</v>
      </c>
      <c r="H199" s="200">
        <f t="shared" si="8"/>
        <v>0</v>
      </c>
      <c r="I199" s="187">
        <f t="shared" si="9"/>
        <v>38911.006372608208</v>
      </c>
    </row>
    <row r="200" spans="1:9" ht="13.9" x14ac:dyDescent="0.4">
      <c r="A200" s="58" t="str">
        <f>Comms!A200</f>
        <v>CBH Sidings NG</v>
      </c>
      <c r="B200" s="58">
        <f>Comms!B200</f>
        <v>42</v>
      </c>
      <c r="C200" t="str">
        <f>Comms!C200</f>
        <v>Bencubbin</v>
      </c>
      <c r="D200" s="204">
        <f>'DORC build-up'!I144</f>
        <v>1.2</v>
      </c>
      <c r="E200" s="232">
        <f>'DORC build-up'!H144</f>
        <v>1.2150000000000001</v>
      </c>
      <c r="F200" s="197"/>
      <c r="G200" s="291">
        <f t="shared" si="7"/>
        <v>1152337.0811006466</v>
      </c>
      <c r="H200" s="200">
        <f t="shared" si="8"/>
        <v>0</v>
      </c>
      <c r="I200" s="187">
        <f t="shared" si="9"/>
        <v>27233.221625990198</v>
      </c>
    </row>
    <row r="201" spans="1:9" ht="13.9" x14ac:dyDescent="0.4">
      <c r="A201" s="58" t="str">
        <f>Comms!A201</f>
        <v>CBH Sidings NG</v>
      </c>
      <c r="B201" s="58">
        <f>Comms!B201</f>
        <v>42</v>
      </c>
      <c r="C201" t="str">
        <f>Comms!C201</f>
        <v>Beverley</v>
      </c>
      <c r="D201" s="204">
        <f>'DORC build-up'!I145</f>
        <v>1.3</v>
      </c>
      <c r="E201" s="232">
        <f>'DORC build-up'!H145</f>
        <v>0.5</v>
      </c>
      <c r="F201" s="197"/>
      <c r="G201" s="291">
        <f t="shared" si="7"/>
        <v>1152337.0811006466</v>
      </c>
      <c r="H201" s="200">
        <f t="shared" si="8"/>
        <v>0</v>
      </c>
      <c r="I201" s="187">
        <f t="shared" si="9"/>
        <v>11207.087088884853</v>
      </c>
    </row>
    <row r="202" spans="1:9" ht="13.9" x14ac:dyDescent="0.4">
      <c r="A202" s="58" t="str">
        <f>Comms!A202</f>
        <v>CBH Sidings NG</v>
      </c>
      <c r="B202" s="58">
        <f>Comms!B202</f>
        <v>42</v>
      </c>
      <c r="C202" t="str">
        <f>Comms!C202</f>
        <v>Bindi Bindi</v>
      </c>
      <c r="D202" s="204">
        <f>'DORC build-up'!I146</f>
        <v>1.2</v>
      </c>
      <c r="E202" s="232">
        <f>'DORC build-up'!H146</f>
        <v>0.67100000000000004</v>
      </c>
      <c r="F202" s="197"/>
      <c r="G202" s="291">
        <f t="shared" si="7"/>
        <v>1152337.0811006466</v>
      </c>
      <c r="H202" s="200">
        <f t="shared" si="8"/>
        <v>0</v>
      </c>
      <c r="I202" s="187">
        <f t="shared" si="9"/>
        <v>15039.910873283472</v>
      </c>
    </row>
    <row r="203" spans="1:9" ht="13.9" x14ac:dyDescent="0.4">
      <c r="A203" s="58" t="str">
        <f>Comms!A203</f>
        <v>CBH Sidings NG</v>
      </c>
      <c r="B203" s="58">
        <f>Comms!B203</f>
        <v>42</v>
      </c>
      <c r="C203" t="str">
        <f>Comms!C203</f>
        <v>Bolgart</v>
      </c>
      <c r="D203" s="204">
        <f>'DORC build-up'!I147</f>
        <v>1.2</v>
      </c>
      <c r="E203" s="232">
        <f>'DORC build-up'!H147</f>
        <v>0.61399999999999999</v>
      </c>
      <c r="F203" s="197"/>
      <c r="G203" s="291">
        <f t="shared" si="7"/>
        <v>1152337.0811006466</v>
      </c>
      <c r="H203" s="200">
        <f t="shared" si="8"/>
        <v>0</v>
      </c>
      <c r="I203" s="187">
        <f t="shared" si="9"/>
        <v>13762.302945150601</v>
      </c>
    </row>
    <row r="204" spans="1:9" ht="13.9" x14ac:dyDescent="0.4">
      <c r="A204" s="58" t="str">
        <f>Comms!A204</f>
        <v>CBH Sidings NG</v>
      </c>
      <c r="B204" s="58">
        <f>Comms!B204</f>
        <v>42</v>
      </c>
      <c r="C204" t="str">
        <f>Comms!C204</f>
        <v>Bowgada</v>
      </c>
      <c r="D204" s="204">
        <f>'DORC build-up'!I148</f>
        <v>1.3</v>
      </c>
      <c r="E204" s="232">
        <f>'DORC build-up'!H148</f>
        <v>0.66700000000000004</v>
      </c>
      <c r="F204" s="197"/>
      <c r="G204" s="291">
        <f t="shared" si="7"/>
        <v>1152337.0811006466</v>
      </c>
      <c r="H204" s="200">
        <f t="shared" si="8"/>
        <v>0</v>
      </c>
      <c r="I204" s="187">
        <f t="shared" si="9"/>
        <v>14950.254176572394</v>
      </c>
    </row>
    <row r="205" spans="1:9" ht="13.9" x14ac:dyDescent="0.4">
      <c r="A205" s="58" t="str">
        <f>Comms!A205</f>
        <v>CBH Sidings NG</v>
      </c>
      <c r="B205" s="58">
        <f>Comms!B205</f>
        <v>42</v>
      </c>
      <c r="C205" t="str">
        <f>Comms!C205</f>
        <v>Brookton</v>
      </c>
      <c r="D205" s="204">
        <f>'DORC build-up'!I149</f>
        <v>1.3</v>
      </c>
      <c r="E205" s="232">
        <f>'DORC build-up'!H149</f>
        <v>2.5450599999999999</v>
      </c>
      <c r="F205" s="197"/>
      <c r="G205" s="291">
        <f t="shared" si="7"/>
        <v>1152337.0811006466</v>
      </c>
      <c r="H205" s="200">
        <f t="shared" si="8"/>
        <v>0</v>
      </c>
      <c r="I205" s="187">
        <f t="shared" si="9"/>
        <v>57045.418132874562</v>
      </c>
    </row>
    <row r="206" spans="1:9" ht="13.9" x14ac:dyDescent="0.4">
      <c r="A206" s="58" t="str">
        <f>Comms!A206</f>
        <v>CBH Sidings NG</v>
      </c>
      <c r="B206" s="58">
        <f>Comms!B206</f>
        <v>42</v>
      </c>
      <c r="C206" t="str">
        <f>Comms!C206</f>
        <v>Broomehill</v>
      </c>
      <c r="D206" s="204">
        <f>'DORC build-up'!I150</f>
        <v>1.3</v>
      </c>
      <c r="E206" s="232">
        <f>'DORC build-up'!H150</f>
        <v>1.319</v>
      </c>
      <c r="F206" s="197"/>
      <c r="G206" s="291">
        <f t="shared" si="7"/>
        <v>1152337.0811006466</v>
      </c>
      <c r="H206" s="200">
        <f t="shared" si="8"/>
        <v>0</v>
      </c>
      <c r="I206" s="187">
        <f t="shared" si="9"/>
        <v>29564.295740478239</v>
      </c>
    </row>
    <row r="207" spans="1:9" ht="13.9" x14ac:dyDescent="0.4">
      <c r="A207" s="58" t="str">
        <f>Comms!A207</f>
        <v>CBH Sidings NG</v>
      </c>
      <c r="B207" s="58">
        <f>Comms!B207</f>
        <v>42</v>
      </c>
      <c r="C207" t="str">
        <f>Comms!C207</f>
        <v>Buniche</v>
      </c>
      <c r="D207" s="204">
        <f>'DORC build-up'!I151</f>
        <v>1.3</v>
      </c>
      <c r="E207" s="232">
        <f>'DORC build-up'!H151</f>
        <v>0.83199999999999996</v>
      </c>
      <c r="F207" s="197"/>
      <c r="G207" s="291">
        <f t="shared" si="7"/>
        <v>1152337.0811006466</v>
      </c>
      <c r="H207" s="200">
        <f t="shared" si="8"/>
        <v>0</v>
      </c>
      <c r="I207" s="187">
        <f t="shared" si="9"/>
        <v>18648.592915904395</v>
      </c>
    </row>
    <row r="208" spans="1:9" ht="13.9" x14ac:dyDescent="0.4">
      <c r="A208" s="58" t="str">
        <f>Comms!A208</f>
        <v>CBH Sidings NG</v>
      </c>
      <c r="B208" s="58">
        <f>Comms!B208</f>
        <v>42</v>
      </c>
      <c r="C208" t="str">
        <f>Comms!C208</f>
        <v>Bunjil</v>
      </c>
      <c r="D208" s="204">
        <f>'DORC build-up'!I152</f>
        <v>1.3</v>
      </c>
      <c r="E208" s="232">
        <f>'DORC build-up'!H152</f>
        <v>0.84499999999999997</v>
      </c>
      <c r="F208" s="197"/>
      <c r="G208" s="291">
        <f t="shared" si="7"/>
        <v>1152337.0811006466</v>
      </c>
      <c r="H208" s="200">
        <f t="shared" si="8"/>
        <v>0</v>
      </c>
      <c r="I208" s="187">
        <f t="shared" si="9"/>
        <v>18939.977180215403</v>
      </c>
    </row>
    <row r="209" spans="1:9" ht="13.9" x14ac:dyDescent="0.4">
      <c r="A209" s="58" t="str">
        <f>Comms!A209</f>
        <v>CBH Sidings NG</v>
      </c>
      <c r="B209" s="58">
        <f>Comms!B209</f>
        <v>42</v>
      </c>
      <c r="C209" t="str">
        <f>Comms!C209</f>
        <v>Cadoux</v>
      </c>
      <c r="D209" s="204">
        <f>'DORC build-up'!I153</f>
        <v>1.2</v>
      </c>
      <c r="E209" s="232">
        <f>'DORC build-up'!H153</f>
        <v>0.86599999999999999</v>
      </c>
      <c r="F209" s="197"/>
      <c r="G209" s="291">
        <f t="shared" si="7"/>
        <v>1152337.0811006466</v>
      </c>
      <c r="H209" s="200">
        <f t="shared" si="8"/>
        <v>0</v>
      </c>
      <c r="I209" s="187">
        <f t="shared" si="9"/>
        <v>19410.674837948565</v>
      </c>
    </row>
    <row r="210" spans="1:9" ht="13.9" x14ac:dyDescent="0.4">
      <c r="A210" s="58" t="str">
        <f>Comms!A210</f>
        <v>CBH Sidings NG</v>
      </c>
      <c r="B210" s="58">
        <f>Comms!B210</f>
        <v>42</v>
      </c>
      <c r="C210" t="str">
        <f>Comms!C210</f>
        <v>Calingiri</v>
      </c>
      <c r="D210" s="204">
        <f>'DORC build-up'!I154</f>
        <v>1.2</v>
      </c>
      <c r="E210" s="232">
        <f>'DORC build-up'!H154</f>
        <v>0.97399999999999998</v>
      </c>
      <c r="F210" s="197"/>
      <c r="G210" s="291">
        <f t="shared" si="7"/>
        <v>1152337.0811006466</v>
      </c>
      <c r="H210" s="200">
        <f t="shared" si="8"/>
        <v>0</v>
      </c>
      <c r="I210" s="187">
        <f t="shared" si="9"/>
        <v>21831.405649147691</v>
      </c>
    </row>
    <row r="211" spans="1:9" ht="13.9" x14ac:dyDescent="0.4">
      <c r="A211" s="58" t="str">
        <f>Comms!A211</f>
        <v>CBH Sidings NG</v>
      </c>
      <c r="B211" s="58">
        <f>Comms!B211</f>
        <v>42</v>
      </c>
      <c r="C211" t="str">
        <f>Comms!C211</f>
        <v>Canna</v>
      </c>
      <c r="D211" s="204">
        <f>'DORC build-up'!I155</f>
        <v>1.3</v>
      </c>
      <c r="E211" s="232">
        <f>'DORC build-up'!H155</f>
        <v>2.99</v>
      </c>
      <c r="F211" s="197">
        <v>1</v>
      </c>
      <c r="G211" s="291">
        <f t="shared" si="7"/>
        <v>1152337.0811006466</v>
      </c>
      <c r="H211" s="200">
        <f t="shared" si="8"/>
        <v>1498038.2054308406</v>
      </c>
      <c r="I211" s="187">
        <f t="shared" si="9"/>
        <v>67018.380791531425</v>
      </c>
    </row>
    <row r="212" spans="1:9" ht="13.9" x14ac:dyDescent="0.4">
      <c r="A212" s="58" t="str">
        <f>Comms!A212</f>
        <v>CBH Sidings NG</v>
      </c>
      <c r="B212" s="58">
        <f>Comms!B212</f>
        <v>42</v>
      </c>
      <c r="C212" t="str">
        <f>Comms!C212</f>
        <v>Carnamah</v>
      </c>
      <c r="D212" s="204">
        <f>'DORC build-up'!I156</f>
        <v>1.3</v>
      </c>
      <c r="E212" s="232">
        <f>'DORC build-up'!H156</f>
        <v>1.05</v>
      </c>
      <c r="F212" s="197"/>
      <c r="G212" s="291">
        <f t="shared" si="7"/>
        <v>1152337.0811006466</v>
      </c>
      <c r="H212" s="200">
        <f t="shared" si="8"/>
        <v>0</v>
      </c>
      <c r="I212" s="187">
        <f t="shared" si="9"/>
        <v>23534.88288665819</v>
      </c>
    </row>
    <row r="213" spans="1:9" ht="13.9" x14ac:dyDescent="0.4">
      <c r="A213" s="58" t="str">
        <f>Comms!A213</f>
        <v>CBH Sidings NG</v>
      </c>
      <c r="B213" s="58">
        <f>Comms!B213</f>
        <v>42</v>
      </c>
      <c r="C213" t="str">
        <f>Comms!C213</f>
        <v>Cleary</v>
      </c>
      <c r="D213" s="204">
        <f>'DORC build-up'!I157</f>
        <v>1.2</v>
      </c>
      <c r="E213" s="232">
        <f>'DORC build-up'!H157</f>
        <v>0.621</v>
      </c>
      <c r="F213" s="197"/>
      <c r="G213" s="291">
        <f t="shared" si="7"/>
        <v>1152337.0811006466</v>
      </c>
      <c r="H213" s="200">
        <f t="shared" si="8"/>
        <v>0</v>
      </c>
      <c r="I213" s="187">
        <f t="shared" si="9"/>
        <v>13919.202164394987</v>
      </c>
    </row>
    <row r="214" spans="1:9" ht="13.9" x14ac:dyDescent="0.4">
      <c r="A214" s="58" t="str">
        <f>Comms!A214</f>
        <v>CBH Sidings NG</v>
      </c>
      <c r="B214" s="58">
        <f>Comms!B214</f>
        <v>42</v>
      </c>
      <c r="C214" t="str">
        <f>Comms!C214</f>
        <v>Coomberdale</v>
      </c>
      <c r="D214" s="204">
        <f>'DORC build-up'!I158</f>
        <v>1.3</v>
      </c>
      <c r="E214" s="232">
        <f>'DORC build-up'!H158</f>
        <v>0.64300000000000002</v>
      </c>
      <c r="F214" s="197"/>
      <c r="G214" s="291">
        <f t="shared" si="7"/>
        <v>1152337.0811006466</v>
      </c>
      <c r="H214" s="200">
        <f t="shared" si="8"/>
        <v>0</v>
      </c>
      <c r="I214" s="187">
        <f t="shared" si="9"/>
        <v>14412.313996305922</v>
      </c>
    </row>
    <row r="215" spans="1:9" ht="13.9" x14ac:dyDescent="0.4">
      <c r="A215" s="58" t="str">
        <f>Comms!A215</f>
        <v>CBH Sidings NG</v>
      </c>
      <c r="B215" s="58">
        <f>Comms!B215</f>
        <v>42</v>
      </c>
      <c r="C215" t="str">
        <f>Comms!C215</f>
        <v>Coorow</v>
      </c>
      <c r="D215" s="204">
        <f>'DORC build-up'!I159</f>
        <v>1.3</v>
      </c>
      <c r="E215" s="232">
        <f>'DORC build-up'!H159</f>
        <v>1.9470000000000001</v>
      </c>
      <c r="F215" s="197"/>
      <c r="G215" s="291">
        <f t="shared" si="7"/>
        <v>1152337.0811006466</v>
      </c>
      <c r="H215" s="200">
        <f t="shared" si="8"/>
        <v>0</v>
      </c>
      <c r="I215" s="187">
        <f t="shared" si="9"/>
        <v>43640.397124117619</v>
      </c>
    </row>
    <row r="216" spans="1:9" ht="13.9" x14ac:dyDescent="0.4">
      <c r="A216" s="58" t="str">
        <f>Comms!A216</f>
        <v>CBH Sidings NG</v>
      </c>
      <c r="B216" s="58">
        <f>Comms!B216</f>
        <v>42</v>
      </c>
      <c r="C216" t="str">
        <f>Comms!C216</f>
        <v>Cranbrook</v>
      </c>
      <c r="D216" s="204">
        <f>'DORC build-up'!I160</f>
        <v>1.3</v>
      </c>
      <c r="E216" s="232">
        <f>'DORC build-up'!H160</f>
        <v>1.1040000000000001</v>
      </c>
      <c r="F216" s="197"/>
      <c r="G216" s="291">
        <f t="shared" si="7"/>
        <v>1152337.0811006466</v>
      </c>
      <c r="H216" s="200">
        <f t="shared" si="8"/>
        <v>0</v>
      </c>
      <c r="I216" s="187">
        <f t="shared" si="9"/>
        <v>24745.248292257758</v>
      </c>
    </row>
    <row r="217" spans="1:9" ht="13.9" x14ac:dyDescent="0.4">
      <c r="A217" s="58" t="str">
        <f>Comms!A217</f>
        <v>CBH Sidings NG</v>
      </c>
      <c r="B217" s="58">
        <f>Comms!B217</f>
        <v>42</v>
      </c>
      <c r="C217" t="str">
        <f>Comms!C217</f>
        <v>Dowerin</v>
      </c>
      <c r="D217" s="204">
        <f>'DORC build-up'!I161</f>
        <v>1.2</v>
      </c>
      <c r="E217" s="232">
        <f>'DORC build-up'!H161</f>
        <v>0.60599999999999998</v>
      </c>
      <c r="F217" s="197"/>
      <c r="G217" s="291">
        <f t="shared" si="7"/>
        <v>1152337.0811006466</v>
      </c>
      <c r="H217" s="200">
        <f t="shared" si="8"/>
        <v>0</v>
      </c>
      <c r="I217" s="187">
        <f t="shared" si="9"/>
        <v>13582.989551728442</v>
      </c>
    </row>
    <row r="218" spans="1:9" ht="13.9" x14ac:dyDescent="0.4">
      <c r="A218" s="58" t="str">
        <f>Comms!A218</f>
        <v>CBH Sidings NG</v>
      </c>
      <c r="B218" s="58">
        <f>Comms!B218</f>
        <v>42</v>
      </c>
      <c r="C218" t="str">
        <f>Comms!C218</f>
        <v>Dumbleyung</v>
      </c>
      <c r="D218" s="204">
        <f>'DORC build-up'!I162</f>
        <v>1.3</v>
      </c>
      <c r="E218" s="232">
        <f>'DORC build-up'!H162</f>
        <v>0.59399999999999997</v>
      </c>
      <c r="F218" s="197"/>
      <c r="G218" s="291">
        <f t="shared" si="7"/>
        <v>1152337.0811006466</v>
      </c>
      <c r="H218" s="200">
        <f t="shared" si="8"/>
        <v>0</v>
      </c>
      <c r="I218" s="187">
        <f t="shared" si="9"/>
        <v>13314.019461595204</v>
      </c>
    </row>
    <row r="219" spans="1:9" ht="13.9" x14ac:dyDescent="0.4">
      <c r="A219" s="58" t="str">
        <f>Comms!A219</f>
        <v>CBH Sidings NG</v>
      </c>
      <c r="B219" s="58">
        <f>Comms!B219</f>
        <v>42</v>
      </c>
      <c r="C219" t="str">
        <f>Comms!C219</f>
        <v>Ejanding</v>
      </c>
      <c r="D219" s="204">
        <f>'DORC build-up'!I163</f>
        <v>1.2</v>
      </c>
      <c r="E219" s="232">
        <f>'DORC build-up'!H163</f>
        <v>0.53300000000000003</v>
      </c>
      <c r="F219" s="197"/>
      <c r="G219" s="291">
        <f t="shared" si="7"/>
        <v>1152337.0811006466</v>
      </c>
      <c r="H219" s="200">
        <f t="shared" si="8"/>
        <v>0</v>
      </c>
      <c r="I219" s="187">
        <f t="shared" si="9"/>
        <v>11946.754836751254</v>
      </c>
    </row>
    <row r="220" spans="1:9" ht="13.9" x14ac:dyDescent="0.4">
      <c r="A220" s="58" t="str">
        <f>Comms!A220</f>
        <v>CBH Sidings NG</v>
      </c>
      <c r="B220" s="58">
        <f>Comms!B220</f>
        <v>42</v>
      </c>
      <c r="C220" t="str">
        <f>Comms!C220</f>
        <v>Gabbin</v>
      </c>
      <c r="D220" s="204">
        <f>'DORC build-up'!I164</f>
        <v>1.2</v>
      </c>
      <c r="E220" s="232">
        <f>'DORC build-up'!H164</f>
        <v>0.69</v>
      </c>
      <c r="F220" s="197"/>
      <c r="G220" s="291">
        <f t="shared" si="7"/>
        <v>1152337.0811006466</v>
      </c>
      <c r="H220" s="200">
        <f t="shared" si="8"/>
        <v>0</v>
      </c>
      <c r="I220" s="187">
        <f t="shared" si="9"/>
        <v>15465.780182661096</v>
      </c>
    </row>
    <row r="221" spans="1:9" ht="13.9" x14ac:dyDescent="0.4">
      <c r="A221" s="58" t="str">
        <f>Comms!A221</f>
        <v>CBH Sidings NG</v>
      </c>
      <c r="B221" s="58">
        <f>Comms!B221</f>
        <v>42</v>
      </c>
      <c r="C221" t="str">
        <f>Comms!C221</f>
        <v>Goomalling</v>
      </c>
      <c r="D221" s="204">
        <f>'DORC build-up'!I165</f>
        <v>1.2</v>
      </c>
      <c r="E221" s="232">
        <f>'DORC build-up'!H165</f>
        <v>0.66300000000000003</v>
      </c>
      <c r="F221" s="197"/>
      <c r="G221" s="291">
        <f t="shared" si="7"/>
        <v>1152337.0811006466</v>
      </c>
      <c r="H221" s="200">
        <f t="shared" si="8"/>
        <v>0</v>
      </c>
      <c r="I221" s="187">
        <f t="shared" si="9"/>
        <v>14860.597479861315</v>
      </c>
    </row>
    <row r="222" spans="1:9" ht="13.9" x14ac:dyDescent="0.4">
      <c r="A222" s="58" t="str">
        <f>Comms!A222</f>
        <v>CBH Sidings NG</v>
      </c>
      <c r="B222" s="58">
        <f>Comms!B222</f>
        <v>42</v>
      </c>
      <c r="C222" t="str">
        <f>Comms!C222</f>
        <v>Hyden</v>
      </c>
      <c r="D222" s="204">
        <f>'DORC build-up'!I166</f>
        <v>0</v>
      </c>
      <c r="E222" s="232">
        <f>'DORC build-up'!H166</f>
        <v>0</v>
      </c>
      <c r="F222" s="197"/>
      <c r="G222" s="291">
        <f t="shared" si="7"/>
        <v>1152337.0811006466</v>
      </c>
      <c r="H222" s="200">
        <f t="shared" si="8"/>
        <v>0</v>
      </c>
      <c r="I222" s="187">
        <f t="shared" si="9"/>
        <v>0</v>
      </c>
    </row>
    <row r="223" spans="1:9" ht="13.9" x14ac:dyDescent="0.4">
      <c r="A223" s="58" t="str">
        <f>Comms!A223</f>
        <v>CBH Sidings NG</v>
      </c>
      <c r="B223" s="58">
        <f>Comms!B223</f>
        <v>42</v>
      </c>
      <c r="C223" t="str">
        <f>Comms!C223</f>
        <v>Jennacubbine</v>
      </c>
      <c r="D223" s="204">
        <f>'DORC build-up'!I167</f>
        <v>1.2</v>
      </c>
      <c r="E223" s="232">
        <f>'DORC build-up'!H167</f>
        <v>0.54</v>
      </c>
      <c r="F223" s="197"/>
      <c r="G223" s="291">
        <f t="shared" si="7"/>
        <v>1152337.0811006466</v>
      </c>
      <c r="H223" s="200">
        <f t="shared" si="8"/>
        <v>0</v>
      </c>
      <c r="I223" s="187">
        <f t="shared" si="9"/>
        <v>12103.654055995641</v>
      </c>
    </row>
    <row r="224" spans="1:9" ht="13.9" x14ac:dyDescent="0.4">
      <c r="A224" s="58" t="str">
        <f>Comms!A224</f>
        <v>CBH Sidings NG</v>
      </c>
      <c r="B224" s="58">
        <f>Comms!B224</f>
        <v>42</v>
      </c>
      <c r="C224" t="str">
        <f>Comms!C224</f>
        <v>Kalannie</v>
      </c>
      <c r="D224" s="204">
        <f>'DORC build-up'!I168</f>
        <v>1.2</v>
      </c>
      <c r="E224" s="232">
        <f>'DORC build-up'!H168</f>
        <v>1.077</v>
      </c>
      <c r="F224" s="197"/>
      <c r="G224" s="291">
        <f t="shared" si="7"/>
        <v>1152337.0811006466</v>
      </c>
      <c r="H224" s="200">
        <f t="shared" si="8"/>
        <v>0</v>
      </c>
      <c r="I224" s="187">
        <f t="shared" si="9"/>
        <v>24140.065589457972</v>
      </c>
    </row>
    <row r="225" spans="1:9" ht="13.9" x14ac:dyDescent="0.4">
      <c r="A225" s="58" t="str">
        <f>Comms!A225</f>
        <v>CBH Sidings NG</v>
      </c>
      <c r="B225" s="58">
        <f>Comms!B225</f>
        <v>42</v>
      </c>
      <c r="C225" t="str">
        <f>Comms!C225</f>
        <v>Karlgarin</v>
      </c>
      <c r="D225" s="204">
        <f>'DORC build-up'!I169</f>
        <v>1.3</v>
      </c>
      <c r="E225" s="232">
        <f>'DORC build-up'!H169</f>
        <v>1.236</v>
      </c>
      <c r="F225" s="197"/>
      <c r="G225" s="291">
        <f t="shared" si="7"/>
        <v>1152337.0811006466</v>
      </c>
      <c r="H225" s="200">
        <f t="shared" si="8"/>
        <v>0</v>
      </c>
      <c r="I225" s="187">
        <f t="shared" si="9"/>
        <v>27703.919283723357</v>
      </c>
    </row>
    <row r="226" spans="1:9" ht="13.9" x14ac:dyDescent="0.4">
      <c r="A226" s="58" t="str">
        <f>Comms!A226</f>
        <v>CBH Sidings NG</v>
      </c>
      <c r="B226" s="58">
        <f>Comms!B226</f>
        <v>42</v>
      </c>
      <c r="C226" t="str">
        <f>Comms!C226</f>
        <v>Katanning</v>
      </c>
      <c r="D226" s="204">
        <f>'DORC build-up'!I170</f>
        <v>1.3</v>
      </c>
      <c r="E226" s="232">
        <f>'DORC build-up'!H170</f>
        <v>1.115</v>
      </c>
      <c r="F226" s="197"/>
      <c r="G226" s="291">
        <f t="shared" si="7"/>
        <v>1152337.0811006466</v>
      </c>
      <c r="H226" s="200">
        <f t="shared" si="8"/>
        <v>0</v>
      </c>
      <c r="I226" s="187">
        <f t="shared" si="9"/>
        <v>24991.80420821322</v>
      </c>
    </row>
    <row r="227" spans="1:9" ht="13.9" x14ac:dyDescent="0.4">
      <c r="A227" s="58" t="str">
        <f>Comms!A227</f>
        <v>CBH Sidings NG</v>
      </c>
      <c r="B227" s="58">
        <f>Comms!B227</f>
        <v>42</v>
      </c>
      <c r="C227" t="str">
        <f>Comms!C227</f>
        <v>Kirwan</v>
      </c>
      <c r="D227" s="204">
        <f>'DORC build-up'!I171</f>
        <v>1.2</v>
      </c>
      <c r="E227" s="232">
        <f>'DORC build-up'!H171</f>
        <v>0.61599999999999999</v>
      </c>
      <c r="F227" s="197"/>
      <c r="G227" s="291">
        <f t="shared" si="7"/>
        <v>1152337.0811006466</v>
      </c>
      <c r="H227" s="200">
        <f t="shared" si="8"/>
        <v>0</v>
      </c>
      <c r="I227" s="187">
        <f t="shared" si="9"/>
        <v>13807.131293506138</v>
      </c>
    </row>
    <row r="228" spans="1:9" ht="13.9" x14ac:dyDescent="0.4">
      <c r="A228" s="58" t="str">
        <f>Comms!A228</f>
        <v>CBH Sidings NG</v>
      </c>
      <c r="B228" s="58">
        <f>Comms!B228</f>
        <v>42</v>
      </c>
      <c r="C228" t="str">
        <f>Comms!C228</f>
        <v>Kondut</v>
      </c>
      <c r="D228" s="204">
        <f>'DORC build-up'!I172</f>
        <v>1.2</v>
      </c>
      <c r="E228" s="232">
        <f>'DORC build-up'!H172</f>
        <v>0.77200000000000002</v>
      </c>
      <c r="F228" s="197"/>
      <c r="G228" s="291">
        <f t="shared" si="7"/>
        <v>1152337.0811006466</v>
      </c>
      <c r="H228" s="200">
        <f t="shared" si="8"/>
        <v>0</v>
      </c>
      <c r="I228" s="187">
        <f t="shared" si="9"/>
        <v>17303.742465238214</v>
      </c>
    </row>
    <row r="229" spans="1:9" ht="13.9" x14ac:dyDescent="0.4">
      <c r="A229" s="58" t="str">
        <f>Comms!A229</f>
        <v>CBH Sidings NG</v>
      </c>
      <c r="B229" s="58">
        <f>Comms!B229</f>
        <v>42</v>
      </c>
      <c r="C229" t="str">
        <f>Comms!C229</f>
        <v>Konnongorring</v>
      </c>
      <c r="D229" s="204">
        <f>'DORC build-up'!I173</f>
        <v>1.2</v>
      </c>
      <c r="E229" s="232">
        <f>'DORC build-up'!H173</f>
        <v>0.90700000000000003</v>
      </c>
      <c r="F229" s="197"/>
      <c r="G229" s="291">
        <f t="shared" si="7"/>
        <v>1152337.0811006466</v>
      </c>
      <c r="H229" s="200">
        <f t="shared" si="8"/>
        <v>0</v>
      </c>
      <c r="I229" s="187">
        <f t="shared" si="9"/>
        <v>20329.655979237123</v>
      </c>
    </row>
    <row r="230" spans="1:9" ht="13.9" x14ac:dyDescent="0.4">
      <c r="A230" s="58" t="str">
        <f>Comms!A230</f>
        <v>CBH Sidings NG</v>
      </c>
      <c r="B230" s="58">
        <f>Comms!B230</f>
        <v>42</v>
      </c>
      <c r="C230" t="str">
        <f>Comms!C230</f>
        <v>Koorda</v>
      </c>
      <c r="D230" s="204">
        <f>'DORC build-up'!I174</f>
        <v>1.2</v>
      </c>
      <c r="E230" s="232">
        <f>'DORC build-up'!H174</f>
        <v>1.2709999999999999</v>
      </c>
      <c r="F230" s="197"/>
      <c r="G230" s="291">
        <f t="shared" si="7"/>
        <v>1152337.0811006466</v>
      </c>
      <c r="H230" s="200">
        <f t="shared" si="8"/>
        <v>0</v>
      </c>
      <c r="I230" s="187">
        <f t="shared" si="9"/>
        <v>28488.415379945291</v>
      </c>
    </row>
    <row r="231" spans="1:9" ht="13.9" x14ac:dyDescent="0.4">
      <c r="A231" s="58" t="str">
        <f>Comms!A231</f>
        <v>CBH Sidings NG</v>
      </c>
      <c r="B231" s="58">
        <f>Comms!B231</f>
        <v>42</v>
      </c>
      <c r="C231" t="str">
        <f>Comms!C231</f>
        <v>Kuender</v>
      </c>
      <c r="D231" s="204">
        <f>'DORC build-up'!I175</f>
        <v>1.3</v>
      </c>
      <c r="E231" s="232">
        <f>'DORC build-up'!H175</f>
        <v>0.83399999999999996</v>
      </c>
      <c r="F231" s="197"/>
      <c r="G231" s="291">
        <f t="shared" si="7"/>
        <v>1152337.0811006466</v>
      </c>
      <c r="H231" s="200">
        <f t="shared" si="8"/>
        <v>0</v>
      </c>
      <c r="I231" s="187">
        <f t="shared" si="9"/>
        <v>18693.421264259934</v>
      </c>
    </row>
    <row r="232" spans="1:9" ht="13.9" x14ac:dyDescent="0.4">
      <c r="A232" s="58" t="str">
        <f>Comms!A232</f>
        <v>CBH Sidings NG</v>
      </c>
      <c r="B232" s="58">
        <f>Comms!B232</f>
        <v>42</v>
      </c>
      <c r="C232" t="str">
        <f>Comms!C232</f>
        <v>Kukerin</v>
      </c>
      <c r="D232" s="204">
        <f>'DORC build-up'!I176</f>
        <v>1.3</v>
      </c>
      <c r="E232" s="232">
        <f>'DORC build-up'!H176</f>
        <v>0.65600000000000003</v>
      </c>
      <c r="F232" s="197"/>
      <c r="G232" s="291">
        <f t="shared" si="7"/>
        <v>1152337.0811006466</v>
      </c>
      <c r="H232" s="200">
        <f t="shared" si="8"/>
        <v>0</v>
      </c>
      <c r="I232" s="187">
        <f t="shared" si="9"/>
        <v>14703.698260616929</v>
      </c>
    </row>
    <row r="233" spans="1:9" ht="13.9" x14ac:dyDescent="0.4">
      <c r="A233" s="58" t="str">
        <f>Comms!A233</f>
        <v>CBH Sidings NG</v>
      </c>
      <c r="B233" s="58">
        <f>Comms!B233</f>
        <v>42</v>
      </c>
      <c r="C233" t="str">
        <f>Comms!C233</f>
        <v>Kulja</v>
      </c>
      <c r="D233" s="204">
        <f>'DORC build-up'!I177</f>
        <v>1.2</v>
      </c>
      <c r="E233" s="232">
        <f>'DORC build-up'!H177</f>
        <v>0.56599999999999995</v>
      </c>
      <c r="F233" s="197"/>
      <c r="G233" s="291">
        <f t="shared" si="7"/>
        <v>1152337.0811006466</v>
      </c>
      <c r="H233" s="200">
        <f t="shared" si="8"/>
        <v>0</v>
      </c>
      <c r="I233" s="187">
        <f t="shared" si="9"/>
        <v>12686.422584617652</v>
      </c>
    </row>
    <row r="234" spans="1:9" ht="13.9" x14ac:dyDescent="0.4">
      <c r="A234" s="58" t="str">
        <f>Comms!A234</f>
        <v>CBH Sidings NG</v>
      </c>
      <c r="B234" s="58">
        <f>Comms!B234</f>
        <v>42</v>
      </c>
      <c r="C234" t="str">
        <f>Comms!C234</f>
        <v>Lake Grace</v>
      </c>
      <c r="D234" s="204">
        <f>'DORC build-up'!I178</f>
        <v>1.3</v>
      </c>
      <c r="E234" s="232">
        <f>'DORC build-up'!H178</f>
        <v>1.609</v>
      </c>
      <c r="F234" s="197"/>
      <c r="G234" s="291">
        <f t="shared" si="7"/>
        <v>1152337.0811006466</v>
      </c>
      <c r="H234" s="200">
        <f t="shared" si="8"/>
        <v>0</v>
      </c>
      <c r="I234" s="187">
        <f t="shared" si="9"/>
        <v>36064.406252031455</v>
      </c>
    </row>
    <row r="235" spans="1:9" ht="13.9" x14ac:dyDescent="0.4">
      <c r="A235" s="58" t="str">
        <f>Comms!A235</f>
        <v>CBH Sidings NG</v>
      </c>
      <c r="B235" s="58">
        <f>Comms!B235</f>
        <v>42</v>
      </c>
      <c r="C235" t="str">
        <f>Comms!C235</f>
        <v>Latham</v>
      </c>
      <c r="D235" s="204">
        <f>'DORC build-up'!I179</f>
        <v>1.3</v>
      </c>
      <c r="E235" s="232">
        <f>'DORC build-up'!H179</f>
        <v>0.22800000000000001</v>
      </c>
      <c r="F235" s="197"/>
      <c r="G235" s="291">
        <f t="shared" si="7"/>
        <v>1152337.0811006466</v>
      </c>
      <c r="H235" s="200">
        <f t="shared" si="8"/>
        <v>0</v>
      </c>
      <c r="I235" s="187">
        <f t="shared" si="9"/>
        <v>5110.4317125314928</v>
      </c>
    </row>
    <row r="236" spans="1:9" ht="13.9" x14ac:dyDescent="0.4">
      <c r="A236" s="58" t="str">
        <f>Comms!A236</f>
        <v>CBH Sidings NG</v>
      </c>
      <c r="B236" s="58">
        <f>Comms!B236</f>
        <v>42</v>
      </c>
      <c r="C236" t="str">
        <f>Comms!C236</f>
        <v>Manmanning</v>
      </c>
      <c r="D236" s="204">
        <f>'DORC build-up'!I180</f>
        <v>1.2</v>
      </c>
      <c r="E236" s="232">
        <f>'DORC build-up'!H180</f>
        <v>0.82299999999999995</v>
      </c>
      <c r="F236" s="197"/>
      <c r="G236" s="291">
        <f t="shared" si="7"/>
        <v>1152337.0811006466</v>
      </c>
      <c r="H236" s="200">
        <f t="shared" si="8"/>
        <v>0</v>
      </c>
      <c r="I236" s="187">
        <f t="shared" si="9"/>
        <v>18446.865348304465</v>
      </c>
    </row>
    <row r="237" spans="1:9" ht="13.9" x14ac:dyDescent="0.4">
      <c r="A237" s="58" t="str">
        <f>Comms!A237</f>
        <v>CBH Sidings NG</v>
      </c>
      <c r="B237" s="58">
        <f>Comms!B237</f>
        <v>42</v>
      </c>
      <c r="C237" t="str">
        <f>Comms!C237</f>
        <v>Marchagee</v>
      </c>
      <c r="D237" s="204">
        <f>'DORC build-up'!I181</f>
        <v>1.3</v>
      </c>
      <c r="E237" s="232">
        <f>'DORC build-up'!H181</f>
        <v>0.91800000000000004</v>
      </c>
      <c r="F237" s="197"/>
      <c r="G237" s="291">
        <f t="shared" si="7"/>
        <v>1152337.0811006466</v>
      </c>
      <c r="H237" s="200">
        <f t="shared" si="8"/>
        <v>0</v>
      </c>
      <c r="I237" s="187">
        <f t="shared" si="9"/>
        <v>20576.211895192591</v>
      </c>
    </row>
    <row r="238" spans="1:9" ht="13.9" x14ac:dyDescent="0.4">
      <c r="A238" s="58" t="str">
        <f>Comms!A238</f>
        <v>CBH Sidings NG</v>
      </c>
      <c r="B238" s="58">
        <f>Comms!B238</f>
        <v>42</v>
      </c>
      <c r="C238" t="str">
        <f>Comms!C238</f>
        <v>Maya</v>
      </c>
      <c r="D238" s="204">
        <f>'DORC build-up'!I182</f>
        <v>1.3</v>
      </c>
      <c r="E238" s="232">
        <f>'DORC build-up'!H182</f>
        <v>0.59199999999999997</v>
      </c>
      <c r="F238" s="197"/>
      <c r="G238" s="291">
        <f t="shared" si="7"/>
        <v>1152337.0811006466</v>
      </c>
      <c r="H238" s="200">
        <f t="shared" si="8"/>
        <v>0</v>
      </c>
      <c r="I238" s="187">
        <f t="shared" si="9"/>
        <v>13269.191113239664</v>
      </c>
    </row>
    <row r="239" spans="1:9" ht="13.9" x14ac:dyDescent="0.4">
      <c r="A239" s="58" t="str">
        <f>Comms!A239</f>
        <v>CBH Sidings NG</v>
      </c>
      <c r="B239" s="58">
        <f>Comms!B239</f>
        <v>42</v>
      </c>
      <c r="C239" t="str">
        <f>Comms!C239</f>
        <v>McLevie</v>
      </c>
      <c r="D239" s="204">
        <f>'DORC build-up'!I183</f>
        <v>1.2</v>
      </c>
      <c r="E239" s="232">
        <f>'DORC build-up'!H183</f>
        <v>1.07</v>
      </c>
      <c r="F239" s="197"/>
      <c r="G239" s="291">
        <f t="shared" si="7"/>
        <v>1152337.0811006466</v>
      </c>
      <c r="H239" s="200">
        <f t="shared" si="8"/>
        <v>0</v>
      </c>
      <c r="I239" s="187">
        <f t="shared" si="9"/>
        <v>23983.166370213588</v>
      </c>
    </row>
    <row r="240" spans="1:9" ht="13.9" x14ac:dyDescent="0.4">
      <c r="A240" s="58" t="str">
        <f>Comms!A240</f>
        <v>CBH Sidings NG</v>
      </c>
      <c r="B240" s="58">
        <f>Comms!B240</f>
        <v>42</v>
      </c>
      <c r="C240" t="str">
        <f>Comms!C240</f>
        <v>Miling</v>
      </c>
      <c r="D240" s="204">
        <f>'DORC build-up'!I184</f>
        <v>1.2</v>
      </c>
      <c r="E240" s="232">
        <f>'DORC build-up'!H184</f>
        <v>1.232</v>
      </c>
      <c r="F240" s="197"/>
      <c r="G240" s="291">
        <f t="shared" si="7"/>
        <v>1152337.0811006466</v>
      </c>
      <c r="H240" s="200">
        <f t="shared" si="8"/>
        <v>0</v>
      </c>
      <c r="I240" s="187">
        <f t="shared" si="9"/>
        <v>27614.262587012276</v>
      </c>
    </row>
    <row r="241" spans="1:9" ht="13.9" x14ac:dyDescent="0.4">
      <c r="A241" s="58" t="str">
        <f>Comms!A241</f>
        <v>CBH Sidings NG</v>
      </c>
      <c r="B241" s="58">
        <f>Comms!B241</f>
        <v>42</v>
      </c>
      <c r="C241" t="str">
        <f>Comms!C241</f>
        <v>Mingenew</v>
      </c>
      <c r="D241" s="204">
        <f>'DORC build-up'!I185</f>
        <v>1.3</v>
      </c>
      <c r="E241" s="232">
        <f>'DORC build-up'!H185</f>
        <v>1.847</v>
      </c>
      <c r="F241" s="197"/>
      <c r="G241" s="291">
        <f t="shared" si="7"/>
        <v>1152337.0811006466</v>
      </c>
      <c r="H241" s="200">
        <f t="shared" si="8"/>
        <v>0</v>
      </c>
      <c r="I241" s="187">
        <f t="shared" si="9"/>
        <v>41398.979706340644</v>
      </c>
    </row>
    <row r="242" spans="1:9" ht="13.9" x14ac:dyDescent="0.4">
      <c r="A242" s="58" t="str">
        <f>Comms!A242</f>
        <v>CBH Sidings NG</v>
      </c>
      <c r="B242" s="58">
        <f>Comms!B242</f>
        <v>42</v>
      </c>
      <c r="C242" t="str">
        <f>Comms!C242</f>
        <v>Mogumber</v>
      </c>
      <c r="D242" s="204">
        <f>'DORC build-up'!I186</f>
        <v>1.3</v>
      </c>
      <c r="E242" s="232">
        <f>'DORC build-up'!H186</f>
        <v>0.76700000000000002</v>
      </c>
      <c r="F242" s="197"/>
      <c r="G242" s="291">
        <f t="shared" si="7"/>
        <v>1152337.0811006466</v>
      </c>
      <c r="H242" s="200">
        <f t="shared" si="8"/>
        <v>0</v>
      </c>
      <c r="I242" s="187">
        <f t="shared" si="9"/>
        <v>17191.671594349365</v>
      </c>
    </row>
    <row r="243" spans="1:9" ht="13.9" x14ac:dyDescent="0.4">
      <c r="A243" s="58" t="str">
        <f>Comms!A243</f>
        <v>CBH Sidings NG</v>
      </c>
      <c r="B243" s="58">
        <f>Comms!B243</f>
        <v>42</v>
      </c>
      <c r="C243" t="str">
        <f>Comms!C243</f>
        <v>Moora</v>
      </c>
      <c r="D243" s="204">
        <f>'DORC build-up'!I187</f>
        <v>1.3</v>
      </c>
      <c r="E243" s="232">
        <f>'DORC build-up'!H187</f>
        <v>1.619</v>
      </c>
      <c r="F243" s="197"/>
      <c r="G243" s="291">
        <f t="shared" si="7"/>
        <v>1152337.0811006466</v>
      </c>
      <c r="H243" s="200">
        <f t="shared" si="8"/>
        <v>0</v>
      </c>
      <c r="I243" s="187">
        <f t="shared" si="9"/>
        <v>36288.547993809152</v>
      </c>
    </row>
    <row r="244" spans="1:9" ht="13.9" x14ac:dyDescent="0.4">
      <c r="A244" s="58" t="str">
        <f>Comms!A244</f>
        <v>CBH Sidings NG</v>
      </c>
      <c r="B244" s="58">
        <f>Comms!B244</f>
        <v>42</v>
      </c>
      <c r="C244" t="str">
        <f>Comms!C244</f>
        <v>Morawa</v>
      </c>
      <c r="D244" s="204">
        <f>'DORC build-up'!I188</f>
        <v>1.3</v>
      </c>
      <c r="E244" s="232">
        <f>'DORC build-up'!H188</f>
        <v>1.5820000000000001</v>
      </c>
      <c r="F244" s="197"/>
      <c r="G244" s="291">
        <f t="shared" si="7"/>
        <v>1152337.0811006466</v>
      </c>
      <c r="H244" s="200">
        <f t="shared" si="8"/>
        <v>0</v>
      </c>
      <c r="I244" s="187">
        <f t="shared" si="9"/>
        <v>35459.223549231676</v>
      </c>
    </row>
    <row r="245" spans="1:9" ht="13.9" x14ac:dyDescent="0.4">
      <c r="A245" s="58" t="str">
        <f>Comms!A245</f>
        <v>CBH Sidings NG</v>
      </c>
      <c r="B245" s="58">
        <f>Comms!B245</f>
        <v>42</v>
      </c>
      <c r="C245" t="str">
        <f>Comms!C245</f>
        <v>Moulyinning</v>
      </c>
      <c r="D245" s="204">
        <f>'DORC build-up'!I189</f>
        <v>1.3</v>
      </c>
      <c r="E245" s="232">
        <f>'DORC build-up'!H189</f>
        <v>0.48799999999999999</v>
      </c>
      <c r="F245" s="197"/>
      <c r="G245" s="291">
        <f t="shared" si="7"/>
        <v>1152337.0811006466</v>
      </c>
      <c r="H245" s="200">
        <f t="shared" si="8"/>
        <v>0</v>
      </c>
      <c r="I245" s="187">
        <f t="shared" si="9"/>
        <v>10938.116998751617</v>
      </c>
    </row>
    <row r="246" spans="1:9" ht="13.9" x14ac:dyDescent="0.4">
      <c r="A246" s="58" t="str">
        <f>Comms!A246</f>
        <v>CBH Sidings NG</v>
      </c>
      <c r="B246" s="58">
        <f>Comms!B246</f>
        <v>42</v>
      </c>
      <c r="C246" t="str">
        <f>Comms!C246</f>
        <v>Mount Kokeby</v>
      </c>
      <c r="D246" s="204">
        <f>'DORC build-up'!I190</f>
        <v>1.3</v>
      </c>
      <c r="E246" s="232">
        <f>'DORC build-up'!H190</f>
        <v>0.57999999999999996</v>
      </c>
      <c r="F246" s="197"/>
      <c r="G246" s="291">
        <f t="shared" si="7"/>
        <v>1152337.0811006466</v>
      </c>
      <c r="H246" s="200">
        <f t="shared" si="8"/>
        <v>0</v>
      </c>
      <c r="I246" s="187">
        <f t="shared" si="9"/>
        <v>13000.221023106429</v>
      </c>
    </row>
    <row r="247" spans="1:9" ht="13.9" x14ac:dyDescent="0.4">
      <c r="A247" s="58" t="str">
        <f>Comms!A247</f>
        <v>CBH Sidings NG</v>
      </c>
      <c r="B247" s="58">
        <f>Comms!B247</f>
        <v>42</v>
      </c>
      <c r="C247" t="str">
        <f>Comms!C247</f>
        <v>Mukinbudin</v>
      </c>
      <c r="D247" s="204">
        <f>'DORC build-up'!I191</f>
        <v>1.2</v>
      </c>
      <c r="E247" s="232">
        <f>'DORC build-up'!H191</f>
        <v>1.385</v>
      </c>
      <c r="F247" s="197"/>
      <c r="G247" s="291">
        <f t="shared" si="7"/>
        <v>1152337.0811006466</v>
      </c>
      <c r="H247" s="200">
        <f t="shared" si="8"/>
        <v>0</v>
      </c>
      <c r="I247" s="187">
        <f t="shared" si="9"/>
        <v>31043.63123621104</v>
      </c>
    </row>
    <row r="248" spans="1:9" ht="13.9" x14ac:dyDescent="0.4">
      <c r="A248" s="58" t="str">
        <f>Comms!A248</f>
        <v>CBH Sidings NG</v>
      </c>
      <c r="B248" s="58">
        <f>Comms!B248</f>
        <v>42</v>
      </c>
      <c r="C248" t="str">
        <f>Comms!C248</f>
        <v>Mullewa</v>
      </c>
      <c r="D248" s="204">
        <f>'DORC build-up'!I192</f>
        <v>1.3</v>
      </c>
      <c r="E248" s="232">
        <f>'DORC build-up'!H192</f>
        <v>1.3214999999999999</v>
      </c>
      <c r="F248" s="197"/>
      <c r="G248" s="291">
        <f t="shared" si="7"/>
        <v>1152337.0811006466</v>
      </c>
      <c r="H248" s="200">
        <f t="shared" si="8"/>
        <v>0</v>
      </c>
      <c r="I248" s="187">
        <f t="shared" si="9"/>
        <v>29620.331175922664</v>
      </c>
    </row>
    <row r="249" spans="1:9" ht="13.9" x14ac:dyDescent="0.4">
      <c r="A249" s="58" t="str">
        <f>Comms!A249</f>
        <v>CBH Sidings NG</v>
      </c>
      <c r="B249" s="58">
        <f>Comms!B249</f>
        <v>42</v>
      </c>
      <c r="C249" t="str">
        <f>Comms!C249</f>
        <v>Narrogin</v>
      </c>
      <c r="D249" s="204">
        <f>'DORC build-up'!I193</f>
        <v>1.3</v>
      </c>
      <c r="E249" s="232">
        <f>'DORC build-up'!H193</f>
        <v>0.94099999999999995</v>
      </c>
      <c r="F249" s="197"/>
      <c r="G249" s="291">
        <f t="shared" si="7"/>
        <v>1152337.0811006466</v>
      </c>
      <c r="H249" s="200">
        <f t="shared" si="8"/>
        <v>0</v>
      </c>
      <c r="I249" s="187">
        <f t="shared" si="9"/>
        <v>21091.737901281293</v>
      </c>
    </row>
    <row r="250" spans="1:9" ht="13.9" x14ac:dyDescent="0.4">
      <c r="A250" s="58" t="str">
        <f>Comms!A250</f>
        <v>CBH Sidings NG</v>
      </c>
      <c r="B250" s="58">
        <f>Comms!B250</f>
        <v>42</v>
      </c>
      <c r="C250" t="str">
        <f>Comms!C250</f>
        <v>Newdegate</v>
      </c>
      <c r="D250" s="204">
        <f>'DORC build-up'!I194</f>
        <v>1.3</v>
      </c>
      <c r="E250" s="232">
        <f>'DORC build-up'!H194</f>
        <v>0.82699999999999996</v>
      </c>
      <c r="F250" s="197"/>
      <c r="G250" s="291">
        <f t="shared" si="7"/>
        <v>1152337.0811006466</v>
      </c>
      <c r="H250" s="200">
        <f t="shared" si="8"/>
        <v>0</v>
      </c>
      <c r="I250" s="187">
        <f t="shared" si="9"/>
        <v>18536.522045015547</v>
      </c>
    </row>
    <row r="251" spans="1:9" ht="13.9" x14ac:dyDescent="0.4">
      <c r="A251" s="58" t="str">
        <f>Comms!A251</f>
        <v>CBH Sidings NG</v>
      </c>
      <c r="B251" s="58">
        <f>Comms!B251</f>
        <v>42</v>
      </c>
      <c r="C251" t="str">
        <f>Comms!C251</f>
        <v>Perenjori</v>
      </c>
      <c r="D251" s="204">
        <f>'DORC build-up'!I195</f>
        <v>1.3</v>
      </c>
      <c r="E251" s="232">
        <f>'DORC build-up'!H195</f>
        <v>0.82499999999999996</v>
      </c>
      <c r="F251" s="197"/>
      <c r="G251" s="291">
        <f t="shared" si="7"/>
        <v>1152337.0811006466</v>
      </c>
      <c r="H251" s="200">
        <f t="shared" si="8"/>
        <v>0</v>
      </c>
      <c r="I251" s="187">
        <f t="shared" si="9"/>
        <v>18491.693696660004</v>
      </c>
    </row>
    <row r="252" spans="1:9" ht="13.9" x14ac:dyDescent="0.4">
      <c r="A252" s="58" t="str">
        <f>Comms!A252</f>
        <v>CBH Sidings NG</v>
      </c>
      <c r="B252" s="58">
        <f>Comms!B252</f>
        <v>42</v>
      </c>
      <c r="C252" t="str">
        <f>Comms!C252</f>
        <v>Piawanning</v>
      </c>
      <c r="D252" s="204">
        <f>'DORC build-up'!I196</f>
        <v>1.2</v>
      </c>
      <c r="E252" s="232">
        <f>'DORC build-up'!H196</f>
        <v>0.93600000000000005</v>
      </c>
      <c r="F252" s="197"/>
      <c r="G252" s="291">
        <f t="shared" si="7"/>
        <v>1152337.0811006466</v>
      </c>
      <c r="H252" s="200">
        <f t="shared" si="8"/>
        <v>0</v>
      </c>
      <c r="I252" s="187">
        <f t="shared" si="9"/>
        <v>20979.667030392444</v>
      </c>
    </row>
    <row r="253" spans="1:9" ht="13.9" x14ac:dyDescent="0.4">
      <c r="A253" s="58" t="str">
        <f>Comms!A253</f>
        <v>CBH Sidings NG</v>
      </c>
      <c r="B253" s="58">
        <f>Comms!B253</f>
        <v>42</v>
      </c>
      <c r="C253" t="str">
        <f>Comms!C253</f>
        <v>Pingaring</v>
      </c>
      <c r="D253" s="204">
        <f>'DORC build-up'!I197</f>
        <v>1.3</v>
      </c>
      <c r="E253" s="232">
        <f>'DORC build-up'!H197</f>
        <v>0.82</v>
      </c>
      <c r="F253" s="197"/>
      <c r="G253" s="291">
        <f t="shared" si="7"/>
        <v>1152337.0811006466</v>
      </c>
      <c r="H253" s="200">
        <f t="shared" si="8"/>
        <v>0</v>
      </c>
      <c r="I253" s="187">
        <f t="shared" si="9"/>
        <v>18379.622825771155</v>
      </c>
    </row>
    <row r="254" spans="1:9" ht="13.9" x14ac:dyDescent="0.4">
      <c r="A254" s="58" t="str">
        <f>Comms!A254</f>
        <v>CBH Sidings NG</v>
      </c>
      <c r="B254" s="58">
        <f>Comms!B254</f>
        <v>42</v>
      </c>
      <c r="C254" t="str">
        <f>Comms!C254</f>
        <v>Pithara</v>
      </c>
      <c r="D254" s="204">
        <f>'DORC build-up'!I198</f>
        <v>1.2</v>
      </c>
      <c r="E254" s="232">
        <f>'DORC build-up'!H198</f>
        <v>0.73199999999999998</v>
      </c>
      <c r="F254" s="197"/>
      <c r="G254" s="291">
        <f t="shared" si="7"/>
        <v>1152337.0811006466</v>
      </c>
      <c r="H254" s="200">
        <f t="shared" si="8"/>
        <v>0</v>
      </c>
      <c r="I254" s="187">
        <f t="shared" si="9"/>
        <v>16407.175498127424</v>
      </c>
    </row>
    <row r="255" spans="1:9" ht="13.9" x14ac:dyDescent="0.4">
      <c r="A255" s="58" t="str">
        <f>Comms!A255</f>
        <v>CBH Sidings NG</v>
      </c>
      <c r="B255" s="58">
        <f>Comms!B255</f>
        <v>42</v>
      </c>
      <c r="C255" t="str">
        <f>Comms!C255</f>
        <v>Tambellup</v>
      </c>
      <c r="D255" s="204">
        <f>'DORC build-up'!I199</f>
        <v>1.3</v>
      </c>
      <c r="E255" s="232">
        <f>'DORC build-up'!H199</f>
        <v>0.66100000000000003</v>
      </c>
      <c r="F255" s="197"/>
      <c r="G255" s="291">
        <f t="shared" si="7"/>
        <v>1152337.0811006466</v>
      </c>
      <c r="H255" s="200">
        <f t="shared" si="8"/>
        <v>0</v>
      </c>
      <c r="I255" s="187">
        <f t="shared" si="9"/>
        <v>14815.769131505775</v>
      </c>
    </row>
    <row r="256" spans="1:9" ht="13.9" x14ac:dyDescent="0.4">
      <c r="A256" s="58" t="str">
        <f>Comms!A256</f>
        <v>CBH Sidings NG</v>
      </c>
      <c r="B256" s="58">
        <f>Comms!B256</f>
        <v>42</v>
      </c>
      <c r="C256" t="str">
        <f>Comms!C256</f>
        <v>Tarin Rock</v>
      </c>
      <c r="D256" s="204">
        <f>'DORC build-up'!I200</f>
        <v>1.3</v>
      </c>
      <c r="E256" s="232">
        <f>'DORC build-up'!H200</f>
        <v>0.58299999999999996</v>
      </c>
      <c r="F256" s="197"/>
      <c r="G256" s="291">
        <f t="shared" si="7"/>
        <v>1152337.0811006466</v>
      </c>
      <c r="H256" s="200">
        <f t="shared" si="8"/>
        <v>0</v>
      </c>
      <c r="I256" s="187">
        <f t="shared" si="9"/>
        <v>13067.463545639737</v>
      </c>
    </row>
    <row r="257" spans="1:9" ht="13.9" x14ac:dyDescent="0.4">
      <c r="A257" s="58" t="str">
        <f>Comms!A257</f>
        <v>CBH Sidings NG</v>
      </c>
      <c r="B257" s="58">
        <f>Comms!B257</f>
        <v>42</v>
      </c>
      <c r="C257" t="str">
        <f>Comms!C257</f>
        <v>Three Springs</v>
      </c>
      <c r="D257" s="204">
        <f>'DORC build-up'!I201</f>
        <v>1.3</v>
      </c>
      <c r="E257" s="232">
        <f>'DORC build-up'!H201</f>
        <v>1.0549999999999999</v>
      </c>
      <c r="F257" s="197"/>
      <c r="G257" s="291">
        <f t="shared" si="7"/>
        <v>1152337.0811006466</v>
      </c>
      <c r="H257" s="200">
        <f t="shared" si="8"/>
        <v>0</v>
      </c>
      <c r="I257" s="187">
        <f t="shared" si="9"/>
        <v>23646.953757547039</v>
      </c>
    </row>
    <row r="258" spans="1:9" ht="13.9" x14ac:dyDescent="0.4">
      <c r="A258" s="58" t="str">
        <f>Comms!A258</f>
        <v>CBH Sidings NG</v>
      </c>
      <c r="B258" s="58">
        <f>Comms!B258</f>
        <v>42</v>
      </c>
      <c r="C258" t="str">
        <f>Comms!C258</f>
        <v>Wagin</v>
      </c>
      <c r="D258" s="204">
        <f>'DORC build-up'!I202</f>
        <v>1.3</v>
      </c>
      <c r="E258" s="232">
        <f>'DORC build-up'!H202</f>
        <v>1.103</v>
      </c>
      <c r="F258" s="197">
        <v>1</v>
      </c>
      <c r="G258" s="291">
        <f t="shared" si="7"/>
        <v>1152337.0811006466</v>
      </c>
      <c r="H258" s="200">
        <f t="shared" si="8"/>
        <v>1498038.2054308406</v>
      </c>
      <c r="I258" s="187">
        <f t="shared" si="9"/>
        <v>24722.834118079983</v>
      </c>
    </row>
    <row r="259" spans="1:9" ht="13.9" x14ac:dyDescent="0.4">
      <c r="A259" s="58" t="str">
        <f>Comms!A259</f>
        <v>CBH Sidings NG</v>
      </c>
      <c r="B259" s="58">
        <f>Comms!B259</f>
        <v>42</v>
      </c>
      <c r="C259" t="str">
        <f>Comms!C259</f>
        <v>Watheroo</v>
      </c>
      <c r="D259" s="204">
        <f>'DORC build-up'!I203</f>
        <v>1.3</v>
      </c>
      <c r="E259" s="232">
        <f>'DORC build-up'!H203</f>
        <v>0.67800000000000005</v>
      </c>
      <c r="F259" s="197"/>
      <c r="G259" s="291">
        <f t="shared" si="7"/>
        <v>1152337.0811006466</v>
      </c>
      <c r="H259" s="200">
        <f t="shared" si="8"/>
        <v>0</v>
      </c>
      <c r="I259" s="187">
        <f t="shared" si="9"/>
        <v>15196.810092527861</v>
      </c>
    </row>
    <row r="260" spans="1:9" ht="13.9" x14ac:dyDescent="0.4">
      <c r="A260" s="58" t="str">
        <f>Comms!A260</f>
        <v>CBH Sidings NG</v>
      </c>
      <c r="B260" s="58">
        <f>Comms!B260</f>
        <v>42</v>
      </c>
      <c r="C260" t="str">
        <f>Comms!C260</f>
        <v>Welbungin</v>
      </c>
      <c r="D260" s="204">
        <f>'DORC build-up'!I204</f>
        <v>1.2</v>
      </c>
      <c r="E260" s="232">
        <f>'DORC build-up'!H204</f>
        <v>0.63500000000000001</v>
      </c>
      <c r="F260" s="197"/>
      <c r="G260" s="291">
        <f t="shared" si="7"/>
        <v>1152337.0811006466</v>
      </c>
      <c r="H260" s="200">
        <f t="shared" si="8"/>
        <v>0</v>
      </c>
      <c r="I260" s="187">
        <f t="shared" si="9"/>
        <v>14233.000602883765</v>
      </c>
    </row>
    <row r="261" spans="1:9" ht="13.9" x14ac:dyDescent="0.4">
      <c r="A261" s="58" t="str">
        <f>Comms!A261</f>
        <v>CBH Sidings NG</v>
      </c>
      <c r="B261" s="58">
        <f>Comms!B261</f>
        <v>42</v>
      </c>
      <c r="C261" t="str">
        <f>Comms!C261</f>
        <v>Wongan Hills</v>
      </c>
      <c r="D261" s="204">
        <f>'DORC build-up'!I205</f>
        <v>1.2</v>
      </c>
      <c r="E261" s="232">
        <f>'DORC build-up'!H205</f>
        <v>1.609</v>
      </c>
      <c r="F261" s="197"/>
      <c r="G261" s="291">
        <f t="shared" ref="G261:G289" si="10">K$14</f>
        <v>1152337.0811006466</v>
      </c>
      <c r="H261" s="200">
        <f t="shared" ref="H261:H289" si="11">F261*G261*D261</f>
        <v>0</v>
      </c>
      <c r="I261" s="187">
        <f t="shared" ref="I261:I289" si="12">H$67*E261/E$67</f>
        <v>36064.406252031455</v>
      </c>
    </row>
    <row r="262" spans="1:9" ht="13.9" x14ac:dyDescent="0.4">
      <c r="A262" s="58" t="str">
        <f>Comms!A262</f>
        <v>CBH Sidings NG</v>
      </c>
      <c r="B262" s="58">
        <f>Comms!B262</f>
        <v>42</v>
      </c>
      <c r="C262" t="str">
        <f>Comms!C262</f>
        <v>Woodanilling</v>
      </c>
      <c r="D262" s="204">
        <f>'DORC build-up'!I206</f>
        <v>1.3</v>
      </c>
      <c r="E262" s="232">
        <f>'DORC build-up'!H206</f>
        <v>0.72099999999999997</v>
      </c>
      <c r="F262" s="197"/>
      <c r="G262" s="291">
        <f t="shared" si="10"/>
        <v>1152337.0811006466</v>
      </c>
      <c r="H262" s="200">
        <f t="shared" si="11"/>
        <v>0</v>
      </c>
      <c r="I262" s="187">
        <f t="shared" si="12"/>
        <v>16160.619582171956</v>
      </c>
    </row>
    <row r="263" spans="1:9" ht="13.9" x14ac:dyDescent="0.4">
      <c r="A263" s="58" t="str">
        <f>Comms!A263</f>
        <v>CBH Sidings NG</v>
      </c>
      <c r="B263" s="58">
        <f>Comms!B263</f>
        <v>42</v>
      </c>
      <c r="C263" t="str">
        <f>Comms!C263</f>
        <v>Wyalkatchem</v>
      </c>
      <c r="D263" s="204">
        <f>'DORC build-up'!I207</f>
        <v>1.2</v>
      </c>
      <c r="E263" s="232">
        <f>'DORC build-up'!H207</f>
        <v>0.89300000000000002</v>
      </c>
      <c r="F263" s="197"/>
      <c r="G263" s="291">
        <f t="shared" si="10"/>
        <v>1152337.0811006466</v>
      </c>
      <c r="H263" s="200">
        <f t="shared" si="11"/>
        <v>0</v>
      </c>
      <c r="I263" s="187">
        <f t="shared" si="12"/>
        <v>20015.857540748348</v>
      </c>
    </row>
    <row r="264" spans="1:9" ht="13.9" x14ac:dyDescent="0.4">
      <c r="A264" s="58" t="str">
        <f>Comms!A264</f>
        <v>CBH Sidings NG</v>
      </c>
      <c r="B264" s="58">
        <f>Comms!B264</f>
        <v>42</v>
      </c>
      <c r="C264" t="str">
        <f>Comms!C264</f>
        <v>Yerecoin</v>
      </c>
      <c r="D264" s="204">
        <f>'DORC build-up'!I208</f>
        <v>1.2</v>
      </c>
      <c r="E264" s="232">
        <f>'DORC build-up'!H208</f>
        <v>1.0109999999999999</v>
      </c>
      <c r="F264" s="197"/>
      <c r="G264" s="291">
        <f t="shared" si="10"/>
        <v>1152337.0811006466</v>
      </c>
      <c r="H264" s="200">
        <f t="shared" si="11"/>
        <v>0</v>
      </c>
      <c r="I264" s="187">
        <f t="shared" si="12"/>
        <v>22660.730093725168</v>
      </c>
    </row>
    <row r="265" spans="1:9" ht="13.9" x14ac:dyDescent="0.4">
      <c r="A265" s="58" t="str">
        <f>Comms!A265</f>
        <v>CBH Sidings NG</v>
      </c>
      <c r="B265" s="58">
        <f>Comms!B265</f>
        <v>42</v>
      </c>
      <c r="C265" t="str">
        <f>Comms!C265</f>
        <v>York</v>
      </c>
      <c r="D265" s="204">
        <f>'DORC build-up'!I209</f>
        <v>1.3</v>
      </c>
      <c r="E265" s="232">
        <f>'DORC build-up'!H209</f>
        <v>0.82199999999999995</v>
      </c>
      <c r="F265" s="197">
        <v>1</v>
      </c>
      <c r="G265" s="291">
        <f t="shared" si="10"/>
        <v>1152337.0811006466</v>
      </c>
      <c r="H265" s="200">
        <f t="shared" si="11"/>
        <v>1498038.2054308406</v>
      </c>
      <c r="I265" s="187">
        <f t="shared" si="12"/>
        <v>18424.451174126698</v>
      </c>
    </row>
    <row r="266" spans="1:9" ht="13.9" x14ac:dyDescent="0.4">
      <c r="A266" s="58" t="str">
        <f>Comms!A266</f>
        <v>CBH Sidings NG</v>
      </c>
      <c r="B266" s="58">
        <f>Comms!B266</f>
        <v>42</v>
      </c>
      <c r="C266" t="str">
        <f>Comms!C266</f>
        <v>Yornaning</v>
      </c>
      <c r="D266" s="204">
        <f>'DORC build-up'!I210</f>
        <v>1.3</v>
      </c>
      <c r="E266" s="232">
        <f>'DORC build-up'!H210</f>
        <v>0.60599999999999998</v>
      </c>
      <c r="F266" s="197"/>
      <c r="G266" s="291">
        <f t="shared" si="10"/>
        <v>1152337.0811006466</v>
      </c>
      <c r="H266" s="200">
        <f t="shared" si="11"/>
        <v>0</v>
      </c>
      <c r="I266" s="187">
        <f t="shared" si="12"/>
        <v>13582.989551728442</v>
      </c>
    </row>
    <row r="267" spans="1:9" ht="13.9" x14ac:dyDescent="0.4">
      <c r="A267" s="58" t="str">
        <f>Comms!A267</f>
        <v>Sidings &amp; Other</v>
      </c>
      <c r="B267" s="58">
        <f>Comms!B267</f>
        <v>43</v>
      </c>
      <c r="C267" t="str">
        <f>Comms!C267</f>
        <v>Kwinana to Kwinana Alcoa</v>
      </c>
      <c r="D267" s="204">
        <f>'DORC build-up'!I211</f>
        <v>1.2</v>
      </c>
      <c r="E267" s="232">
        <f>'DORC build-up'!H211</f>
        <v>6.0780000000000003</v>
      </c>
      <c r="F267" s="197"/>
      <c r="G267" s="291">
        <f t="shared" si="10"/>
        <v>1152337.0811006466</v>
      </c>
      <c r="H267" s="200">
        <f t="shared" si="11"/>
        <v>0</v>
      </c>
      <c r="I267" s="187">
        <f t="shared" si="12"/>
        <v>136233.35065248428</v>
      </c>
    </row>
    <row r="268" spans="1:9" ht="13.9" x14ac:dyDescent="0.4">
      <c r="A268" s="58" t="str">
        <f>Comms!A268</f>
        <v>Sidings &amp; Other</v>
      </c>
      <c r="B268" s="58">
        <f>Comms!B268</f>
        <v>43</v>
      </c>
      <c r="C268" t="str">
        <f>Comms!C268</f>
        <v>Kwinana to Kwinana West</v>
      </c>
      <c r="D268" s="204">
        <f>'DORC build-up'!I212</f>
        <v>1.2</v>
      </c>
      <c r="E268" s="232">
        <f>'DORC build-up'!H212</f>
        <v>0.73399999999999999</v>
      </c>
      <c r="F268" s="197"/>
      <c r="G268" s="291">
        <f t="shared" si="10"/>
        <v>1152337.0811006466</v>
      </c>
      <c r="H268" s="200">
        <f t="shared" si="11"/>
        <v>0</v>
      </c>
      <c r="I268" s="187">
        <f t="shared" si="12"/>
        <v>16452.003846482963</v>
      </c>
    </row>
    <row r="269" spans="1:9" ht="13.9" x14ac:dyDescent="0.4">
      <c r="A269" s="58" t="str">
        <f>Comms!A269</f>
        <v>Sidings &amp; Other</v>
      </c>
      <c r="B269" s="58">
        <f>Comms!B269</f>
        <v>43</v>
      </c>
      <c r="C269" t="str">
        <f>Comms!C269</f>
        <v>Kwinana West to Kwinana KBT</v>
      </c>
      <c r="D269" s="204">
        <f>'DORC build-up'!I213</f>
        <v>1</v>
      </c>
      <c r="E269" s="232">
        <f>'DORC build-up'!H213</f>
        <v>9.5000000000000001E-2</v>
      </c>
      <c r="F269" s="197"/>
      <c r="G269" s="291">
        <f t="shared" si="10"/>
        <v>1152337.0811006466</v>
      </c>
      <c r="H269" s="200">
        <f t="shared" si="11"/>
        <v>0</v>
      </c>
      <c r="I269" s="187">
        <f t="shared" si="12"/>
        <v>2129.3465468881218</v>
      </c>
    </row>
    <row r="270" spans="1:9" ht="13.9" x14ac:dyDescent="0.4">
      <c r="A270" s="58" t="str">
        <f>Comms!A270</f>
        <v>EGR</v>
      </c>
      <c r="B270" s="58">
        <f>Comms!B270</f>
        <v>44</v>
      </c>
      <c r="C270" t="str">
        <f>Comms!C270</f>
        <v>Midland to Millendon Junction</v>
      </c>
      <c r="D270" s="204">
        <f>'DORC build-up'!I214</f>
        <v>1.1000000000000001</v>
      </c>
      <c r="E270" s="232">
        <f>'DORC build-up'!H214</f>
        <v>29.231000000000002</v>
      </c>
      <c r="F270" s="197"/>
      <c r="G270" s="291">
        <f t="shared" si="10"/>
        <v>1152337.0811006466</v>
      </c>
      <c r="H270" s="200">
        <f t="shared" si="11"/>
        <v>0</v>
      </c>
      <c r="I270" s="187">
        <f t="shared" si="12"/>
        <v>655188.7253903863</v>
      </c>
    </row>
    <row r="271" spans="1:9" ht="13.9" x14ac:dyDescent="0.4">
      <c r="A271" s="58" t="str">
        <f>Comms!A271</f>
        <v>EGR</v>
      </c>
      <c r="B271" s="58">
        <f>Comms!B271</f>
        <v>44</v>
      </c>
      <c r="C271" t="str">
        <f>Comms!C271</f>
        <v>Millendon Junction to Toodyay West</v>
      </c>
      <c r="D271" s="204">
        <f>'DORC build-up'!I215</f>
        <v>1.1000000000000001</v>
      </c>
      <c r="E271" s="232">
        <f>'DORC build-up'!H215</f>
        <v>134.08500000000001</v>
      </c>
      <c r="F271" s="197">
        <v>2</v>
      </c>
      <c r="G271" s="291">
        <f t="shared" si="10"/>
        <v>1152337.0811006466</v>
      </c>
      <c r="H271" s="200">
        <f t="shared" si="11"/>
        <v>2535141.5784214227</v>
      </c>
      <c r="I271" s="187">
        <f t="shared" si="12"/>
        <v>3005404.5446262513</v>
      </c>
    </row>
    <row r="272" spans="1:9" ht="13.9" x14ac:dyDescent="0.4">
      <c r="A272" s="58" t="str">
        <f>Comms!A272</f>
        <v>EGR</v>
      </c>
      <c r="B272" s="58">
        <f>Comms!B272</f>
        <v>44</v>
      </c>
      <c r="C272" t="str">
        <f>Comms!C272</f>
        <v>Toodyay West</v>
      </c>
      <c r="D272" s="204">
        <f>'DORC build-up'!I216</f>
        <v>0</v>
      </c>
      <c r="E272" s="232">
        <f>'DORC build-up'!H216</f>
        <v>0</v>
      </c>
      <c r="F272" s="197"/>
      <c r="G272" s="291">
        <f t="shared" si="10"/>
        <v>1152337.0811006466</v>
      </c>
      <c r="H272" s="200">
        <f t="shared" si="11"/>
        <v>0</v>
      </c>
      <c r="I272" s="187">
        <f t="shared" si="12"/>
        <v>0</v>
      </c>
    </row>
    <row r="273" spans="1:9" ht="13.9" x14ac:dyDescent="0.4">
      <c r="A273" s="58" t="str">
        <f>Comms!A273</f>
        <v>EGR</v>
      </c>
      <c r="B273" s="58">
        <f>Comms!B273</f>
        <v>44</v>
      </c>
      <c r="C273" t="str">
        <f>Comms!C273</f>
        <v>Toodyay West to Avon Yard</v>
      </c>
      <c r="D273" s="204">
        <f>'DORC build-up'!I217</f>
        <v>1.1000000000000001</v>
      </c>
      <c r="E273" s="232">
        <f>'DORC build-up'!H217</f>
        <v>61.466999999999999</v>
      </c>
      <c r="F273" s="197">
        <v>1</v>
      </c>
      <c r="G273" s="291">
        <f t="shared" si="10"/>
        <v>1152337.0811006466</v>
      </c>
      <c r="H273" s="200">
        <f t="shared" si="11"/>
        <v>1267570.7892107114</v>
      </c>
      <c r="I273" s="187">
        <f t="shared" si="12"/>
        <v>1377732.0441849704</v>
      </c>
    </row>
    <row r="274" spans="1:9" ht="13.9" x14ac:dyDescent="0.4">
      <c r="A274" s="58" t="str">
        <f>Comms!A274</f>
        <v>EGR</v>
      </c>
      <c r="B274" s="58">
        <f>Comms!B274</f>
        <v>44</v>
      </c>
      <c r="C274" t="str">
        <f>Comms!C274</f>
        <v>Avon Yard</v>
      </c>
      <c r="D274" s="204">
        <f>'DORC build-up'!I218</f>
        <v>1.2</v>
      </c>
      <c r="E274" s="232">
        <f>'DORC build-up'!H218</f>
        <v>4.7060000000000004</v>
      </c>
      <c r="F274" s="197"/>
      <c r="G274" s="291">
        <f t="shared" si="10"/>
        <v>1152337.0811006466</v>
      </c>
      <c r="H274" s="200">
        <f t="shared" si="11"/>
        <v>0</v>
      </c>
      <c r="I274" s="187">
        <f t="shared" si="12"/>
        <v>105481.10368058425</v>
      </c>
    </row>
    <row r="275" spans="1:9" ht="13.9" x14ac:dyDescent="0.4">
      <c r="A275" s="58" t="str">
        <f>Comms!A275</f>
        <v>Metro</v>
      </c>
      <c r="B275" s="58">
        <f>Comms!B275</f>
        <v>45</v>
      </c>
      <c r="C275" t="str">
        <f>Comms!C275</f>
        <v>Midland to Woodbridge South</v>
      </c>
      <c r="D275" s="204">
        <f>'DORC build-up'!I219</f>
        <v>1</v>
      </c>
      <c r="E275" s="232">
        <f>'DORC build-up'!H219</f>
        <v>2.38</v>
      </c>
      <c r="F275" s="197"/>
      <c r="G275" s="291">
        <f t="shared" si="10"/>
        <v>1152337.0811006466</v>
      </c>
      <c r="H275" s="200">
        <f t="shared" si="11"/>
        <v>0</v>
      </c>
      <c r="I275" s="187">
        <f t="shared" si="12"/>
        <v>53345.734543091894</v>
      </c>
    </row>
    <row r="276" spans="1:9" ht="13.9" x14ac:dyDescent="0.4">
      <c r="A276" s="58" t="str">
        <f>Comms!A276</f>
        <v>Metro</v>
      </c>
      <c r="B276" s="58">
        <f>Comms!B276</f>
        <v>45</v>
      </c>
      <c r="C276" t="str">
        <f>Comms!C276</f>
        <v>Woodbridge West to Woodbridge South</v>
      </c>
      <c r="D276" s="204">
        <f>'DORC build-up'!I220</f>
        <v>1</v>
      </c>
      <c r="E276" s="232">
        <f>'DORC build-up'!H220</f>
        <v>1.0940000000000001</v>
      </c>
      <c r="F276" s="197"/>
      <c r="G276" s="291">
        <f t="shared" si="10"/>
        <v>1152337.0811006466</v>
      </c>
      <c r="H276" s="200">
        <f t="shared" si="11"/>
        <v>0</v>
      </c>
      <c r="I276" s="187">
        <f t="shared" si="12"/>
        <v>24521.106550480061</v>
      </c>
    </row>
    <row r="277" spans="1:9" ht="13.9" x14ac:dyDescent="0.4">
      <c r="A277" s="58" t="str">
        <f>Comms!A277</f>
        <v>Metro</v>
      </c>
      <c r="B277" s="58">
        <f>Comms!B277</f>
        <v>45</v>
      </c>
      <c r="C277" t="str">
        <f>Comms!C277</f>
        <v>Woodbridge South to Forrestfield</v>
      </c>
      <c r="D277" s="204">
        <f>'DORC build-up'!I221</f>
        <v>1</v>
      </c>
      <c r="E277" s="232">
        <f>'DORC build-up'!H221</f>
        <v>16.935400000000001</v>
      </c>
      <c r="F277" s="197"/>
      <c r="G277" s="291">
        <f t="shared" si="10"/>
        <v>1152337.0811006466</v>
      </c>
      <c r="H277" s="200">
        <f t="shared" si="11"/>
        <v>0</v>
      </c>
      <c r="I277" s="187">
        <f t="shared" si="12"/>
        <v>379593.00537020108</v>
      </c>
    </row>
    <row r="278" spans="1:9" ht="13.9" x14ac:dyDescent="0.4">
      <c r="A278" s="58" t="str">
        <f>Comms!A278</f>
        <v>Metro</v>
      </c>
      <c r="B278" s="58">
        <f>Comms!B278</f>
        <v>45</v>
      </c>
      <c r="C278" t="str">
        <f>Comms!C278</f>
        <v>Forrestfield</v>
      </c>
      <c r="D278" s="204">
        <f>'DORC build-up'!I222</f>
        <v>1</v>
      </c>
      <c r="E278" s="232">
        <f>'DORC build-up'!H222</f>
        <v>16.283000000000001</v>
      </c>
      <c r="F278" s="197">
        <v>1</v>
      </c>
      <c r="G278" s="291">
        <f t="shared" si="10"/>
        <v>1152337.0811006466</v>
      </c>
      <c r="H278" s="200">
        <f t="shared" si="11"/>
        <v>1152337.0811006466</v>
      </c>
      <c r="I278" s="187">
        <f t="shared" si="12"/>
        <v>364969.99813662411</v>
      </c>
    </row>
    <row r="279" spans="1:9" ht="13.9" x14ac:dyDescent="0.4">
      <c r="A279" s="58" t="str">
        <f>Comms!A279</f>
        <v>Metro</v>
      </c>
      <c r="B279" s="58">
        <f>Comms!B279</f>
        <v>45</v>
      </c>
      <c r="C279" t="str">
        <f>Comms!C279</f>
        <v>Forrestfield to Kenwick</v>
      </c>
      <c r="D279" s="204">
        <f>'DORC build-up'!I223</f>
        <v>1</v>
      </c>
      <c r="E279" s="232">
        <f>'DORC build-up'!H223</f>
        <v>8.0429999999999993</v>
      </c>
      <c r="F279" s="197"/>
      <c r="G279" s="291">
        <f t="shared" si="10"/>
        <v>1152337.0811006466</v>
      </c>
      <c r="H279" s="200">
        <f t="shared" si="11"/>
        <v>0</v>
      </c>
      <c r="I279" s="187">
        <f t="shared" si="12"/>
        <v>180277.20291180172</v>
      </c>
    </row>
    <row r="280" spans="1:9" ht="13.9" x14ac:dyDescent="0.4">
      <c r="A280" s="58" t="str">
        <f>Comms!A280</f>
        <v>Metro</v>
      </c>
      <c r="B280" s="58">
        <f>Comms!B280</f>
        <v>45</v>
      </c>
      <c r="C280" t="str">
        <f>Comms!C280</f>
        <v>Kenwick to Cockburn East</v>
      </c>
      <c r="D280" s="204">
        <f>'DORC build-up'!I224</f>
        <v>1</v>
      </c>
      <c r="E280" s="232">
        <f>'DORC build-up'!H224</f>
        <v>42.748480000000001</v>
      </c>
      <c r="F280" s="197"/>
      <c r="G280" s="291">
        <f t="shared" si="10"/>
        <v>1152337.0811006466</v>
      </c>
      <c r="H280" s="200">
        <f t="shared" si="11"/>
        <v>0</v>
      </c>
      <c r="I280" s="187">
        <f t="shared" si="12"/>
        <v>958171.87655490462</v>
      </c>
    </row>
    <row r="281" spans="1:9" ht="13.9" x14ac:dyDescent="0.4">
      <c r="A281" s="58" t="str">
        <f>Comms!A281</f>
        <v>Metro</v>
      </c>
      <c r="B281" s="58">
        <f>Comms!B281</f>
        <v>45</v>
      </c>
      <c r="C281" t="str">
        <f>Comms!C281</f>
        <v>Cockburn East to Cockburn South</v>
      </c>
      <c r="D281" s="204">
        <f>'DORC build-up'!I225</f>
        <v>1</v>
      </c>
      <c r="E281" s="232">
        <f>'DORC build-up'!H225</f>
        <v>1.1719999999999999</v>
      </c>
      <c r="F281" s="197"/>
      <c r="G281" s="291">
        <f t="shared" si="10"/>
        <v>1152337.0811006466</v>
      </c>
      <c r="H281" s="200">
        <f t="shared" si="11"/>
        <v>0</v>
      </c>
      <c r="I281" s="187">
        <f t="shared" si="12"/>
        <v>26269.412136346094</v>
      </c>
    </row>
    <row r="282" spans="1:9" ht="13.9" x14ac:dyDescent="0.4">
      <c r="A282" s="58" t="str">
        <f>Comms!A282</f>
        <v>Metro</v>
      </c>
      <c r="B282" s="58">
        <f>Comms!B282</f>
        <v>45</v>
      </c>
      <c r="C282" t="str">
        <f>Comms!C282</f>
        <v>Cockburn South to Kwinana North</v>
      </c>
      <c r="D282" s="204">
        <f>'DORC build-up'!I226</f>
        <v>1</v>
      </c>
      <c r="E282" s="232">
        <f>'DORC build-up'!H226</f>
        <v>11.527200000000001</v>
      </c>
      <c r="F282" s="197"/>
      <c r="G282" s="291">
        <f t="shared" si="10"/>
        <v>1152337.0811006466</v>
      </c>
      <c r="H282" s="200">
        <f t="shared" si="11"/>
        <v>0</v>
      </c>
      <c r="I282" s="187">
        <f t="shared" si="12"/>
        <v>258372.66858198697</v>
      </c>
    </row>
    <row r="283" spans="1:9" ht="13.9" x14ac:dyDescent="0.4">
      <c r="A283" s="58" t="str">
        <f>Comms!A283</f>
        <v>Metro</v>
      </c>
      <c r="B283" s="58">
        <f>Comms!B283</f>
        <v>45</v>
      </c>
      <c r="C283" t="str">
        <f>Comms!C283</f>
        <v>Kwinana North to Kwinana West</v>
      </c>
      <c r="D283" s="204">
        <f>'DORC build-up'!I227</f>
        <v>1</v>
      </c>
      <c r="E283" s="232">
        <f>'DORC build-up'!H227</f>
        <v>0.66900000000000004</v>
      </c>
      <c r="F283" s="197"/>
      <c r="G283" s="291">
        <f t="shared" si="10"/>
        <v>1152337.0811006466</v>
      </c>
      <c r="H283" s="200">
        <f t="shared" si="11"/>
        <v>0</v>
      </c>
      <c r="I283" s="187">
        <f t="shared" si="12"/>
        <v>14995.082524927935</v>
      </c>
    </row>
    <row r="284" spans="1:9" ht="13.9" x14ac:dyDescent="0.4">
      <c r="A284" s="58" t="str">
        <f>Comms!A284</f>
        <v>Metro</v>
      </c>
      <c r="B284" s="58">
        <f>Comms!B284</f>
        <v>45</v>
      </c>
      <c r="C284" t="str">
        <f>Comms!C284</f>
        <v>Kwinana North to Kwinana</v>
      </c>
      <c r="D284" s="204">
        <f>'DORC build-up'!I228</f>
        <v>1</v>
      </c>
      <c r="E284" s="232">
        <f>'DORC build-up'!H228</f>
        <v>1.1659999999999999</v>
      </c>
      <c r="F284" s="197"/>
      <c r="G284" s="291">
        <f t="shared" si="10"/>
        <v>1152337.0811006466</v>
      </c>
      <c r="H284" s="200">
        <f t="shared" si="11"/>
        <v>0</v>
      </c>
      <c r="I284" s="187">
        <f t="shared" si="12"/>
        <v>26134.927091279475</v>
      </c>
    </row>
    <row r="285" spans="1:9" ht="13.9" x14ac:dyDescent="0.4">
      <c r="A285" s="58" t="str">
        <f>Comms!A285</f>
        <v>Metro</v>
      </c>
      <c r="B285" s="58">
        <f>Comms!B285</f>
        <v>45</v>
      </c>
      <c r="C285" t="str">
        <f>Comms!C285</f>
        <v>Kwinana West to Kwinana KBT</v>
      </c>
      <c r="D285" s="204">
        <f>'DORC build-up'!I229</f>
        <v>1</v>
      </c>
      <c r="E285" s="232">
        <f>'DORC build-up'!H229</f>
        <v>0.182</v>
      </c>
      <c r="F285" s="197"/>
      <c r="G285" s="291">
        <f t="shared" si="10"/>
        <v>1152337.0811006466</v>
      </c>
      <c r="H285" s="200">
        <f t="shared" si="11"/>
        <v>0</v>
      </c>
      <c r="I285" s="187">
        <f t="shared" si="12"/>
        <v>4079.3797003540863</v>
      </c>
    </row>
    <row r="286" spans="1:9" ht="13.9" x14ac:dyDescent="0.4">
      <c r="A286" s="58" t="str">
        <f>Comms!A286</f>
        <v>Metro</v>
      </c>
      <c r="B286" s="58">
        <f>Comms!B286</f>
        <v>46</v>
      </c>
      <c r="C286" t="str">
        <f>Comms!C286</f>
        <v>Cockburn North to Cockburn East</v>
      </c>
      <c r="D286" s="204">
        <f>'DORC build-up'!I230</f>
        <v>1</v>
      </c>
      <c r="E286" s="232">
        <f>'DORC build-up'!H230</f>
        <v>1.1519999999999999</v>
      </c>
      <c r="F286" s="197"/>
      <c r="G286" s="291">
        <f t="shared" si="10"/>
        <v>1152337.0811006466</v>
      </c>
      <c r="H286" s="200">
        <f t="shared" si="11"/>
        <v>0</v>
      </c>
      <c r="I286" s="187">
        <f t="shared" si="12"/>
        <v>25821.1286527907</v>
      </c>
    </row>
    <row r="287" spans="1:9" ht="13.9" x14ac:dyDescent="0.4">
      <c r="A287" s="58" t="str">
        <f>Comms!A287</f>
        <v>Metro</v>
      </c>
      <c r="B287" s="58">
        <f>Comms!B287</f>
        <v>47</v>
      </c>
      <c r="C287" t="str">
        <f>Comms!C287</f>
        <v>Cockburn North to Cockburn South</v>
      </c>
      <c r="D287" s="204">
        <f>'DORC build-up'!I231</f>
        <v>1</v>
      </c>
      <c r="E287" s="232">
        <f>'DORC build-up'!H231</f>
        <v>1.502</v>
      </c>
      <c r="F287" s="197"/>
      <c r="G287" s="291">
        <f t="shared" si="10"/>
        <v>1152337.0811006466</v>
      </c>
      <c r="H287" s="200">
        <f t="shared" si="11"/>
        <v>0</v>
      </c>
      <c r="I287" s="187">
        <f t="shared" si="12"/>
        <v>33666.089615010096</v>
      </c>
    </row>
    <row r="288" spans="1:9" ht="13.9" x14ac:dyDescent="0.4">
      <c r="A288" s="58" t="str">
        <f>Comms!A288</f>
        <v>Sidings &amp; Other</v>
      </c>
      <c r="B288" s="58">
        <f>Comms!B288</f>
        <v>48</v>
      </c>
      <c r="C288" t="str">
        <f>Comms!C288</f>
        <v>Kwinana West to Kwinana FPA</v>
      </c>
      <c r="D288" s="204">
        <f>'DORC build-up'!I232</f>
        <v>1</v>
      </c>
      <c r="E288" s="232">
        <f>'DORC build-up'!H232</f>
        <v>2.75</v>
      </c>
      <c r="F288" s="197"/>
      <c r="G288" s="291">
        <f t="shared" si="10"/>
        <v>1152337.0811006466</v>
      </c>
      <c r="H288" s="200">
        <f t="shared" si="11"/>
        <v>0</v>
      </c>
      <c r="I288" s="187">
        <f t="shared" si="12"/>
        <v>61638.978988866686</v>
      </c>
    </row>
    <row r="289" spans="1:9" ht="13.9" x14ac:dyDescent="0.4">
      <c r="A289" s="58" t="str">
        <f>Comms!A289</f>
        <v>Sidings &amp; Other</v>
      </c>
      <c r="B289" s="58">
        <f>Comms!B289</f>
        <v>48</v>
      </c>
      <c r="C289" t="str">
        <f>Comms!C289</f>
        <v>Kwinana FPA to Kwinana CBH</v>
      </c>
      <c r="D289" s="204">
        <f>'DORC build-up'!I233</f>
        <v>1</v>
      </c>
      <c r="E289" s="232">
        <f>'DORC build-up'!H233</f>
        <v>4.83</v>
      </c>
      <c r="F289" s="197"/>
      <c r="G289" s="291">
        <f t="shared" si="10"/>
        <v>1152337.0811006466</v>
      </c>
      <c r="H289" s="200">
        <f t="shared" si="11"/>
        <v>0</v>
      </c>
      <c r="I289" s="187">
        <f t="shared" si="12"/>
        <v>108260.46127862767</v>
      </c>
    </row>
    <row r="290" spans="1:9" ht="5.0999999999999996" customHeight="1" x14ac:dyDescent="0.35"/>
    <row r="291" spans="1:9" s="22" customFormat="1" ht="13.9" x14ac:dyDescent="0.4">
      <c r="A291" s="182"/>
      <c r="B291" s="182"/>
      <c r="C291" s="147" t="s">
        <v>57</v>
      </c>
      <c r="D291" s="182"/>
      <c r="E291" s="182"/>
      <c r="F291" s="201">
        <f>F67</f>
        <v>78</v>
      </c>
      <c r="G291" s="201">
        <f>G67</f>
        <v>0</v>
      </c>
      <c r="H291" s="201">
        <f>H67</f>
        <v>118114550.81281623</v>
      </c>
      <c r="I291" s="201">
        <f>I67</f>
        <v>118114550.81281622</v>
      </c>
    </row>
    <row r="292" spans="1:9" x14ac:dyDescent="0.35"/>
    <row r="293" spans="1:9" s="66" customFormat="1" ht="13.9" x14ac:dyDescent="0.4">
      <c r="A293" s="66" t="s">
        <v>73</v>
      </c>
    </row>
    <row r="294" spans="1:9" x14ac:dyDescent="0.35"/>
  </sheetData>
  <mergeCells count="1">
    <mergeCell ref="F11:J11"/>
  </mergeCells>
  <pageMargins left="0.7" right="0.7" top="0.75" bottom="0.75" header="0.3" footer="0.3"/>
  <headerFooter>
    <oddHeader>&amp;C&amp;"Aptos"&amp;10&amp;K000000 OFFICIAL&amp;1#_x000D_</oddHead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E4961-3E74-4F79-B0E7-7E476108DBC7}">
  <sheetPr>
    <tabColor theme="5"/>
  </sheetPr>
  <dimension ref="A1:W238"/>
  <sheetViews>
    <sheetView showGridLines="0" zoomScaleNormal="100" workbookViewId="0"/>
  </sheetViews>
  <sheetFormatPr defaultColWidth="0" defaultRowHeight="13.5" zeroHeight="1" x14ac:dyDescent="0.35"/>
  <cols>
    <col min="1" max="1" width="9.375" customWidth="1"/>
    <col min="2" max="2" width="15.75" customWidth="1"/>
    <col min="3" max="4" width="9.125" customWidth="1"/>
    <col min="5" max="5" width="59.75" customWidth="1"/>
    <col min="6" max="6" width="43" customWidth="1"/>
    <col min="7" max="7" width="30.25" customWidth="1"/>
    <col min="8" max="8" width="17.75" customWidth="1"/>
    <col min="9" max="9" width="14.625" customWidth="1"/>
    <col min="10" max="10" width="19.75" customWidth="1"/>
    <col min="11" max="11" width="15.375" bestFit="1" customWidth="1"/>
    <col min="12" max="12" width="17.375" customWidth="1"/>
    <col min="13" max="13" width="15.375" bestFit="1" customWidth="1"/>
    <col min="14" max="14" width="20.625" customWidth="1"/>
    <col min="15" max="15" width="15.375" bestFit="1" customWidth="1"/>
    <col min="16" max="16" width="17.5" customWidth="1"/>
    <col min="17" max="17" width="16.625" customWidth="1"/>
    <col min="18" max="18" width="12.25" customWidth="1"/>
    <col min="19" max="19" width="17.25" customWidth="1"/>
    <col min="20" max="20" width="14.375" customWidth="1"/>
    <col min="21" max="21" width="17.375" customWidth="1"/>
    <col min="22" max="22" width="21.5" customWidth="1"/>
    <col min="23" max="23" width="1.625" customWidth="1"/>
    <col min="24" max="16384" width="9" hidden="1"/>
  </cols>
  <sheetData>
    <row r="1" spans="1:22" ht="17.649999999999999" x14ac:dyDescent="0.5">
      <c r="A1" s="126" t="s">
        <v>74</v>
      </c>
    </row>
    <row r="2" spans="1:22" ht="17.649999999999999" x14ac:dyDescent="0.5">
      <c r="A2" s="126" t="s">
        <v>75</v>
      </c>
    </row>
    <row r="3" spans="1:22" ht="17.649999999999999" x14ac:dyDescent="0.5">
      <c r="A3" s="126" t="s">
        <v>76</v>
      </c>
    </row>
    <row r="4" spans="1:22" x14ac:dyDescent="0.35"/>
    <row r="5" spans="1:22" x14ac:dyDescent="0.35"/>
    <row r="6" spans="1:22" x14ac:dyDescent="0.35"/>
    <row r="7" spans="1:22" x14ac:dyDescent="0.35"/>
    <row r="8" spans="1:22" ht="47.25" customHeight="1" x14ac:dyDescent="0.35">
      <c r="A8" s="1" t="s">
        <v>77</v>
      </c>
      <c r="B8" s="274" t="s">
        <v>71</v>
      </c>
      <c r="C8" s="276" t="s">
        <v>78</v>
      </c>
      <c r="D8" s="276" t="s">
        <v>79</v>
      </c>
      <c r="E8" s="275" t="s">
        <v>80</v>
      </c>
      <c r="F8" s="277" t="s">
        <v>81</v>
      </c>
      <c r="G8" s="1" t="s">
        <v>6</v>
      </c>
      <c r="H8" s="1" t="s">
        <v>82</v>
      </c>
      <c r="I8" s="1" t="s">
        <v>83</v>
      </c>
      <c r="J8" s="1" t="s">
        <v>84</v>
      </c>
      <c r="K8" s="1" t="s">
        <v>85</v>
      </c>
      <c r="L8" s="1" t="s">
        <v>86</v>
      </c>
      <c r="M8" s="1" t="s">
        <v>53</v>
      </c>
      <c r="N8" s="1" t="s">
        <v>87</v>
      </c>
      <c r="O8" s="1" t="s">
        <v>54</v>
      </c>
      <c r="P8" s="1" t="s">
        <v>68</v>
      </c>
      <c r="Q8" s="1" t="s">
        <v>88</v>
      </c>
      <c r="R8" s="1" t="s">
        <v>89</v>
      </c>
      <c r="S8" s="1" t="s">
        <v>90</v>
      </c>
      <c r="T8" s="1" t="s">
        <v>69</v>
      </c>
      <c r="U8" s="1" t="s">
        <v>91</v>
      </c>
      <c r="V8" s="1" t="s">
        <v>92</v>
      </c>
    </row>
    <row r="9" spans="1:22" x14ac:dyDescent="0.35">
      <c r="K9" s="10">
        <v>0.193</v>
      </c>
      <c r="T9" s="11">
        <v>2</v>
      </c>
    </row>
    <row r="10" spans="1:22" ht="5.0999999999999996" customHeight="1" x14ac:dyDescent="0.35"/>
    <row r="11" spans="1:22" ht="15" customHeight="1" x14ac:dyDescent="0.4">
      <c r="A11" s="42"/>
      <c r="B11" s="42"/>
      <c r="C11" s="42"/>
      <c r="D11" s="42"/>
      <c r="E11" s="8" t="s">
        <v>93</v>
      </c>
      <c r="F11" s="42"/>
      <c r="G11" s="42"/>
      <c r="H11" s="219">
        <f t="shared" ref="H11:V11" si="0">SUM(H13:H233)</f>
        <v>5269.6365200000009</v>
      </c>
      <c r="I11" s="146"/>
      <c r="J11" s="63">
        <f t="shared" si="0"/>
        <v>15506748155.485779</v>
      </c>
      <c r="K11" s="63">
        <f t="shared" si="0"/>
        <v>2992802394.0087552</v>
      </c>
      <c r="L11" s="63">
        <f t="shared" si="0"/>
        <v>18499550549.494549</v>
      </c>
      <c r="M11" s="63">
        <f t="shared" si="0"/>
        <v>2268762635.5246897</v>
      </c>
      <c r="N11" s="63">
        <f t="shared" si="0"/>
        <v>1452814641.1063471</v>
      </c>
      <c r="O11" s="63">
        <f t="shared" si="0"/>
        <v>2093906115.6087329</v>
      </c>
      <c r="P11" s="63">
        <f t="shared" si="0"/>
        <v>16871879388.472244</v>
      </c>
      <c r="Q11" s="145">
        <f>SUMPRODUCT(P13:P233,Q13:Q233)/P11</f>
        <v>0.51481786891257553</v>
      </c>
      <c r="R11" s="146"/>
      <c r="S11" s="185">
        <f t="shared" si="0"/>
        <v>8685944991.323288</v>
      </c>
      <c r="T11" s="185">
        <f t="shared" si="0"/>
        <v>461559390.01314443</v>
      </c>
      <c r="U11" s="185">
        <f t="shared" si="0"/>
        <v>9147504381.3364334</v>
      </c>
      <c r="V11" s="215">
        <f t="shared" si="0"/>
        <v>7724375007.1357937</v>
      </c>
    </row>
    <row r="12" spans="1:22" ht="5.0999999999999996" customHeight="1" x14ac:dyDescent="0.35"/>
    <row r="13" spans="1:22" ht="13.9" x14ac:dyDescent="0.4">
      <c r="A13" s="12">
        <v>1</v>
      </c>
      <c r="B13" s="12" t="s">
        <v>94</v>
      </c>
      <c r="C13" s="12">
        <v>1</v>
      </c>
      <c r="D13" s="12" t="s">
        <v>95</v>
      </c>
      <c r="E13" t="s">
        <v>96</v>
      </c>
      <c r="F13" t="s">
        <v>97</v>
      </c>
      <c r="H13" s="16">
        <v>181.9222</v>
      </c>
      <c r="I13" s="11">
        <v>1.3</v>
      </c>
      <c r="J13" s="94">
        <f>CRC!AB13</f>
        <v>819754601.49992883</v>
      </c>
      <c r="K13" s="251">
        <f t="shared" ref="K13:K76" si="1">J13*$K$9</f>
        <v>158212638.08948627</v>
      </c>
      <c r="L13" s="17">
        <f>J13+K13</f>
        <v>977967239.58941507</v>
      </c>
      <c r="M13" s="7">
        <f>Optim!D12</f>
        <v>0</v>
      </c>
      <c r="N13" s="94">
        <f>IF(M13&gt;0,0,'Capital Cons'!P13)</f>
        <v>14968271.236893632</v>
      </c>
      <c r="O13" s="94">
        <f>Funding!E90</f>
        <v>136448306.67416176</v>
      </c>
      <c r="P13" s="251">
        <f>L13-M13-N13+O13</f>
        <v>1099447275.0266831</v>
      </c>
      <c r="Q13" s="97">
        <f>Deprec!G13</f>
        <v>0.52156765178479536</v>
      </c>
      <c r="R13" s="11">
        <v>1</v>
      </c>
      <c r="S13" s="251">
        <f t="shared" ref="S13" si="2">Q13*P13</f>
        <v>573436133.49685919</v>
      </c>
      <c r="T13" s="251">
        <f t="shared" ref="T13:T76" si="3">IF(R13&gt;=$T$9,R13-1,0)*(P13-S13)*Q13</f>
        <v>0</v>
      </c>
      <c r="U13" s="251">
        <f t="shared" ref="U13:U36" si="4">S13+T13</f>
        <v>573436133.49685919</v>
      </c>
      <c r="V13" s="187">
        <f>P13-U13</f>
        <v>526011141.5298239</v>
      </c>
    </row>
    <row r="14" spans="1:22" ht="13.9" x14ac:dyDescent="0.4">
      <c r="A14" s="12">
        <v>2</v>
      </c>
      <c r="B14" s="12" t="s">
        <v>94</v>
      </c>
      <c r="C14" s="12">
        <v>1</v>
      </c>
      <c r="D14" s="12" t="s">
        <v>95</v>
      </c>
      <c r="F14" t="s">
        <v>98</v>
      </c>
      <c r="H14" s="16">
        <v>4.5090000000000003</v>
      </c>
      <c r="I14" s="11">
        <v>1.3</v>
      </c>
      <c r="J14" s="94">
        <f>CRC!AB14</f>
        <v>27014759.403205682</v>
      </c>
      <c r="K14" s="251">
        <f t="shared" si="1"/>
        <v>5213848.5648186971</v>
      </c>
      <c r="L14" s="17">
        <f t="shared" ref="L14:L77" si="5">J14+K14</f>
        <v>32228607.968024381</v>
      </c>
      <c r="M14" s="7">
        <f>Optim!D13</f>
        <v>0</v>
      </c>
      <c r="N14" s="94">
        <f>IF(M14&gt;0,0,'Capital Cons'!P14)</f>
        <v>367460.38746504782</v>
      </c>
      <c r="O14" s="94">
        <f>Funding!E91</f>
        <v>4514438.5185586736</v>
      </c>
      <c r="P14" s="251">
        <f t="shared" ref="P14:P77" si="6">L14-M14-N14+O14</f>
        <v>36375586.099118009</v>
      </c>
      <c r="Q14" s="97">
        <f>Deprec!G14</f>
        <v>0.47263263979304981</v>
      </c>
      <c r="R14" s="11">
        <v>1</v>
      </c>
      <c r="S14" s="251">
        <f t="shared" ref="S14:S77" si="7">Q14*P14</f>
        <v>17192289.282045513</v>
      </c>
      <c r="T14" s="251">
        <f t="shared" si="3"/>
        <v>0</v>
      </c>
      <c r="U14" s="251">
        <f t="shared" si="4"/>
        <v>17192289.282045513</v>
      </c>
      <c r="V14" s="187">
        <f t="shared" ref="V14:V77" si="8">P14-U14</f>
        <v>19183296.817072496</v>
      </c>
    </row>
    <row r="15" spans="1:22" ht="13.9" x14ac:dyDescent="0.4">
      <c r="A15" s="12">
        <v>3</v>
      </c>
      <c r="B15" s="12" t="s">
        <v>94</v>
      </c>
      <c r="C15" s="12">
        <v>1</v>
      </c>
      <c r="D15" s="12" t="s">
        <v>95</v>
      </c>
      <c r="F15" t="s">
        <v>99</v>
      </c>
      <c r="H15" s="16">
        <v>2.5297999999999998</v>
      </c>
      <c r="I15" s="11">
        <v>1.3</v>
      </c>
      <c r="J15" s="94">
        <f>CRC!AB15</f>
        <v>14707606.151608771</v>
      </c>
      <c r="K15" s="251">
        <f t="shared" si="1"/>
        <v>2838567.987260493</v>
      </c>
      <c r="L15" s="17">
        <f t="shared" si="5"/>
        <v>17546174.138869263</v>
      </c>
      <c r="M15" s="7">
        <f>Optim!D14</f>
        <v>0</v>
      </c>
      <c r="N15" s="94">
        <f>IF(M15&gt;0,0,'Capital Cons'!P15)</f>
        <v>384969.7607901505</v>
      </c>
      <c r="O15" s="94">
        <f>Funding!E92</f>
        <v>2431588.563260973</v>
      </c>
      <c r="P15" s="251">
        <f t="shared" si="6"/>
        <v>19592792.941340085</v>
      </c>
      <c r="Q15" s="97">
        <f>Deprec!G15</f>
        <v>0.51895180271032171</v>
      </c>
      <c r="R15" s="11">
        <v>1</v>
      </c>
      <c r="S15" s="251">
        <f t="shared" si="7"/>
        <v>10167715.217038503</v>
      </c>
      <c r="T15" s="251">
        <f t="shared" si="3"/>
        <v>0</v>
      </c>
      <c r="U15" s="251">
        <f t="shared" si="4"/>
        <v>10167715.217038503</v>
      </c>
      <c r="V15" s="187">
        <f t="shared" si="8"/>
        <v>9425077.7243015822</v>
      </c>
    </row>
    <row r="16" spans="1:22" ht="13.9" x14ac:dyDescent="0.4">
      <c r="A16" s="12">
        <v>4</v>
      </c>
      <c r="B16" s="12" t="s">
        <v>94</v>
      </c>
      <c r="C16" s="12">
        <v>1</v>
      </c>
      <c r="D16" s="12" t="s">
        <v>100</v>
      </c>
      <c r="F16" t="s">
        <v>101</v>
      </c>
      <c r="G16" t="s">
        <v>102</v>
      </c>
      <c r="H16" s="16">
        <v>3.6720000000000002</v>
      </c>
      <c r="I16" s="11">
        <v>1.3</v>
      </c>
      <c r="J16" s="94">
        <f>CRC!AB16</f>
        <v>13194168.537531758</v>
      </c>
      <c r="K16" s="251">
        <f t="shared" si="1"/>
        <v>2546474.5277436292</v>
      </c>
      <c r="L16" s="17">
        <f t="shared" si="5"/>
        <v>15740643.065275386</v>
      </c>
      <c r="M16" s="7">
        <f>Optim!D15</f>
        <v>0</v>
      </c>
      <c r="N16" s="94">
        <f>IF(M16&gt;0,0,'Capital Cons'!P16)</f>
        <v>773346.74231765536</v>
      </c>
      <c r="O16" s="94">
        <f>Funding!E93</f>
        <v>2120731.491801959</v>
      </c>
      <c r="P16" s="251">
        <f t="shared" si="6"/>
        <v>17088027.81475969</v>
      </c>
      <c r="Q16" s="97">
        <f>Deprec!G16</f>
        <v>0.496102099976722</v>
      </c>
      <c r="R16" s="11">
        <v>1</v>
      </c>
      <c r="S16" s="251">
        <f t="shared" si="7"/>
        <v>8477406.4833629187</v>
      </c>
      <c r="T16" s="251">
        <f t="shared" si="3"/>
        <v>0</v>
      </c>
      <c r="U16" s="251">
        <f t="shared" si="4"/>
        <v>8477406.4833629187</v>
      </c>
      <c r="V16" s="187">
        <f t="shared" si="8"/>
        <v>8610621.3313967716</v>
      </c>
    </row>
    <row r="17" spans="1:22" ht="13.9" x14ac:dyDescent="0.4">
      <c r="A17" s="12">
        <v>5</v>
      </c>
      <c r="B17" s="12" t="s">
        <v>94</v>
      </c>
      <c r="C17" s="12">
        <v>1</v>
      </c>
      <c r="D17" s="12" t="s">
        <v>95</v>
      </c>
      <c r="F17" t="s">
        <v>103</v>
      </c>
      <c r="H17" s="16">
        <v>131.96799999999999</v>
      </c>
      <c r="I17" s="11">
        <v>1.4</v>
      </c>
      <c r="J17" s="94">
        <f>CRC!AB17</f>
        <v>625577242.89105809</v>
      </c>
      <c r="K17" s="251">
        <f t="shared" si="1"/>
        <v>120736407.87797421</v>
      </c>
      <c r="L17" s="17">
        <f t="shared" si="5"/>
        <v>746313650.76903224</v>
      </c>
      <c r="M17" s="7">
        <f>Optim!D16</f>
        <v>0</v>
      </c>
      <c r="N17" s="94">
        <f>IF(M17&gt;0,0,'Capital Cons'!P17)</f>
        <v>10950599.959132081</v>
      </c>
      <c r="O17" s="94">
        <f>Funding!E94</f>
        <v>104194341.18960108</v>
      </c>
      <c r="P17" s="251">
        <f t="shared" si="6"/>
        <v>839557391.99950123</v>
      </c>
      <c r="Q17" s="97">
        <f>Deprec!G17</f>
        <v>0.52009055304729335</v>
      </c>
      <c r="R17" s="11">
        <v>1</v>
      </c>
      <c r="S17" s="251">
        <f t="shared" si="7"/>
        <v>436645868.31996387</v>
      </c>
      <c r="T17" s="251">
        <f t="shared" si="3"/>
        <v>0</v>
      </c>
      <c r="U17" s="251">
        <f t="shared" si="4"/>
        <v>436645868.31996387</v>
      </c>
      <c r="V17" s="187">
        <f t="shared" si="8"/>
        <v>402911523.67953736</v>
      </c>
    </row>
    <row r="18" spans="1:22" ht="13.9" x14ac:dyDescent="0.4">
      <c r="A18" s="12">
        <v>6</v>
      </c>
      <c r="B18" s="12" t="s">
        <v>94</v>
      </c>
      <c r="C18" s="12">
        <v>1</v>
      </c>
      <c r="D18" s="12" t="s">
        <v>95</v>
      </c>
      <c r="F18" t="s">
        <v>104</v>
      </c>
      <c r="G18" t="s">
        <v>105</v>
      </c>
      <c r="H18" s="16"/>
      <c r="I18" s="11"/>
      <c r="J18" s="94">
        <f>CRC!AB18</f>
        <v>0</v>
      </c>
      <c r="K18" s="251">
        <f t="shared" si="1"/>
        <v>0</v>
      </c>
      <c r="L18" s="17">
        <f t="shared" si="5"/>
        <v>0</v>
      </c>
      <c r="M18" s="7">
        <f>Optim!D17</f>
        <v>0</v>
      </c>
      <c r="N18" s="94">
        <f>IF(M18&gt;0,0,'Capital Cons'!P18)</f>
        <v>0</v>
      </c>
      <c r="O18" s="94">
        <f>Funding!E95</f>
        <v>0</v>
      </c>
      <c r="P18" s="251">
        <f t="shared" si="6"/>
        <v>0</v>
      </c>
      <c r="Q18" s="97">
        <f>Deprec!G18</f>
        <v>0</v>
      </c>
      <c r="R18" s="11">
        <v>1</v>
      </c>
      <c r="S18" s="251">
        <f t="shared" si="7"/>
        <v>0</v>
      </c>
      <c r="T18" s="251">
        <f t="shared" si="3"/>
        <v>0</v>
      </c>
      <c r="U18" s="251">
        <f t="shared" si="4"/>
        <v>0</v>
      </c>
      <c r="V18" s="187">
        <f t="shared" si="8"/>
        <v>0</v>
      </c>
    </row>
    <row r="19" spans="1:22" ht="13.9" x14ac:dyDescent="0.4">
      <c r="A19" s="12">
        <v>7</v>
      </c>
      <c r="B19" s="12" t="s">
        <v>94</v>
      </c>
      <c r="C19" s="12">
        <v>1</v>
      </c>
      <c r="D19" s="12" t="s">
        <v>95</v>
      </c>
      <c r="F19" t="s">
        <v>106</v>
      </c>
      <c r="H19" s="16">
        <v>60.7363</v>
      </c>
      <c r="I19" s="11">
        <v>1.4</v>
      </c>
      <c r="J19" s="94">
        <f>CRC!AB19</f>
        <v>265208820.03749037</v>
      </c>
      <c r="K19" s="251">
        <f t="shared" si="1"/>
        <v>51185302.267235644</v>
      </c>
      <c r="L19" s="17">
        <f t="shared" si="5"/>
        <v>316394122.304726</v>
      </c>
      <c r="M19" s="7">
        <f>Optim!D18</f>
        <v>0</v>
      </c>
      <c r="N19" s="94">
        <f>IF(M19&gt;0,0,'Capital Cons'!P19)</f>
        <v>4457877.7270656135</v>
      </c>
      <c r="O19" s="94">
        <f>Funding!E96</f>
        <v>44198564.860079885</v>
      </c>
      <c r="P19" s="251">
        <f t="shared" si="6"/>
        <v>356134809.43774027</v>
      </c>
      <c r="Q19" s="97">
        <f>Deprec!G19</f>
        <v>0.51250765675468324</v>
      </c>
      <c r="R19" s="11">
        <v>1</v>
      </c>
      <c r="S19" s="251">
        <f t="shared" si="7"/>
        <v>182521816.67371193</v>
      </c>
      <c r="T19" s="251">
        <f t="shared" si="3"/>
        <v>0</v>
      </c>
      <c r="U19" s="251">
        <f t="shared" si="4"/>
        <v>182521816.67371193</v>
      </c>
      <c r="V19" s="187">
        <f t="shared" si="8"/>
        <v>173612992.76402834</v>
      </c>
    </row>
    <row r="20" spans="1:22" ht="13.9" x14ac:dyDescent="0.4">
      <c r="A20" s="12">
        <v>8</v>
      </c>
      <c r="B20" s="12" t="s">
        <v>94</v>
      </c>
      <c r="C20" s="12">
        <v>1</v>
      </c>
      <c r="D20" s="12" t="s">
        <v>95</v>
      </c>
      <c r="F20" t="s">
        <v>107</v>
      </c>
      <c r="H20" s="16">
        <v>85.379300000000001</v>
      </c>
      <c r="I20" s="11">
        <v>1.4</v>
      </c>
      <c r="J20" s="94">
        <f>CRC!AB20</f>
        <v>349775103.23639441</v>
      </c>
      <c r="K20" s="251">
        <f t="shared" si="1"/>
        <v>67506594.924624115</v>
      </c>
      <c r="L20" s="17">
        <f t="shared" si="5"/>
        <v>417281698.16101849</v>
      </c>
      <c r="M20" s="7">
        <f>Optim!D19</f>
        <v>0</v>
      </c>
      <c r="N20" s="94">
        <f>IF(M20&gt;0,0,'Capital Cons'!P20)</f>
        <v>76936190.049353987</v>
      </c>
      <c r="O20" s="94">
        <f>Funding!E97</f>
        <v>48223902.405047908</v>
      </c>
      <c r="P20" s="251">
        <f t="shared" si="6"/>
        <v>388569410.51671243</v>
      </c>
      <c r="Q20" s="97">
        <f>Deprec!G20</f>
        <v>0.50550886184977906</v>
      </c>
      <c r="R20" s="11">
        <v>1</v>
      </c>
      <c r="S20" s="251">
        <f t="shared" si="7"/>
        <v>196425280.45994288</v>
      </c>
      <c r="T20" s="251">
        <f t="shared" si="3"/>
        <v>0</v>
      </c>
      <c r="U20" s="251">
        <f t="shared" si="4"/>
        <v>196425280.45994288</v>
      </c>
      <c r="V20" s="187">
        <f t="shared" si="8"/>
        <v>192144130.05676955</v>
      </c>
    </row>
    <row r="21" spans="1:22" ht="13.9" x14ac:dyDescent="0.4">
      <c r="A21" s="12">
        <v>9</v>
      </c>
      <c r="B21" s="12" t="s">
        <v>94</v>
      </c>
      <c r="C21" s="12">
        <v>1</v>
      </c>
      <c r="D21" s="12" t="s">
        <v>95</v>
      </c>
      <c r="F21" t="s">
        <v>108</v>
      </c>
      <c r="H21" s="16">
        <v>115.663</v>
      </c>
      <c r="I21" s="11">
        <v>1.4</v>
      </c>
      <c r="J21" s="94">
        <f>CRC!AB21</f>
        <v>466187593.53742784</v>
      </c>
      <c r="K21" s="251">
        <f t="shared" si="1"/>
        <v>89974205.552723572</v>
      </c>
      <c r="L21" s="17">
        <f t="shared" si="5"/>
        <v>556161799.09015143</v>
      </c>
      <c r="M21" s="7">
        <f>Optim!D20</f>
        <v>0</v>
      </c>
      <c r="N21" s="94">
        <f>IF(M21&gt;0,0,'Capital Cons'!P21)</f>
        <v>104233927.94434842</v>
      </c>
      <c r="O21" s="94">
        <f>Funding!E98</f>
        <v>64034121.305652522</v>
      </c>
      <c r="P21" s="251">
        <f t="shared" si="6"/>
        <v>515961992.45145547</v>
      </c>
      <c r="Q21" s="97">
        <f>Deprec!G21</f>
        <v>0.50454084753286188</v>
      </c>
      <c r="R21" s="11">
        <v>1</v>
      </c>
      <c r="S21" s="251">
        <f t="shared" si="7"/>
        <v>260323900.96620142</v>
      </c>
      <c r="T21" s="251">
        <f t="shared" si="3"/>
        <v>0</v>
      </c>
      <c r="U21" s="251">
        <f t="shared" si="4"/>
        <v>260323900.96620142</v>
      </c>
      <c r="V21" s="187">
        <f t="shared" si="8"/>
        <v>255638091.48525405</v>
      </c>
    </row>
    <row r="22" spans="1:22" ht="13.9" x14ac:dyDescent="0.4">
      <c r="A22" s="12">
        <v>10</v>
      </c>
      <c r="B22" s="12" t="s">
        <v>94</v>
      </c>
      <c r="C22" s="12">
        <v>1</v>
      </c>
      <c r="D22" s="12" t="s">
        <v>95</v>
      </c>
      <c r="F22" t="s">
        <v>109</v>
      </c>
      <c r="H22" s="16">
        <v>7.9610000000000003</v>
      </c>
      <c r="I22" s="11">
        <v>1.4</v>
      </c>
      <c r="J22" s="94">
        <f>CRC!AB22</f>
        <v>41827542.217724845</v>
      </c>
      <c r="K22" s="251">
        <f t="shared" si="1"/>
        <v>8072715.6480208952</v>
      </c>
      <c r="L22" s="17">
        <f t="shared" si="5"/>
        <v>49900257.865745738</v>
      </c>
      <c r="M22" s="7">
        <f>Optim!D21</f>
        <v>0</v>
      </c>
      <c r="N22" s="94">
        <f>IF(M22&gt;0,0,'Capital Cons'!P22)</f>
        <v>5294814.0586293917</v>
      </c>
      <c r="O22" s="94">
        <f>Funding!E99</f>
        <v>6320190.8578810627</v>
      </c>
      <c r="P22" s="251">
        <f t="shared" si="6"/>
        <v>50925634.664997406</v>
      </c>
      <c r="Q22" s="97">
        <f>Deprec!G22</f>
        <v>0.51787403468260496</v>
      </c>
      <c r="R22" s="11">
        <v>1</v>
      </c>
      <c r="S22" s="251">
        <f t="shared" si="7"/>
        <v>26373063.892734535</v>
      </c>
      <c r="T22" s="251">
        <f t="shared" si="3"/>
        <v>0</v>
      </c>
      <c r="U22" s="251">
        <f t="shared" si="4"/>
        <v>26373063.892734535</v>
      </c>
      <c r="V22" s="187">
        <f t="shared" si="8"/>
        <v>24552570.772262871</v>
      </c>
    </row>
    <row r="23" spans="1:22" ht="13.9" x14ac:dyDescent="0.4">
      <c r="A23" s="12">
        <v>11</v>
      </c>
      <c r="B23" s="12" t="s">
        <v>94</v>
      </c>
      <c r="C23" s="12">
        <v>1</v>
      </c>
      <c r="D23" s="12" t="s">
        <v>95</v>
      </c>
      <c r="F23" t="s">
        <v>110</v>
      </c>
      <c r="H23" s="16">
        <v>3.214</v>
      </c>
      <c r="I23" s="11">
        <v>1.4</v>
      </c>
      <c r="J23" s="94">
        <f>CRC!AB23</f>
        <v>16078854.579728717</v>
      </c>
      <c r="K23" s="251">
        <f t="shared" si="1"/>
        <v>3103218.9338876423</v>
      </c>
      <c r="L23" s="17">
        <f t="shared" si="5"/>
        <v>19182073.513616361</v>
      </c>
      <c r="M23" s="7">
        <f>Optim!D22</f>
        <v>0</v>
      </c>
      <c r="N23" s="94">
        <f>IF(M23&gt;0,0,'Capital Cons'!P23)</f>
        <v>2135935.6796152052</v>
      </c>
      <c r="O23" s="94">
        <f>Funding!E100</f>
        <v>2415284.6671922724</v>
      </c>
      <c r="P23" s="251">
        <f t="shared" si="6"/>
        <v>19461422.501193427</v>
      </c>
      <c r="Q23" s="97">
        <f>Deprec!G23</f>
        <v>0.4823429347134105</v>
      </c>
      <c r="R23" s="11">
        <v>1</v>
      </c>
      <c r="S23" s="251">
        <f t="shared" si="7"/>
        <v>9387079.6429232396</v>
      </c>
      <c r="T23" s="251">
        <f t="shared" si="3"/>
        <v>0</v>
      </c>
      <c r="U23" s="251">
        <f t="shared" si="4"/>
        <v>9387079.6429232396</v>
      </c>
      <c r="V23" s="187">
        <f t="shared" si="8"/>
        <v>10074342.858270187</v>
      </c>
    </row>
    <row r="24" spans="1:22" ht="13.9" x14ac:dyDescent="0.4">
      <c r="A24" s="12">
        <v>12</v>
      </c>
      <c r="B24" s="12" t="s">
        <v>94</v>
      </c>
      <c r="C24" s="12">
        <v>1</v>
      </c>
      <c r="D24" s="12" t="s">
        <v>95</v>
      </c>
      <c r="F24" t="s">
        <v>111</v>
      </c>
      <c r="H24" s="16">
        <v>4.9400000000000004</v>
      </c>
      <c r="I24" s="11">
        <v>1.4</v>
      </c>
      <c r="J24" s="94">
        <f>CRC!AB24</f>
        <v>30544349.117438782</v>
      </c>
      <c r="K24" s="251">
        <f t="shared" si="1"/>
        <v>5895059.3796656849</v>
      </c>
      <c r="L24" s="17">
        <f t="shared" si="5"/>
        <v>36439408.497104466</v>
      </c>
      <c r="M24" s="7">
        <f>Optim!D23</f>
        <v>0</v>
      </c>
      <c r="N24" s="94">
        <f>IF(M24&gt;0,0,'Capital Cons'!P24)</f>
        <v>3346596.9540317738</v>
      </c>
      <c r="O24" s="94">
        <f>Funding!E101</f>
        <v>4688954.2424581982</v>
      </c>
      <c r="P24" s="251">
        <f t="shared" si="6"/>
        <v>37781765.785530895</v>
      </c>
      <c r="Q24" s="97">
        <f>Deprec!G24</f>
        <v>0.53104116741423324</v>
      </c>
      <c r="R24" s="11">
        <v>1</v>
      </c>
      <c r="S24" s="251">
        <f t="shared" si="7"/>
        <v>20063673.009719461</v>
      </c>
      <c r="T24" s="251">
        <f t="shared" si="3"/>
        <v>0</v>
      </c>
      <c r="U24" s="251">
        <f t="shared" si="4"/>
        <v>20063673.009719461</v>
      </c>
      <c r="V24" s="187">
        <f t="shared" si="8"/>
        <v>17718092.775811434</v>
      </c>
    </row>
    <row r="25" spans="1:22" ht="13.9" x14ac:dyDescent="0.4">
      <c r="A25" s="12">
        <v>13</v>
      </c>
      <c r="B25" s="12" t="s">
        <v>94</v>
      </c>
      <c r="C25" s="12">
        <v>1</v>
      </c>
      <c r="D25" s="12" t="s">
        <v>95</v>
      </c>
      <c r="F25" t="s">
        <v>112</v>
      </c>
      <c r="H25" s="16">
        <v>1.0149999999999999</v>
      </c>
      <c r="I25" s="11">
        <v>1.4</v>
      </c>
      <c r="J25" s="94">
        <f>CRC!AB25</f>
        <v>4549916.4533701837</v>
      </c>
      <c r="K25" s="251">
        <f t="shared" si="1"/>
        <v>878133.87550044549</v>
      </c>
      <c r="L25" s="17">
        <f t="shared" si="5"/>
        <v>5428050.328870629</v>
      </c>
      <c r="M25" s="7">
        <f>Optim!D24</f>
        <v>0</v>
      </c>
      <c r="N25" s="94">
        <f>IF(M25&gt;0,0,'Capital Cons'!P25)</f>
        <v>96453.429299058378</v>
      </c>
      <c r="O25" s="94">
        <f>Funding!E102</f>
        <v>755439.40619201493</v>
      </c>
      <c r="P25" s="251">
        <f t="shared" si="6"/>
        <v>6087036.3057635855</v>
      </c>
      <c r="Q25" s="97">
        <f>Deprec!G25</f>
        <v>0.49003721520437138</v>
      </c>
      <c r="R25" s="11">
        <v>1</v>
      </c>
      <c r="S25" s="251">
        <f t="shared" si="7"/>
        <v>2982874.3201242918</v>
      </c>
      <c r="T25" s="251">
        <f t="shared" si="3"/>
        <v>0</v>
      </c>
      <c r="U25" s="251">
        <f t="shared" si="4"/>
        <v>2982874.3201242918</v>
      </c>
      <c r="V25" s="187">
        <f t="shared" si="8"/>
        <v>3104161.9856392937</v>
      </c>
    </row>
    <row r="26" spans="1:22" ht="13.9" x14ac:dyDescent="0.4">
      <c r="A26" s="12">
        <v>14</v>
      </c>
      <c r="B26" s="12" t="s">
        <v>94</v>
      </c>
      <c r="C26" s="12">
        <v>1</v>
      </c>
      <c r="D26" s="12" t="s">
        <v>95</v>
      </c>
      <c r="F26" t="s">
        <v>113</v>
      </c>
      <c r="H26" s="16">
        <v>0.495</v>
      </c>
      <c r="I26" s="11">
        <v>1.4</v>
      </c>
      <c r="J26" s="94">
        <f>CRC!AB26</f>
        <v>6287482.5881939875</v>
      </c>
      <c r="K26" s="251">
        <f t="shared" si="1"/>
        <v>1213484.1395214396</v>
      </c>
      <c r="L26" s="17">
        <f t="shared" si="5"/>
        <v>7500966.7277154271</v>
      </c>
      <c r="M26" s="7">
        <f>Optim!D25</f>
        <v>0</v>
      </c>
      <c r="N26" s="94">
        <f>IF(M26&gt;0,0,'Capital Cons'!P26)</f>
        <v>35743.746530161676</v>
      </c>
      <c r="O26" s="94">
        <f>Funding!E103</f>
        <v>1057755.0633002196</v>
      </c>
      <c r="P26" s="251">
        <f t="shared" si="6"/>
        <v>8522978.0444854852</v>
      </c>
      <c r="Q26" s="97">
        <f>Deprec!G26</f>
        <v>0.58209437271331566</v>
      </c>
      <c r="R26" s="11">
        <v>1</v>
      </c>
      <c r="S26" s="251">
        <f t="shared" si="7"/>
        <v>4961177.5584541401</v>
      </c>
      <c r="T26" s="251">
        <f t="shared" si="3"/>
        <v>0</v>
      </c>
      <c r="U26" s="251">
        <f t="shared" si="4"/>
        <v>4961177.5584541401</v>
      </c>
      <c r="V26" s="187">
        <f t="shared" si="8"/>
        <v>3561800.4860313451</v>
      </c>
    </row>
    <row r="27" spans="1:22" ht="13.9" x14ac:dyDescent="0.4">
      <c r="A27" s="12">
        <v>15</v>
      </c>
      <c r="B27" s="12" t="s">
        <v>114</v>
      </c>
      <c r="C27" s="12">
        <v>2</v>
      </c>
      <c r="D27" s="12" t="s">
        <v>95</v>
      </c>
      <c r="E27" t="s">
        <v>115</v>
      </c>
      <c r="F27" t="s">
        <v>116</v>
      </c>
      <c r="H27" s="16">
        <v>3.0670000000000002</v>
      </c>
      <c r="I27" s="11">
        <v>1</v>
      </c>
      <c r="J27" s="94">
        <f>CRC!AB27</f>
        <v>14167534.325019252</v>
      </c>
      <c r="K27" s="251">
        <f t="shared" si="1"/>
        <v>2734334.1247287155</v>
      </c>
      <c r="L27" s="17">
        <f t="shared" si="5"/>
        <v>16901868.449747968</v>
      </c>
      <c r="M27" s="7">
        <f>Optim!D26</f>
        <v>0</v>
      </c>
      <c r="N27" s="94">
        <f>IF(M27&gt;0,0,'Capital Cons'!P27)</f>
        <v>16543.354653563922</v>
      </c>
      <c r="O27" s="94">
        <f>Funding!E104</f>
        <v>2392498.9460891658</v>
      </c>
      <c r="P27" s="251">
        <f t="shared" si="6"/>
        <v>19277824.041183572</v>
      </c>
      <c r="Q27" s="97">
        <f>Deprec!G27</f>
        <v>0.48844826736843044</v>
      </c>
      <c r="R27" s="11">
        <v>1</v>
      </c>
      <c r="S27" s="251">
        <f t="shared" si="7"/>
        <v>9416219.7515495904</v>
      </c>
      <c r="T27" s="251">
        <f t="shared" si="3"/>
        <v>0</v>
      </c>
      <c r="U27" s="251">
        <f t="shared" si="4"/>
        <v>9416219.7515495904</v>
      </c>
      <c r="V27" s="187">
        <f t="shared" si="8"/>
        <v>9861604.2896339819</v>
      </c>
    </row>
    <row r="28" spans="1:22" ht="13.9" x14ac:dyDescent="0.4">
      <c r="A28" s="12">
        <v>16</v>
      </c>
      <c r="B28" s="12" t="s">
        <v>117</v>
      </c>
      <c r="C28" s="12">
        <v>3</v>
      </c>
      <c r="D28" s="12" t="s">
        <v>95</v>
      </c>
      <c r="E28" t="s">
        <v>118</v>
      </c>
      <c r="F28" t="s">
        <v>119</v>
      </c>
      <c r="H28" s="16">
        <v>131.691</v>
      </c>
      <c r="I28" s="11">
        <v>1.5</v>
      </c>
      <c r="J28" s="94">
        <f>CRC!AB28</f>
        <v>351056391.1981166</v>
      </c>
      <c r="K28" s="251">
        <f t="shared" si="1"/>
        <v>67753883.501236498</v>
      </c>
      <c r="L28" s="17">
        <f t="shared" si="5"/>
        <v>418810274.6993531</v>
      </c>
      <c r="M28" s="7">
        <f>Optim!D27</f>
        <v>0</v>
      </c>
      <c r="N28" s="94">
        <f>IF(M28&gt;0,0,'Capital Cons'!P28)</f>
        <v>43337.810369754719</v>
      </c>
      <c r="O28" s="94">
        <f>Funding!E105</f>
        <v>59335514.686356671</v>
      </c>
      <c r="P28" s="251">
        <f t="shared" si="6"/>
        <v>478102451.57534003</v>
      </c>
      <c r="Q28" s="97">
        <f>Deprec!G28</f>
        <v>0.549864250460533</v>
      </c>
      <c r="R28" s="11">
        <v>1</v>
      </c>
      <c r="S28" s="251">
        <f t="shared" si="7"/>
        <v>262891446.17881763</v>
      </c>
      <c r="T28" s="251">
        <f t="shared" si="3"/>
        <v>0</v>
      </c>
      <c r="U28" s="251">
        <f t="shared" si="4"/>
        <v>262891446.17881763</v>
      </c>
      <c r="V28" s="187">
        <f t="shared" si="8"/>
        <v>215211005.3965224</v>
      </c>
    </row>
    <row r="29" spans="1:22" ht="13.9" x14ac:dyDescent="0.4">
      <c r="A29" s="12">
        <v>17</v>
      </c>
      <c r="B29" s="12" t="s">
        <v>117</v>
      </c>
      <c r="C29" s="12">
        <v>3</v>
      </c>
      <c r="D29" s="12" t="s">
        <v>95</v>
      </c>
      <c r="F29" t="s">
        <v>120</v>
      </c>
      <c r="G29" t="s">
        <v>105</v>
      </c>
      <c r="H29" s="16"/>
      <c r="I29" s="11"/>
      <c r="J29" s="94">
        <f>CRC!AB29</f>
        <v>0</v>
      </c>
      <c r="K29" s="251">
        <f t="shared" si="1"/>
        <v>0</v>
      </c>
      <c r="L29" s="17">
        <f t="shared" si="5"/>
        <v>0</v>
      </c>
      <c r="M29" s="7">
        <f>Optim!D28</f>
        <v>0</v>
      </c>
      <c r="N29" s="94">
        <f>IF(M29&gt;0,0,'Capital Cons'!P29)</f>
        <v>0</v>
      </c>
      <c r="O29" s="94">
        <f>Funding!E106</f>
        <v>0</v>
      </c>
      <c r="P29" s="251">
        <f t="shared" si="6"/>
        <v>0</v>
      </c>
      <c r="Q29" s="97">
        <f>Deprec!G29</f>
        <v>0</v>
      </c>
      <c r="R29" s="11">
        <v>1</v>
      </c>
      <c r="S29" s="251">
        <f t="shared" si="7"/>
        <v>0</v>
      </c>
      <c r="T29" s="251">
        <f t="shared" si="3"/>
        <v>0</v>
      </c>
      <c r="U29" s="251">
        <f t="shared" si="4"/>
        <v>0</v>
      </c>
      <c r="V29" s="187">
        <f t="shared" si="8"/>
        <v>0</v>
      </c>
    </row>
    <row r="30" spans="1:22" ht="13.9" x14ac:dyDescent="0.4">
      <c r="A30" s="12">
        <v>18</v>
      </c>
      <c r="B30" s="12" t="s">
        <v>117</v>
      </c>
      <c r="C30" s="12">
        <v>3</v>
      </c>
      <c r="D30" s="12" t="s">
        <v>95</v>
      </c>
      <c r="F30" t="s">
        <v>121</v>
      </c>
      <c r="H30" s="16">
        <v>106.578</v>
      </c>
      <c r="I30" s="11">
        <v>1.5</v>
      </c>
      <c r="J30" s="94">
        <f>CRC!AB30</f>
        <v>268187623.89756149</v>
      </c>
      <c r="K30" s="251">
        <f t="shared" si="1"/>
        <v>51760211.412229367</v>
      </c>
      <c r="L30" s="17">
        <f t="shared" si="5"/>
        <v>319947835.30979085</v>
      </c>
      <c r="M30" s="7">
        <f>Optim!D29</f>
        <v>0</v>
      </c>
      <c r="N30" s="94">
        <f>IF(M30&gt;0,0,'Capital Cons'!P30)</f>
        <v>9402.42700778568</v>
      </c>
      <c r="O30" s="94">
        <f>Funding!E107</f>
        <v>45332403.08816205</v>
      </c>
      <c r="P30" s="251">
        <f t="shared" si="6"/>
        <v>365270835.97094512</v>
      </c>
      <c r="Q30" s="97">
        <f>Deprec!G30</f>
        <v>0.54629747039153487</v>
      </c>
      <c r="R30" s="11">
        <v>1</v>
      </c>
      <c r="S30" s="251">
        <f t="shared" si="7"/>
        <v>199546533.69872859</v>
      </c>
      <c r="T30" s="251">
        <f t="shared" si="3"/>
        <v>0</v>
      </c>
      <c r="U30" s="251">
        <f t="shared" si="4"/>
        <v>199546533.69872859</v>
      </c>
      <c r="V30" s="187">
        <f t="shared" si="8"/>
        <v>165724302.27221653</v>
      </c>
    </row>
    <row r="31" spans="1:22" ht="13.9" x14ac:dyDescent="0.4">
      <c r="A31" s="12">
        <v>19</v>
      </c>
      <c r="B31" s="12" t="s">
        <v>117</v>
      </c>
      <c r="C31" s="12">
        <v>3</v>
      </c>
      <c r="D31" s="12" t="s">
        <v>95</v>
      </c>
      <c r="F31" t="s">
        <v>122</v>
      </c>
      <c r="G31" t="s">
        <v>105</v>
      </c>
      <c r="H31" s="16"/>
      <c r="I31" s="11"/>
      <c r="J31" s="94">
        <f>CRC!AB31</f>
        <v>0</v>
      </c>
      <c r="K31" s="251">
        <f t="shared" si="1"/>
        <v>0</v>
      </c>
      <c r="L31" s="17">
        <f t="shared" si="5"/>
        <v>0</v>
      </c>
      <c r="M31" s="7">
        <f>Optim!D30</f>
        <v>0</v>
      </c>
      <c r="N31" s="94">
        <f>IF(M31&gt;0,0,'Capital Cons'!P31)</f>
        <v>0</v>
      </c>
      <c r="O31" s="94">
        <f>Funding!E108</f>
        <v>0</v>
      </c>
      <c r="P31" s="251">
        <f t="shared" si="6"/>
        <v>0</v>
      </c>
      <c r="Q31" s="97">
        <f>Deprec!G31</f>
        <v>0</v>
      </c>
      <c r="R31" s="11">
        <v>1</v>
      </c>
      <c r="S31" s="251">
        <f t="shared" si="7"/>
        <v>0</v>
      </c>
      <c r="T31" s="251">
        <f t="shared" si="3"/>
        <v>0</v>
      </c>
      <c r="U31" s="251">
        <f t="shared" si="4"/>
        <v>0</v>
      </c>
      <c r="V31" s="187">
        <f t="shared" si="8"/>
        <v>0</v>
      </c>
    </row>
    <row r="32" spans="1:22" ht="13.9" x14ac:dyDescent="0.4">
      <c r="A32" s="12">
        <v>20</v>
      </c>
      <c r="B32" s="12" t="s">
        <v>117</v>
      </c>
      <c r="C32" s="12">
        <v>3</v>
      </c>
      <c r="D32" s="12" t="s">
        <v>95</v>
      </c>
      <c r="F32" t="s">
        <v>123</v>
      </c>
      <c r="H32" s="16">
        <v>25.134</v>
      </c>
      <c r="I32" s="11">
        <v>1.5</v>
      </c>
      <c r="J32" s="94">
        <f>CRC!AB32</f>
        <v>71200432.698007897</v>
      </c>
      <c r="K32" s="251">
        <f t="shared" si="1"/>
        <v>13741683.510715524</v>
      </c>
      <c r="L32" s="17">
        <f t="shared" si="5"/>
        <v>84942116.208723426</v>
      </c>
      <c r="M32" s="7">
        <f>Optim!D31</f>
        <v>0</v>
      </c>
      <c r="N32" s="94">
        <f>IF(M32&gt;0,0,'Capital Cons'!P32)</f>
        <v>0</v>
      </c>
      <c r="O32" s="94">
        <f>Funding!E109</f>
        <v>12035535.138556242</v>
      </c>
      <c r="P32" s="251">
        <f t="shared" si="6"/>
        <v>96977651.347279668</v>
      </c>
      <c r="Q32" s="97">
        <f>Deprec!G32</f>
        <v>0.53832041183799051</v>
      </c>
      <c r="R32" s="11">
        <v>1</v>
      </c>
      <c r="S32" s="251">
        <f t="shared" si="7"/>
        <v>52205049.212348647</v>
      </c>
      <c r="T32" s="251">
        <f t="shared" si="3"/>
        <v>0</v>
      </c>
      <c r="U32" s="251">
        <f t="shared" si="4"/>
        <v>52205049.212348647</v>
      </c>
      <c r="V32" s="187">
        <f t="shared" si="8"/>
        <v>44772602.13493102</v>
      </c>
    </row>
    <row r="33" spans="1:22" ht="13.9" x14ac:dyDescent="0.4">
      <c r="A33" s="12">
        <v>21</v>
      </c>
      <c r="B33" s="12" t="s">
        <v>117</v>
      </c>
      <c r="C33" s="12">
        <v>3</v>
      </c>
      <c r="D33" s="12" t="s">
        <v>95</v>
      </c>
      <c r="F33" t="s">
        <v>124</v>
      </c>
      <c r="H33" s="16">
        <v>2.25</v>
      </c>
      <c r="I33" s="11">
        <v>1.5</v>
      </c>
      <c r="J33" s="94">
        <f>CRC!AB33</f>
        <v>13884613.885463702</v>
      </c>
      <c r="K33" s="251">
        <f t="shared" si="1"/>
        <v>2679730.4798944946</v>
      </c>
      <c r="L33" s="17">
        <f t="shared" si="5"/>
        <v>16564344.365358196</v>
      </c>
      <c r="M33" s="7">
        <f>Optim!D32</f>
        <v>0</v>
      </c>
      <c r="N33" s="94">
        <f>IF(M33&gt;0,0,'Capital Cons'!P33)</f>
        <v>0</v>
      </c>
      <c r="O33" s="94">
        <f>Funding!E110</f>
        <v>2347018.8588960608</v>
      </c>
      <c r="P33" s="251">
        <f t="shared" si="6"/>
        <v>18911363.224254258</v>
      </c>
      <c r="Q33" s="97">
        <f>Deprec!G33</f>
        <v>0.47833208433248869</v>
      </c>
      <c r="R33" s="11">
        <v>1</v>
      </c>
      <c r="S33" s="251">
        <f t="shared" si="7"/>
        <v>9045911.7886263132</v>
      </c>
      <c r="T33" s="251">
        <f t="shared" si="3"/>
        <v>0</v>
      </c>
      <c r="U33" s="251">
        <f t="shared" si="4"/>
        <v>9045911.7886263132</v>
      </c>
      <c r="V33" s="187">
        <f t="shared" si="8"/>
        <v>9865451.4356279448</v>
      </c>
    </row>
    <row r="34" spans="1:22" ht="13.9" x14ac:dyDescent="0.4">
      <c r="A34" s="12">
        <v>22</v>
      </c>
      <c r="B34" s="12" t="s">
        <v>125</v>
      </c>
      <c r="C34" s="12">
        <v>4</v>
      </c>
      <c r="D34" s="12" t="s">
        <v>95</v>
      </c>
      <c r="E34" t="s">
        <v>126</v>
      </c>
      <c r="F34" t="s">
        <v>127</v>
      </c>
      <c r="H34" s="16">
        <v>2.0649999999999999</v>
      </c>
      <c r="I34" s="11">
        <v>1.5</v>
      </c>
      <c r="J34" s="94">
        <f>CRC!AB34</f>
        <v>9182748.9501112793</v>
      </c>
      <c r="K34" s="251">
        <f t="shared" si="1"/>
        <v>1772270.5473714769</v>
      </c>
      <c r="L34" s="17">
        <f t="shared" si="5"/>
        <v>10955019.497482756</v>
      </c>
      <c r="M34" s="7">
        <f>Optim!D33</f>
        <v>0</v>
      </c>
      <c r="N34" s="94">
        <f>IF(M34&gt;0,0,'Capital Cons'!P34)</f>
        <v>497004.50812043488</v>
      </c>
      <c r="O34" s="94">
        <f>Funding!E111</f>
        <v>1481806.8174182323</v>
      </c>
      <c r="P34" s="251">
        <f t="shared" si="6"/>
        <v>11939821.806780554</v>
      </c>
      <c r="Q34" s="97">
        <f>Deprec!G34</f>
        <v>0.49350487465271342</v>
      </c>
      <c r="R34" s="11">
        <v>1</v>
      </c>
      <c r="S34" s="251">
        <f t="shared" si="7"/>
        <v>5892360.2641309714</v>
      </c>
      <c r="T34" s="251">
        <f t="shared" si="3"/>
        <v>0</v>
      </c>
      <c r="U34" s="251">
        <f t="shared" si="4"/>
        <v>5892360.2641309714</v>
      </c>
      <c r="V34" s="187">
        <f t="shared" si="8"/>
        <v>6047461.542649583</v>
      </c>
    </row>
    <row r="35" spans="1:22" ht="13.9" x14ac:dyDescent="0.4">
      <c r="A35" s="12">
        <v>23</v>
      </c>
      <c r="B35" s="12" t="s">
        <v>125</v>
      </c>
      <c r="C35" s="12">
        <v>4</v>
      </c>
      <c r="D35" s="12" t="s">
        <v>95</v>
      </c>
      <c r="F35" t="s">
        <v>128</v>
      </c>
      <c r="H35" s="16">
        <v>2.68</v>
      </c>
      <c r="I35" s="11">
        <v>1.5</v>
      </c>
      <c r="J35" s="94">
        <f>CRC!AB35</f>
        <v>14660472.213184774</v>
      </c>
      <c r="K35" s="251">
        <f t="shared" si="1"/>
        <v>2829471.1371446615</v>
      </c>
      <c r="L35" s="17">
        <f t="shared" si="5"/>
        <v>17489943.350329436</v>
      </c>
      <c r="M35" s="7">
        <f>Optim!D34</f>
        <v>0</v>
      </c>
      <c r="N35" s="94">
        <f>IF(M35&gt;0,0,'Capital Cons'!P35)</f>
        <v>0</v>
      </c>
      <c r="O35" s="94">
        <f>Funding!E112</f>
        <v>2478167.9237540578</v>
      </c>
      <c r="P35" s="251">
        <f t="shared" si="6"/>
        <v>19968111.274083495</v>
      </c>
      <c r="Q35" s="97">
        <f>Deprec!G35</f>
        <v>0.50155038650883288</v>
      </c>
      <c r="R35" s="11">
        <v>1</v>
      </c>
      <c r="S35" s="251">
        <f t="shared" si="7"/>
        <v>10015013.927367961</v>
      </c>
      <c r="T35" s="251">
        <f t="shared" si="3"/>
        <v>0</v>
      </c>
      <c r="U35" s="251">
        <f t="shared" si="4"/>
        <v>10015013.927367961</v>
      </c>
      <c r="V35" s="187">
        <f t="shared" si="8"/>
        <v>9953097.3467155341</v>
      </c>
    </row>
    <row r="36" spans="1:22" ht="13.9" x14ac:dyDescent="0.4">
      <c r="A36" s="12">
        <v>24</v>
      </c>
      <c r="B36" s="12" t="s">
        <v>125</v>
      </c>
      <c r="C36" s="12">
        <v>5</v>
      </c>
      <c r="D36" s="12" t="s">
        <v>95</v>
      </c>
      <c r="E36" t="s">
        <v>129</v>
      </c>
      <c r="F36" t="s">
        <v>130</v>
      </c>
      <c r="G36" t="s">
        <v>131</v>
      </c>
      <c r="H36" s="16">
        <v>11.84857</v>
      </c>
      <c r="I36" s="11">
        <v>1.5</v>
      </c>
      <c r="J36" s="94">
        <f>CRC!AB36</f>
        <v>50934882.045639344</v>
      </c>
      <c r="K36" s="251">
        <f t="shared" si="1"/>
        <v>9830432.2348083928</v>
      </c>
      <c r="L36" s="17">
        <f t="shared" si="5"/>
        <v>60765314.280447736</v>
      </c>
      <c r="M36" s="7">
        <f>Optim!D35</f>
        <v>0</v>
      </c>
      <c r="N36" s="94">
        <f>IF(M36&gt;0,0,'Capital Cons'!P36)</f>
        <v>2796457.8223000001</v>
      </c>
      <c r="O36" s="94">
        <f>Funding!E113</f>
        <v>8213666.4352648742</v>
      </c>
      <c r="P36" s="251">
        <f t="shared" si="6"/>
        <v>66182522.893412605</v>
      </c>
      <c r="Q36" s="97">
        <f>Deprec!G36</f>
        <v>0.49599159709752377</v>
      </c>
      <c r="R36" s="11">
        <v>1</v>
      </c>
      <c r="S36" s="251">
        <f t="shared" si="7"/>
        <v>32825975.229847148</v>
      </c>
      <c r="T36" s="251">
        <f t="shared" si="3"/>
        <v>0</v>
      </c>
      <c r="U36" s="251">
        <f t="shared" si="4"/>
        <v>32825975.229847148</v>
      </c>
      <c r="V36" s="187">
        <f t="shared" si="8"/>
        <v>33356547.663565457</v>
      </c>
    </row>
    <row r="37" spans="1:22" ht="13.9" x14ac:dyDescent="0.4">
      <c r="A37" s="12">
        <v>25</v>
      </c>
      <c r="B37" s="12" t="s">
        <v>125</v>
      </c>
      <c r="C37" s="12">
        <v>5</v>
      </c>
      <c r="D37" s="12" t="s">
        <v>95</v>
      </c>
      <c r="F37" t="s">
        <v>132</v>
      </c>
      <c r="G37" t="s">
        <v>133</v>
      </c>
      <c r="H37" s="16">
        <v>0.751</v>
      </c>
      <c r="I37" s="11">
        <v>1.5</v>
      </c>
      <c r="J37" s="94">
        <f>CRC!AB37</f>
        <v>2758449.7016112763</v>
      </c>
      <c r="K37" s="251">
        <f t="shared" si="1"/>
        <v>532380.79241097637</v>
      </c>
      <c r="L37" s="17">
        <f t="shared" si="5"/>
        <v>3290830.4940222525</v>
      </c>
      <c r="M37" s="7">
        <f>Optim!D36</f>
        <v>0</v>
      </c>
      <c r="N37" s="94">
        <f>IF(M37&gt;0,0,'Capital Cons'!P37)</f>
        <v>177248.3788800927</v>
      </c>
      <c r="O37" s="94">
        <f>Funding!E114</f>
        <v>441166.62765372975</v>
      </c>
      <c r="P37" s="251">
        <f t="shared" si="6"/>
        <v>3554748.7427958893</v>
      </c>
      <c r="Q37" s="97">
        <f>Deprec!G37</f>
        <v>0.43202667130925865</v>
      </c>
      <c r="R37" s="11">
        <v>2</v>
      </c>
      <c r="S37" s="251">
        <f t="shared" si="7"/>
        <v>1535746.2666908801</v>
      </c>
      <c r="T37" s="251">
        <f t="shared" si="3"/>
        <v>872262.91911679821</v>
      </c>
      <c r="U37" s="251">
        <f>S37+T37</f>
        <v>2408009.1858076784</v>
      </c>
      <c r="V37" s="187">
        <f t="shared" si="8"/>
        <v>1146739.5569882109</v>
      </c>
    </row>
    <row r="38" spans="1:22" ht="13.9" x14ac:dyDescent="0.4">
      <c r="A38" s="12">
        <v>26</v>
      </c>
      <c r="B38" s="12" t="s">
        <v>125</v>
      </c>
      <c r="C38" s="12">
        <v>5</v>
      </c>
      <c r="D38" s="12" t="s">
        <v>95</v>
      </c>
      <c r="F38" t="s">
        <v>134</v>
      </c>
      <c r="G38" t="s">
        <v>135</v>
      </c>
      <c r="H38" s="16">
        <v>4.9320000000000004</v>
      </c>
      <c r="I38" s="11">
        <v>1.5</v>
      </c>
      <c r="J38" s="94">
        <f>CRC!AB38</f>
        <v>20861629.776206773</v>
      </c>
      <c r="K38" s="251">
        <f t="shared" si="1"/>
        <v>4026294.5468079071</v>
      </c>
      <c r="L38" s="17">
        <f t="shared" si="5"/>
        <v>24887924.32301468</v>
      </c>
      <c r="M38" s="7">
        <f>Optim!D37</f>
        <v>0</v>
      </c>
      <c r="N38" s="94">
        <f>IF(M38&gt;0,0,'Capital Cons'!P38)</f>
        <v>1173435.7221297794</v>
      </c>
      <c r="O38" s="94">
        <f>Funding!E115</f>
        <v>3360130.0931507736</v>
      </c>
      <c r="P38" s="251">
        <f t="shared" si="6"/>
        <v>27074618.694035672</v>
      </c>
      <c r="Q38" s="97">
        <f>Deprec!G38</f>
        <v>0.45512818639988428</v>
      </c>
      <c r="R38" s="11">
        <v>1</v>
      </c>
      <c r="S38" s="251">
        <f t="shared" si="7"/>
        <v>12322422.103684859</v>
      </c>
      <c r="T38" s="251">
        <f t="shared" si="3"/>
        <v>0</v>
      </c>
      <c r="U38" s="251">
        <f t="shared" ref="U38:U101" si="9">S38+T38</f>
        <v>12322422.103684859</v>
      </c>
      <c r="V38" s="187">
        <f t="shared" si="8"/>
        <v>14752196.590350812</v>
      </c>
    </row>
    <row r="39" spans="1:22" ht="13.9" x14ac:dyDescent="0.4">
      <c r="A39" s="12">
        <v>27</v>
      </c>
      <c r="B39" s="12" t="s">
        <v>125</v>
      </c>
      <c r="C39" s="12">
        <v>5</v>
      </c>
      <c r="D39" s="12" t="s">
        <v>95</v>
      </c>
      <c r="F39" t="s">
        <v>136</v>
      </c>
      <c r="G39" t="s">
        <v>105</v>
      </c>
      <c r="H39" s="16"/>
      <c r="I39" s="11"/>
      <c r="J39" s="94">
        <f>CRC!AB39</f>
        <v>0</v>
      </c>
      <c r="K39" s="251">
        <f t="shared" si="1"/>
        <v>0</v>
      </c>
      <c r="L39" s="17">
        <f t="shared" si="5"/>
        <v>0</v>
      </c>
      <c r="M39" s="7">
        <f>Optim!D38</f>
        <v>0</v>
      </c>
      <c r="N39" s="94">
        <f>IF(M39&gt;0,0,'Capital Cons'!P39)</f>
        <v>0</v>
      </c>
      <c r="O39" s="94">
        <f>Funding!E116</f>
        <v>0</v>
      </c>
      <c r="P39" s="251">
        <f t="shared" si="6"/>
        <v>0</v>
      </c>
      <c r="Q39" s="97">
        <f>Deprec!G39</f>
        <v>0</v>
      </c>
      <c r="R39" s="11">
        <v>1</v>
      </c>
      <c r="S39" s="251">
        <f t="shared" si="7"/>
        <v>0</v>
      </c>
      <c r="T39" s="251">
        <f t="shared" si="3"/>
        <v>0</v>
      </c>
      <c r="U39" s="251">
        <f t="shared" si="9"/>
        <v>0</v>
      </c>
      <c r="V39" s="187">
        <f t="shared" si="8"/>
        <v>0</v>
      </c>
    </row>
    <row r="40" spans="1:22" ht="13.9" x14ac:dyDescent="0.4">
      <c r="A40" s="12">
        <v>28</v>
      </c>
      <c r="B40" s="12" t="s">
        <v>125</v>
      </c>
      <c r="C40" s="12">
        <v>5</v>
      </c>
      <c r="D40" s="12" t="s">
        <v>95</v>
      </c>
      <c r="F40" t="s">
        <v>137</v>
      </c>
      <c r="H40" s="16">
        <v>39.442999999999998</v>
      </c>
      <c r="I40" s="11">
        <v>1.5</v>
      </c>
      <c r="J40" s="94">
        <f>CRC!AB40</f>
        <v>105689627.75587812</v>
      </c>
      <c r="K40" s="251">
        <f t="shared" si="1"/>
        <v>20398098.156884477</v>
      </c>
      <c r="L40" s="17">
        <f t="shared" si="5"/>
        <v>126087725.9127626</v>
      </c>
      <c r="M40" s="7">
        <f>Optim!D39</f>
        <v>0</v>
      </c>
      <c r="N40" s="94">
        <f>IF(M40&gt;0,0,'Capital Cons'!P40)</f>
        <v>9310073.4832183309</v>
      </c>
      <c r="O40" s="94">
        <f>Funding!E117</f>
        <v>16546344.757414307</v>
      </c>
      <c r="P40" s="251">
        <f t="shared" si="6"/>
        <v>133323997.18695858</v>
      </c>
      <c r="Q40" s="97">
        <f>Deprec!G40</f>
        <v>0.41205657697757647</v>
      </c>
      <c r="R40" s="11">
        <v>1</v>
      </c>
      <c r="S40" s="251">
        <f t="shared" si="7"/>
        <v>54937029.909826189</v>
      </c>
      <c r="T40" s="251">
        <f t="shared" si="3"/>
        <v>0</v>
      </c>
      <c r="U40" s="251">
        <f t="shared" si="9"/>
        <v>54937029.909826189</v>
      </c>
      <c r="V40" s="187">
        <f t="shared" si="8"/>
        <v>78386967.277132392</v>
      </c>
    </row>
    <row r="41" spans="1:22" ht="13.9" x14ac:dyDescent="0.4">
      <c r="A41" s="12">
        <v>29</v>
      </c>
      <c r="B41" s="12" t="s">
        <v>125</v>
      </c>
      <c r="C41" s="12">
        <v>5</v>
      </c>
      <c r="D41" s="12" t="s">
        <v>95</v>
      </c>
      <c r="F41" t="s">
        <v>138</v>
      </c>
      <c r="H41" s="16">
        <v>234.959</v>
      </c>
      <c r="I41" s="11">
        <v>1.5</v>
      </c>
      <c r="J41" s="94">
        <f>CRC!AB41</f>
        <v>743308231.09689796</v>
      </c>
      <c r="K41" s="251">
        <f t="shared" si="1"/>
        <v>143458488.60170132</v>
      </c>
      <c r="L41" s="17">
        <f t="shared" si="5"/>
        <v>886766719.69859934</v>
      </c>
      <c r="M41" s="7">
        <f>Optim!D40</f>
        <v>0</v>
      </c>
      <c r="N41" s="94">
        <f>IF(M41&gt;0,0,'Capital Cons'!P41)</f>
        <v>55623924.155123353</v>
      </c>
      <c r="O41" s="94">
        <f>Funding!E118</f>
        <v>117765470.97485727</v>
      </c>
      <c r="P41" s="251">
        <f t="shared" si="6"/>
        <v>948908266.5183332</v>
      </c>
      <c r="Q41" s="97">
        <f>Deprec!G41</f>
        <v>0.4554940318454046</v>
      </c>
      <c r="R41" s="11">
        <v>1</v>
      </c>
      <c r="S41" s="251">
        <f t="shared" si="7"/>
        <v>432222052.16786933</v>
      </c>
      <c r="T41" s="251">
        <f t="shared" si="3"/>
        <v>0</v>
      </c>
      <c r="U41" s="251">
        <f t="shared" si="9"/>
        <v>432222052.16786933</v>
      </c>
      <c r="V41" s="187">
        <f t="shared" si="8"/>
        <v>516686214.35046387</v>
      </c>
    </row>
    <row r="42" spans="1:22" ht="13.9" x14ac:dyDescent="0.4">
      <c r="A42" s="12">
        <v>30</v>
      </c>
      <c r="B42" s="12" t="s">
        <v>125</v>
      </c>
      <c r="C42" s="12">
        <v>5</v>
      </c>
      <c r="D42" s="12" t="s">
        <v>95</v>
      </c>
      <c r="F42" t="s">
        <v>139</v>
      </c>
      <c r="H42" s="16">
        <v>108.51300000000001</v>
      </c>
      <c r="I42" s="11">
        <v>1.5</v>
      </c>
      <c r="J42" s="94">
        <f>CRC!AB42</f>
        <v>349285091.81051737</v>
      </c>
      <c r="K42" s="251">
        <f t="shared" si="1"/>
        <v>67412022.719429851</v>
      </c>
      <c r="L42" s="17">
        <f t="shared" si="5"/>
        <v>416697114.52994722</v>
      </c>
      <c r="M42" s="7">
        <f>Optim!D41</f>
        <v>0</v>
      </c>
      <c r="N42" s="94">
        <f>IF(M42&gt;0,0,'Capital Cons'!P42)</f>
        <v>25660504.987937365</v>
      </c>
      <c r="O42" s="94">
        <f>Funding!E119</f>
        <v>55406376.302659422</v>
      </c>
      <c r="P42" s="251">
        <f t="shared" si="6"/>
        <v>446442985.84466922</v>
      </c>
      <c r="Q42" s="97">
        <f>Deprec!G42</f>
        <v>0.4584624410013578</v>
      </c>
      <c r="R42" s="11">
        <v>1</v>
      </c>
      <c r="S42" s="251">
        <f t="shared" si="7"/>
        <v>204677341.05828169</v>
      </c>
      <c r="T42" s="251">
        <f t="shared" si="3"/>
        <v>0</v>
      </c>
      <c r="U42" s="251">
        <f t="shared" si="9"/>
        <v>204677341.05828169</v>
      </c>
      <c r="V42" s="187">
        <f t="shared" si="8"/>
        <v>241765644.78638753</v>
      </c>
    </row>
    <row r="43" spans="1:22" ht="13.9" x14ac:dyDescent="0.4">
      <c r="A43" s="12">
        <v>31</v>
      </c>
      <c r="B43" s="12" t="s">
        <v>125</v>
      </c>
      <c r="C43" s="12">
        <v>5</v>
      </c>
      <c r="D43" s="12" t="s">
        <v>95</v>
      </c>
      <c r="F43" t="s">
        <v>140</v>
      </c>
      <c r="G43" t="s">
        <v>105</v>
      </c>
      <c r="H43" s="16"/>
      <c r="I43" s="11"/>
      <c r="J43" s="94">
        <f>CRC!AB43</f>
        <v>0</v>
      </c>
      <c r="K43" s="251">
        <f t="shared" si="1"/>
        <v>0</v>
      </c>
      <c r="L43" s="17">
        <f t="shared" si="5"/>
        <v>0</v>
      </c>
      <c r="M43" s="7">
        <f>Optim!D42</f>
        <v>0</v>
      </c>
      <c r="N43" s="94">
        <f>IF(M43&gt;0,0,'Capital Cons'!P43)</f>
        <v>0</v>
      </c>
      <c r="O43" s="94">
        <f>Funding!E120</f>
        <v>0</v>
      </c>
      <c r="P43" s="251">
        <f t="shared" si="6"/>
        <v>0</v>
      </c>
      <c r="Q43" s="97">
        <f>Deprec!G43</f>
        <v>0</v>
      </c>
      <c r="R43" s="11">
        <v>1</v>
      </c>
      <c r="S43" s="251">
        <f t="shared" si="7"/>
        <v>0</v>
      </c>
      <c r="T43" s="251">
        <f t="shared" si="3"/>
        <v>0</v>
      </c>
      <c r="U43" s="251">
        <f t="shared" si="9"/>
        <v>0</v>
      </c>
      <c r="V43" s="187">
        <f t="shared" si="8"/>
        <v>0</v>
      </c>
    </row>
    <row r="44" spans="1:22" ht="13.9" x14ac:dyDescent="0.4">
      <c r="A44" s="12">
        <v>32</v>
      </c>
      <c r="B44" s="12" t="s">
        <v>125</v>
      </c>
      <c r="C44" s="12">
        <v>5</v>
      </c>
      <c r="D44" s="12" t="s">
        <v>95</v>
      </c>
      <c r="F44" t="s">
        <v>141</v>
      </c>
      <c r="H44" s="16">
        <v>9.0869999999999997</v>
      </c>
      <c r="I44" s="11">
        <v>1.5</v>
      </c>
      <c r="J44" s="94">
        <f>CRC!AB44</f>
        <v>52412208.893345319</v>
      </c>
      <c r="K44" s="251">
        <f t="shared" si="1"/>
        <v>10115556.316415647</v>
      </c>
      <c r="L44" s="17">
        <f t="shared" si="5"/>
        <v>62527765.209760964</v>
      </c>
      <c r="M44" s="7">
        <f>Optim!D43</f>
        <v>0</v>
      </c>
      <c r="N44" s="94">
        <f>IF(M44&gt;0,0,'Capital Cons'!P44)</f>
        <v>2194311.8467614939</v>
      </c>
      <c r="O44" s="94">
        <f>Funding!E121</f>
        <v>8548708.5840492677</v>
      </c>
      <c r="P44" s="251">
        <f t="shared" si="6"/>
        <v>68882161.947048739</v>
      </c>
      <c r="Q44" s="97">
        <f>Deprec!G44</f>
        <v>0.49197280699184237</v>
      </c>
      <c r="R44" s="11">
        <v>2</v>
      </c>
      <c r="S44" s="251">
        <f t="shared" si="7"/>
        <v>33888150.564756237</v>
      </c>
      <c r="T44" s="251">
        <f t="shared" si="3"/>
        <v>17216102.007650923</v>
      </c>
      <c r="U44" s="251">
        <f t="shared" si="9"/>
        <v>51104252.572407156</v>
      </c>
      <c r="V44" s="187">
        <f t="shared" si="8"/>
        <v>17777909.374641582</v>
      </c>
    </row>
    <row r="45" spans="1:22" ht="13.9" x14ac:dyDescent="0.4">
      <c r="A45" s="12">
        <v>33</v>
      </c>
      <c r="B45" s="12" t="s">
        <v>125</v>
      </c>
      <c r="C45" s="12">
        <v>5</v>
      </c>
      <c r="D45" s="12" t="s">
        <v>95</v>
      </c>
      <c r="F45" t="s">
        <v>142</v>
      </c>
      <c r="H45" s="16">
        <v>1.7230000000000001</v>
      </c>
      <c r="I45" s="11">
        <v>1.5</v>
      </c>
      <c r="J45" s="94">
        <f>CRC!AB45</f>
        <v>7663198.4736438058</v>
      </c>
      <c r="K45" s="251">
        <f t="shared" si="1"/>
        <v>1478997.3054132545</v>
      </c>
      <c r="L45" s="17">
        <f t="shared" si="5"/>
        <v>9142195.7790570594</v>
      </c>
      <c r="M45" s="7">
        <f>Optim!D44</f>
        <v>0</v>
      </c>
      <c r="N45" s="94">
        <f>IF(M45&gt;0,0,'Capital Cons'!P45)</f>
        <v>406656.40054647101</v>
      </c>
      <c r="O45" s="94">
        <f>Funding!E122</f>
        <v>1237747.4901373901</v>
      </c>
      <c r="P45" s="251">
        <f t="shared" si="6"/>
        <v>9973286.8686479796</v>
      </c>
      <c r="Q45" s="97">
        <f>Deprec!G45</f>
        <v>0.44177253226304908</v>
      </c>
      <c r="R45" s="11">
        <v>1</v>
      </c>
      <c r="S45" s="251">
        <f t="shared" si="7"/>
        <v>4405924.194948433</v>
      </c>
      <c r="T45" s="251">
        <f t="shared" si="3"/>
        <v>0</v>
      </c>
      <c r="U45" s="251">
        <f t="shared" si="9"/>
        <v>4405924.194948433</v>
      </c>
      <c r="V45" s="187">
        <f t="shared" si="8"/>
        <v>5567362.6736995466</v>
      </c>
    </row>
    <row r="46" spans="1:22" ht="13.9" x14ac:dyDescent="0.4">
      <c r="A46" s="12">
        <v>34</v>
      </c>
      <c r="B46" s="12" t="s">
        <v>125</v>
      </c>
      <c r="C46" s="12">
        <v>6</v>
      </c>
      <c r="D46" s="12" t="s">
        <v>95</v>
      </c>
      <c r="E46" t="s">
        <v>143</v>
      </c>
      <c r="F46" t="s">
        <v>144</v>
      </c>
      <c r="H46" s="16">
        <v>6.4109999999999996</v>
      </c>
      <c r="I46" s="11">
        <v>1.5</v>
      </c>
      <c r="J46" s="94">
        <f>CRC!AB46</f>
        <v>22348602.679268721</v>
      </c>
      <c r="K46" s="251">
        <f t="shared" si="1"/>
        <v>4313280.3170988634</v>
      </c>
      <c r="L46" s="17">
        <f t="shared" si="5"/>
        <v>26661882.996367585</v>
      </c>
      <c r="M46" s="7">
        <f>Optim!D45</f>
        <v>0</v>
      </c>
      <c r="N46" s="94">
        <f>IF(M46&gt;0,0,'Capital Cons'!P46)</f>
        <v>9402.42700778568</v>
      </c>
      <c r="O46" s="94">
        <f>Funding!E123</f>
        <v>3776417.1737138098</v>
      </c>
      <c r="P46" s="251">
        <f t="shared" si="6"/>
        <v>30428897.743073609</v>
      </c>
      <c r="Q46" s="97">
        <f>Deprec!G46</f>
        <v>0.46971514178308671</v>
      </c>
      <c r="R46" s="11">
        <v>1</v>
      </c>
      <c r="S46" s="251">
        <f t="shared" si="7"/>
        <v>14292914.017690867</v>
      </c>
      <c r="T46" s="251">
        <f t="shared" si="3"/>
        <v>0</v>
      </c>
      <c r="U46" s="251">
        <f t="shared" si="9"/>
        <v>14292914.017690867</v>
      </c>
      <c r="V46" s="187">
        <f t="shared" si="8"/>
        <v>16135983.725382742</v>
      </c>
    </row>
    <row r="47" spans="1:22" ht="13.9" x14ac:dyDescent="0.4">
      <c r="A47" s="12">
        <v>35</v>
      </c>
      <c r="B47" s="12" t="s">
        <v>45</v>
      </c>
      <c r="C47" s="12">
        <v>7</v>
      </c>
      <c r="D47" s="12" t="s">
        <v>95</v>
      </c>
      <c r="E47" t="s">
        <v>145</v>
      </c>
      <c r="F47" t="s">
        <v>146</v>
      </c>
      <c r="H47" s="16">
        <v>7.3979999999999997</v>
      </c>
      <c r="I47" s="11">
        <v>1</v>
      </c>
      <c r="J47" s="94">
        <f>CRC!AB47</f>
        <v>29108546.135979135</v>
      </c>
      <c r="K47" s="251">
        <f t="shared" si="1"/>
        <v>5617949.4042439731</v>
      </c>
      <c r="L47" s="17">
        <f t="shared" si="5"/>
        <v>34726495.540223107</v>
      </c>
      <c r="M47" s="7">
        <f>Optim!D46</f>
        <v>0</v>
      </c>
      <c r="N47" s="94">
        <f>IF(M47&gt;0,0,'Capital Cons'!P47)</f>
        <v>228516.10766475802</v>
      </c>
      <c r="O47" s="94">
        <f>Funding!E124</f>
        <v>4888053.9148506168</v>
      </c>
      <c r="P47" s="251">
        <f t="shared" si="6"/>
        <v>39386033.347408965</v>
      </c>
      <c r="Q47" s="97">
        <f>Deprec!G47</f>
        <v>0.56500156307952176</v>
      </c>
      <c r="R47" s="11">
        <v>1</v>
      </c>
      <c r="S47" s="251">
        <f t="shared" si="7"/>
        <v>22253170.404788233</v>
      </c>
      <c r="T47" s="251">
        <f t="shared" si="3"/>
        <v>0</v>
      </c>
      <c r="U47" s="251">
        <f t="shared" si="9"/>
        <v>22253170.404788233</v>
      </c>
      <c r="V47" s="187">
        <f t="shared" si="8"/>
        <v>17132862.942620732</v>
      </c>
    </row>
    <row r="48" spans="1:22" ht="13.9" x14ac:dyDescent="0.4">
      <c r="A48" s="12">
        <v>36</v>
      </c>
      <c r="B48" s="12" t="s">
        <v>147</v>
      </c>
      <c r="C48" s="12">
        <v>8</v>
      </c>
      <c r="D48" s="12" t="s">
        <v>95</v>
      </c>
      <c r="E48" t="s">
        <v>148</v>
      </c>
      <c r="F48" t="s">
        <v>149</v>
      </c>
      <c r="H48" s="16">
        <v>2.6789999999999998</v>
      </c>
      <c r="I48" s="11">
        <v>1.3</v>
      </c>
      <c r="J48" s="94">
        <f>CRC!AB48</f>
        <v>6786341.714956278</v>
      </c>
      <c r="K48" s="251">
        <f t="shared" si="1"/>
        <v>1309763.9509865616</v>
      </c>
      <c r="L48" s="17">
        <f t="shared" si="5"/>
        <v>8096105.6659428393</v>
      </c>
      <c r="M48" s="7">
        <f>Optim!D47</f>
        <v>0</v>
      </c>
      <c r="N48" s="94">
        <f>IF(M48&gt;0,0,'Capital Cons'!P48)</f>
        <v>0</v>
      </c>
      <c r="O48" s="94">
        <f>Funding!E125</f>
        <v>1147145.4747899522</v>
      </c>
      <c r="P48" s="251">
        <f t="shared" si="6"/>
        <v>9243251.1407327913</v>
      </c>
      <c r="Q48" s="97">
        <f>Deprec!G48</f>
        <v>0.52630687576364921</v>
      </c>
      <c r="R48" s="11">
        <v>1</v>
      </c>
      <c r="S48" s="251">
        <f t="shared" si="7"/>
        <v>4864786.6297778618</v>
      </c>
      <c r="T48" s="251">
        <f t="shared" si="3"/>
        <v>0</v>
      </c>
      <c r="U48" s="251">
        <f t="shared" si="9"/>
        <v>4864786.6297778618</v>
      </c>
      <c r="V48" s="187">
        <f t="shared" si="8"/>
        <v>4378464.5109549295</v>
      </c>
    </row>
    <row r="49" spans="1:22" ht="13.9" x14ac:dyDescent="0.4">
      <c r="A49" s="12">
        <v>37</v>
      </c>
      <c r="B49" s="12" t="s">
        <v>147</v>
      </c>
      <c r="C49" s="12">
        <v>8</v>
      </c>
      <c r="D49" s="12" t="s">
        <v>95</v>
      </c>
      <c r="F49" t="s">
        <v>150</v>
      </c>
      <c r="H49" s="16">
        <v>1.1080000000000001</v>
      </c>
      <c r="I49" s="11">
        <v>1.4</v>
      </c>
      <c r="J49" s="94">
        <f>CRC!AB49</f>
        <v>3124095.9598977906</v>
      </c>
      <c r="K49" s="251">
        <f t="shared" si="1"/>
        <v>602950.5202602736</v>
      </c>
      <c r="L49" s="17">
        <f t="shared" si="5"/>
        <v>3727046.480158064</v>
      </c>
      <c r="M49" s="7">
        <f>Optim!D48</f>
        <v>0</v>
      </c>
      <c r="N49" s="94">
        <f>IF(M49&gt;0,0,'Capital Cons'!P49)</f>
        <v>0</v>
      </c>
      <c r="O49" s="94">
        <f>Funding!E126</f>
        <v>528089.01964191929</v>
      </c>
      <c r="P49" s="251">
        <f t="shared" si="6"/>
        <v>4255135.4997999836</v>
      </c>
      <c r="Q49" s="97">
        <f>Deprec!G49</f>
        <v>0.52313667550405218</v>
      </c>
      <c r="R49" s="11">
        <v>1</v>
      </c>
      <c r="S49" s="251">
        <f t="shared" si="7"/>
        <v>2226017.4391846368</v>
      </c>
      <c r="T49" s="251">
        <f t="shared" si="3"/>
        <v>0</v>
      </c>
      <c r="U49" s="251">
        <f t="shared" si="9"/>
        <v>2226017.4391846368</v>
      </c>
      <c r="V49" s="187">
        <f t="shared" si="8"/>
        <v>2029118.0606153468</v>
      </c>
    </row>
    <row r="50" spans="1:22" ht="13.9" x14ac:dyDescent="0.4">
      <c r="A50" s="12">
        <v>38</v>
      </c>
      <c r="B50" s="12" t="s">
        <v>147</v>
      </c>
      <c r="C50" s="12">
        <v>8</v>
      </c>
      <c r="D50" s="12" t="s">
        <v>95</v>
      </c>
      <c r="F50" t="s">
        <v>151</v>
      </c>
      <c r="H50" s="16">
        <v>1.1839999999999999</v>
      </c>
      <c r="I50" s="11">
        <v>1.4</v>
      </c>
      <c r="J50" s="94">
        <f>CRC!AB50</f>
        <v>3335914.0876412313</v>
      </c>
      <c r="K50" s="251">
        <f t="shared" si="1"/>
        <v>643831.41891475767</v>
      </c>
      <c r="L50" s="17">
        <f t="shared" si="5"/>
        <v>3979745.5065559889</v>
      </c>
      <c r="M50" s="7">
        <f>Optim!D49</f>
        <v>0</v>
      </c>
      <c r="N50" s="94">
        <f>IF(M50&gt;0,0,'Capital Cons'!P50)</f>
        <v>0</v>
      </c>
      <c r="O50" s="94">
        <f>Funding!E127</f>
        <v>563894.2025998974</v>
      </c>
      <c r="P50" s="251">
        <f t="shared" si="6"/>
        <v>4543639.7091558864</v>
      </c>
      <c r="Q50" s="97">
        <f>Deprec!G50</f>
        <v>0.52621889518875553</v>
      </c>
      <c r="R50" s="11">
        <v>1</v>
      </c>
      <c r="S50" s="251">
        <f t="shared" si="7"/>
        <v>2390949.0678877691</v>
      </c>
      <c r="T50" s="251">
        <f t="shared" si="3"/>
        <v>0</v>
      </c>
      <c r="U50" s="251">
        <f t="shared" si="9"/>
        <v>2390949.0678877691</v>
      </c>
      <c r="V50" s="187">
        <f t="shared" si="8"/>
        <v>2152690.6412681174</v>
      </c>
    </row>
    <row r="51" spans="1:22" ht="13.9" x14ac:dyDescent="0.4">
      <c r="A51" s="12">
        <v>39</v>
      </c>
      <c r="B51" s="12" t="s">
        <v>147</v>
      </c>
      <c r="C51" s="12">
        <v>8</v>
      </c>
      <c r="D51" s="12" t="s">
        <v>95</v>
      </c>
      <c r="F51" t="s">
        <v>152</v>
      </c>
      <c r="H51" s="16">
        <v>1.2869999999999999</v>
      </c>
      <c r="I51" s="11">
        <v>1.4</v>
      </c>
      <c r="J51" s="94">
        <f>CRC!AB51</f>
        <v>3529926.8254464865</v>
      </c>
      <c r="K51" s="251">
        <f t="shared" si="1"/>
        <v>681275.87731117196</v>
      </c>
      <c r="L51" s="17">
        <f t="shared" si="5"/>
        <v>4211202.7027576584</v>
      </c>
      <c r="M51" s="7">
        <f>Optim!D50</f>
        <v>0</v>
      </c>
      <c r="N51" s="94">
        <f>IF(M51&gt;0,0,'Capital Cons'!P51)</f>
        <v>0</v>
      </c>
      <c r="O51" s="94">
        <f>Funding!E128</f>
        <v>596689.60895770148</v>
      </c>
      <c r="P51" s="251">
        <f t="shared" si="6"/>
        <v>4807892.3117153598</v>
      </c>
      <c r="Q51" s="97">
        <f>Deprec!G51</f>
        <v>0.5254886008422448</v>
      </c>
      <c r="R51" s="11">
        <v>1</v>
      </c>
      <c r="S51" s="251">
        <f t="shared" si="7"/>
        <v>2526492.6038834904</v>
      </c>
      <c r="T51" s="251">
        <f t="shared" si="3"/>
        <v>0</v>
      </c>
      <c r="U51" s="251">
        <f t="shared" si="9"/>
        <v>2526492.6038834904</v>
      </c>
      <c r="V51" s="187">
        <f t="shared" si="8"/>
        <v>2281399.7078318694</v>
      </c>
    </row>
    <row r="52" spans="1:22" ht="13.9" x14ac:dyDescent="0.4">
      <c r="A52" s="12">
        <v>40</v>
      </c>
      <c r="B52" s="12" t="s">
        <v>147</v>
      </c>
      <c r="C52" s="12">
        <v>8</v>
      </c>
      <c r="D52" s="12" t="s">
        <v>95</v>
      </c>
      <c r="F52" t="s">
        <v>153</v>
      </c>
      <c r="H52" s="16">
        <v>2.2040000000000002</v>
      </c>
      <c r="I52" s="11">
        <v>1.3</v>
      </c>
      <c r="J52" s="94">
        <f>CRC!AB52</f>
        <v>6373224.1353097763</v>
      </c>
      <c r="K52" s="251">
        <f t="shared" si="1"/>
        <v>1230032.2581147868</v>
      </c>
      <c r="L52" s="17">
        <f t="shared" si="5"/>
        <v>7603256.3934245631</v>
      </c>
      <c r="M52" s="7">
        <f>Optim!D51</f>
        <v>0</v>
      </c>
      <c r="N52" s="94">
        <f>IF(M52&gt;0,0,'Capital Cons'!P52)</f>
        <v>0</v>
      </c>
      <c r="O52" s="94">
        <f>Funding!E129</f>
        <v>1077313.1583589611</v>
      </c>
      <c r="P52" s="251">
        <f t="shared" si="6"/>
        <v>8680569.5517835245</v>
      </c>
      <c r="Q52" s="97">
        <f>Deprec!G52</f>
        <v>0.5163159680043814</v>
      </c>
      <c r="R52" s="11">
        <v>1</v>
      </c>
      <c r="S52" s="251">
        <f t="shared" si="7"/>
        <v>4481916.6709584696</v>
      </c>
      <c r="T52" s="251">
        <f t="shared" si="3"/>
        <v>0</v>
      </c>
      <c r="U52" s="251">
        <f t="shared" si="9"/>
        <v>4481916.6709584696</v>
      </c>
      <c r="V52" s="187">
        <f t="shared" si="8"/>
        <v>4198652.8808250548</v>
      </c>
    </row>
    <row r="53" spans="1:22" ht="13.9" x14ac:dyDescent="0.4">
      <c r="A53" s="12">
        <v>41</v>
      </c>
      <c r="B53" s="12" t="s">
        <v>147</v>
      </c>
      <c r="C53" s="12">
        <v>8</v>
      </c>
      <c r="D53" s="12" t="s">
        <v>95</v>
      </c>
      <c r="F53" t="s">
        <v>154</v>
      </c>
      <c r="H53" s="16">
        <v>1.2749999999999999</v>
      </c>
      <c r="I53" s="11">
        <v>1.3</v>
      </c>
      <c r="J53" s="94">
        <f>CRC!AB53</f>
        <v>3306981.3109919303</v>
      </c>
      <c r="K53" s="251">
        <f t="shared" si="1"/>
        <v>638247.39302144258</v>
      </c>
      <c r="L53" s="17">
        <f t="shared" si="5"/>
        <v>3945228.7040133728</v>
      </c>
      <c r="M53" s="7">
        <f>Optim!D52</f>
        <v>0</v>
      </c>
      <c r="N53" s="94">
        <f>IF(M53&gt;0,0,'Capital Cons'!P53)</f>
        <v>0</v>
      </c>
      <c r="O53" s="94">
        <f>Funding!E130</f>
        <v>559003.48161937157</v>
      </c>
      <c r="P53" s="251">
        <f t="shared" si="6"/>
        <v>4504232.1856327448</v>
      </c>
      <c r="Q53" s="97">
        <f>Deprec!G53</f>
        <v>0.52811523373986879</v>
      </c>
      <c r="R53" s="11">
        <v>1</v>
      </c>
      <c r="S53" s="251">
        <f t="shared" si="7"/>
        <v>2378753.6335340771</v>
      </c>
      <c r="T53" s="251">
        <f t="shared" si="3"/>
        <v>0</v>
      </c>
      <c r="U53" s="251">
        <f t="shared" si="9"/>
        <v>2378753.6335340771</v>
      </c>
      <c r="V53" s="187">
        <f t="shared" si="8"/>
        <v>2125478.5520986677</v>
      </c>
    </row>
    <row r="54" spans="1:22" ht="13.9" x14ac:dyDescent="0.4">
      <c r="A54" s="12">
        <v>42</v>
      </c>
      <c r="B54" s="12" t="s">
        <v>147</v>
      </c>
      <c r="C54" s="12">
        <v>8</v>
      </c>
      <c r="D54" s="12" t="s">
        <v>95</v>
      </c>
      <c r="F54" t="s">
        <v>155</v>
      </c>
      <c r="H54" s="16">
        <v>2.2130000000000001</v>
      </c>
      <c r="I54" s="11">
        <v>1.5</v>
      </c>
      <c r="J54" s="94">
        <f>CRC!AB54</f>
        <v>6639017.1448952835</v>
      </c>
      <c r="K54" s="251">
        <f t="shared" si="1"/>
        <v>1281330.3089647898</v>
      </c>
      <c r="L54" s="17">
        <f t="shared" si="5"/>
        <v>7920347.4538600734</v>
      </c>
      <c r="M54" s="7">
        <f>Optim!D53</f>
        <v>0</v>
      </c>
      <c r="N54" s="94">
        <f>IF(M54&gt;0,0,'Capital Cons'!P54)</f>
        <v>0</v>
      </c>
      <c r="O54" s="94">
        <f>Funding!E131</f>
        <v>1122242.1143390066</v>
      </c>
      <c r="P54" s="251">
        <f t="shared" si="6"/>
        <v>9042589.5681990795</v>
      </c>
      <c r="Q54" s="97">
        <f>Deprec!G54</f>
        <v>0.54376766153877143</v>
      </c>
      <c r="R54" s="11">
        <v>1</v>
      </c>
      <c r="S54" s="251">
        <f t="shared" si="7"/>
        <v>4917067.7837545024</v>
      </c>
      <c r="T54" s="251">
        <f t="shared" si="3"/>
        <v>0</v>
      </c>
      <c r="U54" s="251">
        <f t="shared" si="9"/>
        <v>4917067.7837545024</v>
      </c>
      <c r="V54" s="187">
        <f t="shared" si="8"/>
        <v>4125521.7844445771</v>
      </c>
    </row>
    <row r="55" spans="1:22" ht="13.9" x14ac:dyDescent="0.4">
      <c r="A55" s="12">
        <v>43</v>
      </c>
      <c r="B55" s="12" t="s">
        <v>147</v>
      </c>
      <c r="C55" s="12">
        <v>8</v>
      </c>
      <c r="D55" s="12" t="s">
        <v>95</v>
      </c>
      <c r="F55" t="s">
        <v>156</v>
      </c>
      <c r="H55" s="16">
        <v>1.63</v>
      </c>
      <c r="I55" s="11">
        <v>1.3</v>
      </c>
      <c r="J55" s="94">
        <f>CRC!AB55</f>
        <v>4557324.4939053692</v>
      </c>
      <c r="K55" s="251">
        <f t="shared" si="1"/>
        <v>879563.62732373632</v>
      </c>
      <c r="L55" s="17">
        <f t="shared" si="5"/>
        <v>5436888.1212291056</v>
      </c>
      <c r="M55" s="7">
        <f>Optim!D54</f>
        <v>0</v>
      </c>
      <c r="N55" s="94">
        <f>IF(M55&gt;0,0,'Capital Cons'!P55)</f>
        <v>0</v>
      </c>
      <c r="O55" s="94">
        <f>Funding!E132</f>
        <v>770358.22685015434</v>
      </c>
      <c r="P55" s="251">
        <f t="shared" si="6"/>
        <v>6207246.3480792604</v>
      </c>
      <c r="Q55" s="97">
        <f>Deprec!G55</f>
        <v>0.51717891310596142</v>
      </c>
      <c r="R55" s="11">
        <v>1</v>
      </c>
      <c r="S55" s="251">
        <f t="shared" si="7"/>
        <v>3210256.91968058</v>
      </c>
      <c r="T55" s="251">
        <f t="shared" si="3"/>
        <v>0</v>
      </c>
      <c r="U55" s="251">
        <f t="shared" si="9"/>
        <v>3210256.91968058</v>
      </c>
      <c r="V55" s="187">
        <f t="shared" si="8"/>
        <v>2996989.4283986804</v>
      </c>
    </row>
    <row r="56" spans="1:22" ht="13.9" x14ac:dyDescent="0.4">
      <c r="A56" s="12">
        <v>44</v>
      </c>
      <c r="B56" s="12" t="s">
        <v>147</v>
      </c>
      <c r="C56" s="12">
        <v>8</v>
      </c>
      <c r="D56" s="12" t="s">
        <v>95</v>
      </c>
      <c r="F56" t="s">
        <v>157</v>
      </c>
      <c r="H56" s="16">
        <v>1.2090000000000001</v>
      </c>
      <c r="I56" s="11">
        <v>1.3</v>
      </c>
      <c r="J56" s="94">
        <f>CRC!AB56</f>
        <v>3124922.6354449946</v>
      </c>
      <c r="K56" s="251">
        <f t="shared" si="1"/>
        <v>603110.06864088401</v>
      </c>
      <c r="L56" s="17">
        <f t="shared" si="5"/>
        <v>3728032.7040858786</v>
      </c>
      <c r="M56" s="7">
        <f>Optim!D55</f>
        <v>0</v>
      </c>
      <c r="N56" s="94">
        <f>IF(M56&gt;0,0,'Capital Cons'!P56)</f>
        <v>0</v>
      </c>
      <c r="O56" s="94">
        <f>Funding!E133</f>
        <v>528228.75871680328</v>
      </c>
      <c r="P56" s="251">
        <f t="shared" si="6"/>
        <v>4256261.4628026821</v>
      </c>
      <c r="Q56" s="97">
        <f>Deprec!G56</f>
        <v>0.52513696058635795</v>
      </c>
      <c r="R56" s="11">
        <v>1</v>
      </c>
      <c r="S56" s="251">
        <f t="shared" si="7"/>
        <v>2235120.2080370462</v>
      </c>
      <c r="T56" s="251">
        <f t="shared" si="3"/>
        <v>0</v>
      </c>
      <c r="U56" s="251">
        <f t="shared" si="9"/>
        <v>2235120.2080370462</v>
      </c>
      <c r="V56" s="187">
        <f t="shared" si="8"/>
        <v>2021141.2547656358</v>
      </c>
    </row>
    <row r="57" spans="1:22" ht="13.9" x14ac:dyDescent="0.4">
      <c r="A57" s="12">
        <v>45</v>
      </c>
      <c r="B57" s="12" t="s">
        <v>147</v>
      </c>
      <c r="C57" s="12">
        <v>8</v>
      </c>
      <c r="D57" s="12" t="s">
        <v>95</v>
      </c>
      <c r="F57" t="s">
        <v>158</v>
      </c>
      <c r="H57" s="16">
        <v>2.6859999999999999</v>
      </c>
      <c r="I57" s="11">
        <v>1.3</v>
      </c>
      <c r="J57" s="94">
        <f>CRC!AB57</f>
        <v>7354239.1557813315</v>
      </c>
      <c r="K57" s="251">
        <f t="shared" si="1"/>
        <v>1419368.1570657969</v>
      </c>
      <c r="L57" s="17">
        <f t="shared" si="5"/>
        <v>8773607.3128471281</v>
      </c>
      <c r="M57" s="7">
        <f>Optim!D56</f>
        <v>0</v>
      </c>
      <c r="N57" s="94">
        <f>IF(M57&gt;0,0,'Capital Cons'!P57)</f>
        <v>0</v>
      </c>
      <c r="O57" s="94">
        <f>Funding!E134</f>
        <v>1243141.3746061246</v>
      </c>
      <c r="P57" s="251">
        <f t="shared" si="6"/>
        <v>10016748.687453253</v>
      </c>
      <c r="Q57" s="97">
        <f>Deprec!G57</f>
        <v>0.51926210982425869</v>
      </c>
      <c r="R57" s="11">
        <v>1.5</v>
      </c>
      <c r="S57" s="251">
        <f t="shared" si="7"/>
        <v>5201318.0570263499</v>
      </c>
      <c r="T57" s="251">
        <f t="shared" si="3"/>
        <v>0</v>
      </c>
      <c r="U57" s="251">
        <f t="shared" si="9"/>
        <v>5201318.0570263499</v>
      </c>
      <c r="V57" s="187">
        <f t="shared" si="8"/>
        <v>4815430.6304269033</v>
      </c>
    </row>
    <row r="58" spans="1:22" ht="13.9" x14ac:dyDescent="0.4">
      <c r="A58" s="12">
        <v>46</v>
      </c>
      <c r="B58" s="12" t="s">
        <v>147</v>
      </c>
      <c r="C58" s="12">
        <v>8</v>
      </c>
      <c r="D58" s="12" t="s">
        <v>95</v>
      </c>
      <c r="F58" t="s">
        <v>159</v>
      </c>
      <c r="H58" s="16">
        <v>1.1000000000000001</v>
      </c>
      <c r="I58" s="11">
        <v>1.3</v>
      </c>
      <c r="J58" s="94">
        <f>CRC!AB58</f>
        <v>2888393.6122405869</v>
      </c>
      <c r="K58" s="251">
        <f t="shared" si="1"/>
        <v>557459.96716243331</v>
      </c>
      <c r="L58" s="17">
        <f t="shared" si="5"/>
        <v>3445853.5794030204</v>
      </c>
      <c r="M58" s="7">
        <f>Optim!D57</f>
        <v>0</v>
      </c>
      <c r="N58" s="94">
        <f>IF(M58&gt;0,0,'Capital Cons'!P58)</f>
        <v>0</v>
      </c>
      <c r="O58" s="94">
        <f>Funding!E135</f>
        <v>488246.51054509135</v>
      </c>
      <c r="P58" s="251">
        <f t="shared" si="6"/>
        <v>3934100.0899481117</v>
      </c>
      <c r="Q58" s="97">
        <f>Deprec!G58</f>
        <v>0.52325901468320513</v>
      </c>
      <c r="R58" s="11">
        <v>1</v>
      </c>
      <c r="S58" s="251">
        <f t="shared" si="7"/>
        <v>2058553.3367313575</v>
      </c>
      <c r="T58" s="251">
        <f t="shared" si="3"/>
        <v>0</v>
      </c>
      <c r="U58" s="251">
        <f t="shared" si="9"/>
        <v>2058553.3367313575</v>
      </c>
      <c r="V58" s="187">
        <f t="shared" si="8"/>
        <v>1875546.7532167542</v>
      </c>
    </row>
    <row r="59" spans="1:22" ht="13.9" x14ac:dyDescent="0.4">
      <c r="A59" s="12">
        <v>47</v>
      </c>
      <c r="B59" s="12" t="s">
        <v>147</v>
      </c>
      <c r="C59" s="12">
        <v>8</v>
      </c>
      <c r="D59" s="12" t="s">
        <v>95</v>
      </c>
      <c r="F59" t="s">
        <v>101</v>
      </c>
      <c r="H59" s="16">
        <v>2.06</v>
      </c>
      <c r="I59" s="11">
        <v>1.3</v>
      </c>
      <c r="J59" s="94">
        <f>CRC!AB59</f>
        <v>6873101.0739957225</v>
      </c>
      <c r="K59" s="251">
        <f t="shared" si="1"/>
        <v>1326508.5072811744</v>
      </c>
      <c r="L59" s="17">
        <f t="shared" si="5"/>
        <v>8199609.5812768973</v>
      </c>
      <c r="M59" s="7">
        <f>Optim!D58</f>
        <v>0</v>
      </c>
      <c r="N59" s="94">
        <f>IF(M59&gt;0,0,'Capital Cons'!P59)</f>
        <v>0</v>
      </c>
      <c r="O59" s="94">
        <f>Funding!E136</f>
        <v>1161811.0501909717</v>
      </c>
      <c r="P59" s="251">
        <f t="shared" si="6"/>
        <v>9361420.6314678695</v>
      </c>
      <c r="Q59" s="97">
        <f>Deprec!G59</f>
        <v>0.48857510033713669</v>
      </c>
      <c r="R59" s="11">
        <v>1.5</v>
      </c>
      <c r="S59" s="251">
        <f t="shared" si="7"/>
        <v>4573757.0243175561</v>
      </c>
      <c r="T59" s="251">
        <f t="shared" si="3"/>
        <v>0</v>
      </c>
      <c r="U59" s="251">
        <f t="shared" si="9"/>
        <v>4573757.0243175561</v>
      </c>
      <c r="V59" s="187">
        <f t="shared" si="8"/>
        <v>4787663.6071503134</v>
      </c>
    </row>
    <row r="60" spans="1:22" ht="13.9" x14ac:dyDescent="0.4">
      <c r="A60" s="12">
        <v>48</v>
      </c>
      <c r="B60" s="12" t="s">
        <v>147</v>
      </c>
      <c r="C60" s="12">
        <v>8</v>
      </c>
      <c r="D60" s="12" t="s">
        <v>95</v>
      </c>
      <c r="F60" t="s">
        <v>160</v>
      </c>
      <c r="H60" s="16">
        <v>1.052</v>
      </c>
      <c r="I60" s="11">
        <v>1.4</v>
      </c>
      <c r="J60" s="94">
        <f>CRC!AB60</f>
        <v>2390372.1856723605</v>
      </c>
      <c r="K60" s="251">
        <f t="shared" si="1"/>
        <v>461341.83183476556</v>
      </c>
      <c r="L60" s="17">
        <f t="shared" si="5"/>
        <v>2851714.0175071261</v>
      </c>
      <c r="M60" s="7">
        <f>Optim!D59</f>
        <v>0</v>
      </c>
      <c r="N60" s="94">
        <f>IF(M60&gt;0,0,'Capital Cons'!P60)</f>
        <v>0</v>
      </c>
      <c r="O60" s="94">
        <f>Funding!E137</f>
        <v>404062.26963410171</v>
      </c>
      <c r="P60" s="251">
        <f t="shared" si="6"/>
        <v>3255776.2871412276</v>
      </c>
      <c r="Q60" s="97">
        <f>Deprec!G60</f>
        <v>0.54392545305539097</v>
      </c>
      <c r="R60" s="11">
        <v>1.5</v>
      </c>
      <c r="S60" s="251">
        <f t="shared" si="7"/>
        <v>1770899.592030291</v>
      </c>
      <c r="T60" s="251">
        <f t="shared" si="3"/>
        <v>0</v>
      </c>
      <c r="U60" s="251">
        <f t="shared" si="9"/>
        <v>1770899.592030291</v>
      </c>
      <c r="V60" s="187">
        <f t="shared" si="8"/>
        <v>1484876.6951109366</v>
      </c>
    </row>
    <row r="61" spans="1:22" ht="13.9" x14ac:dyDescent="0.4">
      <c r="A61" s="12">
        <v>49</v>
      </c>
      <c r="B61" s="12" t="s">
        <v>147</v>
      </c>
      <c r="C61" s="12">
        <v>8</v>
      </c>
      <c r="D61" s="12" t="s">
        <v>95</v>
      </c>
      <c r="F61" t="s">
        <v>161</v>
      </c>
      <c r="H61" s="16">
        <v>1.5349999999999999</v>
      </c>
      <c r="I61" s="11">
        <v>1.5</v>
      </c>
      <c r="J61" s="94">
        <f>CRC!AB61</f>
        <v>10199491.62516357</v>
      </c>
      <c r="K61" s="251">
        <f t="shared" si="1"/>
        <v>1968501.8836565691</v>
      </c>
      <c r="L61" s="17">
        <f t="shared" si="5"/>
        <v>12167993.508820139</v>
      </c>
      <c r="M61" s="7">
        <f>Optim!D60</f>
        <v>0</v>
      </c>
      <c r="N61" s="94">
        <f>IF(M61&gt;0,0,'Capital Cons'!P61)</f>
        <v>0</v>
      </c>
      <c r="O61" s="94">
        <f>Funding!E138</f>
        <v>1724095.4190647893</v>
      </c>
      <c r="P61" s="251">
        <f t="shared" si="6"/>
        <v>13892088.927884929</v>
      </c>
      <c r="Q61" s="97">
        <f>Deprec!G61</f>
        <v>0.47518346001158346</v>
      </c>
      <c r="R61" s="11">
        <v>1</v>
      </c>
      <c r="S61" s="251">
        <f t="shared" si="7"/>
        <v>6601290.8835409693</v>
      </c>
      <c r="T61" s="251">
        <f t="shared" si="3"/>
        <v>0</v>
      </c>
      <c r="U61" s="251">
        <f t="shared" si="9"/>
        <v>6601290.8835409693</v>
      </c>
      <c r="V61" s="187">
        <f t="shared" si="8"/>
        <v>7290798.0443439595</v>
      </c>
    </row>
    <row r="62" spans="1:22" ht="13.9" x14ac:dyDescent="0.4">
      <c r="A62" s="12">
        <v>50</v>
      </c>
      <c r="B62" s="12" t="s">
        <v>147</v>
      </c>
      <c r="C62" s="12">
        <v>8</v>
      </c>
      <c r="D62" s="12" t="s">
        <v>95</v>
      </c>
      <c r="F62" t="s">
        <v>104</v>
      </c>
      <c r="H62" s="16">
        <v>2.79</v>
      </c>
      <c r="I62" s="11">
        <v>1.4</v>
      </c>
      <c r="J62" s="94">
        <f>CRC!AB62</f>
        <v>10565380.44701249</v>
      </c>
      <c r="K62" s="251">
        <f t="shared" si="1"/>
        <v>2039118.4262734104</v>
      </c>
      <c r="L62" s="17">
        <f t="shared" si="5"/>
        <v>12604498.873285901</v>
      </c>
      <c r="M62" s="7">
        <f>Optim!D61</f>
        <v>0</v>
      </c>
      <c r="N62" s="94">
        <f>IF(M62&gt;0,0,'Capital Cons'!P62)</f>
        <v>0</v>
      </c>
      <c r="O62" s="94">
        <f>Funding!E139</f>
        <v>1785944.3096585514</v>
      </c>
      <c r="P62" s="251">
        <f t="shared" si="6"/>
        <v>14390443.182944452</v>
      </c>
      <c r="Q62" s="97">
        <f>Deprec!G62</f>
        <v>0.5006192215333527</v>
      </c>
      <c r="R62" s="11">
        <v>1.5</v>
      </c>
      <c r="S62" s="251">
        <f t="shared" si="7"/>
        <v>7204132.4637655942</v>
      </c>
      <c r="T62" s="251">
        <f t="shared" si="3"/>
        <v>0</v>
      </c>
      <c r="U62" s="251">
        <f t="shared" si="9"/>
        <v>7204132.4637655942</v>
      </c>
      <c r="V62" s="187">
        <f t="shared" si="8"/>
        <v>7186310.7191788582</v>
      </c>
    </row>
    <row r="63" spans="1:22" ht="13.9" x14ac:dyDescent="0.4">
      <c r="A63" s="12">
        <v>51</v>
      </c>
      <c r="B63" s="12" t="s">
        <v>147</v>
      </c>
      <c r="C63" s="12">
        <v>8</v>
      </c>
      <c r="D63" s="12" t="s">
        <v>95</v>
      </c>
      <c r="F63" t="s">
        <v>162</v>
      </c>
      <c r="H63" s="16">
        <v>2.29</v>
      </c>
      <c r="I63" s="11">
        <v>1.3</v>
      </c>
      <c r="J63" s="94">
        <f>CRC!AB63</f>
        <v>5975750.2571872212</v>
      </c>
      <c r="K63" s="251">
        <f t="shared" si="1"/>
        <v>1153319.7996371337</v>
      </c>
      <c r="L63" s="17">
        <f t="shared" si="5"/>
        <v>7129070.0568243545</v>
      </c>
      <c r="M63" s="7">
        <f>Optim!D62</f>
        <v>0</v>
      </c>
      <c r="N63" s="94">
        <f>IF(M63&gt;0,0,'Capital Cons'!P63)</f>
        <v>0</v>
      </c>
      <c r="O63" s="94">
        <f>Funding!E140</f>
        <v>1010125.212365817</v>
      </c>
      <c r="P63" s="251">
        <f t="shared" si="6"/>
        <v>8139195.2691901717</v>
      </c>
      <c r="Q63" s="97">
        <f>Deprec!G63</f>
        <v>0.52417465652081663</v>
      </c>
      <c r="R63" s="11">
        <v>1</v>
      </c>
      <c r="S63" s="251">
        <f t="shared" si="7"/>
        <v>4266359.8845836138</v>
      </c>
      <c r="T63" s="251">
        <f t="shared" si="3"/>
        <v>0</v>
      </c>
      <c r="U63" s="251">
        <f t="shared" si="9"/>
        <v>4266359.8845836138</v>
      </c>
      <c r="V63" s="187">
        <f t="shared" si="8"/>
        <v>3872835.3846065579</v>
      </c>
    </row>
    <row r="64" spans="1:22" ht="13.9" x14ac:dyDescent="0.4">
      <c r="A64" s="12">
        <v>52</v>
      </c>
      <c r="B64" s="12" t="s">
        <v>45</v>
      </c>
      <c r="C64" s="12">
        <v>9</v>
      </c>
      <c r="D64" s="12" t="s">
        <v>95</v>
      </c>
      <c r="E64" t="s">
        <v>163</v>
      </c>
      <c r="F64" t="s">
        <v>164</v>
      </c>
      <c r="H64" s="16">
        <v>3.673</v>
      </c>
      <c r="I64" s="11">
        <v>1.5</v>
      </c>
      <c r="J64" s="94">
        <f>CRC!AB64</f>
        <v>14853936.589738909</v>
      </c>
      <c r="K64" s="251">
        <f t="shared" si="1"/>
        <v>2866809.7618196094</v>
      </c>
      <c r="L64" s="17">
        <f t="shared" si="5"/>
        <v>17720746.351558518</v>
      </c>
      <c r="M64" s="7">
        <f>Optim!D63</f>
        <v>0</v>
      </c>
      <c r="N64" s="94">
        <f>IF(M64&gt;0,0,'Capital Cons'!P64)</f>
        <v>0</v>
      </c>
      <c r="O64" s="94">
        <f>Funding!E141</f>
        <v>2510870.6365585164</v>
      </c>
      <c r="P64" s="251">
        <f t="shared" si="6"/>
        <v>20231616.988117035</v>
      </c>
      <c r="Q64" s="97">
        <f>Deprec!G64</f>
        <v>0.50241666095576354</v>
      </c>
      <c r="R64" s="11">
        <v>1</v>
      </c>
      <c r="S64" s="251">
        <f t="shared" si="7"/>
        <v>10164701.452905662</v>
      </c>
      <c r="T64" s="251">
        <f t="shared" si="3"/>
        <v>0</v>
      </c>
      <c r="U64" s="251">
        <f t="shared" si="9"/>
        <v>10164701.452905662</v>
      </c>
      <c r="V64" s="187">
        <f t="shared" si="8"/>
        <v>10066915.535211373</v>
      </c>
    </row>
    <row r="65" spans="1:22" ht="13.9" x14ac:dyDescent="0.4">
      <c r="A65" s="12">
        <v>53</v>
      </c>
      <c r="B65" s="12" t="s">
        <v>45</v>
      </c>
      <c r="C65" s="12">
        <v>9</v>
      </c>
      <c r="D65" s="12" t="s">
        <v>95</v>
      </c>
      <c r="F65" t="s">
        <v>165</v>
      </c>
      <c r="H65" s="16">
        <v>2.0867</v>
      </c>
      <c r="I65" s="11">
        <v>1.4</v>
      </c>
      <c r="J65" s="94">
        <f>CRC!AB65</f>
        <v>13684288.850082893</v>
      </c>
      <c r="K65" s="251">
        <f t="shared" si="1"/>
        <v>2641067.7480659983</v>
      </c>
      <c r="L65" s="17">
        <f t="shared" si="5"/>
        <v>16325356.598148892</v>
      </c>
      <c r="M65" s="7">
        <f>Optim!D64</f>
        <v>0</v>
      </c>
      <c r="N65" s="94">
        <f>IF(M65&gt;0,0,'Capital Cons'!P65)</f>
        <v>0</v>
      </c>
      <c r="O65" s="94">
        <f>Funding!E142</f>
        <v>2313156.438246394</v>
      </c>
      <c r="P65" s="251">
        <f t="shared" si="6"/>
        <v>18638513.036395285</v>
      </c>
      <c r="Q65" s="97">
        <f>Deprec!G65</f>
        <v>0.47104047058875342</v>
      </c>
      <c r="R65" s="11">
        <v>1</v>
      </c>
      <c r="S65" s="251">
        <f t="shared" si="7"/>
        <v>8779493.9517382514</v>
      </c>
      <c r="T65" s="251">
        <f t="shared" si="3"/>
        <v>0</v>
      </c>
      <c r="U65" s="251">
        <f t="shared" si="9"/>
        <v>8779493.9517382514</v>
      </c>
      <c r="V65" s="187">
        <f t="shared" si="8"/>
        <v>9859019.0846570339</v>
      </c>
    </row>
    <row r="66" spans="1:22" ht="13.9" x14ac:dyDescent="0.4">
      <c r="A66" s="12">
        <v>54</v>
      </c>
      <c r="B66" s="12" t="s">
        <v>45</v>
      </c>
      <c r="C66" s="12">
        <v>9</v>
      </c>
      <c r="D66" s="12" t="s">
        <v>95</v>
      </c>
      <c r="F66" t="s">
        <v>166</v>
      </c>
      <c r="H66" s="16">
        <v>2.8450000000000002</v>
      </c>
      <c r="I66" s="11">
        <v>1</v>
      </c>
      <c r="J66" s="94">
        <f>CRC!AB66</f>
        <v>5686102.5982495164</v>
      </c>
      <c r="K66" s="251">
        <f t="shared" si="1"/>
        <v>1097417.8014621567</v>
      </c>
      <c r="L66" s="17">
        <f t="shared" si="5"/>
        <v>6783520.3997116731</v>
      </c>
      <c r="M66" s="7">
        <f>Optim!D65</f>
        <v>0</v>
      </c>
      <c r="N66" s="94">
        <f>IF(M66&gt;0,0,'Capital Cons'!P66)</f>
        <v>0</v>
      </c>
      <c r="O66" s="94">
        <f>Funding!E143</f>
        <v>961163.92877739819</v>
      </c>
      <c r="P66" s="251">
        <f t="shared" si="6"/>
        <v>7744684.3284890717</v>
      </c>
      <c r="Q66" s="97">
        <f>Deprec!G66</f>
        <v>0.50202728256874385</v>
      </c>
      <c r="R66" s="11">
        <v>1</v>
      </c>
      <c r="S66" s="251">
        <f t="shared" si="7"/>
        <v>3888042.8277841052</v>
      </c>
      <c r="T66" s="251">
        <f t="shared" si="3"/>
        <v>0</v>
      </c>
      <c r="U66" s="251">
        <f t="shared" si="9"/>
        <v>3888042.8277841052</v>
      </c>
      <c r="V66" s="187">
        <f t="shared" si="8"/>
        <v>3856641.5007049665</v>
      </c>
    </row>
    <row r="67" spans="1:22" ht="13.9" x14ac:dyDescent="0.4">
      <c r="A67" s="12">
        <v>55</v>
      </c>
      <c r="B67" s="12" t="s">
        <v>45</v>
      </c>
      <c r="C67" s="12">
        <v>9</v>
      </c>
      <c r="D67" s="12" t="s">
        <v>95</v>
      </c>
      <c r="F67" t="s">
        <v>167</v>
      </c>
      <c r="H67" s="16">
        <v>1.3919999999999999</v>
      </c>
      <c r="I67" s="11">
        <v>1</v>
      </c>
      <c r="J67" s="94">
        <f>CRC!AB67</f>
        <v>3995126.5338535421</v>
      </c>
      <c r="K67" s="251">
        <f t="shared" si="1"/>
        <v>771059.42103373364</v>
      </c>
      <c r="L67" s="17">
        <f t="shared" si="5"/>
        <v>4766185.9548872756</v>
      </c>
      <c r="M67" s="7">
        <f>Optim!D66</f>
        <v>0</v>
      </c>
      <c r="N67" s="94">
        <f>IF(M67&gt;0,0,'Capital Cons'!P67)</f>
        <v>0</v>
      </c>
      <c r="O67" s="94">
        <f>Funding!E144</f>
        <v>675325.75237450807</v>
      </c>
      <c r="P67" s="251">
        <f t="shared" si="6"/>
        <v>5441511.707261784</v>
      </c>
      <c r="Q67" s="97">
        <f>Deprec!G67</f>
        <v>0.46964812899861436</v>
      </c>
      <c r="R67" s="11">
        <v>1</v>
      </c>
      <c r="S67" s="251">
        <f t="shared" si="7"/>
        <v>2555595.7922395524</v>
      </c>
      <c r="T67" s="251">
        <f t="shared" si="3"/>
        <v>0</v>
      </c>
      <c r="U67" s="251">
        <f t="shared" si="9"/>
        <v>2555595.7922395524</v>
      </c>
      <c r="V67" s="187">
        <f t="shared" si="8"/>
        <v>2885915.9150222316</v>
      </c>
    </row>
    <row r="68" spans="1:22" ht="13.9" x14ac:dyDescent="0.4">
      <c r="A68" s="12">
        <v>56</v>
      </c>
      <c r="B68" s="12" t="s">
        <v>168</v>
      </c>
      <c r="C68" s="12">
        <v>10</v>
      </c>
      <c r="D68" s="12" t="s">
        <v>100</v>
      </c>
      <c r="E68" t="s">
        <v>169</v>
      </c>
      <c r="F68" t="s">
        <v>170</v>
      </c>
      <c r="G68" t="s">
        <v>105</v>
      </c>
      <c r="H68" s="16"/>
      <c r="I68" s="11"/>
      <c r="J68" s="94">
        <f>CRC!AB68</f>
        <v>0</v>
      </c>
      <c r="K68" s="251">
        <f t="shared" si="1"/>
        <v>0</v>
      </c>
      <c r="L68" s="17">
        <f t="shared" si="5"/>
        <v>0</v>
      </c>
      <c r="M68" s="7">
        <f>Optim!D67</f>
        <v>0</v>
      </c>
      <c r="N68" s="94">
        <f>IF(M68&gt;0,0,'Capital Cons'!P68)</f>
        <v>0</v>
      </c>
      <c r="O68" s="94">
        <f>Funding!E145</f>
        <v>0</v>
      </c>
      <c r="P68" s="251">
        <f t="shared" si="6"/>
        <v>0</v>
      </c>
      <c r="Q68" s="97">
        <f>Deprec!G68</f>
        <v>0</v>
      </c>
      <c r="R68" s="11">
        <v>1</v>
      </c>
      <c r="S68" s="251">
        <f t="shared" si="7"/>
        <v>0</v>
      </c>
      <c r="T68" s="251">
        <f t="shared" si="3"/>
        <v>0</v>
      </c>
      <c r="U68" s="251">
        <f t="shared" si="9"/>
        <v>0</v>
      </c>
      <c r="V68" s="187">
        <f t="shared" si="8"/>
        <v>0</v>
      </c>
    </row>
    <row r="69" spans="1:22" ht="13.9" x14ac:dyDescent="0.4">
      <c r="A69" s="12">
        <v>57</v>
      </c>
      <c r="B69" s="12" t="s">
        <v>168</v>
      </c>
      <c r="C69" s="12">
        <v>10</v>
      </c>
      <c r="D69" s="12" t="s">
        <v>100</v>
      </c>
      <c r="F69" t="s">
        <v>171</v>
      </c>
      <c r="H69" s="16">
        <v>30.033999999999999</v>
      </c>
      <c r="I69" s="11">
        <v>1.2</v>
      </c>
      <c r="J69" s="94">
        <f>CRC!AB69</f>
        <v>129732599.80222981</v>
      </c>
      <c r="K69" s="251">
        <f t="shared" si="1"/>
        <v>25038391.761830352</v>
      </c>
      <c r="L69" s="17">
        <f t="shared" si="5"/>
        <v>154770991.56406015</v>
      </c>
      <c r="M69" s="7">
        <f>Optim!D68</f>
        <v>0</v>
      </c>
      <c r="N69" s="94">
        <f>IF(M69&gt;0,0,'Capital Cons'!P69)</f>
        <v>3927450.0389830172</v>
      </c>
      <c r="O69" s="94">
        <f>Funding!E146</f>
        <v>21373175.351415206</v>
      </c>
      <c r="P69" s="251">
        <f t="shared" si="6"/>
        <v>172216716.87649235</v>
      </c>
      <c r="Q69" s="97">
        <f>Deprec!G69</f>
        <v>0.51908331737871771</v>
      </c>
      <c r="R69" s="11">
        <v>2</v>
      </c>
      <c r="S69" s="251">
        <f t="shared" si="7"/>
        <v>89394824.704321057</v>
      </c>
      <c r="T69" s="251">
        <f t="shared" si="3"/>
        <v>42991462.540313125</v>
      </c>
      <c r="U69" s="251">
        <f t="shared" si="9"/>
        <v>132386287.24463418</v>
      </c>
      <c r="V69" s="187">
        <f t="shared" si="8"/>
        <v>39830429.63185817</v>
      </c>
    </row>
    <row r="70" spans="1:22" ht="13.9" x14ac:dyDescent="0.4">
      <c r="A70" s="12">
        <v>58</v>
      </c>
      <c r="B70" s="12" t="s">
        <v>168</v>
      </c>
      <c r="C70" s="12">
        <v>11</v>
      </c>
      <c r="D70" s="12" t="s">
        <v>100</v>
      </c>
      <c r="E70" t="s">
        <v>172</v>
      </c>
      <c r="F70" t="s">
        <v>173</v>
      </c>
      <c r="H70" s="16">
        <v>47.5505</v>
      </c>
      <c r="I70" s="11">
        <v>1.2</v>
      </c>
      <c r="J70" s="94">
        <f>CRC!AB70</f>
        <v>189135511.54446721</v>
      </c>
      <c r="K70" s="251">
        <f t="shared" si="1"/>
        <v>36503153.728082173</v>
      </c>
      <c r="L70" s="17">
        <f t="shared" si="5"/>
        <v>225638665.27254939</v>
      </c>
      <c r="M70" s="7">
        <f>Optim!D69</f>
        <v>0</v>
      </c>
      <c r="N70" s="94">
        <f>IF(M70&gt;0,0,'Capital Cons'!P70)</f>
        <v>6238578.2762991684</v>
      </c>
      <c r="O70" s="94">
        <f>Funding!E147</f>
        <v>31087022.248857986</v>
      </c>
      <c r="P70" s="251">
        <f t="shared" si="6"/>
        <v>250487109.24510819</v>
      </c>
      <c r="Q70" s="97">
        <f>Deprec!G70</f>
        <v>0.52000139552314872</v>
      </c>
      <c r="R70" s="11">
        <v>2</v>
      </c>
      <c r="S70" s="251">
        <f t="shared" si="7"/>
        <v>130253646.36801566</v>
      </c>
      <c r="T70" s="251">
        <f t="shared" si="3"/>
        <v>62521568.484668806</v>
      </c>
      <c r="U70" s="251">
        <f t="shared" si="9"/>
        <v>192775214.85268447</v>
      </c>
      <c r="V70" s="187">
        <f t="shared" si="8"/>
        <v>57711894.392423719</v>
      </c>
    </row>
    <row r="71" spans="1:22" ht="13.9" x14ac:dyDescent="0.4">
      <c r="A71" s="12">
        <v>59</v>
      </c>
      <c r="B71" s="12" t="s">
        <v>168</v>
      </c>
      <c r="C71" s="12">
        <v>11</v>
      </c>
      <c r="D71" s="12" t="s">
        <v>100</v>
      </c>
      <c r="F71" t="s">
        <v>174</v>
      </c>
      <c r="H71" s="16">
        <v>3.1960000000000002</v>
      </c>
      <c r="I71" s="11">
        <v>1.2</v>
      </c>
      <c r="J71" s="94">
        <f>CRC!AB71</f>
        <v>23288535.631544083</v>
      </c>
      <c r="K71" s="251">
        <f t="shared" si="1"/>
        <v>4494687.3768880079</v>
      </c>
      <c r="L71" s="17">
        <f t="shared" si="5"/>
        <v>27783223.00843209</v>
      </c>
      <c r="M71" s="7">
        <f>Optim!D70</f>
        <v>0</v>
      </c>
      <c r="N71" s="94">
        <f>IF(M71&gt;0,0,'Capital Cons'!P71)</f>
        <v>481980.96939873684</v>
      </c>
      <c r="O71" s="94">
        <f>Funding!E148</f>
        <v>3868340.84848559</v>
      </c>
      <c r="P71" s="251">
        <f t="shared" si="6"/>
        <v>31169582.887518942</v>
      </c>
      <c r="Q71" s="97">
        <f>Deprec!G71</f>
        <v>0.53176982271264994</v>
      </c>
      <c r="R71" s="11">
        <v>1</v>
      </c>
      <c r="S71" s="251">
        <f t="shared" si="7"/>
        <v>16575043.566123195</v>
      </c>
      <c r="T71" s="251">
        <f t="shared" si="3"/>
        <v>0</v>
      </c>
      <c r="U71" s="251">
        <f t="shared" si="9"/>
        <v>16575043.566123195</v>
      </c>
      <c r="V71" s="187">
        <f t="shared" si="8"/>
        <v>14594539.321395747</v>
      </c>
    </row>
    <row r="72" spans="1:22" ht="13.9" x14ac:dyDescent="0.4">
      <c r="A72" s="12">
        <v>60</v>
      </c>
      <c r="B72" s="12" t="s">
        <v>168</v>
      </c>
      <c r="C72" s="12">
        <v>11</v>
      </c>
      <c r="D72" s="12" t="s">
        <v>100</v>
      </c>
      <c r="F72" t="s">
        <v>175</v>
      </c>
      <c r="H72" s="16">
        <v>31.8</v>
      </c>
      <c r="I72" s="11">
        <v>1.2</v>
      </c>
      <c r="J72" s="94">
        <f>CRC!AB72</f>
        <v>129901108.23712987</v>
      </c>
      <c r="K72" s="251">
        <f t="shared" si="1"/>
        <v>25070913.889766064</v>
      </c>
      <c r="L72" s="17">
        <f t="shared" si="5"/>
        <v>154972022.12689593</v>
      </c>
      <c r="M72" s="7">
        <f>Optim!D71</f>
        <v>0</v>
      </c>
      <c r="N72" s="94">
        <f>IF(M72&gt;0,0,'Capital Cons'!P72)</f>
        <v>4105746.882123501</v>
      </c>
      <c r="O72" s="94">
        <f>Funding!E149</f>
        <v>21376396.515361138</v>
      </c>
      <c r="P72" s="251">
        <f t="shared" si="6"/>
        <v>172242671.76013356</v>
      </c>
      <c r="Q72" s="97">
        <f>Deprec!G72</f>
        <v>0.52645375656451576</v>
      </c>
      <c r="R72" s="11">
        <v>1</v>
      </c>
      <c r="S72" s="251">
        <f t="shared" si="7"/>
        <v>90677801.588831156</v>
      </c>
      <c r="T72" s="251">
        <f t="shared" si="3"/>
        <v>0</v>
      </c>
      <c r="U72" s="251">
        <f t="shared" si="9"/>
        <v>90677801.588831156</v>
      </c>
      <c r="V72" s="187">
        <f t="shared" si="8"/>
        <v>81564870.171302408</v>
      </c>
    </row>
    <row r="73" spans="1:22" ht="13.9" x14ac:dyDescent="0.4">
      <c r="A73" s="12">
        <v>61</v>
      </c>
      <c r="B73" s="12" t="s">
        <v>168</v>
      </c>
      <c r="C73" s="12">
        <v>11</v>
      </c>
      <c r="D73" s="12" t="s">
        <v>100</v>
      </c>
      <c r="F73" t="s">
        <v>176</v>
      </c>
      <c r="H73" s="16">
        <v>1.08</v>
      </c>
      <c r="I73" s="11">
        <v>1.2</v>
      </c>
      <c r="J73" s="94">
        <f>CRC!AB73</f>
        <v>7204731.3556260727</v>
      </c>
      <c r="K73" s="251">
        <f t="shared" si="1"/>
        <v>1390513.1516358322</v>
      </c>
      <c r="L73" s="17">
        <f t="shared" si="5"/>
        <v>8595244.5072619058</v>
      </c>
      <c r="M73" s="7">
        <f>Optim!D72</f>
        <v>0</v>
      </c>
      <c r="N73" s="94">
        <f>IF(M73&gt;0,0,'Capital Cons'!P73)</f>
        <v>139440.46014759061</v>
      </c>
      <c r="O73" s="94">
        <f>Funding!E150</f>
        <v>1198111.5055306191</v>
      </c>
      <c r="P73" s="251">
        <f t="shared" si="6"/>
        <v>9653915.5526449345</v>
      </c>
      <c r="Q73" s="97">
        <f>Deprec!G73</f>
        <v>0.55205402699815098</v>
      </c>
      <c r="R73" s="11">
        <v>1</v>
      </c>
      <c r="S73" s="251">
        <f t="shared" si="7"/>
        <v>5329482.957137716</v>
      </c>
      <c r="T73" s="251">
        <f t="shared" si="3"/>
        <v>0</v>
      </c>
      <c r="U73" s="251">
        <f t="shared" si="9"/>
        <v>5329482.957137716</v>
      </c>
      <c r="V73" s="187">
        <f t="shared" si="8"/>
        <v>4324432.5955072185</v>
      </c>
    </row>
    <row r="74" spans="1:22" ht="13.9" x14ac:dyDescent="0.4">
      <c r="A74" s="12">
        <v>62</v>
      </c>
      <c r="B74" s="12" t="s">
        <v>168</v>
      </c>
      <c r="C74" s="12">
        <v>11</v>
      </c>
      <c r="D74" s="12" t="s">
        <v>100</v>
      </c>
      <c r="F74" t="s">
        <v>177</v>
      </c>
      <c r="H74" s="16">
        <v>40.674999999999997</v>
      </c>
      <c r="I74" s="11">
        <v>1.2</v>
      </c>
      <c r="J74" s="94">
        <f>CRC!AB74</f>
        <v>169618767.50672635</v>
      </c>
      <c r="K74" s="251">
        <f t="shared" si="1"/>
        <v>32736422.128798187</v>
      </c>
      <c r="L74" s="17">
        <f t="shared" si="5"/>
        <v>202355189.63552454</v>
      </c>
      <c r="M74" s="7">
        <f>Optim!D73</f>
        <v>0</v>
      </c>
      <c r="N74" s="94">
        <f>IF(M74&gt;0,0,'Capital Cons'!P74)</f>
        <v>5357105.5699800001</v>
      </c>
      <c r="O74" s="94">
        <f>Funding!E151</f>
        <v>27912859.589853521</v>
      </c>
      <c r="P74" s="251">
        <f t="shared" si="6"/>
        <v>224910943.65539807</v>
      </c>
      <c r="Q74" s="97">
        <f>Deprec!G74</f>
        <v>0.52583803498415338</v>
      </c>
      <c r="R74" s="11">
        <v>1</v>
      </c>
      <c r="S74" s="251">
        <f t="shared" si="7"/>
        <v>118266728.65818617</v>
      </c>
      <c r="T74" s="251">
        <f t="shared" si="3"/>
        <v>0</v>
      </c>
      <c r="U74" s="251">
        <f t="shared" si="9"/>
        <v>118266728.65818617</v>
      </c>
      <c r="V74" s="187">
        <f t="shared" si="8"/>
        <v>106644214.9972119</v>
      </c>
    </row>
    <row r="75" spans="1:22" ht="13.9" x14ac:dyDescent="0.4">
      <c r="A75" s="12">
        <v>63</v>
      </c>
      <c r="B75" s="12" t="s">
        <v>168</v>
      </c>
      <c r="C75" s="12">
        <v>11</v>
      </c>
      <c r="D75" s="12" t="s">
        <v>100</v>
      </c>
      <c r="F75" t="s">
        <v>178</v>
      </c>
      <c r="H75" s="16">
        <v>1.036</v>
      </c>
      <c r="I75" s="11">
        <v>1.2</v>
      </c>
      <c r="J75" s="94">
        <f>CRC!AB75</f>
        <v>8546543.0883226227</v>
      </c>
      <c r="K75" s="251">
        <f t="shared" si="1"/>
        <v>1649482.8160462661</v>
      </c>
      <c r="L75" s="17">
        <f t="shared" si="5"/>
        <v>10196025.904368889</v>
      </c>
      <c r="M75" s="7">
        <f>Optim!D74</f>
        <v>0</v>
      </c>
      <c r="N75" s="94">
        <f>IF(M75&gt;0,0,'Capital Cons'!P75)</f>
        <v>153611.57809622472</v>
      </c>
      <c r="O75" s="94">
        <f>Funding!E152</f>
        <v>1422919.9352980391</v>
      </c>
      <c r="P75" s="251">
        <f t="shared" si="6"/>
        <v>11465334.261570703</v>
      </c>
      <c r="Q75" s="97">
        <f>Deprec!G75</f>
        <v>0.56945027912833213</v>
      </c>
      <c r="R75" s="11">
        <v>1</v>
      </c>
      <c r="S75" s="251">
        <f t="shared" si="7"/>
        <v>6528937.7955510663</v>
      </c>
      <c r="T75" s="251">
        <f t="shared" si="3"/>
        <v>0</v>
      </c>
      <c r="U75" s="251">
        <f t="shared" si="9"/>
        <v>6528937.7955510663</v>
      </c>
      <c r="V75" s="187">
        <f t="shared" si="8"/>
        <v>4936396.466019637</v>
      </c>
    </row>
    <row r="76" spans="1:22" ht="13.9" x14ac:dyDescent="0.4">
      <c r="A76" s="12">
        <v>64</v>
      </c>
      <c r="B76" s="12" t="s">
        <v>168</v>
      </c>
      <c r="C76" s="12">
        <v>11</v>
      </c>
      <c r="D76" s="12" t="s">
        <v>100</v>
      </c>
      <c r="F76" t="s">
        <v>179</v>
      </c>
      <c r="G76" t="s">
        <v>105</v>
      </c>
      <c r="H76" s="16"/>
      <c r="I76" s="11"/>
      <c r="J76" s="94">
        <f>CRC!AB76</f>
        <v>0</v>
      </c>
      <c r="K76" s="251">
        <f t="shared" si="1"/>
        <v>0</v>
      </c>
      <c r="L76" s="17">
        <f t="shared" si="5"/>
        <v>0</v>
      </c>
      <c r="M76" s="7">
        <f>Optim!D75</f>
        <v>0</v>
      </c>
      <c r="N76" s="94">
        <f>IF(M76&gt;0,0,'Capital Cons'!P76)</f>
        <v>0</v>
      </c>
      <c r="O76" s="94">
        <f>Funding!E153</f>
        <v>0</v>
      </c>
      <c r="P76" s="251">
        <f t="shared" si="6"/>
        <v>0</v>
      </c>
      <c r="Q76" s="97">
        <f>Deprec!G76</f>
        <v>0</v>
      </c>
      <c r="R76" s="11">
        <v>1</v>
      </c>
      <c r="S76" s="251">
        <f t="shared" si="7"/>
        <v>0</v>
      </c>
      <c r="T76" s="251">
        <f t="shared" si="3"/>
        <v>0</v>
      </c>
      <c r="U76" s="251">
        <f t="shared" si="9"/>
        <v>0</v>
      </c>
      <c r="V76" s="187">
        <f t="shared" si="8"/>
        <v>0</v>
      </c>
    </row>
    <row r="77" spans="1:22" ht="13.9" x14ac:dyDescent="0.4">
      <c r="A77" s="12">
        <v>65</v>
      </c>
      <c r="B77" s="12" t="s">
        <v>168</v>
      </c>
      <c r="C77" s="12">
        <v>11</v>
      </c>
      <c r="D77" s="12" t="s">
        <v>100</v>
      </c>
      <c r="F77" t="s">
        <v>180</v>
      </c>
      <c r="H77" s="16">
        <v>24.024999999999999</v>
      </c>
      <c r="I77" s="11">
        <v>1.2</v>
      </c>
      <c r="J77" s="94">
        <f>CRC!AB77</f>
        <v>131682719.60380682</v>
      </c>
      <c r="K77" s="251">
        <f t="shared" ref="K77:K140" si="10">J77*$K$9</f>
        <v>25414764.883534718</v>
      </c>
      <c r="L77" s="17">
        <f t="shared" si="5"/>
        <v>157097484.48734155</v>
      </c>
      <c r="M77" s="7">
        <f>Optim!D76</f>
        <v>0</v>
      </c>
      <c r="N77" s="94">
        <f>IF(M77&gt;0,0,'Capital Cons'!P77)</f>
        <v>3164356.9912358159</v>
      </c>
      <c r="O77" s="94">
        <f>Funding!E154</f>
        <v>21810941.940918732</v>
      </c>
      <c r="P77" s="251">
        <f t="shared" si="6"/>
        <v>175744069.43702447</v>
      </c>
      <c r="Q77" s="97">
        <f>Deprec!G77</f>
        <v>0.53320202781040771</v>
      </c>
      <c r="R77" s="11">
        <v>2</v>
      </c>
      <c r="S77" s="251">
        <f t="shared" si="7"/>
        <v>93707094.199474543</v>
      </c>
      <c r="T77" s="251">
        <f t="shared" ref="T77:T140" si="11">IF(R77&gt;=$T$9,R77-1,0)*(P77-S77)*Q77</f>
        <v>43742281.552093826</v>
      </c>
      <c r="U77" s="251">
        <f t="shared" si="9"/>
        <v>137449375.75156838</v>
      </c>
      <c r="V77" s="187">
        <f t="shared" si="8"/>
        <v>38294693.685456097</v>
      </c>
    </row>
    <row r="78" spans="1:22" ht="13.9" x14ac:dyDescent="0.4">
      <c r="A78" s="12">
        <v>66</v>
      </c>
      <c r="B78" s="12" t="s">
        <v>45</v>
      </c>
      <c r="C78" s="12">
        <v>12</v>
      </c>
      <c r="D78" s="12" t="s">
        <v>100</v>
      </c>
      <c r="E78" t="s">
        <v>181</v>
      </c>
      <c r="F78" t="s">
        <v>182</v>
      </c>
      <c r="H78" s="16">
        <v>5.7709999999999999</v>
      </c>
      <c r="I78" s="11">
        <v>1</v>
      </c>
      <c r="J78" s="94">
        <f>CRC!AB78</f>
        <v>15362982.109610585</v>
      </c>
      <c r="K78" s="251">
        <f t="shared" si="10"/>
        <v>2965055.5471548429</v>
      </c>
      <c r="L78" s="17">
        <f t="shared" ref="L78:L141" si="12">J78+K78</f>
        <v>18328037.656765427</v>
      </c>
      <c r="M78" s="7">
        <f>Optim!D77</f>
        <v>0</v>
      </c>
      <c r="N78" s="94">
        <f>IF(M78&gt;0,0,'Capital Cons'!P78)</f>
        <v>835973.13749619469</v>
      </c>
      <c r="O78" s="94">
        <f>Funding!E155</f>
        <v>2478468.4743460277</v>
      </c>
      <c r="P78" s="251">
        <f t="shared" ref="P78:P141" si="13">L78-M78-N78+O78</f>
        <v>19970532.993615258</v>
      </c>
      <c r="Q78" s="97">
        <f>Deprec!G78</f>
        <v>0.52527862665142822</v>
      </c>
      <c r="R78" s="11">
        <v>2</v>
      </c>
      <c r="S78" s="251">
        <f t="shared" ref="S78:S141" si="14">Q78*P78</f>
        <v>10490094.144383259</v>
      </c>
      <c r="T78" s="251">
        <f t="shared" si="11"/>
        <v>4979871.8987774309</v>
      </c>
      <c r="U78" s="251">
        <f t="shared" si="9"/>
        <v>15469966.04316069</v>
      </c>
      <c r="V78" s="187">
        <f t="shared" ref="V78:V141" si="15">P78-U78</f>
        <v>4500566.9504545685</v>
      </c>
    </row>
    <row r="79" spans="1:22" ht="13.9" x14ac:dyDescent="0.4">
      <c r="A79" s="12">
        <v>67</v>
      </c>
      <c r="B79" s="12" t="s">
        <v>183</v>
      </c>
      <c r="C79" s="12">
        <v>13</v>
      </c>
      <c r="D79" s="12" t="s">
        <v>100</v>
      </c>
      <c r="E79" t="s">
        <v>184</v>
      </c>
      <c r="F79" t="s">
        <v>185</v>
      </c>
      <c r="H79" s="16">
        <v>78.310400000000001</v>
      </c>
      <c r="I79" s="11">
        <v>1.2</v>
      </c>
      <c r="J79" s="94">
        <f>CRC!AB79</f>
        <v>154395451.66564175</v>
      </c>
      <c r="K79" s="251">
        <f t="shared" si="10"/>
        <v>29798322.171468858</v>
      </c>
      <c r="L79" s="17">
        <f t="shared" si="12"/>
        <v>184193773.83711061</v>
      </c>
      <c r="M79" s="7">
        <f>Optim!D78</f>
        <v>184193773.83711061</v>
      </c>
      <c r="N79" s="94">
        <f>IF(M79&gt;0,0,'Capital Cons'!P79)</f>
        <v>0</v>
      </c>
      <c r="O79" s="94">
        <f>Funding!E156</f>
        <v>0</v>
      </c>
      <c r="P79" s="251">
        <f t="shared" si="13"/>
        <v>0</v>
      </c>
      <c r="Q79" s="97">
        <f>Deprec!G79</f>
        <v>0.5275507365453912</v>
      </c>
      <c r="R79" s="11">
        <v>2</v>
      </c>
      <c r="S79" s="251">
        <f t="shared" si="14"/>
        <v>0</v>
      </c>
      <c r="T79" s="251">
        <f t="shared" si="11"/>
        <v>0</v>
      </c>
      <c r="U79" s="251">
        <f t="shared" si="9"/>
        <v>0</v>
      </c>
      <c r="V79" s="187">
        <f t="shared" si="15"/>
        <v>0</v>
      </c>
    </row>
    <row r="80" spans="1:22" ht="13.9" x14ac:dyDescent="0.4">
      <c r="A80" s="12">
        <v>68</v>
      </c>
      <c r="B80" s="12" t="s">
        <v>183</v>
      </c>
      <c r="C80" s="12">
        <v>13</v>
      </c>
      <c r="D80" s="12" t="s">
        <v>100</v>
      </c>
      <c r="F80" t="s">
        <v>186</v>
      </c>
      <c r="H80" s="16">
        <v>71.682000000000002</v>
      </c>
      <c r="I80" s="11">
        <v>1.2</v>
      </c>
      <c r="J80" s="94">
        <f>CRC!AB80</f>
        <v>125529218.26604119</v>
      </c>
      <c r="K80" s="251">
        <f t="shared" si="10"/>
        <v>24227139.125345949</v>
      </c>
      <c r="L80" s="17">
        <f t="shared" si="12"/>
        <v>149756357.39138713</v>
      </c>
      <c r="M80" s="7">
        <f>Optim!D79</f>
        <v>149756357.39138713</v>
      </c>
      <c r="N80" s="94">
        <f>IF(M80&gt;0,0,'Capital Cons'!P80)</f>
        <v>0</v>
      </c>
      <c r="O80" s="94">
        <f>Funding!E157</f>
        <v>0</v>
      </c>
      <c r="P80" s="251">
        <f t="shared" si="13"/>
        <v>0</v>
      </c>
      <c r="Q80" s="97">
        <f>Deprec!G80</f>
        <v>0.52001794921416855</v>
      </c>
      <c r="R80" s="11">
        <v>1</v>
      </c>
      <c r="S80" s="251">
        <f t="shared" si="14"/>
        <v>0</v>
      </c>
      <c r="T80" s="251">
        <f t="shared" si="11"/>
        <v>0</v>
      </c>
      <c r="U80" s="251">
        <f t="shared" si="9"/>
        <v>0</v>
      </c>
      <c r="V80" s="187">
        <f t="shared" si="15"/>
        <v>0</v>
      </c>
    </row>
    <row r="81" spans="1:22" ht="13.9" x14ac:dyDescent="0.4">
      <c r="A81" s="12">
        <v>69</v>
      </c>
      <c r="B81" s="12" t="s">
        <v>183</v>
      </c>
      <c r="C81" s="12">
        <v>14</v>
      </c>
      <c r="D81" s="12" t="s">
        <v>100</v>
      </c>
      <c r="E81" t="s">
        <v>187</v>
      </c>
      <c r="F81" t="s">
        <v>188</v>
      </c>
      <c r="H81" s="16">
        <v>21.815999999999999</v>
      </c>
      <c r="I81" s="11">
        <v>1.2</v>
      </c>
      <c r="J81" s="94">
        <f>CRC!AB81</f>
        <v>39796650.522965863</v>
      </c>
      <c r="K81" s="251">
        <f t="shared" si="10"/>
        <v>7680753.550932412</v>
      </c>
      <c r="L81" s="17">
        <f t="shared" si="12"/>
        <v>47477404.073898278</v>
      </c>
      <c r="M81" s="7">
        <f>Optim!D80</f>
        <v>47477404.073898278</v>
      </c>
      <c r="N81" s="94">
        <f>IF(M81&gt;0,0,'Capital Cons'!P81)</f>
        <v>0</v>
      </c>
      <c r="O81" s="94">
        <f>Funding!E158</f>
        <v>0</v>
      </c>
      <c r="P81" s="251">
        <f t="shared" si="13"/>
        <v>0</v>
      </c>
      <c r="Q81" s="97">
        <f>Deprec!G81</f>
        <v>0.5228708121664507</v>
      </c>
      <c r="R81" s="11">
        <v>1</v>
      </c>
      <c r="S81" s="251">
        <f t="shared" si="14"/>
        <v>0</v>
      </c>
      <c r="T81" s="251">
        <f t="shared" si="11"/>
        <v>0</v>
      </c>
      <c r="U81" s="251">
        <f t="shared" si="9"/>
        <v>0</v>
      </c>
      <c r="V81" s="187">
        <f t="shared" si="15"/>
        <v>0</v>
      </c>
    </row>
    <row r="82" spans="1:22" ht="13.9" x14ac:dyDescent="0.4">
      <c r="A82" s="12">
        <v>70</v>
      </c>
      <c r="B82" s="12" t="s">
        <v>168</v>
      </c>
      <c r="C82" s="12">
        <v>15</v>
      </c>
      <c r="D82" s="12" t="s">
        <v>100</v>
      </c>
      <c r="E82" t="s">
        <v>189</v>
      </c>
      <c r="F82" t="s">
        <v>190</v>
      </c>
      <c r="H82" s="16">
        <v>4.0385999999999997</v>
      </c>
      <c r="I82" s="11">
        <v>1.2</v>
      </c>
      <c r="J82" s="94">
        <f>CRC!AB82</f>
        <v>11552612.969126984</v>
      </c>
      <c r="K82" s="251">
        <f t="shared" si="10"/>
        <v>2229654.303041508</v>
      </c>
      <c r="L82" s="17">
        <f t="shared" si="12"/>
        <v>13782267.272168493</v>
      </c>
      <c r="M82" s="7">
        <f>Optim!D81</f>
        <v>0</v>
      </c>
      <c r="N82" s="94">
        <f>IF(M82&gt;0,0,'Capital Cons'!P82)</f>
        <v>521429.85402968462</v>
      </c>
      <c r="O82" s="94">
        <f>Funding!E159</f>
        <v>1878941.5879457481</v>
      </c>
      <c r="P82" s="251">
        <f t="shared" si="13"/>
        <v>15139779.006084556</v>
      </c>
      <c r="Q82" s="97">
        <f>Deprec!G82</f>
        <v>0.51685370327671576</v>
      </c>
      <c r="R82" s="11">
        <v>1</v>
      </c>
      <c r="S82" s="251">
        <f t="shared" si="14"/>
        <v>7825050.8460858772</v>
      </c>
      <c r="T82" s="251">
        <f t="shared" si="11"/>
        <v>0</v>
      </c>
      <c r="U82" s="251">
        <f t="shared" si="9"/>
        <v>7825050.8460858772</v>
      </c>
      <c r="V82" s="187">
        <f t="shared" si="15"/>
        <v>7314728.1599986786</v>
      </c>
    </row>
    <row r="83" spans="1:22" ht="13.9" x14ac:dyDescent="0.4">
      <c r="A83" s="12">
        <v>71</v>
      </c>
      <c r="B83" s="12" t="s">
        <v>168</v>
      </c>
      <c r="C83" s="12">
        <v>16</v>
      </c>
      <c r="D83" s="12" t="s">
        <v>100</v>
      </c>
      <c r="E83" t="s">
        <v>191</v>
      </c>
      <c r="F83" t="s">
        <v>192</v>
      </c>
      <c r="H83" s="16">
        <v>9.4649999999999999</v>
      </c>
      <c r="I83" s="11">
        <v>1.2</v>
      </c>
      <c r="J83" s="94">
        <f>CRC!AB83</f>
        <v>58305787.205099583</v>
      </c>
      <c r="K83" s="251">
        <f t="shared" si="10"/>
        <v>11253016.93058422</v>
      </c>
      <c r="L83" s="17">
        <f t="shared" si="12"/>
        <v>69558804.135683805</v>
      </c>
      <c r="M83" s="7">
        <f>Optim!D82</f>
        <v>0</v>
      </c>
      <c r="N83" s="94">
        <f>IF(M83&gt;0,0,'Capital Cons'!P83)</f>
        <v>1241892.7249332999</v>
      </c>
      <c r="O83" s="94">
        <f>Funding!E160</f>
        <v>9679892.9028481152</v>
      </c>
      <c r="P83" s="251">
        <f t="shared" si="13"/>
        <v>77996804.313598618</v>
      </c>
      <c r="Q83" s="97">
        <f>Deprec!G83</f>
        <v>0.55946858295277302</v>
      </c>
      <c r="R83" s="11">
        <v>1.5</v>
      </c>
      <c r="S83" s="251">
        <f t="shared" si="14"/>
        <v>43636761.584173754</v>
      </c>
      <c r="T83" s="251">
        <f t="shared" si="11"/>
        <v>0</v>
      </c>
      <c r="U83" s="251">
        <f t="shared" si="9"/>
        <v>43636761.584173754</v>
      </c>
      <c r="V83" s="187">
        <f t="shared" si="15"/>
        <v>34360042.729424864</v>
      </c>
    </row>
    <row r="84" spans="1:22" ht="13.9" x14ac:dyDescent="0.4">
      <c r="A84" s="12">
        <v>72</v>
      </c>
      <c r="B84" s="12" t="s">
        <v>168</v>
      </c>
      <c r="C84" s="12">
        <v>17</v>
      </c>
      <c r="D84" s="12" t="s">
        <v>100</v>
      </c>
      <c r="E84" t="s">
        <v>193</v>
      </c>
      <c r="F84" t="s">
        <v>194</v>
      </c>
      <c r="H84" s="16">
        <v>1.6990000000000001</v>
      </c>
      <c r="I84" s="11">
        <v>1.2</v>
      </c>
      <c r="J84" s="94">
        <f>CRC!AB84</f>
        <v>11625126.026574161</v>
      </c>
      <c r="K84" s="251">
        <f t="shared" si="10"/>
        <v>2243649.3231288129</v>
      </c>
      <c r="L84" s="17">
        <f t="shared" si="12"/>
        <v>13868775.349702973</v>
      </c>
      <c r="M84" s="7">
        <f>Optim!D83</f>
        <v>0</v>
      </c>
      <c r="N84" s="94">
        <f>IF(M84&gt;0,0,'Capital Cons'!P84)</f>
        <v>239212.52724238453</v>
      </c>
      <c r="O84" s="94">
        <f>Funding!E161</f>
        <v>1931186.6668096697</v>
      </c>
      <c r="P84" s="251">
        <f t="shared" si="13"/>
        <v>15560749.489270259</v>
      </c>
      <c r="Q84" s="97">
        <f>Deprec!G84</f>
        <v>0.53322306460533631</v>
      </c>
      <c r="R84" s="11">
        <v>1</v>
      </c>
      <c r="S84" s="251">
        <f t="shared" si="14"/>
        <v>8297350.5302246092</v>
      </c>
      <c r="T84" s="251">
        <f t="shared" si="11"/>
        <v>0</v>
      </c>
      <c r="U84" s="251">
        <f t="shared" si="9"/>
        <v>8297350.5302246092</v>
      </c>
      <c r="V84" s="187">
        <f t="shared" si="15"/>
        <v>7263398.9590456495</v>
      </c>
    </row>
    <row r="85" spans="1:22" ht="13.9" x14ac:dyDescent="0.4">
      <c r="A85" s="12">
        <v>73</v>
      </c>
      <c r="B85" s="12" t="s">
        <v>168</v>
      </c>
      <c r="C85" s="12">
        <v>17</v>
      </c>
      <c r="D85" s="12" t="s">
        <v>100</v>
      </c>
      <c r="F85" t="s">
        <v>195</v>
      </c>
      <c r="H85" s="16">
        <v>4</v>
      </c>
      <c r="I85" s="11">
        <v>1.2</v>
      </c>
      <c r="J85" s="94">
        <f>CRC!AB85</f>
        <v>30659040.249342188</v>
      </c>
      <c r="K85" s="251">
        <f t="shared" si="10"/>
        <v>5917194.7681230428</v>
      </c>
      <c r="L85" s="17">
        <f t="shared" si="12"/>
        <v>36576235.017465234</v>
      </c>
      <c r="M85" s="7">
        <f>Optim!D84</f>
        <v>0</v>
      </c>
      <c r="N85" s="94">
        <f>IF(M85&gt;0,0,'Capital Cons'!P85)</f>
        <v>576002.22544761014</v>
      </c>
      <c r="O85" s="94">
        <f>Funding!E162</f>
        <v>5100909.7265701918</v>
      </c>
      <c r="P85" s="251">
        <f t="shared" si="13"/>
        <v>41101142.518587813</v>
      </c>
      <c r="Q85" s="97">
        <f>Deprec!G85</f>
        <v>0.58149097053643017</v>
      </c>
      <c r="R85" s="11">
        <v>1</v>
      </c>
      <c r="S85" s="251">
        <f t="shared" si="14"/>
        <v>23899943.253289763</v>
      </c>
      <c r="T85" s="251">
        <f t="shared" si="11"/>
        <v>0</v>
      </c>
      <c r="U85" s="251">
        <f t="shared" si="9"/>
        <v>23899943.253289763</v>
      </c>
      <c r="V85" s="187">
        <f t="shared" si="15"/>
        <v>17201199.26529805</v>
      </c>
    </row>
    <row r="86" spans="1:22" ht="13.9" x14ac:dyDescent="0.4">
      <c r="A86" s="12">
        <v>74</v>
      </c>
      <c r="B86" s="12" t="s">
        <v>168</v>
      </c>
      <c r="C86" s="12">
        <v>18</v>
      </c>
      <c r="D86" s="12" t="s">
        <v>100</v>
      </c>
      <c r="E86" t="s">
        <v>196</v>
      </c>
      <c r="F86" t="s">
        <v>197</v>
      </c>
      <c r="H86" s="16">
        <v>1.8260000000000001</v>
      </c>
      <c r="I86" s="11">
        <v>1.2</v>
      </c>
      <c r="J86" s="94">
        <f>CRC!AB86</f>
        <v>8248662.554020429</v>
      </c>
      <c r="K86" s="251">
        <f t="shared" si="10"/>
        <v>1591991.8729259428</v>
      </c>
      <c r="L86" s="17">
        <f t="shared" si="12"/>
        <v>9840654.4269463718</v>
      </c>
      <c r="M86" s="7">
        <f>Optim!D85</f>
        <v>0</v>
      </c>
      <c r="N86" s="94">
        <f>IF(M86&gt;0,0,'Capital Cons'!P86)</f>
        <v>235757.66687916708</v>
      </c>
      <c r="O86" s="94">
        <f>Funding!E163</f>
        <v>1360927.6248067138</v>
      </c>
      <c r="P86" s="251">
        <f t="shared" si="13"/>
        <v>10965824.384873917</v>
      </c>
      <c r="Q86" s="97">
        <f>Deprec!G86</f>
        <v>0.51642207918755823</v>
      </c>
      <c r="R86" s="11">
        <v>1</v>
      </c>
      <c r="S86" s="251">
        <f t="shared" si="14"/>
        <v>5662993.8288422152</v>
      </c>
      <c r="T86" s="251">
        <f t="shared" si="11"/>
        <v>0</v>
      </c>
      <c r="U86" s="251">
        <f t="shared" si="9"/>
        <v>5662993.8288422152</v>
      </c>
      <c r="V86" s="187">
        <f t="shared" si="15"/>
        <v>5302830.5560317021</v>
      </c>
    </row>
    <row r="87" spans="1:22" ht="13.9" x14ac:dyDescent="0.4">
      <c r="A87" s="12">
        <v>75</v>
      </c>
      <c r="B87" s="12" t="s">
        <v>168</v>
      </c>
      <c r="C87" s="12">
        <v>19</v>
      </c>
      <c r="D87" s="12" t="s">
        <v>100</v>
      </c>
      <c r="E87" t="s">
        <v>198</v>
      </c>
      <c r="F87" t="s">
        <v>199</v>
      </c>
      <c r="H87" s="16">
        <v>1.05491</v>
      </c>
      <c r="I87" s="11">
        <v>1.2</v>
      </c>
      <c r="J87" s="94">
        <f>CRC!AB87</f>
        <v>3404714.508471244</v>
      </c>
      <c r="K87" s="251">
        <f t="shared" si="10"/>
        <v>657109.90013495006</v>
      </c>
      <c r="L87" s="17">
        <f t="shared" si="12"/>
        <v>4061824.408606194</v>
      </c>
      <c r="M87" s="7">
        <f>Optim!D86</f>
        <v>0</v>
      </c>
      <c r="N87" s="94">
        <f>IF(M87&gt;0,0,'Capital Cons'!P87)</f>
        <v>136201.05167990262</v>
      </c>
      <c r="O87" s="94">
        <f>Funding!E164</f>
        <v>556225.5799811508</v>
      </c>
      <c r="P87" s="251">
        <f t="shared" si="13"/>
        <v>4481848.9369074423</v>
      </c>
      <c r="Q87" s="97">
        <f>Deprec!G87</f>
        <v>0.5029597612644916</v>
      </c>
      <c r="R87" s="11">
        <v>1</v>
      </c>
      <c r="S87" s="251">
        <f t="shared" si="14"/>
        <v>2254189.6713304827</v>
      </c>
      <c r="T87" s="251">
        <f t="shared" si="11"/>
        <v>0</v>
      </c>
      <c r="U87" s="251">
        <f t="shared" si="9"/>
        <v>2254189.6713304827</v>
      </c>
      <c r="V87" s="187">
        <f t="shared" si="15"/>
        <v>2227659.2655769596</v>
      </c>
    </row>
    <row r="88" spans="1:22" ht="13.9" x14ac:dyDescent="0.4">
      <c r="A88" s="12">
        <v>76</v>
      </c>
      <c r="B88" s="12" t="s">
        <v>48</v>
      </c>
      <c r="C88" s="12">
        <v>20</v>
      </c>
      <c r="D88" s="12" t="s">
        <v>100</v>
      </c>
      <c r="E88" t="s">
        <v>200</v>
      </c>
      <c r="F88" t="s">
        <v>201</v>
      </c>
      <c r="H88" s="16">
        <v>0.97499999999999998</v>
      </c>
      <c r="I88" s="11">
        <v>1.2</v>
      </c>
      <c r="J88" s="94">
        <f>CRC!AB88</f>
        <v>4039581.2674746993</v>
      </c>
      <c r="K88" s="251">
        <f t="shared" si="10"/>
        <v>779639.18462261697</v>
      </c>
      <c r="L88" s="17">
        <f t="shared" si="12"/>
        <v>4819220.4520973163</v>
      </c>
      <c r="M88" s="7">
        <f>Optim!D87</f>
        <v>0</v>
      </c>
      <c r="N88" s="94">
        <f>IF(M88&gt;0,0,'Capital Cons'!P88)</f>
        <v>160553.99704015642</v>
      </c>
      <c r="O88" s="94">
        <f>Funding!E165</f>
        <v>660091.2047078883</v>
      </c>
      <c r="P88" s="251">
        <f t="shared" si="13"/>
        <v>5318757.659765048</v>
      </c>
      <c r="Q88" s="97">
        <f>Deprec!G88</f>
        <v>0.55976650479762202</v>
      </c>
      <c r="R88" s="11">
        <v>1</v>
      </c>
      <c r="S88" s="251">
        <f t="shared" si="14"/>
        <v>2977262.3850722606</v>
      </c>
      <c r="T88" s="251">
        <f t="shared" si="11"/>
        <v>0</v>
      </c>
      <c r="U88" s="251">
        <f t="shared" si="9"/>
        <v>2977262.3850722606</v>
      </c>
      <c r="V88" s="187">
        <f t="shared" si="15"/>
        <v>2341495.2746927873</v>
      </c>
    </row>
    <row r="89" spans="1:22" ht="13.9" x14ac:dyDescent="0.4">
      <c r="A89" s="12">
        <v>77</v>
      </c>
      <c r="B89" s="12" t="s">
        <v>48</v>
      </c>
      <c r="C89" s="12">
        <v>20</v>
      </c>
      <c r="D89" s="12" t="s">
        <v>100</v>
      </c>
      <c r="F89" t="s">
        <v>202</v>
      </c>
      <c r="H89" s="16">
        <v>24.760999999999999</v>
      </c>
      <c r="I89" s="11">
        <v>1.2</v>
      </c>
      <c r="J89" s="94">
        <f>CRC!AB89</f>
        <v>84548823.252820939</v>
      </c>
      <c r="K89" s="251">
        <f t="shared" si="10"/>
        <v>16317922.887794442</v>
      </c>
      <c r="L89" s="17">
        <f t="shared" si="12"/>
        <v>100866746.14061537</v>
      </c>
      <c r="M89" s="7">
        <f>Optim!D88</f>
        <v>0</v>
      </c>
      <c r="N89" s="94">
        <f>IF(M89&gt;0,0,'Capital Cons'!P89)</f>
        <v>3196930.7719578622</v>
      </c>
      <c r="O89" s="94">
        <f>Funding!E166</f>
        <v>13838935.822569665</v>
      </c>
      <c r="P89" s="251">
        <f t="shared" si="13"/>
        <v>111508751.19122718</v>
      </c>
      <c r="Q89" s="97">
        <f>Deprec!G89</f>
        <v>0.57719839585042487</v>
      </c>
      <c r="R89" s="11">
        <v>1</v>
      </c>
      <c r="S89" s="251">
        <f t="shared" si="14"/>
        <v>64362672.310860485</v>
      </c>
      <c r="T89" s="251">
        <f t="shared" si="11"/>
        <v>0</v>
      </c>
      <c r="U89" s="251">
        <f t="shared" si="9"/>
        <v>64362672.310860485</v>
      </c>
      <c r="V89" s="187">
        <f t="shared" si="15"/>
        <v>47146078.880366698</v>
      </c>
    </row>
    <row r="90" spans="1:22" ht="13.9" x14ac:dyDescent="0.4">
      <c r="A90" s="12">
        <v>78</v>
      </c>
      <c r="B90" s="12" t="s">
        <v>48</v>
      </c>
      <c r="C90" s="12">
        <v>20</v>
      </c>
      <c r="D90" s="12" t="s">
        <v>100</v>
      </c>
      <c r="F90" t="s">
        <v>203</v>
      </c>
      <c r="H90" s="16">
        <v>0.95399999999999996</v>
      </c>
      <c r="I90" s="11">
        <v>1.2</v>
      </c>
      <c r="J90" s="94">
        <f>CRC!AB90</f>
        <v>3150578.1655397657</v>
      </c>
      <c r="K90" s="251">
        <f t="shared" si="10"/>
        <v>608061.58594917483</v>
      </c>
      <c r="L90" s="17">
        <f t="shared" si="12"/>
        <v>3758639.7514889408</v>
      </c>
      <c r="M90" s="7">
        <f>Optim!D89</f>
        <v>0</v>
      </c>
      <c r="N90" s="94">
        <f>IF(M90&gt;0,0,'Capital Cons'!P90)</f>
        <v>123172.40646370505</v>
      </c>
      <c r="O90" s="94">
        <f>Funding!E167</f>
        <v>515113.07851818553</v>
      </c>
      <c r="P90" s="251">
        <f t="shared" si="13"/>
        <v>4150580.4235434216</v>
      </c>
      <c r="Q90" s="97">
        <f>Deprec!G90</f>
        <v>0.5585720207759276</v>
      </c>
      <c r="R90" s="11">
        <v>1</v>
      </c>
      <c r="S90" s="251">
        <f t="shared" si="14"/>
        <v>2318398.0945716542</v>
      </c>
      <c r="T90" s="251">
        <f t="shared" si="11"/>
        <v>0</v>
      </c>
      <c r="U90" s="251">
        <f t="shared" si="9"/>
        <v>2318398.0945716542</v>
      </c>
      <c r="V90" s="187">
        <f t="shared" si="15"/>
        <v>1832182.3289717673</v>
      </c>
    </row>
    <row r="91" spans="1:22" ht="13.9" x14ac:dyDescent="0.4">
      <c r="A91" s="12">
        <v>79</v>
      </c>
      <c r="B91" s="12" t="s">
        <v>48</v>
      </c>
      <c r="C91" s="12">
        <v>20</v>
      </c>
      <c r="D91" s="12" t="s">
        <v>100</v>
      </c>
      <c r="F91" t="s">
        <v>204</v>
      </c>
      <c r="H91" s="16">
        <v>27.468</v>
      </c>
      <c r="I91" s="11">
        <v>1.2</v>
      </c>
      <c r="J91" s="94">
        <f>CRC!AB91</f>
        <v>96680322.352283597</v>
      </c>
      <c r="K91" s="251">
        <f t="shared" si="10"/>
        <v>18659302.213990733</v>
      </c>
      <c r="L91" s="17">
        <f t="shared" si="12"/>
        <v>115339624.56627433</v>
      </c>
      <c r="M91" s="7">
        <f>Optim!D90</f>
        <v>0</v>
      </c>
      <c r="N91" s="94">
        <f>IF(M91&gt;0,0,'Capital Cons'!P91)</f>
        <v>3665547.8565927148</v>
      </c>
      <c r="O91" s="94">
        <f>Funding!E168</f>
        <v>15823213.904896399</v>
      </c>
      <c r="P91" s="251">
        <f t="shared" si="13"/>
        <v>127497290.61457801</v>
      </c>
      <c r="Q91" s="97">
        <f>Deprec!G91</f>
        <v>0.58197685566886836</v>
      </c>
      <c r="R91" s="11">
        <v>2</v>
      </c>
      <c r="S91" s="251">
        <f t="shared" si="14"/>
        <v>74200472.298172027</v>
      </c>
      <c r="T91" s="251">
        <f t="shared" si="11"/>
        <v>31017514.740936905</v>
      </c>
      <c r="U91" s="251">
        <f t="shared" si="9"/>
        <v>105217987.03910893</v>
      </c>
      <c r="V91" s="187">
        <f t="shared" si="15"/>
        <v>22279303.575469077</v>
      </c>
    </row>
    <row r="92" spans="1:22" ht="13.9" x14ac:dyDescent="0.4">
      <c r="A92" s="12">
        <v>80</v>
      </c>
      <c r="B92" s="12" t="s">
        <v>48</v>
      </c>
      <c r="C92" s="12">
        <v>20</v>
      </c>
      <c r="D92" s="12" t="s">
        <v>100</v>
      </c>
      <c r="F92" t="s">
        <v>205</v>
      </c>
      <c r="H92" s="16">
        <v>2.41</v>
      </c>
      <c r="I92" s="11">
        <v>1.2</v>
      </c>
      <c r="J92" s="94">
        <f>CRC!AB92</f>
        <v>6453815.0524459835</v>
      </c>
      <c r="K92" s="251">
        <f t="shared" si="10"/>
        <v>1245586.3051220749</v>
      </c>
      <c r="L92" s="17">
        <f t="shared" si="12"/>
        <v>7699401.3575680582</v>
      </c>
      <c r="M92" s="7">
        <f>Optim!D91</f>
        <v>0</v>
      </c>
      <c r="N92" s="94">
        <f>IF(M92&gt;0,0,'Capital Cons'!P92)</f>
        <v>311158.80458860501</v>
      </c>
      <c r="O92" s="94">
        <f>Funding!E169</f>
        <v>1046847.62786059</v>
      </c>
      <c r="P92" s="251">
        <f t="shared" si="13"/>
        <v>8435090.1808400434</v>
      </c>
      <c r="Q92" s="97">
        <f>Deprec!G92</f>
        <v>0.56459246156422127</v>
      </c>
      <c r="R92" s="11">
        <v>2</v>
      </c>
      <c r="S92" s="251">
        <f t="shared" si="14"/>
        <v>4762388.328716672</v>
      </c>
      <c r="T92" s="251">
        <f t="shared" si="11"/>
        <v>2073579.7792818088</v>
      </c>
      <c r="U92" s="251">
        <f t="shared" si="9"/>
        <v>6835968.107998481</v>
      </c>
      <c r="V92" s="187">
        <f t="shared" si="15"/>
        <v>1599122.0728415623</v>
      </c>
    </row>
    <row r="93" spans="1:22" ht="13.9" x14ac:dyDescent="0.4">
      <c r="A93" s="12">
        <v>81</v>
      </c>
      <c r="B93" s="12" t="s">
        <v>48</v>
      </c>
      <c r="C93" s="12">
        <v>21</v>
      </c>
      <c r="D93" s="12" t="s">
        <v>100</v>
      </c>
      <c r="E93" t="s">
        <v>206</v>
      </c>
      <c r="F93" t="s">
        <v>207</v>
      </c>
      <c r="H93" s="16">
        <v>1.111</v>
      </c>
      <c r="I93" s="11">
        <v>1.2</v>
      </c>
      <c r="J93" s="94">
        <f>CRC!AB93</f>
        <v>5805452.4645831101</v>
      </c>
      <c r="K93" s="251">
        <f t="shared" si="10"/>
        <v>1120452.3256645403</v>
      </c>
      <c r="L93" s="17">
        <f t="shared" si="12"/>
        <v>6925904.7902476508</v>
      </c>
      <c r="M93" s="7">
        <f>Optim!D92</f>
        <v>0</v>
      </c>
      <c r="N93" s="94">
        <f>IF(M93&gt;0,0,'Capital Cons'!P93)</f>
        <v>143442.91779997514</v>
      </c>
      <c r="O93" s="94">
        <f>Funding!E170</f>
        <v>961013.94496901683</v>
      </c>
      <c r="P93" s="251">
        <f t="shared" si="13"/>
        <v>7743475.8174166931</v>
      </c>
      <c r="Q93" s="97">
        <f>Deprec!G93</f>
        <v>0.61408191854000294</v>
      </c>
      <c r="R93" s="11">
        <v>2</v>
      </c>
      <c r="S93" s="251">
        <f t="shared" si="14"/>
        <v>4755128.4861273607</v>
      </c>
      <c r="T93" s="251">
        <f t="shared" si="11"/>
        <v>1835090.0624620509</v>
      </c>
      <c r="U93" s="251">
        <f t="shared" si="9"/>
        <v>6590218.5485894121</v>
      </c>
      <c r="V93" s="187">
        <f t="shared" si="15"/>
        <v>1153257.268827281</v>
      </c>
    </row>
    <row r="94" spans="1:22" ht="13.9" x14ac:dyDescent="0.4">
      <c r="A94" s="12">
        <v>82</v>
      </c>
      <c r="B94" s="12" t="s">
        <v>48</v>
      </c>
      <c r="C94" s="12">
        <v>22</v>
      </c>
      <c r="D94" s="12" t="s">
        <v>100</v>
      </c>
      <c r="E94" t="s">
        <v>208</v>
      </c>
      <c r="F94" t="s">
        <v>209</v>
      </c>
      <c r="H94" s="16">
        <v>11.034000000000001</v>
      </c>
      <c r="I94" s="11">
        <v>1.2</v>
      </c>
      <c r="J94" s="94">
        <f>CRC!AB94</f>
        <v>33810827.616592281</v>
      </c>
      <c r="K94" s="251">
        <f t="shared" si="10"/>
        <v>6525489.7300023101</v>
      </c>
      <c r="L94" s="17">
        <f t="shared" si="12"/>
        <v>40336317.346594587</v>
      </c>
      <c r="M94" s="7">
        <f>Optim!D93</f>
        <v>0</v>
      </c>
      <c r="N94" s="94">
        <f>IF(M94&gt;0,0,'Capital Cons'!P94)</f>
        <v>1424616.7011745507</v>
      </c>
      <c r="O94" s="94">
        <f>Funding!E171</f>
        <v>5513438.5781977773</v>
      </c>
      <c r="P94" s="251">
        <f t="shared" si="13"/>
        <v>44425139.223617814</v>
      </c>
      <c r="Q94" s="97">
        <f>Deprec!G94</f>
        <v>0.57071366542500657</v>
      </c>
      <c r="R94" s="11">
        <v>1</v>
      </c>
      <c r="S94" s="251">
        <f t="shared" si="14"/>
        <v>25354034.043327153</v>
      </c>
      <c r="T94" s="251">
        <f t="shared" si="11"/>
        <v>0</v>
      </c>
      <c r="U94" s="251">
        <f t="shared" si="9"/>
        <v>25354034.043327153</v>
      </c>
      <c r="V94" s="187">
        <f t="shared" si="15"/>
        <v>19071105.180290662</v>
      </c>
    </row>
    <row r="95" spans="1:22" ht="13.9" x14ac:dyDescent="0.4">
      <c r="A95" s="12">
        <v>83</v>
      </c>
      <c r="B95" s="12" t="s">
        <v>48</v>
      </c>
      <c r="C95" s="12">
        <v>22</v>
      </c>
      <c r="D95" s="12" t="s">
        <v>100</v>
      </c>
      <c r="F95" t="s">
        <v>210</v>
      </c>
      <c r="H95" s="16">
        <v>1.0820000000000001</v>
      </c>
      <c r="I95" s="11">
        <v>1.2</v>
      </c>
      <c r="J95" s="94">
        <f>CRC!AB95</f>
        <v>3012981.3213914717</v>
      </c>
      <c r="K95" s="251">
        <f t="shared" si="10"/>
        <v>581505.39502855402</v>
      </c>
      <c r="L95" s="17">
        <f t="shared" si="12"/>
        <v>3594486.7164200256</v>
      </c>
      <c r="M95" s="7">
        <f>Optim!D94</f>
        <v>0</v>
      </c>
      <c r="N95" s="94">
        <f>IF(M95&gt;0,0,'Capital Cons'!P95)</f>
        <v>139698.68322193803</v>
      </c>
      <c r="O95" s="94">
        <f>Funding!E172</f>
        <v>489512.44242192502</v>
      </c>
      <c r="P95" s="251">
        <f t="shared" si="13"/>
        <v>3944300.4756200127</v>
      </c>
      <c r="Q95" s="97">
        <f>Deprec!G95</f>
        <v>0.57929399995181052</v>
      </c>
      <c r="R95" s="11">
        <v>1</v>
      </c>
      <c r="S95" s="251">
        <f t="shared" si="14"/>
        <v>2284909.599533746</v>
      </c>
      <c r="T95" s="251">
        <f t="shared" si="11"/>
        <v>0</v>
      </c>
      <c r="U95" s="251">
        <f t="shared" si="9"/>
        <v>2284909.599533746</v>
      </c>
      <c r="V95" s="187">
        <f t="shared" si="15"/>
        <v>1659390.8760862667</v>
      </c>
    </row>
    <row r="96" spans="1:22" ht="13.9" x14ac:dyDescent="0.4">
      <c r="A96" s="12">
        <v>84</v>
      </c>
      <c r="B96" s="12" t="s">
        <v>211</v>
      </c>
      <c r="C96" s="12">
        <v>23</v>
      </c>
      <c r="D96" s="12" t="s">
        <v>100</v>
      </c>
      <c r="E96" t="s">
        <v>212</v>
      </c>
      <c r="F96" t="s">
        <v>213</v>
      </c>
      <c r="H96" s="16">
        <v>41.902999999999999</v>
      </c>
      <c r="I96" s="11">
        <v>1.3</v>
      </c>
      <c r="J96" s="94">
        <f>CRC!AB96</f>
        <v>152163064.53588736</v>
      </c>
      <c r="K96" s="251">
        <f t="shared" si="10"/>
        <v>29367471.455426261</v>
      </c>
      <c r="L96" s="17">
        <f t="shared" si="12"/>
        <v>181530535.99131364</v>
      </c>
      <c r="M96" s="7">
        <f>Optim!D95</f>
        <v>0</v>
      </c>
      <c r="N96" s="94">
        <f>IF(M96&gt;0,0,'Capital Cons'!P96)</f>
        <v>7660818.8205110803</v>
      </c>
      <c r="O96" s="94">
        <f>Funding!E173</f>
        <v>24635777.679448977</v>
      </c>
      <c r="P96" s="251">
        <f t="shared" si="13"/>
        <v>198505494.85025156</v>
      </c>
      <c r="Q96" s="97">
        <f>Deprec!G96</f>
        <v>0.50079455189894018</v>
      </c>
      <c r="R96" s="11">
        <v>1</v>
      </c>
      <c r="S96" s="251">
        <f t="shared" si="14"/>
        <v>99410470.343009099</v>
      </c>
      <c r="T96" s="251">
        <f t="shared" si="11"/>
        <v>0</v>
      </c>
      <c r="U96" s="251">
        <f t="shared" si="9"/>
        <v>99410470.343009099</v>
      </c>
      <c r="V96" s="187">
        <f t="shared" si="15"/>
        <v>99095024.507242456</v>
      </c>
    </row>
    <row r="97" spans="1:22" ht="13.9" x14ac:dyDescent="0.4">
      <c r="A97" s="12">
        <v>85</v>
      </c>
      <c r="B97" s="12" t="s">
        <v>211</v>
      </c>
      <c r="C97" s="12">
        <v>23</v>
      </c>
      <c r="D97" s="12" t="s">
        <v>100</v>
      </c>
      <c r="F97" t="s">
        <v>214</v>
      </c>
      <c r="H97" s="16">
        <v>64.180199999999999</v>
      </c>
      <c r="I97" s="11">
        <v>1.3</v>
      </c>
      <c r="J97" s="94">
        <f>CRC!AB97</f>
        <v>188388250.60027277</v>
      </c>
      <c r="K97" s="251">
        <f t="shared" si="10"/>
        <v>36358932.365852647</v>
      </c>
      <c r="L97" s="17">
        <f t="shared" si="12"/>
        <v>224747182.96612543</v>
      </c>
      <c r="M97" s="7">
        <f>Optim!D96</f>
        <v>0</v>
      </c>
      <c r="N97" s="94">
        <f>IF(M97&gt;0,0,'Capital Cons'!P97)</f>
        <v>11829237.23784329</v>
      </c>
      <c r="O97" s="94">
        <f>Funding!E174</f>
        <v>30168561.036848497</v>
      </c>
      <c r="P97" s="251">
        <f t="shared" si="13"/>
        <v>243086506.76513064</v>
      </c>
      <c r="Q97" s="97">
        <f>Deprec!G97</f>
        <v>0.4612505477582648</v>
      </c>
      <c r="R97" s="11">
        <v>1</v>
      </c>
      <c r="S97" s="251">
        <f t="shared" si="14"/>
        <v>112123784.39805965</v>
      </c>
      <c r="T97" s="251">
        <f t="shared" si="11"/>
        <v>0</v>
      </c>
      <c r="U97" s="251">
        <f t="shared" si="9"/>
        <v>112123784.39805965</v>
      </c>
      <c r="V97" s="187">
        <f t="shared" si="15"/>
        <v>130962722.36707099</v>
      </c>
    </row>
    <row r="98" spans="1:22" ht="13.9" x14ac:dyDescent="0.4">
      <c r="A98" s="12">
        <v>86</v>
      </c>
      <c r="B98" s="12" t="s">
        <v>211</v>
      </c>
      <c r="C98" s="12">
        <v>23</v>
      </c>
      <c r="D98" s="12" t="s">
        <v>100</v>
      </c>
      <c r="F98" t="s">
        <v>215</v>
      </c>
      <c r="H98" s="16">
        <v>74.177800000000005</v>
      </c>
      <c r="I98" s="11">
        <v>1.3</v>
      </c>
      <c r="J98" s="94">
        <f>CRC!AB98</f>
        <v>214142662.08027256</v>
      </c>
      <c r="K98" s="251">
        <f t="shared" si="10"/>
        <v>41329533.781492606</v>
      </c>
      <c r="L98" s="17">
        <f t="shared" si="12"/>
        <v>255472195.86176515</v>
      </c>
      <c r="M98" s="7">
        <f>Optim!D97</f>
        <v>0</v>
      </c>
      <c r="N98" s="94">
        <f>IF(M98&gt;0,0,'Capital Cons'!P98)</f>
        <v>13601862.694187447</v>
      </c>
      <c r="O98" s="94">
        <f>Funding!E175</f>
        <v>34270854.362276025</v>
      </c>
      <c r="P98" s="251">
        <f t="shared" si="13"/>
        <v>276141187.5298537</v>
      </c>
      <c r="Q98" s="97">
        <f>Deprec!G98</f>
        <v>0.45994041557589377</v>
      </c>
      <c r="R98" s="11">
        <v>1.5</v>
      </c>
      <c r="S98" s="251">
        <f t="shared" si="14"/>
        <v>127008492.55010173</v>
      </c>
      <c r="T98" s="251">
        <f t="shared" si="11"/>
        <v>0</v>
      </c>
      <c r="U98" s="251">
        <f t="shared" si="9"/>
        <v>127008492.55010173</v>
      </c>
      <c r="V98" s="187">
        <f t="shared" si="15"/>
        <v>149132694.97975197</v>
      </c>
    </row>
    <row r="99" spans="1:22" ht="13.9" x14ac:dyDescent="0.4">
      <c r="A99" s="12">
        <v>87</v>
      </c>
      <c r="B99" s="12" t="s">
        <v>211</v>
      </c>
      <c r="C99" s="12">
        <v>23</v>
      </c>
      <c r="D99" s="12" t="s">
        <v>100</v>
      </c>
      <c r="F99" t="s">
        <v>216</v>
      </c>
      <c r="H99" s="16">
        <v>48.414000000000001</v>
      </c>
      <c r="I99" s="11">
        <v>1.3</v>
      </c>
      <c r="J99" s="94">
        <f>CRC!AB99</f>
        <v>134595958.12574491</v>
      </c>
      <c r="K99" s="251">
        <f t="shared" si="10"/>
        <v>25977019.918268766</v>
      </c>
      <c r="L99" s="17">
        <f t="shared" si="12"/>
        <v>160572978.04401368</v>
      </c>
      <c r="M99" s="7">
        <f>Optim!D98</f>
        <v>0</v>
      </c>
      <c r="N99" s="94">
        <f>IF(M99&gt;0,0,'Capital Cons'!P99)</f>
        <v>10318295.297855601</v>
      </c>
      <c r="O99" s="94">
        <f>Funding!E176</f>
        <v>21289739.350033831</v>
      </c>
      <c r="P99" s="251">
        <f t="shared" si="13"/>
        <v>171544422.09619188</v>
      </c>
      <c r="Q99" s="97">
        <f>Deprec!G99</f>
        <v>0.46001980495264816</v>
      </c>
      <c r="R99" s="11">
        <v>1</v>
      </c>
      <c r="S99" s="251">
        <f t="shared" si="14"/>
        <v>78913831.593404934</v>
      </c>
      <c r="T99" s="251">
        <f t="shared" si="11"/>
        <v>0</v>
      </c>
      <c r="U99" s="251">
        <f t="shared" si="9"/>
        <v>78913831.593404934</v>
      </c>
      <c r="V99" s="187">
        <f t="shared" si="15"/>
        <v>92630590.502786949</v>
      </c>
    </row>
    <row r="100" spans="1:22" ht="13.9" x14ac:dyDescent="0.4">
      <c r="A100" s="12">
        <v>88</v>
      </c>
      <c r="B100" s="12" t="s">
        <v>211</v>
      </c>
      <c r="C100" s="12">
        <v>23</v>
      </c>
      <c r="D100" s="12" t="s">
        <v>100</v>
      </c>
      <c r="F100" t="s">
        <v>217</v>
      </c>
      <c r="H100" s="16">
        <v>3.2810000000000001</v>
      </c>
      <c r="I100" s="11">
        <v>1.3</v>
      </c>
      <c r="J100" s="94">
        <f>CRC!AB100</f>
        <v>15574375.593096647</v>
      </c>
      <c r="K100" s="251">
        <f t="shared" si="10"/>
        <v>3005854.489467653</v>
      </c>
      <c r="L100" s="17">
        <f t="shared" si="12"/>
        <v>18580230.082564302</v>
      </c>
      <c r="M100" s="7">
        <f>Optim!D99</f>
        <v>0</v>
      </c>
      <c r="N100" s="94">
        <f>IF(M100&gt;0,0,'Capital Cons'!P100)</f>
        <v>737811.4879246254</v>
      </c>
      <c r="O100" s="94">
        <f>Funding!E177</f>
        <v>2528110.5008608359</v>
      </c>
      <c r="P100" s="251">
        <f t="shared" si="13"/>
        <v>20370529.095500514</v>
      </c>
      <c r="Q100" s="97">
        <f>Deprec!G100</f>
        <v>0.45728974154970853</v>
      </c>
      <c r="R100" s="11">
        <v>2</v>
      </c>
      <c r="S100" s="251">
        <f t="shared" si="14"/>
        <v>9315233.9853122476</v>
      </c>
      <c r="T100" s="251">
        <f t="shared" si="11"/>
        <v>5055473.0436937483</v>
      </c>
      <c r="U100" s="251">
        <f t="shared" si="9"/>
        <v>14370707.029005997</v>
      </c>
      <c r="V100" s="187">
        <f t="shared" si="15"/>
        <v>5999822.066494517</v>
      </c>
    </row>
    <row r="101" spans="1:22" ht="13.9" x14ac:dyDescent="0.4">
      <c r="A101" s="12">
        <v>89</v>
      </c>
      <c r="B101" s="12" t="s">
        <v>211</v>
      </c>
      <c r="C101" s="12">
        <v>23</v>
      </c>
      <c r="D101" s="12" t="s">
        <v>100</v>
      </c>
      <c r="F101" t="s">
        <v>218</v>
      </c>
      <c r="H101" s="16">
        <v>51.125999999999998</v>
      </c>
      <c r="I101" s="11">
        <v>1.3</v>
      </c>
      <c r="J101" s="94">
        <f>CRC!AB101</f>
        <v>146845206.97509676</v>
      </c>
      <c r="K101" s="251">
        <f t="shared" si="10"/>
        <v>28341124.946193676</v>
      </c>
      <c r="L101" s="17">
        <f t="shared" si="12"/>
        <v>175186331.92129043</v>
      </c>
      <c r="M101" s="7">
        <f>Optim!D100</f>
        <v>0</v>
      </c>
      <c r="N101" s="94">
        <f>IF(M101&gt;0,0,'Capital Cons'!P101)</f>
        <v>9290019.871513661</v>
      </c>
      <c r="O101" s="94">
        <f>Funding!E178</f>
        <v>23506017.770097967</v>
      </c>
      <c r="P101" s="251">
        <f t="shared" si="13"/>
        <v>189402329.81987473</v>
      </c>
      <c r="Q101" s="97">
        <f>Deprec!G101</f>
        <v>0.46285037318973438</v>
      </c>
      <c r="R101" s="11">
        <v>2</v>
      </c>
      <c r="S101" s="251">
        <f t="shared" si="14"/>
        <v>87664939.040134177</v>
      </c>
      <c r="T101" s="251">
        <f t="shared" si="11"/>
        <v>47089189.289752759</v>
      </c>
      <c r="U101" s="251">
        <f t="shared" si="9"/>
        <v>134754128.32988694</v>
      </c>
      <c r="V101" s="187">
        <f t="shared" si="15"/>
        <v>54648201.489987791</v>
      </c>
    </row>
    <row r="102" spans="1:22" ht="13.9" x14ac:dyDescent="0.4">
      <c r="A102" s="12">
        <v>90</v>
      </c>
      <c r="B102" s="12" t="s">
        <v>211</v>
      </c>
      <c r="C102" s="12">
        <v>23</v>
      </c>
      <c r="D102" s="12" t="s">
        <v>100</v>
      </c>
      <c r="F102" t="s">
        <v>219</v>
      </c>
      <c r="H102" s="16">
        <v>51.058999999999997</v>
      </c>
      <c r="I102" s="11">
        <v>1.3</v>
      </c>
      <c r="J102" s="94">
        <f>CRC!AB102</f>
        <v>149608713.86378455</v>
      </c>
      <c r="K102" s="251">
        <f t="shared" si="10"/>
        <v>28874481.775710419</v>
      </c>
      <c r="L102" s="17">
        <f t="shared" si="12"/>
        <v>178483195.63949496</v>
      </c>
      <c r="M102" s="7">
        <f>Optim!D101</f>
        <v>0</v>
      </c>
      <c r="N102" s="94">
        <f>IF(M102&gt;0,0,'Capital Cons'!P102)</f>
        <v>9211051.1598144807</v>
      </c>
      <c r="O102" s="94">
        <f>Funding!E179</f>
        <v>23984342.912506081</v>
      </c>
      <c r="P102" s="251">
        <f t="shared" si="13"/>
        <v>193256487.39218655</v>
      </c>
      <c r="Q102" s="97">
        <f>Deprec!G102</f>
        <v>0.45704288303727159</v>
      </c>
      <c r="R102" s="11">
        <v>1</v>
      </c>
      <c r="S102" s="251">
        <f t="shared" si="14"/>
        <v>88326502.16338107</v>
      </c>
      <c r="T102" s="251">
        <f t="shared" si="11"/>
        <v>0</v>
      </c>
      <c r="U102" s="251">
        <f t="shared" ref="U102:U165" si="16">S102+T102</f>
        <v>88326502.16338107</v>
      </c>
      <c r="V102" s="187">
        <f t="shared" si="15"/>
        <v>104929985.22880548</v>
      </c>
    </row>
    <row r="103" spans="1:22" ht="13.9" x14ac:dyDescent="0.4">
      <c r="A103" s="12">
        <v>91</v>
      </c>
      <c r="B103" s="12" t="s">
        <v>211</v>
      </c>
      <c r="C103" s="12">
        <v>23</v>
      </c>
      <c r="D103" s="12" t="s">
        <v>100</v>
      </c>
      <c r="F103" t="s">
        <v>220</v>
      </c>
      <c r="H103" s="16">
        <v>120.69199999999999</v>
      </c>
      <c r="I103" s="11">
        <v>1.3</v>
      </c>
      <c r="J103" s="94">
        <f>CRC!AB103</f>
        <v>335008311.50389969</v>
      </c>
      <c r="K103" s="251">
        <f t="shared" si="10"/>
        <v>64656604.120252639</v>
      </c>
      <c r="L103" s="17">
        <f t="shared" si="12"/>
        <v>399664915.6241523</v>
      </c>
      <c r="M103" s="7">
        <f>Optim!D102</f>
        <v>0</v>
      </c>
      <c r="N103" s="94">
        <f>IF(M103&gt;0,0,'Capital Cons'!P103)</f>
        <v>21839637.939615455</v>
      </c>
      <c r="O103" s="94">
        <f>Funding!E180</f>
        <v>53534449.208130382</v>
      </c>
      <c r="P103" s="251">
        <f t="shared" si="13"/>
        <v>431359726.89266723</v>
      </c>
      <c r="Q103" s="97">
        <f>Deprec!G103</f>
        <v>0.45463174396115513</v>
      </c>
      <c r="R103" s="11">
        <v>1</v>
      </c>
      <c r="S103" s="251">
        <f t="shared" si="14"/>
        <v>196109824.91182089</v>
      </c>
      <c r="T103" s="251">
        <f t="shared" si="11"/>
        <v>0</v>
      </c>
      <c r="U103" s="251">
        <f t="shared" si="16"/>
        <v>196109824.91182089</v>
      </c>
      <c r="V103" s="187">
        <f t="shared" si="15"/>
        <v>235249901.98084635</v>
      </c>
    </row>
    <row r="104" spans="1:22" ht="13.9" x14ac:dyDescent="0.4">
      <c r="A104" s="12">
        <v>92</v>
      </c>
      <c r="B104" s="12" t="s">
        <v>211</v>
      </c>
      <c r="C104" s="12">
        <v>23</v>
      </c>
      <c r="D104" s="12" t="s">
        <v>100</v>
      </c>
      <c r="F104" t="s">
        <v>221</v>
      </c>
      <c r="G104" t="s">
        <v>222</v>
      </c>
      <c r="H104" s="16">
        <f>25.825+1.6334</f>
        <v>27.458399999999997</v>
      </c>
      <c r="I104" s="11">
        <v>1.3</v>
      </c>
      <c r="J104" s="94">
        <f>CRC!AB104</f>
        <v>80830921.920024753</v>
      </c>
      <c r="K104" s="251">
        <f t="shared" si="10"/>
        <v>15600367.930564778</v>
      </c>
      <c r="L104" s="17">
        <f t="shared" si="12"/>
        <v>96431289.850589529</v>
      </c>
      <c r="M104" s="7">
        <f>Optim!D103</f>
        <v>0</v>
      </c>
      <c r="N104" s="94">
        <f>IF(M104&gt;0,0,'Capital Cons'!P104)</f>
        <v>4009025.4694001991</v>
      </c>
      <c r="O104" s="94">
        <f>Funding!E181</f>
        <v>13095404.967441844</v>
      </c>
      <c r="P104" s="251">
        <f t="shared" si="13"/>
        <v>105517669.34863117</v>
      </c>
      <c r="Q104" s="97">
        <f>Deprec!G104</f>
        <v>0.46299157977046818</v>
      </c>
      <c r="R104" s="11">
        <v>1</v>
      </c>
      <c r="S104" s="251">
        <f t="shared" si="14"/>
        <v>48853792.425420657</v>
      </c>
      <c r="T104" s="251">
        <f t="shared" si="11"/>
        <v>0</v>
      </c>
      <c r="U104" s="251">
        <f t="shared" si="16"/>
        <v>48853792.425420657</v>
      </c>
      <c r="V104" s="187">
        <f t="shared" si="15"/>
        <v>56663876.923210517</v>
      </c>
    </row>
    <row r="105" spans="1:22" ht="13.9" x14ac:dyDescent="0.4">
      <c r="A105" s="12">
        <v>93</v>
      </c>
      <c r="B105" s="12" t="s">
        <v>45</v>
      </c>
      <c r="C105" s="12">
        <v>23</v>
      </c>
      <c r="D105" s="12" t="s">
        <v>100</v>
      </c>
      <c r="F105" t="s">
        <v>223</v>
      </c>
      <c r="H105" s="16">
        <v>1.522</v>
      </c>
      <c r="I105" s="11">
        <v>1.3</v>
      </c>
      <c r="J105" s="94">
        <f>CRC!AB105</f>
        <v>3255766.396946081</v>
      </c>
      <c r="K105" s="251">
        <f t="shared" si="10"/>
        <v>628362.9146105937</v>
      </c>
      <c r="L105" s="17">
        <f t="shared" si="12"/>
        <v>3884129.3115566745</v>
      </c>
      <c r="M105" s="7">
        <f>Optim!D104</f>
        <v>0</v>
      </c>
      <c r="N105" s="94">
        <f>IF(M105&gt;0,0,'Capital Cons'!P105)</f>
        <v>196507.7595783638</v>
      </c>
      <c r="O105" s="94">
        <f>Funding!E182</f>
        <v>522502.86133057566</v>
      </c>
      <c r="P105" s="251">
        <f t="shared" si="13"/>
        <v>4210124.4133088859</v>
      </c>
      <c r="Q105" s="97">
        <f>Deprec!G105</f>
        <v>0.53593318594871964</v>
      </c>
      <c r="R105" s="11">
        <v>1</v>
      </c>
      <c r="S105" s="251">
        <f t="shared" si="14"/>
        <v>2256345.3900651154</v>
      </c>
      <c r="T105" s="251">
        <f t="shared" si="11"/>
        <v>0</v>
      </c>
      <c r="U105" s="251">
        <f t="shared" si="16"/>
        <v>2256345.3900651154</v>
      </c>
      <c r="V105" s="187">
        <f t="shared" si="15"/>
        <v>1953779.0232437705</v>
      </c>
    </row>
    <row r="106" spans="1:22" ht="13.9" x14ac:dyDescent="0.4">
      <c r="A106" s="12">
        <v>94</v>
      </c>
      <c r="B106" s="12" t="s">
        <v>183</v>
      </c>
      <c r="C106" s="12">
        <v>24</v>
      </c>
      <c r="D106" s="12" t="s">
        <v>100</v>
      </c>
      <c r="E106" t="s">
        <v>224</v>
      </c>
      <c r="F106" t="s">
        <v>225</v>
      </c>
      <c r="H106" s="16">
        <v>74.432000000000002</v>
      </c>
      <c r="I106" s="11">
        <v>1.3</v>
      </c>
      <c r="J106" s="94">
        <f>CRC!AB106</f>
        <v>172851534.63721183</v>
      </c>
      <c r="K106" s="251">
        <f t="shared" si="10"/>
        <v>33360346.184981883</v>
      </c>
      <c r="L106" s="17">
        <f t="shared" si="12"/>
        <v>206211880.82219371</v>
      </c>
      <c r="M106" s="7">
        <f>Optim!D105</f>
        <v>206211880.82219371</v>
      </c>
      <c r="N106" s="94">
        <f>IF(M106&gt;0,0,'Capital Cons'!P106)</f>
        <v>0</v>
      </c>
      <c r="O106" s="94">
        <f>Funding!E183</f>
        <v>0</v>
      </c>
      <c r="P106" s="251">
        <f t="shared" si="13"/>
        <v>0</v>
      </c>
      <c r="Q106" s="97">
        <f>Deprec!G106</f>
        <v>0.54921340567700982</v>
      </c>
      <c r="R106" s="11">
        <v>1</v>
      </c>
      <c r="S106" s="251">
        <f t="shared" si="14"/>
        <v>0</v>
      </c>
      <c r="T106" s="251">
        <f t="shared" si="11"/>
        <v>0</v>
      </c>
      <c r="U106" s="251">
        <f t="shared" si="16"/>
        <v>0</v>
      </c>
      <c r="V106" s="187">
        <f t="shared" si="15"/>
        <v>0</v>
      </c>
    </row>
    <row r="107" spans="1:22" ht="13.9" x14ac:dyDescent="0.4">
      <c r="A107" s="12">
        <v>95</v>
      </c>
      <c r="B107" s="12" t="s">
        <v>183</v>
      </c>
      <c r="C107" s="12">
        <v>25</v>
      </c>
      <c r="D107" s="12" t="s">
        <v>100</v>
      </c>
      <c r="E107" t="s">
        <v>226</v>
      </c>
      <c r="F107" t="s">
        <v>227</v>
      </c>
      <c r="H107" s="16">
        <v>223.166</v>
      </c>
      <c r="I107" s="11">
        <v>1.3</v>
      </c>
      <c r="J107" s="94">
        <f>CRC!AB107</f>
        <v>500325346.16089076</v>
      </c>
      <c r="K107" s="251">
        <f t="shared" si="10"/>
        <v>96562791.809051916</v>
      </c>
      <c r="L107" s="17">
        <f t="shared" si="12"/>
        <v>596888137.96994269</v>
      </c>
      <c r="M107" s="7">
        <f>Optim!D106</f>
        <v>596888137.96994269</v>
      </c>
      <c r="N107" s="94">
        <f>IF(M107&gt;0,0,'Capital Cons'!P107)</f>
        <v>0</v>
      </c>
      <c r="O107" s="94">
        <f>Funding!E184</f>
        <v>0</v>
      </c>
      <c r="P107" s="251">
        <f t="shared" si="13"/>
        <v>0</v>
      </c>
      <c r="Q107" s="97">
        <f>Deprec!G107</f>
        <v>0.54047265173102543</v>
      </c>
      <c r="R107" s="11">
        <v>1.5</v>
      </c>
      <c r="S107" s="251">
        <f t="shared" si="14"/>
        <v>0</v>
      </c>
      <c r="T107" s="251">
        <f t="shared" si="11"/>
        <v>0</v>
      </c>
      <c r="U107" s="251">
        <f t="shared" si="16"/>
        <v>0</v>
      </c>
      <c r="V107" s="187">
        <f t="shared" si="15"/>
        <v>0</v>
      </c>
    </row>
    <row r="108" spans="1:22" ht="13.9" x14ac:dyDescent="0.4">
      <c r="A108" s="12">
        <v>96</v>
      </c>
      <c r="B108" s="12" t="s">
        <v>183</v>
      </c>
      <c r="C108" s="12">
        <v>26</v>
      </c>
      <c r="D108" s="12" t="s">
        <v>100</v>
      </c>
      <c r="E108" t="s">
        <v>228</v>
      </c>
      <c r="F108" t="s">
        <v>229</v>
      </c>
      <c r="H108" s="16">
        <v>99.820599999999999</v>
      </c>
      <c r="I108" s="11">
        <v>1.3</v>
      </c>
      <c r="J108" s="94">
        <f>CRC!AB108</f>
        <v>212864245.80260888</v>
      </c>
      <c r="K108" s="251">
        <f t="shared" si="10"/>
        <v>41082799.439903513</v>
      </c>
      <c r="L108" s="17">
        <f t="shared" si="12"/>
        <v>253947045.2425124</v>
      </c>
      <c r="M108" s="7">
        <f>Optim!D107</f>
        <v>253947045.2425124</v>
      </c>
      <c r="N108" s="94">
        <f>IF(M108&gt;0,0,'Capital Cons'!P108)</f>
        <v>0</v>
      </c>
      <c r="O108" s="94">
        <f>Funding!E185</f>
        <v>0</v>
      </c>
      <c r="P108" s="251">
        <f t="shared" si="13"/>
        <v>0</v>
      </c>
      <c r="Q108" s="97">
        <f>Deprec!G108</f>
        <v>0.53372594344739532</v>
      </c>
      <c r="R108" s="11">
        <v>1</v>
      </c>
      <c r="S108" s="251">
        <f t="shared" si="14"/>
        <v>0</v>
      </c>
      <c r="T108" s="251">
        <f t="shared" si="11"/>
        <v>0</v>
      </c>
      <c r="U108" s="251">
        <f t="shared" si="16"/>
        <v>0</v>
      </c>
      <c r="V108" s="187">
        <f t="shared" si="15"/>
        <v>0</v>
      </c>
    </row>
    <row r="109" spans="1:22" ht="13.9" x14ac:dyDescent="0.4">
      <c r="A109" s="12">
        <v>97</v>
      </c>
      <c r="B109" s="12" t="s">
        <v>49</v>
      </c>
      <c r="C109" s="12">
        <v>27</v>
      </c>
      <c r="D109" s="12" t="s">
        <v>100</v>
      </c>
      <c r="E109" t="s">
        <v>230</v>
      </c>
      <c r="F109" t="s">
        <v>231</v>
      </c>
      <c r="H109" s="16">
        <v>122.71599999999999</v>
      </c>
      <c r="I109" s="11">
        <v>1.3</v>
      </c>
      <c r="J109" s="94">
        <f>CRC!AB109</f>
        <v>280349714.64096361</v>
      </c>
      <c r="K109" s="251">
        <f t="shared" si="10"/>
        <v>54107494.925705977</v>
      </c>
      <c r="L109" s="17">
        <f t="shared" si="12"/>
        <v>334457209.56666958</v>
      </c>
      <c r="M109" s="7">
        <f>Optim!D108</f>
        <v>0</v>
      </c>
      <c r="N109" s="94">
        <f>IF(M109&gt;0,0,'Capital Cons'!P109)</f>
        <v>21233617.796181843</v>
      </c>
      <c r="O109" s="94">
        <f>Funding!E186</f>
        <v>44380970.397713579</v>
      </c>
      <c r="P109" s="251">
        <f t="shared" si="13"/>
        <v>357604562.16820133</v>
      </c>
      <c r="Q109" s="97">
        <f>Deprec!G109</f>
        <v>0.54437472905753193</v>
      </c>
      <c r="R109" s="11">
        <v>1</v>
      </c>
      <c r="S109" s="251">
        <f t="shared" si="14"/>
        <v>194670886.64005193</v>
      </c>
      <c r="T109" s="251">
        <f t="shared" si="11"/>
        <v>0</v>
      </c>
      <c r="U109" s="251">
        <f t="shared" si="16"/>
        <v>194670886.64005193</v>
      </c>
      <c r="V109" s="187">
        <f t="shared" si="15"/>
        <v>162933675.5281494</v>
      </c>
    </row>
    <row r="110" spans="1:22" ht="13.9" x14ac:dyDescent="0.4">
      <c r="A110" s="12">
        <v>98</v>
      </c>
      <c r="B110" s="12" t="s">
        <v>49</v>
      </c>
      <c r="C110" s="12">
        <v>27</v>
      </c>
      <c r="D110" s="12" t="s">
        <v>100</v>
      </c>
      <c r="F110" t="s">
        <v>232</v>
      </c>
      <c r="H110" s="16">
        <v>61.09</v>
      </c>
      <c r="I110" s="11">
        <v>1.3</v>
      </c>
      <c r="J110" s="94">
        <f>CRC!AB110</f>
        <v>130589662.2604883</v>
      </c>
      <c r="K110" s="251">
        <f t="shared" si="10"/>
        <v>25203804.816274244</v>
      </c>
      <c r="L110" s="17">
        <f t="shared" si="12"/>
        <v>155793467.07676256</v>
      </c>
      <c r="M110" s="7">
        <f>Optim!D109</f>
        <v>0</v>
      </c>
      <c r="N110" s="94">
        <f>IF(M110&gt;0,0,'Capital Cons'!P110)</f>
        <v>10551739.017281033</v>
      </c>
      <c r="O110" s="94">
        <f>Funding!E187</f>
        <v>20579448.684196979</v>
      </c>
      <c r="P110" s="251">
        <f t="shared" si="13"/>
        <v>165821176.74367851</v>
      </c>
      <c r="Q110" s="97">
        <f>Deprec!G110</f>
        <v>0.54089756473057371</v>
      </c>
      <c r="R110" s="11">
        <v>1</v>
      </c>
      <c r="S110" s="251">
        <f t="shared" si="14"/>
        <v>89692270.681413755</v>
      </c>
      <c r="T110" s="251">
        <f t="shared" si="11"/>
        <v>0</v>
      </c>
      <c r="U110" s="251">
        <f t="shared" si="16"/>
        <v>89692270.681413755</v>
      </c>
      <c r="V110" s="187">
        <f t="shared" si="15"/>
        <v>76128906.062264755</v>
      </c>
    </row>
    <row r="111" spans="1:22" ht="13.9" x14ac:dyDescent="0.4">
      <c r="A111" s="12">
        <v>99</v>
      </c>
      <c r="B111" s="12" t="s">
        <v>49</v>
      </c>
      <c r="C111" s="12">
        <v>27</v>
      </c>
      <c r="D111" s="12" t="s">
        <v>100</v>
      </c>
      <c r="F111" t="s">
        <v>233</v>
      </c>
      <c r="H111" s="16">
        <v>0.77600000000000002</v>
      </c>
      <c r="I111" s="11">
        <v>1.3</v>
      </c>
      <c r="J111" s="94">
        <f>CRC!AB111</f>
        <v>1610760.3946863136</v>
      </c>
      <c r="K111" s="251">
        <f t="shared" si="10"/>
        <v>310876.75617445854</v>
      </c>
      <c r="L111" s="17">
        <f t="shared" si="12"/>
        <v>1921637.150860772</v>
      </c>
      <c r="M111" s="7">
        <f>Optim!D110</f>
        <v>0</v>
      </c>
      <c r="N111" s="94">
        <f>IF(M111&gt;0,0,'Capital Cons'!P111)</f>
        <v>100190.55284678732</v>
      </c>
      <c r="O111" s="94">
        <f>Funding!E188</f>
        <v>258082.62746283776</v>
      </c>
      <c r="P111" s="251">
        <f t="shared" si="13"/>
        <v>2079529.2254768226</v>
      </c>
      <c r="Q111" s="97">
        <f>Deprec!G111</f>
        <v>0.54115894002319953</v>
      </c>
      <c r="R111" s="11">
        <v>1</v>
      </c>
      <c r="S111" s="251">
        <f t="shared" si="14"/>
        <v>1125355.8314063025</v>
      </c>
      <c r="T111" s="251">
        <f t="shared" si="11"/>
        <v>0</v>
      </c>
      <c r="U111" s="251">
        <f t="shared" si="16"/>
        <v>1125355.8314063025</v>
      </c>
      <c r="V111" s="187">
        <f t="shared" si="15"/>
        <v>954173.39407052007</v>
      </c>
    </row>
    <row r="112" spans="1:22" ht="13.9" x14ac:dyDescent="0.4">
      <c r="A112" s="12">
        <v>100</v>
      </c>
      <c r="B112" s="12" t="s">
        <v>49</v>
      </c>
      <c r="C112" s="12">
        <v>28</v>
      </c>
      <c r="D112" s="12" t="s">
        <v>100</v>
      </c>
      <c r="E112" t="s">
        <v>234</v>
      </c>
      <c r="F112" t="s">
        <v>235</v>
      </c>
      <c r="H112" s="16">
        <v>93.183000000000007</v>
      </c>
      <c r="I112" s="11">
        <v>1.3</v>
      </c>
      <c r="J112" s="94">
        <f>CRC!AB112</f>
        <v>205201696.52482092</v>
      </c>
      <c r="K112" s="251">
        <f t="shared" si="10"/>
        <v>39603927.429290436</v>
      </c>
      <c r="L112" s="17">
        <f t="shared" si="12"/>
        <v>244805623.95411137</v>
      </c>
      <c r="M112" s="7">
        <f>Optim!D111</f>
        <v>0</v>
      </c>
      <c r="N112" s="94">
        <f>IF(M112&gt;0,0,'Capital Cons'!P112)</f>
        <v>15702235.204381248</v>
      </c>
      <c r="O112" s="94">
        <f>Funding!E189</f>
        <v>32461892.977614664</v>
      </c>
      <c r="P112" s="251">
        <f t="shared" si="13"/>
        <v>261565281.72734478</v>
      </c>
      <c r="Q112" s="97">
        <f>Deprec!G112</f>
        <v>0.54158396330752889</v>
      </c>
      <c r="R112" s="11">
        <v>1</v>
      </c>
      <c r="S112" s="251">
        <f t="shared" si="14"/>
        <v>141659561.94154575</v>
      </c>
      <c r="T112" s="251">
        <f t="shared" si="11"/>
        <v>0</v>
      </c>
      <c r="U112" s="251">
        <f t="shared" si="16"/>
        <v>141659561.94154575</v>
      </c>
      <c r="V112" s="187">
        <f t="shared" si="15"/>
        <v>119905719.78579903</v>
      </c>
    </row>
    <row r="113" spans="1:22" ht="13.9" x14ac:dyDescent="0.4">
      <c r="A113" s="12">
        <v>101</v>
      </c>
      <c r="B113" s="12" t="s">
        <v>183</v>
      </c>
      <c r="C113" s="12">
        <v>29</v>
      </c>
      <c r="D113" s="12" t="s">
        <v>100</v>
      </c>
      <c r="E113" t="s">
        <v>236</v>
      </c>
      <c r="F113" t="s">
        <v>237</v>
      </c>
      <c r="H113" s="16">
        <v>61.905000000000001</v>
      </c>
      <c r="I113" s="11">
        <v>1.3</v>
      </c>
      <c r="J113" s="94">
        <f>CRC!AB113</f>
        <v>143898413.85760695</v>
      </c>
      <c r="K113" s="251">
        <f t="shared" si="10"/>
        <v>27772393.874518141</v>
      </c>
      <c r="L113" s="17">
        <f t="shared" si="12"/>
        <v>171670807.7321251</v>
      </c>
      <c r="M113" s="7">
        <f>Optim!D112</f>
        <v>171670807.7321251</v>
      </c>
      <c r="N113" s="94">
        <f>IF(M113&gt;0,0,'Capital Cons'!P113)</f>
        <v>0</v>
      </c>
      <c r="O113" s="94">
        <f>Funding!E190</f>
        <v>0</v>
      </c>
      <c r="P113" s="251">
        <f t="shared" si="13"/>
        <v>0</v>
      </c>
      <c r="Q113" s="97">
        <f>Deprec!G113</f>
        <v>0.5513084825085971</v>
      </c>
      <c r="R113" s="11">
        <v>2</v>
      </c>
      <c r="S113" s="251">
        <f t="shared" si="14"/>
        <v>0</v>
      </c>
      <c r="T113" s="251">
        <f t="shared" si="11"/>
        <v>0</v>
      </c>
      <c r="U113" s="251">
        <f t="shared" si="16"/>
        <v>0</v>
      </c>
      <c r="V113" s="187">
        <f t="shared" si="15"/>
        <v>0</v>
      </c>
    </row>
    <row r="114" spans="1:22" ht="13.9" x14ac:dyDescent="0.4">
      <c r="A114" s="12">
        <v>102</v>
      </c>
      <c r="B114" s="12" t="s">
        <v>183</v>
      </c>
      <c r="C114" s="12">
        <v>30</v>
      </c>
      <c r="D114" s="12" t="s">
        <v>100</v>
      </c>
      <c r="E114" t="s">
        <v>238</v>
      </c>
      <c r="F114" t="s">
        <v>239</v>
      </c>
      <c r="G114" t="s">
        <v>240</v>
      </c>
      <c r="H114" s="16"/>
      <c r="I114" s="11"/>
      <c r="J114" s="94">
        <f>CRC!AB114</f>
        <v>0</v>
      </c>
      <c r="K114" s="251">
        <f t="shared" si="10"/>
        <v>0</v>
      </c>
      <c r="L114" s="17">
        <f t="shared" si="12"/>
        <v>0</v>
      </c>
      <c r="M114" s="7">
        <f>Optim!D113</f>
        <v>0</v>
      </c>
      <c r="N114" s="94">
        <f>IF(M114&gt;0,0,'Capital Cons'!P114)</f>
        <v>0</v>
      </c>
      <c r="O114" s="94">
        <f>Funding!E191</f>
        <v>0</v>
      </c>
      <c r="P114" s="251">
        <f t="shared" si="13"/>
        <v>0</v>
      </c>
      <c r="Q114" s="97">
        <f>Deprec!G114</f>
        <v>0</v>
      </c>
      <c r="R114" s="11">
        <v>1</v>
      </c>
      <c r="S114" s="251">
        <f t="shared" si="14"/>
        <v>0</v>
      </c>
      <c r="T114" s="251">
        <f t="shared" si="11"/>
        <v>0</v>
      </c>
      <c r="U114" s="251">
        <f t="shared" si="16"/>
        <v>0</v>
      </c>
      <c r="V114" s="187">
        <f t="shared" si="15"/>
        <v>0</v>
      </c>
    </row>
    <row r="115" spans="1:22" ht="13.9" x14ac:dyDescent="0.4">
      <c r="A115" s="12">
        <v>103</v>
      </c>
      <c r="B115" s="12" t="s">
        <v>183</v>
      </c>
      <c r="C115" s="12">
        <v>31</v>
      </c>
      <c r="D115" s="12" t="s">
        <v>100</v>
      </c>
      <c r="E115" t="s">
        <v>241</v>
      </c>
      <c r="F115" t="s">
        <v>242</v>
      </c>
      <c r="H115" s="16">
        <v>38.6</v>
      </c>
      <c r="I115" s="11">
        <v>1.3</v>
      </c>
      <c r="J115" s="94">
        <f>CRC!AB115</f>
        <v>87501726.608375311</v>
      </c>
      <c r="K115" s="251">
        <f t="shared" si="10"/>
        <v>16887833.235416435</v>
      </c>
      <c r="L115" s="17">
        <f t="shared" si="12"/>
        <v>104389559.84379175</v>
      </c>
      <c r="M115" s="7">
        <f>Optim!D114</f>
        <v>104389559.84379175</v>
      </c>
      <c r="N115" s="94">
        <f>IF(M115&gt;0,0,'Capital Cons'!P115)</f>
        <v>0</v>
      </c>
      <c r="O115" s="94">
        <f>Funding!E192</f>
        <v>0</v>
      </c>
      <c r="P115" s="251">
        <f t="shared" si="13"/>
        <v>0</v>
      </c>
      <c r="Q115" s="97">
        <f>Deprec!G115</f>
        <v>0.55061457630336375</v>
      </c>
      <c r="R115" s="11">
        <v>1</v>
      </c>
      <c r="S115" s="251">
        <f t="shared" si="14"/>
        <v>0</v>
      </c>
      <c r="T115" s="251">
        <f t="shared" si="11"/>
        <v>0</v>
      </c>
      <c r="U115" s="251">
        <f t="shared" si="16"/>
        <v>0</v>
      </c>
      <c r="V115" s="187">
        <f t="shared" si="15"/>
        <v>0</v>
      </c>
    </row>
    <row r="116" spans="1:22" ht="13.9" x14ac:dyDescent="0.4">
      <c r="A116" s="12">
        <v>104</v>
      </c>
      <c r="B116" s="12" t="s">
        <v>183</v>
      </c>
      <c r="C116" s="12">
        <v>32</v>
      </c>
      <c r="D116" s="12" t="s">
        <v>100</v>
      </c>
      <c r="E116" t="s">
        <v>243</v>
      </c>
      <c r="F116" t="s">
        <v>244</v>
      </c>
      <c r="H116" s="16">
        <v>146.893</v>
      </c>
      <c r="I116" s="11">
        <v>1.3</v>
      </c>
      <c r="J116" s="94">
        <f>CRC!AB116</f>
        <v>312339611.9083758</v>
      </c>
      <c r="K116" s="251">
        <f t="shared" si="10"/>
        <v>60281545.098316528</v>
      </c>
      <c r="L116" s="17">
        <f t="shared" si="12"/>
        <v>372621157.00669235</v>
      </c>
      <c r="M116" s="7">
        <f>Optim!D115</f>
        <v>372621157.00669235</v>
      </c>
      <c r="N116" s="94">
        <f>IF(M116&gt;0,0,'Capital Cons'!P116)</f>
        <v>0</v>
      </c>
      <c r="O116" s="94">
        <f>Funding!E193</f>
        <v>0</v>
      </c>
      <c r="P116" s="251">
        <f t="shared" si="13"/>
        <v>0</v>
      </c>
      <c r="Q116" s="97">
        <f>Deprec!G116</f>
        <v>0.53349652961773375</v>
      </c>
      <c r="R116" s="11">
        <v>1</v>
      </c>
      <c r="S116" s="251">
        <f t="shared" si="14"/>
        <v>0</v>
      </c>
      <c r="T116" s="251">
        <f t="shared" si="11"/>
        <v>0</v>
      </c>
      <c r="U116" s="251">
        <f t="shared" si="16"/>
        <v>0</v>
      </c>
      <c r="V116" s="187">
        <f t="shared" si="15"/>
        <v>0</v>
      </c>
    </row>
    <row r="117" spans="1:22" ht="13.9" x14ac:dyDescent="0.4">
      <c r="A117" s="12">
        <v>105</v>
      </c>
      <c r="B117" s="12" t="s">
        <v>183</v>
      </c>
      <c r="C117" s="12">
        <v>33</v>
      </c>
      <c r="D117" s="12" t="s">
        <v>100</v>
      </c>
      <c r="E117" t="s">
        <v>245</v>
      </c>
      <c r="F117" t="s">
        <v>246</v>
      </c>
      <c r="H117" s="16">
        <v>76.125</v>
      </c>
      <c r="I117" s="11">
        <v>1.2</v>
      </c>
      <c r="J117" s="94">
        <f>CRC!AB117</f>
        <v>152226749.0402647</v>
      </c>
      <c r="K117" s="251">
        <f t="shared" si="10"/>
        <v>29379762.564771086</v>
      </c>
      <c r="L117" s="17">
        <f t="shared" si="12"/>
        <v>181606511.60503578</v>
      </c>
      <c r="M117" s="7">
        <f>Optim!D116</f>
        <v>181606511.60503578</v>
      </c>
      <c r="N117" s="94">
        <f>IF(M117&gt;0,0,'Capital Cons'!P117)</f>
        <v>0</v>
      </c>
      <c r="O117" s="94">
        <f>Funding!E194</f>
        <v>0</v>
      </c>
      <c r="P117" s="251">
        <f t="shared" si="13"/>
        <v>0</v>
      </c>
      <c r="Q117" s="97">
        <f>Deprec!G117</f>
        <v>0.53167744926222249</v>
      </c>
      <c r="R117" s="11">
        <v>1</v>
      </c>
      <c r="S117" s="251">
        <f t="shared" si="14"/>
        <v>0</v>
      </c>
      <c r="T117" s="251">
        <f t="shared" si="11"/>
        <v>0</v>
      </c>
      <c r="U117" s="251">
        <f t="shared" si="16"/>
        <v>0</v>
      </c>
      <c r="V117" s="187">
        <f t="shared" si="15"/>
        <v>0</v>
      </c>
    </row>
    <row r="118" spans="1:22" ht="13.9" x14ac:dyDescent="0.4">
      <c r="A118" s="12">
        <v>106</v>
      </c>
      <c r="B118" s="12" t="s">
        <v>50</v>
      </c>
      <c r="C118" s="12">
        <v>34</v>
      </c>
      <c r="D118" s="12" t="s">
        <v>100</v>
      </c>
      <c r="E118" t="s">
        <v>247</v>
      </c>
      <c r="F118" t="s">
        <v>248</v>
      </c>
      <c r="H118" s="16">
        <v>56.429000000000002</v>
      </c>
      <c r="I118" s="11">
        <v>1.2</v>
      </c>
      <c r="J118" s="94">
        <f>CRC!AB118</f>
        <v>134983851.16295448</v>
      </c>
      <c r="K118" s="251">
        <f t="shared" si="10"/>
        <v>26051883.274450216</v>
      </c>
      <c r="L118" s="17">
        <f t="shared" si="12"/>
        <v>161035734.43740469</v>
      </c>
      <c r="M118" s="7">
        <f>Optim!D117</f>
        <v>0</v>
      </c>
      <c r="N118" s="94">
        <f>IF(M118&gt;0,0,'Capital Cons'!P118)</f>
        <v>9359956.4087134935</v>
      </c>
      <c r="O118" s="94">
        <f>Funding!E195</f>
        <v>21491095.791002836</v>
      </c>
      <c r="P118" s="251">
        <f t="shared" si="13"/>
        <v>173166873.81969404</v>
      </c>
      <c r="Q118" s="97">
        <f>Deprec!G118</f>
        <v>0.55314046513997395</v>
      </c>
      <c r="R118" s="11">
        <v>1</v>
      </c>
      <c r="S118" s="251">
        <f t="shared" si="14"/>
        <v>95785605.131460741</v>
      </c>
      <c r="T118" s="251">
        <f t="shared" si="11"/>
        <v>0</v>
      </c>
      <c r="U118" s="251">
        <f t="shared" si="16"/>
        <v>95785605.131460741</v>
      </c>
      <c r="V118" s="187">
        <f t="shared" si="15"/>
        <v>77381268.688233301</v>
      </c>
    </row>
    <row r="119" spans="1:22" ht="13.9" x14ac:dyDescent="0.4">
      <c r="A119" s="12">
        <v>107</v>
      </c>
      <c r="B119" s="12" t="s">
        <v>50</v>
      </c>
      <c r="C119" s="12">
        <v>34</v>
      </c>
      <c r="D119" s="12" t="s">
        <v>100</v>
      </c>
      <c r="F119" t="s">
        <v>249</v>
      </c>
      <c r="H119" s="16">
        <v>139.96799999999999</v>
      </c>
      <c r="I119" s="11">
        <v>1.2</v>
      </c>
      <c r="J119" s="94">
        <f>CRC!AB119</f>
        <v>291532516.68121928</v>
      </c>
      <c r="K119" s="251">
        <f t="shared" si="10"/>
        <v>56265775.719475321</v>
      </c>
      <c r="L119" s="17">
        <f t="shared" si="12"/>
        <v>347798292.40069461</v>
      </c>
      <c r="M119" s="7">
        <f>Optim!D118</f>
        <v>0</v>
      </c>
      <c r="N119" s="94">
        <f>IF(M119&gt;0,0,'Capital Cons'!P119)</f>
        <v>23108930.220118113</v>
      </c>
      <c r="O119" s="94">
        <f>Funding!E196</f>
        <v>46005567.109221801</v>
      </c>
      <c r="P119" s="251">
        <f t="shared" si="13"/>
        <v>370694929.28979832</v>
      </c>
      <c r="Q119" s="97">
        <f>Deprec!G119</f>
        <v>0.54533619671834599</v>
      </c>
      <c r="R119" s="11">
        <v>1</v>
      </c>
      <c r="S119" s="251">
        <f t="shared" si="14"/>
        <v>202153362.88167483</v>
      </c>
      <c r="T119" s="251">
        <f t="shared" si="11"/>
        <v>0</v>
      </c>
      <c r="U119" s="251">
        <f t="shared" si="16"/>
        <v>202153362.88167483</v>
      </c>
      <c r="V119" s="187">
        <f t="shared" si="15"/>
        <v>168541566.40812349</v>
      </c>
    </row>
    <row r="120" spans="1:22" ht="13.9" x14ac:dyDescent="0.4">
      <c r="A120" s="12">
        <v>108</v>
      </c>
      <c r="B120" s="12" t="s">
        <v>50</v>
      </c>
      <c r="C120" s="12">
        <v>35</v>
      </c>
      <c r="D120" s="12" t="s">
        <v>100</v>
      </c>
      <c r="E120" t="s">
        <v>250</v>
      </c>
      <c r="F120" t="s">
        <v>251</v>
      </c>
      <c r="H120" s="16">
        <v>33.779000000000003</v>
      </c>
      <c r="I120" s="11">
        <v>1.2</v>
      </c>
      <c r="J120" s="94">
        <f>CRC!AB120</f>
        <v>73546317.326600686</v>
      </c>
      <c r="K120" s="251">
        <f t="shared" si="10"/>
        <v>14194439.244033933</v>
      </c>
      <c r="L120" s="17">
        <f t="shared" si="12"/>
        <v>87740756.570634618</v>
      </c>
      <c r="M120" s="7">
        <f>Optim!D119</f>
        <v>0</v>
      </c>
      <c r="N120" s="94">
        <f>IF(M120&gt;0,0,'Capital Cons'!P120)</f>
        <v>5942193.1826911233</v>
      </c>
      <c r="O120" s="94">
        <f>Funding!E197</f>
        <v>11590121.931032235</v>
      </c>
      <c r="P120" s="251">
        <f t="shared" si="13"/>
        <v>93388685.318975732</v>
      </c>
      <c r="Q120" s="97">
        <f>Deprec!G120</f>
        <v>0.54719975915357932</v>
      </c>
      <c r="R120" s="11">
        <v>1</v>
      </c>
      <c r="S120" s="251">
        <f t="shared" si="14"/>
        <v>51102266.11421293</v>
      </c>
      <c r="T120" s="251">
        <f t="shared" si="11"/>
        <v>0</v>
      </c>
      <c r="U120" s="251">
        <f t="shared" si="16"/>
        <v>51102266.11421293</v>
      </c>
      <c r="V120" s="187">
        <f t="shared" si="15"/>
        <v>42286419.204762802</v>
      </c>
    </row>
    <row r="121" spans="1:22" ht="13.9" x14ac:dyDescent="0.4">
      <c r="A121" s="12">
        <v>109</v>
      </c>
      <c r="B121" s="12" t="s">
        <v>50</v>
      </c>
      <c r="C121" s="12">
        <v>35</v>
      </c>
      <c r="D121" s="12" t="s">
        <v>100</v>
      </c>
      <c r="F121" t="s">
        <v>252</v>
      </c>
      <c r="G121" t="s">
        <v>253</v>
      </c>
      <c r="H121" s="16">
        <f>156.105+0.515+1.098</f>
        <v>157.71799999999999</v>
      </c>
      <c r="I121" s="11">
        <v>1.2</v>
      </c>
      <c r="J121" s="94">
        <f>CRC!AB121</f>
        <v>328669179.28857887</v>
      </c>
      <c r="K121" s="251">
        <f t="shared" si="10"/>
        <v>63433151.602695726</v>
      </c>
      <c r="L121" s="17">
        <f t="shared" si="12"/>
        <v>392102330.89127457</v>
      </c>
      <c r="M121" s="7">
        <f>Optim!D120</f>
        <v>0</v>
      </c>
      <c r="N121" s="94">
        <f>IF(M121&gt;0,0,'Capital Cons'!P121)</f>
        <v>27765101.429830976</v>
      </c>
      <c r="O121" s="94">
        <f>Funding!E198</f>
        <v>51623313.889336571</v>
      </c>
      <c r="P121" s="251">
        <f t="shared" si="13"/>
        <v>415960543.35078019</v>
      </c>
      <c r="Q121" s="97">
        <f>Deprec!G121</f>
        <v>0.54209749803472118</v>
      </c>
      <c r="R121" s="11">
        <v>2</v>
      </c>
      <c r="S121" s="251">
        <f t="shared" si="14"/>
        <v>225491169.83162111</v>
      </c>
      <c r="T121" s="251">
        <f t="shared" si="11"/>
        <v>103252970.83697692</v>
      </c>
      <c r="U121" s="251">
        <f t="shared" si="16"/>
        <v>328744140.66859806</v>
      </c>
      <c r="V121" s="187">
        <f t="shared" si="15"/>
        <v>87216402.682182133</v>
      </c>
    </row>
    <row r="122" spans="1:22" ht="13.9" x14ac:dyDescent="0.4">
      <c r="A122" s="12">
        <v>110</v>
      </c>
      <c r="B122" s="12" t="s">
        <v>50</v>
      </c>
      <c r="C122" s="12">
        <v>36</v>
      </c>
      <c r="D122" s="12" t="s">
        <v>100</v>
      </c>
      <c r="E122" t="s">
        <v>254</v>
      </c>
      <c r="F122" t="s">
        <v>255</v>
      </c>
      <c r="H122" s="16">
        <v>79.349000000000004</v>
      </c>
      <c r="I122" s="11">
        <v>1.2</v>
      </c>
      <c r="J122" s="94">
        <f>CRC!AB122</f>
        <v>161634737.81504729</v>
      </c>
      <c r="K122" s="251">
        <f t="shared" si="10"/>
        <v>31195504.398304127</v>
      </c>
      <c r="L122" s="17">
        <f t="shared" si="12"/>
        <v>192830242.21335143</v>
      </c>
      <c r="M122" s="7">
        <f>Optim!D121</f>
        <v>0</v>
      </c>
      <c r="N122" s="94">
        <f>IF(M122&gt;0,0,'Capital Cons'!P122)</f>
        <v>13315252.546706676</v>
      </c>
      <c r="O122" s="94">
        <f>Funding!E199</f>
        <v>25435662.10101765</v>
      </c>
      <c r="P122" s="251">
        <f t="shared" si="13"/>
        <v>204950651.76766241</v>
      </c>
      <c r="Q122" s="97">
        <f>Deprec!G122</f>
        <v>0.54029177105332238</v>
      </c>
      <c r="R122" s="11">
        <v>1</v>
      </c>
      <c r="S122" s="251">
        <f t="shared" si="14"/>
        <v>110733150.62208305</v>
      </c>
      <c r="T122" s="251">
        <f t="shared" si="11"/>
        <v>0</v>
      </c>
      <c r="U122" s="251">
        <f t="shared" si="16"/>
        <v>110733150.62208305</v>
      </c>
      <c r="V122" s="187">
        <f t="shared" si="15"/>
        <v>94217501.145579353</v>
      </c>
    </row>
    <row r="123" spans="1:22" ht="13.9" x14ac:dyDescent="0.4">
      <c r="A123" s="12">
        <v>111</v>
      </c>
      <c r="B123" s="12" t="s">
        <v>50</v>
      </c>
      <c r="C123" s="12">
        <v>36</v>
      </c>
      <c r="D123" s="12" t="s">
        <v>100</v>
      </c>
      <c r="F123" t="s">
        <v>256</v>
      </c>
      <c r="H123" s="16">
        <v>20.797999999999998</v>
      </c>
      <c r="I123" s="11">
        <v>1.2</v>
      </c>
      <c r="J123" s="94">
        <f>CRC!AB123</f>
        <v>42956559.267453037</v>
      </c>
      <c r="K123" s="251">
        <f t="shared" si="10"/>
        <v>8290615.9386184365</v>
      </c>
      <c r="L123" s="17">
        <f t="shared" si="12"/>
        <v>51247175.206071474</v>
      </c>
      <c r="M123" s="7">
        <f>Optim!D122</f>
        <v>0</v>
      </c>
      <c r="N123" s="94">
        <f>IF(M123&gt;0,0,'Capital Cons'!P123)</f>
        <v>3490032.9237470594</v>
      </c>
      <c r="O123" s="94">
        <f>Funding!E200</f>
        <v>6766758.231494545</v>
      </c>
      <c r="P123" s="251">
        <f t="shared" si="13"/>
        <v>54523900.513818957</v>
      </c>
      <c r="Q123" s="97">
        <f>Deprec!G123</f>
        <v>0.54265903453757136</v>
      </c>
      <c r="R123" s="11">
        <v>2</v>
      </c>
      <c r="S123" s="251">
        <f t="shared" si="14"/>
        <v>29587887.212051585</v>
      </c>
      <c r="T123" s="251">
        <f t="shared" si="11"/>
        <v>13531752.903553119</v>
      </c>
      <c r="U123" s="251">
        <f t="shared" si="16"/>
        <v>43119640.115604706</v>
      </c>
      <c r="V123" s="187">
        <f t="shared" si="15"/>
        <v>11404260.398214251</v>
      </c>
    </row>
    <row r="124" spans="1:22" ht="13.9" x14ac:dyDescent="0.4">
      <c r="A124" s="12">
        <v>112</v>
      </c>
      <c r="B124" s="12" t="s">
        <v>50</v>
      </c>
      <c r="C124" s="12">
        <v>37</v>
      </c>
      <c r="D124" s="12" t="s">
        <v>100</v>
      </c>
      <c r="E124" t="s">
        <v>257</v>
      </c>
      <c r="F124" t="s">
        <v>258</v>
      </c>
      <c r="G124" t="s">
        <v>259</v>
      </c>
      <c r="H124" s="16">
        <f>71.733+0.959</f>
        <v>72.692000000000007</v>
      </c>
      <c r="I124" s="11">
        <v>1.2</v>
      </c>
      <c r="J124" s="94">
        <f>CRC!AB124</f>
        <v>148225687.74146241</v>
      </c>
      <c r="K124" s="251">
        <f t="shared" si="10"/>
        <v>28607557.734102245</v>
      </c>
      <c r="L124" s="17">
        <f t="shared" si="12"/>
        <v>176833245.47556466</v>
      </c>
      <c r="M124" s="7">
        <f>Optim!D123</f>
        <v>0</v>
      </c>
      <c r="N124" s="94">
        <f>IF(M124&gt;0,0,'Capital Cons'!P124)</f>
        <v>12621536.74501403</v>
      </c>
      <c r="O124" s="94">
        <f>Funding!E201</f>
        <v>23267324.606470469</v>
      </c>
      <c r="P124" s="251">
        <f t="shared" si="13"/>
        <v>187479033.33702108</v>
      </c>
      <c r="Q124" s="97">
        <f>Deprec!G124</f>
        <v>0.54042855051513028</v>
      </c>
      <c r="R124" s="11">
        <v>1</v>
      </c>
      <c r="S124" s="251">
        <f t="shared" si="14"/>
        <v>101319022.23830409</v>
      </c>
      <c r="T124" s="251">
        <f t="shared" si="11"/>
        <v>0</v>
      </c>
      <c r="U124" s="251">
        <f t="shared" si="16"/>
        <v>101319022.23830409</v>
      </c>
      <c r="V124" s="187">
        <f t="shared" si="15"/>
        <v>86160011.098716989</v>
      </c>
    </row>
    <row r="125" spans="1:22" ht="13.9" x14ac:dyDescent="0.4">
      <c r="A125" s="12">
        <v>113</v>
      </c>
      <c r="B125" s="12" t="s">
        <v>260</v>
      </c>
      <c r="C125" s="12">
        <v>38</v>
      </c>
      <c r="D125" s="12" t="s">
        <v>100</v>
      </c>
      <c r="E125" t="s">
        <v>261</v>
      </c>
      <c r="F125" t="s">
        <v>262</v>
      </c>
      <c r="H125" s="16">
        <v>185.91370000000001</v>
      </c>
      <c r="I125" s="11">
        <v>1.3</v>
      </c>
      <c r="J125" s="94">
        <f>CRC!AB125</f>
        <v>442028551.18950683</v>
      </c>
      <c r="K125" s="251">
        <f t="shared" si="10"/>
        <v>85311510.37957482</v>
      </c>
      <c r="L125" s="17">
        <f t="shared" si="12"/>
        <v>527340061.56908166</v>
      </c>
      <c r="M125" s="7">
        <f>Optim!D124</f>
        <v>0</v>
      </c>
      <c r="N125" s="94">
        <f>IF(M125&gt;0,0,'Capital Cons'!P125)</f>
        <v>32582618.227575053</v>
      </c>
      <c r="O125" s="94">
        <f>Funding!E202</f>
        <v>70102687.102436662</v>
      </c>
      <c r="P125" s="251">
        <f t="shared" si="13"/>
        <v>564860130.44394326</v>
      </c>
      <c r="Q125" s="97">
        <f>Deprec!G125</f>
        <v>0.54991756341510067</v>
      </c>
      <c r="R125" s="11">
        <v>1</v>
      </c>
      <c r="S125" s="251">
        <f t="shared" si="14"/>
        <v>310626506.60406923</v>
      </c>
      <c r="T125" s="251">
        <f t="shared" si="11"/>
        <v>0</v>
      </c>
      <c r="U125" s="251">
        <f t="shared" si="16"/>
        <v>310626506.60406923</v>
      </c>
      <c r="V125" s="187">
        <f t="shared" si="15"/>
        <v>254233623.83987403</v>
      </c>
    </row>
    <row r="126" spans="1:22" ht="13.9" x14ac:dyDescent="0.4">
      <c r="A126" s="12">
        <v>114</v>
      </c>
      <c r="B126" s="12" t="s">
        <v>260</v>
      </c>
      <c r="C126" s="12">
        <v>38</v>
      </c>
      <c r="D126" s="12" t="s">
        <v>100</v>
      </c>
      <c r="F126" t="s">
        <v>263</v>
      </c>
      <c r="H126" s="16">
        <v>28.510999999999999</v>
      </c>
      <c r="I126" s="11">
        <v>1.3</v>
      </c>
      <c r="J126" s="94">
        <f>CRC!AB126</f>
        <v>61825303.638739631</v>
      </c>
      <c r="K126" s="251">
        <f t="shared" si="10"/>
        <v>11932283.60227675</v>
      </c>
      <c r="L126" s="17">
        <f t="shared" si="12"/>
        <v>73757587.241016388</v>
      </c>
      <c r="M126" s="7">
        <f>Optim!D125</f>
        <v>0</v>
      </c>
      <c r="N126" s="94">
        <f>IF(M126&gt;0,0,'Capital Cons'!P126)</f>
        <v>4336877.7555815484</v>
      </c>
      <c r="O126" s="94">
        <f>Funding!E203</f>
        <v>9836291.1785996854</v>
      </c>
      <c r="P126" s="251">
        <f t="shared" si="13"/>
        <v>79257000.664034531</v>
      </c>
      <c r="Q126" s="97">
        <f>Deprec!G126</f>
        <v>0.5441369090705469</v>
      </c>
      <c r="R126" s="11">
        <v>1</v>
      </c>
      <c r="S126" s="251">
        <f t="shared" si="14"/>
        <v>43126659.363530032</v>
      </c>
      <c r="T126" s="251">
        <f t="shared" si="11"/>
        <v>0</v>
      </c>
      <c r="U126" s="251">
        <f t="shared" si="16"/>
        <v>43126659.363530032</v>
      </c>
      <c r="V126" s="187">
        <f t="shared" si="15"/>
        <v>36130341.300504498</v>
      </c>
    </row>
    <row r="127" spans="1:22" ht="13.9" x14ac:dyDescent="0.4">
      <c r="A127" s="12">
        <v>115</v>
      </c>
      <c r="B127" s="12" t="s">
        <v>260</v>
      </c>
      <c r="C127" s="12">
        <v>38</v>
      </c>
      <c r="D127" s="12" t="s">
        <v>100</v>
      </c>
      <c r="F127" t="s">
        <v>264</v>
      </c>
      <c r="H127" s="16">
        <v>180.58799999999999</v>
      </c>
      <c r="I127" s="11">
        <v>1.3</v>
      </c>
      <c r="J127" s="94">
        <f>CRC!AB127</f>
        <v>407021215.39730328</v>
      </c>
      <c r="K127" s="251">
        <f t="shared" si="10"/>
        <v>78555094.571679533</v>
      </c>
      <c r="L127" s="17">
        <f t="shared" si="12"/>
        <v>485576309.96898282</v>
      </c>
      <c r="M127" s="7">
        <f>Optim!D126</f>
        <v>0</v>
      </c>
      <c r="N127" s="94">
        <f>IF(M127&gt;0,0,'Capital Cons'!P127)</f>
        <v>27542546.670829881</v>
      </c>
      <c r="O127" s="94">
        <f>Funding!E204</f>
        <v>64899271.396465726</v>
      </c>
      <c r="P127" s="251">
        <f t="shared" si="13"/>
        <v>522933034.69461864</v>
      </c>
      <c r="Q127" s="97">
        <f>Deprec!G127</f>
        <v>0.54450170036093803</v>
      </c>
      <c r="R127" s="11">
        <v>1</v>
      </c>
      <c r="S127" s="251">
        <f t="shared" si="14"/>
        <v>284737926.56612527</v>
      </c>
      <c r="T127" s="251">
        <f t="shared" si="11"/>
        <v>0</v>
      </c>
      <c r="U127" s="251">
        <f t="shared" si="16"/>
        <v>284737926.56612527</v>
      </c>
      <c r="V127" s="187">
        <f t="shared" si="15"/>
        <v>238195108.12849337</v>
      </c>
    </row>
    <row r="128" spans="1:22" ht="13.9" x14ac:dyDescent="0.4">
      <c r="A128" s="12">
        <v>116</v>
      </c>
      <c r="B128" s="12" t="s">
        <v>260</v>
      </c>
      <c r="C128" s="12">
        <v>38</v>
      </c>
      <c r="D128" s="12" t="s">
        <v>100</v>
      </c>
      <c r="F128" t="s">
        <v>265</v>
      </c>
      <c r="H128" s="16">
        <v>60.192</v>
      </c>
      <c r="I128" s="11">
        <v>1.3</v>
      </c>
      <c r="J128" s="94">
        <f>CRC!AB128</f>
        <v>138291579.7674838</v>
      </c>
      <c r="K128" s="251">
        <f t="shared" si="10"/>
        <v>26690274.895124376</v>
      </c>
      <c r="L128" s="17">
        <f t="shared" si="12"/>
        <v>164981854.66260818</v>
      </c>
      <c r="M128" s="7">
        <f>Optim!D127</f>
        <v>0</v>
      </c>
      <c r="N128" s="94">
        <f>IF(M128&gt;0,0,'Capital Cons'!P128)</f>
        <v>10162353.114995593</v>
      </c>
      <c r="O128" s="94">
        <f>Funding!E205</f>
        <v>21936533.184920721</v>
      </c>
      <c r="P128" s="251">
        <f t="shared" si="13"/>
        <v>176756034.73253331</v>
      </c>
      <c r="Q128" s="97">
        <f>Deprec!G128</f>
        <v>0.54080855951856888</v>
      </c>
      <c r="R128" s="11">
        <v>1</v>
      </c>
      <c r="S128" s="251">
        <f t="shared" si="14"/>
        <v>95591176.529915467</v>
      </c>
      <c r="T128" s="251">
        <f t="shared" si="11"/>
        <v>0</v>
      </c>
      <c r="U128" s="251">
        <f t="shared" si="16"/>
        <v>95591176.529915467</v>
      </c>
      <c r="V128" s="187">
        <f t="shared" si="15"/>
        <v>81164858.202617839</v>
      </c>
    </row>
    <row r="129" spans="1:22" ht="13.9" x14ac:dyDescent="0.4">
      <c r="A129" s="12">
        <v>117</v>
      </c>
      <c r="B129" s="12" t="s">
        <v>260</v>
      </c>
      <c r="C129" s="12">
        <v>38</v>
      </c>
      <c r="D129" s="12" t="s">
        <v>100</v>
      </c>
      <c r="F129" t="s">
        <v>266</v>
      </c>
      <c r="H129" s="16">
        <v>19.681000000000001</v>
      </c>
      <c r="I129" s="11">
        <v>1.3</v>
      </c>
      <c r="J129" s="94">
        <f>CRC!AB129</f>
        <v>95892643.203884378</v>
      </c>
      <c r="K129" s="251">
        <f t="shared" si="10"/>
        <v>18507280.138349686</v>
      </c>
      <c r="L129" s="17">
        <f t="shared" si="12"/>
        <v>114399923.34223406</v>
      </c>
      <c r="M129" s="7">
        <f>Optim!D128</f>
        <v>0</v>
      </c>
      <c r="N129" s="94">
        <f>IF(M129&gt;0,0,'Capital Cons'!P129)</f>
        <v>78089886.634763703</v>
      </c>
      <c r="O129" s="94">
        <f>Funding!E206</f>
        <v>5144806.1595402788</v>
      </c>
      <c r="P129" s="251">
        <f t="shared" si="13"/>
        <v>41454842.867010638</v>
      </c>
      <c r="Q129" s="97">
        <f>Deprec!G129</f>
        <v>0.54389830899385627</v>
      </c>
      <c r="R129" s="11">
        <v>1</v>
      </c>
      <c r="S129" s="251">
        <f t="shared" si="14"/>
        <v>22547218.93497311</v>
      </c>
      <c r="T129" s="251">
        <f t="shared" si="11"/>
        <v>0</v>
      </c>
      <c r="U129" s="251">
        <f t="shared" si="16"/>
        <v>22547218.93497311</v>
      </c>
      <c r="V129" s="187">
        <f t="shared" si="15"/>
        <v>18907623.932037529</v>
      </c>
    </row>
    <row r="130" spans="1:22" ht="13.9" x14ac:dyDescent="0.4">
      <c r="A130" s="12">
        <v>118</v>
      </c>
      <c r="B130" s="12" t="s">
        <v>260</v>
      </c>
      <c r="C130" s="12">
        <v>39</v>
      </c>
      <c r="D130" s="12" t="s">
        <v>100</v>
      </c>
      <c r="E130" t="s">
        <v>267</v>
      </c>
      <c r="F130" t="s">
        <v>268</v>
      </c>
      <c r="H130" s="16">
        <v>94.382999999999996</v>
      </c>
      <c r="I130" s="11">
        <v>1.3</v>
      </c>
      <c r="J130" s="94">
        <f>CRC!AB130</f>
        <v>207783459.07027113</v>
      </c>
      <c r="K130" s="251">
        <f t="shared" si="10"/>
        <v>40102207.600562327</v>
      </c>
      <c r="L130" s="17">
        <f t="shared" si="12"/>
        <v>247885666.67083347</v>
      </c>
      <c r="M130" s="7">
        <f>Optim!D129</f>
        <v>0</v>
      </c>
      <c r="N130" s="94">
        <f>IF(M130&gt;0,0,'Capital Cons'!P130)</f>
        <v>12185934.213064855</v>
      </c>
      <c r="O130" s="94">
        <f>Funding!E207</f>
        <v>33396535.649914116</v>
      </c>
      <c r="P130" s="251">
        <f t="shared" si="13"/>
        <v>269096268.1076827</v>
      </c>
      <c r="Q130" s="97">
        <f>Deprec!G130</f>
        <v>0.54627701192021438</v>
      </c>
      <c r="R130" s="11">
        <v>2</v>
      </c>
      <c r="S130" s="251">
        <f t="shared" si="14"/>
        <v>147001105.26074579</v>
      </c>
      <c r="T130" s="251">
        <f t="shared" si="11"/>
        <v>66697780.729936674</v>
      </c>
      <c r="U130" s="251">
        <f t="shared" si="16"/>
        <v>213698885.99068248</v>
      </c>
      <c r="V130" s="187">
        <f t="shared" si="15"/>
        <v>55397382.117000222</v>
      </c>
    </row>
    <row r="131" spans="1:22" ht="13.9" x14ac:dyDescent="0.4">
      <c r="A131" s="12">
        <v>119</v>
      </c>
      <c r="B131" s="12" t="s">
        <v>51</v>
      </c>
      <c r="C131" s="12">
        <v>40</v>
      </c>
      <c r="D131" s="12" t="s">
        <v>100</v>
      </c>
      <c r="E131" t="s">
        <v>269</v>
      </c>
      <c r="F131" t="s">
        <v>270</v>
      </c>
      <c r="H131" s="16">
        <v>2.7759999999999998</v>
      </c>
      <c r="I131" s="11">
        <v>1.3</v>
      </c>
      <c r="J131" s="94">
        <f>CRC!AB131</f>
        <v>19616403.072915308</v>
      </c>
      <c r="K131" s="251">
        <f t="shared" si="10"/>
        <v>3785965.7930726544</v>
      </c>
      <c r="L131" s="17">
        <f t="shared" si="12"/>
        <v>23402368.865987964</v>
      </c>
      <c r="M131" s="7">
        <f>Optim!D130</f>
        <v>0</v>
      </c>
      <c r="N131" s="94">
        <f>IF(M131&gt;0,0,'Capital Cons'!P131)</f>
        <v>15781730.711602356</v>
      </c>
      <c r="O131" s="94">
        <f>Funding!E208</f>
        <v>1079775.9978095652</v>
      </c>
      <c r="P131" s="251">
        <f t="shared" si="13"/>
        <v>8700414.1521951724</v>
      </c>
      <c r="Q131" s="97">
        <f>Deprec!G131</f>
        <v>0.54300071296451902</v>
      </c>
      <c r="R131" s="11">
        <v>1.5</v>
      </c>
      <c r="S131" s="251">
        <f t="shared" si="14"/>
        <v>4724331.0877285702</v>
      </c>
      <c r="T131" s="251">
        <f t="shared" si="11"/>
        <v>0</v>
      </c>
      <c r="U131" s="251">
        <f t="shared" si="16"/>
        <v>4724331.0877285702</v>
      </c>
      <c r="V131" s="187">
        <f t="shared" si="15"/>
        <v>3976083.0644666022</v>
      </c>
    </row>
    <row r="132" spans="1:22" ht="13.9" x14ac:dyDescent="0.4">
      <c r="A132" s="12">
        <v>120</v>
      </c>
      <c r="B132" s="12" t="s">
        <v>51</v>
      </c>
      <c r="C132" s="12">
        <v>40</v>
      </c>
      <c r="D132" s="12" t="s">
        <v>100</v>
      </c>
      <c r="F132" t="s">
        <v>271</v>
      </c>
      <c r="H132" s="16">
        <v>101.639</v>
      </c>
      <c r="I132" s="11">
        <v>1.3</v>
      </c>
      <c r="J132" s="94">
        <f>CRC!AB132</f>
        <v>424813704.63020355</v>
      </c>
      <c r="K132" s="251">
        <f t="shared" si="10"/>
        <v>81989044.993629292</v>
      </c>
      <c r="L132" s="17">
        <f t="shared" si="12"/>
        <v>506802749.62383282</v>
      </c>
      <c r="M132" s="7">
        <f>Optim!D131</f>
        <v>0</v>
      </c>
      <c r="N132" s="94">
        <f>IF(M132&gt;0,0,'Capital Cons'!P132)</f>
        <v>347182930.08065343</v>
      </c>
      <c r="O132" s="94">
        <f>Funding!E209</f>
        <v>22616695.140974682</v>
      </c>
      <c r="P132" s="251">
        <f t="shared" si="13"/>
        <v>182236514.68415406</v>
      </c>
      <c r="Q132" s="97">
        <f>Deprec!G132</f>
        <v>0.52048850524070689</v>
      </c>
      <c r="R132" s="11">
        <v>1</v>
      </c>
      <c r="S132" s="251">
        <f t="shared" si="14"/>
        <v>94852011.128231481</v>
      </c>
      <c r="T132" s="251">
        <f t="shared" si="11"/>
        <v>0</v>
      </c>
      <c r="U132" s="251">
        <f t="shared" si="16"/>
        <v>94852011.128231481</v>
      </c>
      <c r="V132" s="187">
        <f t="shared" si="15"/>
        <v>87384503.555922583</v>
      </c>
    </row>
    <row r="133" spans="1:22" ht="13.9" x14ac:dyDescent="0.4">
      <c r="A133" s="12">
        <v>121</v>
      </c>
      <c r="B133" s="12" t="s">
        <v>51</v>
      </c>
      <c r="C133" s="12">
        <v>40</v>
      </c>
      <c r="D133" s="12" t="s">
        <v>100</v>
      </c>
      <c r="F133" t="s">
        <v>272</v>
      </c>
      <c r="H133" s="16">
        <v>98.106999999999999</v>
      </c>
      <c r="I133" s="11">
        <v>1.3</v>
      </c>
      <c r="J133" s="94">
        <f>CRC!AB133</f>
        <v>313213042.72619689</v>
      </c>
      <c r="K133" s="251">
        <f t="shared" si="10"/>
        <v>60450117.246156</v>
      </c>
      <c r="L133" s="17">
        <f t="shared" si="12"/>
        <v>373663159.97235286</v>
      </c>
      <c r="M133" s="7">
        <f>Optim!D132</f>
        <v>0</v>
      </c>
      <c r="N133" s="94">
        <f>IF(M133&gt;0,0,'Capital Cons'!P133)</f>
        <v>258968874.35599226</v>
      </c>
      <c r="O133" s="94">
        <f>Funding!E210</f>
        <v>16251150.387345167</v>
      </c>
      <c r="P133" s="251">
        <f t="shared" si="13"/>
        <v>130945436.00370577</v>
      </c>
      <c r="Q133" s="97">
        <f>Deprec!G133</f>
        <v>0.41541990614275082</v>
      </c>
      <c r="R133" s="11">
        <v>1</v>
      </c>
      <c r="S133" s="251">
        <f t="shared" si="14"/>
        <v>54397340.734481037</v>
      </c>
      <c r="T133" s="251">
        <f t="shared" si="11"/>
        <v>0</v>
      </c>
      <c r="U133" s="251">
        <f t="shared" si="16"/>
        <v>54397340.734481037</v>
      </c>
      <c r="V133" s="187">
        <f t="shared" si="15"/>
        <v>76548095.269224733</v>
      </c>
    </row>
    <row r="134" spans="1:22" ht="13.9" x14ac:dyDescent="0.4">
      <c r="A134" s="12">
        <v>122</v>
      </c>
      <c r="B134" s="12" t="s">
        <v>51</v>
      </c>
      <c r="C134" s="12">
        <v>40</v>
      </c>
      <c r="D134" s="12" t="s">
        <v>100</v>
      </c>
      <c r="F134" t="s">
        <v>273</v>
      </c>
      <c r="G134" t="s">
        <v>274</v>
      </c>
      <c r="H134" s="16">
        <f>1.7981+1.8499</f>
        <v>3.6480000000000001</v>
      </c>
      <c r="I134" s="11">
        <v>1.3</v>
      </c>
      <c r="J134" s="94">
        <f>CRC!AB134</f>
        <v>11875189.588633273</v>
      </c>
      <c r="K134" s="251">
        <f t="shared" si="10"/>
        <v>2291911.5906062219</v>
      </c>
      <c r="L134" s="17">
        <f t="shared" si="12"/>
        <v>14167101.179239495</v>
      </c>
      <c r="M134" s="7">
        <f>Optim!D133</f>
        <v>0</v>
      </c>
      <c r="N134" s="94">
        <f>IF(M134&gt;0,0,'Capital Cons'!P134)</f>
        <v>473688.18268627237</v>
      </c>
      <c r="O134" s="94">
        <f>Funding!E211</f>
        <v>1940233.6631431079</v>
      </c>
      <c r="P134" s="251">
        <f t="shared" si="13"/>
        <v>15633646.659696329</v>
      </c>
      <c r="Q134" s="97">
        <f>Deprec!G134</f>
        <v>0.49131975839917491</v>
      </c>
      <c r="R134" s="11">
        <v>2</v>
      </c>
      <c r="S134" s="251">
        <f t="shared" si="14"/>
        <v>7681119.4997400688</v>
      </c>
      <c r="T134" s="251">
        <f t="shared" si="11"/>
        <v>3907233.7228925866</v>
      </c>
      <c r="U134" s="251">
        <f t="shared" si="16"/>
        <v>11588353.222632656</v>
      </c>
      <c r="V134" s="187">
        <f t="shared" si="15"/>
        <v>4045293.4370636735</v>
      </c>
    </row>
    <row r="135" spans="1:22" ht="13.9" x14ac:dyDescent="0.4">
      <c r="A135" s="12">
        <v>123</v>
      </c>
      <c r="B135" s="12" t="s">
        <v>51</v>
      </c>
      <c r="C135" s="12">
        <v>40</v>
      </c>
      <c r="D135" s="12" t="s">
        <v>100</v>
      </c>
      <c r="F135" t="s">
        <v>275</v>
      </c>
      <c r="H135" s="16">
        <v>3.0078999999999998</v>
      </c>
      <c r="I135" s="11">
        <v>1.3</v>
      </c>
      <c r="J135" s="94">
        <f>CRC!AB135</f>
        <v>11335323.595595732</v>
      </c>
      <c r="K135" s="251">
        <f t="shared" si="10"/>
        <v>2187717.4539499762</v>
      </c>
      <c r="L135" s="17">
        <f t="shared" si="12"/>
        <v>13523041.049545709</v>
      </c>
      <c r="M135" s="7">
        <f>Optim!D134</f>
        <v>0</v>
      </c>
      <c r="N135" s="94">
        <f>IF(M135&gt;0,0,'Capital Cons'!P135)</f>
        <v>433584.72996714961</v>
      </c>
      <c r="O135" s="94">
        <f>Funding!E212</f>
        <v>1854658.4251771425</v>
      </c>
      <c r="P135" s="251">
        <f t="shared" si="13"/>
        <v>14944114.744755702</v>
      </c>
      <c r="Q135" s="97">
        <f>Deprec!G135</f>
        <v>0.54955054182405239</v>
      </c>
      <c r="R135" s="11">
        <v>1</v>
      </c>
      <c r="S135" s="251">
        <f t="shared" si="14"/>
        <v>8212546.3550613066</v>
      </c>
      <c r="T135" s="251">
        <f t="shared" si="11"/>
        <v>0</v>
      </c>
      <c r="U135" s="251">
        <f t="shared" si="16"/>
        <v>8212546.3550613066</v>
      </c>
      <c r="V135" s="187">
        <f t="shared" si="15"/>
        <v>6731568.3896943955</v>
      </c>
    </row>
    <row r="136" spans="1:22" ht="13.9" x14ac:dyDescent="0.4">
      <c r="A136" s="12">
        <v>124</v>
      </c>
      <c r="B136" s="12" t="s">
        <v>51</v>
      </c>
      <c r="C136" s="12">
        <v>40</v>
      </c>
      <c r="D136" s="12" t="s">
        <v>100</v>
      </c>
      <c r="F136" t="s">
        <v>276</v>
      </c>
      <c r="G136" t="s">
        <v>277</v>
      </c>
      <c r="H136" s="16">
        <f>41.801+3.248</f>
        <v>45.048999999999999</v>
      </c>
      <c r="I136" s="11">
        <v>1.3</v>
      </c>
      <c r="J136" s="94">
        <f>CRC!AB136</f>
        <v>106510856.55699131</v>
      </c>
      <c r="K136" s="251">
        <f t="shared" si="10"/>
        <v>20556595.315499324</v>
      </c>
      <c r="L136" s="17">
        <f t="shared" si="12"/>
        <v>127067451.87249063</v>
      </c>
      <c r="M136" s="7">
        <f>Optim!D135</f>
        <v>0</v>
      </c>
      <c r="N136" s="94">
        <f>IF(M136&gt;0,0,'Capital Cons'!P136)</f>
        <v>5887115.0666389531</v>
      </c>
      <c r="O136" s="94">
        <f>Funding!E213</f>
        <v>17170165.600125764</v>
      </c>
      <c r="P136" s="251">
        <f t="shared" si="13"/>
        <v>138350502.40597746</v>
      </c>
      <c r="Q136" s="97">
        <f>Deprec!G136</f>
        <v>0.54343535337703786</v>
      </c>
      <c r="R136" s="11">
        <v>1</v>
      </c>
      <c r="S136" s="251">
        <f t="shared" si="14"/>
        <v>75184554.164883092</v>
      </c>
      <c r="T136" s="251">
        <f t="shared" si="11"/>
        <v>0</v>
      </c>
      <c r="U136" s="251">
        <f t="shared" si="16"/>
        <v>75184554.164883092</v>
      </c>
      <c r="V136" s="187">
        <f t="shared" si="15"/>
        <v>63165948.241094366</v>
      </c>
    </row>
    <row r="137" spans="1:22" ht="13.9" x14ac:dyDescent="0.4">
      <c r="A137" s="12">
        <v>125</v>
      </c>
      <c r="B137" s="12" t="s">
        <v>51</v>
      </c>
      <c r="C137" s="12">
        <v>40</v>
      </c>
      <c r="D137" s="12" t="s">
        <v>100</v>
      </c>
      <c r="F137" t="s">
        <v>278</v>
      </c>
      <c r="H137" s="16">
        <v>54.497999999999998</v>
      </c>
      <c r="I137" s="11">
        <v>1.3</v>
      </c>
      <c r="J137" s="94">
        <f>CRC!AB137</f>
        <v>118277799.77006443</v>
      </c>
      <c r="K137" s="251">
        <f t="shared" si="10"/>
        <v>22827615.355622437</v>
      </c>
      <c r="L137" s="17">
        <f t="shared" si="12"/>
        <v>141105415.12568685</v>
      </c>
      <c r="M137" s="7">
        <f>Optim!D136</f>
        <v>0</v>
      </c>
      <c r="N137" s="94">
        <f>IF(M137&gt;0,0,'Capital Cons'!P137)</f>
        <v>7036320.5528920293</v>
      </c>
      <c r="O137" s="94">
        <f>Funding!E214</f>
        <v>18996386.842544645</v>
      </c>
      <c r="P137" s="251">
        <f t="shared" si="13"/>
        <v>153065481.41533947</v>
      </c>
      <c r="Q137" s="97">
        <f>Deprec!G137</f>
        <v>0.5389270258114689</v>
      </c>
      <c r="R137" s="11">
        <v>1</v>
      </c>
      <c r="S137" s="251">
        <f t="shared" si="14"/>
        <v>82491124.653569564</v>
      </c>
      <c r="T137" s="251">
        <f t="shared" si="11"/>
        <v>0</v>
      </c>
      <c r="U137" s="251">
        <f t="shared" si="16"/>
        <v>82491124.653569564</v>
      </c>
      <c r="V137" s="187">
        <f t="shared" si="15"/>
        <v>70574356.761769906</v>
      </c>
    </row>
    <row r="138" spans="1:22" ht="13.9" x14ac:dyDescent="0.4">
      <c r="A138" s="12">
        <v>126</v>
      </c>
      <c r="B138" s="12" t="s">
        <v>50</v>
      </c>
      <c r="C138" s="12">
        <v>41</v>
      </c>
      <c r="D138" s="12" t="s">
        <v>100</v>
      </c>
      <c r="E138" t="s">
        <v>279</v>
      </c>
      <c r="F138" t="s">
        <v>280</v>
      </c>
      <c r="H138" s="16">
        <v>136.23099999999999</v>
      </c>
      <c r="I138" s="11">
        <v>1.2</v>
      </c>
      <c r="J138" s="94">
        <f>CRC!AB138</f>
        <v>303693041.51652712</v>
      </c>
      <c r="K138" s="251">
        <f t="shared" si="10"/>
        <v>58612757.012689732</v>
      </c>
      <c r="L138" s="17">
        <f t="shared" si="12"/>
        <v>362305798.52921683</v>
      </c>
      <c r="M138" s="7">
        <f>Optim!D137</f>
        <v>0</v>
      </c>
      <c r="N138" s="94">
        <f>IF(M138&gt;0,0,'Capital Cons'!P138)</f>
        <v>29443753.076259784</v>
      </c>
      <c r="O138" s="94">
        <f>Funding!E215</f>
        <v>47163562.943223931</v>
      </c>
      <c r="P138" s="251">
        <f t="shared" si="13"/>
        <v>380025608.39618099</v>
      </c>
      <c r="Q138" s="97">
        <f>Deprec!G138</f>
        <v>0.55286898178999322</v>
      </c>
      <c r="R138" s="11">
        <v>1.5</v>
      </c>
      <c r="S138" s="251">
        <f t="shared" si="14"/>
        <v>210104371.16811928</v>
      </c>
      <c r="T138" s="251">
        <f t="shared" si="11"/>
        <v>0</v>
      </c>
      <c r="U138" s="251">
        <f t="shared" si="16"/>
        <v>210104371.16811928</v>
      </c>
      <c r="V138" s="187">
        <f t="shared" si="15"/>
        <v>169921237.22806171</v>
      </c>
    </row>
    <row r="139" spans="1:22" ht="13.9" x14ac:dyDescent="0.4">
      <c r="A139" s="12">
        <v>127</v>
      </c>
      <c r="B139" s="12" t="s">
        <v>281</v>
      </c>
      <c r="C139" s="12">
        <v>42</v>
      </c>
      <c r="D139" s="12" t="s">
        <v>100</v>
      </c>
      <c r="E139" t="s">
        <v>282</v>
      </c>
      <c r="F139" t="s">
        <v>283</v>
      </c>
      <c r="H139" s="16">
        <v>0.64300000000000002</v>
      </c>
      <c r="I139" s="11">
        <v>1.3</v>
      </c>
      <c r="J139" s="94">
        <f>CRC!AB139</f>
        <v>1509205.7875727927</v>
      </c>
      <c r="K139" s="251">
        <f t="shared" si="10"/>
        <v>291276.71700154903</v>
      </c>
      <c r="L139" s="17">
        <f t="shared" si="12"/>
        <v>1800482.5045743417</v>
      </c>
      <c r="M139" s="7">
        <f>Optim!D138</f>
        <v>0</v>
      </c>
      <c r="N139" s="94">
        <f>IF(M139&gt;0,0,'Capital Cons'!P139)</f>
        <v>83018.718402685889</v>
      </c>
      <c r="O139" s="94">
        <f>Funding!E216</f>
        <v>243349.19672679369</v>
      </c>
      <c r="P139" s="251">
        <f t="shared" si="13"/>
        <v>1960812.9828984495</v>
      </c>
      <c r="Q139" s="97">
        <f>Deprec!G139</f>
        <v>0.55489948615217632</v>
      </c>
      <c r="R139" s="11">
        <v>1</v>
      </c>
      <c r="S139" s="251">
        <f t="shared" si="14"/>
        <v>1088054.1166508656</v>
      </c>
      <c r="T139" s="251">
        <f t="shared" si="11"/>
        <v>0</v>
      </c>
      <c r="U139" s="251">
        <f t="shared" si="16"/>
        <v>1088054.1166508656</v>
      </c>
      <c r="V139" s="187">
        <f t="shared" si="15"/>
        <v>872758.86624758388</v>
      </c>
    </row>
    <row r="140" spans="1:22" ht="13.9" x14ac:dyDescent="0.4">
      <c r="A140" s="12">
        <v>128</v>
      </c>
      <c r="B140" s="12" t="s">
        <v>281</v>
      </c>
      <c r="C140" s="12">
        <v>42</v>
      </c>
      <c r="D140" s="12" t="s">
        <v>100</v>
      </c>
      <c r="F140" t="s">
        <v>149</v>
      </c>
      <c r="H140" s="16">
        <v>5.5979999999999999</v>
      </c>
      <c r="I140" s="11">
        <v>1.1000000000000001</v>
      </c>
      <c r="J140" s="94">
        <f>CRC!AB140</f>
        <v>16974958.23481619</v>
      </c>
      <c r="K140" s="251">
        <f t="shared" si="10"/>
        <v>3276166.9393195249</v>
      </c>
      <c r="L140" s="17">
        <f t="shared" si="12"/>
        <v>20251125.174135715</v>
      </c>
      <c r="M140" s="7">
        <f>Optim!D139</f>
        <v>0</v>
      </c>
      <c r="N140" s="94">
        <f>IF(M140&gt;0,0,'Capital Cons'!P140)</f>
        <v>722766.38509834465</v>
      </c>
      <c r="O140" s="94">
        <f>Funding!E217</f>
        <v>2766993.0876958207</v>
      </c>
      <c r="P140" s="251">
        <f t="shared" si="13"/>
        <v>22295351.876733191</v>
      </c>
      <c r="Q140" s="97">
        <f>Deprec!G140</f>
        <v>0.49732305651631553</v>
      </c>
      <c r="R140" s="11">
        <v>1</v>
      </c>
      <c r="S140" s="251">
        <f t="shared" si="14"/>
        <v>11087992.541443722</v>
      </c>
      <c r="T140" s="251">
        <f t="shared" si="11"/>
        <v>0</v>
      </c>
      <c r="U140" s="251">
        <f t="shared" si="16"/>
        <v>11087992.541443722</v>
      </c>
      <c r="V140" s="187">
        <f t="shared" si="15"/>
        <v>11207359.335289469</v>
      </c>
    </row>
    <row r="141" spans="1:22" ht="13.9" x14ac:dyDescent="0.4">
      <c r="A141" s="12">
        <v>129</v>
      </c>
      <c r="B141" s="12" t="s">
        <v>281</v>
      </c>
      <c r="C141" s="12">
        <v>42</v>
      </c>
      <c r="D141" s="12" t="s">
        <v>100</v>
      </c>
      <c r="F141" t="s">
        <v>284</v>
      </c>
      <c r="H141" s="16">
        <v>0.40699999999999997</v>
      </c>
      <c r="I141" s="11">
        <v>1.3</v>
      </c>
      <c r="J141" s="94">
        <f>CRC!AB141</f>
        <v>1019055.5111852669</v>
      </c>
      <c r="K141" s="251">
        <f t="shared" ref="K141:K204" si="17">J141*$K$9</f>
        <v>196677.71365875652</v>
      </c>
      <c r="L141" s="17">
        <f t="shared" si="12"/>
        <v>1215733.2248440234</v>
      </c>
      <c r="M141" s="7">
        <f>Optim!D140</f>
        <v>0</v>
      </c>
      <c r="N141" s="94">
        <f>IF(M141&gt;0,0,'Capital Cons'!P141)</f>
        <v>52548.395629693863</v>
      </c>
      <c r="O141" s="94">
        <f>Funding!E218</f>
        <v>164812.84561176112</v>
      </c>
      <c r="P141" s="251">
        <f t="shared" si="13"/>
        <v>1327997.6748260907</v>
      </c>
      <c r="Q141" s="97">
        <f>Deprec!G141</f>
        <v>0.5613337541845469</v>
      </c>
      <c r="R141" s="11">
        <v>1</v>
      </c>
      <c r="S141" s="251">
        <f t="shared" si="14"/>
        <v>745449.92035847867</v>
      </c>
      <c r="T141" s="251">
        <f t="shared" ref="T141:T204" si="18">IF(R141&gt;=$T$9,R141-1,0)*(P141-S141)*Q141</f>
        <v>0</v>
      </c>
      <c r="U141" s="251">
        <f t="shared" si="16"/>
        <v>745449.92035847867</v>
      </c>
      <c r="V141" s="187">
        <f t="shared" si="15"/>
        <v>582547.75446761202</v>
      </c>
    </row>
    <row r="142" spans="1:22" ht="13.9" x14ac:dyDescent="0.4">
      <c r="A142" s="12">
        <v>130</v>
      </c>
      <c r="B142" s="12" t="s">
        <v>281</v>
      </c>
      <c r="C142" s="12">
        <v>42</v>
      </c>
      <c r="D142" s="12" t="s">
        <v>100</v>
      </c>
      <c r="F142" t="s">
        <v>285</v>
      </c>
      <c r="H142" s="16">
        <v>1.6579999999999999</v>
      </c>
      <c r="I142" s="11">
        <v>1.2</v>
      </c>
      <c r="J142" s="94">
        <f>CRC!AB142</f>
        <v>4782707.7935853917</v>
      </c>
      <c r="K142" s="251">
        <f t="shared" si="17"/>
        <v>923062.60416198068</v>
      </c>
      <c r="L142" s="17">
        <f t="shared" ref="L142:L205" si="19">J142+K142</f>
        <v>5705770.3977473723</v>
      </c>
      <c r="M142" s="7">
        <f>Optim!D141</f>
        <v>0</v>
      </c>
      <c r="N142" s="94">
        <f>IF(M142&gt;0,0,'Capital Cons'!P142)</f>
        <v>214066.9286339863</v>
      </c>
      <c r="O142" s="94">
        <f>Funding!E219</f>
        <v>778125.06943707925</v>
      </c>
      <c r="P142" s="251">
        <f t="shared" ref="P142:P205" si="20">L142-M142-N142+O142</f>
        <v>6269828.5385504654</v>
      </c>
      <c r="Q142" s="97">
        <f>Deprec!G142</f>
        <v>0.4982525183357871</v>
      </c>
      <c r="R142" s="11">
        <v>1</v>
      </c>
      <c r="S142" s="251">
        <f t="shared" ref="S142:S205" si="21">Q142*P142</f>
        <v>3123957.8588663568</v>
      </c>
      <c r="T142" s="251">
        <f t="shared" si="18"/>
        <v>0</v>
      </c>
      <c r="U142" s="251">
        <f t="shared" si="16"/>
        <v>3123957.8588663568</v>
      </c>
      <c r="V142" s="187">
        <f t="shared" ref="V142:V205" si="22">P142-U142</f>
        <v>3145870.6796841086</v>
      </c>
    </row>
    <row r="143" spans="1:22" ht="13.9" x14ac:dyDescent="0.4">
      <c r="A143" s="12">
        <v>131</v>
      </c>
      <c r="B143" s="12" t="s">
        <v>281</v>
      </c>
      <c r="C143" s="12">
        <v>42</v>
      </c>
      <c r="D143" s="12" t="s">
        <v>100</v>
      </c>
      <c r="F143" t="s">
        <v>286</v>
      </c>
      <c r="H143" s="16">
        <v>1.736</v>
      </c>
      <c r="I143" s="11">
        <v>1.2</v>
      </c>
      <c r="J143" s="94">
        <f>CRC!AB143</f>
        <v>3766052.1263633254</v>
      </c>
      <c r="K143" s="251">
        <f t="shared" si="17"/>
        <v>726848.06038812187</v>
      </c>
      <c r="L143" s="17">
        <f t="shared" si="19"/>
        <v>4492900.1867514476</v>
      </c>
      <c r="M143" s="7">
        <f>Optim!D142</f>
        <v>0</v>
      </c>
      <c r="N143" s="94">
        <f>IF(M143&gt;0,0,'Capital Cons'!P143)</f>
        <v>224137.62853353453</v>
      </c>
      <c r="O143" s="94">
        <f>Funding!E220</f>
        <v>604845.32362414349</v>
      </c>
      <c r="P143" s="251">
        <f t="shared" si="20"/>
        <v>4873607.8818420563</v>
      </c>
      <c r="Q143" s="97">
        <f>Deprec!G143</f>
        <v>0.53032986548814731</v>
      </c>
      <c r="R143" s="11">
        <v>1</v>
      </c>
      <c r="S143" s="251">
        <f t="shared" si="21"/>
        <v>2584619.812419272</v>
      </c>
      <c r="T143" s="251">
        <f t="shared" si="18"/>
        <v>0</v>
      </c>
      <c r="U143" s="251">
        <f t="shared" si="16"/>
        <v>2584619.812419272</v>
      </c>
      <c r="V143" s="187">
        <f t="shared" si="22"/>
        <v>2288988.0694227843</v>
      </c>
    </row>
    <row r="144" spans="1:22" ht="13.9" x14ac:dyDescent="0.4">
      <c r="A144" s="12">
        <v>132</v>
      </c>
      <c r="B144" s="12" t="s">
        <v>281</v>
      </c>
      <c r="C144" s="12">
        <v>42</v>
      </c>
      <c r="D144" s="12" t="s">
        <v>100</v>
      </c>
      <c r="F144" t="s">
        <v>287</v>
      </c>
      <c r="H144" s="16">
        <v>1.2150000000000001</v>
      </c>
      <c r="I144" s="11">
        <v>1.2</v>
      </c>
      <c r="J144" s="94">
        <f>CRC!AB144</f>
        <v>4057496.038094148</v>
      </c>
      <c r="K144" s="251">
        <f t="shared" si="17"/>
        <v>783096.73535217054</v>
      </c>
      <c r="L144" s="17">
        <f t="shared" si="19"/>
        <v>4840592.7734463187</v>
      </c>
      <c r="M144" s="7">
        <f>Optim!D143</f>
        <v>0</v>
      </c>
      <c r="N144" s="94">
        <f>IF(M144&gt;0,0,'Capital Cons'!P144)</f>
        <v>156870.51766603946</v>
      </c>
      <c r="O144" s="94">
        <f>Funding!E221</f>
        <v>663641.38668459782</v>
      </c>
      <c r="P144" s="251">
        <f t="shared" si="20"/>
        <v>5347363.6424648771</v>
      </c>
      <c r="Q144" s="97">
        <f>Deprec!G144</f>
        <v>0.49663097873391737</v>
      </c>
      <c r="R144" s="11">
        <v>1</v>
      </c>
      <c r="S144" s="251">
        <f t="shared" si="21"/>
        <v>2655666.4394034971</v>
      </c>
      <c r="T144" s="251">
        <f t="shared" si="18"/>
        <v>0</v>
      </c>
      <c r="U144" s="251">
        <f t="shared" si="16"/>
        <v>2655666.4394034971</v>
      </c>
      <c r="V144" s="187">
        <f t="shared" si="22"/>
        <v>2691697.20306138</v>
      </c>
    </row>
    <row r="145" spans="1:22" ht="13.9" x14ac:dyDescent="0.4">
      <c r="A145" s="12">
        <v>133</v>
      </c>
      <c r="B145" s="12" t="s">
        <v>281</v>
      </c>
      <c r="C145" s="12">
        <v>42</v>
      </c>
      <c r="D145" s="12" t="s">
        <v>100</v>
      </c>
      <c r="F145" t="s">
        <v>288</v>
      </c>
      <c r="H145" s="16">
        <v>0.5</v>
      </c>
      <c r="I145" s="11">
        <v>1.3</v>
      </c>
      <c r="J145" s="94">
        <f>CRC!AB145</f>
        <v>1033138.6957627665</v>
      </c>
      <c r="K145" s="251">
        <f t="shared" si="17"/>
        <v>199395.76828221395</v>
      </c>
      <c r="L145" s="17">
        <f t="shared" si="19"/>
        <v>1232534.4640449805</v>
      </c>
      <c r="M145" s="7">
        <f>Optim!D144</f>
        <v>0</v>
      </c>
      <c r="N145" s="94">
        <f>IF(M145&gt;0,0,'Capital Cons'!P145)</f>
        <v>64555.768586847502</v>
      </c>
      <c r="O145" s="94">
        <f>Funding!E222</f>
        <v>165492.09341252298</v>
      </c>
      <c r="P145" s="251">
        <f t="shared" si="20"/>
        <v>1333470.7888706559</v>
      </c>
      <c r="Q145" s="97">
        <f>Deprec!G145</f>
        <v>0.54073692528295758</v>
      </c>
      <c r="R145" s="11">
        <v>1</v>
      </c>
      <c r="S145" s="251">
        <f t="shared" si="21"/>
        <v>721056.89432855835</v>
      </c>
      <c r="T145" s="251">
        <f t="shared" si="18"/>
        <v>0</v>
      </c>
      <c r="U145" s="251">
        <f t="shared" si="16"/>
        <v>721056.89432855835</v>
      </c>
      <c r="V145" s="187">
        <f t="shared" si="22"/>
        <v>612413.89454209758</v>
      </c>
    </row>
    <row r="146" spans="1:22" ht="13.9" x14ac:dyDescent="0.4">
      <c r="A146" s="12">
        <v>134</v>
      </c>
      <c r="B146" s="12" t="s">
        <v>281</v>
      </c>
      <c r="C146" s="12">
        <v>42</v>
      </c>
      <c r="D146" s="12" t="s">
        <v>100</v>
      </c>
      <c r="F146" t="s">
        <v>289</v>
      </c>
      <c r="H146" s="16">
        <v>0.67100000000000004</v>
      </c>
      <c r="I146" s="11">
        <v>1.2</v>
      </c>
      <c r="J146" s="94">
        <f>CRC!AB146</f>
        <v>1715246.2896542577</v>
      </c>
      <c r="K146" s="251">
        <f t="shared" si="17"/>
        <v>331042.53390327177</v>
      </c>
      <c r="L146" s="17">
        <f t="shared" si="19"/>
        <v>2046288.8235575296</v>
      </c>
      <c r="M146" s="7">
        <f>Optim!D145</f>
        <v>0</v>
      </c>
      <c r="N146" s="94">
        <f>IF(M146&gt;0,0,'Capital Cons'!P146)</f>
        <v>86633.841443549361</v>
      </c>
      <c r="O146" s="94">
        <f>Funding!E223</f>
        <v>277665.5144631</v>
      </c>
      <c r="P146" s="251">
        <f t="shared" si="20"/>
        <v>2237320.4965770803</v>
      </c>
      <c r="Q146" s="97">
        <f>Deprec!G146</f>
        <v>0.51468192643563748</v>
      </c>
      <c r="R146" s="11">
        <v>1</v>
      </c>
      <c r="S146" s="251">
        <f t="shared" si="21"/>
        <v>1151508.4232322287</v>
      </c>
      <c r="T146" s="251">
        <f t="shared" si="18"/>
        <v>0</v>
      </c>
      <c r="U146" s="251">
        <f t="shared" si="16"/>
        <v>1151508.4232322287</v>
      </c>
      <c r="V146" s="187">
        <f t="shared" si="22"/>
        <v>1085812.0733448516</v>
      </c>
    </row>
    <row r="147" spans="1:22" ht="13.9" x14ac:dyDescent="0.4">
      <c r="A147" s="12">
        <v>135</v>
      </c>
      <c r="B147" s="12" t="s">
        <v>281</v>
      </c>
      <c r="C147" s="12">
        <v>42</v>
      </c>
      <c r="D147" s="12" t="s">
        <v>100</v>
      </c>
      <c r="F147" t="s">
        <v>290</v>
      </c>
      <c r="H147" s="16">
        <v>0.61399999999999999</v>
      </c>
      <c r="I147" s="11">
        <v>1.2</v>
      </c>
      <c r="J147" s="94">
        <f>CRC!AB147</f>
        <v>1365978.6509452348</v>
      </c>
      <c r="K147" s="251">
        <f t="shared" si="17"/>
        <v>263633.87963243033</v>
      </c>
      <c r="L147" s="17">
        <f t="shared" si="19"/>
        <v>1629612.5305776652</v>
      </c>
      <c r="M147" s="7">
        <f>Optim!D146</f>
        <v>0</v>
      </c>
      <c r="N147" s="94">
        <f>IF(M147&gt;0,0,'Capital Cons'!P147)</f>
        <v>79274.483824648734</v>
      </c>
      <c r="O147" s="94">
        <f>Funding!E224</f>
        <v>219668.98013803328</v>
      </c>
      <c r="P147" s="251">
        <f t="shared" si="20"/>
        <v>1770007.0268910499</v>
      </c>
      <c r="Q147" s="97">
        <f>Deprec!G147</f>
        <v>0.55832999403005867</v>
      </c>
      <c r="R147" s="11">
        <v>1</v>
      </c>
      <c r="S147" s="251">
        <f t="shared" si="21"/>
        <v>988248.01275724184</v>
      </c>
      <c r="T147" s="251">
        <f t="shared" si="18"/>
        <v>0</v>
      </c>
      <c r="U147" s="251">
        <f t="shared" si="16"/>
        <v>988248.01275724184</v>
      </c>
      <c r="V147" s="187">
        <f t="shared" si="22"/>
        <v>781759.01413380809</v>
      </c>
    </row>
    <row r="148" spans="1:22" ht="13.9" x14ac:dyDescent="0.4">
      <c r="A148" s="12">
        <v>136</v>
      </c>
      <c r="B148" s="12" t="s">
        <v>281</v>
      </c>
      <c r="C148" s="12">
        <v>42</v>
      </c>
      <c r="D148" s="12" t="s">
        <v>100</v>
      </c>
      <c r="F148" t="s">
        <v>291</v>
      </c>
      <c r="H148" s="16">
        <v>0.66700000000000004</v>
      </c>
      <c r="I148" s="11">
        <v>1.3</v>
      </c>
      <c r="J148" s="94">
        <f>CRC!AB148</f>
        <v>1645757.5650444059</v>
      </c>
      <c r="K148" s="251">
        <f t="shared" si="17"/>
        <v>317631.21005357034</v>
      </c>
      <c r="L148" s="17">
        <f t="shared" si="19"/>
        <v>1963388.7750979762</v>
      </c>
      <c r="M148" s="7">
        <f>Optim!D147</f>
        <v>0</v>
      </c>
      <c r="N148" s="94">
        <f>IF(M148&gt;0,0,'Capital Cons'!P148)</f>
        <v>86117.395294854578</v>
      </c>
      <c r="O148" s="94">
        <f>Funding!E225</f>
        <v>265992.49776998215</v>
      </c>
      <c r="P148" s="251">
        <f t="shared" si="20"/>
        <v>2143263.8775731036</v>
      </c>
      <c r="Q148" s="97">
        <f>Deprec!G148</f>
        <v>0.55990735638517319</v>
      </c>
      <c r="R148" s="11">
        <v>1</v>
      </c>
      <c r="S148" s="251">
        <f t="shared" si="21"/>
        <v>1200029.2117277919</v>
      </c>
      <c r="T148" s="251">
        <f t="shared" si="18"/>
        <v>0</v>
      </c>
      <c r="U148" s="251">
        <f t="shared" si="16"/>
        <v>1200029.2117277919</v>
      </c>
      <c r="V148" s="187">
        <f t="shared" si="22"/>
        <v>943234.66584531171</v>
      </c>
    </row>
    <row r="149" spans="1:22" ht="13.9" x14ac:dyDescent="0.4">
      <c r="A149" s="12">
        <v>137</v>
      </c>
      <c r="B149" s="12" t="s">
        <v>281</v>
      </c>
      <c r="C149" s="12">
        <v>42</v>
      </c>
      <c r="D149" s="12" t="s">
        <v>100</v>
      </c>
      <c r="F149" t="s">
        <v>292</v>
      </c>
      <c r="H149" s="16">
        <v>2.5450599999999999</v>
      </c>
      <c r="I149" s="11">
        <v>1.3</v>
      </c>
      <c r="J149" s="94">
        <f>CRC!AB149</f>
        <v>8172746.6446730355</v>
      </c>
      <c r="K149" s="251">
        <f t="shared" si="17"/>
        <v>1577340.1024218958</v>
      </c>
      <c r="L149" s="17">
        <f t="shared" si="19"/>
        <v>9750086.7470949311</v>
      </c>
      <c r="M149" s="7">
        <f>Optim!D148</f>
        <v>0</v>
      </c>
      <c r="N149" s="94">
        <f>IF(M149&gt;0,0,'Capital Cons'!P149)</f>
        <v>328596.60879928421</v>
      </c>
      <c r="O149" s="94">
        <f>Funding!E226</f>
        <v>1334940.5533809047</v>
      </c>
      <c r="P149" s="251">
        <f t="shared" si="20"/>
        <v>10756430.691676551</v>
      </c>
      <c r="Q149" s="97">
        <f>Deprec!G149</f>
        <v>0.50678270304811202</v>
      </c>
      <c r="R149" s="11">
        <v>1</v>
      </c>
      <c r="S149" s="251">
        <f t="shared" si="21"/>
        <v>5451173.0210775156</v>
      </c>
      <c r="T149" s="251">
        <f t="shared" si="18"/>
        <v>0</v>
      </c>
      <c r="U149" s="251">
        <f t="shared" si="16"/>
        <v>5451173.0210775156</v>
      </c>
      <c r="V149" s="187">
        <f t="shared" si="22"/>
        <v>5305257.6705990359</v>
      </c>
    </row>
    <row r="150" spans="1:22" ht="13.9" x14ac:dyDescent="0.4">
      <c r="A150" s="12">
        <v>138</v>
      </c>
      <c r="B150" s="12" t="s">
        <v>281</v>
      </c>
      <c r="C150" s="12">
        <v>42</v>
      </c>
      <c r="D150" s="12" t="s">
        <v>100</v>
      </c>
      <c r="F150" t="s">
        <v>293</v>
      </c>
      <c r="H150" s="16">
        <v>1.319</v>
      </c>
      <c r="I150" s="11">
        <v>1.3</v>
      </c>
      <c r="J150" s="94">
        <f>CRC!AB150</f>
        <v>4976089.7238565544</v>
      </c>
      <c r="K150" s="251">
        <f t="shared" si="17"/>
        <v>960385.31670431502</v>
      </c>
      <c r="L150" s="17">
        <f t="shared" si="19"/>
        <v>5936475.0405608695</v>
      </c>
      <c r="M150" s="7">
        <f>Optim!D149</f>
        <v>0</v>
      </c>
      <c r="N150" s="94">
        <f>IF(M150&gt;0,0,'Capital Cons'!P150)</f>
        <v>170298.1175321037</v>
      </c>
      <c r="O150" s="94">
        <f>Funding!E227</f>
        <v>817015.49325324735</v>
      </c>
      <c r="P150" s="251">
        <f t="shared" si="20"/>
        <v>6583192.4162820131</v>
      </c>
      <c r="Q150" s="97">
        <f>Deprec!G150</f>
        <v>0.48878849602351565</v>
      </c>
      <c r="R150" s="11">
        <v>1</v>
      </c>
      <c r="S150" s="251">
        <f t="shared" si="21"/>
        <v>3217788.7201878992</v>
      </c>
      <c r="T150" s="251">
        <f t="shared" si="18"/>
        <v>0</v>
      </c>
      <c r="U150" s="251">
        <f t="shared" si="16"/>
        <v>3217788.7201878992</v>
      </c>
      <c r="V150" s="187">
        <f t="shared" si="22"/>
        <v>3365403.6960941139</v>
      </c>
    </row>
    <row r="151" spans="1:22" ht="13.9" x14ac:dyDescent="0.4">
      <c r="A151" s="12">
        <v>139</v>
      </c>
      <c r="B151" s="12" t="s">
        <v>281</v>
      </c>
      <c r="C151" s="12">
        <v>42</v>
      </c>
      <c r="D151" s="12" t="s">
        <v>100</v>
      </c>
      <c r="F151" t="s">
        <v>294</v>
      </c>
      <c r="H151" s="16">
        <v>0.83199999999999996</v>
      </c>
      <c r="I151" s="11">
        <v>1.3</v>
      </c>
      <c r="J151" s="94">
        <f>CRC!AB151</f>
        <v>2653713.7429742436</v>
      </c>
      <c r="K151" s="251">
        <f t="shared" si="17"/>
        <v>512166.752394029</v>
      </c>
      <c r="L151" s="17">
        <f t="shared" si="19"/>
        <v>3165880.4953682725</v>
      </c>
      <c r="M151" s="7">
        <f>Optim!D150</f>
        <v>0</v>
      </c>
      <c r="N151" s="94">
        <f>IF(M151&gt;0,0,'Capital Cons'!P151)</f>
        <v>107420.79892851424</v>
      </c>
      <c r="O151" s="94">
        <f>Funding!E228</f>
        <v>433356.27588918508</v>
      </c>
      <c r="P151" s="251">
        <f t="shared" si="20"/>
        <v>3491815.9723289437</v>
      </c>
      <c r="Q151" s="97">
        <f>Deprec!G151</f>
        <v>0.50375585196053629</v>
      </c>
      <c r="R151" s="11">
        <v>1</v>
      </c>
      <c r="S151" s="251">
        <f t="shared" si="21"/>
        <v>1759022.7300299755</v>
      </c>
      <c r="T151" s="251">
        <f t="shared" si="18"/>
        <v>0</v>
      </c>
      <c r="U151" s="251">
        <f t="shared" si="16"/>
        <v>1759022.7300299755</v>
      </c>
      <c r="V151" s="187">
        <f t="shared" si="22"/>
        <v>1732793.2422989681</v>
      </c>
    </row>
    <row r="152" spans="1:22" ht="13.9" x14ac:dyDescent="0.4">
      <c r="A152" s="12">
        <v>140</v>
      </c>
      <c r="B152" s="12" t="s">
        <v>281</v>
      </c>
      <c r="C152" s="12">
        <v>42</v>
      </c>
      <c r="D152" s="12" t="s">
        <v>100</v>
      </c>
      <c r="F152" t="s">
        <v>295</v>
      </c>
      <c r="H152" s="16">
        <v>0.84499999999999997</v>
      </c>
      <c r="I152" s="11">
        <v>1.3</v>
      </c>
      <c r="J152" s="94">
        <f>CRC!AB152</f>
        <v>1924565.9203547004</v>
      </c>
      <c r="K152" s="251">
        <f t="shared" si="17"/>
        <v>371441.22262845718</v>
      </c>
      <c r="L152" s="17">
        <f t="shared" si="19"/>
        <v>2296007.1429831577</v>
      </c>
      <c r="M152" s="7">
        <f>Optim!D151</f>
        <v>0</v>
      </c>
      <c r="N152" s="94">
        <f>IF(M152&gt;0,0,'Capital Cons'!P152)</f>
        <v>109099.24891177227</v>
      </c>
      <c r="O152" s="94">
        <f>Funding!E229</f>
        <v>309865.21149539127</v>
      </c>
      <c r="P152" s="251">
        <f t="shared" si="20"/>
        <v>2496773.1055667764</v>
      </c>
      <c r="Q152" s="97">
        <f>Deprec!G152</f>
        <v>0.55168126041324272</v>
      </c>
      <c r="R152" s="11">
        <v>2</v>
      </c>
      <c r="S152" s="251">
        <f t="shared" si="21"/>
        <v>1377422.9338449654</v>
      </c>
      <c r="T152" s="251">
        <f t="shared" si="18"/>
        <v>617524.51357926836</v>
      </c>
      <c r="U152" s="251">
        <f t="shared" si="16"/>
        <v>1994947.4474242339</v>
      </c>
      <c r="V152" s="187">
        <f t="shared" si="22"/>
        <v>501825.65814254247</v>
      </c>
    </row>
    <row r="153" spans="1:22" ht="13.9" x14ac:dyDescent="0.4">
      <c r="A153" s="12">
        <v>141</v>
      </c>
      <c r="B153" s="12" t="s">
        <v>281</v>
      </c>
      <c r="C153" s="12">
        <v>42</v>
      </c>
      <c r="D153" s="12" t="s">
        <v>100</v>
      </c>
      <c r="F153" t="s">
        <v>296</v>
      </c>
      <c r="H153" s="16">
        <v>0.86599999999999999</v>
      </c>
      <c r="I153" s="11">
        <v>1.2</v>
      </c>
      <c r="J153" s="94">
        <f>CRC!AB153</f>
        <v>2289653.5095798615</v>
      </c>
      <c r="K153" s="251">
        <f t="shared" si="17"/>
        <v>441903.12734891329</v>
      </c>
      <c r="L153" s="17">
        <f t="shared" si="19"/>
        <v>2731556.6369287749</v>
      </c>
      <c r="M153" s="7">
        <f>Optim!D152</f>
        <v>0</v>
      </c>
      <c r="N153" s="94">
        <f>IF(M153&gt;0,0,'Capital Cons'!P153)</f>
        <v>111810.59119241989</v>
      </c>
      <c r="O153" s="94">
        <f>Funding!E230</f>
        <v>371194.49096460792</v>
      </c>
      <c r="P153" s="251">
        <f t="shared" si="20"/>
        <v>2990940.5367009626</v>
      </c>
      <c r="Q153" s="97">
        <f>Deprec!G153</f>
        <v>0.48609797265797872</v>
      </c>
      <c r="R153" s="11">
        <v>1</v>
      </c>
      <c r="S153" s="251">
        <f t="shared" si="21"/>
        <v>1453890.1312309047</v>
      </c>
      <c r="T153" s="251">
        <f t="shared" si="18"/>
        <v>0</v>
      </c>
      <c r="U153" s="251">
        <f t="shared" si="16"/>
        <v>1453890.1312309047</v>
      </c>
      <c r="V153" s="187">
        <f t="shared" si="22"/>
        <v>1537050.4054700579</v>
      </c>
    </row>
    <row r="154" spans="1:22" ht="13.9" x14ac:dyDescent="0.4">
      <c r="A154" s="12">
        <v>142</v>
      </c>
      <c r="B154" s="12" t="s">
        <v>281</v>
      </c>
      <c r="C154" s="12">
        <v>42</v>
      </c>
      <c r="D154" s="12" t="s">
        <v>100</v>
      </c>
      <c r="F154" t="s">
        <v>297</v>
      </c>
      <c r="H154" s="16">
        <v>0.97399999999999998</v>
      </c>
      <c r="I154" s="11">
        <v>1.2</v>
      </c>
      <c r="J154" s="94">
        <f>CRC!AB154</f>
        <v>2890088.1805194262</v>
      </c>
      <c r="K154" s="251">
        <f t="shared" si="17"/>
        <v>557787.01884024928</v>
      </c>
      <c r="L154" s="17">
        <f t="shared" si="19"/>
        <v>3447875.1993596754</v>
      </c>
      <c r="M154" s="7">
        <f>Optim!D153</f>
        <v>0</v>
      </c>
      <c r="N154" s="94">
        <f>IF(M154&gt;0,0,'Capital Cons'!P154)</f>
        <v>125754.63720717894</v>
      </c>
      <c r="O154" s="94">
        <f>Funding!E231</f>
        <v>470714.65304746368</v>
      </c>
      <c r="P154" s="251">
        <f t="shared" si="20"/>
        <v>3792835.2151999604</v>
      </c>
      <c r="Q154" s="97">
        <f>Deprec!G154</f>
        <v>0.51636502261830886</v>
      </c>
      <c r="R154" s="11">
        <v>1</v>
      </c>
      <c r="S154" s="251">
        <f t="shared" si="21"/>
        <v>1958487.4416842458</v>
      </c>
      <c r="T154" s="251">
        <f t="shared" si="18"/>
        <v>0</v>
      </c>
      <c r="U154" s="251">
        <f t="shared" si="16"/>
        <v>1958487.4416842458</v>
      </c>
      <c r="V154" s="187">
        <f t="shared" si="22"/>
        <v>1834347.7735157146</v>
      </c>
    </row>
    <row r="155" spans="1:22" ht="13.9" x14ac:dyDescent="0.4">
      <c r="A155" s="12">
        <v>143</v>
      </c>
      <c r="B155" s="12" t="s">
        <v>281</v>
      </c>
      <c r="C155" s="12">
        <v>42</v>
      </c>
      <c r="D155" s="12" t="s">
        <v>100</v>
      </c>
      <c r="F155" t="s">
        <v>298</v>
      </c>
      <c r="H155" s="16">
        <v>2.99</v>
      </c>
      <c r="I155" s="11">
        <v>1.3</v>
      </c>
      <c r="J155" s="94">
        <f>CRC!AB155</f>
        <v>6446360.6006300943</v>
      </c>
      <c r="K155" s="251">
        <f t="shared" si="17"/>
        <v>1244147.5959216082</v>
      </c>
      <c r="L155" s="17">
        <f t="shared" si="19"/>
        <v>7690508.1965517029</v>
      </c>
      <c r="M155" s="7">
        <f>Optim!D154</f>
        <v>0</v>
      </c>
      <c r="N155" s="94">
        <f>IF(M155&gt;0,0,'Capital Cons'!P155)</f>
        <v>386043.4961493481</v>
      </c>
      <c r="O155" s="94">
        <f>Funding!E232</f>
        <v>1034977.05842426</v>
      </c>
      <c r="P155" s="251">
        <f t="shared" si="20"/>
        <v>8339441.7588266153</v>
      </c>
      <c r="Q155" s="97">
        <f>Deprec!G155</f>
        <v>0.54564638885818828</v>
      </c>
      <c r="R155" s="11">
        <v>1.5</v>
      </c>
      <c r="S155" s="251">
        <f t="shared" si="21"/>
        <v>4550386.2807969209</v>
      </c>
      <c r="T155" s="251">
        <f t="shared" si="18"/>
        <v>0</v>
      </c>
      <c r="U155" s="251">
        <f t="shared" si="16"/>
        <v>4550386.2807969209</v>
      </c>
      <c r="V155" s="187">
        <f t="shared" si="22"/>
        <v>3789055.4780296944</v>
      </c>
    </row>
    <row r="156" spans="1:22" ht="13.9" x14ac:dyDescent="0.4">
      <c r="A156" s="12">
        <v>144</v>
      </c>
      <c r="B156" s="12" t="s">
        <v>281</v>
      </c>
      <c r="C156" s="12">
        <v>42</v>
      </c>
      <c r="D156" s="12" t="s">
        <v>100</v>
      </c>
      <c r="F156" t="s">
        <v>299</v>
      </c>
      <c r="H156" s="16">
        <v>1.05</v>
      </c>
      <c r="I156" s="11">
        <v>1.3</v>
      </c>
      <c r="J156" s="94">
        <f>CRC!AB156</f>
        <v>2224952.1547580599</v>
      </c>
      <c r="K156" s="251">
        <f t="shared" si="17"/>
        <v>429415.76586830558</v>
      </c>
      <c r="L156" s="17">
        <f t="shared" si="19"/>
        <v>2654367.9206263656</v>
      </c>
      <c r="M156" s="7">
        <f>Optim!D155</f>
        <v>0</v>
      </c>
      <c r="N156" s="94">
        <f>IF(M156&gt;0,0,'Capital Cons'!P156)</f>
        <v>135567.11403237976</v>
      </c>
      <c r="O156" s="94">
        <f>Funding!E233</f>
        <v>356891.45700460434</v>
      </c>
      <c r="P156" s="251">
        <f t="shared" si="20"/>
        <v>2875692.2635985902</v>
      </c>
      <c r="Q156" s="97">
        <f>Deprec!G156</f>
        <v>0.54186503567321553</v>
      </c>
      <c r="R156" s="11">
        <v>1</v>
      </c>
      <c r="S156" s="251">
        <f t="shared" si="21"/>
        <v>1558237.0910000401</v>
      </c>
      <c r="T156" s="251">
        <f t="shared" si="18"/>
        <v>0</v>
      </c>
      <c r="U156" s="251">
        <f t="shared" si="16"/>
        <v>1558237.0910000401</v>
      </c>
      <c r="V156" s="187">
        <f t="shared" si="22"/>
        <v>1317455.1725985501</v>
      </c>
    </row>
    <row r="157" spans="1:22" ht="13.9" x14ac:dyDescent="0.4">
      <c r="A157" s="12">
        <v>145</v>
      </c>
      <c r="B157" s="12" t="s">
        <v>281</v>
      </c>
      <c r="C157" s="12">
        <v>42</v>
      </c>
      <c r="D157" s="12" t="s">
        <v>100</v>
      </c>
      <c r="F157" t="s">
        <v>300</v>
      </c>
      <c r="H157" s="16">
        <v>0.621</v>
      </c>
      <c r="I157" s="11">
        <v>1.2</v>
      </c>
      <c r="J157" s="94">
        <f>CRC!AB157</f>
        <v>1187136.4433592313</v>
      </c>
      <c r="K157" s="251">
        <f t="shared" si="17"/>
        <v>229117.33356833167</v>
      </c>
      <c r="L157" s="17">
        <f t="shared" si="19"/>
        <v>1416253.7769275629</v>
      </c>
      <c r="M157" s="7">
        <f>Optim!D156</f>
        <v>0</v>
      </c>
      <c r="N157" s="94">
        <f>IF(M157&gt;0,0,'Capital Cons'!P157)</f>
        <v>80178.264584864592</v>
      </c>
      <c r="O157" s="94">
        <f>Funding!E234</f>
        <v>189309.90295852377</v>
      </c>
      <c r="P157" s="251">
        <f t="shared" si="20"/>
        <v>1525385.4153012221</v>
      </c>
      <c r="Q157" s="97">
        <f>Deprec!G157</f>
        <v>0.54106534387867167</v>
      </c>
      <c r="R157" s="11">
        <v>1</v>
      </c>
      <c r="S157" s="251">
        <f t="shared" si="21"/>
        <v>825333.18427746615</v>
      </c>
      <c r="T157" s="251">
        <f t="shared" si="18"/>
        <v>0</v>
      </c>
      <c r="U157" s="251">
        <f t="shared" si="16"/>
        <v>825333.18427746615</v>
      </c>
      <c r="V157" s="187">
        <f t="shared" si="22"/>
        <v>700052.23102375597</v>
      </c>
    </row>
    <row r="158" spans="1:22" ht="13.9" x14ac:dyDescent="0.4">
      <c r="A158" s="12">
        <v>146</v>
      </c>
      <c r="B158" s="12" t="s">
        <v>281</v>
      </c>
      <c r="C158" s="12">
        <v>42</v>
      </c>
      <c r="D158" s="12" t="s">
        <v>100</v>
      </c>
      <c r="F158" t="s">
        <v>301</v>
      </c>
      <c r="H158" s="16">
        <v>0.64300000000000002</v>
      </c>
      <c r="I158" s="11">
        <v>1.3</v>
      </c>
      <c r="J158" s="94">
        <f>CRC!AB158</f>
        <v>1507244.0266352927</v>
      </c>
      <c r="K158" s="251">
        <f t="shared" si="17"/>
        <v>290898.0971406115</v>
      </c>
      <c r="L158" s="17">
        <f t="shared" si="19"/>
        <v>1798142.1237759041</v>
      </c>
      <c r="M158" s="7">
        <f>Optim!D157</f>
        <v>0</v>
      </c>
      <c r="N158" s="94">
        <f>IF(M158&gt;0,0,'Capital Cons'!P158)</f>
        <v>83018.718402685889</v>
      </c>
      <c r="O158" s="94">
        <f>Funding!E235</f>
        <v>243017.58578284236</v>
      </c>
      <c r="P158" s="251">
        <f t="shared" si="20"/>
        <v>1958140.9911560607</v>
      </c>
      <c r="Q158" s="97">
        <f>Deprec!G158</f>
        <v>0.55471823240454587</v>
      </c>
      <c r="R158" s="11">
        <v>2</v>
      </c>
      <c r="S158" s="251">
        <f t="shared" si="21"/>
        <v>1086216.5094129755</v>
      </c>
      <c r="T158" s="251">
        <f t="shared" si="18"/>
        <v>483672.40730277397</v>
      </c>
      <c r="U158" s="251">
        <f t="shared" si="16"/>
        <v>1569888.9167157495</v>
      </c>
      <c r="V158" s="187">
        <f t="shared" si="22"/>
        <v>388252.07444031117</v>
      </c>
    </row>
    <row r="159" spans="1:22" ht="13.9" x14ac:dyDescent="0.4">
      <c r="A159" s="12">
        <v>147</v>
      </c>
      <c r="B159" s="12" t="s">
        <v>281</v>
      </c>
      <c r="C159" s="12">
        <v>42</v>
      </c>
      <c r="D159" s="12" t="s">
        <v>100</v>
      </c>
      <c r="F159" t="s">
        <v>302</v>
      </c>
      <c r="H159" s="16">
        <v>1.9470000000000001</v>
      </c>
      <c r="I159" s="11">
        <v>1.3</v>
      </c>
      <c r="J159" s="94">
        <f>CRC!AB159</f>
        <v>6829160.0598845882</v>
      </c>
      <c r="K159" s="251">
        <f t="shared" si="17"/>
        <v>1318027.8915577256</v>
      </c>
      <c r="L159" s="17">
        <f t="shared" si="19"/>
        <v>8147187.9514423143</v>
      </c>
      <c r="M159" s="7">
        <f>Optim!D158</f>
        <v>0</v>
      </c>
      <c r="N159" s="94">
        <f>IF(M159&gt;0,0,'Capital Cons'!P159)</f>
        <v>251380.16287718419</v>
      </c>
      <c r="O159" s="94">
        <f>Funding!E236</f>
        <v>1118765.0641178894</v>
      </c>
      <c r="P159" s="251">
        <f t="shared" si="20"/>
        <v>9014572.8526830189</v>
      </c>
      <c r="Q159" s="97">
        <f>Deprec!G159</f>
        <v>0.49768001244051424</v>
      </c>
      <c r="R159" s="11">
        <v>2</v>
      </c>
      <c r="S159" s="251">
        <f t="shared" si="21"/>
        <v>4486372.7294692071</v>
      </c>
      <c r="T159" s="251">
        <f t="shared" si="18"/>
        <v>2253594.693654188</v>
      </c>
      <c r="U159" s="251">
        <f t="shared" si="16"/>
        <v>6739967.4231233951</v>
      </c>
      <c r="V159" s="187">
        <f t="shared" si="22"/>
        <v>2274605.4295596238</v>
      </c>
    </row>
    <row r="160" spans="1:22" ht="13.9" x14ac:dyDescent="0.4">
      <c r="A160" s="12">
        <v>148</v>
      </c>
      <c r="B160" s="12" t="s">
        <v>281</v>
      </c>
      <c r="C160" s="12">
        <v>42</v>
      </c>
      <c r="D160" s="12" t="s">
        <v>100</v>
      </c>
      <c r="F160" t="s">
        <v>303</v>
      </c>
      <c r="H160" s="16">
        <v>1.1040000000000001</v>
      </c>
      <c r="I160" s="11">
        <v>1.3</v>
      </c>
      <c r="J160" s="94">
        <f>CRC!AB160</f>
        <v>2568419.5365191889</v>
      </c>
      <c r="K160" s="251">
        <f t="shared" si="17"/>
        <v>495704.97054820345</v>
      </c>
      <c r="L160" s="17">
        <f t="shared" si="19"/>
        <v>3064124.5070673926</v>
      </c>
      <c r="M160" s="7">
        <f>Optim!D159</f>
        <v>0</v>
      </c>
      <c r="N160" s="94">
        <f>IF(M160&gt;0,0,'Capital Cons'!P160)</f>
        <v>142539.13703975931</v>
      </c>
      <c r="O160" s="94">
        <f>Funding!E237</f>
        <v>413962.41288427246</v>
      </c>
      <c r="P160" s="251">
        <f t="shared" si="20"/>
        <v>3335547.782911906</v>
      </c>
      <c r="Q160" s="97">
        <f>Deprec!G160</f>
        <v>0.55390682389379753</v>
      </c>
      <c r="R160" s="11">
        <v>2</v>
      </c>
      <c r="S160" s="251">
        <f t="shared" si="21"/>
        <v>1847582.6783787319</v>
      </c>
      <c r="T160" s="251">
        <f t="shared" si="18"/>
        <v>824194.02511677286</v>
      </c>
      <c r="U160" s="251">
        <f t="shared" si="16"/>
        <v>2671776.7034955048</v>
      </c>
      <c r="V160" s="187">
        <f t="shared" si="22"/>
        <v>663771.07941640122</v>
      </c>
    </row>
    <row r="161" spans="1:22" ht="13.9" x14ac:dyDescent="0.4">
      <c r="A161" s="12">
        <v>149</v>
      </c>
      <c r="B161" s="12" t="s">
        <v>281</v>
      </c>
      <c r="C161" s="12">
        <v>42</v>
      </c>
      <c r="D161" s="12" t="s">
        <v>100</v>
      </c>
      <c r="F161" t="s">
        <v>304</v>
      </c>
      <c r="H161" s="16">
        <v>0.60599999999999998</v>
      </c>
      <c r="I161" s="11">
        <v>1.2</v>
      </c>
      <c r="J161" s="94">
        <f>CRC!AB161</f>
        <v>1323396.3615380307</v>
      </c>
      <c r="K161" s="251">
        <f t="shared" si="17"/>
        <v>255415.49777683994</v>
      </c>
      <c r="L161" s="17">
        <f t="shared" si="19"/>
        <v>1578811.8593148706</v>
      </c>
      <c r="M161" s="7">
        <f>Optim!D160</f>
        <v>0</v>
      </c>
      <c r="N161" s="94">
        <f>IF(M161&gt;0,0,'Capital Cons'!P161)</f>
        <v>78241.591527259166</v>
      </c>
      <c r="O161" s="94">
        <f>Funding!E238</f>
        <v>212617.3327428331</v>
      </c>
      <c r="P161" s="251">
        <f t="shared" si="20"/>
        <v>1713187.6005304444</v>
      </c>
      <c r="Q161" s="97">
        <f>Deprec!G161</f>
        <v>0.55572864852148895</v>
      </c>
      <c r="R161" s="11">
        <v>2</v>
      </c>
      <c r="S161" s="251">
        <f t="shared" si="21"/>
        <v>952067.42990655638</v>
      </c>
      <c r="T161" s="251">
        <f t="shared" si="18"/>
        <v>422976.28378325835</v>
      </c>
      <c r="U161" s="251">
        <f t="shared" si="16"/>
        <v>1375043.7136898148</v>
      </c>
      <c r="V161" s="187">
        <f t="shared" si="22"/>
        <v>338143.88684062962</v>
      </c>
    </row>
    <row r="162" spans="1:22" ht="13.9" x14ac:dyDescent="0.4">
      <c r="A162" s="12">
        <v>150</v>
      </c>
      <c r="B162" s="12" t="s">
        <v>281</v>
      </c>
      <c r="C162" s="12">
        <v>42</v>
      </c>
      <c r="D162" s="12" t="s">
        <v>100</v>
      </c>
      <c r="F162" t="s">
        <v>305</v>
      </c>
      <c r="H162" s="16">
        <v>0.59399999999999997</v>
      </c>
      <c r="I162" s="11">
        <v>1.3</v>
      </c>
      <c r="J162" s="94">
        <f>CRC!AB162</f>
        <v>1227679.2892974168</v>
      </c>
      <c r="K162" s="251">
        <f t="shared" si="17"/>
        <v>236942.10283440145</v>
      </c>
      <c r="L162" s="17">
        <f t="shared" si="19"/>
        <v>1464621.3921318182</v>
      </c>
      <c r="M162" s="7">
        <f>Optim!D161</f>
        <v>0</v>
      </c>
      <c r="N162" s="94">
        <f>IF(M162&gt;0,0,'Capital Cons'!P162)</f>
        <v>76692.253081174829</v>
      </c>
      <c r="O162" s="94">
        <f>Funding!E239</f>
        <v>196657.09624920561</v>
      </c>
      <c r="P162" s="251">
        <f t="shared" si="20"/>
        <v>1584586.235299849</v>
      </c>
      <c r="Q162" s="97">
        <f>Deprec!G162</f>
        <v>0.54077573052261629</v>
      </c>
      <c r="R162" s="11">
        <v>1</v>
      </c>
      <c r="S162" s="251">
        <f t="shared" si="21"/>
        <v>856905.77897035819</v>
      </c>
      <c r="T162" s="251">
        <f t="shared" si="18"/>
        <v>0</v>
      </c>
      <c r="U162" s="251">
        <f t="shared" si="16"/>
        <v>856905.77897035819</v>
      </c>
      <c r="V162" s="187">
        <f t="shared" si="22"/>
        <v>727680.45632949076</v>
      </c>
    </row>
    <row r="163" spans="1:22" ht="13.9" x14ac:dyDescent="0.4">
      <c r="A163" s="12">
        <v>151</v>
      </c>
      <c r="B163" s="12" t="s">
        <v>281</v>
      </c>
      <c r="C163" s="12">
        <v>42</v>
      </c>
      <c r="D163" s="12" t="s">
        <v>100</v>
      </c>
      <c r="F163" t="s">
        <v>306</v>
      </c>
      <c r="H163" s="16">
        <v>0.53300000000000003</v>
      </c>
      <c r="I163" s="11">
        <v>1.2</v>
      </c>
      <c r="J163" s="94">
        <f>CRC!AB163</f>
        <v>1184084.3988222918</v>
      </c>
      <c r="K163" s="251">
        <f t="shared" si="17"/>
        <v>228528.28897270231</v>
      </c>
      <c r="L163" s="17">
        <f t="shared" si="19"/>
        <v>1412612.6877949941</v>
      </c>
      <c r="M163" s="7">
        <f>Optim!D162</f>
        <v>0</v>
      </c>
      <c r="N163" s="94">
        <f>IF(M163&gt;0,0,'Capital Cons'!P163)</f>
        <v>68816.449313579447</v>
      </c>
      <c r="O163" s="94">
        <f>Funding!E240</f>
        <v>190403.86052498413</v>
      </c>
      <c r="P163" s="251">
        <f t="shared" si="20"/>
        <v>1534200.0990063988</v>
      </c>
      <c r="Q163" s="97">
        <f>Deprec!G163</f>
        <v>0.55748470314591325</v>
      </c>
      <c r="R163" s="11">
        <v>2</v>
      </c>
      <c r="S163" s="251">
        <f t="shared" si="21"/>
        <v>855293.08676101291</v>
      </c>
      <c r="T163" s="251">
        <f t="shared" si="18"/>
        <v>378480.27418529784</v>
      </c>
      <c r="U163" s="251">
        <f t="shared" si="16"/>
        <v>1233773.3609463107</v>
      </c>
      <c r="V163" s="187">
        <f t="shared" si="22"/>
        <v>300426.73806008813</v>
      </c>
    </row>
    <row r="164" spans="1:22" ht="13.9" x14ac:dyDescent="0.4">
      <c r="A164" s="12">
        <v>152</v>
      </c>
      <c r="B164" s="12" t="s">
        <v>281</v>
      </c>
      <c r="C164" s="12">
        <v>42</v>
      </c>
      <c r="D164" s="12" t="s">
        <v>100</v>
      </c>
      <c r="F164" t="s">
        <v>307</v>
      </c>
      <c r="H164" s="16">
        <v>0.69</v>
      </c>
      <c r="I164" s="11">
        <v>1.2</v>
      </c>
      <c r="J164" s="94">
        <f>CRC!AB164</f>
        <v>1319902.805121368</v>
      </c>
      <c r="K164" s="251">
        <f t="shared" si="17"/>
        <v>254741.24138842404</v>
      </c>
      <c r="L164" s="17">
        <f t="shared" si="19"/>
        <v>1574644.0465097921</v>
      </c>
      <c r="M164" s="7">
        <f>Optim!D163</f>
        <v>0</v>
      </c>
      <c r="N164" s="94">
        <f>IF(M164&gt;0,0,'Capital Cons'!P164)</f>
        <v>89086.960649849541</v>
      </c>
      <c r="O164" s="94">
        <f>Funding!E241</f>
        <v>210490.09967286824</v>
      </c>
      <c r="P164" s="251">
        <f t="shared" si="20"/>
        <v>1696047.1855328106</v>
      </c>
      <c r="Q164" s="97">
        <f>Deprec!G164</f>
        <v>0.54116536220175659</v>
      </c>
      <c r="R164" s="11">
        <v>1</v>
      </c>
      <c r="S164" s="251">
        <f t="shared" si="21"/>
        <v>917841.98947013333</v>
      </c>
      <c r="T164" s="251">
        <f t="shared" si="18"/>
        <v>0</v>
      </c>
      <c r="U164" s="251">
        <f t="shared" si="16"/>
        <v>917841.98947013333</v>
      </c>
      <c r="V164" s="187">
        <f t="shared" si="22"/>
        <v>778205.19606267731</v>
      </c>
    </row>
    <row r="165" spans="1:22" ht="13.9" x14ac:dyDescent="0.4">
      <c r="A165" s="12">
        <v>153</v>
      </c>
      <c r="B165" s="12" t="s">
        <v>281</v>
      </c>
      <c r="C165" s="12">
        <v>42</v>
      </c>
      <c r="D165" s="12" t="s">
        <v>100</v>
      </c>
      <c r="F165" t="s">
        <v>308</v>
      </c>
      <c r="H165" s="16">
        <v>0.66300000000000003</v>
      </c>
      <c r="I165" s="11">
        <v>1.2</v>
      </c>
      <c r="J165" s="94">
        <f>CRC!AB165</f>
        <v>2130465.7064970536</v>
      </c>
      <c r="K165" s="251">
        <f t="shared" si="17"/>
        <v>411179.88135393139</v>
      </c>
      <c r="L165" s="17">
        <f t="shared" si="19"/>
        <v>2541645.5878509851</v>
      </c>
      <c r="M165" s="7">
        <f>Optim!D164</f>
        <v>0</v>
      </c>
      <c r="N165" s="94">
        <f>IF(M165&gt;0,0,'Capital Cons'!P165)</f>
        <v>85600.949146159794</v>
      </c>
      <c r="O165" s="94">
        <f>Funding!E242</f>
        <v>347999.47152669181</v>
      </c>
      <c r="P165" s="251">
        <f t="shared" si="20"/>
        <v>2804044.1102315169</v>
      </c>
      <c r="Q165" s="97">
        <f>Deprec!G165</f>
        <v>0.49843779353559892</v>
      </c>
      <c r="R165" s="11">
        <v>1</v>
      </c>
      <c r="S165" s="251">
        <f t="shared" si="21"/>
        <v>1397641.5592802889</v>
      </c>
      <c r="T165" s="251">
        <f t="shared" si="18"/>
        <v>0</v>
      </c>
      <c r="U165" s="251">
        <f t="shared" si="16"/>
        <v>1397641.5592802889</v>
      </c>
      <c r="V165" s="187">
        <f t="shared" si="22"/>
        <v>1406402.550951228</v>
      </c>
    </row>
    <row r="166" spans="1:22" ht="13.9" x14ac:dyDescent="0.4">
      <c r="A166" s="12">
        <v>154</v>
      </c>
      <c r="B166" s="12" t="s">
        <v>281</v>
      </c>
      <c r="C166" s="12">
        <v>42</v>
      </c>
      <c r="D166" s="12" t="s">
        <v>100</v>
      </c>
      <c r="F166" t="s">
        <v>309</v>
      </c>
      <c r="G166" t="s">
        <v>240</v>
      </c>
      <c r="H166" s="16"/>
      <c r="I166" s="11"/>
      <c r="J166" s="94">
        <f>CRC!AB166</f>
        <v>0</v>
      </c>
      <c r="K166" s="251">
        <f t="shared" si="17"/>
        <v>0</v>
      </c>
      <c r="L166" s="17">
        <f t="shared" si="19"/>
        <v>0</v>
      </c>
      <c r="M166" s="7">
        <f>Optim!D165</f>
        <v>0</v>
      </c>
      <c r="N166" s="94">
        <f>IF(M166&gt;0,0,'Capital Cons'!P166)</f>
        <v>0</v>
      </c>
      <c r="O166" s="94">
        <f>Funding!E243</f>
        <v>0</v>
      </c>
      <c r="P166" s="251">
        <f t="shared" si="20"/>
        <v>0</v>
      </c>
      <c r="Q166" s="97">
        <f>Deprec!G166</f>
        <v>0</v>
      </c>
      <c r="R166" s="11">
        <v>1</v>
      </c>
      <c r="S166" s="251">
        <f t="shared" si="21"/>
        <v>0</v>
      </c>
      <c r="T166" s="251">
        <f t="shared" si="18"/>
        <v>0</v>
      </c>
      <c r="U166" s="251">
        <f t="shared" ref="U166:U229" si="23">S166+T166</f>
        <v>0</v>
      </c>
      <c r="V166" s="187">
        <f t="shared" si="22"/>
        <v>0</v>
      </c>
    </row>
    <row r="167" spans="1:22" ht="13.9" x14ac:dyDescent="0.4">
      <c r="A167" s="12">
        <v>155</v>
      </c>
      <c r="B167" s="12" t="s">
        <v>281</v>
      </c>
      <c r="C167" s="12">
        <v>42</v>
      </c>
      <c r="D167" s="12" t="s">
        <v>100</v>
      </c>
      <c r="F167" t="s">
        <v>310</v>
      </c>
      <c r="H167" s="16">
        <v>0.54</v>
      </c>
      <c r="I167" s="11">
        <v>1.2</v>
      </c>
      <c r="J167" s="94">
        <f>CRC!AB167</f>
        <v>1463819.9787362881</v>
      </c>
      <c r="K167" s="251">
        <f t="shared" si="17"/>
        <v>282517.25589610363</v>
      </c>
      <c r="L167" s="17">
        <f t="shared" si="19"/>
        <v>1746337.2346323917</v>
      </c>
      <c r="M167" s="7">
        <f>Optim!D166</f>
        <v>0</v>
      </c>
      <c r="N167" s="94">
        <f>IF(M167&gt;0,0,'Capital Cons'!P167)</f>
        <v>69720.230073795305</v>
      </c>
      <c r="O167" s="94">
        <f>Funding!E244</f>
        <v>237561.57455132421</v>
      </c>
      <c r="P167" s="251">
        <f t="shared" si="20"/>
        <v>1914178.5791099204</v>
      </c>
      <c r="Q167" s="97">
        <f>Deprec!G167</f>
        <v>0.51004573778866924</v>
      </c>
      <c r="R167" s="11">
        <v>2</v>
      </c>
      <c r="S167" s="251">
        <f t="shared" si="21"/>
        <v>976318.62564138591</v>
      </c>
      <c r="T167" s="251">
        <f t="shared" si="18"/>
        <v>478351.47190930566</v>
      </c>
      <c r="U167" s="251">
        <f t="shared" si="23"/>
        <v>1454670.0975506916</v>
      </c>
      <c r="V167" s="187">
        <f t="shared" si="22"/>
        <v>459508.48155922885</v>
      </c>
    </row>
    <row r="168" spans="1:22" ht="13.9" x14ac:dyDescent="0.4">
      <c r="A168" s="12">
        <v>156</v>
      </c>
      <c r="B168" s="12" t="s">
        <v>281</v>
      </c>
      <c r="C168" s="12">
        <v>42</v>
      </c>
      <c r="D168" s="12" t="s">
        <v>100</v>
      </c>
      <c r="F168" t="s">
        <v>311</v>
      </c>
      <c r="H168" s="16">
        <v>1.077</v>
      </c>
      <c r="I168" s="11">
        <v>1.2</v>
      </c>
      <c r="J168" s="94">
        <f>CRC!AB168</f>
        <v>1857242.0722621819</v>
      </c>
      <c r="K168" s="251">
        <f t="shared" si="17"/>
        <v>358447.71994660114</v>
      </c>
      <c r="L168" s="17">
        <f t="shared" si="19"/>
        <v>2215689.7922087829</v>
      </c>
      <c r="M168" s="7">
        <f>Optim!D167</f>
        <v>0</v>
      </c>
      <c r="N168" s="94">
        <f>IF(M168&gt;0,0,'Capital Cons'!P168)</f>
        <v>139053.12553606951</v>
      </c>
      <c r="O168" s="94">
        <f>Funding!E245</f>
        <v>294240.76874113665</v>
      </c>
      <c r="P168" s="251">
        <f t="shared" si="20"/>
        <v>2370877.43541385</v>
      </c>
      <c r="Q168" s="97">
        <f>Deprec!G168</f>
        <v>0.52129949436330369</v>
      </c>
      <c r="R168" s="11">
        <v>1</v>
      </c>
      <c r="S168" s="251">
        <f t="shared" si="21"/>
        <v>1235937.2082786062</v>
      </c>
      <c r="T168" s="251">
        <f t="shared" si="18"/>
        <v>0</v>
      </c>
      <c r="U168" s="251">
        <f t="shared" si="23"/>
        <v>1235937.2082786062</v>
      </c>
      <c r="V168" s="187">
        <f t="shared" si="22"/>
        <v>1134940.2271352438</v>
      </c>
    </row>
    <row r="169" spans="1:22" ht="13.9" x14ac:dyDescent="0.4">
      <c r="A169" s="12">
        <v>157</v>
      </c>
      <c r="B169" s="12" t="s">
        <v>281</v>
      </c>
      <c r="C169" s="12">
        <v>42</v>
      </c>
      <c r="D169" s="12" t="s">
        <v>100</v>
      </c>
      <c r="F169" t="s">
        <v>312</v>
      </c>
      <c r="H169" s="16">
        <v>1.236</v>
      </c>
      <c r="I169" s="11">
        <v>1.3</v>
      </c>
      <c r="J169" s="94">
        <f>CRC!AB169</f>
        <v>5057860.8074130593</v>
      </c>
      <c r="K169" s="251">
        <f t="shared" si="17"/>
        <v>976167.13583072042</v>
      </c>
      <c r="L169" s="17">
        <f t="shared" si="19"/>
        <v>6034027.9432437792</v>
      </c>
      <c r="M169" s="7">
        <f>Optim!D168</f>
        <v>0</v>
      </c>
      <c r="N169" s="94">
        <f>IF(M169&gt;0,0,'Capital Cons'!P169)</f>
        <v>159581.85994668704</v>
      </c>
      <c r="O169" s="94">
        <f>Funding!E246</f>
        <v>832356.26107246953</v>
      </c>
      <c r="P169" s="251">
        <f t="shared" si="20"/>
        <v>6706802.3443695623</v>
      </c>
      <c r="Q169" s="97">
        <f>Deprec!G169</f>
        <v>0.49603702397432603</v>
      </c>
      <c r="R169" s="11">
        <v>1.5</v>
      </c>
      <c r="S169" s="251">
        <f t="shared" si="21"/>
        <v>3326822.2752851108</v>
      </c>
      <c r="T169" s="251">
        <f t="shared" si="18"/>
        <v>0</v>
      </c>
      <c r="U169" s="251">
        <f t="shared" si="23"/>
        <v>3326822.2752851108</v>
      </c>
      <c r="V169" s="187">
        <f t="shared" si="22"/>
        <v>3379980.0690844515</v>
      </c>
    </row>
    <row r="170" spans="1:22" ht="13.9" x14ac:dyDescent="0.4">
      <c r="A170" s="12">
        <v>158</v>
      </c>
      <c r="B170" s="12" t="s">
        <v>281</v>
      </c>
      <c r="C170" s="12">
        <v>42</v>
      </c>
      <c r="D170" s="12" t="s">
        <v>100</v>
      </c>
      <c r="F170" t="s">
        <v>313</v>
      </c>
      <c r="H170" s="16">
        <v>1.115</v>
      </c>
      <c r="I170" s="11">
        <v>1.3</v>
      </c>
      <c r="J170" s="94">
        <f>CRC!AB170</f>
        <v>4640009.9903478455</v>
      </c>
      <c r="K170" s="251">
        <f t="shared" si="17"/>
        <v>895521.92813713418</v>
      </c>
      <c r="L170" s="17">
        <f t="shared" si="19"/>
        <v>5535531.9184849793</v>
      </c>
      <c r="M170" s="7">
        <f>Optim!D169</f>
        <v>0</v>
      </c>
      <c r="N170" s="94">
        <f>IF(M170&gt;0,0,'Capital Cons'!P170)</f>
        <v>143959.36394866992</v>
      </c>
      <c r="O170" s="94">
        <f>Funding!E247</f>
        <v>763937.41795584129</v>
      </c>
      <c r="P170" s="251">
        <f t="shared" si="20"/>
        <v>6155509.97249215</v>
      </c>
      <c r="Q170" s="97">
        <f>Deprec!G170</f>
        <v>0.48785093083640885</v>
      </c>
      <c r="R170" s="11">
        <v>1</v>
      </c>
      <c r="S170" s="251">
        <f t="shared" si="21"/>
        <v>3002971.2698530927</v>
      </c>
      <c r="T170" s="251">
        <f t="shared" si="18"/>
        <v>0</v>
      </c>
      <c r="U170" s="251">
        <f t="shared" si="23"/>
        <v>3002971.2698530927</v>
      </c>
      <c r="V170" s="187">
        <f t="shared" si="22"/>
        <v>3152538.7026390573</v>
      </c>
    </row>
    <row r="171" spans="1:22" ht="13.9" x14ac:dyDescent="0.4">
      <c r="A171" s="12">
        <v>159</v>
      </c>
      <c r="B171" s="12" t="s">
        <v>281</v>
      </c>
      <c r="C171" s="12">
        <v>42</v>
      </c>
      <c r="D171" s="12" t="s">
        <v>100</v>
      </c>
      <c r="F171" t="s">
        <v>314</v>
      </c>
      <c r="H171" s="16">
        <v>0.61599999999999999</v>
      </c>
      <c r="I171" s="11">
        <v>1.2</v>
      </c>
      <c r="J171" s="94">
        <f>CRC!AB171</f>
        <v>1738512.6347970362</v>
      </c>
      <c r="K171" s="251">
        <f t="shared" si="17"/>
        <v>335532.93851582799</v>
      </c>
      <c r="L171" s="17">
        <f t="shared" si="19"/>
        <v>2074045.5733128642</v>
      </c>
      <c r="M171" s="7">
        <f>Optim!D170</f>
        <v>0</v>
      </c>
      <c r="N171" s="94">
        <f>IF(M171&gt;0,0,'Capital Cons'!P171)</f>
        <v>79532.706898996126</v>
      </c>
      <c r="O171" s="94">
        <f>Funding!E248</f>
        <v>282604.5636659257</v>
      </c>
      <c r="P171" s="251">
        <f t="shared" si="20"/>
        <v>2277117.4300797936</v>
      </c>
      <c r="Q171" s="97">
        <f>Deprec!G171</f>
        <v>0.52295093871750264</v>
      </c>
      <c r="R171" s="11">
        <v>1</v>
      </c>
      <c r="S171" s="251">
        <f t="shared" si="21"/>
        <v>1190820.6976302152</v>
      </c>
      <c r="T171" s="251">
        <f t="shared" si="18"/>
        <v>0</v>
      </c>
      <c r="U171" s="251">
        <f t="shared" si="23"/>
        <v>1190820.6976302152</v>
      </c>
      <c r="V171" s="187">
        <f t="shared" si="22"/>
        <v>1086296.7324495784</v>
      </c>
    </row>
    <row r="172" spans="1:22" ht="13.9" x14ac:dyDescent="0.4">
      <c r="A172" s="12">
        <v>160</v>
      </c>
      <c r="B172" s="12" t="s">
        <v>281</v>
      </c>
      <c r="C172" s="12">
        <v>42</v>
      </c>
      <c r="D172" s="12" t="s">
        <v>100</v>
      </c>
      <c r="F172" t="s">
        <v>315</v>
      </c>
      <c r="H172" s="16">
        <v>0.77200000000000002</v>
      </c>
      <c r="I172" s="11">
        <v>1.2</v>
      </c>
      <c r="J172" s="94">
        <f>CRC!AB172</f>
        <v>1998385.4729875193</v>
      </c>
      <c r="K172" s="251">
        <f t="shared" si="17"/>
        <v>385688.39628659125</v>
      </c>
      <c r="L172" s="17">
        <f t="shared" si="19"/>
        <v>2384073.8692741105</v>
      </c>
      <c r="M172" s="7">
        <f>Optim!D171</f>
        <v>0</v>
      </c>
      <c r="N172" s="94">
        <f>IF(M172&gt;0,0,'Capital Cons'!P172)</f>
        <v>99674.106698092553</v>
      </c>
      <c r="O172" s="94">
        <f>Funding!E249</f>
        <v>323678.93384518259</v>
      </c>
      <c r="P172" s="251">
        <f t="shared" si="20"/>
        <v>2608078.6964212004</v>
      </c>
      <c r="Q172" s="97">
        <f>Deprec!G172</f>
        <v>0.52239467891935865</v>
      </c>
      <c r="R172" s="11">
        <v>1.5</v>
      </c>
      <c r="S172" s="251">
        <f t="shared" si="21"/>
        <v>1362446.4332133725</v>
      </c>
      <c r="T172" s="251">
        <f t="shared" si="18"/>
        <v>0</v>
      </c>
      <c r="U172" s="251">
        <f t="shared" si="23"/>
        <v>1362446.4332133725</v>
      </c>
      <c r="V172" s="187">
        <f t="shared" si="22"/>
        <v>1245632.2632078279</v>
      </c>
    </row>
    <row r="173" spans="1:22" ht="13.9" x14ac:dyDescent="0.4">
      <c r="A173" s="12">
        <v>161</v>
      </c>
      <c r="B173" s="12" t="s">
        <v>281</v>
      </c>
      <c r="C173" s="12">
        <v>42</v>
      </c>
      <c r="D173" s="12" t="s">
        <v>100</v>
      </c>
      <c r="F173" t="s">
        <v>316</v>
      </c>
      <c r="H173" s="16">
        <v>0.90700000000000003</v>
      </c>
      <c r="I173" s="11">
        <v>1.2</v>
      </c>
      <c r="J173" s="94">
        <f>CRC!AB173</f>
        <v>1856712.458416783</v>
      </c>
      <c r="K173" s="251">
        <f t="shared" si="17"/>
        <v>358345.50447443913</v>
      </c>
      <c r="L173" s="17">
        <f t="shared" si="19"/>
        <v>2215057.962891222</v>
      </c>
      <c r="M173" s="7">
        <f>Optim!D172</f>
        <v>0</v>
      </c>
      <c r="N173" s="94">
        <f>IF(M173&gt;0,0,'Capital Cons'!P173)</f>
        <v>117104.16421654139</v>
      </c>
      <c r="O173" s="94">
        <f>Funding!E250</f>
        <v>297261.21493101591</v>
      </c>
      <c r="P173" s="251">
        <f t="shared" si="20"/>
        <v>2395215.0136056966</v>
      </c>
      <c r="Q173" s="97">
        <f>Deprec!G173</f>
        <v>0.49115742083497915</v>
      </c>
      <c r="R173" s="11">
        <v>1</v>
      </c>
      <c r="S173" s="251">
        <f t="shared" si="21"/>
        <v>1176427.6284277935</v>
      </c>
      <c r="T173" s="251">
        <f t="shared" si="18"/>
        <v>0</v>
      </c>
      <c r="U173" s="251">
        <f t="shared" si="23"/>
        <v>1176427.6284277935</v>
      </c>
      <c r="V173" s="187">
        <f t="shared" si="22"/>
        <v>1218787.3851779031</v>
      </c>
    </row>
    <row r="174" spans="1:22" ht="13.9" x14ac:dyDescent="0.4">
      <c r="A174" s="12">
        <v>162</v>
      </c>
      <c r="B174" s="12" t="s">
        <v>281</v>
      </c>
      <c r="C174" s="12">
        <v>42</v>
      </c>
      <c r="D174" s="12" t="s">
        <v>100</v>
      </c>
      <c r="F174" t="s">
        <v>317</v>
      </c>
      <c r="H174" s="16">
        <v>1.2709999999999999</v>
      </c>
      <c r="I174" s="11">
        <v>1.2</v>
      </c>
      <c r="J174" s="94">
        <f>CRC!AB174</f>
        <v>3456488.1341368849</v>
      </c>
      <c r="K174" s="251">
        <f t="shared" si="17"/>
        <v>667102.20988841879</v>
      </c>
      <c r="L174" s="17">
        <f t="shared" si="19"/>
        <v>4123590.3440253036</v>
      </c>
      <c r="M174" s="7">
        <f>Optim!D173</f>
        <v>0</v>
      </c>
      <c r="N174" s="94">
        <f>IF(M174&gt;0,0,'Capital Cons'!P174)</f>
        <v>164100.76374776635</v>
      </c>
      <c r="O174" s="94">
        <f>Funding!E251</f>
        <v>561024.11973206245</v>
      </c>
      <c r="P174" s="251">
        <f t="shared" si="20"/>
        <v>4520513.7000096003</v>
      </c>
      <c r="Q174" s="97">
        <f>Deprec!G174</f>
        <v>0.52035227992014821</v>
      </c>
      <c r="R174" s="11">
        <v>1</v>
      </c>
      <c r="S174" s="251">
        <f t="shared" si="21"/>
        <v>2352259.6102102604</v>
      </c>
      <c r="T174" s="251">
        <f t="shared" si="18"/>
        <v>0</v>
      </c>
      <c r="U174" s="251">
        <f t="shared" si="23"/>
        <v>2352259.6102102604</v>
      </c>
      <c r="V174" s="187">
        <f t="shared" si="22"/>
        <v>2168254.0897993399</v>
      </c>
    </row>
    <row r="175" spans="1:22" ht="13.9" x14ac:dyDescent="0.4">
      <c r="A175" s="12">
        <v>163</v>
      </c>
      <c r="B175" s="12" t="s">
        <v>281</v>
      </c>
      <c r="C175" s="12">
        <v>42</v>
      </c>
      <c r="D175" s="12" t="s">
        <v>100</v>
      </c>
      <c r="F175" t="s">
        <v>318</v>
      </c>
      <c r="H175" s="16">
        <v>0.83399999999999996</v>
      </c>
      <c r="I175" s="11">
        <v>1.3</v>
      </c>
      <c r="J175" s="94">
        <f>CRC!AB175</f>
        <v>2837403.836326045</v>
      </c>
      <c r="K175" s="251">
        <f t="shared" si="17"/>
        <v>547618.94041092671</v>
      </c>
      <c r="L175" s="17">
        <f t="shared" si="19"/>
        <v>3385022.7767369719</v>
      </c>
      <c r="M175" s="7">
        <f>Optim!D174</f>
        <v>0</v>
      </c>
      <c r="N175" s="94">
        <f>IF(M175&gt;0,0,'Capital Cons'!P175)</f>
        <v>107679.02200286165</v>
      </c>
      <c r="O175" s="94">
        <f>Funding!E252</f>
        <v>464370.18150460598</v>
      </c>
      <c r="P175" s="251">
        <f t="shared" si="20"/>
        <v>3741713.9362387159</v>
      </c>
      <c r="Q175" s="97">
        <f>Deprec!G175</f>
        <v>0.51358800547656658</v>
      </c>
      <c r="R175" s="11">
        <v>1</v>
      </c>
      <c r="S175" s="251">
        <f t="shared" si="21"/>
        <v>1921699.3975767151</v>
      </c>
      <c r="T175" s="251">
        <f t="shared" si="18"/>
        <v>0</v>
      </c>
      <c r="U175" s="251">
        <f t="shared" si="23"/>
        <v>1921699.3975767151</v>
      </c>
      <c r="V175" s="187">
        <f t="shared" si="22"/>
        <v>1820014.5386620008</v>
      </c>
    </row>
    <row r="176" spans="1:22" ht="13.9" x14ac:dyDescent="0.4">
      <c r="A176" s="12">
        <v>164</v>
      </c>
      <c r="B176" s="12" t="s">
        <v>281</v>
      </c>
      <c r="C176" s="12">
        <v>42</v>
      </c>
      <c r="D176" s="12" t="s">
        <v>100</v>
      </c>
      <c r="F176" t="s">
        <v>319</v>
      </c>
      <c r="H176" s="16">
        <v>0.65600000000000003</v>
      </c>
      <c r="I176" s="11">
        <v>1.3</v>
      </c>
      <c r="J176" s="94">
        <f>CRC!AB176</f>
        <v>1355868.0790157497</v>
      </c>
      <c r="K176" s="251">
        <f t="shared" si="17"/>
        <v>261682.5392500397</v>
      </c>
      <c r="L176" s="17">
        <f t="shared" si="19"/>
        <v>1617550.6182657895</v>
      </c>
      <c r="M176" s="7">
        <f>Optim!D175</f>
        <v>0</v>
      </c>
      <c r="N176" s="94">
        <f>IF(M176&gt;0,0,'Capital Cons'!P176)</f>
        <v>84697.168385943922</v>
      </c>
      <c r="O176" s="94">
        <f>Funding!E253</f>
        <v>217191.56976208449</v>
      </c>
      <c r="P176" s="251">
        <f t="shared" si="20"/>
        <v>1750045.01964193</v>
      </c>
      <c r="Q176" s="97">
        <f>Deprec!G176</f>
        <v>0.54078106782486113</v>
      </c>
      <c r="R176" s="11">
        <v>2</v>
      </c>
      <c r="S176" s="251">
        <f t="shared" si="21"/>
        <v>946391.21446354303</v>
      </c>
      <c r="T176" s="251">
        <f t="shared" si="18"/>
        <v>434600.76292588102</v>
      </c>
      <c r="U176" s="251">
        <f t="shared" si="23"/>
        <v>1380991.9773894241</v>
      </c>
      <c r="V176" s="187">
        <f t="shared" si="22"/>
        <v>369053.0422525059</v>
      </c>
    </row>
    <row r="177" spans="1:22" ht="13.9" x14ac:dyDescent="0.4">
      <c r="A177" s="12">
        <v>165</v>
      </c>
      <c r="B177" s="12" t="s">
        <v>281</v>
      </c>
      <c r="C177" s="12">
        <v>42</v>
      </c>
      <c r="D177" s="12" t="s">
        <v>100</v>
      </c>
      <c r="F177" t="s">
        <v>320</v>
      </c>
      <c r="H177" s="16">
        <v>0.56599999999999995</v>
      </c>
      <c r="I177" s="11">
        <v>1.2</v>
      </c>
      <c r="J177" s="94">
        <f>CRC!AB177</f>
        <v>1944895.4068097018</v>
      </c>
      <c r="K177" s="251">
        <f t="shared" si="17"/>
        <v>375364.81351427245</v>
      </c>
      <c r="L177" s="17">
        <f t="shared" si="19"/>
        <v>2320260.2203239743</v>
      </c>
      <c r="M177" s="7">
        <f>Optim!D176</f>
        <v>0</v>
      </c>
      <c r="N177" s="94">
        <f>IF(M177&gt;0,0,'Capital Cons'!P177)</f>
        <v>73077.130040311371</v>
      </c>
      <c r="O177" s="94">
        <f>Funding!E254</f>
        <v>318405.66556429683</v>
      </c>
      <c r="P177" s="251">
        <f t="shared" si="20"/>
        <v>2565588.7558479598</v>
      </c>
      <c r="Q177" s="97">
        <f>Deprec!G177</f>
        <v>0.49435950958302166</v>
      </c>
      <c r="R177" s="11">
        <v>1</v>
      </c>
      <c r="S177" s="251">
        <f t="shared" si="21"/>
        <v>1268323.1991327121</v>
      </c>
      <c r="T177" s="251">
        <f t="shared" si="18"/>
        <v>0</v>
      </c>
      <c r="U177" s="251">
        <f t="shared" si="23"/>
        <v>1268323.1991327121</v>
      </c>
      <c r="V177" s="187">
        <f t="shared" si="22"/>
        <v>1297265.5567152477</v>
      </c>
    </row>
    <row r="178" spans="1:22" ht="13.9" x14ac:dyDescent="0.4">
      <c r="A178" s="12">
        <v>166</v>
      </c>
      <c r="B178" s="12" t="s">
        <v>281</v>
      </c>
      <c r="C178" s="12">
        <v>42</v>
      </c>
      <c r="D178" s="12" t="s">
        <v>100</v>
      </c>
      <c r="F178" t="s">
        <v>321</v>
      </c>
      <c r="H178" s="16">
        <v>1.609</v>
      </c>
      <c r="I178" s="11">
        <v>1.3</v>
      </c>
      <c r="J178" s="94">
        <f>CRC!AB178</f>
        <v>3819184.748055208</v>
      </c>
      <c r="K178" s="251">
        <f t="shared" si="17"/>
        <v>737102.6563746552</v>
      </c>
      <c r="L178" s="17">
        <f t="shared" si="19"/>
        <v>4556287.4044298632</v>
      </c>
      <c r="M178" s="7">
        <f>Optim!D177</f>
        <v>0</v>
      </c>
      <c r="N178" s="94">
        <f>IF(M178&gt;0,0,'Capital Cons'!P178)</f>
        <v>207740.46331247527</v>
      </c>
      <c r="O178" s="94">
        <f>Funding!E255</f>
        <v>616150.05426606792</v>
      </c>
      <c r="P178" s="251">
        <f t="shared" si="20"/>
        <v>4964696.9953834563</v>
      </c>
      <c r="Q178" s="97">
        <f>Deprec!G178</f>
        <v>0.52988646593154121</v>
      </c>
      <c r="R178" s="11">
        <v>1</v>
      </c>
      <c r="S178" s="251">
        <f t="shared" si="21"/>
        <v>2630725.7453046809</v>
      </c>
      <c r="T178" s="251">
        <f t="shared" si="18"/>
        <v>0</v>
      </c>
      <c r="U178" s="251">
        <f t="shared" si="23"/>
        <v>2630725.7453046809</v>
      </c>
      <c r="V178" s="187">
        <f t="shared" si="22"/>
        <v>2333971.2500787755</v>
      </c>
    </row>
    <row r="179" spans="1:22" ht="13.9" x14ac:dyDescent="0.4">
      <c r="A179" s="12">
        <v>167</v>
      </c>
      <c r="B179" s="12" t="s">
        <v>281</v>
      </c>
      <c r="C179" s="12">
        <v>42</v>
      </c>
      <c r="D179" s="12" t="s">
        <v>100</v>
      </c>
      <c r="F179" t="s">
        <v>322</v>
      </c>
      <c r="H179" s="16">
        <v>0.22800000000000001</v>
      </c>
      <c r="I179" s="11">
        <v>1.3</v>
      </c>
      <c r="J179" s="94">
        <f>CRC!AB179</f>
        <v>470969.99848032149</v>
      </c>
      <c r="K179" s="251">
        <f t="shared" si="17"/>
        <v>90897.209706702051</v>
      </c>
      <c r="L179" s="17">
        <f t="shared" si="19"/>
        <v>561867.20818702353</v>
      </c>
      <c r="M179" s="7">
        <f>Optim!D178</f>
        <v>0</v>
      </c>
      <c r="N179" s="94">
        <f>IF(M179&gt;0,0,'Capital Cons'!P179)</f>
        <v>29437.430475602461</v>
      </c>
      <c r="O179" s="94">
        <f>Funding!E256</f>
        <v>75440.518608145969</v>
      </c>
      <c r="P179" s="251">
        <f t="shared" si="20"/>
        <v>607870.29631956702</v>
      </c>
      <c r="Q179" s="97">
        <f>Deprec!G179</f>
        <v>0.54069091310056416</v>
      </c>
      <c r="R179" s="11">
        <v>1</v>
      </c>
      <c r="S179" s="251">
        <f t="shared" si="21"/>
        <v>328669.94556373719</v>
      </c>
      <c r="T179" s="251">
        <f t="shared" si="18"/>
        <v>0</v>
      </c>
      <c r="U179" s="251">
        <f t="shared" si="23"/>
        <v>328669.94556373719</v>
      </c>
      <c r="V179" s="187">
        <f t="shared" si="22"/>
        <v>279200.35075582983</v>
      </c>
    </row>
    <row r="180" spans="1:22" ht="13.9" x14ac:dyDescent="0.4">
      <c r="A180" s="12">
        <v>168</v>
      </c>
      <c r="B180" s="12" t="s">
        <v>281</v>
      </c>
      <c r="C180" s="12">
        <v>42</v>
      </c>
      <c r="D180" s="12" t="s">
        <v>100</v>
      </c>
      <c r="F180" t="s">
        <v>323</v>
      </c>
      <c r="H180" s="16">
        <v>0.82299999999999995</v>
      </c>
      <c r="I180" s="11">
        <v>1.2</v>
      </c>
      <c r="J180" s="94">
        <f>CRC!AB180</f>
        <v>1987924.2004026773</v>
      </c>
      <c r="K180" s="251">
        <f t="shared" si="17"/>
        <v>383669.37067771674</v>
      </c>
      <c r="L180" s="17">
        <f t="shared" si="19"/>
        <v>2371593.5710803941</v>
      </c>
      <c r="M180" s="7">
        <f>Optim!D179</f>
        <v>0</v>
      </c>
      <c r="N180" s="94">
        <f>IF(M180&gt;0,0,'Capital Cons'!P180)</f>
        <v>106258.79509395098</v>
      </c>
      <c r="O180" s="94">
        <f>Funding!E257</f>
        <v>320977.59643735184</v>
      </c>
      <c r="P180" s="251">
        <f t="shared" si="20"/>
        <v>2586312.3724237951</v>
      </c>
      <c r="Q180" s="97">
        <f>Deprec!G180</f>
        <v>0.51221752679186161</v>
      </c>
      <c r="R180" s="11">
        <v>2</v>
      </c>
      <c r="S180" s="251">
        <f t="shared" si="21"/>
        <v>1324754.5269141083</v>
      </c>
      <c r="T180" s="251">
        <f t="shared" si="18"/>
        <v>646192.03953184118</v>
      </c>
      <c r="U180" s="251">
        <f t="shared" si="23"/>
        <v>1970946.5664459495</v>
      </c>
      <c r="V180" s="187">
        <f t="shared" si="22"/>
        <v>615365.80597784556</v>
      </c>
    </row>
    <row r="181" spans="1:22" ht="13.9" x14ac:dyDescent="0.4">
      <c r="A181" s="12">
        <v>169</v>
      </c>
      <c r="B181" s="12" t="s">
        <v>281</v>
      </c>
      <c r="C181" s="12">
        <v>42</v>
      </c>
      <c r="D181" s="12" t="s">
        <v>100</v>
      </c>
      <c r="F181" t="s">
        <v>324</v>
      </c>
      <c r="H181" s="16">
        <v>0.91800000000000004</v>
      </c>
      <c r="I181" s="11">
        <v>1.3</v>
      </c>
      <c r="J181" s="94">
        <f>CRC!AB181</f>
        <v>2548943.1799141895</v>
      </c>
      <c r="K181" s="251">
        <f t="shared" si="17"/>
        <v>491946.03372343857</v>
      </c>
      <c r="L181" s="17">
        <f t="shared" si="19"/>
        <v>3040889.2136376281</v>
      </c>
      <c r="M181" s="7">
        <f>Optim!D180</f>
        <v>0</v>
      </c>
      <c r="N181" s="94">
        <f>IF(M181&gt;0,0,'Capital Cons'!P181)</f>
        <v>118524.39112545202</v>
      </c>
      <c r="O181" s="94">
        <f>Funding!E258</f>
        <v>414072.85430232587</v>
      </c>
      <c r="P181" s="251">
        <f t="shared" si="20"/>
        <v>3336437.6768145016</v>
      </c>
      <c r="Q181" s="97">
        <f>Deprec!G181</f>
        <v>0.53010441941057851</v>
      </c>
      <c r="R181" s="11">
        <v>1</v>
      </c>
      <c r="S181" s="251">
        <f t="shared" si="21"/>
        <v>1768660.3575673308</v>
      </c>
      <c r="T181" s="251">
        <f t="shared" si="18"/>
        <v>0</v>
      </c>
      <c r="U181" s="251">
        <f t="shared" si="23"/>
        <v>1768660.3575673308</v>
      </c>
      <c r="V181" s="187">
        <f t="shared" si="22"/>
        <v>1567777.3192471708</v>
      </c>
    </row>
    <row r="182" spans="1:22" ht="13.9" x14ac:dyDescent="0.4">
      <c r="A182" s="12">
        <v>170</v>
      </c>
      <c r="B182" s="12" t="s">
        <v>281</v>
      </c>
      <c r="C182" s="12">
        <v>42</v>
      </c>
      <c r="D182" s="12" t="s">
        <v>100</v>
      </c>
      <c r="F182" t="s">
        <v>325</v>
      </c>
      <c r="H182" s="16">
        <v>0.59199999999999997</v>
      </c>
      <c r="I182" s="11">
        <v>1.3</v>
      </c>
      <c r="J182" s="94">
        <f>CRC!AB182</f>
        <v>1401364.4713831157</v>
      </c>
      <c r="K182" s="251">
        <f t="shared" si="17"/>
        <v>270463.34297694132</v>
      </c>
      <c r="L182" s="17">
        <f t="shared" si="19"/>
        <v>1671827.814360057</v>
      </c>
      <c r="M182" s="7">
        <f>Optim!D181</f>
        <v>0</v>
      </c>
      <c r="N182" s="94">
        <f>IF(M182&gt;0,0,'Capital Cons'!P182)</f>
        <v>76434.030006827437</v>
      </c>
      <c r="O182" s="94">
        <f>Funding!E259</f>
        <v>226052.97358303348</v>
      </c>
      <c r="P182" s="251">
        <f t="shared" si="20"/>
        <v>1821446.7579362632</v>
      </c>
      <c r="Q182" s="97">
        <f>Deprec!G182</f>
        <v>0.5557199092816556</v>
      </c>
      <c r="R182" s="11">
        <v>2</v>
      </c>
      <c r="S182" s="251">
        <f t="shared" si="21"/>
        <v>1012214.2270817059</v>
      </c>
      <c r="T182" s="251">
        <f t="shared" si="18"/>
        <v>449706.62863425916</v>
      </c>
      <c r="U182" s="251">
        <f t="shared" si="23"/>
        <v>1461920.8557159652</v>
      </c>
      <c r="V182" s="187">
        <f t="shared" si="22"/>
        <v>359525.90222029807</v>
      </c>
    </row>
    <row r="183" spans="1:22" ht="13.9" x14ac:dyDescent="0.4">
      <c r="A183" s="12">
        <v>171</v>
      </c>
      <c r="B183" s="12" t="s">
        <v>281</v>
      </c>
      <c r="C183" s="12">
        <v>42</v>
      </c>
      <c r="D183" s="12" t="s">
        <v>100</v>
      </c>
      <c r="F183" t="s">
        <v>326</v>
      </c>
      <c r="H183" s="16">
        <v>1.07</v>
      </c>
      <c r="I183" s="11">
        <v>1.2</v>
      </c>
      <c r="J183" s="94">
        <f>CRC!AB183</f>
        <v>2212612.4211558783</v>
      </c>
      <c r="K183" s="251">
        <f t="shared" si="17"/>
        <v>427034.1972830845</v>
      </c>
      <c r="L183" s="17">
        <f t="shared" si="19"/>
        <v>2639646.6184389628</v>
      </c>
      <c r="M183" s="7">
        <f>Optim!D182</f>
        <v>0</v>
      </c>
      <c r="N183" s="94">
        <f>IF(M183&gt;0,0,'Capital Cons'!P183)</f>
        <v>138149.34477585368</v>
      </c>
      <c r="O183" s="94">
        <f>Funding!E260</f>
        <v>354439.70176343521</v>
      </c>
      <c r="P183" s="251">
        <f t="shared" si="20"/>
        <v>2855936.9754265444</v>
      </c>
      <c r="Q183" s="97">
        <f>Deprec!G183</f>
        <v>0.54996534634275362</v>
      </c>
      <c r="R183" s="11">
        <v>1</v>
      </c>
      <c r="S183" s="251">
        <f t="shared" si="21"/>
        <v>1570666.3678235358</v>
      </c>
      <c r="T183" s="251">
        <f t="shared" si="18"/>
        <v>0</v>
      </c>
      <c r="U183" s="251">
        <f t="shared" si="23"/>
        <v>1570666.3678235358</v>
      </c>
      <c r="V183" s="187">
        <f t="shared" si="22"/>
        <v>1285270.6076030086</v>
      </c>
    </row>
    <row r="184" spans="1:22" ht="13.9" x14ac:dyDescent="0.4">
      <c r="A184" s="12">
        <v>172</v>
      </c>
      <c r="B184" s="12" t="s">
        <v>281</v>
      </c>
      <c r="C184" s="12">
        <v>42</v>
      </c>
      <c r="D184" s="12" t="s">
        <v>100</v>
      </c>
      <c r="F184" t="s">
        <v>327</v>
      </c>
      <c r="H184" s="16">
        <v>1.232</v>
      </c>
      <c r="I184" s="11">
        <v>1.2</v>
      </c>
      <c r="J184" s="94">
        <f>CRC!AB184</f>
        <v>3008529.8639017642</v>
      </c>
      <c r="K184" s="251">
        <f t="shared" si="17"/>
        <v>580646.26373304054</v>
      </c>
      <c r="L184" s="17">
        <f t="shared" si="19"/>
        <v>3589176.1276348047</v>
      </c>
      <c r="M184" s="7">
        <f>Optim!D183</f>
        <v>0</v>
      </c>
      <c r="N184" s="94">
        <f>IF(M184&gt;0,0,'Capital Cons'!P184)</f>
        <v>159065.41379799225</v>
      </c>
      <c r="O184" s="94">
        <f>Funding!E261</f>
        <v>486015.88785565796</v>
      </c>
      <c r="P184" s="251">
        <f t="shared" si="20"/>
        <v>3916126.6016924703</v>
      </c>
      <c r="Q184" s="97">
        <f>Deprec!G184</f>
        <v>0.53531868603625332</v>
      </c>
      <c r="R184" s="11">
        <v>1</v>
      </c>
      <c r="S184" s="251">
        <f t="shared" si="21"/>
        <v>2096375.746769631</v>
      </c>
      <c r="T184" s="251">
        <f t="shared" si="18"/>
        <v>0</v>
      </c>
      <c r="U184" s="251">
        <f t="shared" si="23"/>
        <v>2096375.746769631</v>
      </c>
      <c r="V184" s="187">
        <f t="shared" si="22"/>
        <v>1819750.8549228392</v>
      </c>
    </row>
    <row r="185" spans="1:22" ht="13.9" x14ac:dyDescent="0.4">
      <c r="A185" s="12">
        <v>173</v>
      </c>
      <c r="B185" s="12" t="s">
        <v>281</v>
      </c>
      <c r="C185" s="12">
        <v>42</v>
      </c>
      <c r="D185" s="12" t="s">
        <v>100</v>
      </c>
      <c r="F185" t="s">
        <v>328</v>
      </c>
      <c r="H185" s="16">
        <v>1.847</v>
      </c>
      <c r="I185" s="11">
        <v>1.3</v>
      </c>
      <c r="J185" s="94">
        <f>CRC!AB185</f>
        <v>4929877.5167320343</v>
      </c>
      <c r="K185" s="251">
        <f t="shared" si="17"/>
        <v>951466.36072928261</v>
      </c>
      <c r="L185" s="17">
        <f t="shared" si="19"/>
        <v>5881343.877461317</v>
      </c>
      <c r="M185" s="7">
        <f>Optim!D184</f>
        <v>0</v>
      </c>
      <c r="N185" s="94">
        <f>IF(M185&gt;0,0,'Capital Cons'!P185)</f>
        <v>238469.00915981465</v>
      </c>
      <c r="O185" s="94">
        <f>Funding!E262</f>
        <v>799544.69927538594</v>
      </c>
      <c r="P185" s="251">
        <f t="shared" si="20"/>
        <v>6442419.567576888</v>
      </c>
      <c r="Q185" s="97">
        <f>Deprec!G185</f>
        <v>0.52510186387531799</v>
      </c>
      <c r="R185" s="11">
        <v>1</v>
      </c>
      <c r="S185" s="251">
        <f t="shared" si="21"/>
        <v>3382926.5228014439</v>
      </c>
      <c r="T185" s="251">
        <f t="shared" si="18"/>
        <v>0</v>
      </c>
      <c r="U185" s="251">
        <f t="shared" si="23"/>
        <v>3382926.5228014439</v>
      </c>
      <c r="V185" s="187">
        <f t="shared" si="22"/>
        <v>3059493.0447754441</v>
      </c>
    </row>
    <row r="186" spans="1:22" ht="13.9" x14ac:dyDescent="0.4">
      <c r="A186" s="12">
        <v>174</v>
      </c>
      <c r="B186" s="12" t="s">
        <v>281</v>
      </c>
      <c r="C186" s="12">
        <v>42</v>
      </c>
      <c r="D186" s="12" t="s">
        <v>100</v>
      </c>
      <c r="F186" t="s">
        <v>329</v>
      </c>
      <c r="H186" s="16">
        <v>0.76700000000000002</v>
      </c>
      <c r="I186" s="11">
        <v>1.3</v>
      </c>
      <c r="J186" s="94">
        <f>CRC!AB186</f>
        <v>1765157.3846344592</v>
      </c>
      <c r="K186" s="251">
        <f t="shared" si="17"/>
        <v>340675.37523445062</v>
      </c>
      <c r="L186" s="17">
        <f t="shared" si="19"/>
        <v>2105832.7598689096</v>
      </c>
      <c r="M186" s="7">
        <f>Optim!D185</f>
        <v>0</v>
      </c>
      <c r="N186" s="94">
        <f>IF(M186&gt;0,0,'Capital Cons'!P186)</f>
        <v>99028.549012224074</v>
      </c>
      <c r="O186" s="94">
        <f>Funding!E263</f>
        <v>284346.13680472202</v>
      </c>
      <c r="P186" s="251">
        <f t="shared" si="20"/>
        <v>2291150.3476614077</v>
      </c>
      <c r="Q186" s="97">
        <f>Deprec!G186</f>
        <v>0.55275971406235758</v>
      </c>
      <c r="R186" s="11">
        <v>1</v>
      </c>
      <c r="S186" s="251">
        <f t="shared" si="21"/>
        <v>1266455.6110471908</v>
      </c>
      <c r="T186" s="251">
        <f t="shared" si="18"/>
        <v>0</v>
      </c>
      <c r="U186" s="251">
        <f t="shared" si="23"/>
        <v>1266455.6110471908</v>
      </c>
      <c r="V186" s="187">
        <f t="shared" si="22"/>
        <v>1024694.7366142168</v>
      </c>
    </row>
    <row r="187" spans="1:22" ht="13.9" x14ac:dyDescent="0.4">
      <c r="A187" s="12">
        <v>175</v>
      </c>
      <c r="B187" s="12" t="s">
        <v>281</v>
      </c>
      <c r="C187" s="12">
        <v>42</v>
      </c>
      <c r="D187" s="12" t="s">
        <v>100</v>
      </c>
      <c r="F187" t="s">
        <v>330</v>
      </c>
      <c r="H187" s="16">
        <v>1.619</v>
      </c>
      <c r="I187" s="11">
        <v>1.3</v>
      </c>
      <c r="J187" s="94">
        <f>CRC!AB187</f>
        <v>4917238.3969392134</v>
      </c>
      <c r="K187" s="251">
        <f t="shared" si="17"/>
        <v>949027.01060926821</v>
      </c>
      <c r="L187" s="17">
        <f t="shared" si="19"/>
        <v>5866265.4075484816</v>
      </c>
      <c r="M187" s="7">
        <f>Optim!D186</f>
        <v>0</v>
      </c>
      <c r="N187" s="94">
        <f>IF(M187&gt;0,0,'Capital Cons'!P187)</f>
        <v>209031.5786842122</v>
      </c>
      <c r="O187" s="94">
        <f>Funding!E264</f>
        <v>801579.23505245172</v>
      </c>
      <c r="P187" s="251">
        <f t="shared" si="20"/>
        <v>6458813.0639167204</v>
      </c>
      <c r="Q187" s="97">
        <f>Deprec!G187</f>
        <v>0.51481910425923527</v>
      </c>
      <c r="R187" s="11">
        <v>1</v>
      </c>
      <c r="S187" s="251">
        <f t="shared" si="21"/>
        <v>3325120.3561434527</v>
      </c>
      <c r="T187" s="251">
        <f t="shared" si="18"/>
        <v>0</v>
      </c>
      <c r="U187" s="251">
        <f t="shared" si="23"/>
        <v>3325120.3561434527</v>
      </c>
      <c r="V187" s="187">
        <f t="shared" si="22"/>
        <v>3133692.7077732678</v>
      </c>
    </row>
    <row r="188" spans="1:22" ht="13.9" x14ac:dyDescent="0.4">
      <c r="A188" s="12">
        <v>176</v>
      </c>
      <c r="B188" s="12" t="s">
        <v>281</v>
      </c>
      <c r="C188" s="12">
        <v>42</v>
      </c>
      <c r="D188" s="12" t="s">
        <v>100</v>
      </c>
      <c r="F188" t="s">
        <v>331</v>
      </c>
      <c r="H188" s="16">
        <v>1.5820000000000001</v>
      </c>
      <c r="I188" s="11">
        <v>1.3</v>
      </c>
      <c r="J188" s="94">
        <f>CRC!AB188</f>
        <v>5603138.2155246427</v>
      </c>
      <c r="K188" s="251">
        <f t="shared" si="17"/>
        <v>1081405.675596256</v>
      </c>
      <c r="L188" s="17">
        <f t="shared" si="19"/>
        <v>6684543.8911208985</v>
      </c>
      <c r="M188" s="7">
        <f>Optim!D187</f>
        <v>0</v>
      </c>
      <c r="N188" s="94">
        <f>IF(M188&gt;0,0,'Capital Cons'!P188)</f>
        <v>204254.45180878552</v>
      </c>
      <c r="O188" s="94">
        <f>Funding!E265</f>
        <v>918198.82451723085</v>
      </c>
      <c r="P188" s="251">
        <f t="shared" si="20"/>
        <v>7398488.263829344</v>
      </c>
      <c r="Q188" s="97">
        <f>Deprec!G188</f>
        <v>0.49689162468019332</v>
      </c>
      <c r="R188" s="11">
        <v>2</v>
      </c>
      <c r="S188" s="251">
        <f t="shared" si="21"/>
        <v>3676246.8535915054</v>
      </c>
      <c r="T188" s="251">
        <f t="shared" si="18"/>
        <v>1849550.5817849736</v>
      </c>
      <c r="U188" s="251">
        <f t="shared" si="23"/>
        <v>5525797.4353764793</v>
      </c>
      <c r="V188" s="187">
        <f t="shared" si="22"/>
        <v>1872690.8284528647</v>
      </c>
    </row>
    <row r="189" spans="1:22" ht="13.9" x14ac:dyDescent="0.4">
      <c r="A189" s="12">
        <v>177</v>
      </c>
      <c r="B189" s="12" t="s">
        <v>281</v>
      </c>
      <c r="C189" s="12">
        <v>42</v>
      </c>
      <c r="D189" s="12" t="s">
        <v>100</v>
      </c>
      <c r="F189" t="s">
        <v>332</v>
      </c>
      <c r="H189" s="16">
        <v>0.48799999999999999</v>
      </c>
      <c r="I189" s="11">
        <v>1.3</v>
      </c>
      <c r="J189" s="94">
        <f>CRC!AB189</f>
        <v>1186772.05233946</v>
      </c>
      <c r="K189" s="251">
        <f t="shared" si="17"/>
        <v>229047.00610151578</v>
      </c>
      <c r="L189" s="17">
        <f t="shared" si="19"/>
        <v>1415819.0584409758</v>
      </c>
      <c r="M189" s="7">
        <f>Optim!D188</f>
        <v>0</v>
      </c>
      <c r="N189" s="94">
        <f>IF(M189&gt;0,0,'Capital Cons'!P189)</f>
        <v>63006.430140763157</v>
      </c>
      <c r="O189" s="94">
        <f>Funding!E266</f>
        <v>191681.4020006452</v>
      </c>
      <c r="P189" s="251">
        <f t="shared" si="20"/>
        <v>1544494.030300858</v>
      </c>
      <c r="Q189" s="97">
        <f>Deprec!G189</f>
        <v>0.55846797474267895</v>
      </c>
      <c r="R189" s="11">
        <v>1</v>
      </c>
      <c r="S189" s="251">
        <f t="shared" si="21"/>
        <v>862550.45310427796</v>
      </c>
      <c r="T189" s="251">
        <f t="shared" si="18"/>
        <v>0</v>
      </c>
      <c r="U189" s="251">
        <f t="shared" si="23"/>
        <v>862550.45310427796</v>
      </c>
      <c r="V189" s="187">
        <f t="shared" si="22"/>
        <v>681943.57719658001</v>
      </c>
    </row>
    <row r="190" spans="1:22" ht="13.9" x14ac:dyDescent="0.4">
      <c r="A190" s="12">
        <v>178</v>
      </c>
      <c r="B190" s="12" t="s">
        <v>281</v>
      </c>
      <c r="C190" s="12">
        <v>42</v>
      </c>
      <c r="D190" s="12" t="s">
        <v>100</v>
      </c>
      <c r="F190" t="s">
        <v>333</v>
      </c>
      <c r="H190" s="16">
        <v>0.57999999999999996</v>
      </c>
      <c r="I190" s="11">
        <v>1.3</v>
      </c>
      <c r="J190" s="94">
        <f>CRC!AB190</f>
        <v>1198597.8279598092</v>
      </c>
      <c r="K190" s="251">
        <f t="shared" si="17"/>
        <v>231329.38079624317</v>
      </c>
      <c r="L190" s="17">
        <f t="shared" si="19"/>
        <v>1429927.2087560524</v>
      </c>
      <c r="M190" s="7">
        <f>Optim!D189</f>
        <v>0</v>
      </c>
      <c r="N190" s="94">
        <f>IF(M190&gt;0,0,'Capital Cons'!P190)</f>
        <v>74884.6915607431</v>
      </c>
      <c r="O190" s="94">
        <f>Funding!E267</f>
        <v>191997.35723404278</v>
      </c>
      <c r="P190" s="251">
        <f t="shared" si="20"/>
        <v>1547039.8744293521</v>
      </c>
      <c r="Q190" s="97">
        <f>Deprec!G190</f>
        <v>0.54075701390184794</v>
      </c>
      <c r="R190" s="11">
        <v>2</v>
      </c>
      <c r="S190" s="251">
        <f t="shared" si="21"/>
        <v>836572.66288350627</v>
      </c>
      <c r="T190" s="251">
        <f t="shared" si="18"/>
        <v>384190.12779070408</v>
      </c>
      <c r="U190" s="251">
        <f t="shared" si="23"/>
        <v>1220762.7906742103</v>
      </c>
      <c r="V190" s="187">
        <f t="shared" si="22"/>
        <v>326277.08375514182</v>
      </c>
    </row>
    <row r="191" spans="1:22" ht="13.9" x14ac:dyDescent="0.4">
      <c r="A191" s="12">
        <v>179</v>
      </c>
      <c r="B191" s="12" t="s">
        <v>281</v>
      </c>
      <c r="C191" s="12">
        <v>42</v>
      </c>
      <c r="D191" s="12" t="s">
        <v>100</v>
      </c>
      <c r="F191" t="s">
        <v>334</v>
      </c>
      <c r="H191" s="16">
        <v>1.385</v>
      </c>
      <c r="I191" s="11">
        <v>1.2</v>
      </c>
      <c r="J191" s="94">
        <f>CRC!AB191</f>
        <v>3432446.0917938957</v>
      </c>
      <c r="K191" s="251">
        <f t="shared" si="17"/>
        <v>662462.09571622184</v>
      </c>
      <c r="L191" s="17">
        <f t="shared" si="19"/>
        <v>4094908.1875101174</v>
      </c>
      <c r="M191" s="7">
        <f>Optim!D190</f>
        <v>0</v>
      </c>
      <c r="N191" s="94">
        <f>IF(M191&gt;0,0,'Capital Cons'!P191)</f>
        <v>178819.47898556761</v>
      </c>
      <c r="O191" s="94">
        <f>Funding!E268</f>
        <v>554874.60591793142</v>
      </c>
      <c r="P191" s="251">
        <f t="shared" si="20"/>
        <v>4470963.3144424809</v>
      </c>
      <c r="Q191" s="97">
        <f>Deprec!G191</f>
        <v>0.55891823753560999</v>
      </c>
      <c r="R191" s="11">
        <v>1</v>
      </c>
      <c r="S191" s="251">
        <f t="shared" si="21"/>
        <v>2498902.9357945607</v>
      </c>
      <c r="T191" s="251">
        <f t="shared" si="18"/>
        <v>0</v>
      </c>
      <c r="U191" s="251">
        <f t="shared" si="23"/>
        <v>2498902.9357945607</v>
      </c>
      <c r="V191" s="187">
        <f t="shared" si="22"/>
        <v>1972060.3786479202</v>
      </c>
    </row>
    <row r="192" spans="1:22" ht="13.9" x14ac:dyDescent="0.4">
      <c r="A192" s="12">
        <v>180</v>
      </c>
      <c r="B192" s="12" t="s">
        <v>281</v>
      </c>
      <c r="C192" s="12">
        <v>42</v>
      </c>
      <c r="D192" s="12" t="s">
        <v>100</v>
      </c>
      <c r="F192" t="s">
        <v>335</v>
      </c>
      <c r="H192" s="16">
        <v>1.3214999999999999</v>
      </c>
      <c r="I192" s="11">
        <v>1.3</v>
      </c>
      <c r="J192" s="94">
        <f>CRC!AB192</f>
        <v>5070292.7399994293</v>
      </c>
      <c r="K192" s="251">
        <f t="shared" si="17"/>
        <v>978566.49881988985</v>
      </c>
      <c r="L192" s="17">
        <f t="shared" si="19"/>
        <v>6048859.2388193188</v>
      </c>
      <c r="M192" s="7">
        <f>Optim!D191</f>
        <v>0</v>
      </c>
      <c r="N192" s="94">
        <f>IF(M192&gt;0,0,'Capital Cons'!P192)</f>
        <v>170620.89637503793</v>
      </c>
      <c r="O192" s="94">
        <f>Funding!E269</f>
        <v>832893.59014145983</v>
      </c>
      <c r="P192" s="251">
        <f t="shared" si="20"/>
        <v>6711131.9325857405</v>
      </c>
      <c r="Q192" s="97">
        <f>Deprec!G192</f>
        <v>0.49244784653362295</v>
      </c>
      <c r="R192" s="11">
        <v>1</v>
      </c>
      <c r="S192" s="251">
        <f t="shared" si="21"/>
        <v>3304882.4680048791</v>
      </c>
      <c r="T192" s="251">
        <f t="shared" si="18"/>
        <v>0</v>
      </c>
      <c r="U192" s="251">
        <f t="shared" si="23"/>
        <v>3304882.4680048791</v>
      </c>
      <c r="V192" s="187">
        <f t="shared" si="22"/>
        <v>3406249.4645808614</v>
      </c>
    </row>
    <row r="193" spans="1:22" ht="13.9" x14ac:dyDescent="0.4">
      <c r="A193" s="12">
        <v>181</v>
      </c>
      <c r="B193" s="12" t="s">
        <v>281</v>
      </c>
      <c r="C193" s="12">
        <v>42</v>
      </c>
      <c r="D193" s="12" t="s">
        <v>100</v>
      </c>
      <c r="F193" t="s">
        <v>336</v>
      </c>
      <c r="H193" s="16">
        <v>0.94099999999999995</v>
      </c>
      <c r="I193" s="11">
        <v>1.3</v>
      </c>
      <c r="J193" s="94">
        <f>CRC!AB193</f>
        <v>2857453.3333661514</v>
      </c>
      <c r="K193" s="251">
        <f t="shared" si="17"/>
        <v>551488.49333966721</v>
      </c>
      <c r="L193" s="17">
        <f t="shared" si="19"/>
        <v>3408941.8267058185</v>
      </c>
      <c r="M193" s="7">
        <f>Optim!D192</f>
        <v>0</v>
      </c>
      <c r="N193" s="94">
        <f>IF(M193&gt;0,0,'Capital Cons'!P193)</f>
        <v>121493.95648044701</v>
      </c>
      <c r="O193" s="94">
        <f>Funding!E270</f>
        <v>465801.84394094424</v>
      </c>
      <c r="P193" s="251">
        <f t="shared" si="20"/>
        <v>3753249.7141663157</v>
      </c>
      <c r="Q193" s="97">
        <f>Deprec!G193</f>
        <v>0.50523909318156679</v>
      </c>
      <c r="R193" s="11">
        <v>1</v>
      </c>
      <c r="S193" s="251">
        <f t="shared" si="21"/>
        <v>1896288.4820693641</v>
      </c>
      <c r="T193" s="251">
        <f t="shared" si="18"/>
        <v>0</v>
      </c>
      <c r="U193" s="251">
        <f t="shared" si="23"/>
        <v>1896288.4820693641</v>
      </c>
      <c r="V193" s="187">
        <f t="shared" si="22"/>
        <v>1856961.2320969517</v>
      </c>
    </row>
    <row r="194" spans="1:22" ht="13.9" x14ac:dyDescent="0.4">
      <c r="A194" s="12">
        <v>182</v>
      </c>
      <c r="B194" s="12" t="s">
        <v>281</v>
      </c>
      <c r="C194" s="12">
        <v>42</v>
      </c>
      <c r="D194" s="12" t="s">
        <v>100</v>
      </c>
      <c r="F194" t="s">
        <v>337</v>
      </c>
      <c r="H194" s="16">
        <v>0.82699999999999996</v>
      </c>
      <c r="I194" s="11">
        <v>1.3</v>
      </c>
      <c r="J194" s="94">
        <f>CRC!AB194</f>
        <v>1709375.829438491</v>
      </c>
      <c r="K194" s="251">
        <f t="shared" si="17"/>
        <v>329909.53508162877</v>
      </c>
      <c r="L194" s="17">
        <f t="shared" si="19"/>
        <v>2039285.3645201197</v>
      </c>
      <c r="M194" s="7">
        <f>Optim!D193</f>
        <v>0</v>
      </c>
      <c r="N194" s="94">
        <f>IF(M194&gt;0,0,'Capital Cons'!P194)</f>
        <v>106775.24124264576</v>
      </c>
      <c r="O194" s="94">
        <f>Funding!E271</f>
        <v>273819.33171018696</v>
      </c>
      <c r="P194" s="251">
        <f t="shared" si="20"/>
        <v>2206329.454987661</v>
      </c>
      <c r="Q194" s="97">
        <f>Deprec!G194</f>
        <v>0.54078758438022223</v>
      </c>
      <c r="R194" s="11">
        <v>1</v>
      </c>
      <c r="S194" s="251">
        <f t="shared" si="21"/>
        <v>1193155.5763097093</v>
      </c>
      <c r="T194" s="251">
        <f t="shared" si="18"/>
        <v>0</v>
      </c>
      <c r="U194" s="251">
        <f t="shared" si="23"/>
        <v>1193155.5763097093</v>
      </c>
      <c r="V194" s="187">
        <f t="shared" si="22"/>
        <v>1013173.8786779516</v>
      </c>
    </row>
    <row r="195" spans="1:22" ht="13.9" x14ac:dyDescent="0.4">
      <c r="A195" s="12">
        <v>183</v>
      </c>
      <c r="B195" s="12" t="s">
        <v>281</v>
      </c>
      <c r="C195" s="12">
        <v>42</v>
      </c>
      <c r="D195" s="12" t="s">
        <v>100</v>
      </c>
      <c r="F195" t="s">
        <v>338</v>
      </c>
      <c r="H195" s="16">
        <v>0.82499999999999996</v>
      </c>
      <c r="I195" s="11">
        <v>1.3</v>
      </c>
      <c r="J195" s="94">
        <f>CRC!AB195</f>
        <v>3102475.55371169</v>
      </c>
      <c r="K195" s="251">
        <f t="shared" si="17"/>
        <v>598777.78186635615</v>
      </c>
      <c r="L195" s="17">
        <f t="shared" si="19"/>
        <v>3701253.3355780463</v>
      </c>
      <c r="M195" s="7">
        <f>Optim!D194</f>
        <v>0</v>
      </c>
      <c r="N195" s="94">
        <f>IF(M195&gt;0,0,'Capital Cons'!P195)</f>
        <v>106517.01816829838</v>
      </c>
      <c r="O195" s="94">
        <f>Funding!E272</f>
        <v>509341.85764477198</v>
      </c>
      <c r="P195" s="251">
        <f t="shared" si="20"/>
        <v>4104078.1750545199</v>
      </c>
      <c r="Q195" s="97">
        <f>Deprec!G195</f>
        <v>0.49308832274297387</v>
      </c>
      <c r="R195" s="11">
        <v>1</v>
      </c>
      <c r="S195" s="251">
        <f t="shared" si="21"/>
        <v>2023673.0237436784</v>
      </c>
      <c r="T195" s="251">
        <f t="shared" si="18"/>
        <v>0</v>
      </c>
      <c r="U195" s="251">
        <f t="shared" si="23"/>
        <v>2023673.0237436784</v>
      </c>
      <c r="V195" s="187">
        <f t="shared" si="22"/>
        <v>2080405.1513108416</v>
      </c>
    </row>
    <row r="196" spans="1:22" ht="13.9" x14ac:dyDescent="0.4">
      <c r="A196" s="12">
        <v>184</v>
      </c>
      <c r="B196" s="12" t="s">
        <v>281</v>
      </c>
      <c r="C196" s="12">
        <v>42</v>
      </c>
      <c r="D196" s="12" t="s">
        <v>100</v>
      </c>
      <c r="F196" t="s">
        <v>339</v>
      </c>
      <c r="H196" s="16">
        <v>0.93600000000000005</v>
      </c>
      <c r="I196" s="11">
        <v>1.2</v>
      </c>
      <c r="J196" s="94">
        <f>CRC!AB196</f>
        <v>2655005.1168928985</v>
      </c>
      <c r="K196" s="251">
        <f t="shared" si="17"/>
        <v>512415.98756032943</v>
      </c>
      <c r="L196" s="17">
        <f t="shared" si="19"/>
        <v>3167421.1044532279</v>
      </c>
      <c r="M196" s="7">
        <f>Optim!D195</f>
        <v>0</v>
      </c>
      <c r="N196" s="94">
        <f>IF(M196&gt;0,0,'Capital Cons'!P196)</f>
        <v>120848.39879457855</v>
      </c>
      <c r="O196" s="94">
        <f>Funding!E273</f>
        <v>431671.99603340449</v>
      </c>
      <c r="P196" s="251">
        <f t="shared" si="20"/>
        <v>3478244.701692054</v>
      </c>
      <c r="Q196" s="97">
        <f>Deprec!G196</f>
        <v>0.50701283503631212</v>
      </c>
      <c r="R196" s="11">
        <v>1</v>
      </c>
      <c r="S196" s="251">
        <f t="shared" si="21"/>
        <v>1763514.7071549201</v>
      </c>
      <c r="T196" s="251">
        <f t="shared" si="18"/>
        <v>0</v>
      </c>
      <c r="U196" s="251">
        <f t="shared" si="23"/>
        <v>1763514.7071549201</v>
      </c>
      <c r="V196" s="187">
        <f t="shared" si="22"/>
        <v>1714729.994537134</v>
      </c>
    </row>
    <row r="197" spans="1:22" ht="13.9" x14ac:dyDescent="0.4">
      <c r="A197" s="12">
        <v>185</v>
      </c>
      <c r="B197" s="12" t="s">
        <v>281</v>
      </c>
      <c r="C197" s="12">
        <v>42</v>
      </c>
      <c r="D197" s="12" t="s">
        <v>100</v>
      </c>
      <c r="F197" t="s">
        <v>340</v>
      </c>
      <c r="H197" s="16">
        <v>0.82</v>
      </c>
      <c r="I197" s="11">
        <v>1.3</v>
      </c>
      <c r="J197" s="94">
        <f>CRC!AB197</f>
        <v>1952340.6859259373</v>
      </c>
      <c r="K197" s="251">
        <f t="shared" si="17"/>
        <v>376801.75238370593</v>
      </c>
      <c r="L197" s="17">
        <f t="shared" si="19"/>
        <v>2329142.4383096434</v>
      </c>
      <c r="M197" s="7">
        <f>Optim!D196</f>
        <v>0</v>
      </c>
      <c r="N197" s="94">
        <f>IF(M197&gt;0,0,'Capital Cons'!P197)</f>
        <v>105871.4604824299</v>
      </c>
      <c r="O197" s="94">
        <f>Funding!E274</f>
        <v>315017.53394535388</v>
      </c>
      <c r="P197" s="251">
        <f t="shared" si="20"/>
        <v>2538288.5117725674</v>
      </c>
      <c r="Q197" s="97">
        <f>Deprec!G197</f>
        <v>0.5577106478623608</v>
      </c>
      <c r="R197" s="11">
        <v>1</v>
      </c>
      <c r="S197" s="251">
        <f t="shared" si="21"/>
        <v>1415630.5303622661</v>
      </c>
      <c r="T197" s="251">
        <f t="shared" si="18"/>
        <v>0</v>
      </c>
      <c r="U197" s="251">
        <f t="shared" si="23"/>
        <v>1415630.5303622661</v>
      </c>
      <c r="V197" s="187">
        <f t="shared" si="22"/>
        <v>1122657.9814103013</v>
      </c>
    </row>
    <row r="198" spans="1:22" ht="13.9" x14ac:dyDescent="0.4">
      <c r="A198" s="12">
        <v>186</v>
      </c>
      <c r="B198" s="12" t="s">
        <v>281</v>
      </c>
      <c r="C198" s="12">
        <v>42</v>
      </c>
      <c r="D198" s="12" t="s">
        <v>100</v>
      </c>
      <c r="F198" t="s">
        <v>341</v>
      </c>
      <c r="H198" s="16">
        <v>0.73199999999999998</v>
      </c>
      <c r="I198" s="11">
        <v>1.2</v>
      </c>
      <c r="J198" s="94">
        <f>CRC!AB198</f>
        <v>2012816.5182591903</v>
      </c>
      <c r="K198" s="251">
        <f t="shared" si="17"/>
        <v>388473.58802402375</v>
      </c>
      <c r="L198" s="17">
        <f t="shared" si="19"/>
        <v>2401290.1062832139</v>
      </c>
      <c r="M198" s="7">
        <f>Optim!D197</f>
        <v>0</v>
      </c>
      <c r="N198" s="94">
        <f>IF(M198&gt;0,0,'Capital Cons'!P198)</f>
        <v>94509.645211144743</v>
      </c>
      <c r="O198" s="94">
        <f>Funding!E275</f>
        <v>326850.07785709732</v>
      </c>
      <c r="P198" s="251">
        <f t="shared" si="20"/>
        <v>2633630.5389291663</v>
      </c>
      <c r="Q198" s="97">
        <f>Deprec!G198</f>
        <v>0.47696535303633031</v>
      </c>
      <c r="R198" s="11">
        <v>1</v>
      </c>
      <c r="S198" s="251">
        <f t="shared" si="21"/>
        <v>1256150.5197676106</v>
      </c>
      <c r="T198" s="251">
        <f t="shared" si="18"/>
        <v>0</v>
      </c>
      <c r="U198" s="251">
        <f t="shared" si="23"/>
        <v>1256150.5197676106</v>
      </c>
      <c r="V198" s="187">
        <f t="shared" si="22"/>
        <v>1377480.0191615557</v>
      </c>
    </row>
    <row r="199" spans="1:22" ht="13.9" x14ac:dyDescent="0.4">
      <c r="A199" s="12">
        <v>187</v>
      </c>
      <c r="B199" s="12" t="s">
        <v>281</v>
      </c>
      <c r="C199" s="12">
        <v>42</v>
      </c>
      <c r="D199" s="12" t="s">
        <v>100</v>
      </c>
      <c r="F199" t="s">
        <v>342</v>
      </c>
      <c r="H199" s="16">
        <v>0.66100000000000003</v>
      </c>
      <c r="I199" s="11">
        <v>1.3</v>
      </c>
      <c r="J199" s="94">
        <f>CRC!AB199</f>
        <v>2300205.9925515028</v>
      </c>
      <c r="K199" s="251">
        <f t="shared" si="17"/>
        <v>443939.75656244007</v>
      </c>
      <c r="L199" s="17">
        <f t="shared" si="19"/>
        <v>2744145.749113943</v>
      </c>
      <c r="M199" s="7">
        <f>Optim!D198</f>
        <v>0</v>
      </c>
      <c r="N199" s="94">
        <f>IF(M199&gt;0,0,'Capital Cons'!P199)</f>
        <v>85342.726071812416</v>
      </c>
      <c r="O199" s="94">
        <f>Funding!E276</f>
        <v>376728.51394108264</v>
      </c>
      <c r="P199" s="251">
        <f t="shared" si="20"/>
        <v>3035531.5369832134</v>
      </c>
      <c r="Q199" s="97">
        <f>Deprec!G199</f>
        <v>0.49806077940887816</v>
      </c>
      <c r="R199" s="11">
        <v>1</v>
      </c>
      <c r="S199" s="251">
        <f t="shared" si="21"/>
        <v>1511879.203230089</v>
      </c>
      <c r="T199" s="251">
        <f t="shared" si="18"/>
        <v>0</v>
      </c>
      <c r="U199" s="251">
        <f t="shared" si="23"/>
        <v>1511879.203230089</v>
      </c>
      <c r="V199" s="187">
        <f t="shared" si="22"/>
        <v>1523652.3337531243</v>
      </c>
    </row>
    <row r="200" spans="1:22" ht="13.9" x14ac:dyDescent="0.4">
      <c r="A200" s="12">
        <v>188</v>
      </c>
      <c r="B200" s="12" t="s">
        <v>281</v>
      </c>
      <c r="C200" s="12">
        <v>42</v>
      </c>
      <c r="D200" s="12" t="s">
        <v>100</v>
      </c>
      <c r="F200" t="s">
        <v>343</v>
      </c>
      <c r="H200" s="16">
        <v>0.58299999999999996</v>
      </c>
      <c r="I200" s="11">
        <v>1.3</v>
      </c>
      <c r="J200" s="94">
        <f>CRC!AB200</f>
        <v>1205157.0636437607</v>
      </c>
      <c r="K200" s="251">
        <f t="shared" si="17"/>
        <v>232595.31328324584</v>
      </c>
      <c r="L200" s="17">
        <f t="shared" si="19"/>
        <v>1437752.3769270065</v>
      </c>
      <c r="M200" s="7">
        <f>Optim!D199</f>
        <v>0</v>
      </c>
      <c r="N200" s="94">
        <f>IF(M200&gt;0,0,'Capital Cons'!P200)</f>
        <v>75272.026172264188</v>
      </c>
      <c r="O200" s="94">
        <f>Funding!E277</f>
        <v>193051.23146222092</v>
      </c>
      <c r="P200" s="251">
        <f t="shared" si="20"/>
        <v>1555531.5822169632</v>
      </c>
      <c r="Q200" s="97">
        <f>Deprec!G200</f>
        <v>0.54075666230889952</v>
      </c>
      <c r="R200" s="11">
        <v>1</v>
      </c>
      <c r="S200" s="251">
        <f t="shared" si="21"/>
        <v>841164.0665157265</v>
      </c>
      <c r="T200" s="251">
        <f t="shared" si="18"/>
        <v>0</v>
      </c>
      <c r="U200" s="251">
        <f t="shared" si="23"/>
        <v>841164.0665157265</v>
      </c>
      <c r="V200" s="187">
        <f t="shared" si="22"/>
        <v>714367.51570123667</v>
      </c>
    </row>
    <row r="201" spans="1:22" ht="13.9" x14ac:dyDescent="0.4">
      <c r="A201" s="12">
        <v>189</v>
      </c>
      <c r="B201" s="12" t="s">
        <v>281</v>
      </c>
      <c r="C201" s="12">
        <v>42</v>
      </c>
      <c r="D201" s="12" t="s">
        <v>100</v>
      </c>
      <c r="F201" t="s">
        <v>344</v>
      </c>
      <c r="H201" s="16">
        <v>1.0549999999999999</v>
      </c>
      <c r="I201" s="11">
        <v>1.3</v>
      </c>
      <c r="J201" s="94">
        <f>CRC!AB201</f>
        <v>5121163.6933019375</v>
      </c>
      <c r="K201" s="251">
        <f t="shared" si="17"/>
        <v>988384.59280727396</v>
      </c>
      <c r="L201" s="17">
        <f t="shared" si="19"/>
        <v>6109548.2861092119</v>
      </c>
      <c r="M201" s="7">
        <f>Optim!D200</f>
        <v>0</v>
      </c>
      <c r="N201" s="94">
        <f>IF(M201&gt;0,0,'Capital Cons'!P201)</f>
        <v>157719.03276788132</v>
      </c>
      <c r="O201" s="94">
        <f>Funding!E278</f>
        <v>843320.76141422871</v>
      </c>
      <c r="P201" s="251">
        <f t="shared" si="20"/>
        <v>6795150.0147555592</v>
      </c>
      <c r="Q201" s="97">
        <f>Deprec!G201</f>
        <v>0.47979749654315001</v>
      </c>
      <c r="R201" s="11">
        <v>2</v>
      </c>
      <c r="S201" s="251">
        <f t="shared" si="21"/>
        <v>3260295.9657148663</v>
      </c>
      <c r="T201" s="251">
        <f t="shared" si="18"/>
        <v>1696014.1233751418</v>
      </c>
      <c r="U201" s="251">
        <f t="shared" si="23"/>
        <v>4956310.0890900083</v>
      </c>
      <c r="V201" s="187">
        <f t="shared" si="22"/>
        <v>1838839.9256655509</v>
      </c>
    </row>
    <row r="202" spans="1:22" ht="13.9" x14ac:dyDescent="0.4">
      <c r="A202" s="12">
        <v>190</v>
      </c>
      <c r="B202" s="12" t="s">
        <v>281</v>
      </c>
      <c r="C202" s="12">
        <v>42</v>
      </c>
      <c r="D202" s="12" t="s">
        <v>100</v>
      </c>
      <c r="F202" t="s">
        <v>345</v>
      </c>
      <c r="H202" s="16">
        <v>1.103</v>
      </c>
      <c r="I202" s="11">
        <v>1.3</v>
      </c>
      <c r="J202" s="94">
        <f>CRC!AB202</f>
        <v>4614882.8437995389</v>
      </c>
      <c r="K202" s="251">
        <f t="shared" si="17"/>
        <v>890672.38885331107</v>
      </c>
      <c r="L202" s="17">
        <f t="shared" si="19"/>
        <v>5505555.2326528504</v>
      </c>
      <c r="M202" s="7">
        <f>Optim!D201</f>
        <v>0</v>
      </c>
      <c r="N202" s="94">
        <f>IF(M202&gt;0,0,'Capital Cons'!P202)</f>
        <v>142410.0255025856</v>
      </c>
      <c r="O202" s="94">
        <f>Funding!E279</f>
        <v>759909.51809142099</v>
      </c>
      <c r="P202" s="251">
        <f t="shared" si="20"/>
        <v>6123054.7252416853</v>
      </c>
      <c r="Q202" s="97">
        <f>Deprec!G202</f>
        <v>0.48755194550549674</v>
      </c>
      <c r="R202" s="11">
        <v>1</v>
      </c>
      <c r="S202" s="251">
        <f t="shared" si="21"/>
        <v>2985307.2437282084</v>
      </c>
      <c r="T202" s="251">
        <f t="shared" si="18"/>
        <v>0</v>
      </c>
      <c r="U202" s="251">
        <f t="shared" si="23"/>
        <v>2985307.2437282084</v>
      </c>
      <c r="V202" s="187">
        <f t="shared" si="22"/>
        <v>3137747.4815134769</v>
      </c>
    </row>
    <row r="203" spans="1:22" ht="13.9" x14ac:dyDescent="0.4">
      <c r="A203" s="12">
        <v>191</v>
      </c>
      <c r="B203" s="12" t="s">
        <v>281</v>
      </c>
      <c r="C203" s="12">
        <v>42</v>
      </c>
      <c r="D203" s="12" t="s">
        <v>100</v>
      </c>
      <c r="F203" t="s">
        <v>346</v>
      </c>
      <c r="H203" s="16">
        <v>0.67800000000000005</v>
      </c>
      <c r="I203" s="11">
        <v>1.3</v>
      </c>
      <c r="J203" s="94">
        <f>CRC!AB203</f>
        <v>1585973.0885730616</v>
      </c>
      <c r="K203" s="251">
        <f t="shared" si="17"/>
        <v>306092.80609460088</v>
      </c>
      <c r="L203" s="17">
        <f t="shared" si="19"/>
        <v>1892065.8946676624</v>
      </c>
      <c r="M203" s="7">
        <f>Optim!D202</f>
        <v>0</v>
      </c>
      <c r="N203" s="94">
        <f>IF(M203&gt;0,0,'Capital Cons'!P203)</f>
        <v>87537.622203765219</v>
      </c>
      <c r="O203" s="94">
        <f>Funding!E280</f>
        <v>255685.45264859992</v>
      </c>
      <c r="P203" s="251">
        <f t="shared" si="20"/>
        <v>2060213.7251124971</v>
      </c>
      <c r="Q203" s="97">
        <f>Deprec!G203</f>
        <v>0.55464420862181951</v>
      </c>
      <c r="R203" s="11">
        <v>1</v>
      </c>
      <c r="S203" s="251">
        <f t="shared" si="21"/>
        <v>1142685.6111568317</v>
      </c>
      <c r="T203" s="251">
        <f t="shared" si="18"/>
        <v>0</v>
      </c>
      <c r="U203" s="251">
        <f t="shared" si="23"/>
        <v>1142685.6111568317</v>
      </c>
      <c r="V203" s="187">
        <f t="shared" si="22"/>
        <v>917528.11395566538</v>
      </c>
    </row>
    <row r="204" spans="1:22" ht="13.9" x14ac:dyDescent="0.4">
      <c r="A204" s="12">
        <v>192</v>
      </c>
      <c r="B204" s="12" t="s">
        <v>281</v>
      </c>
      <c r="C204" s="12">
        <v>42</v>
      </c>
      <c r="D204" s="12" t="s">
        <v>100</v>
      </c>
      <c r="F204" t="s">
        <v>347</v>
      </c>
      <c r="H204" s="16">
        <v>0.63500000000000001</v>
      </c>
      <c r="I204" s="11">
        <v>1.2</v>
      </c>
      <c r="J204" s="94">
        <f>CRC!AB204</f>
        <v>1809445.6637641464</v>
      </c>
      <c r="K204" s="251">
        <f t="shared" si="17"/>
        <v>349223.01310648024</v>
      </c>
      <c r="L204" s="17">
        <f t="shared" si="19"/>
        <v>2158668.6768706264</v>
      </c>
      <c r="M204" s="7">
        <f>Optim!D203</f>
        <v>0</v>
      </c>
      <c r="N204" s="94">
        <f>IF(M204&gt;0,0,'Capital Cons'!P204)</f>
        <v>81985.826105296335</v>
      </c>
      <c r="O204" s="94">
        <f>Funding!E281</f>
        <v>294247.31261235557</v>
      </c>
      <c r="P204" s="251">
        <f t="shared" si="20"/>
        <v>2370930.1633776855</v>
      </c>
      <c r="Q204" s="97">
        <f>Deprec!G204</f>
        <v>0.52661782711053662</v>
      </c>
      <c r="R204" s="11">
        <v>1</v>
      </c>
      <c r="S204" s="251">
        <f t="shared" si="21"/>
        <v>1248574.0908687862</v>
      </c>
      <c r="T204" s="251">
        <f t="shared" si="18"/>
        <v>0</v>
      </c>
      <c r="U204" s="251">
        <f t="shared" si="23"/>
        <v>1248574.0908687862</v>
      </c>
      <c r="V204" s="187">
        <f t="shared" si="22"/>
        <v>1122356.0725088993</v>
      </c>
    </row>
    <row r="205" spans="1:22" ht="13.9" x14ac:dyDescent="0.4">
      <c r="A205" s="12">
        <v>193</v>
      </c>
      <c r="B205" s="12" t="s">
        <v>281</v>
      </c>
      <c r="C205" s="12">
        <v>42</v>
      </c>
      <c r="D205" s="12" t="s">
        <v>100</v>
      </c>
      <c r="F205" t="s">
        <v>348</v>
      </c>
      <c r="H205" s="16">
        <v>1.609</v>
      </c>
      <c r="I205" s="11">
        <v>1.2</v>
      </c>
      <c r="J205" s="94">
        <f>CRC!AB205</f>
        <v>4695554.8101489572</v>
      </c>
      <c r="K205" s="251">
        <f t="shared" ref="K205:K233" si="24">J205*$K$9</f>
        <v>906242.07835874881</v>
      </c>
      <c r="L205" s="17">
        <f t="shared" si="19"/>
        <v>5601796.8885077061</v>
      </c>
      <c r="M205" s="7">
        <f>Optim!D204</f>
        <v>0</v>
      </c>
      <c r="N205" s="94">
        <f>IF(M205&gt;0,0,'Capital Cons'!P205)</f>
        <v>207740.46331247527</v>
      </c>
      <c r="O205" s="94">
        <f>Funding!E282</f>
        <v>764289.36012457206</v>
      </c>
      <c r="P205" s="251">
        <f t="shared" si="20"/>
        <v>6158345.7853198033</v>
      </c>
      <c r="Q205" s="97">
        <f>Deprec!G205</f>
        <v>0.47517547908766072</v>
      </c>
      <c r="R205" s="11">
        <v>2</v>
      </c>
      <c r="S205" s="251">
        <f t="shared" si="21"/>
        <v>2926294.9089268139</v>
      </c>
      <c r="T205" s="251">
        <f t="shared" ref="T205:T233" si="25">IF(R205&gt;=$T$9,R205-1,0)*(P205-S205)*Q205</f>
        <v>1535791.3236257324</v>
      </c>
      <c r="U205" s="251">
        <f t="shared" si="23"/>
        <v>4462086.2325525461</v>
      </c>
      <c r="V205" s="187">
        <f t="shared" si="22"/>
        <v>1696259.5527672572</v>
      </c>
    </row>
    <row r="206" spans="1:22" ht="13.9" x14ac:dyDescent="0.4">
      <c r="A206" s="12">
        <v>194</v>
      </c>
      <c r="B206" s="12" t="s">
        <v>281</v>
      </c>
      <c r="C206" s="12">
        <v>42</v>
      </c>
      <c r="D206" s="12" t="s">
        <v>100</v>
      </c>
      <c r="F206" t="s">
        <v>349</v>
      </c>
      <c r="H206" s="16">
        <v>0.72099999999999997</v>
      </c>
      <c r="I206" s="11">
        <v>1.3</v>
      </c>
      <c r="J206" s="94">
        <f>CRC!AB206</f>
        <v>2317944.8737305352</v>
      </c>
      <c r="K206" s="251">
        <f t="shared" si="24"/>
        <v>447363.36062999332</v>
      </c>
      <c r="L206" s="17">
        <f t="shared" ref="L206:L233" si="26">J206+K206</f>
        <v>2765308.2343605286</v>
      </c>
      <c r="M206" s="7">
        <f>Optim!D205</f>
        <v>0</v>
      </c>
      <c r="N206" s="94">
        <f>IF(M206&gt;0,0,'Capital Cons'!P206)</f>
        <v>93089.418302234102</v>
      </c>
      <c r="O206" s="94">
        <f>Funding!E283</f>
        <v>378629.41134586208</v>
      </c>
      <c r="P206" s="251">
        <f t="shared" ref="P206:P233" si="27">L206-M206-N206+O206</f>
        <v>3050848.2274041567</v>
      </c>
      <c r="Q206" s="97">
        <f>Deprec!G206</f>
        <v>0.49135562533920052</v>
      </c>
      <c r="R206" s="11">
        <v>1</v>
      </c>
      <c r="S206" s="251">
        <f t="shared" ref="S206:S233" si="28">Q206*P206</f>
        <v>1499051.4385911608</v>
      </c>
      <c r="T206" s="251">
        <f t="shared" si="25"/>
        <v>0</v>
      </c>
      <c r="U206" s="251">
        <f t="shared" si="23"/>
        <v>1499051.4385911608</v>
      </c>
      <c r="V206" s="187">
        <f t="shared" ref="V206:V233" si="29">P206-U206</f>
        <v>1551796.7888129959</v>
      </c>
    </row>
    <row r="207" spans="1:22" ht="13.9" x14ac:dyDescent="0.4">
      <c r="A207" s="12">
        <v>195</v>
      </c>
      <c r="B207" s="12" t="s">
        <v>281</v>
      </c>
      <c r="C207" s="12">
        <v>42</v>
      </c>
      <c r="D207" s="12" t="s">
        <v>100</v>
      </c>
      <c r="F207" t="s">
        <v>350</v>
      </c>
      <c r="H207" s="16">
        <v>0.89300000000000002</v>
      </c>
      <c r="I207" s="11">
        <v>1.2</v>
      </c>
      <c r="J207" s="94">
        <f>CRC!AB207</f>
        <v>1723504.4632041764</v>
      </c>
      <c r="K207" s="251">
        <f t="shared" si="24"/>
        <v>332636.36139840604</v>
      </c>
      <c r="L207" s="17">
        <f t="shared" si="26"/>
        <v>2056140.8246025825</v>
      </c>
      <c r="M207" s="7">
        <f>Optim!D206</f>
        <v>0</v>
      </c>
      <c r="N207" s="94">
        <f>IF(M207&gt;0,0,'Capital Cons'!P207)</f>
        <v>115296.60269610964</v>
      </c>
      <c r="O207" s="94">
        <f>Funding!E284</f>
        <v>275000.19865081087</v>
      </c>
      <c r="P207" s="251">
        <f t="shared" si="27"/>
        <v>2215844.4205572838</v>
      </c>
      <c r="Q207" s="97">
        <f>Deprec!G207</f>
        <v>0.53964941372720043</v>
      </c>
      <c r="R207" s="11">
        <v>2</v>
      </c>
      <c r="S207" s="251">
        <f t="shared" si="28"/>
        <v>1195779.1424644263</v>
      </c>
      <c r="T207" s="251">
        <f t="shared" si="25"/>
        <v>550477.62928628421</v>
      </c>
      <c r="U207" s="251">
        <f t="shared" si="23"/>
        <v>1746256.7717507104</v>
      </c>
      <c r="V207" s="187">
        <f t="shared" si="29"/>
        <v>469587.64880657336</v>
      </c>
    </row>
    <row r="208" spans="1:22" ht="13.9" x14ac:dyDescent="0.4">
      <c r="A208" s="12">
        <v>196</v>
      </c>
      <c r="B208" s="12" t="s">
        <v>281</v>
      </c>
      <c r="C208" s="12">
        <v>42</v>
      </c>
      <c r="D208" s="12" t="s">
        <v>100</v>
      </c>
      <c r="F208" t="s">
        <v>351</v>
      </c>
      <c r="H208" s="16">
        <v>1.0109999999999999</v>
      </c>
      <c r="I208" s="11">
        <v>1.2</v>
      </c>
      <c r="J208" s="94">
        <f>CRC!AB208</f>
        <v>3403974.2284027459</v>
      </c>
      <c r="K208" s="251">
        <f t="shared" si="24"/>
        <v>656967.02608173003</v>
      </c>
      <c r="L208" s="17">
        <f t="shared" si="26"/>
        <v>4060941.2544844761</v>
      </c>
      <c r="M208" s="7">
        <f>Optim!D207</f>
        <v>0</v>
      </c>
      <c r="N208" s="94">
        <f>IF(M208&gt;0,0,'Capital Cons'!P208)</f>
        <v>130531.76408260564</v>
      </c>
      <c r="O208" s="94">
        <f>Funding!E285</f>
        <v>556903.73211809085</v>
      </c>
      <c r="P208" s="251">
        <f t="shared" si="27"/>
        <v>4487313.2225199612</v>
      </c>
      <c r="Q208" s="97">
        <f>Deprec!G208</f>
        <v>0.5061292081682881</v>
      </c>
      <c r="R208" s="11">
        <v>1.5</v>
      </c>
      <c r="S208" s="251">
        <f t="shared" si="28"/>
        <v>2271160.2881171172</v>
      </c>
      <c r="T208" s="251">
        <f t="shared" si="25"/>
        <v>0</v>
      </c>
      <c r="U208" s="251">
        <f t="shared" si="23"/>
        <v>2271160.2881171172</v>
      </c>
      <c r="V208" s="187">
        <f t="shared" si="29"/>
        <v>2216152.9344028439</v>
      </c>
    </row>
    <row r="209" spans="1:22" ht="13.9" x14ac:dyDescent="0.4">
      <c r="A209" s="12">
        <v>197</v>
      </c>
      <c r="B209" s="12" t="s">
        <v>281</v>
      </c>
      <c r="C209" s="12">
        <v>42</v>
      </c>
      <c r="D209" s="12" t="s">
        <v>100</v>
      </c>
      <c r="F209" t="s">
        <v>352</v>
      </c>
      <c r="H209" s="16">
        <v>0.82199999999999995</v>
      </c>
      <c r="I209" s="11">
        <v>1.3</v>
      </c>
      <c r="J209" s="94">
        <f>CRC!AB209</f>
        <v>1698649.2877777382</v>
      </c>
      <c r="K209" s="251">
        <f t="shared" si="24"/>
        <v>327839.31254110346</v>
      </c>
      <c r="L209" s="17">
        <f t="shared" si="26"/>
        <v>2026488.6003188416</v>
      </c>
      <c r="M209" s="7">
        <f>Optim!D208</f>
        <v>0</v>
      </c>
      <c r="N209" s="94">
        <f>IF(M209&gt;0,0,'Capital Cons'!P209)</f>
        <v>106129.68355677729</v>
      </c>
      <c r="O209" s="94">
        <f>Funding!E286</f>
        <v>272097.61485735158</v>
      </c>
      <c r="P209" s="251">
        <f t="shared" si="27"/>
        <v>2192456.5316194161</v>
      </c>
      <c r="Q209" s="97">
        <f>Deprec!G209</f>
        <v>0.54075221391949968</v>
      </c>
      <c r="R209" s="11">
        <v>2</v>
      </c>
      <c r="S209" s="251">
        <f t="shared" si="28"/>
        <v>1185575.7233954668</v>
      </c>
      <c r="T209" s="251">
        <f t="shared" si="25"/>
        <v>544473.02620015573</v>
      </c>
      <c r="U209" s="251">
        <f t="shared" si="23"/>
        <v>1730048.7495956225</v>
      </c>
      <c r="V209" s="187">
        <f t="shared" si="29"/>
        <v>462407.78202379355</v>
      </c>
    </row>
    <row r="210" spans="1:22" ht="13.9" x14ac:dyDescent="0.4">
      <c r="A210" s="12">
        <v>198</v>
      </c>
      <c r="B210" s="12" t="s">
        <v>281</v>
      </c>
      <c r="C210" s="12">
        <v>42</v>
      </c>
      <c r="D210" s="12" t="s">
        <v>100</v>
      </c>
      <c r="F210" t="s">
        <v>353</v>
      </c>
      <c r="H210" s="16">
        <v>0.60599999999999998</v>
      </c>
      <c r="I210" s="11">
        <v>1.3</v>
      </c>
      <c r="J210" s="94">
        <f>CRC!AB210</f>
        <v>1253153.9477832231</v>
      </c>
      <c r="K210" s="251">
        <f t="shared" si="24"/>
        <v>241858.71192216207</v>
      </c>
      <c r="L210" s="17">
        <f t="shared" si="26"/>
        <v>1495012.6597053851</v>
      </c>
      <c r="M210" s="7">
        <f>Optim!D209</f>
        <v>0</v>
      </c>
      <c r="N210" s="94">
        <f>IF(M210&gt;0,0,'Capital Cons'!P210)</f>
        <v>78241.591527259166</v>
      </c>
      <c r="O210" s="94">
        <f>Funding!E287</f>
        <v>200743.73862369728</v>
      </c>
      <c r="P210" s="251">
        <f t="shared" si="27"/>
        <v>1617514.8068018232</v>
      </c>
      <c r="Q210" s="97">
        <f>Deprec!G210</f>
        <v>0.54081375440818347</v>
      </c>
      <c r="R210" s="11">
        <v>1</v>
      </c>
      <c r="S210" s="251">
        <f t="shared" si="28"/>
        <v>874774.25547732157</v>
      </c>
      <c r="T210" s="251">
        <f t="shared" si="25"/>
        <v>0</v>
      </c>
      <c r="U210" s="251">
        <f t="shared" si="23"/>
        <v>874774.25547732157</v>
      </c>
      <c r="V210" s="187">
        <f t="shared" si="29"/>
        <v>742740.55132450163</v>
      </c>
    </row>
    <row r="211" spans="1:22" ht="13.9" x14ac:dyDescent="0.4">
      <c r="A211" s="12">
        <v>199</v>
      </c>
      <c r="B211" s="12" t="s">
        <v>45</v>
      </c>
      <c r="C211" s="12">
        <v>43</v>
      </c>
      <c r="D211" s="12" t="s">
        <v>100</v>
      </c>
      <c r="E211" t="s">
        <v>354</v>
      </c>
      <c r="F211" t="s">
        <v>355</v>
      </c>
      <c r="H211" s="16">
        <v>6.0780000000000003</v>
      </c>
      <c r="I211" s="11">
        <v>1.2</v>
      </c>
      <c r="J211" s="94">
        <f>CRC!AB211</f>
        <v>13366123.386690423</v>
      </c>
      <c r="K211" s="251">
        <f t="shared" si="24"/>
        <v>2579661.8136312515</v>
      </c>
      <c r="L211" s="17">
        <f t="shared" si="26"/>
        <v>15945785.200321674</v>
      </c>
      <c r="M211" s="7">
        <f>Optim!D210</f>
        <v>0</v>
      </c>
      <c r="N211" s="94">
        <f>IF(M211&gt;0,0,'Capital Cons'!P211)</f>
        <v>784739.92294171825</v>
      </c>
      <c r="O211" s="94">
        <f>Funding!E288</f>
        <v>2148183.9788965504</v>
      </c>
      <c r="P211" s="251">
        <f t="shared" si="27"/>
        <v>17309229.256276507</v>
      </c>
      <c r="Q211" s="97">
        <f>Deprec!G211</f>
        <v>0.52972023646352073</v>
      </c>
      <c r="R211" s="11">
        <v>1</v>
      </c>
      <c r="S211" s="251">
        <f t="shared" si="28"/>
        <v>9169049.0146360826</v>
      </c>
      <c r="T211" s="251">
        <f t="shared" si="25"/>
        <v>0</v>
      </c>
      <c r="U211" s="251">
        <f t="shared" si="23"/>
        <v>9169049.0146360826</v>
      </c>
      <c r="V211" s="187">
        <f t="shared" si="29"/>
        <v>8140180.2416404244</v>
      </c>
    </row>
    <row r="212" spans="1:22" ht="13.9" x14ac:dyDescent="0.4">
      <c r="A212" s="12">
        <v>200</v>
      </c>
      <c r="B212" s="12" t="s">
        <v>45</v>
      </c>
      <c r="C212" s="12">
        <v>43</v>
      </c>
      <c r="D212" s="12" t="s">
        <v>100</v>
      </c>
      <c r="F212" t="s">
        <v>356</v>
      </c>
      <c r="H212" s="16">
        <v>0.73399999999999999</v>
      </c>
      <c r="I212" s="11">
        <v>1.2</v>
      </c>
      <c r="J212" s="94">
        <f>CRC!AB212</f>
        <v>1435882.3531109912</v>
      </c>
      <c r="K212" s="251">
        <f t="shared" si="24"/>
        <v>277125.29415042128</v>
      </c>
      <c r="L212" s="17">
        <f t="shared" si="26"/>
        <v>1713007.6472614123</v>
      </c>
      <c r="M212" s="7">
        <f>Optim!D211</f>
        <v>0</v>
      </c>
      <c r="N212" s="94">
        <f>IF(M212&gt;0,0,'Capital Cons'!P212)</f>
        <v>94767.868285492135</v>
      </c>
      <c r="O212" s="94">
        <f>Funding!E289</f>
        <v>229290.04587801851</v>
      </c>
      <c r="P212" s="251">
        <f t="shared" si="27"/>
        <v>1847529.8248539388</v>
      </c>
      <c r="Q212" s="97">
        <f>Deprec!G212</f>
        <v>0.5445549184821904</v>
      </c>
      <c r="R212" s="11">
        <v>1</v>
      </c>
      <c r="S212" s="251">
        <f t="shared" si="28"/>
        <v>1006081.4531667521</v>
      </c>
      <c r="T212" s="251">
        <f t="shared" si="25"/>
        <v>0</v>
      </c>
      <c r="U212" s="251">
        <f t="shared" si="23"/>
        <v>1006081.4531667521</v>
      </c>
      <c r="V212" s="187">
        <f t="shared" si="29"/>
        <v>841448.37168718665</v>
      </c>
    </row>
    <row r="213" spans="1:22" ht="13.9" x14ac:dyDescent="0.4">
      <c r="A213" s="12">
        <v>201</v>
      </c>
      <c r="B213" s="12" t="s">
        <v>45</v>
      </c>
      <c r="C213" s="12">
        <v>43</v>
      </c>
      <c r="D213" s="12" t="s">
        <v>100</v>
      </c>
      <c r="F213" t="s">
        <v>357</v>
      </c>
      <c r="H213" s="16">
        <v>9.5000000000000001E-2</v>
      </c>
      <c r="I213" s="11">
        <v>1</v>
      </c>
      <c r="J213" s="94">
        <f>CRC!AB213</f>
        <v>155926.54577305063</v>
      </c>
      <c r="K213" s="251">
        <f t="shared" si="24"/>
        <v>30093.823334198772</v>
      </c>
      <c r="L213" s="17">
        <f t="shared" si="26"/>
        <v>186020.3691072494</v>
      </c>
      <c r="M213" s="7">
        <f>Optim!D212</f>
        <v>0</v>
      </c>
      <c r="N213" s="94">
        <f>IF(M213&gt;0,0,'Capital Cons'!P213)</f>
        <v>12265.596031501025</v>
      </c>
      <c r="O213" s="94">
        <f>Funding!E290</f>
        <v>24619.491133307427</v>
      </c>
      <c r="P213" s="251">
        <f t="shared" si="27"/>
        <v>198374.26420905581</v>
      </c>
      <c r="Q213" s="97">
        <f>Deprec!G213</f>
        <v>0.54552322328771652</v>
      </c>
      <c r="R213" s="11">
        <v>1</v>
      </c>
      <c r="S213" s="251">
        <f t="shared" si="28"/>
        <v>108217.76802865323</v>
      </c>
      <c r="T213" s="251">
        <f t="shared" si="25"/>
        <v>0</v>
      </c>
      <c r="U213" s="251">
        <f t="shared" si="23"/>
        <v>108217.76802865323</v>
      </c>
      <c r="V213" s="187">
        <f t="shared" si="29"/>
        <v>90156.496180402581</v>
      </c>
    </row>
    <row r="214" spans="1:22" ht="13.9" x14ac:dyDescent="0.4">
      <c r="A214" s="12">
        <v>202</v>
      </c>
      <c r="B214" s="12" t="s">
        <v>94</v>
      </c>
      <c r="C214" s="12">
        <v>44</v>
      </c>
      <c r="D214" s="12" t="s">
        <v>358</v>
      </c>
      <c r="E214" t="s">
        <v>359</v>
      </c>
      <c r="F214" t="s">
        <v>360</v>
      </c>
      <c r="H214" s="16">
        <v>29.231000000000002</v>
      </c>
      <c r="I214" s="11">
        <v>1.1000000000000001</v>
      </c>
      <c r="J214" s="94">
        <f>CRC!AB214</f>
        <v>123143652.14499842</v>
      </c>
      <c r="K214" s="251">
        <f t="shared" si="24"/>
        <v>23766724.863984697</v>
      </c>
      <c r="L214" s="17">
        <f t="shared" si="26"/>
        <v>146910377.00898311</v>
      </c>
      <c r="M214" s="7">
        <f>Optim!D213</f>
        <v>0</v>
      </c>
      <c r="N214" s="94">
        <f>IF(M214&gt;0,0,'Capital Cons'!P214)</f>
        <v>2753058.4048571019</v>
      </c>
      <c r="O214" s="94">
        <f>Funding!E291</f>
        <v>20425797.60170636</v>
      </c>
      <c r="P214" s="251">
        <f t="shared" si="27"/>
        <v>164583116.20583236</v>
      </c>
      <c r="Q214" s="97">
        <f>Deprec!G214</f>
        <v>0.51576993976305474</v>
      </c>
      <c r="R214" s="11">
        <v>1</v>
      </c>
      <c r="S214" s="251">
        <f t="shared" si="28"/>
        <v>84887023.931497991</v>
      </c>
      <c r="T214" s="251">
        <f t="shared" si="25"/>
        <v>0</v>
      </c>
      <c r="U214" s="251">
        <f t="shared" si="23"/>
        <v>84887023.931497991</v>
      </c>
      <c r="V214" s="187">
        <f t="shared" si="29"/>
        <v>79696092.274334371</v>
      </c>
    </row>
    <row r="215" spans="1:22" ht="13.9" x14ac:dyDescent="0.4">
      <c r="A215" s="12">
        <v>203</v>
      </c>
      <c r="B215" s="12" t="s">
        <v>94</v>
      </c>
      <c r="C215" s="12">
        <v>44</v>
      </c>
      <c r="D215" s="12" t="s">
        <v>358</v>
      </c>
      <c r="F215" t="s">
        <v>361</v>
      </c>
      <c r="H215" s="16">
        <v>134.08500000000001</v>
      </c>
      <c r="I215" s="11">
        <v>1.1000000000000001</v>
      </c>
      <c r="J215" s="94">
        <f>CRC!AB215</f>
        <v>477875153.88412589</v>
      </c>
      <c r="K215" s="251">
        <f t="shared" si="24"/>
        <v>92229904.699636295</v>
      </c>
      <c r="L215" s="17">
        <f t="shared" si="26"/>
        <v>570105058.58376217</v>
      </c>
      <c r="M215" s="7">
        <f>Optim!D214</f>
        <v>0</v>
      </c>
      <c r="N215" s="94">
        <f>IF(M215&gt;0,0,'Capital Cons'!P215)</f>
        <v>11362678.346698843</v>
      </c>
      <c r="O215" s="94">
        <f>Funding!E292</f>
        <v>79168778.114961833</v>
      </c>
      <c r="P215" s="251">
        <f t="shared" si="27"/>
        <v>637911158.35202515</v>
      </c>
      <c r="Q215" s="97">
        <f>Deprec!G215</f>
        <v>0.50327951108876934</v>
      </c>
      <c r="R215" s="11">
        <v>1</v>
      </c>
      <c r="S215" s="251">
        <f t="shared" si="28"/>
        <v>321047615.89347774</v>
      </c>
      <c r="T215" s="251">
        <f t="shared" si="25"/>
        <v>0</v>
      </c>
      <c r="U215" s="251">
        <f t="shared" si="23"/>
        <v>321047615.89347774</v>
      </c>
      <c r="V215" s="187">
        <f t="shared" si="29"/>
        <v>316863542.45854741</v>
      </c>
    </row>
    <row r="216" spans="1:22" ht="13.9" x14ac:dyDescent="0.4">
      <c r="A216" s="12">
        <v>204</v>
      </c>
      <c r="B216" s="12" t="s">
        <v>94</v>
      </c>
      <c r="C216" s="12">
        <v>44</v>
      </c>
      <c r="D216" s="12" t="s">
        <v>358</v>
      </c>
      <c r="F216" t="s">
        <v>362</v>
      </c>
      <c r="G216" t="s">
        <v>105</v>
      </c>
      <c r="H216" s="16"/>
      <c r="I216" s="11"/>
      <c r="J216" s="94">
        <f>CRC!AB216</f>
        <v>0</v>
      </c>
      <c r="K216" s="251">
        <f t="shared" si="24"/>
        <v>0</v>
      </c>
      <c r="L216" s="17">
        <f t="shared" si="26"/>
        <v>0</v>
      </c>
      <c r="M216" s="7">
        <f>Optim!D215</f>
        <v>0</v>
      </c>
      <c r="N216" s="94">
        <f>IF(M216&gt;0,0,'Capital Cons'!P216)</f>
        <v>0</v>
      </c>
      <c r="O216" s="94">
        <f>Funding!E293</f>
        <v>0</v>
      </c>
      <c r="P216" s="251">
        <f t="shared" si="27"/>
        <v>0</v>
      </c>
      <c r="Q216" s="97">
        <f>Deprec!G216</f>
        <v>0</v>
      </c>
      <c r="R216" s="11">
        <v>1</v>
      </c>
      <c r="S216" s="251">
        <f t="shared" si="28"/>
        <v>0</v>
      </c>
      <c r="T216" s="251">
        <f t="shared" si="25"/>
        <v>0</v>
      </c>
      <c r="U216" s="251">
        <f t="shared" si="23"/>
        <v>0</v>
      </c>
      <c r="V216" s="187">
        <f t="shared" si="29"/>
        <v>0</v>
      </c>
    </row>
    <row r="217" spans="1:22" ht="13.9" x14ac:dyDescent="0.4">
      <c r="A217" s="12">
        <v>205</v>
      </c>
      <c r="B217" s="12" t="s">
        <v>94</v>
      </c>
      <c r="C217" s="12">
        <v>44</v>
      </c>
      <c r="D217" s="12" t="s">
        <v>358</v>
      </c>
      <c r="F217" t="s">
        <v>363</v>
      </c>
      <c r="H217" s="16">
        <v>61.466999999999999</v>
      </c>
      <c r="I217" s="11">
        <v>1.1000000000000001</v>
      </c>
      <c r="J217" s="94">
        <f>CRC!AB217</f>
        <v>250973904.42235699</v>
      </c>
      <c r="K217" s="251">
        <f t="shared" si="24"/>
        <v>48437963.553514898</v>
      </c>
      <c r="L217" s="17">
        <f t="shared" si="26"/>
        <v>299411867.97587192</v>
      </c>
      <c r="M217" s="7">
        <f>Optim!D216</f>
        <v>0</v>
      </c>
      <c r="N217" s="94">
        <f>IF(M217&gt;0,0,'Capital Cons'!P217)</f>
        <v>5363908.6596609261</v>
      </c>
      <c r="O217" s="94">
        <f>Funding!E294</f>
        <v>41663955.464386709</v>
      </c>
      <c r="P217" s="251">
        <f t="shared" si="27"/>
        <v>335711914.78059769</v>
      </c>
      <c r="Q217" s="97">
        <f>Deprec!G217</f>
        <v>0.52170732943566656</v>
      </c>
      <c r="R217" s="11">
        <v>1.5</v>
      </c>
      <c r="S217" s="251">
        <f t="shared" si="28"/>
        <v>175143366.51991969</v>
      </c>
      <c r="T217" s="251">
        <f t="shared" si="25"/>
        <v>0</v>
      </c>
      <c r="U217" s="251">
        <f t="shared" si="23"/>
        <v>175143366.51991969</v>
      </c>
      <c r="V217" s="187">
        <f t="shared" si="29"/>
        <v>160568548.26067799</v>
      </c>
    </row>
    <row r="218" spans="1:22" ht="13.9" x14ac:dyDescent="0.4">
      <c r="A218" s="12">
        <v>206</v>
      </c>
      <c r="B218" s="12" t="s">
        <v>94</v>
      </c>
      <c r="C218" s="12">
        <v>44</v>
      </c>
      <c r="D218" s="12" t="s">
        <v>358</v>
      </c>
      <c r="F218" t="s">
        <v>149</v>
      </c>
      <c r="H218" s="16">
        <v>4.7060000000000004</v>
      </c>
      <c r="I218" s="11">
        <v>1.2</v>
      </c>
      <c r="J218" s="94">
        <f>CRC!AB218</f>
        <v>18625502.341898859</v>
      </c>
      <c r="K218" s="251">
        <f t="shared" si="24"/>
        <v>3594721.9519864796</v>
      </c>
      <c r="L218" s="17">
        <f t="shared" si="26"/>
        <v>22220224.293885339</v>
      </c>
      <c r="M218" s="7">
        <f>Optim!D217</f>
        <v>0</v>
      </c>
      <c r="N218" s="94">
        <f>IF(M218&gt;0,0,'Capital Cons'!P218)</f>
        <v>339818.32559786033</v>
      </c>
      <c r="O218" s="94">
        <f>Funding!E295</f>
        <v>3100257.0530513204</v>
      </c>
      <c r="P218" s="251">
        <f t="shared" si="27"/>
        <v>24980663.021338798</v>
      </c>
      <c r="Q218" s="97">
        <f>Deprec!G218</f>
        <v>0.50298124275696854</v>
      </c>
      <c r="R218" s="11">
        <v>1.5</v>
      </c>
      <c r="S218" s="251">
        <f t="shared" si="28"/>
        <v>12564804.931366038</v>
      </c>
      <c r="T218" s="251">
        <f t="shared" si="25"/>
        <v>0</v>
      </c>
      <c r="U218" s="251">
        <f t="shared" si="23"/>
        <v>12564804.931366038</v>
      </c>
      <c r="V218" s="187">
        <f t="shared" si="29"/>
        <v>12415858.089972761</v>
      </c>
    </row>
    <row r="219" spans="1:22" ht="13.9" x14ac:dyDescent="0.4">
      <c r="A219" s="12">
        <v>207</v>
      </c>
      <c r="B219" s="12" t="s">
        <v>114</v>
      </c>
      <c r="C219" s="12">
        <v>45</v>
      </c>
      <c r="D219" s="12" t="s">
        <v>358</v>
      </c>
      <c r="E219" t="s">
        <v>364</v>
      </c>
      <c r="F219" t="s">
        <v>365</v>
      </c>
      <c r="H219" s="16">
        <v>2.38</v>
      </c>
      <c r="I219" s="11">
        <v>1</v>
      </c>
      <c r="J219" s="94">
        <f>CRC!AB219</f>
        <v>30338342.889630936</v>
      </c>
      <c r="K219" s="251">
        <f t="shared" si="24"/>
        <v>5855300.1776987705</v>
      </c>
      <c r="L219" s="17">
        <f t="shared" si="26"/>
        <v>36193643.067329705</v>
      </c>
      <c r="M219" s="7">
        <f>Optim!D218</f>
        <v>0</v>
      </c>
      <c r="N219" s="94">
        <f>IF(M219&gt;0,0,'Capital Cons'!P219)</f>
        <v>95668.215494761884</v>
      </c>
      <c r="O219" s="94">
        <f>Funding!E296</f>
        <v>5114758.8987824246</v>
      </c>
      <c r="P219" s="251">
        <f t="shared" si="27"/>
        <v>41212733.75061737</v>
      </c>
      <c r="Q219" s="97">
        <f>Deprec!G219</f>
        <v>0.60358784377191999</v>
      </c>
      <c r="R219" s="11">
        <v>1</v>
      </c>
      <c r="S219" s="251">
        <f t="shared" si="28"/>
        <v>24875505.100481372</v>
      </c>
      <c r="T219" s="251">
        <f t="shared" si="25"/>
        <v>0</v>
      </c>
      <c r="U219" s="251">
        <f t="shared" si="23"/>
        <v>24875505.100481372</v>
      </c>
      <c r="V219" s="187">
        <f t="shared" si="29"/>
        <v>16337228.650135998</v>
      </c>
    </row>
    <row r="220" spans="1:22" ht="13.9" x14ac:dyDescent="0.4">
      <c r="A220" s="12">
        <v>208</v>
      </c>
      <c r="B220" s="12" t="s">
        <v>114</v>
      </c>
      <c r="C220" s="12">
        <v>45</v>
      </c>
      <c r="D220" s="12" t="s">
        <v>358</v>
      </c>
      <c r="F220" t="s">
        <v>366</v>
      </c>
      <c r="H220" s="16">
        <v>1.0940000000000001</v>
      </c>
      <c r="I220" s="11">
        <v>1</v>
      </c>
      <c r="J220" s="94">
        <f>CRC!AB220</f>
        <v>3627410.1278306725</v>
      </c>
      <c r="K220" s="251">
        <f t="shared" si="24"/>
        <v>700090.15467131976</v>
      </c>
      <c r="L220" s="17">
        <f t="shared" si="26"/>
        <v>4327500.2825019918</v>
      </c>
      <c r="M220" s="7">
        <f>Optim!D219</f>
        <v>0</v>
      </c>
      <c r="N220" s="94">
        <f>IF(M220&gt;0,0,'Capital Cons'!P220)</f>
        <v>33957.475812634206</v>
      </c>
      <c r="O220" s="94">
        <f>Funding!E297</f>
        <v>608356.4623210812</v>
      </c>
      <c r="P220" s="251">
        <f t="shared" si="27"/>
        <v>4901899.2690104386</v>
      </c>
      <c r="Q220" s="97">
        <f>Deprec!G220</f>
        <v>0.498627877730562</v>
      </c>
      <c r="R220" s="11">
        <v>2</v>
      </c>
      <c r="S220" s="251">
        <f t="shared" si="28"/>
        <v>2444223.6293556681</v>
      </c>
      <c r="T220" s="251">
        <f t="shared" si="25"/>
        <v>1225465.5883511596</v>
      </c>
      <c r="U220" s="251">
        <f t="shared" si="23"/>
        <v>3669689.2177068274</v>
      </c>
      <c r="V220" s="187">
        <f t="shared" si="29"/>
        <v>1232210.0513036111</v>
      </c>
    </row>
    <row r="221" spans="1:22" ht="13.9" x14ac:dyDescent="0.4">
      <c r="A221" s="12">
        <v>209</v>
      </c>
      <c r="B221" s="12" t="s">
        <v>114</v>
      </c>
      <c r="C221" s="12">
        <v>45</v>
      </c>
      <c r="D221" s="12" t="s">
        <v>358</v>
      </c>
      <c r="F221" t="s">
        <v>367</v>
      </c>
      <c r="H221" s="16">
        <v>16.935400000000001</v>
      </c>
      <c r="I221" s="11">
        <v>1</v>
      </c>
      <c r="J221" s="94">
        <f>CRC!AB221</f>
        <v>115641002.51466526</v>
      </c>
      <c r="K221" s="251">
        <f t="shared" si="24"/>
        <v>22318713.485330395</v>
      </c>
      <c r="L221" s="17">
        <f t="shared" si="26"/>
        <v>137959715.99999565</v>
      </c>
      <c r="M221" s="7">
        <f>Optim!D220</f>
        <v>0</v>
      </c>
      <c r="N221" s="94">
        <f>IF(M221&gt;0,0,'Capital Cons'!P221)</f>
        <v>308930.04651766771</v>
      </c>
      <c r="O221" s="94">
        <f>Funding!E298</f>
        <v>19503880.349790808</v>
      </c>
      <c r="P221" s="251">
        <f t="shared" si="27"/>
        <v>157154666.30326879</v>
      </c>
      <c r="Q221" s="97">
        <f>Deprec!G221</f>
        <v>0.5540123414468533</v>
      </c>
      <c r="R221" s="11">
        <v>1</v>
      </c>
      <c r="S221" s="251">
        <f t="shared" si="28"/>
        <v>87065624.647972837</v>
      </c>
      <c r="T221" s="251">
        <f t="shared" si="25"/>
        <v>0</v>
      </c>
      <c r="U221" s="251">
        <f t="shared" si="23"/>
        <v>87065624.647972837</v>
      </c>
      <c r="V221" s="187">
        <f t="shared" si="29"/>
        <v>70089041.655295953</v>
      </c>
    </row>
    <row r="222" spans="1:22" ht="13.9" x14ac:dyDescent="0.4">
      <c r="A222" s="12">
        <v>210</v>
      </c>
      <c r="B222" s="12" t="s">
        <v>114</v>
      </c>
      <c r="C222" s="12">
        <v>45</v>
      </c>
      <c r="D222" s="12" t="s">
        <v>358</v>
      </c>
      <c r="F222" t="s">
        <v>368</v>
      </c>
      <c r="H222" s="16">
        <v>16.283000000000001</v>
      </c>
      <c r="I222" s="11">
        <v>1</v>
      </c>
      <c r="J222" s="94">
        <f>CRC!AB222</f>
        <v>75177662.711427882</v>
      </c>
      <c r="K222" s="251">
        <f t="shared" si="24"/>
        <v>14509288.903305581</v>
      </c>
      <c r="L222" s="17">
        <f t="shared" si="26"/>
        <v>89686951.614733458</v>
      </c>
      <c r="M222" s="7">
        <f>Optim!D221</f>
        <v>0</v>
      </c>
      <c r="N222" s="94">
        <f>IF(M222&gt;0,0,'Capital Cons'!P222)</f>
        <v>259190.25121859371</v>
      </c>
      <c r="O222" s="94">
        <f>Funding!E299</f>
        <v>12671110.778641867</v>
      </c>
      <c r="P222" s="251">
        <f t="shared" si="27"/>
        <v>102098872.14215674</v>
      </c>
      <c r="Q222" s="97">
        <f>Deprec!G222</f>
        <v>0.46347852766358577</v>
      </c>
      <c r="R222" s="11">
        <v>1</v>
      </c>
      <c r="S222" s="251">
        <f t="shared" si="28"/>
        <v>47320634.936559498</v>
      </c>
      <c r="T222" s="251">
        <f t="shared" si="25"/>
        <v>0</v>
      </c>
      <c r="U222" s="251">
        <f t="shared" si="23"/>
        <v>47320634.936559498</v>
      </c>
      <c r="V222" s="187">
        <f t="shared" si="29"/>
        <v>54778237.205597237</v>
      </c>
    </row>
    <row r="223" spans="1:22" ht="13.9" x14ac:dyDescent="0.4">
      <c r="A223" s="12">
        <v>211</v>
      </c>
      <c r="B223" s="12" t="s">
        <v>114</v>
      </c>
      <c r="C223" s="12">
        <v>45</v>
      </c>
      <c r="D223" s="12" t="s">
        <v>358</v>
      </c>
      <c r="F223" t="s">
        <v>369</v>
      </c>
      <c r="H223" s="16">
        <v>8.0429999999999993</v>
      </c>
      <c r="I223" s="11">
        <v>1</v>
      </c>
      <c r="J223" s="94">
        <f>CRC!AB223</f>
        <v>32868102.004683699</v>
      </c>
      <c r="K223" s="251">
        <f t="shared" si="24"/>
        <v>6343543.6869039545</v>
      </c>
      <c r="L223" s="17">
        <f t="shared" si="26"/>
        <v>39211645.691587657</v>
      </c>
      <c r="M223" s="7">
        <f>Optim!D222</f>
        <v>0</v>
      </c>
      <c r="N223" s="94">
        <f>IF(M223&gt;0,0,'Capital Cons'!P223)</f>
        <v>128027.21799122696</v>
      </c>
      <c r="O223" s="94">
        <f>Funding!E300</f>
        <v>5537797.7907334864</v>
      </c>
      <c r="P223" s="251">
        <f t="shared" si="27"/>
        <v>44621416.264329918</v>
      </c>
      <c r="Q223" s="97">
        <f>Deprec!G223</f>
        <v>0.50036179064326491</v>
      </c>
      <c r="R223" s="11">
        <v>1</v>
      </c>
      <c r="S223" s="251">
        <f t="shared" si="28"/>
        <v>22326851.743058622</v>
      </c>
      <c r="T223" s="251">
        <f t="shared" si="25"/>
        <v>0</v>
      </c>
      <c r="U223" s="251">
        <f t="shared" si="23"/>
        <v>22326851.743058622</v>
      </c>
      <c r="V223" s="187">
        <f t="shared" si="29"/>
        <v>22294564.521271296</v>
      </c>
    </row>
    <row r="224" spans="1:22" ht="13.9" x14ac:dyDescent="0.4">
      <c r="A224" s="12">
        <v>212</v>
      </c>
      <c r="B224" s="12" t="s">
        <v>114</v>
      </c>
      <c r="C224" s="12">
        <v>45</v>
      </c>
      <c r="D224" s="12" t="s">
        <v>358</v>
      </c>
      <c r="F224" t="s">
        <v>370</v>
      </c>
      <c r="H224" s="16">
        <v>42.748480000000001</v>
      </c>
      <c r="I224" s="11">
        <v>1</v>
      </c>
      <c r="J224" s="94">
        <f>CRC!AB224</f>
        <v>159370644.59267056</v>
      </c>
      <c r="K224" s="251">
        <f t="shared" si="24"/>
        <v>30758534.406385418</v>
      </c>
      <c r="L224" s="17">
        <f t="shared" si="26"/>
        <v>190129178.99905598</v>
      </c>
      <c r="M224" s="7">
        <f>Optim!D223</f>
        <v>0</v>
      </c>
      <c r="N224" s="94">
        <f>IF(M224&gt;0,0,'Capital Cons'!P224)</f>
        <v>825158.98511830589</v>
      </c>
      <c r="O224" s="94">
        <f>Funding!E301</f>
        <v>26822679.801727325</v>
      </c>
      <c r="P224" s="251">
        <f t="shared" si="27"/>
        <v>216126699.81566501</v>
      </c>
      <c r="Q224" s="97">
        <f>Deprec!G224</f>
        <v>0.52359082509831723</v>
      </c>
      <c r="R224" s="11">
        <v>1</v>
      </c>
      <c r="S224" s="251">
        <f t="shared" si="28"/>
        <v>113161957.08226037</v>
      </c>
      <c r="T224" s="251">
        <f t="shared" si="25"/>
        <v>0</v>
      </c>
      <c r="U224" s="251">
        <f t="shared" si="23"/>
        <v>113161957.08226037</v>
      </c>
      <c r="V224" s="187">
        <f t="shared" si="29"/>
        <v>102964742.73340464</v>
      </c>
    </row>
    <row r="225" spans="1:22" ht="13.9" x14ac:dyDescent="0.4">
      <c r="A225" s="12">
        <v>213</v>
      </c>
      <c r="B225" s="12" t="s">
        <v>114</v>
      </c>
      <c r="C225" s="12">
        <v>45</v>
      </c>
      <c r="D225" s="12" t="s">
        <v>358</v>
      </c>
      <c r="F225" t="s">
        <v>371</v>
      </c>
      <c r="H225" s="16">
        <v>1.1719999999999999</v>
      </c>
      <c r="I225" s="11">
        <v>1</v>
      </c>
      <c r="J225" s="94">
        <f>CRC!AB225</f>
        <v>4761211.98332687</v>
      </c>
      <c r="K225" s="251">
        <f t="shared" si="24"/>
        <v>918913.91278208594</v>
      </c>
      <c r="L225" s="17">
        <f t="shared" si="26"/>
        <v>5680125.8961089561</v>
      </c>
      <c r="M225" s="7">
        <f>Optim!D224</f>
        <v>0</v>
      </c>
      <c r="N225" s="94">
        <f>IF(M225&gt;0,0,'Capital Cons'!P225)</f>
        <v>18655.712978455551</v>
      </c>
      <c r="O225" s="94">
        <f>Funding!E302</f>
        <v>802179.48841210804</v>
      </c>
      <c r="P225" s="251">
        <f t="shared" si="27"/>
        <v>6463649.6715426091</v>
      </c>
      <c r="Q225" s="97">
        <f>Deprec!G225</f>
        <v>0.48724016522523589</v>
      </c>
      <c r="R225" s="11">
        <v>1.5</v>
      </c>
      <c r="S225" s="251">
        <f t="shared" si="28"/>
        <v>3149349.7339204624</v>
      </c>
      <c r="T225" s="251">
        <f t="shared" si="25"/>
        <v>0</v>
      </c>
      <c r="U225" s="251">
        <f t="shared" si="23"/>
        <v>3149349.7339204624</v>
      </c>
      <c r="V225" s="187">
        <f t="shared" si="29"/>
        <v>3314299.9376221467</v>
      </c>
    </row>
    <row r="226" spans="1:22" ht="13.9" x14ac:dyDescent="0.4">
      <c r="A226" s="12">
        <v>214</v>
      </c>
      <c r="B226" s="12" t="s">
        <v>114</v>
      </c>
      <c r="C226" s="12">
        <v>45</v>
      </c>
      <c r="D226" s="12" t="s">
        <v>358</v>
      </c>
      <c r="F226" t="s">
        <v>372</v>
      </c>
      <c r="H226" s="16">
        <v>11.527200000000001</v>
      </c>
      <c r="I226" s="11">
        <v>1</v>
      </c>
      <c r="J226" s="94">
        <f>CRC!AB226</f>
        <v>49057693.928331733</v>
      </c>
      <c r="K226" s="251">
        <f t="shared" si="24"/>
        <v>9468134.9281680249</v>
      </c>
      <c r="L226" s="17">
        <f t="shared" si="26"/>
        <v>58525828.856499761</v>
      </c>
      <c r="M226" s="7">
        <f>Optim!D225</f>
        <v>0</v>
      </c>
      <c r="N226" s="94">
        <f>IF(M226&gt;0,0,'Capital Cons'!P226)</f>
        <v>233118.23345322834</v>
      </c>
      <c r="O226" s="94">
        <f>Funding!E303</f>
        <v>8259553.6624188283</v>
      </c>
      <c r="P226" s="251">
        <f t="shared" si="27"/>
        <v>66552264.28546536</v>
      </c>
      <c r="Q226" s="97">
        <f>Deprec!G226</f>
        <v>0.50012733502943973</v>
      </c>
      <c r="R226" s="11">
        <v>1</v>
      </c>
      <c r="S226" s="251">
        <f t="shared" si="28"/>
        <v>33284606.577264752</v>
      </c>
      <c r="T226" s="251">
        <f t="shared" si="25"/>
        <v>0</v>
      </c>
      <c r="U226" s="251">
        <f t="shared" si="23"/>
        <v>33284606.577264752</v>
      </c>
      <c r="V226" s="187">
        <f t="shared" si="29"/>
        <v>33267657.708200607</v>
      </c>
    </row>
    <row r="227" spans="1:22" ht="13.9" x14ac:dyDescent="0.4">
      <c r="A227" s="12">
        <v>215</v>
      </c>
      <c r="B227" s="12" t="s">
        <v>114</v>
      </c>
      <c r="C227" s="12">
        <v>45</v>
      </c>
      <c r="D227" s="12" t="s">
        <v>358</v>
      </c>
      <c r="F227" t="s">
        <v>373</v>
      </c>
      <c r="H227" s="16">
        <v>0.66900000000000004</v>
      </c>
      <c r="I227" s="11">
        <v>1</v>
      </c>
      <c r="J227" s="94">
        <f>CRC!AB227</f>
        <v>3110133.5596716683</v>
      </c>
      <c r="K227" s="251">
        <f t="shared" si="24"/>
        <v>600255.77701663203</v>
      </c>
      <c r="L227" s="17">
        <f t="shared" si="26"/>
        <v>3710389.3366883006</v>
      </c>
      <c r="M227" s="7">
        <f>Optim!D226</f>
        <v>0</v>
      </c>
      <c r="N227" s="94">
        <f>IF(M227&gt;0,0,'Capital Cons'!P227)</f>
        <v>10649.037527804407</v>
      </c>
      <c r="O227" s="94">
        <f>Funding!E304</f>
        <v>524219.97898735828</v>
      </c>
      <c r="P227" s="251">
        <f t="shared" si="27"/>
        <v>4223960.2781478548</v>
      </c>
      <c r="Q227" s="97">
        <f>Deprec!G227</f>
        <v>0.47819405720227232</v>
      </c>
      <c r="R227" s="11">
        <v>1</v>
      </c>
      <c r="S227" s="251">
        <f t="shared" si="28"/>
        <v>2019872.7028687615</v>
      </c>
      <c r="T227" s="251">
        <f t="shared" si="25"/>
        <v>0</v>
      </c>
      <c r="U227" s="251">
        <f t="shared" si="23"/>
        <v>2019872.7028687615</v>
      </c>
      <c r="V227" s="187">
        <f t="shared" si="29"/>
        <v>2204087.5752790933</v>
      </c>
    </row>
    <row r="228" spans="1:22" ht="13.9" x14ac:dyDescent="0.4">
      <c r="A228" s="12">
        <v>216</v>
      </c>
      <c r="B228" s="12" t="s">
        <v>114</v>
      </c>
      <c r="C228" s="12">
        <v>45</v>
      </c>
      <c r="D228" s="12" t="s">
        <v>358</v>
      </c>
      <c r="F228" t="s">
        <v>374</v>
      </c>
      <c r="H228" s="16">
        <v>1.1659999999999999</v>
      </c>
      <c r="I228" s="11">
        <v>1</v>
      </c>
      <c r="J228" s="94">
        <f>CRC!AB228</f>
        <v>8643612.76248971</v>
      </c>
      <c r="K228" s="251">
        <f t="shared" si="24"/>
        <v>1668217.2631605142</v>
      </c>
      <c r="L228" s="17">
        <f t="shared" si="26"/>
        <v>10311830.025650224</v>
      </c>
      <c r="M228" s="7">
        <f>Optim!D227</f>
        <v>0</v>
      </c>
      <c r="N228" s="94">
        <f>IF(M228&gt;0,0,'Capital Cons'!P228)</f>
        <v>18560.205915425915</v>
      </c>
      <c r="O228" s="94">
        <f>Funding!E305</f>
        <v>1458463.9061928131</v>
      </c>
      <c r="P228" s="251">
        <f t="shared" si="27"/>
        <v>11751733.72592761</v>
      </c>
      <c r="Q228" s="97">
        <f>Deprec!G228</f>
        <v>0.54101564253979051</v>
      </c>
      <c r="R228" s="11">
        <v>1</v>
      </c>
      <c r="S228" s="251">
        <f t="shared" si="28"/>
        <v>6357871.7726892522</v>
      </c>
      <c r="T228" s="251">
        <f t="shared" si="25"/>
        <v>0</v>
      </c>
      <c r="U228" s="251">
        <f t="shared" si="23"/>
        <v>6357871.7726892522</v>
      </c>
      <c r="V228" s="187">
        <f t="shared" si="29"/>
        <v>5393861.9532383578</v>
      </c>
    </row>
    <row r="229" spans="1:22" ht="13.9" x14ac:dyDescent="0.4">
      <c r="A229" s="12">
        <v>217</v>
      </c>
      <c r="B229" s="12" t="s">
        <v>114</v>
      </c>
      <c r="C229" s="12">
        <v>45</v>
      </c>
      <c r="D229" s="12" t="s">
        <v>358</v>
      </c>
      <c r="F229" t="s">
        <v>357</v>
      </c>
      <c r="H229" s="16">
        <v>0.182</v>
      </c>
      <c r="I229" s="11">
        <v>1</v>
      </c>
      <c r="J229" s="94">
        <f>CRC!AB229</f>
        <v>1576603.4053011865</v>
      </c>
      <c r="K229" s="251">
        <f t="shared" si="24"/>
        <v>304284.45722312899</v>
      </c>
      <c r="L229" s="17">
        <f t="shared" si="26"/>
        <v>1880887.8625243155</v>
      </c>
      <c r="M229" s="7">
        <f>Optim!D228</f>
        <v>0</v>
      </c>
      <c r="N229" s="94">
        <f>IF(M229&gt;0,0,'Capital Cons'!P229)</f>
        <v>0</v>
      </c>
      <c r="O229" s="94">
        <f>Funding!E306</f>
        <v>266504.92089777376</v>
      </c>
      <c r="P229" s="251">
        <f t="shared" si="27"/>
        <v>2147392.7834220892</v>
      </c>
      <c r="Q229" s="97">
        <f>Deprec!G229</f>
        <v>0.45822395202274163</v>
      </c>
      <c r="R229" s="11">
        <v>1</v>
      </c>
      <c r="S229" s="251">
        <f t="shared" si="28"/>
        <v>983986.80776478502</v>
      </c>
      <c r="T229" s="251">
        <f t="shared" si="25"/>
        <v>0</v>
      </c>
      <c r="U229" s="251">
        <f t="shared" si="23"/>
        <v>983986.80776478502</v>
      </c>
      <c r="V229" s="187">
        <f t="shared" si="29"/>
        <v>1163405.9756573043</v>
      </c>
    </row>
    <row r="230" spans="1:22" ht="13.9" x14ac:dyDescent="0.4">
      <c r="A230" s="12">
        <v>218</v>
      </c>
      <c r="B230" s="12" t="s">
        <v>114</v>
      </c>
      <c r="C230" s="12">
        <v>46</v>
      </c>
      <c r="D230" s="12" t="s">
        <v>358</v>
      </c>
      <c r="E230" t="s">
        <v>375</v>
      </c>
      <c r="F230" t="s">
        <v>376</v>
      </c>
      <c r="H230" s="16">
        <v>1.1519999999999999</v>
      </c>
      <c r="I230" s="11">
        <v>1</v>
      </c>
      <c r="J230" s="94">
        <f>CRC!AB230</f>
        <v>4639077.220230584</v>
      </c>
      <c r="K230" s="251">
        <f t="shared" si="24"/>
        <v>895341.90350450273</v>
      </c>
      <c r="L230" s="17">
        <f t="shared" si="26"/>
        <v>5534419.123735087</v>
      </c>
      <c r="M230" s="7">
        <f>Optim!D229</f>
        <v>0</v>
      </c>
      <c r="N230" s="94">
        <f>IF(M230&gt;0,0,'Capital Cons'!P230)</f>
        <v>0</v>
      </c>
      <c r="O230" s="94">
        <f>Funding!E307</f>
        <v>784177.49413653731</v>
      </c>
      <c r="P230" s="251">
        <f t="shared" si="27"/>
        <v>6318596.6178716244</v>
      </c>
      <c r="Q230" s="97">
        <f>Deprec!G230</f>
        <v>0.48432227870222622</v>
      </c>
      <c r="R230" s="11">
        <v>1</v>
      </c>
      <c r="S230" s="251">
        <f t="shared" si="28"/>
        <v>3060237.1121677649</v>
      </c>
      <c r="T230" s="251">
        <f t="shared" si="25"/>
        <v>0</v>
      </c>
      <c r="U230" s="251">
        <f t="shared" ref="U230:U233" si="30">S230+T230</f>
        <v>3060237.1121677649</v>
      </c>
      <c r="V230" s="187">
        <f t="shared" si="29"/>
        <v>3258359.5057038595</v>
      </c>
    </row>
    <row r="231" spans="1:22" ht="13.9" x14ac:dyDescent="0.4">
      <c r="A231" s="12">
        <v>219</v>
      </c>
      <c r="B231" s="12" t="s">
        <v>114</v>
      </c>
      <c r="C231" s="12">
        <v>47</v>
      </c>
      <c r="D231" s="12" t="s">
        <v>358</v>
      </c>
      <c r="E231" t="s">
        <v>377</v>
      </c>
      <c r="F231" t="s">
        <v>378</v>
      </c>
      <c r="H231" s="16">
        <v>1.502</v>
      </c>
      <c r="I231" s="11">
        <v>1</v>
      </c>
      <c r="J231" s="94">
        <f>CRC!AB231</f>
        <v>5695842.7529612314</v>
      </c>
      <c r="K231" s="251">
        <f t="shared" si="24"/>
        <v>1099297.6513215178</v>
      </c>
      <c r="L231" s="17">
        <f t="shared" si="26"/>
        <v>6795140.4042827487</v>
      </c>
      <c r="M231" s="7">
        <f>Optim!D230</f>
        <v>0</v>
      </c>
      <c r="N231" s="94">
        <f>IF(M231&gt;0,0,'Capital Cons'!P231)</f>
        <v>0</v>
      </c>
      <c r="O231" s="94">
        <f>Funding!E308</f>
        <v>962810.37908458989</v>
      </c>
      <c r="P231" s="251">
        <f t="shared" si="27"/>
        <v>7757950.7833673386</v>
      </c>
      <c r="Q231" s="97">
        <f>Deprec!G231</f>
        <v>0.48668364751613696</v>
      </c>
      <c r="R231" s="11">
        <v>1</v>
      </c>
      <c r="S231" s="251">
        <f t="shared" si="28"/>
        <v>3775667.7844998883</v>
      </c>
      <c r="T231" s="251">
        <f t="shared" si="25"/>
        <v>0</v>
      </c>
      <c r="U231" s="251">
        <f t="shared" si="30"/>
        <v>3775667.7844998883</v>
      </c>
      <c r="V231" s="187">
        <f t="shared" si="29"/>
        <v>3982282.9988674503</v>
      </c>
    </row>
    <row r="232" spans="1:22" ht="13.9" x14ac:dyDescent="0.4">
      <c r="A232" s="12">
        <v>220</v>
      </c>
      <c r="B232" s="12" t="s">
        <v>45</v>
      </c>
      <c r="C232" s="12">
        <v>48</v>
      </c>
      <c r="D232" s="12" t="s">
        <v>358</v>
      </c>
      <c r="E232" t="s">
        <v>379</v>
      </c>
      <c r="F232" t="s">
        <v>380</v>
      </c>
      <c r="H232" s="16">
        <v>2.75</v>
      </c>
      <c r="I232" s="11">
        <v>1</v>
      </c>
      <c r="J232" s="94">
        <f>CRC!AB232</f>
        <v>21322963.062950488</v>
      </c>
      <c r="K232" s="251">
        <f t="shared" si="24"/>
        <v>4115331.8711494445</v>
      </c>
      <c r="L232" s="17">
        <f t="shared" si="26"/>
        <v>25438294.934099931</v>
      </c>
      <c r="M232" s="7">
        <f>Optim!D231</f>
        <v>0</v>
      </c>
      <c r="N232" s="94">
        <f>IF(M232&gt;0,0,'Capital Cons'!P232)</f>
        <v>0</v>
      </c>
      <c r="O232" s="94">
        <f>Funding!E309</f>
        <v>3604377.9718414224</v>
      </c>
      <c r="P232" s="251">
        <f t="shared" si="27"/>
        <v>29042672.905941352</v>
      </c>
      <c r="Q232" s="97">
        <f>Deprec!G232</f>
        <v>0.51594801847083371</v>
      </c>
      <c r="R232" s="11">
        <v>1</v>
      </c>
      <c r="S232" s="251">
        <f t="shared" si="28"/>
        <v>14984509.53691701</v>
      </c>
      <c r="T232" s="251">
        <f t="shared" si="25"/>
        <v>0</v>
      </c>
      <c r="U232" s="251">
        <f t="shared" si="30"/>
        <v>14984509.53691701</v>
      </c>
      <c r="V232" s="187">
        <f t="shared" si="29"/>
        <v>14058163.369024342</v>
      </c>
    </row>
    <row r="233" spans="1:22" ht="13.9" x14ac:dyDescent="0.4">
      <c r="A233" s="12">
        <v>221</v>
      </c>
      <c r="B233" s="12" t="s">
        <v>45</v>
      </c>
      <c r="C233" s="12">
        <v>48</v>
      </c>
      <c r="D233" s="12" t="s">
        <v>358</v>
      </c>
      <c r="F233" t="s">
        <v>381</v>
      </c>
      <c r="H233" s="16">
        <v>4.83</v>
      </c>
      <c r="I233" s="11">
        <v>1</v>
      </c>
      <c r="J233" s="94">
        <f>CRC!AB233</f>
        <v>16782068.314018033</v>
      </c>
      <c r="K233" s="251">
        <f t="shared" si="24"/>
        <v>3238939.1846054806</v>
      </c>
      <c r="L233" s="17">
        <f t="shared" si="26"/>
        <v>20021007.498623513</v>
      </c>
      <c r="M233" s="7">
        <f>Optim!D232</f>
        <v>0</v>
      </c>
      <c r="N233" s="94">
        <f>IF(M233&gt;0,0,'Capital Cons'!P233)</f>
        <v>0</v>
      </c>
      <c r="O233" s="94">
        <f>Funding!E310</f>
        <v>2836796.9861602611</v>
      </c>
      <c r="P233" s="251">
        <f t="shared" si="27"/>
        <v>22857804.484783772</v>
      </c>
      <c r="Q233" s="97">
        <f>Deprec!G233</f>
        <v>0.53148523080498122</v>
      </c>
      <c r="R233" s="11">
        <v>1</v>
      </c>
      <c r="S233" s="251">
        <f t="shared" si="28"/>
        <v>12148585.492290439</v>
      </c>
      <c r="T233" s="251">
        <f t="shared" si="25"/>
        <v>0</v>
      </c>
      <c r="U233" s="251">
        <f t="shared" si="30"/>
        <v>12148585.492290439</v>
      </c>
      <c r="V233" s="187">
        <f t="shared" si="29"/>
        <v>10709218.992493333</v>
      </c>
    </row>
    <row r="234" spans="1:22" ht="5.0999999999999996" customHeight="1" x14ac:dyDescent="0.35"/>
    <row r="235" spans="1:22" ht="13.9" x14ac:dyDescent="0.4">
      <c r="A235" s="199"/>
      <c r="B235" s="199"/>
      <c r="C235" s="199"/>
      <c r="D235" s="199"/>
      <c r="E235" s="199"/>
      <c r="F235" s="321" t="s">
        <v>57</v>
      </c>
      <c r="G235" s="199"/>
      <c r="H235" s="201">
        <f>H11</f>
        <v>5269.6365200000009</v>
      </c>
      <c r="I235" s="201"/>
      <c r="J235" s="201">
        <f t="shared" ref="J235:V235" si="31">J11</f>
        <v>15506748155.485779</v>
      </c>
      <c r="K235" s="201">
        <f t="shared" si="31"/>
        <v>2992802394.0087552</v>
      </c>
      <c r="L235" s="201">
        <f t="shared" si="31"/>
        <v>18499550549.494549</v>
      </c>
      <c r="M235" s="201">
        <f t="shared" si="31"/>
        <v>2268762635.5246897</v>
      </c>
      <c r="N235" s="201">
        <f>N11</f>
        <v>1452814641.1063471</v>
      </c>
      <c r="O235" s="201">
        <f t="shared" si="31"/>
        <v>2093906115.6087329</v>
      </c>
      <c r="P235" s="201">
        <f t="shared" si="31"/>
        <v>16871879388.472244</v>
      </c>
      <c r="Q235" s="201"/>
      <c r="R235" s="201"/>
      <c r="S235" s="201">
        <f t="shared" si="31"/>
        <v>8685944991.323288</v>
      </c>
      <c r="T235" s="201">
        <f t="shared" si="31"/>
        <v>461559390.01314443</v>
      </c>
      <c r="U235" s="201">
        <f t="shared" si="31"/>
        <v>9147504381.3364334</v>
      </c>
      <c r="V235" s="201">
        <f t="shared" si="31"/>
        <v>7724375007.1357937</v>
      </c>
    </row>
    <row r="236" spans="1:22" x14ac:dyDescent="0.35"/>
    <row r="237" spans="1:22" s="66" customFormat="1" ht="13.9" x14ac:dyDescent="0.4">
      <c r="A237" s="66" t="s">
        <v>73</v>
      </c>
    </row>
    <row r="238" spans="1:22" x14ac:dyDescent="0.35"/>
  </sheetData>
  <pageMargins left="0.7" right="0.7" top="0.75" bottom="0.75" header="0.3" footer="0.3"/>
  <pageSetup orientation="portrait" r:id="rId1"/>
  <headerFooter>
    <oddHeader>&amp;C&amp;"Aptos"&amp;10&amp;K000000 OFFICIAL&amp;1#_x000D_</oddHeader>
  </headerFooter>
  <ignoredErrors>
    <ignoredError sqref="H11" emptyCellReference="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C6CA1-70D2-41CB-9511-B79FAD5882E4}">
  <sheetPr>
    <tabColor theme="0" tint="-0.249977111117893"/>
  </sheetPr>
  <dimension ref="A1:U295"/>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6.75" customWidth="1"/>
    <col min="6" max="6" width="16.625" customWidth="1"/>
    <col min="7" max="7" width="20.875" customWidth="1"/>
    <col min="8" max="8" width="17.875" customWidth="1"/>
    <col min="9" max="10" width="14.375" bestFit="1" customWidth="1"/>
    <col min="11" max="11" width="9.25" bestFit="1" customWidth="1"/>
    <col min="12" max="14" width="15.375" customWidth="1"/>
    <col min="15" max="15" width="14.75" customWidth="1"/>
    <col min="16" max="16" width="15.875" customWidth="1"/>
    <col min="17" max="17" width="16.375" bestFit="1" customWidth="1"/>
    <col min="18" max="18" width="15.875" customWidth="1"/>
    <col min="19" max="19" width="17.875" customWidth="1"/>
    <col min="20" max="20" width="1.625" customWidth="1"/>
    <col min="21" max="16384" width="9" hidden="1"/>
  </cols>
  <sheetData>
    <row r="1" spans="1:12" ht="17.649999999999999" x14ac:dyDescent="0.5">
      <c r="A1" s="126" t="str">
        <f>'DORC build-up'!A1</f>
        <v>Economic Regulation Authority</v>
      </c>
    </row>
    <row r="2" spans="1:12" ht="17.649999999999999" x14ac:dyDescent="0.5">
      <c r="A2" s="126" t="str">
        <f>'DORC build-up'!A2</f>
        <v>ARC Depreciated Optimised Replacement Cost</v>
      </c>
    </row>
    <row r="3" spans="1:12" ht="17.649999999999999" x14ac:dyDescent="0.5">
      <c r="A3" s="126" t="str">
        <f>'DORC build-up'!A3</f>
        <v>Dec 2024 $</v>
      </c>
    </row>
    <row r="4" spans="1:12" ht="17.649999999999999" x14ac:dyDescent="0.5">
      <c r="A4" s="126"/>
    </row>
    <row r="5" spans="1:12" ht="15" x14ac:dyDescent="0.4">
      <c r="C5" s="23" t="s">
        <v>756</v>
      </c>
      <c r="D5" s="241">
        <f>R68</f>
        <v>144674942.78124997</v>
      </c>
      <c r="G5" s="25"/>
    </row>
    <row r="6" spans="1:12" ht="5.0999999999999996" customHeight="1" x14ac:dyDescent="0.35">
      <c r="F6" s="26"/>
    </row>
    <row r="7" spans="1:12" ht="55.5" outlineLevel="1" x14ac:dyDescent="0.5">
      <c r="A7" s="18"/>
      <c r="C7" s="22"/>
      <c r="D7" s="22"/>
      <c r="E7" s="20"/>
      <c r="F7" s="1" t="s">
        <v>391</v>
      </c>
      <c r="G7" s="1" t="s">
        <v>392</v>
      </c>
      <c r="H7" s="1" t="s">
        <v>393</v>
      </c>
    </row>
    <row r="8" spans="1:12" ht="17.649999999999999" outlineLevel="1" x14ac:dyDescent="0.5">
      <c r="A8" s="18"/>
      <c r="C8" s="22"/>
      <c r="D8" s="22"/>
      <c r="E8" s="20"/>
      <c r="F8" s="10">
        <v>0.05</v>
      </c>
      <c r="G8" s="10">
        <v>0.3</v>
      </c>
      <c r="H8" s="10">
        <v>9.5000000000000001E-2</v>
      </c>
    </row>
    <row r="9" spans="1:12" ht="17.649999999999999" outlineLevel="1" x14ac:dyDescent="0.5">
      <c r="A9" s="18"/>
      <c r="C9" s="22"/>
      <c r="D9" s="22"/>
      <c r="E9" s="20"/>
      <c r="F9" s="10">
        <v>0.05</v>
      </c>
      <c r="G9" s="10">
        <v>0.25</v>
      </c>
      <c r="H9" s="10">
        <v>9.5000000000000001E-2</v>
      </c>
    </row>
    <row r="10" spans="1:12" ht="17.649999999999999" outlineLevel="1" x14ac:dyDescent="0.5">
      <c r="A10" s="18"/>
      <c r="C10" s="22"/>
      <c r="D10" s="22"/>
      <c r="E10" s="20"/>
    </row>
    <row r="11" spans="1:12" ht="17.649999999999999" outlineLevel="1" x14ac:dyDescent="0.5">
      <c r="A11" s="18"/>
      <c r="F11" s="336" t="s">
        <v>395</v>
      </c>
      <c r="G11" s="336"/>
      <c r="H11" s="336"/>
    </row>
    <row r="12" spans="1:12" ht="83.25" outlineLevel="1" x14ac:dyDescent="0.5">
      <c r="A12" s="18"/>
      <c r="C12" s="1" t="s">
        <v>59</v>
      </c>
      <c r="D12" s="1"/>
      <c r="E12" s="1" t="s">
        <v>960</v>
      </c>
      <c r="F12" s="1" t="s">
        <v>391</v>
      </c>
      <c r="G12" s="1" t="s">
        <v>392</v>
      </c>
      <c r="H12" s="1" t="s">
        <v>397</v>
      </c>
      <c r="I12" s="1" t="s">
        <v>398</v>
      </c>
      <c r="K12" s="1" t="s">
        <v>757</v>
      </c>
      <c r="L12" s="1" t="s">
        <v>758</v>
      </c>
    </row>
    <row r="13" spans="1:12" ht="17.649999999999999" outlineLevel="1" x14ac:dyDescent="0.5">
      <c r="A13" s="18"/>
      <c r="C13" s="31" t="s">
        <v>759</v>
      </c>
      <c r="D13" s="202"/>
      <c r="E13" s="227">
        <v>5002400</v>
      </c>
      <c r="F13" s="163">
        <f>E13*(1+F$8)</f>
        <v>5252520</v>
      </c>
      <c r="G13" s="163">
        <f t="shared" ref="G13:H13" si="0">F13*(1+G$8)</f>
        <v>6828276</v>
      </c>
      <c r="H13" s="163">
        <f t="shared" si="0"/>
        <v>7476962.2199999997</v>
      </c>
      <c r="I13" s="164">
        <f>H13</f>
        <v>7476962.2199999997</v>
      </c>
      <c r="K13" s="50" t="s">
        <v>112</v>
      </c>
      <c r="L13" s="197">
        <v>6892500</v>
      </c>
    </row>
    <row r="14" spans="1:12" ht="17.649999999999999" outlineLevel="1" x14ac:dyDescent="0.5">
      <c r="A14" s="18"/>
      <c r="C14" s="31" t="s">
        <v>760</v>
      </c>
      <c r="D14" s="202"/>
      <c r="E14" s="242">
        <v>5002400</v>
      </c>
      <c r="F14" s="178">
        <f>E14*(1+F$9)</f>
        <v>5252520</v>
      </c>
      <c r="G14" s="178">
        <f t="shared" ref="G14:H14" si="1">F14*(1+G$9)</f>
        <v>6565650</v>
      </c>
      <c r="H14" s="178">
        <f t="shared" si="1"/>
        <v>7189386.75</v>
      </c>
      <c r="I14" s="213">
        <f t="shared" ref="I14:I18" si="2">H14</f>
        <v>7189386.75</v>
      </c>
      <c r="K14" s="50" t="s">
        <v>313</v>
      </c>
      <c r="L14" s="197">
        <v>1270300</v>
      </c>
    </row>
    <row r="15" spans="1:12" ht="17.649999999999999" outlineLevel="1" x14ac:dyDescent="0.5">
      <c r="A15" s="18"/>
      <c r="C15" s="174" t="s">
        <v>761</v>
      </c>
      <c r="D15" s="290"/>
      <c r="E15" s="243">
        <f>AVERAGE(L13:L21)</f>
        <v>6526213.888888889</v>
      </c>
      <c r="F15" s="212">
        <f>E15*(1+F$8)</f>
        <v>6852524.583333334</v>
      </c>
      <c r="G15" s="212">
        <f t="shared" ref="G15:H15" si="3">F15*(1+G$8)</f>
        <v>8908281.958333334</v>
      </c>
      <c r="H15" s="212">
        <f t="shared" si="3"/>
        <v>9754568.7443749998</v>
      </c>
      <c r="I15" s="221">
        <f>H15</f>
        <v>9754568.7443749998</v>
      </c>
      <c r="K15" s="50" t="s">
        <v>762</v>
      </c>
      <c r="L15" s="197">
        <v>4058500</v>
      </c>
    </row>
    <row r="16" spans="1:12" ht="17.649999999999999" outlineLevel="1" x14ac:dyDescent="0.5">
      <c r="A16" s="18"/>
      <c r="C16" s="31" t="s">
        <v>763</v>
      </c>
      <c r="D16" s="202"/>
      <c r="E16" s="244">
        <f>AVERAGE(L13:L21)</f>
        <v>6526213.888888889</v>
      </c>
      <c r="F16" s="178">
        <f>E16*(1+F$9)</f>
        <v>6852524.583333334</v>
      </c>
      <c r="G16" s="178">
        <f t="shared" ref="G16:H16" si="4">F16*(1+G$9)</f>
        <v>8565655.7291666679</v>
      </c>
      <c r="H16" s="178">
        <f t="shared" si="4"/>
        <v>9379393.0234375019</v>
      </c>
      <c r="I16" s="213">
        <f t="shared" si="2"/>
        <v>9379393.0234375019</v>
      </c>
      <c r="K16" s="50" t="s">
        <v>101</v>
      </c>
      <c r="L16" s="197">
        <v>5723500</v>
      </c>
    </row>
    <row r="17" spans="1:12" ht="17.649999999999999" outlineLevel="1" x14ac:dyDescent="0.5">
      <c r="A17" s="18"/>
      <c r="C17" s="174" t="s">
        <v>764</v>
      </c>
      <c r="D17" s="290"/>
      <c r="E17" s="245">
        <v>150</v>
      </c>
      <c r="F17" s="212">
        <f>E17*(1+F$8)</f>
        <v>157.5</v>
      </c>
      <c r="G17" s="212">
        <f t="shared" ref="G17:H17" si="5">F17*(1+G$8)</f>
        <v>204.75</v>
      </c>
      <c r="H17" s="212">
        <f t="shared" si="5"/>
        <v>224.20124999999999</v>
      </c>
      <c r="I17" s="214">
        <f t="shared" si="2"/>
        <v>224.20124999999999</v>
      </c>
      <c r="K17" s="50" t="s">
        <v>731</v>
      </c>
      <c r="L17" s="197">
        <v>3671000</v>
      </c>
    </row>
    <row r="18" spans="1:12" ht="17.649999999999999" outlineLevel="1" x14ac:dyDescent="0.5">
      <c r="A18" s="18"/>
      <c r="C18" s="31" t="s">
        <v>765</v>
      </c>
      <c r="D18" s="202"/>
      <c r="E18" s="242">
        <v>150</v>
      </c>
      <c r="F18" s="178">
        <f>E18*(1+F$9)</f>
        <v>157.5</v>
      </c>
      <c r="G18" s="178">
        <f t="shared" ref="G18:H18" si="6">F18*(1+G$9)</f>
        <v>196.875</v>
      </c>
      <c r="H18" s="178">
        <f t="shared" si="6"/>
        <v>215.578125</v>
      </c>
      <c r="I18" s="213">
        <f t="shared" si="2"/>
        <v>215.578125</v>
      </c>
      <c r="K18" s="50" t="s">
        <v>766</v>
      </c>
      <c r="L18" s="197">
        <v>10655450</v>
      </c>
    </row>
    <row r="19" spans="1:12" ht="17.649999999999999" outlineLevel="1" x14ac:dyDescent="0.5">
      <c r="A19" s="18"/>
      <c r="C19" s="175" t="s">
        <v>576</v>
      </c>
      <c r="D19" s="176"/>
      <c r="E19" s="225"/>
      <c r="F19" s="225"/>
      <c r="G19" s="225"/>
      <c r="H19" s="225"/>
      <c r="I19" s="226"/>
      <c r="K19" s="50" t="s">
        <v>336</v>
      </c>
      <c r="L19" s="197">
        <v>3220700</v>
      </c>
    </row>
    <row r="20" spans="1:12" outlineLevel="1" x14ac:dyDescent="0.35">
      <c r="K20" s="50" t="s">
        <v>767</v>
      </c>
      <c r="L20" s="197">
        <v>21627375</v>
      </c>
    </row>
    <row r="21" spans="1:12" outlineLevel="1" x14ac:dyDescent="0.35">
      <c r="K21" s="50" t="s">
        <v>730</v>
      </c>
      <c r="L21" s="197">
        <v>1616600</v>
      </c>
    </row>
    <row r="22" spans="1:12" outlineLevel="1" x14ac:dyDescent="0.35">
      <c r="K22" s="51" t="s">
        <v>768</v>
      </c>
      <c r="L22" s="300">
        <f>AVERAGE(L13:L21)</f>
        <v>6526213.888888889</v>
      </c>
    </row>
    <row r="23" spans="1:12" outlineLevel="1" x14ac:dyDescent="0.35"/>
    <row r="24" spans="1:12" outlineLevel="1" x14ac:dyDescent="0.35"/>
    <row r="25" spans="1:12" outlineLevel="1" x14ac:dyDescent="0.35"/>
    <row r="26" spans="1:12" outlineLevel="1" x14ac:dyDescent="0.35"/>
    <row r="27" spans="1:12" outlineLevel="1" x14ac:dyDescent="0.35"/>
    <row r="28" spans="1:12" outlineLevel="1" x14ac:dyDescent="0.35"/>
    <row r="29" spans="1:12" outlineLevel="1" x14ac:dyDescent="0.35"/>
    <row r="30" spans="1:12" outlineLevel="1" x14ac:dyDescent="0.35"/>
    <row r="31" spans="1:12" outlineLevel="1" x14ac:dyDescent="0.35"/>
    <row r="32" spans="1:12" outlineLevel="1" x14ac:dyDescent="0.35"/>
    <row r="33" outlineLevel="1" x14ac:dyDescent="0.35"/>
    <row r="34" outlineLevel="1" x14ac:dyDescent="0.35"/>
    <row r="35" outlineLevel="1" x14ac:dyDescent="0.35"/>
    <row r="36" outlineLevel="1" x14ac:dyDescent="0.35"/>
    <row r="37" outlineLevel="1" x14ac:dyDescent="0.35"/>
    <row r="38" outlineLevel="1" x14ac:dyDescent="0.35"/>
    <row r="39" outlineLevel="1" x14ac:dyDescent="0.35"/>
    <row r="40" outlineLevel="1" x14ac:dyDescent="0.35"/>
    <row r="41" outlineLevel="1" x14ac:dyDescent="0.35"/>
    <row r="42" outlineLevel="1" x14ac:dyDescent="0.35"/>
    <row r="43" outlineLevel="1" x14ac:dyDescent="0.35"/>
    <row r="44" outlineLevel="1" x14ac:dyDescent="0.35"/>
    <row r="45" outlineLevel="1" x14ac:dyDescent="0.35"/>
    <row r="46" outlineLevel="1" x14ac:dyDescent="0.35"/>
    <row r="47" outlineLevel="1" x14ac:dyDescent="0.35"/>
    <row r="48" outlineLevel="1" x14ac:dyDescent="0.35"/>
    <row r="49" outlineLevel="1" x14ac:dyDescent="0.35"/>
    <row r="50" outlineLevel="1" x14ac:dyDescent="0.35"/>
    <row r="51" outlineLevel="1" x14ac:dyDescent="0.35"/>
    <row r="52" outlineLevel="1" x14ac:dyDescent="0.35"/>
    <row r="53" outlineLevel="1" x14ac:dyDescent="0.35"/>
    <row r="54" outlineLevel="1" x14ac:dyDescent="0.35"/>
    <row r="55" outlineLevel="1" x14ac:dyDescent="0.35"/>
    <row r="56" outlineLevel="1" x14ac:dyDescent="0.35"/>
    <row r="57" outlineLevel="1" x14ac:dyDescent="0.35"/>
    <row r="58" outlineLevel="1" x14ac:dyDescent="0.35"/>
    <row r="59" outlineLevel="1" x14ac:dyDescent="0.35"/>
    <row r="60" outlineLevel="1" x14ac:dyDescent="0.35"/>
    <row r="61" outlineLevel="1" x14ac:dyDescent="0.35"/>
    <row r="62" outlineLevel="1" x14ac:dyDescent="0.35"/>
    <row r="63" outlineLevel="1" x14ac:dyDescent="0.35"/>
    <row r="64" outlineLevel="1" x14ac:dyDescent="0.35"/>
    <row r="65" spans="1:21" ht="5.0999999999999996" customHeight="1" x14ac:dyDescent="0.35"/>
    <row r="66" spans="1:21" ht="30" customHeight="1" x14ac:dyDescent="0.35">
      <c r="A66" s="1" t="str">
        <f>'Radio Masts'!A65</f>
        <v>Network Group</v>
      </c>
      <c r="B66" s="1" t="str">
        <f>'Radio Masts'!B65</f>
        <v>Route Number</v>
      </c>
      <c r="C66" s="1" t="s">
        <v>81</v>
      </c>
      <c r="D66" s="1" t="s">
        <v>83</v>
      </c>
      <c r="E66" s="1" t="s">
        <v>769</v>
      </c>
      <c r="F66" s="1" t="s">
        <v>770</v>
      </c>
      <c r="G66" s="1" t="s">
        <v>771</v>
      </c>
      <c r="H66" s="1" t="s">
        <v>772</v>
      </c>
      <c r="I66" s="1" t="s">
        <v>773</v>
      </c>
      <c r="J66" s="1" t="s">
        <v>774</v>
      </c>
      <c r="K66" s="1" t="s">
        <v>775</v>
      </c>
      <c r="L66" s="1" t="s">
        <v>776</v>
      </c>
      <c r="M66" s="1" t="s">
        <v>777</v>
      </c>
      <c r="N66" s="1" t="s">
        <v>778</v>
      </c>
      <c r="O66" s="1" t="s">
        <v>779</v>
      </c>
      <c r="P66" s="1" t="s">
        <v>780</v>
      </c>
      <c r="Q66" s="1" t="s">
        <v>781</v>
      </c>
      <c r="R66" s="1" t="s">
        <v>405</v>
      </c>
      <c r="U66" s="273" t="s">
        <v>782</v>
      </c>
    </row>
    <row r="67" spans="1:21" ht="5.0999999999999996" customHeight="1" x14ac:dyDescent="0.35"/>
    <row r="68" spans="1:21" ht="13.9" x14ac:dyDescent="0.4">
      <c r="A68" s="30"/>
      <c r="B68" s="30"/>
      <c r="C68" s="13" t="s">
        <v>57</v>
      </c>
      <c r="D68" s="30"/>
      <c r="E68" s="219">
        <f>SUM(E70:E290)</f>
        <v>4376.88652</v>
      </c>
      <c r="F68" s="219">
        <f t="shared" ref="F68:R68" si="7">SUM(F70:F290)</f>
        <v>2</v>
      </c>
      <c r="G68" s="219">
        <f t="shared" si="7"/>
        <v>10</v>
      </c>
      <c r="H68" s="219">
        <f t="shared" si="7"/>
        <v>60427</v>
      </c>
      <c r="I68" s="219"/>
      <c r="J68" s="219"/>
      <c r="K68" s="219"/>
      <c r="L68" s="185">
        <f t="shared" si="7"/>
        <v>15097712.175000001</v>
      </c>
      <c r="M68" s="185">
        <f t="shared" si="7"/>
        <v>116304473.49062502</v>
      </c>
      <c r="N68" s="185">
        <f t="shared" si="7"/>
        <v>13272757.115625</v>
      </c>
      <c r="O68" s="185">
        <f t="shared" si="7"/>
        <v>15097712.17499999</v>
      </c>
      <c r="P68" s="185">
        <f t="shared" si="7"/>
        <v>116304473.49062504</v>
      </c>
      <c r="Q68" s="185">
        <f t="shared" si="7"/>
        <v>13272757.115624998</v>
      </c>
      <c r="R68" s="215">
        <f t="shared" si="7"/>
        <v>144674942.78124997</v>
      </c>
    </row>
    <row r="69" spans="1:21" ht="5.0999999999999996" customHeight="1" x14ac:dyDescent="0.35"/>
    <row r="70" spans="1:21" ht="13.9" x14ac:dyDescent="0.4">
      <c r="A70" s="58" t="str">
        <f>'Radio Masts'!A69</f>
        <v>EGR</v>
      </c>
      <c r="B70" s="58">
        <f>'Radio Masts'!B69</f>
        <v>1</v>
      </c>
      <c r="C70" t="str">
        <f>'Radio Masts'!C69</f>
        <v>Avon Yard to West Merredin</v>
      </c>
      <c r="D70" s="204">
        <f>'DORC build-up'!I13</f>
        <v>1.3</v>
      </c>
      <c r="E70" s="232">
        <f>IF(A70="Non-operational",0,CRC!F13)</f>
        <v>181.9222</v>
      </c>
      <c r="F70" s="197"/>
      <c r="G70" s="197">
        <v>2</v>
      </c>
      <c r="H70" s="197">
        <v>0</v>
      </c>
      <c r="I70" s="269">
        <f t="shared" ref="I70:I133" si="8">$I$14</f>
        <v>7189386.75</v>
      </c>
      <c r="J70" s="269">
        <f t="shared" ref="J70:J133" si="9">$I$16</f>
        <v>9379393.0234375019</v>
      </c>
      <c r="K70" s="269">
        <f t="shared" ref="K70:K133" si="10">$I$18</f>
        <v>215.578125</v>
      </c>
      <c r="L70" s="200">
        <f t="shared" ref="L70:L133" si="11">F70*I70*$D70</f>
        <v>0</v>
      </c>
      <c r="M70" s="200">
        <f t="shared" ref="M70:M133" si="12">G70*J70*$D70</f>
        <v>24386421.860937506</v>
      </c>
      <c r="N70" s="238">
        <f t="shared" ref="N70:N133" si="13">H70*K70*$D70</f>
        <v>0</v>
      </c>
      <c r="O70" s="238">
        <f t="shared" ref="O70:O133" si="14">L$68*$E70/$E$68</f>
        <v>627525.75404737366</v>
      </c>
      <c r="P70" s="238">
        <f t="shared" ref="P70:P133" si="15">M$68*$E70/$E$68</f>
        <v>4834113.3795847613</v>
      </c>
      <c r="Q70" s="238">
        <f t="shared" ref="Q70:Q133" si="16">N$68*$E70/$E$68</f>
        <v>551672.78463965165</v>
      </c>
      <c r="R70" s="187">
        <f>SUM(O70:Q70)</f>
        <v>6013311.9182717865</v>
      </c>
    </row>
    <row r="71" spans="1:21" ht="13.9" x14ac:dyDescent="0.4">
      <c r="A71" s="58" t="str">
        <f>'Radio Masts'!A70</f>
        <v>EGR</v>
      </c>
      <c r="B71" s="58">
        <f>'Radio Masts'!B70</f>
        <v>1</v>
      </c>
      <c r="C71" t="str">
        <f>'Radio Masts'!C70</f>
        <v>West Merredin</v>
      </c>
      <c r="D71" s="204">
        <f>'DORC build-up'!I14</f>
        <v>1.3</v>
      </c>
      <c r="E71" s="232">
        <f>IF(A71="Non-operational",0,CRC!F14)</f>
        <v>4.5090000000000003</v>
      </c>
      <c r="F71" s="197"/>
      <c r="G71" s="197"/>
      <c r="H71" s="197">
        <v>0</v>
      </c>
      <c r="I71" s="269">
        <f t="shared" si="8"/>
        <v>7189386.75</v>
      </c>
      <c r="J71" s="269">
        <f t="shared" si="9"/>
        <v>9379393.0234375019</v>
      </c>
      <c r="K71" s="269">
        <f t="shared" si="10"/>
        <v>215.578125</v>
      </c>
      <c r="L71" s="200">
        <f t="shared" si="11"/>
        <v>0</v>
      </c>
      <c r="M71" s="200">
        <f t="shared" si="12"/>
        <v>0</v>
      </c>
      <c r="N71" s="238">
        <f t="shared" si="13"/>
        <v>0</v>
      </c>
      <c r="O71" s="238">
        <f t="shared" si="14"/>
        <v>15553.426822012971</v>
      </c>
      <c r="P71" s="238">
        <f t="shared" si="15"/>
        <v>119815.0485677267</v>
      </c>
      <c r="Q71" s="238">
        <f t="shared" si="16"/>
        <v>13673.38667815247</v>
      </c>
      <c r="R71" s="187">
        <f t="shared" ref="R71:R134" si="17">SUM(O71:Q71)</f>
        <v>149041.86206789216</v>
      </c>
    </row>
    <row r="72" spans="1:21" ht="13.9" x14ac:dyDescent="0.4">
      <c r="A72" s="58" t="str">
        <f>'Radio Masts'!A71</f>
        <v>EGR</v>
      </c>
      <c r="B72" s="58">
        <f>'Radio Masts'!B71</f>
        <v>1</v>
      </c>
      <c r="C72" t="str">
        <f>'Radio Masts'!C71</f>
        <v>West Merredin to Merredin</v>
      </c>
      <c r="D72" s="204">
        <f>'DORC build-up'!I15</f>
        <v>1.3</v>
      </c>
      <c r="E72" s="232">
        <f>IF(A72="Non-operational",0,CRC!F15)</f>
        <v>2.5297999999999998</v>
      </c>
      <c r="F72" s="197"/>
      <c r="G72" s="197"/>
      <c r="H72" s="197">
        <v>0</v>
      </c>
      <c r="I72" s="269">
        <f t="shared" si="8"/>
        <v>7189386.75</v>
      </c>
      <c r="J72" s="269">
        <f t="shared" si="9"/>
        <v>9379393.0234375019</v>
      </c>
      <c r="K72" s="269">
        <f t="shared" si="10"/>
        <v>215.578125</v>
      </c>
      <c r="L72" s="200">
        <f t="shared" si="11"/>
        <v>0</v>
      </c>
      <c r="M72" s="200">
        <f t="shared" si="12"/>
        <v>0</v>
      </c>
      <c r="N72" s="238">
        <f t="shared" si="13"/>
        <v>0</v>
      </c>
      <c r="O72" s="238">
        <f t="shared" si="14"/>
        <v>8726.3382511262826</v>
      </c>
      <c r="P72" s="238">
        <f t="shared" si="15"/>
        <v>67222.911924292523</v>
      </c>
      <c r="Q72" s="238">
        <f t="shared" si="16"/>
        <v>7671.5310752694868</v>
      </c>
      <c r="R72" s="187">
        <f t="shared" si="17"/>
        <v>83620.781250688291</v>
      </c>
    </row>
    <row r="73" spans="1:21" ht="13.9" x14ac:dyDescent="0.4">
      <c r="A73" s="58" t="str">
        <f>'Radio Masts'!A72</f>
        <v>EGR</v>
      </c>
      <c r="B73" s="58">
        <f>'Radio Masts'!B72</f>
        <v>1</v>
      </c>
      <c r="C73" t="str">
        <f>'Radio Masts'!C72</f>
        <v>Merredin</v>
      </c>
      <c r="D73" s="204">
        <f>'DORC build-up'!I16</f>
        <v>1.3</v>
      </c>
      <c r="E73" s="232">
        <f>IF(A73="Non-operational",0,CRC!F16)</f>
        <v>3.6720000000000002</v>
      </c>
      <c r="F73" s="197"/>
      <c r="G73" s="197"/>
      <c r="H73" s="197">
        <v>0</v>
      </c>
      <c r="I73" s="269">
        <f t="shared" si="8"/>
        <v>7189386.75</v>
      </c>
      <c r="J73" s="269">
        <f t="shared" si="9"/>
        <v>9379393.0234375019</v>
      </c>
      <c r="K73" s="269">
        <f t="shared" si="10"/>
        <v>215.578125</v>
      </c>
      <c r="L73" s="200">
        <f t="shared" si="11"/>
        <v>0</v>
      </c>
      <c r="M73" s="200">
        <f t="shared" si="12"/>
        <v>0</v>
      </c>
      <c r="N73" s="238">
        <f t="shared" si="13"/>
        <v>0</v>
      </c>
      <c r="O73" s="238">
        <f t="shared" si="14"/>
        <v>12666.263759244093</v>
      </c>
      <c r="P73" s="238">
        <f t="shared" si="15"/>
        <v>97573.931767729518</v>
      </c>
      <c r="Q73" s="238">
        <f t="shared" si="16"/>
        <v>11135.213103166083</v>
      </c>
      <c r="R73" s="187">
        <f t="shared" si="17"/>
        <v>121375.40863013969</v>
      </c>
    </row>
    <row r="74" spans="1:21" ht="13.9" x14ac:dyDescent="0.4">
      <c r="A74" s="58" t="str">
        <f>'Radio Masts'!A73</f>
        <v>EGR</v>
      </c>
      <c r="B74" s="58">
        <f>'Radio Masts'!B73</f>
        <v>1</v>
      </c>
      <c r="C74" t="str">
        <f>'Radio Masts'!C73</f>
        <v>Merredin to Southern Cross</v>
      </c>
      <c r="D74" s="204">
        <f>'DORC build-up'!I17</f>
        <v>1.4</v>
      </c>
      <c r="E74" s="232">
        <f>IF(A74="Non-operational",0,CRC!F17)</f>
        <v>131.96799999999999</v>
      </c>
      <c r="F74" s="197"/>
      <c r="G74" s="197"/>
      <c r="H74" s="197">
        <v>0</v>
      </c>
      <c r="I74" s="269">
        <f t="shared" si="8"/>
        <v>7189386.75</v>
      </c>
      <c r="J74" s="269">
        <f t="shared" si="9"/>
        <v>9379393.0234375019</v>
      </c>
      <c r="K74" s="269">
        <f t="shared" si="10"/>
        <v>215.578125</v>
      </c>
      <c r="L74" s="200">
        <f t="shared" si="11"/>
        <v>0</v>
      </c>
      <c r="M74" s="200">
        <f t="shared" si="12"/>
        <v>0</v>
      </c>
      <c r="N74" s="238">
        <f t="shared" si="13"/>
        <v>0</v>
      </c>
      <c r="O74" s="238">
        <f t="shared" si="14"/>
        <v>455212.82564812759</v>
      </c>
      <c r="P74" s="238">
        <f t="shared" si="15"/>
        <v>3506709.3212210587</v>
      </c>
      <c r="Q74" s="238">
        <f t="shared" si="16"/>
        <v>400188.39945496229</v>
      </c>
      <c r="R74" s="187">
        <f t="shared" si="17"/>
        <v>4362110.5463241488</v>
      </c>
    </row>
    <row r="75" spans="1:21" ht="13.9" x14ac:dyDescent="0.4">
      <c r="A75" s="58" t="str">
        <f>'Radio Masts'!A74</f>
        <v>EGR</v>
      </c>
      <c r="B75" s="58">
        <f>'Radio Masts'!B74</f>
        <v>1</v>
      </c>
      <c r="C75" t="str">
        <f>'Radio Masts'!C74</f>
        <v>Southern Cross</v>
      </c>
      <c r="D75" s="204">
        <f>'DORC build-up'!I18</f>
        <v>0</v>
      </c>
      <c r="E75" s="232">
        <f>IF(A75="Non-operational",0,CRC!F18)</f>
        <v>0</v>
      </c>
      <c r="F75" s="197"/>
      <c r="G75" s="197"/>
      <c r="H75" s="197">
        <v>0</v>
      </c>
      <c r="I75" s="269">
        <f t="shared" si="8"/>
        <v>7189386.75</v>
      </c>
      <c r="J75" s="269">
        <f t="shared" si="9"/>
        <v>9379393.0234375019</v>
      </c>
      <c r="K75" s="269">
        <f t="shared" si="10"/>
        <v>215.578125</v>
      </c>
      <c r="L75" s="200">
        <f t="shared" si="11"/>
        <v>0</v>
      </c>
      <c r="M75" s="200">
        <f t="shared" si="12"/>
        <v>0</v>
      </c>
      <c r="N75" s="238">
        <f t="shared" si="13"/>
        <v>0</v>
      </c>
      <c r="O75" s="238">
        <f t="shared" si="14"/>
        <v>0</v>
      </c>
      <c r="P75" s="238">
        <f t="shared" si="15"/>
        <v>0</v>
      </c>
      <c r="Q75" s="238">
        <f t="shared" si="16"/>
        <v>0</v>
      </c>
      <c r="R75" s="187">
        <f t="shared" si="17"/>
        <v>0</v>
      </c>
    </row>
    <row r="76" spans="1:21" ht="13.9" x14ac:dyDescent="0.4">
      <c r="A76" s="58" t="str">
        <f>'Radio Masts'!A75</f>
        <v>EGR</v>
      </c>
      <c r="B76" s="58">
        <f>'Radio Masts'!B75</f>
        <v>1</v>
      </c>
      <c r="C76" t="str">
        <f>'Radio Masts'!C75</f>
        <v>Southern Cross to Koolyanobbing East</v>
      </c>
      <c r="D76" s="204">
        <f>'DORC build-up'!I19</f>
        <v>1.4</v>
      </c>
      <c r="E76" s="232">
        <f>IF(A76="Non-operational",0,CRC!F19)</f>
        <v>60.7363</v>
      </c>
      <c r="F76" s="197"/>
      <c r="G76" s="197"/>
      <c r="H76" s="197">
        <v>0</v>
      </c>
      <c r="I76" s="269">
        <f t="shared" si="8"/>
        <v>7189386.75</v>
      </c>
      <c r="J76" s="269">
        <f t="shared" si="9"/>
        <v>9379393.0234375019</v>
      </c>
      <c r="K76" s="269">
        <f t="shared" si="10"/>
        <v>215.578125</v>
      </c>
      <c r="L76" s="200">
        <f t="shared" si="11"/>
        <v>0</v>
      </c>
      <c r="M76" s="200">
        <f t="shared" si="12"/>
        <v>0</v>
      </c>
      <c r="N76" s="238">
        <f t="shared" si="13"/>
        <v>0</v>
      </c>
      <c r="O76" s="238">
        <f t="shared" si="14"/>
        <v>209504.90075179114</v>
      </c>
      <c r="P76" s="238">
        <f t="shared" si="15"/>
        <v>1613910.564276784</v>
      </c>
      <c r="Q76" s="238">
        <f t="shared" si="16"/>
        <v>184180.7308272947</v>
      </c>
      <c r="R76" s="187">
        <f t="shared" si="17"/>
        <v>2007596.1958558699</v>
      </c>
    </row>
    <row r="77" spans="1:21" ht="13.9" x14ac:dyDescent="0.4">
      <c r="A77" s="58" t="str">
        <f>'Radio Masts'!A76</f>
        <v>EGR</v>
      </c>
      <c r="B77" s="58">
        <f>'Radio Masts'!B76</f>
        <v>1</v>
      </c>
      <c r="C77" t="str">
        <f>'Radio Masts'!C76</f>
        <v>Koolyanobbing East to Mount Walton</v>
      </c>
      <c r="D77" s="204">
        <f>'DORC build-up'!I20</f>
        <v>1.4</v>
      </c>
      <c r="E77" s="232">
        <f>IF(A77="Non-operational",0,CRC!F20)</f>
        <v>85.379300000000001</v>
      </c>
      <c r="F77" s="197"/>
      <c r="G77" s="197"/>
      <c r="H77" s="197">
        <v>0</v>
      </c>
      <c r="I77" s="269">
        <f t="shared" si="8"/>
        <v>7189386.75</v>
      </c>
      <c r="J77" s="269">
        <f t="shared" si="9"/>
        <v>9379393.0234375019</v>
      </c>
      <c r="K77" s="269">
        <f t="shared" si="10"/>
        <v>215.578125</v>
      </c>
      <c r="L77" s="200">
        <f t="shared" si="11"/>
        <v>0</v>
      </c>
      <c r="M77" s="200">
        <f t="shared" si="12"/>
        <v>0</v>
      </c>
      <c r="N77" s="238">
        <f t="shared" si="13"/>
        <v>0</v>
      </c>
      <c r="O77" s="238">
        <f t="shared" si="14"/>
        <v>294508.91431907116</v>
      </c>
      <c r="P77" s="238">
        <f t="shared" si="15"/>
        <v>2268734.7474336899</v>
      </c>
      <c r="Q77" s="238">
        <f t="shared" si="16"/>
        <v>258909.77671545424</v>
      </c>
      <c r="R77" s="187">
        <f t="shared" si="17"/>
        <v>2822153.4384682151</v>
      </c>
    </row>
    <row r="78" spans="1:21" ht="13.9" x14ac:dyDescent="0.4">
      <c r="A78" s="58" t="str">
        <f>'Radio Masts'!A77</f>
        <v>EGR</v>
      </c>
      <c r="B78" s="58">
        <f>'Radio Masts'!B77</f>
        <v>1</v>
      </c>
      <c r="C78" t="str">
        <f>'Radio Masts'!C77</f>
        <v>Mount Walton to West Kalgoorlie West</v>
      </c>
      <c r="D78" s="204">
        <f>'DORC build-up'!I21</f>
        <v>1.4</v>
      </c>
      <c r="E78" s="232">
        <f>IF(A78="Non-operational",0,CRC!F21)</f>
        <v>115.663</v>
      </c>
      <c r="F78" s="197"/>
      <c r="G78" s="197"/>
      <c r="H78" s="197">
        <v>0</v>
      </c>
      <c r="I78" s="269">
        <f t="shared" si="8"/>
        <v>7189386.75</v>
      </c>
      <c r="J78" s="269">
        <f t="shared" si="9"/>
        <v>9379393.0234375019</v>
      </c>
      <c r="K78" s="269">
        <f t="shared" si="10"/>
        <v>215.578125</v>
      </c>
      <c r="L78" s="200">
        <f t="shared" si="11"/>
        <v>0</v>
      </c>
      <c r="M78" s="200">
        <f t="shared" si="12"/>
        <v>0</v>
      </c>
      <c r="N78" s="238">
        <f t="shared" si="13"/>
        <v>0</v>
      </c>
      <c r="O78" s="238">
        <f t="shared" si="14"/>
        <v>398970.06132501352</v>
      </c>
      <c r="P78" s="238">
        <f t="shared" si="15"/>
        <v>3073445.9885759526</v>
      </c>
      <c r="Q78" s="238">
        <f t="shared" si="16"/>
        <v>350744.05042252142</v>
      </c>
      <c r="R78" s="187">
        <f t="shared" si="17"/>
        <v>3823160.1003234875</v>
      </c>
    </row>
    <row r="79" spans="1:21" ht="13.9" x14ac:dyDescent="0.4">
      <c r="A79" s="58" t="str">
        <f>'Radio Masts'!A78</f>
        <v>EGR</v>
      </c>
      <c r="B79" s="58">
        <f>'Radio Masts'!B78</f>
        <v>1</v>
      </c>
      <c r="C79" t="str">
        <f>'Radio Masts'!C78</f>
        <v>West Kalgoorlie West to West Kalgoorlie</v>
      </c>
      <c r="D79" s="204">
        <f>'DORC build-up'!I22</f>
        <v>1.4</v>
      </c>
      <c r="E79" s="232">
        <f>IF(A79="Non-operational",0,CRC!F22)</f>
        <v>7.9610000000000003</v>
      </c>
      <c r="F79" s="197"/>
      <c r="G79" s="197"/>
      <c r="H79" s="197">
        <v>0</v>
      </c>
      <c r="I79" s="269">
        <f t="shared" si="8"/>
        <v>7189386.75</v>
      </c>
      <c r="J79" s="269">
        <f t="shared" si="9"/>
        <v>9379393.0234375019</v>
      </c>
      <c r="K79" s="269">
        <f t="shared" si="10"/>
        <v>215.578125</v>
      </c>
      <c r="L79" s="200">
        <f t="shared" si="11"/>
        <v>0</v>
      </c>
      <c r="M79" s="200">
        <f t="shared" si="12"/>
        <v>0</v>
      </c>
      <c r="N79" s="238">
        <f t="shared" si="13"/>
        <v>0</v>
      </c>
      <c r="O79" s="238">
        <f t="shared" si="14"/>
        <v>27460.818569537649</v>
      </c>
      <c r="P79" s="238">
        <f t="shared" si="15"/>
        <v>211543.04760427415</v>
      </c>
      <c r="Q79" s="238">
        <f t="shared" si="16"/>
        <v>24141.45738407004</v>
      </c>
      <c r="R79" s="187">
        <f t="shared" si="17"/>
        <v>263145.32355788187</v>
      </c>
    </row>
    <row r="80" spans="1:21" ht="13.9" x14ac:dyDescent="0.4">
      <c r="A80" s="58" t="str">
        <f>'Radio Masts'!A79</f>
        <v>EGR</v>
      </c>
      <c r="B80" s="58">
        <f>'Radio Masts'!B79</f>
        <v>1</v>
      </c>
      <c r="C80" t="str">
        <f>'Radio Masts'!C79</f>
        <v>West Kalgoorlie</v>
      </c>
      <c r="D80" s="204">
        <f>'DORC build-up'!I23</f>
        <v>1.4</v>
      </c>
      <c r="E80" s="232">
        <f>IF(A80="Non-operational",0,CRC!F23)</f>
        <v>3.214</v>
      </c>
      <c r="F80" s="197"/>
      <c r="G80" s="197"/>
      <c r="H80" s="197">
        <v>0</v>
      </c>
      <c r="I80" s="269">
        <f t="shared" si="8"/>
        <v>7189386.75</v>
      </c>
      <c r="J80" s="269">
        <f t="shared" si="9"/>
        <v>9379393.0234375019</v>
      </c>
      <c r="K80" s="269">
        <f t="shared" si="10"/>
        <v>215.578125</v>
      </c>
      <c r="L80" s="200">
        <f t="shared" si="11"/>
        <v>0</v>
      </c>
      <c r="M80" s="200">
        <f t="shared" si="12"/>
        <v>0</v>
      </c>
      <c r="N80" s="238">
        <f t="shared" si="13"/>
        <v>0</v>
      </c>
      <c r="O80" s="238">
        <f t="shared" si="14"/>
        <v>11086.43020757367</v>
      </c>
      <c r="P80" s="238">
        <f t="shared" si="15"/>
        <v>85403.762718268699</v>
      </c>
      <c r="Q80" s="238">
        <f t="shared" si="16"/>
        <v>9746.3439307123626</v>
      </c>
      <c r="R80" s="187">
        <f t="shared" si="17"/>
        <v>106236.53685655473</v>
      </c>
    </row>
    <row r="81" spans="1:18" ht="13.9" x14ac:dyDescent="0.4">
      <c r="A81" s="58" t="str">
        <f>'Radio Masts'!A80</f>
        <v>EGR</v>
      </c>
      <c r="B81" s="58">
        <f>'Radio Masts'!B80</f>
        <v>1</v>
      </c>
      <c r="C81" t="str">
        <f>'Radio Masts'!C80</f>
        <v>West Kalgoorlie to Kalgoorlie</v>
      </c>
      <c r="D81" s="204">
        <f>'DORC build-up'!I24</f>
        <v>1.4</v>
      </c>
      <c r="E81" s="232">
        <f>IF(A81="Non-operational",0,CRC!F24)</f>
        <v>4.9400000000000004</v>
      </c>
      <c r="F81" s="197"/>
      <c r="G81" s="197">
        <v>1</v>
      </c>
      <c r="H81" s="197">
        <v>0</v>
      </c>
      <c r="I81" s="269">
        <f t="shared" si="8"/>
        <v>7189386.75</v>
      </c>
      <c r="J81" s="269">
        <f t="shared" si="9"/>
        <v>9379393.0234375019</v>
      </c>
      <c r="K81" s="269">
        <f t="shared" si="10"/>
        <v>215.578125</v>
      </c>
      <c r="L81" s="200">
        <f t="shared" si="11"/>
        <v>0</v>
      </c>
      <c r="M81" s="200">
        <f t="shared" si="12"/>
        <v>13131150.232812501</v>
      </c>
      <c r="N81" s="238">
        <f t="shared" si="13"/>
        <v>0</v>
      </c>
      <c r="O81" s="238">
        <f t="shared" si="14"/>
        <v>17040.12608133601</v>
      </c>
      <c r="P81" s="238">
        <f t="shared" si="15"/>
        <v>131267.76223654245</v>
      </c>
      <c r="Q81" s="238">
        <f t="shared" si="16"/>
        <v>14980.379283671147</v>
      </c>
      <c r="R81" s="187">
        <f t="shared" si="17"/>
        <v>163288.2676015496</v>
      </c>
    </row>
    <row r="82" spans="1:18" ht="13.9" x14ac:dyDescent="0.4">
      <c r="A82" s="58" t="str">
        <f>'Radio Masts'!A81</f>
        <v>EGR</v>
      </c>
      <c r="B82" s="58">
        <f>'Radio Masts'!B81</f>
        <v>1</v>
      </c>
      <c r="C82" t="str">
        <f>'Radio Masts'!C81</f>
        <v>Kalgoorlie</v>
      </c>
      <c r="D82" s="204">
        <f>'DORC build-up'!I25</f>
        <v>1.4</v>
      </c>
      <c r="E82" s="232">
        <f>IF(A82="Non-operational",0,CRC!F25)</f>
        <v>1.0149999999999999</v>
      </c>
      <c r="F82" s="197"/>
      <c r="G82" s="197"/>
      <c r="H82" s="197">
        <v>0</v>
      </c>
      <c r="I82" s="269">
        <f t="shared" si="8"/>
        <v>7189386.75</v>
      </c>
      <c r="J82" s="269">
        <f t="shared" si="9"/>
        <v>9379393.0234375019</v>
      </c>
      <c r="K82" s="269">
        <f t="shared" si="10"/>
        <v>215.578125</v>
      </c>
      <c r="L82" s="200">
        <f t="shared" si="11"/>
        <v>0</v>
      </c>
      <c r="M82" s="200">
        <f t="shared" si="12"/>
        <v>0</v>
      </c>
      <c r="N82" s="238">
        <f t="shared" si="13"/>
        <v>0</v>
      </c>
      <c r="O82" s="238">
        <f t="shared" si="14"/>
        <v>3501.1595086145849</v>
      </c>
      <c r="P82" s="238">
        <f t="shared" si="15"/>
        <v>26971.007827953556</v>
      </c>
      <c r="Q82" s="238">
        <f t="shared" si="16"/>
        <v>3077.9524236692741</v>
      </c>
      <c r="R82" s="187">
        <f t="shared" si="17"/>
        <v>33550.119760237416</v>
      </c>
    </row>
    <row r="83" spans="1:18" ht="13.9" x14ac:dyDescent="0.4">
      <c r="A83" s="58" t="str">
        <f>'Radio Masts'!A82</f>
        <v>EGR</v>
      </c>
      <c r="B83" s="58">
        <f>'Radio Masts'!B82</f>
        <v>1</v>
      </c>
      <c r="C83" t="str">
        <f>'Radio Masts'!C82</f>
        <v>Kalgoorlie to Parkeston (border)</v>
      </c>
      <c r="D83" s="204">
        <f>'DORC build-up'!I26</f>
        <v>1.4</v>
      </c>
      <c r="E83" s="232">
        <f>IF(A83="Non-operational",0,CRC!F26)</f>
        <v>0.495</v>
      </c>
      <c r="F83" s="197"/>
      <c r="G83" s="197"/>
      <c r="H83" s="197">
        <v>0</v>
      </c>
      <c r="I83" s="269">
        <f t="shared" si="8"/>
        <v>7189386.75</v>
      </c>
      <c r="J83" s="269">
        <f t="shared" si="9"/>
        <v>9379393.0234375019</v>
      </c>
      <c r="K83" s="269">
        <f t="shared" si="10"/>
        <v>215.578125</v>
      </c>
      <c r="L83" s="200">
        <f t="shared" si="11"/>
        <v>0</v>
      </c>
      <c r="M83" s="200">
        <f t="shared" si="12"/>
        <v>0</v>
      </c>
      <c r="N83" s="238">
        <f t="shared" si="13"/>
        <v>0</v>
      </c>
      <c r="O83" s="238">
        <f t="shared" si="14"/>
        <v>1707.4620263686891</v>
      </c>
      <c r="P83" s="238">
        <f t="shared" si="15"/>
        <v>13153.348645159615</v>
      </c>
      <c r="Q83" s="238">
        <f t="shared" si="16"/>
        <v>1501.0703938091533</v>
      </c>
      <c r="R83" s="187">
        <f t="shared" si="17"/>
        <v>16361.881065337457</v>
      </c>
    </row>
    <row r="84" spans="1:18" ht="13.9" x14ac:dyDescent="0.4">
      <c r="A84" s="58" t="str">
        <f>'Radio Masts'!A83</f>
        <v>Metro</v>
      </c>
      <c r="B84" s="58">
        <f>'Radio Masts'!B83</f>
        <v>2</v>
      </c>
      <c r="C84" t="str">
        <f>'Radio Masts'!C83</f>
        <v>Forrestfield South to Kewdale</v>
      </c>
      <c r="D84" s="204">
        <f>'DORC build-up'!I27</f>
        <v>1</v>
      </c>
      <c r="E84" s="232">
        <f>IF(A84="Non-operational",0,CRC!F27)</f>
        <v>3.0670000000000002</v>
      </c>
      <c r="F84" s="197"/>
      <c r="G84" s="197"/>
      <c r="H84" s="197">
        <v>0</v>
      </c>
      <c r="I84" s="269">
        <f t="shared" si="8"/>
        <v>7189386.75</v>
      </c>
      <c r="J84" s="269">
        <f t="shared" si="9"/>
        <v>9379393.0234375019</v>
      </c>
      <c r="K84" s="269">
        <f t="shared" si="10"/>
        <v>215.578125</v>
      </c>
      <c r="L84" s="200">
        <f t="shared" si="11"/>
        <v>0</v>
      </c>
      <c r="M84" s="200">
        <f t="shared" si="12"/>
        <v>0</v>
      </c>
      <c r="N84" s="238">
        <f t="shared" si="13"/>
        <v>0</v>
      </c>
      <c r="O84" s="238">
        <f t="shared" si="14"/>
        <v>10579.365727015696</v>
      </c>
      <c r="P84" s="238">
        <f t="shared" si="15"/>
        <v>81497.616756978881</v>
      </c>
      <c r="Q84" s="238">
        <f t="shared" si="16"/>
        <v>9300.5715107326741</v>
      </c>
      <c r="R84" s="187">
        <f t="shared" si="17"/>
        <v>101377.55399472725</v>
      </c>
    </row>
    <row r="85" spans="1:18" ht="13.9" x14ac:dyDescent="0.4">
      <c r="A85" s="58" t="str">
        <f>'Radio Masts'!A84</f>
        <v>LBL</v>
      </c>
      <c r="B85" s="58">
        <f>'Radio Masts'!B84</f>
        <v>3</v>
      </c>
      <c r="C85" t="str">
        <f>'Radio Masts'!C84</f>
        <v>Kalgoorlie to Menzies</v>
      </c>
      <c r="D85" s="204">
        <f>'DORC build-up'!I28</f>
        <v>1.5</v>
      </c>
      <c r="E85" s="232">
        <f>IF(A85="Non-operational",0,CRC!F28)</f>
        <v>131.691</v>
      </c>
      <c r="F85" s="197"/>
      <c r="G85" s="197"/>
      <c r="H85" s="197">
        <v>0</v>
      </c>
      <c r="I85" s="269">
        <f t="shared" si="8"/>
        <v>7189386.75</v>
      </c>
      <c r="J85" s="269">
        <f t="shared" si="9"/>
        <v>9379393.0234375019</v>
      </c>
      <c r="K85" s="269">
        <f t="shared" si="10"/>
        <v>215.578125</v>
      </c>
      <c r="L85" s="200">
        <f t="shared" si="11"/>
        <v>0</v>
      </c>
      <c r="M85" s="200">
        <f t="shared" si="12"/>
        <v>0</v>
      </c>
      <c r="N85" s="238">
        <f t="shared" si="13"/>
        <v>0</v>
      </c>
      <c r="O85" s="238">
        <f t="shared" si="14"/>
        <v>454257.33679700823</v>
      </c>
      <c r="P85" s="238">
        <f t="shared" si="15"/>
        <v>3499348.7604640704</v>
      </c>
      <c r="Q85" s="238">
        <f t="shared" si="16"/>
        <v>399348.40652751765</v>
      </c>
      <c r="R85" s="187">
        <f t="shared" si="17"/>
        <v>4352954.503788596</v>
      </c>
    </row>
    <row r="86" spans="1:18" ht="13.9" x14ac:dyDescent="0.4">
      <c r="A86" s="58" t="str">
        <f>'Radio Masts'!A85</f>
        <v>LBL</v>
      </c>
      <c r="B86" s="58">
        <f>'Radio Masts'!B85</f>
        <v>3</v>
      </c>
      <c r="C86" t="str">
        <f>'Radio Masts'!C85</f>
        <v>Menzies</v>
      </c>
      <c r="D86" s="204">
        <f>'DORC build-up'!I29</f>
        <v>0</v>
      </c>
      <c r="E86" s="232">
        <f>IF(A86="Non-operational",0,CRC!F29)</f>
        <v>0</v>
      </c>
      <c r="F86" s="197"/>
      <c r="G86" s="197"/>
      <c r="H86" s="197">
        <v>0</v>
      </c>
      <c r="I86" s="269">
        <f t="shared" si="8"/>
        <v>7189386.75</v>
      </c>
      <c r="J86" s="269">
        <f t="shared" si="9"/>
        <v>9379393.0234375019</v>
      </c>
      <c r="K86" s="269">
        <f t="shared" si="10"/>
        <v>215.578125</v>
      </c>
      <c r="L86" s="200">
        <f t="shared" si="11"/>
        <v>0</v>
      </c>
      <c r="M86" s="200">
        <f t="shared" si="12"/>
        <v>0</v>
      </c>
      <c r="N86" s="238">
        <f t="shared" si="13"/>
        <v>0</v>
      </c>
      <c r="O86" s="238">
        <f t="shared" si="14"/>
        <v>0</v>
      </c>
      <c r="P86" s="238">
        <f t="shared" si="15"/>
        <v>0</v>
      </c>
      <c r="Q86" s="238">
        <f t="shared" si="16"/>
        <v>0</v>
      </c>
      <c r="R86" s="187">
        <f t="shared" si="17"/>
        <v>0</v>
      </c>
    </row>
    <row r="87" spans="1:18" ht="13.9" x14ac:dyDescent="0.4">
      <c r="A87" s="58" t="str">
        <f>'Radio Masts'!A86</f>
        <v>LBL</v>
      </c>
      <c r="B87" s="58">
        <f>'Radio Masts'!B86</f>
        <v>3</v>
      </c>
      <c r="C87" t="str">
        <f>'Radio Masts'!C86</f>
        <v>Menzies to Malcolm</v>
      </c>
      <c r="D87" s="204">
        <f>'DORC build-up'!I30</f>
        <v>1.5</v>
      </c>
      <c r="E87" s="232">
        <f>IF(A87="Non-operational",0,CRC!F30)</f>
        <v>106.578</v>
      </c>
      <c r="F87" s="197"/>
      <c r="G87" s="197"/>
      <c r="H87" s="197">
        <v>0</v>
      </c>
      <c r="I87" s="269">
        <f t="shared" si="8"/>
        <v>7189386.75</v>
      </c>
      <c r="J87" s="269">
        <f t="shared" si="9"/>
        <v>9379393.0234375019</v>
      </c>
      <c r="K87" s="269">
        <f t="shared" si="10"/>
        <v>215.578125</v>
      </c>
      <c r="L87" s="200">
        <f t="shared" si="11"/>
        <v>0</v>
      </c>
      <c r="M87" s="200">
        <f t="shared" si="12"/>
        <v>0</v>
      </c>
      <c r="N87" s="238">
        <f t="shared" si="13"/>
        <v>0</v>
      </c>
      <c r="O87" s="238">
        <f t="shared" si="14"/>
        <v>367632.0966592367</v>
      </c>
      <c r="P87" s="238">
        <f t="shared" si="15"/>
        <v>2832035.5391996396</v>
      </c>
      <c r="Q87" s="238">
        <f t="shared" si="16"/>
        <v>323194.10188159993</v>
      </c>
      <c r="R87" s="187">
        <f t="shared" si="17"/>
        <v>3522861.7377404762</v>
      </c>
    </row>
    <row r="88" spans="1:18" ht="13.9" x14ac:dyDescent="0.4">
      <c r="A88" s="58" t="str">
        <f>'Radio Masts'!A87</f>
        <v>LBL</v>
      </c>
      <c r="B88" s="58">
        <f>'Radio Masts'!B87</f>
        <v>3</v>
      </c>
      <c r="C88" t="str">
        <f>'Radio Masts'!C87</f>
        <v>Malcolm</v>
      </c>
      <c r="D88" s="204">
        <f>'DORC build-up'!I31</f>
        <v>0</v>
      </c>
      <c r="E88" s="232">
        <f>IF(A88="Non-operational",0,CRC!F31)</f>
        <v>0</v>
      </c>
      <c r="F88" s="197"/>
      <c r="G88" s="197"/>
      <c r="H88" s="197">
        <v>0</v>
      </c>
      <c r="I88" s="269">
        <f t="shared" si="8"/>
        <v>7189386.75</v>
      </c>
      <c r="J88" s="269">
        <f t="shared" si="9"/>
        <v>9379393.0234375019</v>
      </c>
      <c r="K88" s="269">
        <f t="shared" si="10"/>
        <v>215.578125</v>
      </c>
      <c r="L88" s="200">
        <f t="shared" si="11"/>
        <v>0</v>
      </c>
      <c r="M88" s="200">
        <f t="shared" si="12"/>
        <v>0</v>
      </c>
      <c r="N88" s="238">
        <f t="shared" si="13"/>
        <v>0</v>
      </c>
      <c r="O88" s="238">
        <f t="shared" si="14"/>
        <v>0</v>
      </c>
      <c r="P88" s="238">
        <f t="shared" si="15"/>
        <v>0</v>
      </c>
      <c r="Q88" s="238">
        <f t="shared" si="16"/>
        <v>0</v>
      </c>
      <c r="R88" s="187">
        <f t="shared" si="17"/>
        <v>0</v>
      </c>
    </row>
    <row r="89" spans="1:18" ht="13.9" x14ac:dyDescent="0.4">
      <c r="A89" s="58" t="str">
        <f>'Radio Masts'!A88</f>
        <v>LBL</v>
      </c>
      <c r="B89" s="58">
        <f>'Radio Masts'!B88</f>
        <v>3</v>
      </c>
      <c r="C89" t="str">
        <f>'Radio Masts'!C88</f>
        <v>Malcolm to Leonora</v>
      </c>
      <c r="D89" s="204">
        <f>'DORC build-up'!I32</f>
        <v>1.5</v>
      </c>
      <c r="E89" s="232">
        <f>IF(A89="Non-operational",0,CRC!F32)</f>
        <v>25.134</v>
      </c>
      <c r="F89" s="197"/>
      <c r="G89" s="197"/>
      <c r="H89" s="197">
        <v>0</v>
      </c>
      <c r="I89" s="269">
        <f t="shared" si="8"/>
        <v>7189386.75</v>
      </c>
      <c r="J89" s="269">
        <f t="shared" si="9"/>
        <v>9379393.0234375019</v>
      </c>
      <c r="K89" s="269">
        <f t="shared" si="10"/>
        <v>215.578125</v>
      </c>
      <c r="L89" s="200">
        <f t="shared" si="11"/>
        <v>0</v>
      </c>
      <c r="M89" s="200">
        <f t="shared" si="12"/>
        <v>0</v>
      </c>
      <c r="N89" s="238">
        <f t="shared" si="13"/>
        <v>0</v>
      </c>
      <c r="O89" s="238">
        <f t="shared" si="14"/>
        <v>86697.677920708345</v>
      </c>
      <c r="P89" s="238">
        <f t="shared" si="15"/>
        <v>667871.24211604404</v>
      </c>
      <c r="Q89" s="238">
        <f t="shared" si="16"/>
        <v>76217.986420200541</v>
      </c>
      <c r="R89" s="187">
        <f t="shared" si="17"/>
        <v>830786.90645695291</v>
      </c>
    </row>
    <row r="90" spans="1:18" ht="13.9" x14ac:dyDescent="0.4">
      <c r="A90" s="58" t="str">
        <f>'Radio Masts'!A89</f>
        <v>LBL</v>
      </c>
      <c r="B90" s="58">
        <f>'Radio Masts'!B89</f>
        <v>3</v>
      </c>
      <c r="C90" t="str">
        <f>'Radio Masts'!C89</f>
        <v>Leonora</v>
      </c>
      <c r="D90" s="204">
        <f>'DORC build-up'!I33</f>
        <v>1.5</v>
      </c>
      <c r="E90" s="232">
        <f>IF(A90="Non-operational",0,CRC!F33)</f>
        <v>2.25</v>
      </c>
      <c r="F90" s="197"/>
      <c r="G90" s="197"/>
      <c r="H90" s="197">
        <v>0</v>
      </c>
      <c r="I90" s="269">
        <f t="shared" si="8"/>
        <v>7189386.75</v>
      </c>
      <c r="J90" s="269">
        <f t="shared" si="9"/>
        <v>9379393.0234375019</v>
      </c>
      <c r="K90" s="269">
        <f t="shared" si="10"/>
        <v>215.578125</v>
      </c>
      <c r="L90" s="200">
        <f t="shared" si="11"/>
        <v>0</v>
      </c>
      <c r="M90" s="200">
        <f t="shared" si="12"/>
        <v>0</v>
      </c>
      <c r="N90" s="238">
        <f t="shared" si="13"/>
        <v>0</v>
      </c>
      <c r="O90" s="238">
        <f t="shared" si="14"/>
        <v>7761.1910289485877</v>
      </c>
      <c r="P90" s="238">
        <f t="shared" si="15"/>
        <v>59787.948387089164</v>
      </c>
      <c r="Q90" s="238">
        <f t="shared" si="16"/>
        <v>6823.04724458706</v>
      </c>
      <c r="R90" s="187">
        <f t="shared" si="17"/>
        <v>74372.186660624808</v>
      </c>
    </row>
    <row r="91" spans="1:18" ht="13.9" x14ac:dyDescent="0.4">
      <c r="A91" s="58" t="str">
        <f>'Radio Masts'!A90</f>
        <v>EBL</v>
      </c>
      <c r="B91" s="58">
        <f>'Radio Masts'!B90</f>
        <v>4</v>
      </c>
      <c r="C91" t="str">
        <f>'Radio Masts'!C90</f>
        <v>West Kalgoorlie West to West Kalgoorlie South</v>
      </c>
      <c r="D91" s="204">
        <f>'DORC build-up'!I34</f>
        <v>1.5</v>
      </c>
      <c r="E91" s="232">
        <f>IF(A91="Non-operational",0,CRC!F34)</f>
        <v>2.0649999999999999</v>
      </c>
      <c r="F91" s="197"/>
      <c r="G91" s="197"/>
      <c r="H91" s="197">
        <v>0</v>
      </c>
      <c r="I91" s="269">
        <f t="shared" si="8"/>
        <v>7189386.75</v>
      </c>
      <c r="J91" s="269">
        <f t="shared" si="9"/>
        <v>9379393.0234375019</v>
      </c>
      <c r="K91" s="269">
        <f t="shared" si="10"/>
        <v>215.578125</v>
      </c>
      <c r="L91" s="200">
        <f t="shared" si="11"/>
        <v>0</v>
      </c>
      <c r="M91" s="200">
        <f t="shared" si="12"/>
        <v>0</v>
      </c>
      <c r="N91" s="238">
        <f t="shared" si="13"/>
        <v>0</v>
      </c>
      <c r="O91" s="238">
        <f t="shared" si="14"/>
        <v>7123.048655457259</v>
      </c>
      <c r="P91" s="238">
        <f t="shared" si="15"/>
        <v>54872.050408595162</v>
      </c>
      <c r="Q91" s="238">
        <f t="shared" si="16"/>
        <v>6262.0411378099025</v>
      </c>
      <c r="R91" s="187">
        <f t="shared" si="17"/>
        <v>68257.140201862319</v>
      </c>
    </row>
    <row r="92" spans="1:18" ht="13.9" x14ac:dyDescent="0.4">
      <c r="A92" s="58" t="str">
        <f>'Radio Masts'!A91</f>
        <v>EBL</v>
      </c>
      <c r="B92" s="58">
        <f>'Radio Masts'!B91</f>
        <v>4</v>
      </c>
      <c r="C92" t="str">
        <f>'Radio Masts'!C91</f>
        <v>West Kalgoorlie to West Kalgoorlie South</v>
      </c>
      <c r="D92" s="204">
        <f>'DORC build-up'!I35</f>
        <v>1.5</v>
      </c>
      <c r="E92" s="232">
        <f>IF(A92="Non-operational",0,CRC!F35)</f>
        <v>2.68</v>
      </c>
      <c r="F92" s="197"/>
      <c r="G92" s="197"/>
      <c r="H92" s="197">
        <v>0</v>
      </c>
      <c r="I92" s="269">
        <f t="shared" si="8"/>
        <v>7189386.75</v>
      </c>
      <c r="J92" s="269">
        <f t="shared" si="9"/>
        <v>9379393.0234375019</v>
      </c>
      <c r="K92" s="269">
        <f t="shared" si="10"/>
        <v>215.578125</v>
      </c>
      <c r="L92" s="200">
        <f t="shared" si="11"/>
        <v>0</v>
      </c>
      <c r="M92" s="200">
        <f t="shared" si="12"/>
        <v>0</v>
      </c>
      <c r="N92" s="238">
        <f t="shared" si="13"/>
        <v>0</v>
      </c>
      <c r="O92" s="238">
        <f t="shared" si="14"/>
        <v>9244.4408700365402</v>
      </c>
      <c r="P92" s="238">
        <f t="shared" si="15"/>
        <v>71214.089634399541</v>
      </c>
      <c r="Q92" s="238">
        <f t="shared" si="16"/>
        <v>8127.0073846636997</v>
      </c>
      <c r="R92" s="187">
        <f t="shared" si="17"/>
        <v>88585.537889099782</v>
      </c>
    </row>
    <row r="93" spans="1:18" ht="13.9" x14ac:dyDescent="0.4">
      <c r="A93" s="58" t="str">
        <f>'Radio Masts'!A92</f>
        <v>EBL</v>
      </c>
      <c r="B93" s="58">
        <f>'Radio Masts'!B92</f>
        <v>5</v>
      </c>
      <c r="C93" t="str">
        <f>'Radio Masts'!C92</f>
        <v>West Kalgoorlie South to Hampton Terminal</v>
      </c>
      <c r="D93" s="204">
        <f>'DORC build-up'!I36</f>
        <v>1.5</v>
      </c>
      <c r="E93" s="232">
        <f>IF(A93="Non-operational",0,CRC!F36)</f>
        <v>11.84857</v>
      </c>
      <c r="F93" s="197"/>
      <c r="G93" s="197"/>
      <c r="H93" s="197">
        <v>0</v>
      </c>
      <c r="I93" s="269">
        <f t="shared" si="8"/>
        <v>7189386.75</v>
      </c>
      <c r="J93" s="269">
        <f t="shared" si="9"/>
        <v>9379393.0234375019</v>
      </c>
      <c r="K93" s="269">
        <f t="shared" si="10"/>
        <v>215.578125</v>
      </c>
      <c r="L93" s="200">
        <f t="shared" si="11"/>
        <v>0</v>
      </c>
      <c r="M93" s="200">
        <f t="shared" si="12"/>
        <v>0</v>
      </c>
      <c r="N93" s="238">
        <f t="shared" si="13"/>
        <v>0</v>
      </c>
      <c r="O93" s="238">
        <f t="shared" si="14"/>
        <v>40870.673417719721</v>
      </c>
      <c r="P93" s="238">
        <f t="shared" si="15"/>
        <v>314845.19627591694</v>
      </c>
      <c r="Q93" s="238">
        <f t="shared" si="16"/>
        <v>35930.379062576401</v>
      </c>
      <c r="R93" s="187">
        <f t="shared" si="17"/>
        <v>391646.24875621306</v>
      </c>
    </row>
    <row r="94" spans="1:18" ht="13.9" x14ac:dyDescent="0.4">
      <c r="A94" s="58" t="str">
        <f>'Radio Masts'!A93</f>
        <v>EBL</v>
      </c>
      <c r="B94" s="58">
        <f>'Radio Masts'!B93</f>
        <v>5</v>
      </c>
      <c r="C94" t="str">
        <f>'Radio Masts'!C93</f>
        <v>Hampton Terminal</v>
      </c>
      <c r="D94" s="204">
        <f>'DORC build-up'!I37</f>
        <v>1.5</v>
      </c>
      <c r="E94" s="232">
        <f>IF(A94="Non-operational",0,CRC!F37)</f>
        <v>0.751</v>
      </c>
      <c r="F94" s="197"/>
      <c r="G94" s="197"/>
      <c r="H94" s="197">
        <v>0</v>
      </c>
      <c r="I94" s="269">
        <f t="shared" si="8"/>
        <v>7189386.75</v>
      </c>
      <c r="J94" s="269">
        <f t="shared" si="9"/>
        <v>9379393.0234375019</v>
      </c>
      <c r="K94" s="269">
        <f t="shared" si="10"/>
        <v>215.578125</v>
      </c>
      <c r="L94" s="200">
        <f t="shared" si="11"/>
        <v>0</v>
      </c>
      <c r="M94" s="200">
        <f t="shared" si="12"/>
        <v>0</v>
      </c>
      <c r="N94" s="238">
        <f t="shared" si="13"/>
        <v>0</v>
      </c>
      <c r="O94" s="238">
        <f t="shared" si="14"/>
        <v>2590.5130945512838</v>
      </c>
      <c r="P94" s="238">
        <f t="shared" si="15"/>
        <v>19955.888550535095</v>
      </c>
      <c r="Q94" s="238">
        <f t="shared" si="16"/>
        <v>2277.3815469710589</v>
      </c>
      <c r="R94" s="187">
        <f t="shared" si="17"/>
        <v>24823.783192057439</v>
      </c>
    </row>
    <row r="95" spans="1:18" ht="13.9" x14ac:dyDescent="0.4">
      <c r="A95" s="58" t="str">
        <f>'Radio Masts'!A94</f>
        <v>EBL</v>
      </c>
      <c r="B95" s="58">
        <f>'Radio Masts'!B94</f>
        <v>5</v>
      </c>
      <c r="C95" t="str">
        <f>'Radio Masts'!C94</f>
        <v>Hampton Terminal to Hampton</v>
      </c>
      <c r="D95" s="204">
        <f>'DORC build-up'!I38</f>
        <v>1.5</v>
      </c>
      <c r="E95" s="232">
        <f>IF(A95="Non-operational",0,CRC!F38)</f>
        <v>4.9320000000000004</v>
      </c>
      <c r="F95" s="197"/>
      <c r="G95" s="197"/>
      <c r="H95" s="197">
        <v>0</v>
      </c>
      <c r="I95" s="269">
        <f t="shared" si="8"/>
        <v>7189386.75</v>
      </c>
      <c r="J95" s="269">
        <f t="shared" si="9"/>
        <v>9379393.0234375019</v>
      </c>
      <c r="K95" s="269">
        <f t="shared" si="10"/>
        <v>215.578125</v>
      </c>
      <c r="L95" s="200">
        <f t="shared" si="11"/>
        <v>0</v>
      </c>
      <c r="M95" s="200">
        <f t="shared" si="12"/>
        <v>0</v>
      </c>
      <c r="N95" s="238">
        <f t="shared" si="13"/>
        <v>0</v>
      </c>
      <c r="O95" s="238">
        <f t="shared" si="14"/>
        <v>17012.530735455304</v>
      </c>
      <c r="P95" s="238">
        <f t="shared" si="15"/>
        <v>131055.18286449947</v>
      </c>
      <c r="Q95" s="238">
        <f t="shared" si="16"/>
        <v>14956.119560134839</v>
      </c>
      <c r="R95" s="187">
        <f t="shared" si="17"/>
        <v>163023.83316008959</v>
      </c>
    </row>
    <row r="96" spans="1:18" ht="13.9" x14ac:dyDescent="0.4">
      <c r="A96" s="58" t="str">
        <f>'Radio Masts'!A95</f>
        <v>EBL</v>
      </c>
      <c r="B96" s="58">
        <f>'Radio Masts'!B95</f>
        <v>5</v>
      </c>
      <c r="C96" t="str">
        <f>'Radio Masts'!C95</f>
        <v>Hampton</v>
      </c>
      <c r="D96" s="204">
        <f>'DORC build-up'!I39</f>
        <v>0</v>
      </c>
      <c r="E96" s="232">
        <f>IF(A96="Non-operational",0,CRC!F39)</f>
        <v>0</v>
      </c>
      <c r="F96" s="197"/>
      <c r="G96" s="197"/>
      <c r="H96" s="197">
        <v>0</v>
      </c>
      <c r="I96" s="269">
        <f t="shared" si="8"/>
        <v>7189386.75</v>
      </c>
      <c r="J96" s="269">
        <f t="shared" si="9"/>
        <v>9379393.0234375019</v>
      </c>
      <c r="K96" s="269">
        <f t="shared" si="10"/>
        <v>215.578125</v>
      </c>
      <c r="L96" s="200">
        <f t="shared" si="11"/>
        <v>0</v>
      </c>
      <c r="M96" s="200">
        <f t="shared" si="12"/>
        <v>0</v>
      </c>
      <c r="N96" s="238">
        <f t="shared" si="13"/>
        <v>0</v>
      </c>
      <c r="O96" s="238">
        <f t="shared" si="14"/>
        <v>0</v>
      </c>
      <c r="P96" s="238">
        <f t="shared" si="15"/>
        <v>0</v>
      </c>
      <c r="Q96" s="238">
        <f t="shared" si="16"/>
        <v>0</v>
      </c>
      <c r="R96" s="187">
        <f t="shared" si="17"/>
        <v>0</v>
      </c>
    </row>
    <row r="97" spans="1:18" ht="13.9" x14ac:dyDescent="0.4">
      <c r="A97" s="58" t="str">
        <f>'Radio Masts'!A96</f>
        <v>EBL</v>
      </c>
      <c r="B97" s="58">
        <f>'Radio Masts'!B96</f>
        <v>5</v>
      </c>
      <c r="C97" t="str">
        <f>'Radio Masts'!C96</f>
        <v>Hampton to Kambalda</v>
      </c>
      <c r="D97" s="204">
        <f>'DORC build-up'!I40</f>
        <v>1.5</v>
      </c>
      <c r="E97" s="232">
        <f>IF(A97="Non-operational",0,CRC!F40)</f>
        <v>39.442999999999998</v>
      </c>
      <c r="F97" s="197"/>
      <c r="G97" s="197"/>
      <c r="H97" s="197"/>
      <c r="I97" s="269">
        <f t="shared" si="8"/>
        <v>7189386.75</v>
      </c>
      <c r="J97" s="269">
        <f t="shared" si="9"/>
        <v>9379393.0234375019</v>
      </c>
      <c r="K97" s="269">
        <f t="shared" si="10"/>
        <v>215.578125</v>
      </c>
      <c r="L97" s="200">
        <f t="shared" si="11"/>
        <v>0</v>
      </c>
      <c r="M97" s="200">
        <f t="shared" si="12"/>
        <v>0</v>
      </c>
      <c r="N97" s="238">
        <f t="shared" si="13"/>
        <v>0</v>
      </c>
      <c r="O97" s="238">
        <f t="shared" si="14"/>
        <v>136055.40344658625</v>
      </c>
      <c r="P97" s="238">
        <f t="shared" si="15"/>
        <v>1048096.0214364256</v>
      </c>
      <c r="Q97" s="238">
        <f t="shared" si="16"/>
        <v>119609.53443033219</v>
      </c>
      <c r="R97" s="187">
        <f t="shared" si="17"/>
        <v>1303760.9593133442</v>
      </c>
    </row>
    <row r="98" spans="1:18" ht="13.9" x14ac:dyDescent="0.4">
      <c r="A98" s="58" t="str">
        <f>'Radio Masts'!A97</f>
        <v>EBL</v>
      </c>
      <c r="B98" s="58">
        <f>'Radio Masts'!B97</f>
        <v>5</v>
      </c>
      <c r="C98" t="str">
        <f>'Radio Masts'!C97</f>
        <v>Kambalda to Salmon Gums</v>
      </c>
      <c r="D98" s="204">
        <f>'DORC build-up'!I41</f>
        <v>1.5</v>
      </c>
      <c r="E98" s="232">
        <f>IF(A98="Non-operational",0,CRC!F41)</f>
        <v>234.959</v>
      </c>
      <c r="F98" s="197"/>
      <c r="G98" s="197"/>
      <c r="H98" s="197"/>
      <c r="I98" s="269">
        <f t="shared" si="8"/>
        <v>7189386.75</v>
      </c>
      <c r="J98" s="269">
        <f t="shared" si="9"/>
        <v>9379393.0234375019</v>
      </c>
      <c r="K98" s="269">
        <f t="shared" si="10"/>
        <v>215.578125</v>
      </c>
      <c r="L98" s="200">
        <f t="shared" si="11"/>
        <v>0</v>
      </c>
      <c r="M98" s="200">
        <f t="shared" si="12"/>
        <v>0</v>
      </c>
      <c r="N98" s="238">
        <f t="shared" si="13"/>
        <v>0</v>
      </c>
      <c r="O98" s="238">
        <f t="shared" si="14"/>
        <v>810471.85909810266</v>
      </c>
      <c r="P98" s="238">
        <f t="shared" si="15"/>
        <v>6243429.5844809264</v>
      </c>
      <c r="Q98" s="238">
        <f t="shared" si="16"/>
        <v>712505.04779596941</v>
      </c>
      <c r="R98" s="187">
        <f t="shared" si="17"/>
        <v>7766406.4913749984</v>
      </c>
    </row>
    <row r="99" spans="1:18" ht="13.9" x14ac:dyDescent="0.4">
      <c r="A99" s="58" t="str">
        <f>'Radio Masts'!A98</f>
        <v>EBL</v>
      </c>
      <c r="B99" s="58">
        <f>'Radio Masts'!B98</f>
        <v>5</v>
      </c>
      <c r="C99" t="str">
        <f>'Radio Masts'!C98</f>
        <v>Salmon Gums to Esperance</v>
      </c>
      <c r="D99" s="204">
        <f>'DORC build-up'!I42</f>
        <v>1.5</v>
      </c>
      <c r="E99" s="232">
        <f>IF(A99="Non-operational",0,CRC!F42)</f>
        <v>108.51300000000001</v>
      </c>
      <c r="F99" s="197"/>
      <c r="G99" s="197"/>
      <c r="H99" s="197"/>
      <c r="I99" s="269">
        <f t="shared" si="8"/>
        <v>7189386.75</v>
      </c>
      <c r="J99" s="269">
        <f t="shared" si="9"/>
        <v>9379393.0234375019</v>
      </c>
      <c r="K99" s="269">
        <f t="shared" si="10"/>
        <v>215.578125</v>
      </c>
      <c r="L99" s="200">
        <f t="shared" si="11"/>
        <v>0</v>
      </c>
      <c r="M99" s="200">
        <f t="shared" si="12"/>
        <v>0</v>
      </c>
      <c r="N99" s="238">
        <f t="shared" si="13"/>
        <v>0</v>
      </c>
      <c r="O99" s="238">
        <f t="shared" si="14"/>
        <v>374306.72094413248</v>
      </c>
      <c r="P99" s="238">
        <f t="shared" si="15"/>
        <v>2883453.1748125362</v>
      </c>
      <c r="Q99" s="238">
        <f t="shared" si="16"/>
        <v>329061.92251194478</v>
      </c>
      <c r="R99" s="187">
        <f t="shared" si="17"/>
        <v>3586821.8182686139</v>
      </c>
    </row>
    <row r="100" spans="1:18" ht="13.9" x14ac:dyDescent="0.4">
      <c r="A100" s="58" t="str">
        <f>'Radio Masts'!A99</f>
        <v>EBL</v>
      </c>
      <c r="B100" s="58">
        <f>'Radio Masts'!B99</f>
        <v>5</v>
      </c>
      <c r="C100" t="str">
        <f>'Radio Masts'!C99</f>
        <v>Esperance</v>
      </c>
      <c r="D100" s="204">
        <f>'DORC build-up'!I43</f>
        <v>0</v>
      </c>
      <c r="E100" s="232">
        <f>IF(A100="Non-operational",0,CRC!F43)</f>
        <v>0</v>
      </c>
      <c r="F100" s="197"/>
      <c r="G100" s="197"/>
      <c r="H100" s="197"/>
      <c r="I100" s="269">
        <f t="shared" si="8"/>
        <v>7189386.75</v>
      </c>
      <c r="J100" s="269">
        <f t="shared" si="9"/>
        <v>9379393.0234375019</v>
      </c>
      <c r="K100" s="269">
        <f t="shared" si="10"/>
        <v>215.578125</v>
      </c>
      <c r="L100" s="200">
        <f t="shared" si="11"/>
        <v>0</v>
      </c>
      <c r="M100" s="200">
        <f t="shared" si="12"/>
        <v>0</v>
      </c>
      <c r="N100" s="238">
        <f t="shared" si="13"/>
        <v>0</v>
      </c>
      <c r="O100" s="238">
        <f t="shared" si="14"/>
        <v>0</v>
      </c>
      <c r="P100" s="238">
        <f t="shared" si="15"/>
        <v>0</v>
      </c>
      <c r="Q100" s="238">
        <f t="shared" si="16"/>
        <v>0</v>
      </c>
      <c r="R100" s="187">
        <f t="shared" si="17"/>
        <v>0</v>
      </c>
    </row>
    <row r="101" spans="1:18" ht="13.9" x14ac:dyDescent="0.4">
      <c r="A101" s="58" t="str">
        <f>'Radio Masts'!A100</f>
        <v>EBL</v>
      </c>
      <c r="B101" s="58">
        <f>'Radio Masts'!B100</f>
        <v>5</v>
      </c>
      <c r="C101" t="str">
        <f>'Radio Masts'!C100</f>
        <v>Esperance to Esperance Wharf</v>
      </c>
      <c r="D101" s="204">
        <f>'DORC build-up'!I44</f>
        <v>1.5</v>
      </c>
      <c r="E101" s="232">
        <f>IF(A101="Non-operational",0,CRC!F44)</f>
        <v>9.0869999999999997</v>
      </c>
      <c r="F101" s="197"/>
      <c r="G101" s="197"/>
      <c r="H101" s="197">
        <v>0</v>
      </c>
      <c r="I101" s="269">
        <f t="shared" si="8"/>
        <v>7189386.75</v>
      </c>
      <c r="J101" s="269">
        <f t="shared" si="9"/>
        <v>9379393.0234375019</v>
      </c>
      <c r="K101" s="269">
        <f t="shared" si="10"/>
        <v>215.578125</v>
      </c>
      <c r="L101" s="200">
        <f t="shared" si="11"/>
        <v>0</v>
      </c>
      <c r="M101" s="200">
        <f t="shared" si="12"/>
        <v>0</v>
      </c>
      <c r="N101" s="238">
        <f t="shared" si="13"/>
        <v>0</v>
      </c>
      <c r="O101" s="238">
        <f t="shared" si="14"/>
        <v>31344.86350224703</v>
      </c>
      <c r="P101" s="238">
        <f t="shared" si="15"/>
        <v>241463.59421932409</v>
      </c>
      <c r="Q101" s="238">
        <f t="shared" si="16"/>
        <v>27556.013471805611</v>
      </c>
      <c r="R101" s="187">
        <f t="shared" si="17"/>
        <v>300364.47119337675</v>
      </c>
    </row>
    <row r="102" spans="1:18" ht="13.9" x14ac:dyDescent="0.4">
      <c r="A102" s="58" t="str">
        <f>'Radio Masts'!A101</f>
        <v>EBL</v>
      </c>
      <c r="B102" s="58">
        <f>'Radio Masts'!B101</f>
        <v>5</v>
      </c>
      <c r="C102" t="str">
        <f>'Radio Masts'!C101</f>
        <v>Esperance Wharf</v>
      </c>
      <c r="D102" s="204">
        <f>'DORC build-up'!I45</f>
        <v>1.5</v>
      </c>
      <c r="E102" s="232">
        <f>IF(A102="Non-operational",0,CRC!F45)</f>
        <v>1.7230000000000001</v>
      </c>
      <c r="F102" s="197"/>
      <c r="G102" s="197"/>
      <c r="H102" s="197">
        <v>0</v>
      </c>
      <c r="I102" s="269">
        <f t="shared" si="8"/>
        <v>7189386.75</v>
      </c>
      <c r="J102" s="269">
        <f t="shared" si="9"/>
        <v>9379393.0234375019</v>
      </c>
      <c r="K102" s="269">
        <f t="shared" si="10"/>
        <v>215.578125</v>
      </c>
      <c r="L102" s="200">
        <f t="shared" si="11"/>
        <v>0</v>
      </c>
      <c r="M102" s="200">
        <f t="shared" si="12"/>
        <v>0</v>
      </c>
      <c r="N102" s="238">
        <f t="shared" si="13"/>
        <v>0</v>
      </c>
      <c r="O102" s="238">
        <f t="shared" si="14"/>
        <v>5943.3476190570736</v>
      </c>
      <c r="P102" s="238">
        <f t="shared" si="15"/>
        <v>45784.282253757614</v>
      </c>
      <c r="Q102" s="238">
        <f t="shared" si="16"/>
        <v>5224.9379566326697</v>
      </c>
      <c r="R102" s="187">
        <f t="shared" si="17"/>
        <v>56952.567829447355</v>
      </c>
    </row>
    <row r="103" spans="1:18" ht="13.9" x14ac:dyDescent="0.4">
      <c r="A103" s="58" t="str">
        <f>'Radio Masts'!A102</f>
        <v>EBL</v>
      </c>
      <c r="B103" s="58">
        <f>'Radio Masts'!B102</f>
        <v>6</v>
      </c>
      <c r="C103" t="str">
        <f>'Radio Masts'!C102</f>
        <v>Kambalda to Redmine</v>
      </c>
      <c r="D103" s="204">
        <f>'DORC build-up'!I46</f>
        <v>1.5</v>
      </c>
      <c r="E103" s="232">
        <f>IF(A103="Non-operational",0,CRC!F46)</f>
        <v>6.4109999999999996</v>
      </c>
      <c r="F103" s="197"/>
      <c r="G103" s="197"/>
      <c r="H103" s="197">
        <v>0</v>
      </c>
      <c r="I103" s="269">
        <f t="shared" si="8"/>
        <v>7189386.75</v>
      </c>
      <c r="J103" s="269">
        <f t="shared" si="9"/>
        <v>9379393.0234375019</v>
      </c>
      <c r="K103" s="269">
        <f t="shared" si="10"/>
        <v>215.578125</v>
      </c>
      <c r="L103" s="200">
        <f t="shared" si="11"/>
        <v>0</v>
      </c>
      <c r="M103" s="200">
        <f t="shared" si="12"/>
        <v>0</v>
      </c>
      <c r="N103" s="238">
        <f t="shared" si="13"/>
        <v>0</v>
      </c>
      <c r="O103" s="238">
        <f t="shared" si="14"/>
        <v>22114.22030515084</v>
      </c>
      <c r="P103" s="238">
        <f t="shared" si="15"/>
        <v>170355.79427094603</v>
      </c>
      <c r="Q103" s="238">
        <f t="shared" si="16"/>
        <v>19441.135948910065</v>
      </c>
      <c r="R103" s="187">
        <f t="shared" si="17"/>
        <v>211911.15052500693</v>
      </c>
    </row>
    <row r="104" spans="1:18" ht="13.9" x14ac:dyDescent="0.4">
      <c r="A104" s="58" t="str">
        <f>'Radio Masts'!A103</f>
        <v>Sidings &amp; Other</v>
      </c>
      <c r="B104" s="58">
        <f>'Radio Masts'!B103</f>
        <v>7</v>
      </c>
      <c r="C104" t="str">
        <f>'Radio Masts'!C103</f>
        <v>Cockburn North to Robb Jetty (SG)</v>
      </c>
      <c r="D104" s="204">
        <f>'DORC build-up'!I47</f>
        <v>1</v>
      </c>
      <c r="E104" s="232">
        <f>IF(A104="Non-operational",0,CRC!F47)</f>
        <v>7.3979999999999997</v>
      </c>
      <c r="F104" s="197"/>
      <c r="G104" s="197"/>
      <c r="H104" s="197">
        <v>0</v>
      </c>
      <c r="I104" s="269">
        <f t="shared" si="8"/>
        <v>7189386.75</v>
      </c>
      <c r="J104" s="269">
        <f t="shared" si="9"/>
        <v>9379393.0234375019</v>
      </c>
      <c r="K104" s="269">
        <f t="shared" si="10"/>
        <v>215.578125</v>
      </c>
      <c r="L104" s="200">
        <f t="shared" si="11"/>
        <v>0</v>
      </c>
      <c r="M104" s="200">
        <f t="shared" si="12"/>
        <v>0</v>
      </c>
      <c r="N104" s="238">
        <f t="shared" si="13"/>
        <v>0</v>
      </c>
      <c r="O104" s="238">
        <f t="shared" si="14"/>
        <v>25518.796103182955</v>
      </c>
      <c r="P104" s="238">
        <f t="shared" si="15"/>
        <v>196582.77429674915</v>
      </c>
      <c r="Q104" s="238">
        <f t="shared" si="16"/>
        <v>22434.179340202252</v>
      </c>
      <c r="R104" s="187">
        <f t="shared" si="17"/>
        <v>244535.74974013434</v>
      </c>
    </row>
    <row r="105" spans="1:18" ht="13.9" x14ac:dyDescent="0.4">
      <c r="A105" s="58" t="str">
        <f>'Radio Masts'!A104</f>
        <v>CBH Sidings SG</v>
      </c>
      <c r="B105" s="58">
        <f>'Radio Masts'!B104</f>
        <v>8</v>
      </c>
      <c r="C105" t="str">
        <f>'Radio Masts'!C104</f>
        <v>Avon Yard</v>
      </c>
      <c r="D105" s="204">
        <f>'DORC build-up'!I48</f>
        <v>1.3</v>
      </c>
      <c r="E105" s="232">
        <f>IF(A105="Non-operational",0,CRC!F48)</f>
        <v>2.6789999999999998</v>
      </c>
      <c r="F105" s="197"/>
      <c r="G105" s="197"/>
      <c r="H105" s="197">
        <v>0</v>
      </c>
      <c r="I105" s="269">
        <f t="shared" si="8"/>
        <v>7189386.75</v>
      </c>
      <c r="J105" s="269">
        <f t="shared" si="9"/>
        <v>9379393.0234375019</v>
      </c>
      <c r="K105" s="269">
        <f t="shared" si="10"/>
        <v>215.578125</v>
      </c>
      <c r="L105" s="200">
        <f t="shared" si="11"/>
        <v>0</v>
      </c>
      <c r="M105" s="200">
        <f t="shared" si="12"/>
        <v>0</v>
      </c>
      <c r="N105" s="238">
        <f t="shared" si="13"/>
        <v>0</v>
      </c>
      <c r="O105" s="238">
        <f t="shared" si="14"/>
        <v>9240.9914518014502</v>
      </c>
      <c r="P105" s="238">
        <f t="shared" si="15"/>
        <v>71187.517212894149</v>
      </c>
      <c r="Q105" s="238">
        <f t="shared" si="16"/>
        <v>8123.9749192216595</v>
      </c>
      <c r="R105" s="187">
        <f t="shared" si="17"/>
        <v>88552.483583917259</v>
      </c>
    </row>
    <row r="106" spans="1:18" ht="13.9" x14ac:dyDescent="0.4">
      <c r="A106" s="58" t="str">
        <f>'Radio Masts'!A105</f>
        <v>CBH Sidings SG</v>
      </c>
      <c r="B106" s="58">
        <f>'Radio Masts'!B105</f>
        <v>8</v>
      </c>
      <c r="C106" t="str">
        <f>'Radio Masts'!C105</f>
        <v>Bodallin</v>
      </c>
      <c r="D106" s="204">
        <f>'DORC build-up'!I49</f>
        <v>1.4</v>
      </c>
      <c r="E106" s="232">
        <f>IF(A106="Non-operational",0,CRC!F49)</f>
        <v>1.1080000000000001</v>
      </c>
      <c r="F106" s="197"/>
      <c r="G106" s="197"/>
      <c r="H106" s="197">
        <v>0</v>
      </c>
      <c r="I106" s="269">
        <f t="shared" si="8"/>
        <v>7189386.75</v>
      </c>
      <c r="J106" s="269">
        <f t="shared" si="9"/>
        <v>9379393.0234375019</v>
      </c>
      <c r="K106" s="269">
        <f t="shared" si="10"/>
        <v>215.578125</v>
      </c>
      <c r="L106" s="200">
        <f t="shared" si="11"/>
        <v>0</v>
      </c>
      <c r="M106" s="200">
        <f t="shared" si="12"/>
        <v>0</v>
      </c>
      <c r="N106" s="238">
        <f t="shared" si="13"/>
        <v>0</v>
      </c>
      <c r="O106" s="238">
        <f t="shared" si="14"/>
        <v>3821.9554044777933</v>
      </c>
      <c r="P106" s="238">
        <f t="shared" si="15"/>
        <v>29442.243027953242</v>
      </c>
      <c r="Q106" s="238">
        <f t="shared" si="16"/>
        <v>3359.971709778873</v>
      </c>
      <c r="R106" s="187">
        <f t="shared" si="17"/>
        <v>36624.170142209907</v>
      </c>
    </row>
    <row r="107" spans="1:18" ht="13.9" x14ac:dyDescent="0.4">
      <c r="A107" s="58" t="str">
        <f>'Radio Masts'!A106</f>
        <v>CBH Sidings SG</v>
      </c>
      <c r="B107" s="58">
        <f>'Radio Masts'!B106</f>
        <v>8</v>
      </c>
      <c r="C107" t="str">
        <f>'Radio Masts'!C106</f>
        <v>Burracoppin</v>
      </c>
      <c r="D107" s="204">
        <f>'DORC build-up'!I50</f>
        <v>1.4</v>
      </c>
      <c r="E107" s="232">
        <f>IF(A107="Non-operational",0,CRC!F50)</f>
        <v>1.1839999999999999</v>
      </c>
      <c r="F107" s="197"/>
      <c r="G107" s="197"/>
      <c r="H107" s="197">
        <v>0</v>
      </c>
      <c r="I107" s="269">
        <f t="shared" si="8"/>
        <v>7189386.75</v>
      </c>
      <c r="J107" s="269">
        <f t="shared" si="9"/>
        <v>9379393.0234375019</v>
      </c>
      <c r="K107" s="269">
        <f t="shared" si="10"/>
        <v>215.578125</v>
      </c>
      <c r="L107" s="200">
        <f t="shared" si="11"/>
        <v>0</v>
      </c>
      <c r="M107" s="200">
        <f t="shared" si="12"/>
        <v>0</v>
      </c>
      <c r="N107" s="238">
        <f t="shared" si="13"/>
        <v>0</v>
      </c>
      <c r="O107" s="238">
        <f t="shared" si="14"/>
        <v>4084.1111903445008</v>
      </c>
      <c r="P107" s="238">
        <f t="shared" si="15"/>
        <v>31461.747062361585</v>
      </c>
      <c r="Q107" s="238">
        <f t="shared" si="16"/>
        <v>3590.439083373813</v>
      </c>
      <c r="R107" s="187">
        <f t="shared" si="17"/>
        <v>39136.297336079901</v>
      </c>
    </row>
    <row r="108" spans="1:18" ht="13.9" x14ac:dyDescent="0.4">
      <c r="A108" s="58" t="str">
        <f>'Radio Masts'!A107</f>
        <v>CBH Sidings SG</v>
      </c>
      <c r="B108" s="58">
        <f>'Radio Masts'!B107</f>
        <v>8</v>
      </c>
      <c r="C108" t="str">
        <f>'Radio Masts'!C107</f>
        <v>Carrabin</v>
      </c>
      <c r="D108" s="204">
        <f>'DORC build-up'!I51</f>
        <v>1.4</v>
      </c>
      <c r="E108" s="232">
        <f>IF(A108="Non-operational",0,CRC!F51)</f>
        <v>1.2869999999999999</v>
      </c>
      <c r="F108" s="197"/>
      <c r="G108" s="197"/>
      <c r="H108" s="197">
        <v>0</v>
      </c>
      <c r="I108" s="269">
        <f t="shared" si="8"/>
        <v>7189386.75</v>
      </c>
      <c r="J108" s="269">
        <f t="shared" si="9"/>
        <v>9379393.0234375019</v>
      </c>
      <c r="K108" s="269">
        <f t="shared" si="10"/>
        <v>215.578125</v>
      </c>
      <c r="L108" s="200">
        <f t="shared" si="11"/>
        <v>0</v>
      </c>
      <c r="M108" s="200">
        <f t="shared" si="12"/>
        <v>0</v>
      </c>
      <c r="N108" s="238">
        <f t="shared" si="13"/>
        <v>0</v>
      </c>
      <c r="O108" s="238">
        <f t="shared" si="14"/>
        <v>4439.4012685585913</v>
      </c>
      <c r="P108" s="238">
        <f t="shared" si="15"/>
        <v>34198.706477414999</v>
      </c>
      <c r="Q108" s="238">
        <f t="shared" si="16"/>
        <v>3902.7830239037985</v>
      </c>
      <c r="R108" s="187">
        <f t="shared" si="17"/>
        <v>42540.890769877391</v>
      </c>
    </row>
    <row r="109" spans="1:18" ht="13.9" x14ac:dyDescent="0.4">
      <c r="A109" s="58" t="str">
        <f>'Radio Masts'!A108</f>
        <v>CBH Sidings SG</v>
      </c>
      <c r="B109" s="58">
        <f>'Radio Masts'!B108</f>
        <v>8</v>
      </c>
      <c r="C109" t="str">
        <f>'Radio Masts'!C108</f>
        <v>Cunderdin</v>
      </c>
      <c r="D109" s="204">
        <f>'DORC build-up'!I52</f>
        <v>1.3</v>
      </c>
      <c r="E109" s="232">
        <f>IF(A109="Non-operational",0,CRC!F52)</f>
        <v>2.2040000000000002</v>
      </c>
      <c r="F109" s="197"/>
      <c r="G109" s="197"/>
      <c r="H109" s="197">
        <v>0</v>
      </c>
      <c r="I109" s="269">
        <f t="shared" si="8"/>
        <v>7189386.75</v>
      </c>
      <c r="J109" s="269">
        <f t="shared" si="9"/>
        <v>9379393.0234375019</v>
      </c>
      <c r="K109" s="269">
        <f t="shared" si="10"/>
        <v>215.578125</v>
      </c>
      <c r="L109" s="200">
        <f t="shared" si="11"/>
        <v>0</v>
      </c>
      <c r="M109" s="200">
        <f t="shared" si="12"/>
        <v>0</v>
      </c>
      <c r="N109" s="238">
        <f t="shared" si="13"/>
        <v>0</v>
      </c>
      <c r="O109" s="238">
        <f t="shared" si="14"/>
        <v>7602.5177901345278</v>
      </c>
      <c r="P109" s="238">
        <f t="shared" si="15"/>
        <v>58565.616997842015</v>
      </c>
      <c r="Q109" s="238">
        <f t="shared" si="16"/>
        <v>6683.5538342532809</v>
      </c>
      <c r="R109" s="187">
        <f t="shared" si="17"/>
        <v>72851.68862222982</v>
      </c>
    </row>
    <row r="110" spans="1:18" ht="13.9" x14ac:dyDescent="0.4">
      <c r="A110" s="58" t="str">
        <f>'Radio Masts'!A109</f>
        <v>CBH Sidings SG</v>
      </c>
      <c r="B110" s="58">
        <f>'Radio Masts'!B109</f>
        <v>8</v>
      </c>
      <c r="C110" t="str">
        <f>'Radio Masts'!C109</f>
        <v>Doodlakine</v>
      </c>
      <c r="D110" s="204">
        <f>'DORC build-up'!I53</f>
        <v>1.3</v>
      </c>
      <c r="E110" s="232">
        <f>IF(A110="Non-operational",0,CRC!F53)</f>
        <v>1.2749999999999999</v>
      </c>
      <c r="F110" s="197"/>
      <c r="G110" s="197"/>
      <c r="H110" s="197">
        <v>0</v>
      </c>
      <c r="I110" s="269">
        <f t="shared" si="8"/>
        <v>7189386.75</v>
      </c>
      <c r="J110" s="269">
        <f t="shared" si="9"/>
        <v>9379393.0234375019</v>
      </c>
      <c r="K110" s="269">
        <f t="shared" si="10"/>
        <v>215.578125</v>
      </c>
      <c r="L110" s="200">
        <f t="shared" si="11"/>
        <v>0</v>
      </c>
      <c r="M110" s="200">
        <f t="shared" si="12"/>
        <v>0</v>
      </c>
      <c r="N110" s="238">
        <f t="shared" si="13"/>
        <v>0</v>
      </c>
      <c r="O110" s="238">
        <f t="shared" si="14"/>
        <v>4398.0082497375324</v>
      </c>
      <c r="P110" s="238">
        <f t="shared" si="15"/>
        <v>33879.837419350522</v>
      </c>
      <c r="Q110" s="238">
        <f t="shared" si="16"/>
        <v>3866.3934385993343</v>
      </c>
      <c r="R110" s="187">
        <f t="shared" si="17"/>
        <v>42144.23910768739</v>
      </c>
    </row>
    <row r="111" spans="1:18" ht="13.9" x14ac:dyDescent="0.4">
      <c r="A111" s="58" t="str">
        <f>'Radio Masts'!A110</f>
        <v>CBH Sidings SG</v>
      </c>
      <c r="B111" s="58">
        <f>'Radio Masts'!B110</f>
        <v>8</v>
      </c>
      <c r="C111" t="str">
        <f>'Radio Masts'!C110</f>
        <v>Grass Patch</v>
      </c>
      <c r="D111" s="204">
        <f>'DORC build-up'!I54</f>
        <v>1.5</v>
      </c>
      <c r="E111" s="232">
        <f>IF(A111="Non-operational",0,CRC!F54)</f>
        <v>2.2130000000000001</v>
      </c>
      <c r="F111" s="197"/>
      <c r="G111" s="197"/>
      <c r="H111" s="197">
        <v>0</v>
      </c>
      <c r="I111" s="269">
        <f t="shared" si="8"/>
        <v>7189386.75</v>
      </c>
      <c r="J111" s="269">
        <f t="shared" si="9"/>
        <v>9379393.0234375019</v>
      </c>
      <c r="K111" s="269">
        <f t="shared" si="10"/>
        <v>215.578125</v>
      </c>
      <c r="L111" s="200">
        <f t="shared" si="11"/>
        <v>0</v>
      </c>
      <c r="M111" s="200">
        <f t="shared" si="12"/>
        <v>0</v>
      </c>
      <c r="N111" s="238">
        <f t="shared" si="13"/>
        <v>0</v>
      </c>
      <c r="O111" s="238">
        <f t="shared" si="14"/>
        <v>7633.5625542503221</v>
      </c>
      <c r="P111" s="238">
        <f t="shared" si="15"/>
        <v>58804.768791390365</v>
      </c>
      <c r="Q111" s="238">
        <f t="shared" si="16"/>
        <v>6710.8460232316293</v>
      </c>
      <c r="R111" s="187">
        <f t="shared" si="17"/>
        <v>73149.177368872319</v>
      </c>
    </row>
    <row r="112" spans="1:18" ht="13.9" x14ac:dyDescent="0.4">
      <c r="A112" s="58" t="str">
        <f>'Radio Masts'!A111</f>
        <v>CBH Sidings SG</v>
      </c>
      <c r="B112" s="58">
        <f>'Radio Masts'!B111</f>
        <v>8</v>
      </c>
      <c r="C112" t="str">
        <f>'Radio Masts'!C111</f>
        <v>Grass Valley</v>
      </c>
      <c r="D112" s="204">
        <f>'DORC build-up'!I55</f>
        <v>1.3</v>
      </c>
      <c r="E112" s="232">
        <f>IF(A112="Non-operational",0,CRC!F55)</f>
        <v>1.63</v>
      </c>
      <c r="F112" s="197"/>
      <c r="G112" s="197"/>
      <c r="H112" s="197">
        <v>0</v>
      </c>
      <c r="I112" s="269">
        <f t="shared" si="8"/>
        <v>7189386.75</v>
      </c>
      <c r="J112" s="269">
        <f t="shared" si="9"/>
        <v>9379393.0234375019</v>
      </c>
      <c r="K112" s="269">
        <f t="shared" si="10"/>
        <v>215.578125</v>
      </c>
      <c r="L112" s="200">
        <f t="shared" si="11"/>
        <v>0</v>
      </c>
      <c r="M112" s="200">
        <f t="shared" si="12"/>
        <v>0</v>
      </c>
      <c r="N112" s="238">
        <f t="shared" si="13"/>
        <v>0</v>
      </c>
      <c r="O112" s="238">
        <f t="shared" si="14"/>
        <v>5622.5517231938647</v>
      </c>
      <c r="P112" s="238">
        <f t="shared" si="15"/>
        <v>43313.047053757924</v>
      </c>
      <c r="Q112" s="238">
        <f t="shared" si="16"/>
        <v>4942.9186705230704</v>
      </c>
      <c r="R112" s="187">
        <f t="shared" si="17"/>
        <v>53878.517447474856</v>
      </c>
    </row>
    <row r="113" spans="1:18" ht="13.9" x14ac:dyDescent="0.4">
      <c r="A113" s="58" t="str">
        <f>'Radio Masts'!A112</f>
        <v>CBH Sidings SG</v>
      </c>
      <c r="B113" s="58">
        <f>'Radio Masts'!B112</f>
        <v>8</v>
      </c>
      <c r="C113" t="str">
        <f>'Radio Masts'!C112</f>
        <v>Hines Hill</v>
      </c>
      <c r="D113" s="204">
        <f>'DORC build-up'!I56</f>
        <v>1.3</v>
      </c>
      <c r="E113" s="232">
        <f>IF(A113="Non-operational",0,CRC!F56)</f>
        <v>1.2090000000000001</v>
      </c>
      <c r="F113" s="197"/>
      <c r="G113" s="197"/>
      <c r="H113" s="197">
        <v>0</v>
      </c>
      <c r="I113" s="269">
        <f t="shared" si="8"/>
        <v>7189386.75</v>
      </c>
      <c r="J113" s="269">
        <f t="shared" si="9"/>
        <v>9379393.0234375019</v>
      </c>
      <c r="K113" s="269">
        <f t="shared" si="10"/>
        <v>215.578125</v>
      </c>
      <c r="L113" s="200">
        <f t="shared" si="11"/>
        <v>0</v>
      </c>
      <c r="M113" s="200">
        <f t="shared" si="12"/>
        <v>0</v>
      </c>
      <c r="N113" s="238">
        <f t="shared" si="13"/>
        <v>0</v>
      </c>
      <c r="O113" s="238">
        <f t="shared" si="14"/>
        <v>4170.3466462217084</v>
      </c>
      <c r="P113" s="238">
        <f t="shared" si="15"/>
        <v>32126.057599995911</v>
      </c>
      <c r="Q113" s="238">
        <f t="shared" si="16"/>
        <v>3666.250719424781</v>
      </c>
      <c r="R113" s="187">
        <f t="shared" si="17"/>
        <v>39962.654965642403</v>
      </c>
    </row>
    <row r="114" spans="1:18" ht="13.9" x14ac:dyDescent="0.4">
      <c r="A114" s="58" t="str">
        <f>'Radio Masts'!A113</f>
        <v>CBH Sidings SG</v>
      </c>
      <c r="B114" s="58">
        <f>'Radio Masts'!B113</f>
        <v>8</v>
      </c>
      <c r="C114" t="str">
        <f>'Radio Masts'!C113</f>
        <v>Kellerberrin</v>
      </c>
      <c r="D114" s="204">
        <f>'DORC build-up'!I57</f>
        <v>1.3</v>
      </c>
      <c r="E114" s="232">
        <f>IF(A114="Non-operational",0,CRC!F57)</f>
        <v>2.6859999999999999</v>
      </c>
      <c r="F114" s="197"/>
      <c r="G114" s="197"/>
      <c r="H114" s="197">
        <v>0</v>
      </c>
      <c r="I114" s="269">
        <f t="shared" si="8"/>
        <v>7189386.75</v>
      </c>
      <c r="J114" s="269">
        <f t="shared" si="9"/>
        <v>9379393.0234375019</v>
      </c>
      <c r="K114" s="269">
        <f t="shared" si="10"/>
        <v>215.578125</v>
      </c>
      <c r="L114" s="200">
        <f t="shared" si="11"/>
        <v>0</v>
      </c>
      <c r="M114" s="200">
        <f t="shared" si="12"/>
        <v>0</v>
      </c>
      <c r="N114" s="238">
        <f t="shared" si="13"/>
        <v>0</v>
      </c>
      <c r="O114" s="238">
        <f t="shared" si="14"/>
        <v>9265.1373794470692</v>
      </c>
      <c r="P114" s="238">
        <f t="shared" si="15"/>
        <v>71373.524163431779</v>
      </c>
      <c r="Q114" s="238">
        <f t="shared" si="16"/>
        <v>8145.2021773159313</v>
      </c>
      <c r="R114" s="187">
        <f t="shared" si="17"/>
        <v>88783.863720194786</v>
      </c>
    </row>
    <row r="115" spans="1:18" ht="13.9" x14ac:dyDescent="0.4">
      <c r="A115" s="58" t="str">
        <f>'Radio Masts'!A114</f>
        <v>CBH Sidings SG</v>
      </c>
      <c r="B115" s="58">
        <f>'Radio Masts'!B114</f>
        <v>8</v>
      </c>
      <c r="C115" t="str">
        <f>'Radio Masts'!C114</f>
        <v>Meckering</v>
      </c>
      <c r="D115" s="204">
        <f>'DORC build-up'!I58</f>
        <v>1.3</v>
      </c>
      <c r="E115" s="232">
        <f>IF(A115="Non-operational",0,CRC!F58)</f>
        <v>1.1000000000000001</v>
      </c>
      <c r="F115" s="197"/>
      <c r="G115" s="197"/>
      <c r="H115" s="197">
        <v>0</v>
      </c>
      <c r="I115" s="269">
        <f t="shared" si="8"/>
        <v>7189386.75</v>
      </c>
      <c r="J115" s="269">
        <f t="shared" si="9"/>
        <v>9379393.0234375019</v>
      </c>
      <c r="K115" s="269">
        <f t="shared" si="10"/>
        <v>215.578125</v>
      </c>
      <c r="L115" s="200">
        <f t="shared" si="11"/>
        <v>0</v>
      </c>
      <c r="M115" s="200">
        <f t="shared" si="12"/>
        <v>0</v>
      </c>
      <c r="N115" s="238">
        <f t="shared" si="13"/>
        <v>0</v>
      </c>
      <c r="O115" s="238">
        <f t="shared" si="14"/>
        <v>3794.3600585970876</v>
      </c>
      <c r="P115" s="238">
        <f t="shared" si="15"/>
        <v>29229.663655910263</v>
      </c>
      <c r="Q115" s="238">
        <f t="shared" si="16"/>
        <v>3335.7119862425634</v>
      </c>
      <c r="R115" s="187">
        <f t="shared" si="17"/>
        <v>36359.735700749909</v>
      </c>
    </row>
    <row r="116" spans="1:18" ht="13.9" x14ac:dyDescent="0.4">
      <c r="A116" s="58" t="str">
        <f>'Radio Masts'!A115</f>
        <v>CBH Sidings SG</v>
      </c>
      <c r="B116" s="58">
        <f>'Radio Masts'!B115</f>
        <v>8</v>
      </c>
      <c r="C116" t="str">
        <f>'Radio Masts'!C115</f>
        <v>Merredin</v>
      </c>
      <c r="D116" s="204">
        <f>'DORC build-up'!I59</f>
        <v>1.3</v>
      </c>
      <c r="E116" s="232">
        <f>IF(A116="Non-operational",0,CRC!F59)</f>
        <v>2.06</v>
      </c>
      <c r="F116" s="197"/>
      <c r="G116" s="197"/>
      <c r="H116" s="197">
        <v>0</v>
      </c>
      <c r="I116" s="269">
        <f t="shared" si="8"/>
        <v>7189386.75</v>
      </c>
      <c r="J116" s="269">
        <f t="shared" si="9"/>
        <v>9379393.0234375019</v>
      </c>
      <c r="K116" s="269">
        <f t="shared" si="10"/>
        <v>215.578125</v>
      </c>
      <c r="L116" s="200">
        <f t="shared" si="11"/>
        <v>0</v>
      </c>
      <c r="M116" s="200">
        <f t="shared" si="12"/>
        <v>0</v>
      </c>
      <c r="N116" s="238">
        <f t="shared" si="13"/>
        <v>0</v>
      </c>
      <c r="O116" s="238">
        <f t="shared" si="14"/>
        <v>7105.8015642818182</v>
      </c>
      <c r="P116" s="238">
        <f t="shared" si="15"/>
        <v>54739.188301068301</v>
      </c>
      <c r="Q116" s="238">
        <f t="shared" si="16"/>
        <v>6246.8788105997091</v>
      </c>
      <c r="R116" s="187">
        <f t="shared" si="17"/>
        <v>68091.868675949838</v>
      </c>
    </row>
    <row r="117" spans="1:18" ht="13.9" x14ac:dyDescent="0.4">
      <c r="A117" s="58" t="str">
        <f>'Radio Masts'!A116</f>
        <v>CBH Sidings SG</v>
      </c>
      <c r="B117" s="58">
        <f>'Radio Masts'!B116</f>
        <v>8</v>
      </c>
      <c r="C117" t="str">
        <f>'Radio Masts'!C116</f>
        <v>Moorine Rock</v>
      </c>
      <c r="D117" s="204">
        <f>'DORC build-up'!I60</f>
        <v>1.4</v>
      </c>
      <c r="E117" s="232">
        <f>IF(A117="Non-operational",0,CRC!F60)</f>
        <v>1.052</v>
      </c>
      <c r="F117" s="197"/>
      <c r="G117" s="197"/>
      <c r="H117" s="197">
        <v>0</v>
      </c>
      <c r="I117" s="269">
        <f t="shared" si="8"/>
        <v>7189386.75</v>
      </c>
      <c r="J117" s="269">
        <f t="shared" si="9"/>
        <v>9379393.0234375019</v>
      </c>
      <c r="K117" s="269">
        <f t="shared" si="10"/>
        <v>215.578125</v>
      </c>
      <c r="L117" s="200">
        <f t="shared" si="11"/>
        <v>0</v>
      </c>
      <c r="M117" s="200">
        <f t="shared" si="12"/>
        <v>0</v>
      </c>
      <c r="N117" s="238">
        <f t="shared" si="13"/>
        <v>0</v>
      </c>
      <c r="O117" s="238">
        <f t="shared" si="14"/>
        <v>3628.7879833128509</v>
      </c>
      <c r="P117" s="238">
        <f t="shared" si="15"/>
        <v>27954.187423652354</v>
      </c>
      <c r="Q117" s="238">
        <f t="shared" si="16"/>
        <v>3190.1536450247058</v>
      </c>
      <c r="R117" s="187">
        <f t="shared" si="17"/>
        <v>34773.129051989912</v>
      </c>
    </row>
    <row r="118" spans="1:18" ht="13.9" x14ac:dyDescent="0.4">
      <c r="A118" s="58" t="str">
        <f>'Radio Masts'!A117</f>
        <v>CBH Sidings SG</v>
      </c>
      <c r="B118" s="58">
        <f>'Radio Masts'!B117</f>
        <v>8</v>
      </c>
      <c r="C118" t="str">
        <f>'Radio Masts'!C117</f>
        <v>Salmon Gums</v>
      </c>
      <c r="D118" s="204">
        <f>'DORC build-up'!I61</f>
        <v>1.5</v>
      </c>
      <c r="E118" s="232">
        <f>IF(A118="Non-operational",0,CRC!F61)</f>
        <v>1.5349999999999999</v>
      </c>
      <c r="F118" s="197"/>
      <c r="G118" s="197"/>
      <c r="H118" s="197">
        <v>0</v>
      </c>
      <c r="I118" s="269">
        <f t="shared" si="8"/>
        <v>7189386.75</v>
      </c>
      <c r="J118" s="269">
        <f t="shared" si="9"/>
        <v>9379393.0234375019</v>
      </c>
      <c r="K118" s="269">
        <f t="shared" si="10"/>
        <v>215.578125</v>
      </c>
      <c r="L118" s="200">
        <f t="shared" si="11"/>
        <v>0</v>
      </c>
      <c r="M118" s="200">
        <f t="shared" si="12"/>
        <v>0</v>
      </c>
      <c r="N118" s="238">
        <f t="shared" si="13"/>
        <v>0</v>
      </c>
      <c r="O118" s="238">
        <f t="shared" si="14"/>
        <v>5294.8569908604804</v>
      </c>
      <c r="P118" s="238">
        <f t="shared" si="15"/>
        <v>40788.667010747493</v>
      </c>
      <c r="Q118" s="238">
        <f t="shared" si="16"/>
        <v>4654.8344535293945</v>
      </c>
      <c r="R118" s="187">
        <f t="shared" si="17"/>
        <v>50738.358455137371</v>
      </c>
    </row>
    <row r="119" spans="1:18" ht="13.9" x14ac:dyDescent="0.4">
      <c r="A119" s="58" t="str">
        <f>'Radio Masts'!A118</f>
        <v>CBH Sidings SG</v>
      </c>
      <c r="B119" s="58">
        <f>'Radio Masts'!B118</f>
        <v>8</v>
      </c>
      <c r="C119" t="str">
        <f>'Radio Masts'!C118</f>
        <v>Southern Cross</v>
      </c>
      <c r="D119" s="204">
        <f>'DORC build-up'!I62</f>
        <v>1.4</v>
      </c>
      <c r="E119" s="232">
        <f>IF(A119="Non-operational",0,CRC!F62)</f>
        <v>2.79</v>
      </c>
      <c r="F119" s="197"/>
      <c r="G119" s="197"/>
      <c r="H119" s="197">
        <v>0</v>
      </c>
      <c r="I119" s="269">
        <f t="shared" si="8"/>
        <v>7189386.75</v>
      </c>
      <c r="J119" s="269">
        <f t="shared" si="9"/>
        <v>9379393.0234375019</v>
      </c>
      <c r="K119" s="269">
        <f t="shared" si="10"/>
        <v>215.578125</v>
      </c>
      <c r="L119" s="200">
        <f t="shared" si="11"/>
        <v>0</v>
      </c>
      <c r="M119" s="200">
        <f t="shared" si="12"/>
        <v>0</v>
      </c>
      <c r="N119" s="238">
        <f t="shared" si="13"/>
        <v>0</v>
      </c>
      <c r="O119" s="238">
        <f t="shared" si="14"/>
        <v>9623.8768758962469</v>
      </c>
      <c r="P119" s="238">
        <f t="shared" si="15"/>
        <v>74137.055999990567</v>
      </c>
      <c r="Q119" s="238">
        <f t="shared" si="16"/>
        <v>8460.5785832879556</v>
      </c>
      <c r="R119" s="187">
        <f t="shared" si="17"/>
        <v>92221.51145917477</v>
      </c>
    </row>
    <row r="120" spans="1:18" ht="13.9" x14ac:dyDescent="0.4">
      <c r="A120" s="58" t="str">
        <f>'Radio Masts'!A119</f>
        <v>CBH Sidings SG</v>
      </c>
      <c r="B120" s="58">
        <f>'Radio Masts'!B119</f>
        <v>8</v>
      </c>
      <c r="C120" t="str">
        <f>'Radio Masts'!C119</f>
        <v>Tammin</v>
      </c>
      <c r="D120" s="204">
        <f>'DORC build-up'!I63</f>
        <v>1.3</v>
      </c>
      <c r="E120" s="232">
        <f>IF(A120="Non-operational",0,CRC!F63)</f>
        <v>2.29</v>
      </c>
      <c r="F120" s="197"/>
      <c r="G120" s="197"/>
      <c r="H120" s="197">
        <v>0</v>
      </c>
      <c r="I120" s="269">
        <f t="shared" si="8"/>
        <v>7189386.75</v>
      </c>
      <c r="J120" s="269">
        <f t="shared" si="9"/>
        <v>9379393.0234375019</v>
      </c>
      <c r="K120" s="269">
        <f t="shared" si="10"/>
        <v>215.578125</v>
      </c>
      <c r="L120" s="200">
        <f t="shared" si="11"/>
        <v>0</v>
      </c>
      <c r="M120" s="200">
        <f t="shared" si="12"/>
        <v>0</v>
      </c>
      <c r="N120" s="238">
        <f t="shared" si="13"/>
        <v>0</v>
      </c>
      <c r="O120" s="238">
        <f t="shared" si="14"/>
        <v>7899.1677583521177</v>
      </c>
      <c r="P120" s="238">
        <f t="shared" si="15"/>
        <v>60850.845247304082</v>
      </c>
      <c r="Q120" s="238">
        <f t="shared" si="16"/>
        <v>6944.3458622686085</v>
      </c>
      <c r="R120" s="187">
        <f t="shared" si="17"/>
        <v>75694.358867924806</v>
      </c>
    </row>
    <row r="121" spans="1:18" ht="13.9" x14ac:dyDescent="0.4">
      <c r="A121" s="58" t="str">
        <f>'Radio Masts'!A120</f>
        <v>Sidings &amp; Other</v>
      </c>
      <c r="B121" s="58">
        <f>'Radio Masts'!B120</f>
        <v>9</v>
      </c>
      <c r="C121" t="str">
        <f>'Radio Masts'!C120</f>
        <v>Esperance Industrial Road</v>
      </c>
      <c r="D121" s="204">
        <f>'DORC build-up'!I64</f>
        <v>1.5</v>
      </c>
      <c r="E121" s="232">
        <f>IF(A121="Non-operational",0,CRC!F64)</f>
        <v>3.673</v>
      </c>
      <c r="F121" s="197"/>
      <c r="G121" s="197"/>
      <c r="H121" s="197">
        <v>0</v>
      </c>
      <c r="I121" s="269">
        <f t="shared" si="8"/>
        <v>7189386.75</v>
      </c>
      <c r="J121" s="269">
        <f t="shared" si="9"/>
        <v>9379393.0234375019</v>
      </c>
      <c r="K121" s="269">
        <f t="shared" si="10"/>
        <v>215.578125</v>
      </c>
      <c r="L121" s="200">
        <f t="shared" si="11"/>
        <v>0</v>
      </c>
      <c r="M121" s="200">
        <f t="shared" si="12"/>
        <v>0</v>
      </c>
      <c r="N121" s="238">
        <f t="shared" si="13"/>
        <v>0</v>
      </c>
      <c r="O121" s="238">
        <f t="shared" si="14"/>
        <v>12669.713177479183</v>
      </c>
      <c r="P121" s="238">
        <f t="shared" si="15"/>
        <v>97600.504189234896</v>
      </c>
      <c r="Q121" s="238">
        <f t="shared" si="16"/>
        <v>11138.245568608121</v>
      </c>
      <c r="R121" s="187">
        <f t="shared" si="17"/>
        <v>121408.4629353222</v>
      </c>
    </row>
    <row r="122" spans="1:18" ht="13.9" x14ac:dyDescent="0.4">
      <c r="A122" s="58" t="str">
        <f>'Radio Masts'!A121</f>
        <v>Sidings &amp; Other</v>
      </c>
      <c r="B122" s="58">
        <f>'Radio Masts'!B121</f>
        <v>9</v>
      </c>
      <c r="C122" t="str">
        <f>'Radio Masts'!C121</f>
        <v>West Kalgoorlie Industrial Road</v>
      </c>
      <c r="D122" s="204">
        <f>'DORC build-up'!I65</f>
        <v>1.4</v>
      </c>
      <c r="E122" s="232">
        <f>IF(A122="Non-operational",0,CRC!F65)</f>
        <v>2.0867</v>
      </c>
      <c r="F122" s="197"/>
      <c r="G122" s="197"/>
      <c r="H122" s="197">
        <v>0</v>
      </c>
      <c r="I122" s="269">
        <f t="shared" si="8"/>
        <v>7189386.75</v>
      </c>
      <c r="J122" s="269">
        <f t="shared" si="9"/>
        <v>9379393.0234375019</v>
      </c>
      <c r="K122" s="269">
        <f t="shared" si="10"/>
        <v>215.578125</v>
      </c>
      <c r="L122" s="200">
        <f t="shared" si="11"/>
        <v>0</v>
      </c>
      <c r="M122" s="200">
        <f t="shared" si="12"/>
        <v>0</v>
      </c>
      <c r="N122" s="238">
        <f t="shared" si="13"/>
        <v>0</v>
      </c>
      <c r="O122" s="238">
        <f t="shared" si="14"/>
        <v>7197.9010311586735</v>
      </c>
      <c r="P122" s="238">
        <f t="shared" si="15"/>
        <v>55448.671955261758</v>
      </c>
      <c r="Q122" s="238">
        <f t="shared" si="16"/>
        <v>6327.8456379021427</v>
      </c>
      <c r="R122" s="187">
        <f t="shared" si="17"/>
        <v>68974.41862432257</v>
      </c>
    </row>
    <row r="123" spans="1:18" ht="13.9" x14ac:dyDescent="0.4">
      <c r="A123" s="58" t="str">
        <f>'Radio Masts'!A122</f>
        <v>Sidings &amp; Other</v>
      </c>
      <c r="B123" s="58">
        <f>'Radio Masts'!B122</f>
        <v>9</v>
      </c>
      <c r="C123" t="str">
        <f>'Radio Masts'!C122</f>
        <v>Kewdale North Grid</v>
      </c>
      <c r="D123" s="204">
        <f>'DORC build-up'!I66</f>
        <v>1</v>
      </c>
      <c r="E123" s="232">
        <f>IF(A123="Non-operational",0,CRC!F66)</f>
        <v>2.8450000000000002</v>
      </c>
      <c r="F123" s="197"/>
      <c r="G123" s="197"/>
      <c r="H123" s="197">
        <v>0</v>
      </c>
      <c r="I123" s="269">
        <f t="shared" si="8"/>
        <v>7189386.75</v>
      </c>
      <c r="J123" s="269">
        <f t="shared" si="9"/>
        <v>9379393.0234375019</v>
      </c>
      <c r="K123" s="269">
        <f t="shared" si="10"/>
        <v>215.578125</v>
      </c>
      <c r="L123" s="200">
        <f t="shared" si="11"/>
        <v>0</v>
      </c>
      <c r="M123" s="200">
        <f t="shared" si="12"/>
        <v>0</v>
      </c>
      <c r="N123" s="238">
        <f t="shared" si="13"/>
        <v>0</v>
      </c>
      <c r="O123" s="238">
        <f t="shared" si="14"/>
        <v>9813.594878826103</v>
      </c>
      <c r="P123" s="238">
        <f t="shared" si="15"/>
        <v>75598.539182786073</v>
      </c>
      <c r="Q123" s="238">
        <f t="shared" si="16"/>
        <v>8627.364182600084</v>
      </c>
      <c r="R123" s="187">
        <f t="shared" si="17"/>
        <v>94039.498244212256</v>
      </c>
    </row>
    <row r="124" spans="1:18" ht="13.9" x14ac:dyDescent="0.4">
      <c r="A124" s="58" t="str">
        <f>'Radio Masts'!A123</f>
        <v>Sidings &amp; Other</v>
      </c>
      <c r="B124" s="58">
        <f>'Radio Masts'!B123</f>
        <v>9</v>
      </c>
      <c r="C124" t="str">
        <f>'Radio Masts'!C123</f>
        <v>Kewdale BP Loading Depot</v>
      </c>
      <c r="D124" s="204">
        <f>'DORC build-up'!I67</f>
        <v>1</v>
      </c>
      <c r="E124" s="232">
        <f>IF(A124="Non-operational",0,CRC!F67)</f>
        <v>1.3919999999999999</v>
      </c>
      <c r="F124" s="197"/>
      <c r="G124" s="197"/>
      <c r="H124" s="197">
        <v>51350</v>
      </c>
      <c r="I124" s="269">
        <f t="shared" si="8"/>
        <v>7189386.75</v>
      </c>
      <c r="J124" s="269">
        <f t="shared" si="9"/>
        <v>9379393.0234375019</v>
      </c>
      <c r="K124" s="269">
        <f t="shared" si="10"/>
        <v>215.578125</v>
      </c>
      <c r="L124" s="200">
        <f t="shared" si="11"/>
        <v>0</v>
      </c>
      <c r="M124" s="200">
        <f t="shared" si="12"/>
        <v>0</v>
      </c>
      <c r="N124" s="238">
        <f t="shared" si="13"/>
        <v>11069936.71875</v>
      </c>
      <c r="O124" s="238">
        <f t="shared" si="14"/>
        <v>4801.590183242859</v>
      </c>
      <c r="P124" s="238">
        <f t="shared" si="15"/>
        <v>36988.810735479165</v>
      </c>
      <c r="Q124" s="238">
        <f t="shared" si="16"/>
        <v>4221.1918953178611</v>
      </c>
      <c r="R124" s="187">
        <f t="shared" si="17"/>
        <v>46011.592814039883</v>
      </c>
    </row>
    <row r="125" spans="1:18" ht="13.9" x14ac:dyDescent="0.4">
      <c r="A125" s="58" t="str">
        <f>'Radio Masts'!A124</f>
        <v>SWM</v>
      </c>
      <c r="B125" s="58">
        <f>'Radio Masts'!B124</f>
        <v>10</v>
      </c>
      <c r="C125" t="str">
        <f>'Radio Masts'!C124</f>
        <v>Kwinana</v>
      </c>
      <c r="D125" s="204">
        <f>'DORC build-up'!I68</f>
        <v>0</v>
      </c>
      <c r="E125" s="232">
        <f>IF(A125="Non-operational",0,CRC!F68)</f>
        <v>0</v>
      </c>
      <c r="F125" s="197"/>
      <c r="G125" s="197"/>
      <c r="H125" s="197">
        <v>0</v>
      </c>
      <c r="I125" s="269">
        <f t="shared" si="8"/>
        <v>7189386.75</v>
      </c>
      <c r="J125" s="269">
        <f t="shared" si="9"/>
        <v>9379393.0234375019</v>
      </c>
      <c r="K125" s="269">
        <f t="shared" si="10"/>
        <v>215.578125</v>
      </c>
      <c r="L125" s="200">
        <f t="shared" si="11"/>
        <v>0</v>
      </c>
      <c r="M125" s="200">
        <f t="shared" si="12"/>
        <v>0</v>
      </c>
      <c r="N125" s="238">
        <f t="shared" si="13"/>
        <v>0</v>
      </c>
      <c r="O125" s="238">
        <f t="shared" si="14"/>
        <v>0</v>
      </c>
      <c r="P125" s="238">
        <f t="shared" si="15"/>
        <v>0</v>
      </c>
      <c r="Q125" s="238">
        <f t="shared" si="16"/>
        <v>0</v>
      </c>
      <c r="R125" s="187">
        <f t="shared" si="17"/>
        <v>0</v>
      </c>
    </row>
    <row r="126" spans="1:18" ht="13.9" x14ac:dyDescent="0.4">
      <c r="A126" s="58" t="str">
        <f>'Radio Masts'!A125</f>
        <v>SWM</v>
      </c>
      <c r="B126" s="58">
        <f>'Radio Masts'!B125</f>
        <v>10</v>
      </c>
      <c r="C126" t="str">
        <f>'Radio Masts'!C125</f>
        <v>Kwinana to Mundijong Junction</v>
      </c>
      <c r="D126" s="204">
        <f>'DORC build-up'!I69</f>
        <v>1.2</v>
      </c>
      <c r="E126" s="232">
        <f>IF(A126="Non-operational",0,CRC!F69)</f>
        <v>30.033999999999999</v>
      </c>
      <c r="F126" s="197"/>
      <c r="G126" s="197"/>
      <c r="H126" s="197">
        <v>0</v>
      </c>
      <c r="I126" s="269">
        <f t="shared" si="8"/>
        <v>7189386.75</v>
      </c>
      <c r="J126" s="269">
        <f t="shared" si="9"/>
        <v>9379393.0234375019</v>
      </c>
      <c r="K126" s="269">
        <f t="shared" si="10"/>
        <v>215.578125</v>
      </c>
      <c r="L126" s="200">
        <f t="shared" si="11"/>
        <v>0</v>
      </c>
      <c r="M126" s="200">
        <f t="shared" si="12"/>
        <v>0</v>
      </c>
      <c r="N126" s="238">
        <f t="shared" si="13"/>
        <v>0</v>
      </c>
      <c r="O126" s="238">
        <f t="shared" si="14"/>
        <v>103599.82727264082</v>
      </c>
      <c r="P126" s="238">
        <f t="shared" si="15"/>
        <v>798076.10749237158</v>
      </c>
      <c r="Q126" s="238">
        <f t="shared" si="16"/>
        <v>91077.067086190116</v>
      </c>
      <c r="R126" s="187">
        <f t="shared" si="17"/>
        <v>992753.00185120245</v>
      </c>
    </row>
    <row r="127" spans="1:18" ht="13.9" x14ac:dyDescent="0.4">
      <c r="A127" s="58" t="str">
        <f>'Radio Masts'!A126</f>
        <v>SWM</v>
      </c>
      <c r="B127" s="58">
        <f>'Radio Masts'!B126</f>
        <v>11</v>
      </c>
      <c r="C127" t="str">
        <f>'Radio Masts'!C126</f>
        <v>Mundijong Junction to Pinjarra</v>
      </c>
      <c r="D127" s="204">
        <f>'DORC build-up'!I70</f>
        <v>1.2</v>
      </c>
      <c r="E127" s="232">
        <f>IF(A127="Non-operational",0,CRC!F70)</f>
        <v>47.5505</v>
      </c>
      <c r="F127" s="197"/>
      <c r="G127" s="197"/>
      <c r="H127" s="197"/>
      <c r="I127" s="269">
        <f t="shared" si="8"/>
        <v>7189386.75</v>
      </c>
      <c r="J127" s="269">
        <f t="shared" si="9"/>
        <v>9379393.0234375019</v>
      </c>
      <c r="K127" s="269">
        <f t="shared" si="10"/>
        <v>215.578125</v>
      </c>
      <c r="L127" s="200">
        <f t="shared" si="11"/>
        <v>0</v>
      </c>
      <c r="M127" s="200">
        <f t="shared" si="12"/>
        <v>0</v>
      </c>
      <c r="N127" s="238">
        <f t="shared" si="13"/>
        <v>0</v>
      </c>
      <c r="O127" s="238">
        <f t="shared" si="14"/>
        <v>164021.56178756437</v>
      </c>
      <c r="P127" s="238">
        <f t="shared" si="15"/>
        <v>1263531.9287912371</v>
      </c>
      <c r="Q127" s="238">
        <f t="shared" si="16"/>
        <v>144195.24800166089</v>
      </c>
      <c r="R127" s="187">
        <f t="shared" si="17"/>
        <v>1571748.7385804623</v>
      </c>
    </row>
    <row r="128" spans="1:18" ht="13.9" x14ac:dyDescent="0.4">
      <c r="A128" s="58" t="str">
        <f>'Radio Masts'!A127</f>
        <v>SWM</v>
      </c>
      <c r="B128" s="58">
        <f>'Radio Masts'!B127</f>
        <v>11</v>
      </c>
      <c r="C128" t="str">
        <f>'Radio Masts'!C127</f>
        <v>Pinjarra to Pinjarra South</v>
      </c>
      <c r="D128" s="204">
        <f>'DORC build-up'!I71</f>
        <v>1.2</v>
      </c>
      <c r="E128" s="232">
        <f>IF(A128="Non-operational",0,CRC!F71)</f>
        <v>3.1960000000000002</v>
      </c>
      <c r="F128" s="197"/>
      <c r="G128" s="197">
        <v>1</v>
      </c>
      <c r="H128" s="197">
        <v>0</v>
      </c>
      <c r="I128" s="269">
        <f t="shared" si="8"/>
        <v>7189386.75</v>
      </c>
      <c r="J128" s="269">
        <f t="shared" si="9"/>
        <v>9379393.0234375019</v>
      </c>
      <c r="K128" s="269">
        <f t="shared" si="10"/>
        <v>215.578125</v>
      </c>
      <c r="L128" s="200">
        <f t="shared" si="11"/>
        <v>0</v>
      </c>
      <c r="M128" s="200">
        <f t="shared" si="12"/>
        <v>11255271.628125003</v>
      </c>
      <c r="N128" s="238">
        <f t="shared" si="13"/>
        <v>0</v>
      </c>
      <c r="O128" s="238">
        <f t="shared" si="14"/>
        <v>11024.340679342084</v>
      </c>
      <c r="P128" s="238">
        <f t="shared" si="15"/>
        <v>84925.459131171985</v>
      </c>
      <c r="Q128" s="238">
        <f t="shared" si="16"/>
        <v>9691.7595527556659</v>
      </c>
      <c r="R128" s="187">
        <f t="shared" si="17"/>
        <v>105641.55936326974</v>
      </c>
    </row>
    <row r="129" spans="1:18" ht="13.9" x14ac:dyDescent="0.4">
      <c r="A129" s="58" t="str">
        <f>'Radio Masts'!A128</f>
        <v>SWM</v>
      </c>
      <c r="B129" s="58">
        <f>'Radio Masts'!B128</f>
        <v>11</v>
      </c>
      <c r="C129" t="str">
        <f>'Radio Masts'!C128</f>
        <v>Pinjarra South to Wagerup North</v>
      </c>
      <c r="D129" s="204">
        <f>'DORC build-up'!I72</f>
        <v>1.2</v>
      </c>
      <c r="E129" s="232">
        <f>IF(A129="Non-operational",0,CRC!F72)</f>
        <v>31.8</v>
      </c>
      <c r="F129" s="197"/>
      <c r="G129" s="197"/>
      <c r="H129" s="197">
        <v>0</v>
      </c>
      <c r="I129" s="269">
        <f t="shared" si="8"/>
        <v>7189386.75</v>
      </c>
      <c r="J129" s="269">
        <f t="shared" si="9"/>
        <v>9379393.0234375019</v>
      </c>
      <c r="K129" s="269">
        <f t="shared" si="10"/>
        <v>215.578125</v>
      </c>
      <c r="L129" s="200">
        <f t="shared" si="11"/>
        <v>0</v>
      </c>
      <c r="M129" s="200">
        <f t="shared" si="12"/>
        <v>0</v>
      </c>
      <c r="N129" s="238">
        <f t="shared" si="13"/>
        <v>0</v>
      </c>
      <c r="O129" s="238">
        <f t="shared" si="14"/>
        <v>109691.49987580669</v>
      </c>
      <c r="P129" s="238">
        <f t="shared" si="15"/>
        <v>845003.00387086021</v>
      </c>
      <c r="Q129" s="238">
        <f t="shared" si="16"/>
        <v>96432.401056830466</v>
      </c>
      <c r="R129" s="187">
        <f t="shared" si="17"/>
        <v>1051126.9048034975</v>
      </c>
    </row>
    <row r="130" spans="1:18" ht="13.9" x14ac:dyDescent="0.4">
      <c r="A130" s="58" t="str">
        <f>'Radio Masts'!A129</f>
        <v>SWM</v>
      </c>
      <c r="B130" s="58">
        <f>'Radio Masts'!B129</f>
        <v>11</v>
      </c>
      <c r="C130" t="str">
        <f>'Radio Masts'!C129</f>
        <v>Wagerup North to Wagerup South</v>
      </c>
      <c r="D130" s="204">
        <f>'DORC build-up'!I73</f>
        <v>1.2</v>
      </c>
      <c r="E130" s="232">
        <f>IF(A130="Non-operational",0,CRC!F73)</f>
        <v>1.08</v>
      </c>
      <c r="F130" s="197"/>
      <c r="G130" s="197"/>
      <c r="H130" s="197">
        <v>0</v>
      </c>
      <c r="I130" s="269">
        <f t="shared" si="8"/>
        <v>7189386.75</v>
      </c>
      <c r="J130" s="269">
        <f t="shared" si="9"/>
        <v>9379393.0234375019</v>
      </c>
      <c r="K130" s="269">
        <f t="shared" si="10"/>
        <v>215.578125</v>
      </c>
      <c r="L130" s="200">
        <f t="shared" si="11"/>
        <v>0</v>
      </c>
      <c r="M130" s="200">
        <f t="shared" si="12"/>
        <v>0</v>
      </c>
      <c r="N130" s="238">
        <f t="shared" si="13"/>
        <v>0</v>
      </c>
      <c r="O130" s="238">
        <f t="shared" si="14"/>
        <v>3725.3716938953221</v>
      </c>
      <c r="P130" s="238">
        <f t="shared" si="15"/>
        <v>28698.2152258028</v>
      </c>
      <c r="Q130" s="238">
        <f t="shared" si="16"/>
        <v>3275.0626774017892</v>
      </c>
      <c r="R130" s="187">
        <f t="shared" si="17"/>
        <v>35698.649597099909</v>
      </c>
    </row>
    <row r="131" spans="1:18" ht="13.9" x14ac:dyDescent="0.4">
      <c r="A131" s="58" t="str">
        <f>'Radio Masts'!A130</f>
        <v>SWM</v>
      </c>
      <c r="B131" s="58">
        <f>'Radio Masts'!B130</f>
        <v>11</v>
      </c>
      <c r="C131" t="str">
        <f>'Radio Masts'!C130</f>
        <v>Wagerup South to Brunswick North</v>
      </c>
      <c r="D131" s="204">
        <f>'DORC build-up'!I74</f>
        <v>1.2</v>
      </c>
      <c r="E131" s="232">
        <f>IF(A131="Non-operational",0,CRC!F74)</f>
        <v>40.674999999999997</v>
      </c>
      <c r="F131" s="197"/>
      <c r="G131" s="197"/>
      <c r="H131" s="197">
        <v>0</v>
      </c>
      <c r="I131" s="269">
        <f t="shared" si="8"/>
        <v>7189386.75</v>
      </c>
      <c r="J131" s="269">
        <f t="shared" si="9"/>
        <v>9379393.0234375019</v>
      </c>
      <c r="K131" s="269">
        <f t="shared" si="10"/>
        <v>215.578125</v>
      </c>
      <c r="L131" s="200">
        <f t="shared" si="11"/>
        <v>0</v>
      </c>
      <c r="M131" s="200">
        <f t="shared" si="12"/>
        <v>0</v>
      </c>
      <c r="N131" s="238">
        <f t="shared" si="13"/>
        <v>0</v>
      </c>
      <c r="O131" s="238">
        <f t="shared" si="14"/>
        <v>140305.08671221501</v>
      </c>
      <c r="P131" s="238">
        <f t="shared" si="15"/>
        <v>1080833.2447310451</v>
      </c>
      <c r="Q131" s="238">
        <f t="shared" si="16"/>
        <v>123345.53185492386</v>
      </c>
      <c r="R131" s="187">
        <f t="shared" si="17"/>
        <v>1344483.863298184</v>
      </c>
    </row>
    <row r="132" spans="1:18" ht="13.9" x14ac:dyDescent="0.4">
      <c r="A132" s="58" t="str">
        <f>'Radio Masts'!A131</f>
        <v>SWM</v>
      </c>
      <c r="B132" s="58">
        <f>'Radio Masts'!B131</f>
        <v>11</v>
      </c>
      <c r="C132" t="str">
        <f>'Radio Masts'!C131</f>
        <v>Brunswick North to Brunswick Junction</v>
      </c>
      <c r="D132" s="204">
        <f>'DORC build-up'!I75</f>
        <v>1.2</v>
      </c>
      <c r="E132" s="232">
        <f>IF(A132="Non-operational",0,CRC!F75)</f>
        <v>1.036</v>
      </c>
      <c r="F132" s="197"/>
      <c r="G132" s="197"/>
      <c r="H132" s="197">
        <v>0</v>
      </c>
      <c r="I132" s="269">
        <f t="shared" si="8"/>
        <v>7189386.75</v>
      </c>
      <c r="J132" s="269">
        <f t="shared" si="9"/>
        <v>9379393.0234375019</v>
      </c>
      <c r="K132" s="269">
        <f t="shared" si="10"/>
        <v>215.578125</v>
      </c>
      <c r="L132" s="200">
        <f t="shared" si="11"/>
        <v>0</v>
      </c>
      <c r="M132" s="200">
        <f t="shared" si="12"/>
        <v>0</v>
      </c>
      <c r="N132" s="238">
        <f t="shared" si="13"/>
        <v>0</v>
      </c>
      <c r="O132" s="238">
        <f t="shared" si="14"/>
        <v>3573.5972915514385</v>
      </c>
      <c r="P132" s="238">
        <f t="shared" si="15"/>
        <v>27529.028679566389</v>
      </c>
      <c r="Q132" s="238">
        <f t="shared" si="16"/>
        <v>3141.6341979520867</v>
      </c>
      <c r="R132" s="187">
        <f t="shared" si="17"/>
        <v>34244.260169069916</v>
      </c>
    </row>
    <row r="133" spans="1:18" ht="13.9" x14ac:dyDescent="0.4">
      <c r="A133" s="58" t="str">
        <f>'Radio Masts'!A132</f>
        <v>SWM</v>
      </c>
      <c r="B133" s="58">
        <f>'Radio Masts'!B132</f>
        <v>11</v>
      </c>
      <c r="C133" t="str">
        <f>'Radio Masts'!C132</f>
        <v>Brunswick Junction</v>
      </c>
      <c r="D133" s="204">
        <f>'DORC build-up'!I76</f>
        <v>0</v>
      </c>
      <c r="E133" s="232">
        <f>IF(A133="Non-operational",0,CRC!F76)</f>
        <v>0</v>
      </c>
      <c r="F133" s="197"/>
      <c r="G133" s="197"/>
      <c r="H133" s="197">
        <v>0</v>
      </c>
      <c r="I133" s="269">
        <f t="shared" si="8"/>
        <v>7189386.75</v>
      </c>
      <c r="J133" s="269">
        <f t="shared" si="9"/>
        <v>9379393.0234375019</v>
      </c>
      <c r="K133" s="269">
        <f t="shared" si="10"/>
        <v>215.578125</v>
      </c>
      <c r="L133" s="200">
        <f t="shared" si="11"/>
        <v>0</v>
      </c>
      <c r="M133" s="200">
        <f t="shared" si="12"/>
        <v>0</v>
      </c>
      <c r="N133" s="238">
        <f t="shared" si="13"/>
        <v>0</v>
      </c>
      <c r="O133" s="238">
        <f t="shared" si="14"/>
        <v>0</v>
      </c>
      <c r="P133" s="238">
        <f t="shared" si="15"/>
        <v>0</v>
      </c>
      <c r="Q133" s="238">
        <f t="shared" si="16"/>
        <v>0</v>
      </c>
      <c r="R133" s="187">
        <f t="shared" si="17"/>
        <v>0</v>
      </c>
    </row>
    <row r="134" spans="1:18" ht="13.9" x14ac:dyDescent="0.4">
      <c r="A134" s="58" t="str">
        <f>'Radio Masts'!A133</f>
        <v>SWM</v>
      </c>
      <c r="B134" s="58">
        <f>'Radio Masts'!B133</f>
        <v>11</v>
      </c>
      <c r="C134" t="str">
        <f>'Radio Masts'!C133</f>
        <v>Brunswick Junction to Picton Junction</v>
      </c>
      <c r="D134" s="204">
        <f>'DORC build-up'!I77</f>
        <v>1.2</v>
      </c>
      <c r="E134" s="232">
        <f>IF(A134="Non-operational",0,CRC!F77)</f>
        <v>24.024999999999999</v>
      </c>
      <c r="F134" s="197"/>
      <c r="G134" s="197">
        <v>1</v>
      </c>
      <c r="H134" s="197"/>
      <c r="I134" s="269">
        <f t="shared" ref="I134:I197" si="18">$I$14</f>
        <v>7189386.75</v>
      </c>
      <c r="J134" s="269">
        <f t="shared" ref="J134:J197" si="19">$I$16</f>
        <v>9379393.0234375019</v>
      </c>
      <c r="K134" s="269">
        <f t="shared" ref="K134:K197" si="20">$I$18</f>
        <v>215.578125</v>
      </c>
      <c r="L134" s="200">
        <f t="shared" ref="L134:L197" si="21">F134*I134*$D134</f>
        <v>0</v>
      </c>
      <c r="M134" s="200">
        <f t="shared" ref="M134:M197" si="22">G134*J134*$D134</f>
        <v>11255271.628125003</v>
      </c>
      <c r="N134" s="238">
        <f t="shared" ref="N134:N197" si="23">H134*K134*$D134</f>
        <v>0</v>
      </c>
      <c r="O134" s="238">
        <f t="shared" ref="O134:O197" si="24">L$68*$E134/$E$68</f>
        <v>82872.273097995465</v>
      </c>
      <c r="P134" s="238">
        <f t="shared" ref="P134:P197" si="25">M$68*$E134/$E$68</f>
        <v>638402.42666658538</v>
      </c>
      <c r="Q134" s="238">
        <f t="shared" ref="Q134:Q197" si="26">N$68*$E134/$E$68</f>
        <v>72854.982244979605</v>
      </c>
      <c r="R134" s="187">
        <f t="shared" si="17"/>
        <v>794129.68200956041</v>
      </c>
    </row>
    <row r="135" spans="1:18" ht="13.9" x14ac:dyDescent="0.4">
      <c r="A135" s="58" t="str">
        <f>'Radio Masts'!A134</f>
        <v>Sidings &amp; Other</v>
      </c>
      <c r="B135" s="58">
        <f>'Radio Masts'!B134</f>
        <v>12</v>
      </c>
      <c r="C135" t="str">
        <f>'Radio Masts'!C134</f>
        <v>Cockburn North to Robb Jetty (NG)</v>
      </c>
      <c r="D135" s="204">
        <f>'DORC build-up'!I78</f>
        <v>1</v>
      </c>
      <c r="E135" s="232">
        <f>IF(A135="Non-operational",0,CRC!F78)</f>
        <v>5.7709999999999999</v>
      </c>
      <c r="F135" s="197"/>
      <c r="G135" s="197"/>
      <c r="H135" s="197">
        <v>0</v>
      </c>
      <c r="I135" s="269">
        <f t="shared" si="18"/>
        <v>7189386.75</v>
      </c>
      <c r="J135" s="269">
        <f t="shared" si="19"/>
        <v>9379393.0234375019</v>
      </c>
      <c r="K135" s="269">
        <f t="shared" si="20"/>
        <v>215.578125</v>
      </c>
      <c r="L135" s="200">
        <f t="shared" si="21"/>
        <v>0</v>
      </c>
      <c r="M135" s="200">
        <f t="shared" si="22"/>
        <v>0</v>
      </c>
      <c r="N135" s="238">
        <f t="shared" si="23"/>
        <v>0</v>
      </c>
      <c r="O135" s="238">
        <f t="shared" si="24"/>
        <v>19906.592634694352</v>
      </c>
      <c r="P135" s="238">
        <f t="shared" si="25"/>
        <v>153349.44450750737</v>
      </c>
      <c r="Q135" s="238">
        <f t="shared" si="26"/>
        <v>17500.358066005301</v>
      </c>
      <c r="R135" s="187">
        <f t="shared" ref="R135:R198" si="27">SUM(O135:Q135)</f>
        <v>190756.39520820705</v>
      </c>
    </row>
    <row r="136" spans="1:18" ht="13.9" x14ac:dyDescent="0.4">
      <c r="A136" s="58" t="str">
        <f>'Radio Masts'!A135</f>
        <v>Non-operational</v>
      </c>
      <c r="B136" s="58">
        <f>'Radio Masts'!B135</f>
        <v>13</v>
      </c>
      <c r="C136" t="str">
        <f>'Radio Masts'!C135</f>
        <v>Picton Junction to Greenbushes</v>
      </c>
      <c r="D136" s="204">
        <f>'DORC build-up'!I79</f>
        <v>1.2</v>
      </c>
      <c r="E136" s="232">
        <f>IF(A136="Non-operational",0,CRC!F79)</f>
        <v>0</v>
      </c>
      <c r="F136" s="197"/>
      <c r="G136" s="197"/>
      <c r="H136" s="197">
        <v>0</v>
      </c>
      <c r="I136" s="269">
        <f t="shared" si="18"/>
        <v>7189386.75</v>
      </c>
      <c r="J136" s="269">
        <f t="shared" si="19"/>
        <v>9379393.0234375019</v>
      </c>
      <c r="K136" s="269">
        <f t="shared" si="20"/>
        <v>215.578125</v>
      </c>
      <c r="L136" s="200">
        <f t="shared" si="21"/>
        <v>0</v>
      </c>
      <c r="M136" s="200">
        <f t="shared" si="22"/>
        <v>0</v>
      </c>
      <c r="N136" s="238">
        <f t="shared" si="23"/>
        <v>0</v>
      </c>
      <c r="O136" s="238">
        <f t="shared" si="24"/>
        <v>0</v>
      </c>
      <c r="P136" s="238">
        <f t="shared" si="25"/>
        <v>0</v>
      </c>
      <c r="Q136" s="238">
        <f t="shared" si="26"/>
        <v>0</v>
      </c>
      <c r="R136" s="187">
        <f t="shared" si="27"/>
        <v>0</v>
      </c>
    </row>
    <row r="137" spans="1:18" ht="13.9" x14ac:dyDescent="0.4">
      <c r="A137" s="58" t="str">
        <f>'Radio Masts'!A136</f>
        <v>Non-operational</v>
      </c>
      <c r="B137" s="58">
        <f>'Radio Masts'!B136</f>
        <v>13</v>
      </c>
      <c r="C137" t="str">
        <f>'Radio Masts'!C136</f>
        <v>Greenbushes to Lambert</v>
      </c>
      <c r="D137" s="204">
        <f>'DORC build-up'!I80</f>
        <v>1.2</v>
      </c>
      <c r="E137" s="232">
        <f>IF(A137="Non-operational",0,CRC!F80)</f>
        <v>0</v>
      </c>
      <c r="F137" s="197"/>
      <c r="G137" s="197"/>
      <c r="H137" s="197">
        <v>0</v>
      </c>
      <c r="I137" s="269">
        <f t="shared" si="18"/>
        <v>7189386.75</v>
      </c>
      <c r="J137" s="269">
        <f t="shared" si="19"/>
        <v>9379393.0234375019</v>
      </c>
      <c r="K137" s="269">
        <f t="shared" si="20"/>
        <v>215.578125</v>
      </c>
      <c r="L137" s="200">
        <f t="shared" si="21"/>
        <v>0</v>
      </c>
      <c r="M137" s="200">
        <f t="shared" si="22"/>
        <v>0</v>
      </c>
      <c r="N137" s="238">
        <f t="shared" si="23"/>
        <v>0</v>
      </c>
      <c r="O137" s="238">
        <f t="shared" si="24"/>
        <v>0</v>
      </c>
      <c r="P137" s="238">
        <f t="shared" si="25"/>
        <v>0</v>
      </c>
      <c r="Q137" s="238">
        <f t="shared" si="26"/>
        <v>0</v>
      </c>
      <c r="R137" s="187">
        <f t="shared" si="27"/>
        <v>0</v>
      </c>
    </row>
    <row r="138" spans="1:18" ht="13.9" x14ac:dyDescent="0.4">
      <c r="A138" s="58" t="str">
        <f>'Radio Masts'!A137</f>
        <v>Non-operational</v>
      </c>
      <c r="B138" s="58">
        <f>'Radio Masts'!B137</f>
        <v>14</v>
      </c>
      <c r="C138" t="str">
        <f>'Radio Masts'!C137</f>
        <v>Boyanup to Capel</v>
      </c>
      <c r="D138" s="204">
        <f>'DORC build-up'!I81</f>
        <v>1.2</v>
      </c>
      <c r="E138" s="232">
        <f>IF(A138="Non-operational",0,CRC!F81)</f>
        <v>0</v>
      </c>
      <c r="F138" s="197"/>
      <c r="G138" s="197"/>
      <c r="H138" s="197">
        <v>0</v>
      </c>
      <c r="I138" s="269">
        <f t="shared" si="18"/>
        <v>7189386.75</v>
      </c>
      <c r="J138" s="269">
        <f t="shared" si="19"/>
        <v>9379393.0234375019</v>
      </c>
      <c r="K138" s="269">
        <f t="shared" si="20"/>
        <v>215.578125</v>
      </c>
      <c r="L138" s="200">
        <f t="shared" si="21"/>
        <v>0</v>
      </c>
      <c r="M138" s="200">
        <f t="shared" si="22"/>
        <v>0</v>
      </c>
      <c r="N138" s="238">
        <f t="shared" si="23"/>
        <v>0</v>
      </c>
      <c r="O138" s="238">
        <f t="shared" si="24"/>
        <v>0</v>
      </c>
      <c r="P138" s="238">
        <f t="shared" si="25"/>
        <v>0</v>
      </c>
      <c r="Q138" s="238">
        <f t="shared" si="26"/>
        <v>0</v>
      </c>
      <c r="R138" s="187">
        <f t="shared" si="27"/>
        <v>0</v>
      </c>
    </row>
    <row r="139" spans="1:18" ht="13.9" x14ac:dyDescent="0.4">
      <c r="A139" s="58" t="str">
        <f>'Radio Masts'!A138</f>
        <v>SWM</v>
      </c>
      <c r="B139" s="58">
        <f>'Radio Masts'!B138</f>
        <v>15</v>
      </c>
      <c r="C139" t="str">
        <f>'Radio Masts'!C138</f>
        <v>Picton Junction to Picton East</v>
      </c>
      <c r="D139" s="204">
        <f>'DORC build-up'!I82</f>
        <v>1.2</v>
      </c>
      <c r="E139" s="232">
        <f>IF(A139="Non-operational",0,CRC!F82)</f>
        <v>4.0385999999999997</v>
      </c>
      <c r="F139" s="197"/>
      <c r="G139" s="197"/>
      <c r="H139" s="197">
        <v>0</v>
      </c>
      <c r="I139" s="269">
        <f t="shared" si="18"/>
        <v>7189386.75</v>
      </c>
      <c r="J139" s="269">
        <f t="shared" si="19"/>
        <v>9379393.0234375019</v>
      </c>
      <c r="K139" s="269">
        <f t="shared" si="20"/>
        <v>215.578125</v>
      </c>
      <c r="L139" s="200">
        <f t="shared" si="21"/>
        <v>0</v>
      </c>
      <c r="M139" s="200">
        <f t="shared" si="22"/>
        <v>0</v>
      </c>
      <c r="N139" s="238">
        <f t="shared" si="23"/>
        <v>0</v>
      </c>
      <c r="O139" s="238">
        <f t="shared" si="24"/>
        <v>13930.82048422745</v>
      </c>
      <c r="P139" s="238">
        <f t="shared" si="25"/>
        <v>107315.38149159923</v>
      </c>
      <c r="Q139" s="238">
        <f t="shared" si="26"/>
        <v>12246.914934217466</v>
      </c>
      <c r="R139" s="187">
        <f t="shared" si="27"/>
        <v>133493.11691004413</v>
      </c>
    </row>
    <row r="140" spans="1:18" ht="13.9" x14ac:dyDescent="0.4">
      <c r="A140" s="58" t="str">
        <f>'Radio Masts'!A139</f>
        <v>SWM</v>
      </c>
      <c r="B140" s="58">
        <f>'Radio Masts'!B139</f>
        <v>16</v>
      </c>
      <c r="C140" t="str">
        <f>'Radio Masts'!C139</f>
        <v>Picton Junction to Bunbury Inner Harbour</v>
      </c>
      <c r="D140" s="204">
        <f>'DORC build-up'!I83</f>
        <v>1.2</v>
      </c>
      <c r="E140" s="232">
        <f>IF(A140="Non-operational",0,CRC!F83)</f>
        <v>9.4649999999999999</v>
      </c>
      <c r="F140" s="197"/>
      <c r="G140" s="197"/>
      <c r="H140" s="197">
        <v>0</v>
      </c>
      <c r="I140" s="269">
        <f t="shared" si="18"/>
        <v>7189386.75</v>
      </c>
      <c r="J140" s="269">
        <f t="shared" si="19"/>
        <v>9379393.0234375019</v>
      </c>
      <c r="K140" s="269">
        <f t="shared" si="20"/>
        <v>215.578125</v>
      </c>
      <c r="L140" s="200">
        <f t="shared" si="21"/>
        <v>0</v>
      </c>
      <c r="M140" s="200">
        <f t="shared" si="22"/>
        <v>0</v>
      </c>
      <c r="N140" s="238">
        <f t="shared" si="23"/>
        <v>0</v>
      </c>
      <c r="O140" s="238">
        <f t="shared" si="24"/>
        <v>32648.743595110391</v>
      </c>
      <c r="P140" s="238">
        <f t="shared" si="25"/>
        <v>251507.96954835509</v>
      </c>
      <c r="Q140" s="238">
        <f t="shared" si="26"/>
        <v>28702.285408896238</v>
      </c>
      <c r="R140" s="187">
        <f t="shared" si="27"/>
        <v>312858.99855236168</v>
      </c>
    </row>
    <row r="141" spans="1:18" ht="13.9" x14ac:dyDescent="0.4">
      <c r="A141" s="58" t="str">
        <f>'Radio Masts'!A140</f>
        <v>SWM</v>
      </c>
      <c r="B141" s="58">
        <f>'Radio Masts'!B140</f>
        <v>17</v>
      </c>
      <c r="C141" t="str">
        <f>'Radio Masts'!C140</f>
        <v>Picton Junction to Picton Container Terminal</v>
      </c>
      <c r="D141" s="204">
        <f>'DORC build-up'!I84</f>
        <v>1.2</v>
      </c>
      <c r="E141" s="232">
        <f>IF(A141="Non-operational",0,CRC!F84)</f>
        <v>1.6990000000000001</v>
      </c>
      <c r="F141" s="197"/>
      <c r="G141" s="197"/>
      <c r="H141" s="197">
        <v>0</v>
      </c>
      <c r="I141" s="269">
        <f t="shared" si="18"/>
        <v>7189386.75</v>
      </c>
      <c r="J141" s="269">
        <f t="shared" si="19"/>
        <v>9379393.0234375019</v>
      </c>
      <c r="K141" s="269">
        <f t="shared" si="20"/>
        <v>215.578125</v>
      </c>
      <c r="L141" s="200">
        <f t="shared" si="21"/>
        <v>0</v>
      </c>
      <c r="M141" s="200">
        <f t="shared" si="22"/>
        <v>0</v>
      </c>
      <c r="N141" s="238">
        <f t="shared" si="23"/>
        <v>0</v>
      </c>
      <c r="O141" s="238">
        <f t="shared" si="24"/>
        <v>5860.5615814149551</v>
      </c>
      <c r="P141" s="238">
        <f t="shared" si="25"/>
        <v>45146.544137628662</v>
      </c>
      <c r="Q141" s="238">
        <f t="shared" si="26"/>
        <v>5152.1587860237405</v>
      </c>
      <c r="R141" s="187">
        <f t="shared" si="27"/>
        <v>56159.26450506736</v>
      </c>
    </row>
    <row r="142" spans="1:18" ht="13.9" x14ac:dyDescent="0.4">
      <c r="A142" s="58" t="str">
        <f>'Radio Masts'!A141</f>
        <v>SWM</v>
      </c>
      <c r="B142" s="58">
        <f>'Radio Masts'!B141</f>
        <v>17</v>
      </c>
      <c r="C142" t="str">
        <f>'Radio Masts'!C141</f>
        <v>Picton Container Terminal to Bunbury Terminal</v>
      </c>
      <c r="D142" s="204">
        <f>'DORC build-up'!I85</f>
        <v>1.2</v>
      </c>
      <c r="E142" s="232">
        <f>IF(A142="Non-operational",0,CRC!F85)</f>
        <v>4</v>
      </c>
      <c r="F142" s="197"/>
      <c r="G142" s="197"/>
      <c r="H142" s="197">
        <v>0</v>
      </c>
      <c r="I142" s="269">
        <f t="shared" si="18"/>
        <v>7189386.75</v>
      </c>
      <c r="J142" s="269">
        <f t="shared" si="19"/>
        <v>9379393.0234375019</v>
      </c>
      <c r="K142" s="269">
        <f t="shared" si="20"/>
        <v>215.578125</v>
      </c>
      <c r="L142" s="200">
        <f t="shared" si="21"/>
        <v>0</v>
      </c>
      <c r="M142" s="200">
        <f t="shared" si="22"/>
        <v>0</v>
      </c>
      <c r="N142" s="238">
        <f t="shared" si="23"/>
        <v>0</v>
      </c>
      <c r="O142" s="238">
        <f t="shared" si="24"/>
        <v>13797.672940353044</v>
      </c>
      <c r="P142" s="238">
        <f t="shared" si="25"/>
        <v>106289.68602149184</v>
      </c>
      <c r="Q142" s="238">
        <f t="shared" si="26"/>
        <v>12129.861768154775</v>
      </c>
      <c r="R142" s="187">
        <f t="shared" si="27"/>
        <v>132217.22072999965</v>
      </c>
    </row>
    <row r="143" spans="1:18" ht="13.9" x14ac:dyDescent="0.4">
      <c r="A143" s="58" t="str">
        <f>'Radio Masts'!A142</f>
        <v>SWM</v>
      </c>
      <c r="B143" s="58">
        <f>'Radio Masts'!B142</f>
        <v>18</v>
      </c>
      <c r="C143" t="str">
        <f>'Radio Masts'!C142</f>
        <v>Pinjarra to Alumina Junction</v>
      </c>
      <c r="D143" s="204">
        <f>'DORC build-up'!I86</f>
        <v>1.2</v>
      </c>
      <c r="E143" s="232">
        <f>IF(A143="Non-operational",0,CRC!F86)</f>
        <v>1.8260000000000001</v>
      </c>
      <c r="F143" s="197"/>
      <c r="G143" s="197"/>
      <c r="H143" s="197">
        <v>0</v>
      </c>
      <c r="I143" s="269">
        <f t="shared" si="18"/>
        <v>7189386.75</v>
      </c>
      <c r="J143" s="269">
        <f t="shared" si="19"/>
        <v>9379393.0234375019</v>
      </c>
      <c r="K143" s="269">
        <f t="shared" si="20"/>
        <v>215.578125</v>
      </c>
      <c r="L143" s="200">
        <f t="shared" si="21"/>
        <v>0</v>
      </c>
      <c r="M143" s="200">
        <f t="shared" si="22"/>
        <v>0</v>
      </c>
      <c r="N143" s="238">
        <f t="shared" si="23"/>
        <v>0</v>
      </c>
      <c r="O143" s="238">
        <f t="shared" si="24"/>
        <v>6298.6376972711651</v>
      </c>
      <c r="P143" s="238">
        <f t="shared" si="25"/>
        <v>48521.241668811032</v>
      </c>
      <c r="Q143" s="238">
        <f t="shared" si="26"/>
        <v>5537.2818971626548</v>
      </c>
      <c r="R143" s="187">
        <f t="shared" si="27"/>
        <v>60357.161263244852</v>
      </c>
    </row>
    <row r="144" spans="1:18" ht="13.9" x14ac:dyDescent="0.4">
      <c r="A144" s="58" t="str">
        <f>'Radio Masts'!A143</f>
        <v>SWM</v>
      </c>
      <c r="B144" s="58">
        <f>'Radio Masts'!B143</f>
        <v>19</v>
      </c>
      <c r="C144" t="str">
        <f>'Radio Masts'!C143</f>
        <v>Alumina Junction to Pinjarra South</v>
      </c>
      <c r="D144" s="204">
        <f>'DORC build-up'!I87</f>
        <v>1.2</v>
      </c>
      <c r="E144" s="232">
        <f>IF(A144="Non-operational",0,CRC!F87)</f>
        <v>1.05491</v>
      </c>
      <c r="F144" s="197"/>
      <c r="G144" s="197"/>
      <c r="H144" s="197">
        <v>0</v>
      </c>
      <c r="I144" s="269">
        <f t="shared" si="18"/>
        <v>7189386.75</v>
      </c>
      <c r="J144" s="269">
        <f t="shared" si="19"/>
        <v>9379393.0234375019</v>
      </c>
      <c r="K144" s="269">
        <f t="shared" si="20"/>
        <v>215.578125</v>
      </c>
      <c r="L144" s="200">
        <f t="shared" si="21"/>
        <v>0</v>
      </c>
      <c r="M144" s="200">
        <f t="shared" si="22"/>
        <v>0</v>
      </c>
      <c r="N144" s="238">
        <f t="shared" si="23"/>
        <v>0</v>
      </c>
      <c r="O144" s="238">
        <f t="shared" si="24"/>
        <v>3638.8257903769572</v>
      </c>
      <c r="P144" s="238">
        <f t="shared" si="25"/>
        <v>28031.513170232989</v>
      </c>
      <c r="Q144" s="238">
        <f t="shared" si="26"/>
        <v>3198.9781194610382</v>
      </c>
      <c r="R144" s="187">
        <f t="shared" si="27"/>
        <v>34869.317080070985</v>
      </c>
    </row>
    <row r="145" spans="1:18" ht="13.9" x14ac:dyDescent="0.4">
      <c r="A145" s="58" t="str">
        <f>'Radio Masts'!A144</f>
        <v>Collie</v>
      </c>
      <c r="B145" s="58">
        <f>'Radio Masts'!B144</f>
        <v>20</v>
      </c>
      <c r="C145" t="str">
        <f>'Radio Masts'!C144</f>
        <v>Brunswick Junction to Brunswick East</v>
      </c>
      <c r="D145" s="204">
        <f>'DORC build-up'!I88</f>
        <v>1.2</v>
      </c>
      <c r="E145" s="232">
        <f>IF(A145="Non-operational",0,CRC!F88)</f>
        <v>0.97499999999999998</v>
      </c>
      <c r="F145" s="197"/>
      <c r="G145" s="197"/>
      <c r="H145" s="197">
        <v>0</v>
      </c>
      <c r="I145" s="269">
        <f t="shared" si="18"/>
        <v>7189386.75</v>
      </c>
      <c r="J145" s="269">
        <f t="shared" si="19"/>
        <v>9379393.0234375019</v>
      </c>
      <c r="K145" s="269">
        <f t="shared" si="20"/>
        <v>215.578125</v>
      </c>
      <c r="L145" s="200">
        <f t="shared" si="21"/>
        <v>0</v>
      </c>
      <c r="M145" s="200">
        <f t="shared" si="22"/>
        <v>0</v>
      </c>
      <c r="N145" s="238">
        <f t="shared" si="23"/>
        <v>0</v>
      </c>
      <c r="O145" s="238">
        <f t="shared" si="24"/>
        <v>3363.1827792110544</v>
      </c>
      <c r="P145" s="238">
        <f t="shared" si="25"/>
        <v>25908.110967738638</v>
      </c>
      <c r="Q145" s="238">
        <f t="shared" si="26"/>
        <v>2956.6538059877262</v>
      </c>
      <c r="R145" s="187">
        <f t="shared" si="27"/>
        <v>32227.947552937418</v>
      </c>
    </row>
    <row r="146" spans="1:18" ht="13.9" x14ac:dyDescent="0.4">
      <c r="A146" s="58" t="str">
        <f>'Radio Masts'!A145</f>
        <v>Collie</v>
      </c>
      <c r="B146" s="58">
        <f>'Radio Masts'!B145</f>
        <v>20</v>
      </c>
      <c r="C146" t="str">
        <f>'Radio Masts'!C145</f>
        <v>Brunswick East to Worsley</v>
      </c>
      <c r="D146" s="204">
        <f>'DORC build-up'!I89</f>
        <v>1.2</v>
      </c>
      <c r="E146" s="232">
        <f>IF(A146="Non-operational",0,CRC!F89)</f>
        <v>24.760999999999999</v>
      </c>
      <c r="F146" s="197"/>
      <c r="G146" s="197"/>
      <c r="H146" s="197">
        <v>0</v>
      </c>
      <c r="I146" s="269">
        <f t="shared" si="18"/>
        <v>7189386.75</v>
      </c>
      <c r="J146" s="269">
        <f t="shared" si="19"/>
        <v>9379393.0234375019</v>
      </c>
      <c r="K146" s="269">
        <f t="shared" si="20"/>
        <v>215.578125</v>
      </c>
      <c r="L146" s="200">
        <f t="shared" si="21"/>
        <v>0</v>
      </c>
      <c r="M146" s="200">
        <f t="shared" si="22"/>
        <v>0</v>
      </c>
      <c r="N146" s="238">
        <f t="shared" si="23"/>
        <v>0</v>
      </c>
      <c r="O146" s="238">
        <f t="shared" si="24"/>
        <v>85411.044919020438</v>
      </c>
      <c r="P146" s="238">
        <f t="shared" si="25"/>
        <v>657959.72889453988</v>
      </c>
      <c r="Q146" s="238">
        <f t="shared" si="26"/>
        <v>75086.876810320085</v>
      </c>
      <c r="R146" s="187">
        <f t="shared" si="27"/>
        <v>818457.65062388044</v>
      </c>
    </row>
    <row r="147" spans="1:18" ht="13.9" x14ac:dyDescent="0.4">
      <c r="A147" s="58" t="str">
        <f>'Radio Masts'!A146</f>
        <v>Collie</v>
      </c>
      <c r="B147" s="58">
        <f>'Radio Masts'!B146</f>
        <v>20</v>
      </c>
      <c r="C147" t="str">
        <f>'Radio Masts'!C146</f>
        <v>Worsley to Worsley East</v>
      </c>
      <c r="D147" s="204">
        <f>'DORC build-up'!I90</f>
        <v>1.2</v>
      </c>
      <c r="E147" s="232">
        <f>IF(A147="Non-operational",0,CRC!F90)</f>
        <v>0.95399999999999996</v>
      </c>
      <c r="F147" s="197"/>
      <c r="G147" s="197"/>
      <c r="H147" s="197">
        <v>0</v>
      </c>
      <c r="I147" s="269">
        <f t="shared" si="18"/>
        <v>7189386.75</v>
      </c>
      <c r="J147" s="269">
        <f t="shared" si="19"/>
        <v>9379393.0234375019</v>
      </c>
      <c r="K147" s="269">
        <f t="shared" si="20"/>
        <v>215.578125</v>
      </c>
      <c r="L147" s="200">
        <f t="shared" si="21"/>
        <v>0</v>
      </c>
      <c r="M147" s="200">
        <f t="shared" si="22"/>
        <v>0</v>
      </c>
      <c r="N147" s="238">
        <f t="shared" si="23"/>
        <v>0</v>
      </c>
      <c r="O147" s="238">
        <f t="shared" si="24"/>
        <v>3290.7449962742007</v>
      </c>
      <c r="P147" s="238">
        <f t="shared" si="25"/>
        <v>25350.090116125804</v>
      </c>
      <c r="Q147" s="238">
        <f t="shared" si="26"/>
        <v>2892.9720317049137</v>
      </c>
      <c r="R147" s="187">
        <f t="shared" si="27"/>
        <v>31533.807144104918</v>
      </c>
    </row>
    <row r="148" spans="1:18" ht="13.9" x14ac:dyDescent="0.4">
      <c r="A148" s="58" t="str">
        <f>'Radio Masts'!A147</f>
        <v>Collie</v>
      </c>
      <c r="B148" s="58">
        <f>'Radio Masts'!B147</f>
        <v>20</v>
      </c>
      <c r="C148" t="str">
        <f>'Radio Masts'!C147</f>
        <v>Worsley East to Ewington Junction</v>
      </c>
      <c r="D148" s="204">
        <f>'DORC build-up'!I91</f>
        <v>1.2</v>
      </c>
      <c r="E148" s="232">
        <f>IF(A148="Non-operational",0,CRC!F91)</f>
        <v>27.468</v>
      </c>
      <c r="F148" s="197"/>
      <c r="G148" s="197"/>
      <c r="H148" s="197">
        <v>0</v>
      </c>
      <c r="I148" s="269">
        <f t="shared" si="18"/>
        <v>7189386.75</v>
      </c>
      <c r="J148" s="269">
        <f t="shared" si="19"/>
        <v>9379393.0234375019</v>
      </c>
      <c r="K148" s="269">
        <f t="shared" si="20"/>
        <v>215.578125</v>
      </c>
      <c r="L148" s="200">
        <f t="shared" si="21"/>
        <v>0</v>
      </c>
      <c r="M148" s="200">
        <f t="shared" si="22"/>
        <v>0</v>
      </c>
      <c r="N148" s="238">
        <f t="shared" si="23"/>
        <v>0</v>
      </c>
      <c r="O148" s="238">
        <f t="shared" si="24"/>
        <v>94748.620081404355</v>
      </c>
      <c r="P148" s="238">
        <f t="shared" si="25"/>
        <v>729891.2739095845</v>
      </c>
      <c r="Q148" s="238">
        <f t="shared" si="26"/>
        <v>83295.760761918835</v>
      </c>
      <c r="R148" s="187">
        <f t="shared" si="27"/>
        <v>907935.65475290769</v>
      </c>
    </row>
    <row r="149" spans="1:18" ht="13.9" x14ac:dyDescent="0.4">
      <c r="A149" s="58" t="str">
        <f>'Radio Masts'!A148</f>
        <v>Collie</v>
      </c>
      <c r="B149" s="58">
        <f>'Radio Masts'!B148</f>
        <v>20</v>
      </c>
      <c r="C149" t="str">
        <f>'Radio Masts'!C148</f>
        <v>Ewington Junction to Premier</v>
      </c>
      <c r="D149" s="204">
        <f>'DORC build-up'!I92</f>
        <v>1.2</v>
      </c>
      <c r="E149" s="232">
        <f>IF(A149="Non-operational",0,CRC!F92)</f>
        <v>2.41</v>
      </c>
      <c r="F149" s="197"/>
      <c r="G149" s="197"/>
      <c r="H149" s="197">
        <v>0</v>
      </c>
      <c r="I149" s="269">
        <f t="shared" si="18"/>
        <v>7189386.75</v>
      </c>
      <c r="J149" s="269">
        <f t="shared" si="19"/>
        <v>9379393.0234375019</v>
      </c>
      <c r="K149" s="269">
        <f t="shared" si="20"/>
        <v>215.578125</v>
      </c>
      <c r="L149" s="200">
        <f t="shared" si="21"/>
        <v>0</v>
      </c>
      <c r="M149" s="200">
        <f t="shared" si="22"/>
        <v>0</v>
      </c>
      <c r="N149" s="238">
        <f t="shared" si="23"/>
        <v>0</v>
      </c>
      <c r="O149" s="238">
        <f t="shared" si="24"/>
        <v>8313.0979465627097</v>
      </c>
      <c r="P149" s="238">
        <f t="shared" si="25"/>
        <v>64039.535827948836</v>
      </c>
      <c r="Q149" s="238">
        <f t="shared" si="26"/>
        <v>7308.2417153132528</v>
      </c>
      <c r="R149" s="187">
        <f t="shared" si="27"/>
        <v>79660.875489824801</v>
      </c>
    </row>
    <row r="150" spans="1:18" ht="13.9" x14ac:dyDescent="0.4">
      <c r="A150" s="58" t="str">
        <f>'Radio Masts'!A149</f>
        <v>Collie</v>
      </c>
      <c r="B150" s="58">
        <f>'Radio Masts'!B149</f>
        <v>21</v>
      </c>
      <c r="C150" t="str">
        <f>'Radio Masts'!C149</f>
        <v>Brunswick North to Brunswick East</v>
      </c>
      <c r="D150" s="204">
        <f>'DORC build-up'!I93</f>
        <v>1.2</v>
      </c>
      <c r="E150" s="232">
        <f>IF(A150="Non-operational",0,CRC!F93)</f>
        <v>1.111</v>
      </c>
      <c r="F150" s="197"/>
      <c r="G150" s="197"/>
      <c r="H150" s="197">
        <v>0</v>
      </c>
      <c r="I150" s="269">
        <f t="shared" si="18"/>
        <v>7189386.75</v>
      </c>
      <c r="J150" s="269">
        <f t="shared" si="19"/>
        <v>9379393.0234375019</v>
      </c>
      <c r="K150" s="269">
        <f t="shared" si="20"/>
        <v>215.578125</v>
      </c>
      <c r="L150" s="200">
        <f t="shared" si="21"/>
        <v>0</v>
      </c>
      <c r="M150" s="200">
        <f t="shared" si="22"/>
        <v>0</v>
      </c>
      <c r="N150" s="238">
        <f t="shared" si="23"/>
        <v>0</v>
      </c>
      <c r="O150" s="238">
        <f t="shared" si="24"/>
        <v>3832.3036591830582</v>
      </c>
      <c r="P150" s="238">
        <f t="shared" si="25"/>
        <v>29521.960292469357</v>
      </c>
      <c r="Q150" s="238">
        <f t="shared" si="26"/>
        <v>3369.0691061049884</v>
      </c>
      <c r="R150" s="187">
        <f t="shared" si="27"/>
        <v>36723.333057757402</v>
      </c>
    </row>
    <row r="151" spans="1:18" ht="13.9" x14ac:dyDescent="0.4">
      <c r="A151" s="58" t="str">
        <f>'Radio Masts'!A150</f>
        <v>Collie</v>
      </c>
      <c r="B151" s="58">
        <f>'Radio Masts'!B150</f>
        <v>22</v>
      </c>
      <c r="C151" t="str">
        <f>'Radio Masts'!C150</f>
        <v>Worsley to Hamilton</v>
      </c>
      <c r="D151" s="204">
        <f>'DORC build-up'!I94</f>
        <v>1.2</v>
      </c>
      <c r="E151" s="232">
        <f>IF(A151="Non-operational",0,CRC!F94)</f>
        <v>11.034000000000001</v>
      </c>
      <c r="F151" s="197"/>
      <c r="G151" s="197"/>
      <c r="H151" s="197">
        <v>0</v>
      </c>
      <c r="I151" s="269">
        <f t="shared" si="18"/>
        <v>7189386.75</v>
      </c>
      <c r="J151" s="269">
        <f t="shared" si="19"/>
        <v>9379393.0234375019</v>
      </c>
      <c r="K151" s="269">
        <f t="shared" si="20"/>
        <v>215.578125</v>
      </c>
      <c r="L151" s="200">
        <f t="shared" si="21"/>
        <v>0</v>
      </c>
      <c r="M151" s="200">
        <f t="shared" si="22"/>
        <v>0</v>
      </c>
      <c r="N151" s="238">
        <f t="shared" si="23"/>
        <v>0</v>
      </c>
      <c r="O151" s="238">
        <f t="shared" si="24"/>
        <v>38060.880805963876</v>
      </c>
      <c r="P151" s="238">
        <f t="shared" si="25"/>
        <v>293200.0988902853</v>
      </c>
      <c r="Q151" s="238">
        <f t="shared" si="26"/>
        <v>33460.223687454949</v>
      </c>
      <c r="R151" s="187">
        <f t="shared" si="27"/>
        <v>364721.20338370412</v>
      </c>
    </row>
    <row r="152" spans="1:18" ht="13.9" x14ac:dyDescent="0.4">
      <c r="A152" s="58" t="str">
        <f>'Radio Masts'!A151</f>
        <v>Collie</v>
      </c>
      <c r="B152" s="58">
        <f>'Radio Masts'!B151</f>
        <v>22</v>
      </c>
      <c r="C152" t="str">
        <f>'Radio Masts'!C151</f>
        <v>Worsley East to Worsley North</v>
      </c>
      <c r="D152" s="204">
        <f>'DORC build-up'!I95</f>
        <v>1.2</v>
      </c>
      <c r="E152" s="232">
        <f>IF(A152="Non-operational",0,CRC!F95)</f>
        <v>1.0820000000000001</v>
      </c>
      <c r="F152" s="197"/>
      <c r="G152" s="197"/>
      <c r="H152" s="197"/>
      <c r="I152" s="269">
        <f t="shared" si="18"/>
        <v>7189386.75</v>
      </c>
      <c r="J152" s="269">
        <f t="shared" si="19"/>
        <v>9379393.0234375019</v>
      </c>
      <c r="K152" s="269">
        <f t="shared" si="20"/>
        <v>215.578125</v>
      </c>
      <c r="L152" s="200">
        <f t="shared" si="21"/>
        <v>0</v>
      </c>
      <c r="M152" s="200">
        <f t="shared" si="22"/>
        <v>0</v>
      </c>
      <c r="N152" s="238">
        <f t="shared" si="23"/>
        <v>0</v>
      </c>
      <c r="O152" s="238">
        <f t="shared" si="24"/>
        <v>3732.2705303654984</v>
      </c>
      <c r="P152" s="238">
        <f t="shared" si="25"/>
        <v>28751.360068813545</v>
      </c>
      <c r="Q152" s="238">
        <f t="shared" si="26"/>
        <v>3281.1276082858667</v>
      </c>
      <c r="R152" s="187">
        <f t="shared" si="27"/>
        <v>35764.758207464911</v>
      </c>
    </row>
    <row r="153" spans="1:18" ht="13.9" x14ac:dyDescent="0.4">
      <c r="A153" s="58" t="str">
        <f>'Radio Masts'!A152</f>
        <v>GSR</v>
      </c>
      <c r="B153" s="58">
        <f>'Radio Masts'!B152</f>
        <v>23</v>
      </c>
      <c r="C153" t="str">
        <f>'Radio Masts'!C152</f>
        <v>Avon Yard to York</v>
      </c>
      <c r="D153" s="204">
        <f>'DORC build-up'!I96</f>
        <v>1.3</v>
      </c>
      <c r="E153" s="232">
        <f>IF(A153="Non-operational",0,CRC!F96)</f>
        <v>41.902999999999999</v>
      </c>
      <c r="F153" s="197"/>
      <c r="G153" s="197"/>
      <c r="H153" s="197"/>
      <c r="I153" s="269">
        <f t="shared" si="18"/>
        <v>7189386.75</v>
      </c>
      <c r="J153" s="269">
        <f t="shared" si="19"/>
        <v>9379393.0234375019</v>
      </c>
      <c r="K153" s="269">
        <f t="shared" si="20"/>
        <v>215.578125</v>
      </c>
      <c r="L153" s="200">
        <f t="shared" si="21"/>
        <v>0</v>
      </c>
      <c r="M153" s="200">
        <f t="shared" si="22"/>
        <v>0</v>
      </c>
      <c r="N153" s="238">
        <f t="shared" si="23"/>
        <v>0</v>
      </c>
      <c r="O153" s="238">
        <f t="shared" si="24"/>
        <v>144540.97230490338</v>
      </c>
      <c r="P153" s="238">
        <f t="shared" si="25"/>
        <v>1113464.1783396432</v>
      </c>
      <c r="Q153" s="238">
        <f t="shared" si="26"/>
        <v>127069.39941774738</v>
      </c>
      <c r="R153" s="187">
        <f t="shared" si="27"/>
        <v>1385074.5500622939</v>
      </c>
    </row>
    <row r="154" spans="1:18" ht="13.9" x14ac:dyDescent="0.4">
      <c r="A154" s="58" t="str">
        <f>'Radio Masts'!A153</f>
        <v>GSR</v>
      </c>
      <c r="B154" s="58">
        <f>'Radio Masts'!B153</f>
        <v>23</v>
      </c>
      <c r="C154" t="str">
        <f>'Radio Masts'!C153</f>
        <v>York to Brookton</v>
      </c>
      <c r="D154" s="204">
        <f>'DORC build-up'!I97</f>
        <v>1.3</v>
      </c>
      <c r="E154" s="232">
        <f>IF(A154="Non-operational",0,CRC!F97)</f>
        <v>64.180199999999999</v>
      </c>
      <c r="F154" s="197"/>
      <c r="G154" s="197"/>
      <c r="H154" s="197"/>
      <c r="I154" s="269">
        <f t="shared" si="18"/>
        <v>7189386.75</v>
      </c>
      <c r="J154" s="269">
        <f t="shared" si="19"/>
        <v>9379393.0234375019</v>
      </c>
      <c r="K154" s="269">
        <f t="shared" si="20"/>
        <v>215.578125</v>
      </c>
      <c r="L154" s="200">
        <f t="shared" si="21"/>
        <v>0</v>
      </c>
      <c r="M154" s="200">
        <f t="shared" si="22"/>
        <v>0</v>
      </c>
      <c r="N154" s="238">
        <f t="shared" si="23"/>
        <v>0</v>
      </c>
      <c r="O154" s="238">
        <f t="shared" si="24"/>
        <v>221384.35221161161</v>
      </c>
      <c r="P154" s="238">
        <f t="shared" si="25"/>
        <v>1705423.3266991377</v>
      </c>
      <c r="Q154" s="238">
        <f t="shared" si="26"/>
        <v>194624.23856313174</v>
      </c>
      <c r="R154" s="187">
        <f t="shared" si="27"/>
        <v>2121431.917473881</v>
      </c>
    </row>
    <row r="155" spans="1:18" ht="13.9" x14ac:dyDescent="0.4">
      <c r="A155" s="58" t="str">
        <f>'Radio Masts'!A154</f>
        <v>GSR</v>
      </c>
      <c r="B155" s="58">
        <f>'Radio Masts'!B154</f>
        <v>23</v>
      </c>
      <c r="C155" t="str">
        <f>'Radio Masts'!C154</f>
        <v>Brookton to Narrogin</v>
      </c>
      <c r="D155" s="204">
        <f>'DORC build-up'!I98</f>
        <v>1.3</v>
      </c>
      <c r="E155" s="232">
        <f>IF(A155="Non-operational",0,CRC!F98)</f>
        <v>74.177800000000005</v>
      </c>
      <c r="F155" s="197"/>
      <c r="G155" s="197">
        <v>1</v>
      </c>
      <c r="H155" s="197"/>
      <c r="I155" s="269">
        <f t="shared" si="18"/>
        <v>7189386.75</v>
      </c>
      <c r="J155" s="269">
        <f t="shared" si="19"/>
        <v>9379393.0234375019</v>
      </c>
      <c r="K155" s="269">
        <f t="shared" si="20"/>
        <v>215.578125</v>
      </c>
      <c r="L155" s="200">
        <f t="shared" si="21"/>
        <v>0</v>
      </c>
      <c r="M155" s="200">
        <f t="shared" si="22"/>
        <v>12193210.930468753</v>
      </c>
      <c r="N155" s="238">
        <f t="shared" si="23"/>
        <v>0</v>
      </c>
      <c r="O155" s="238">
        <f t="shared" si="24"/>
        <v>255870.25595873001</v>
      </c>
      <c r="P155" s="238">
        <f t="shared" si="25"/>
        <v>1971083.7679412549</v>
      </c>
      <c r="Q155" s="238">
        <f t="shared" si="26"/>
        <v>224941.61506645783</v>
      </c>
      <c r="R155" s="187">
        <f t="shared" si="27"/>
        <v>2451895.638966443</v>
      </c>
    </row>
    <row r="156" spans="1:18" ht="13.9" x14ac:dyDescent="0.4">
      <c r="A156" s="58" t="str">
        <f>'Radio Masts'!A155</f>
        <v>GSR</v>
      </c>
      <c r="B156" s="58">
        <f>'Radio Masts'!B155</f>
        <v>23</v>
      </c>
      <c r="C156" t="str">
        <f>'Radio Masts'!C155</f>
        <v>Narrogin to Wagin</v>
      </c>
      <c r="D156" s="204">
        <f>'DORC build-up'!I99</f>
        <v>1.3</v>
      </c>
      <c r="E156" s="232">
        <f>IF(A156="Non-operational",0,CRC!F99)</f>
        <v>48.414000000000001</v>
      </c>
      <c r="F156" s="197"/>
      <c r="G156" s="197"/>
      <c r="H156" s="197">
        <v>0</v>
      </c>
      <c r="I156" s="269">
        <f t="shared" si="18"/>
        <v>7189386.75</v>
      </c>
      <c r="J156" s="269">
        <f t="shared" si="19"/>
        <v>9379393.0234375019</v>
      </c>
      <c r="K156" s="269">
        <f t="shared" si="20"/>
        <v>215.578125</v>
      </c>
      <c r="L156" s="200">
        <f t="shared" si="21"/>
        <v>0</v>
      </c>
      <c r="M156" s="200">
        <f t="shared" si="22"/>
        <v>0</v>
      </c>
      <c r="N156" s="238">
        <f t="shared" si="23"/>
        <v>0</v>
      </c>
      <c r="O156" s="238">
        <f t="shared" si="24"/>
        <v>167000.13443356307</v>
      </c>
      <c r="P156" s="238">
        <f t="shared" si="25"/>
        <v>1286477.2147611266</v>
      </c>
      <c r="Q156" s="238">
        <f t="shared" si="26"/>
        <v>146813.78191086132</v>
      </c>
      <c r="R156" s="187">
        <f t="shared" si="27"/>
        <v>1600291.131105551</v>
      </c>
    </row>
    <row r="157" spans="1:18" ht="13.9" x14ac:dyDescent="0.4">
      <c r="A157" s="58" t="str">
        <f>'Radio Masts'!A156</f>
        <v>GSR</v>
      </c>
      <c r="B157" s="58">
        <f>'Radio Masts'!B156</f>
        <v>23</v>
      </c>
      <c r="C157" t="str">
        <f>'Radio Masts'!C156</f>
        <v>Wagin to Wagin South</v>
      </c>
      <c r="D157" s="204">
        <f>'DORC build-up'!I100</f>
        <v>1.3</v>
      </c>
      <c r="E157" s="232">
        <f>IF(A157="Non-operational",0,CRC!F100)</f>
        <v>3.2810000000000001</v>
      </c>
      <c r="F157" s="197"/>
      <c r="G157" s="197"/>
      <c r="H157" s="197">
        <v>0</v>
      </c>
      <c r="I157" s="269">
        <f t="shared" si="18"/>
        <v>7189386.75</v>
      </c>
      <c r="J157" s="269">
        <f t="shared" si="19"/>
        <v>9379393.0234375019</v>
      </c>
      <c r="K157" s="269">
        <f t="shared" si="20"/>
        <v>215.578125</v>
      </c>
      <c r="L157" s="200">
        <f t="shared" si="21"/>
        <v>0</v>
      </c>
      <c r="M157" s="200">
        <f t="shared" si="22"/>
        <v>0</v>
      </c>
      <c r="N157" s="238">
        <f t="shared" si="23"/>
        <v>0</v>
      </c>
      <c r="O157" s="238">
        <f t="shared" si="24"/>
        <v>11317.541229324584</v>
      </c>
      <c r="P157" s="238">
        <f t="shared" si="25"/>
        <v>87184.114959128696</v>
      </c>
      <c r="Q157" s="238">
        <f t="shared" si="26"/>
        <v>9949.5191153289543</v>
      </c>
      <c r="R157" s="187">
        <f t="shared" si="27"/>
        <v>108451.17530378223</v>
      </c>
    </row>
    <row r="158" spans="1:18" ht="13.9" x14ac:dyDescent="0.4">
      <c r="A158" s="58" t="str">
        <f>'Radio Masts'!A157</f>
        <v>GSR</v>
      </c>
      <c r="B158" s="58">
        <f>'Radio Masts'!B157</f>
        <v>23</v>
      </c>
      <c r="C158" t="str">
        <f>'Radio Masts'!C157</f>
        <v>Wagin South to Katanning</v>
      </c>
      <c r="D158" s="204">
        <f>'DORC build-up'!I101</f>
        <v>1.3</v>
      </c>
      <c r="E158" s="232">
        <f>IF(A158="Non-operational",0,CRC!F101)</f>
        <v>51.125999999999998</v>
      </c>
      <c r="F158" s="197"/>
      <c r="G158" s="197"/>
      <c r="H158" s="197">
        <v>0</v>
      </c>
      <c r="I158" s="269">
        <f t="shared" si="18"/>
        <v>7189386.75</v>
      </c>
      <c r="J158" s="269">
        <f t="shared" si="19"/>
        <v>9379393.0234375019</v>
      </c>
      <c r="K158" s="269">
        <f t="shared" si="20"/>
        <v>215.578125</v>
      </c>
      <c r="L158" s="200">
        <f t="shared" si="21"/>
        <v>0</v>
      </c>
      <c r="M158" s="200">
        <f t="shared" si="22"/>
        <v>0</v>
      </c>
      <c r="N158" s="238">
        <f t="shared" si="23"/>
        <v>0</v>
      </c>
      <c r="O158" s="238">
        <f t="shared" si="24"/>
        <v>176354.95668712241</v>
      </c>
      <c r="P158" s="238">
        <f t="shared" si="25"/>
        <v>1358541.621883698</v>
      </c>
      <c r="Q158" s="238">
        <f t="shared" si="26"/>
        <v>155037.82818967025</v>
      </c>
      <c r="R158" s="187">
        <f t="shared" si="27"/>
        <v>1689934.4067604907</v>
      </c>
    </row>
    <row r="159" spans="1:18" ht="13.9" x14ac:dyDescent="0.4">
      <c r="A159" s="58" t="str">
        <f>'Radio Masts'!A158</f>
        <v>GSR</v>
      </c>
      <c r="B159" s="58">
        <f>'Radio Masts'!B158</f>
        <v>23</v>
      </c>
      <c r="C159" t="str">
        <f>'Radio Masts'!C158</f>
        <v>Katanning to Tambellup</v>
      </c>
      <c r="D159" s="204">
        <f>'DORC build-up'!I102</f>
        <v>1.3</v>
      </c>
      <c r="E159" s="232">
        <f>IF(A159="Non-operational",0,CRC!F102)</f>
        <v>51.058999999999997</v>
      </c>
      <c r="F159" s="197"/>
      <c r="G159" s="197">
        <v>1</v>
      </c>
      <c r="H159" s="197">
        <v>0</v>
      </c>
      <c r="I159" s="269">
        <f t="shared" si="18"/>
        <v>7189386.75</v>
      </c>
      <c r="J159" s="269">
        <f t="shared" si="19"/>
        <v>9379393.0234375019</v>
      </c>
      <c r="K159" s="269">
        <f t="shared" si="20"/>
        <v>215.578125</v>
      </c>
      <c r="L159" s="200">
        <f t="shared" si="21"/>
        <v>0</v>
      </c>
      <c r="M159" s="200">
        <f t="shared" si="22"/>
        <v>12193210.930468753</v>
      </c>
      <c r="N159" s="238">
        <f t="shared" si="23"/>
        <v>0</v>
      </c>
      <c r="O159" s="238">
        <f t="shared" si="24"/>
        <v>176123.84566537151</v>
      </c>
      <c r="P159" s="238">
        <f t="shared" si="25"/>
        <v>1356761.269642838</v>
      </c>
      <c r="Q159" s="238">
        <f t="shared" si="26"/>
        <v>154834.65300505367</v>
      </c>
      <c r="R159" s="187">
        <f t="shared" si="27"/>
        <v>1687719.7683132633</v>
      </c>
    </row>
    <row r="160" spans="1:18" ht="13.9" x14ac:dyDescent="0.4">
      <c r="A160" s="58" t="str">
        <f>'Radio Masts'!A159</f>
        <v>GSR</v>
      </c>
      <c r="B160" s="58">
        <f>'Radio Masts'!B159</f>
        <v>23</v>
      </c>
      <c r="C160" t="str">
        <f>'Radio Masts'!C159</f>
        <v>Tambellup to Redmond</v>
      </c>
      <c r="D160" s="204">
        <f>'DORC build-up'!I103</f>
        <v>1.3</v>
      </c>
      <c r="E160" s="232">
        <f>IF(A160="Non-operational",0,CRC!F103)</f>
        <v>120.69199999999999</v>
      </c>
      <c r="F160" s="197"/>
      <c r="G160" s="197"/>
      <c r="H160" s="197">
        <v>3804</v>
      </c>
      <c r="I160" s="269">
        <f t="shared" si="18"/>
        <v>7189386.75</v>
      </c>
      <c r="J160" s="269">
        <f t="shared" si="19"/>
        <v>9379393.0234375019</v>
      </c>
      <c r="K160" s="269">
        <f t="shared" si="20"/>
        <v>215.578125</v>
      </c>
      <c r="L160" s="200">
        <f t="shared" si="21"/>
        <v>0</v>
      </c>
      <c r="M160" s="200">
        <f t="shared" si="22"/>
        <v>0</v>
      </c>
      <c r="N160" s="238">
        <f t="shared" si="23"/>
        <v>1066076.9437500001</v>
      </c>
      <c r="O160" s="238">
        <f t="shared" si="24"/>
        <v>416317.18562927237</v>
      </c>
      <c r="P160" s="238">
        <f t="shared" si="25"/>
        <v>3207078.6963264733</v>
      </c>
      <c r="Q160" s="238">
        <f t="shared" si="26"/>
        <v>365994.31913053402</v>
      </c>
      <c r="R160" s="187">
        <f t="shared" si="27"/>
        <v>3989390.2010862795</v>
      </c>
    </row>
    <row r="161" spans="1:18" ht="13.9" x14ac:dyDescent="0.4">
      <c r="A161" s="58" t="str">
        <f>'Radio Masts'!A160</f>
        <v>GSR</v>
      </c>
      <c r="B161" s="58">
        <f>'Radio Masts'!B160</f>
        <v>23</v>
      </c>
      <c r="C161" t="str">
        <f>'Radio Masts'!C160</f>
        <v>Redmond to Albany</v>
      </c>
      <c r="D161" s="204">
        <f>'DORC build-up'!I104</f>
        <v>1.3</v>
      </c>
      <c r="E161" s="232">
        <f>IF(A161="Non-operational",0,CRC!F104)</f>
        <v>27.458399999999997</v>
      </c>
      <c r="F161" s="197"/>
      <c r="G161" s="197"/>
      <c r="H161" s="197">
        <v>0</v>
      </c>
      <c r="I161" s="269">
        <f t="shared" si="18"/>
        <v>7189386.75</v>
      </c>
      <c r="J161" s="269">
        <f t="shared" si="19"/>
        <v>9379393.0234375019</v>
      </c>
      <c r="K161" s="269">
        <f t="shared" si="20"/>
        <v>215.578125</v>
      </c>
      <c r="L161" s="200">
        <f t="shared" si="21"/>
        <v>0</v>
      </c>
      <c r="M161" s="200">
        <f t="shared" si="22"/>
        <v>0</v>
      </c>
      <c r="N161" s="238">
        <f t="shared" si="23"/>
        <v>0</v>
      </c>
      <c r="O161" s="238">
        <f t="shared" si="24"/>
        <v>94715.505666347497</v>
      </c>
      <c r="P161" s="238">
        <f t="shared" si="25"/>
        <v>729636.17866313295</v>
      </c>
      <c r="Q161" s="238">
        <f t="shared" si="26"/>
        <v>83266.649093675253</v>
      </c>
      <c r="R161" s="187">
        <f t="shared" si="27"/>
        <v>907618.33342315559</v>
      </c>
    </row>
    <row r="162" spans="1:18" ht="13.9" x14ac:dyDescent="0.4">
      <c r="A162" s="58" t="str">
        <f>'Radio Masts'!A161</f>
        <v>Sidings &amp; Other</v>
      </c>
      <c r="B162" s="58">
        <f>'Radio Masts'!B161</f>
        <v>23</v>
      </c>
      <c r="C162" t="str">
        <f>'Radio Masts'!C161</f>
        <v>Redmond to Mirrambeena</v>
      </c>
      <c r="D162" s="204">
        <f>'DORC build-up'!I105</f>
        <v>1.3</v>
      </c>
      <c r="E162" s="232">
        <f>IF(A162="Non-operational",0,CRC!F105)</f>
        <v>1.522</v>
      </c>
      <c r="F162" s="197"/>
      <c r="G162" s="197"/>
      <c r="H162" s="197">
        <v>0</v>
      </c>
      <c r="I162" s="269">
        <f t="shared" si="18"/>
        <v>7189386.75</v>
      </c>
      <c r="J162" s="269">
        <f t="shared" si="19"/>
        <v>9379393.0234375019</v>
      </c>
      <c r="K162" s="269">
        <f t="shared" si="20"/>
        <v>215.578125</v>
      </c>
      <c r="L162" s="200">
        <f t="shared" si="21"/>
        <v>0</v>
      </c>
      <c r="M162" s="200">
        <f t="shared" si="22"/>
        <v>0</v>
      </c>
      <c r="N162" s="238">
        <f t="shared" si="23"/>
        <v>0</v>
      </c>
      <c r="O162" s="238">
        <f t="shared" si="24"/>
        <v>5250.0145538043334</v>
      </c>
      <c r="P162" s="238">
        <f t="shared" si="25"/>
        <v>40443.225531177653</v>
      </c>
      <c r="Q162" s="238">
        <f t="shared" si="26"/>
        <v>4615.4124027828911</v>
      </c>
      <c r="R162" s="187">
        <f t="shared" si="27"/>
        <v>50308.652487764877</v>
      </c>
    </row>
    <row r="163" spans="1:18" ht="13.9" x14ac:dyDescent="0.4">
      <c r="A163" s="58" t="str">
        <f>'Radio Masts'!A162</f>
        <v>Non-operational</v>
      </c>
      <c r="B163" s="58">
        <f>'Radio Masts'!B162</f>
        <v>24</v>
      </c>
      <c r="C163" t="str">
        <f>'Radio Masts'!C162</f>
        <v>York to Quairading</v>
      </c>
      <c r="D163" s="204">
        <f>'DORC build-up'!I106</f>
        <v>1.3</v>
      </c>
      <c r="E163" s="232">
        <f>IF(A163="Non-operational",0,CRC!F106)</f>
        <v>0</v>
      </c>
      <c r="F163" s="197"/>
      <c r="G163" s="197"/>
      <c r="H163" s="197">
        <v>0</v>
      </c>
      <c r="I163" s="269">
        <f t="shared" si="18"/>
        <v>7189386.75</v>
      </c>
      <c r="J163" s="269">
        <f t="shared" si="19"/>
        <v>9379393.0234375019</v>
      </c>
      <c r="K163" s="269">
        <f t="shared" si="20"/>
        <v>215.578125</v>
      </c>
      <c r="L163" s="200">
        <f t="shared" si="21"/>
        <v>0</v>
      </c>
      <c r="M163" s="200">
        <f t="shared" si="22"/>
        <v>0</v>
      </c>
      <c r="N163" s="238">
        <f t="shared" si="23"/>
        <v>0</v>
      </c>
      <c r="O163" s="238">
        <f t="shared" si="24"/>
        <v>0</v>
      </c>
      <c r="P163" s="238">
        <f t="shared" si="25"/>
        <v>0</v>
      </c>
      <c r="Q163" s="238">
        <f t="shared" si="26"/>
        <v>0</v>
      </c>
      <c r="R163" s="187">
        <f t="shared" si="27"/>
        <v>0</v>
      </c>
    </row>
    <row r="164" spans="1:18" ht="13.9" x14ac:dyDescent="0.4">
      <c r="A164" s="58" t="str">
        <f>'Radio Masts'!A163</f>
        <v>Non-operational</v>
      </c>
      <c r="B164" s="58">
        <f>'Radio Masts'!B163</f>
        <v>25</v>
      </c>
      <c r="C164" t="str">
        <f>'Radio Masts'!C163</f>
        <v>Narrogin to West Merredin</v>
      </c>
      <c r="D164" s="204">
        <f>'DORC build-up'!I107</f>
        <v>1.3</v>
      </c>
      <c r="E164" s="232">
        <f>IF(A164="Non-operational",0,CRC!F107)</f>
        <v>0</v>
      </c>
      <c r="F164" s="197"/>
      <c r="G164" s="197"/>
      <c r="H164" s="197">
        <v>0</v>
      </c>
      <c r="I164" s="269">
        <f t="shared" si="18"/>
        <v>7189386.75</v>
      </c>
      <c r="J164" s="269">
        <f t="shared" si="19"/>
        <v>9379393.0234375019</v>
      </c>
      <c r="K164" s="269">
        <f t="shared" si="20"/>
        <v>215.578125</v>
      </c>
      <c r="L164" s="200">
        <f t="shared" si="21"/>
        <v>0</v>
      </c>
      <c r="M164" s="200">
        <f t="shared" si="22"/>
        <v>0</v>
      </c>
      <c r="N164" s="238">
        <f t="shared" si="23"/>
        <v>0</v>
      </c>
      <c r="O164" s="238">
        <f t="shared" si="24"/>
        <v>0</v>
      </c>
      <c r="P164" s="238">
        <f t="shared" si="25"/>
        <v>0</v>
      </c>
      <c r="Q164" s="238">
        <f t="shared" si="26"/>
        <v>0</v>
      </c>
      <c r="R164" s="187">
        <f t="shared" si="27"/>
        <v>0</v>
      </c>
    </row>
    <row r="165" spans="1:18" ht="13.9" x14ac:dyDescent="0.4">
      <c r="A165" s="58" t="str">
        <f>'Radio Masts'!A164</f>
        <v>Non-operational</v>
      </c>
      <c r="B165" s="58">
        <f>'Radio Masts'!B164</f>
        <v>26</v>
      </c>
      <c r="C165" t="str">
        <f>'Radio Masts'!C164</f>
        <v>Yilliminning to Kulin</v>
      </c>
      <c r="D165" s="204">
        <f>'DORC build-up'!I108</f>
        <v>1.3</v>
      </c>
      <c r="E165" s="232">
        <f>IF(A165="Non-operational",0,CRC!F108)</f>
        <v>0</v>
      </c>
      <c r="F165" s="197"/>
      <c r="G165" s="197"/>
      <c r="H165" s="197">
        <v>0</v>
      </c>
      <c r="I165" s="269">
        <f t="shared" si="18"/>
        <v>7189386.75</v>
      </c>
      <c r="J165" s="269">
        <f t="shared" si="19"/>
        <v>9379393.0234375019</v>
      </c>
      <c r="K165" s="269">
        <f t="shared" si="20"/>
        <v>215.578125</v>
      </c>
      <c r="L165" s="200">
        <f t="shared" si="21"/>
        <v>0</v>
      </c>
      <c r="M165" s="200">
        <f t="shared" si="22"/>
        <v>0</v>
      </c>
      <c r="N165" s="238">
        <f t="shared" si="23"/>
        <v>0</v>
      </c>
      <c r="O165" s="238">
        <f t="shared" si="24"/>
        <v>0</v>
      </c>
      <c r="P165" s="238">
        <f t="shared" si="25"/>
        <v>0</v>
      </c>
      <c r="Q165" s="238">
        <f t="shared" si="26"/>
        <v>0</v>
      </c>
      <c r="R165" s="187">
        <f t="shared" si="27"/>
        <v>0</v>
      </c>
    </row>
    <row r="166" spans="1:18" ht="13.9" x14ac:dyDescent="0.4">
      <c r="A166" s="58" t="str">
        <f>'Radio Masts'!A165</f>
        <v>Lakes</v>
      </c>
      <c r="B166" s="58">
        <f>'Radio Masts'!B165</f>
        <v>27</v>
      </c>
      <c r="C166" t="str">
        <f>'Radio Masts'!C165</f>
        <v>Wagin to Lake Grace</v>
      </c>
      <c r="D166" s="204">
        <f>'DORC build-up'!I109</f>
        <v>1.3</v>
      </c>
      <c r="E166" s="232">
        <f>IF(A166="Non-operational",0,CRC!F109)</f>
        <v>122.71599999999999</v>
      </c>
      <c r="F166" s="197"/>
      <c r="G166" s="197"/>
      <c r="H166" s="197"/>
      <c r="I166" s="269">
        <f t="shared" si="18"/>
        <v>7189386.75</v>
      </c>
      <c r="J166" s="269">
        <f t="shared" si="19"/>
        <v>9379393.0234375019</v>
      </c>
      <c r="K166" s="269">
        <f t="shared" si="20"/>
        <v>215.578125</v>
      </c>
      <c r="L166" s="200">
        <f t="shared" si="21"/>
        <v>0</v>
      </c>
      <c r="M166" s="200">
        <f t="shared" si="22"/>
        <v>0</v>
      </c>
      <c r="N166" s="238">
        <f t="shared" si="23"/>
        <v>0</v>
      </c>
      <c r="O166" s="238">
        <f t="shared" si="24"/>
        <v>423298.80813709099</v>
      </c>
      <c r="P166" s="238">
        <f t="shared" si="25"/>
        <v>3260861.277453348</v>
      </c>
      <c r="Q166" s="238">
        <f t="shared" si="26"/>
        <v>372132.02918522031</v>
      </c>
      <c r="R166" s="187">
        <f t="shared" si="27"/>
        <v>4056292.1147756591</v>
      </c>
    </row>
    <row r="167" spans="1:18" ht="13.9" x14ac:dyDescent="0.4">
      <c r="A167" s="58" t="str">
        <f>'Radio Masts'!A166</f>
        <v>Lakes</v>
      </c>
      <c r="B167" s="58">
        <f>'Radio Masts'!B166</f>
        <v>27</v>
      </c>
      <c r="C167" t="str">
        <f>'Radio Masts'!C166</f>
        <v>Lake Grace to Newdegate</v>
      </c>
      <c r="D167" s="204">
        <f>'DORC build-up'!I110</f>
        <v>1.3</v>
      </c>
      <c r="E167" s="232">
        <f>IF(A167="Non-operational",0,CRC!F110)</f>
        <v>61.09</v>
      </c>
      <c r="F167" s="197"/>
      <c r="G167" s="197"/>
      <c r="H167" s="197">
        <v>0</v>
      </c>
      <c r="I167" s="269">
        <f t="shared" si="18"/>
        <v>7189386.75</v>
      </c>
      <c r="J167" s="269">
        <f t="shared" si="19"/>
        <v>9379393.0234375019</v>
      </c>
      <c r="K167" s="269">
        <f t="shared" si="20"/>
        <v>215.578125</v>
      </c>
      <c r="L167" s="200">
        <f t="shared" si="21"/>
        <v>0</v>
      </c>
      <c r="M167" s="200">
        <f t="shared" si="22"/>
        <v>0</v>
      </c>
      <c r="N167" s="238">
        <f t="shared" si="23"/>
        <v>0</v>
      </c>
      <c r="O167" s="238">
        <f t="shared" si="24"/>
        <v>210724.95998154188</v>
      </c>
      <c r="P167" s="238">
        <f t="shared" si="25"/>
        <v>1623309.2297632343</v>
      </c>
      <c r="Q167" s="238">
        <f t="shared" si="26"/>
        <v>185253.31385414381</v>
      </c>
      <c r="R167" s="187">
        <f t="shared" si="27"/>
        <v>2019287.5035989198</v>
      </c>
    </row>
    <row r="168" spans="1:18" ht="13.9" x14ac:dyDescent="0.4">
      <c r="A168" s="58" t="str">
        <f>'Radio Masts'!A167</f>
        <v>Lakes</v>
      </c>
      <c r="B168" s="58">
        <f>'Radio Masts'!B167</f>
        <v>27</v>
      </c>
      <c r="C168" t="str">
        <f>'Radio Masts'!C167</f>
        <v>Wagin East to Wagin South</v>
      </c>
      <c r="D168" s="204">
        <f>'DORC build-up'!I111</f>
        <v>1.3</v>
      </c>
      <c r="E168" s="232">
        <f>IF(A168="Non-operational",0,CRC!F111)</f>
        <v>0.77600000000000002</v>
      </c>
      <c r="F168" s="197"/>
      <c r="G168" s="197"/>
      <c r="H168" s="197">
        <v>0</v>
      </c>
      <c r="I168" s="269">
        <f t="shared" si="18"/>
        <v>7189386.75</v>
      </c>
      <c r="J168" s="269">
        <f t="shared" si="19"/>
        <v>9379393.0234375019</v>
      </c>
      <c r="K168" s="269">
        <f t="shared" si="20"/>
        <v>215.578125</v>
      </c>
      <c r="L168" s="200">
        <f t="shared" si="21"/>
        <v>0</v>
      </c>
      <c r="M168" s="200">
        <f t="shared" si="22"/>
        <v>0</v>
      </c>
      <c r="N168" s="238">
        <f t="shared" si="23"/>
        <v>0</v>
      </c>
      <c r="O168" s="238">
        <f t="shared" si="24"/>
        <v>2676.7485504284905</v>
      </c>
      <c r="P168" s="238">
        <f t="shared" si="25"/>
        <v>20620.199088169418</v>
      </c>
      <c r="Q168" s="238">
        <f t="shared" si="26"/>
        <v>2353.1931830220265</v>
      </c>
      <c r="R168" s="187">
        <f t="shared" si="27"/>
        <v>25650.140821619934</v>
      </c>
    </row>
    <row r="169" spans="1:18" ht="13.9" x14ac:dyDescent="0.4">
      <c r="A169" s="58" t="str">
        <f>'Radio Masts'!A168</f>
        <v>Lakes</v>
      </c>
      <c r="B169" s="58">
        <f>'Radio Masts'!B168</f>
        <v>28</v>
      </c>
      <c r="C169" t="str">
        <f>'Radio Masts'!C168</f>
        <v>Lake Grace to Hyden</v>
      </c>
      <c r="D169" s="204">
        <f>'DORC build-up'!I112</f>
        <v>1.3</v>
      </c>
      <c r="E169" s="232">
        <f>IF(A169="Non-operational",0,CRC!F112)</f>
        <v>93.183000000000007</v>
      </c>
      <c r="F169" s="197"/>
      <c r="G169" s="197"/>
      <c r="H169" s="197">
        <v>0</v>
      </c>
      <c r="I169" s="269">
        <f t="shared" si="18"/>
        <v>7189386.75</v>
      </c>
      <c r="J169" s="269">
        <f t="shared" si="19"/>
        <v>9379393.0234375019</v>
      </c>
      <c r="K169" s="269">
        <f t="shared" si="20"/>
        <v>215.578125</v>
      </c>
      <c r="L169" s="200">
        <f t="shared" si="21"/>
        <v>0</v>
      </c>
      <c r="M169" s="200">
        <f t="shared" si="22"/>
        <v>0</v>
      </c>
      <c r="N169" s="238">
        <f t="shared" si="23"/>
        <v>0</v>
      </c>
      <c r="O169" s="238">
        <f t="shared" si="24"/>
        <v>321427.13940022944</v>
      </c>
      <c r="P169" s="238">
        <f t="shared" si="25"/>
        <v>2476097.9531351691</v>
      </c>
      <c r="Q169" s="238">
        <f t="shared" si="26"/>
        <v>282574.22728549165</v>
      </c>
      <c r="R169" s="187">
        <f t="shared" si="27"/>
        <v>3080099.3198208902</v>
      </c>
    </row>
    <row r="170" spans="1:18" ht="13.9" x14ac:dyDescent="0.4">
      <c r="A170" s="58" t="str">
        <f>'Radio Masts'!A169</f>
        <v>Non-operational</v>
      </c>
      <c r="B170" s="58">
        <f>'Radio Masts'!B169</f>
        <v>29</v>
      </c>
      <c r="C170" t="str">
        <f>'Radio Masts'!C169</f>
        <v>Katanning to Nyabing</v>
      </c>
      <c r="D170" s="204">
        <f>'DORC build-up'!I113</f>
        <v>1.3</v>
      </c>
      <c r="E170" s="232">
        <f>IF(A170="Non-operational",0,CRC!F113)</f>
        <v>0</v>
      </c>
      <c r="F170" s="197"/>
      <c r="G170" s="197"/>
      <c r="H170" s="197">
        <v>0</v>
      </c>
      <c r="I170" s="269">
        <f t="shared" si="18"/>
        <v>7189386.75</v>
      </c>
      <c r="J170" s="269">
        <f t="shared" si="19"/>
        <v>9379393.0234375019</v>
      </c>
      <c r="K170" s="269">
        <f t="shared" si="20"/>
        <v>215.578125</v>
      </c>
      <c r="L170" s="200">
        <f t="shared" si="21"/>
        <v>0</v>
      </c>
      <c r="M170" s="200">
        <f t="shared" si="22"/>
        <v>0</v>
      </c>
      <c r="N170" s="238">
        <f t="shared" si="23"/>
        <v>0</v>
      </c>
      <c r="O170" s="238">
        <f t="shared" si="24"/>
        <v>0</v>
      </c>
      <c r="P170" s="238">
        <f t="shared" si="25"/>
        <v>0</v>
      </c>
      <c r="Q170" s="238">
        <f t="shared" si="26"/>
        <v>0</v>
      </c>
      <c r="R170" s="187">
        <f t="shared" si="27"/>
        <v>0</v>
      </c>
    </row>
    <row r="171" spans="1:18" ht="13.9" x14ac:dyDescent="0.4">
      <c r="A171" s="58" t="str">
        <f>'Radio Masts'!A170</f>
        <v>Non-operational</v>
      </c>
      <c r="B171" s="58">
        <f>'Radio Masts'!B170</f>
        <v>30</v>
      </c>
      <c r="C171" t="str">
        <f>'Radio Masts'!C170</f>
        <v>Katanning East to Katanning South</v>
      </c>
      <c r="D171" s="204">
        <f>'DORC build-up'!I114</f>
        <v>0</v>
      </c>
      <c r="E171" s="232">
        <f>IF(A171="Non-operational",0,CRC!F114)</f>
        <v>0</v>
      </c>
      <c r="F171" s="197"/>
      <c r="G171" s="197"/>
      <c r="H171" s="197">
        <v>0</v>
      </c>
      <c r="I171" s="269">
        <f t="shared" si="18"/>
        <v>7189386.75</v>
      </c>
      <c r="J171" s="269">
        <f t="shared" si="19"/>
        <v>9379393.0234375019</v>
      </c>
      <c r="K171" s="269">
        <f t="shared" si="20"/>
        <v>215.578125</v>
      </c>
      <c r="L171" s="200">
        <f t="shared" si="21"/>
        <v>0</v>
      </c>
      <c r="M171" s="200">
        <f t="shared" si="22"/>
        <v>0</v>
      </c>
      <c r="N171" s="238">
        <f t="shared" si="23"/>
        <v>0</v>
      </c>
      <c r="O171" s="238">
        <f t="shared" si="24"/>
        <v>0</v>
      </c>
      <c r="P171" s="238">
        <f t="shared" si="25"/>
        <v>0</v>
      </c>
      <c r="Q171" s="238">
        <f t="shared" si="26"/>
        <v>0</v>
      </c>
      <c r="R171" s="187">
        <f t="shared" si="27"/>
        <v>0</v>
      </c>
    </row>
    <row r="172" spans="1:18" ht="13.9" x14ac:dyDescent="0.4">
      <c r="A172" s="58" t="str">
        <f>'Radio Masts'!A171</f>
        <v>Non-operational</v>
      </c>
      <c r="B172" s="58">
        <f>'Radio Masts'!B171</f>
        <v>31</v>
      </c>
      <c r="C172" t="str">
        <f>'Radio Masts'!C171</f>
        <v>Tambellup to Gnowangerup</v>
      </c>
      <c r="D172" s="204">
        <f>'DORC build-up'!I115</f>
        <v>1.3</v>
      </c>
      <c r="E172" s="232">
        <f>IF(A172="Non-operational",0,CRC!F115)</f>
        <v>0</v>
      </c>
      <c r="F172" s="197"/>
      <c r="G172" s="197"/>
      <c r="H172" s="197">
        <v>0</v>
      </c>
      <c r="I172" s="269">
        <f t="shared" si="18"/>
        <v>7189386.75</v>
      </c>
      <c r="J172" s="269">
        <f t="shared" si="19"/>
        <v>9379393.0234375019</v>
      </c>
      <c r="K172" s="269">
        <f t="shared" si="20"/>
        <v>215.578125</v>
      </c>
      <c r="L172" s="200">
        <f t="shared" si="21"/>
        <v>0</v>
      </c>
      <c r="M172" s="200">
        <f t="shared" si="22"/>
        <v>0</v>
      </c>
      <c r="N172" s="238">
        <f t="shared" si="23"/>
        <v>0</v>
      </c>
      <c r="O172" s="238">
        <f t="shared" si="24"/>
        <v>0</v>
      </c>
      <c r="P172" s="238">
        <f t="shared" si="25"/>
        <v>0</v>
      </c>
      <c r="Q172" s="238">
        <f t="shared" si="26"/>
        <v>0</v>
      </c>
      <c r="R172" s="187">
        <f t="shared" si="27"/>
        <v>0</v>
      </c>
    </row>
    <row r="173" spans="1:18" ht="13.9" x14ac:dyDescent="0.4">
      <c r="A173" s="58" t="str">
        <f>'Radio Masts'!A172</f>
        <v>Non-operational</v>
      </c>
      <c r="B173" s="58">
        <f>'Radio Masts'!B172</f>
        <v>32</v>
      </c>
      <c r="C173" t="str">
        <f>'Radio Masts'!C172</f>
        <v>West Merredin to Kondinin</v>
      </c>
      <c r="D173" s="204">
        <f>'DORC build-up'!I116</f>
        <v>1.3</v>
      </c>
      <c r="E173" s="232">
        <f>IF(A173="Non-operational",0,CRC!F116)</f>
        <v>0</v>
      </c>
      <c r="F173" s="197"/>
      <c r="G173" s="197"/>
      <c r="H173" s="197">
        <v>0</v>
      </c>
      <c r="I173" s="269">
        <f t="shared" si="18"/>
        <v>7189386.75</v>
      </c>
      <c r="J173" s="269">
        <f t="shared" si="19"/>
        <v>9379393.0234375019</v>
      </c>
      <c r="K173" s="269">
        <f t="shared" si="20"/>
        <v>215.578125</v>
      </c>
      <c r="L173" s="200">
        <f t="shared" si="21"/>
        <v>0</v>
      </c>
      <c r="M173" s="200">
        <f t="shared" si="22"/>
        <v>0</v>
      </c>
      <c r="N173" s="238">
        <f t="shared" si="23"/>
        <v>0</v>
      </c>
      <c r="O173" s="238">
        <f t="shared" si="24"/>
        <v>0</v>
      </c>
      <c r="P173" s="238">
        <f t="shared" si="25"/>
        <v>0</v>
      </c>
      <c r="Q173" s="238">
        <f t="shared" si="26"/>
        <v>0</v>
      </c>
      <c r="R173" s="187">
        <f t="shared" si="27"/>
        <v>0</v>
      </c>
    </row>
    <row r="174" spans="1:18" ht="13.9" x14ac:dyDescent="0.4">
      <c r="A174" s="58" t="str">
        <f>'Radio Masts'!A173</f>
        <v>Non-operational</v>
      </c>
      <c r="B174" s="58">
        <f>'Radio Masts'!B173</f>
        <v>33</v>
      </c>
      <c r="C174" t="str">
        <f>'Radio Masts'!C173</f>
        <v>West Merredin to Trayning</v>
      </c>
      <c r="D174" s="204">
        <f>'DORC build-up'!I117</f>
        <v>1.2</v>
      </c>
      <c r="E174" s="232">
        <f>IF(A174="Non-operational",0,CRC!F117)</f>
        <v>0</v>
      </c>
      <c r="F174" s="197"/>
      <c r="G174" s="197"/>
      <c r="H174" s="197">
        <v>0</v>
      </c>
      <c r="I174" s="269">
        <f t="shared" si="18"/>
        <v>7189386.75</v>
      </c>
      <c r="J174" s="269">
        <f t="shared" si="19"/>
        <v>9379393.0234375019</v>
      </c>
      <c r="K174" s="269">
        <f t="shared" si="20"/>
        <v>215.578125</v>
      </c>
      <c r="L174" s="200">
        <f t="shared" si="21"/>
        <v>0</v>
      </c>
      <c r="M174" s="200">
        <f t="shared" si="22"/>
        <v>0</v>
      </c>
      <c r="N174" s="238">
        <f t="shared" si="23"/>
        <v>0</v>
      </c>
      <c r="O174" s="238">
        <f t="shared" si="24"/>
        <v>0</v>
      </c>
      <c r="P174" s="238">
        <f t="shared" si="25"/>
        <v>0</v>
      </c>
      <c r="Q174" s="238">
        <f t="shared" si="26"/>
        <v>0</v>
      </c>
      <c r="R174" s="187">
        <f t="shared" si="27"/>
        <v>0</v>
      </c>
    </row>
    <row r="175" spans="1:18" ht="13.9" x14ac:dyDescent="0.4">
      <c r="A175" s="58" t="str">
        <f>'Radio Masts'!A174</f>
        <v>Central</v>
      </c>
      <c r="B175" s="58">
        <f>'Radio Masts'!B174</f>
        <v>34</v>
      </c>
      <c r="C175" t="str">
        <f>'Radio Masts'!C174</f>
        <v>Avon Yard to Goomalling</v>
      </c>
      <c r="D175" s="204">
        <f>'DORC build-up'!I118</f>
        <v>1.2</v>
      </c>
      <c r="E175" s="232">
        <f>IF(A175="Non-operational",0,CRC!F118)</f>
        <v>56.429000000000002</v>
      </c>
      <c r="F175" s="197"/>
      <c r="G175" s="197"/>
      <c r="H175" s="197">
        <v>0</v>
      </c>
      <c r="I175" s="269">
        <f t="shared" si="18"/>
        <v>7189386.75</v>
      </c>
      <c r="J175" s="269">
        <f t="shared" si="19"/>
        <v>9379393.0234375019</v>
      </c>
      <c r="K175" s="269">
        <f t="shared" si="20"/>
        <v>215.578125</v>
      </c>
      <c r="L175" s="200">
        <f t="shared" si="21"/>
        <v>0</v>
      </c>
      <c r="M175" s="200">
        <f t="shared" si="22"/>
        <v>0</v>
      </c>
      <c r="N175" s="238">
        <f t="shared" si="23"/>
        <v>0</v>
      </c>
      <c r="O175" s="238">
        <f t="shared" si="24"/>
        <v>194647.22158779547</v>
      </c>
      <c r="P175" s="238">
        <f t="shared" si="25"/>
        <v>1499455.173126691</v>
      </c>
      <c r="Q175" s="238">
        <f t="shared" si="26"/>
        <v>171118.99242880146</v>
      </c>
      <c r="R175" s="187">
        <f t="shared" si="27"/>
        <v>1865221.387143288</v>
      </c>
    </row>
    <row r="176" spans="1:18" ht="13.9" x14ac:dyDescent="0.4">
      <c r="A176" s="58" t="str">
        <f>'Radio Masts'!A175</f>
        <v>Central</v>
      </c>
      <c r="B176" s="58">
        <f>'Radio Masts'!B175</f>
        <v>34</v>
      </c>
      <c r="C176" t="str">
        <f>'Radio Masts'!C175</f>
        <v>Goomalling to McLevie</v>
      </c>
      <c r="D176" s="204">
        <f>'DORC build-up'!I119</f>
        <v>1.2</v>
      </c>
      <c r="E176" s="232">
        <f>IF(A176="Non-operational",0,CRC!F119)</f>
        <v>139.96799999999999</v>
      </c>
      <c r="F176" s="197"/>
      <c r="G176" s="197"/>
      <c r="H176" s="197">
        <v>0</v>
      </c>
      <c r="I176" s="269">
        <f t="shared" si="18"/>
        <v>7189386.75</v>
      </c>
      <c r="J176" s="269">
        <f t="shared" si="19"/>
        <v>9379393.0234375019</v>
      </c>
      <c r="K176" s="269">
        <f t="shared" si="20"/>
        <v>215.578125</v>
      </c>
      <c r="L176" s="200">
        <f t="shared" si="21"/>
        <v>0</v>
      </c>
      <c r="M176" s="200">
        <f t="shared" si="22"/>
        <v>0</v>
      </c>
      <c r="N176" s="238">
        <f t="shared" si="23"/>
        <v>0</v>
      </c>
      <c r="O176" s="238">
        <f t="shared" si="24"/>
        <v>482808.17152883369</v>
      </c>
      <c r="P176" s="238">
        <f t="shared" si="25"/>
        <v>3719288.6932640425</v>
      </c>
      <c r="Q176" s="238">
        <f t="shared" si="26"/>
        <v>424448.12299127184</v>
      </c>
      <c r="R176" s="187">
        <f t="shared" si="27"/>
        <v>4626544.9877841482</v>
      </c>
    </row>
    <row r="177" spans="1:18" ht="13.9" x14ac:dyDescent="0.4">
      <c r="A177" s="58" t="str">
        <f>'Radio Masts'!A176</f>
        <v>Central</v>
      </c>
      <c r="B177" s="58">
        <f>'Radio Masts'!B176</f>
        <v>35</v>
      </c>
      <c r="C177" t="str">
        <f>'Radio Masts'!C176</f>
        <v>Goomalling to Amery</v>
      </c>
      <c r="D177" s="204">
        <f>'DORC build-up'!I120</f>
        <v>1.2</v>
      </c>
      <c r="E177" s="232">
        <f>IF(A177="Non-operational",0,CRC!F120)</f>
        <v>33.779000000000003</v>
      </c>
      <c r="F177" s="197"/>
      <c r="G177" s="197"/>
      <c r="H177" s="197">
        <v>0</v>
      </c>
      <c r="I177" s="269">
        <f t="shared" si="18"/>
        <v>7189386.75</v>
      </c>
      <c r="J177" s="269">
        <f t="shared" si="19"/>
        <v>9379393.0234375019</v>
      </c>
      <c r="K177" s="269">
        <f t="shared" si="20"/>
        <v>215.578125</v>
      </c>
      <c r="L177" s="200">
        <f t="shared" si="21"/>
        <v>0</v>
      </c>
      <c r="M177" s="200">
        <f t="shared" si="22"/>
        <v>0</v>
      </c>
      <c r="N177" s="238">
        <f t="shared" si="23"/>
        <v>0</v>
      </c>
      <c r="O177" s="238">
        <f t="shared" si="24"/>
        <v>116517.89856304639</v>
      </c>
      <c r="P177" s="238">
        <f t="shared" si="25"/>
        <v>897589.82602999336</v>
      </c>
      <c r="Q177" s="238">
        <f t="shared" si="26"/>
        <v>102433.65016662506</v>
      </c>
      <c r="R177" s="187">
        <f t="shared" si="27"/>
        <v>1116541.3747596648</v>
      </c>
    </row>
    <row r="178" spans="1:18" ht="13.9" x14ac:dyDescent="0.4">
      <c r="A178" s="58" t="str">
        <f>'Radio Masts'!A177</f>
        <v>Central</v>
      </c>
      <c r="B178" s="58">
        <f>'Radio Masts'!B177</f>
        <v>35</v>
      </c>
      <c r="C178" t="str">
        <f>'Radio Masts'!C177</f>
        <v>Amery to Mukinbudin</v>
      </c>
      <c r="D178" s="204">
        <f>'DORC build-up'!I121</f>
        <v>1.2</v>
      </c>
      <c r="E178" s="232">
        <f>IF(A178="Non-operational",0,CRC!F121)</f>
        <v>157.71799999999999</v>
      </c>
      <c r="F178" s="197"/>
      <c r="G178" s="197"/>
      <c r="H178" s="197">
        <v>0</v>
      </c>
      <c r="I178" s="269">
        <f t="shared" si="18"/>
        <v>7189386.75</v>
      </c>
      <c r="J178" s="269">
        <f t="shared" si="19"/>
        <v>9379393.0234375019</v>
      </c>
      <c r="K178" s="269">
        <f t="shared" si="20"/>
        <v>215.578125</v>
      </c>
      <c r="L178" s="200">
        <f t="shared" si="21"/>
        <v>0</v>
      </c>
      <c r="M178" s="200">
        <f t="shared" si="22"/>
        <v>0</v>
      </c>
      <c r="N178" s="238">
        <f t="shared" si="23"/>
        <v>0</v>
      </c>
      <c r="O178" s="238">
        <f t="shared" si="24"/>
        <v>544035.34520165029</v>
      </c>
      <c r="P178" s="238">
        <f t="shared" si="25"/>
        <v>4190949.1749844123</v>
      </c>
      <c r="Q178" s="238">
        <f t="shared" si="26"/>
        <v>478274.38458745868</v>
      </c>
      <c r="R178" s="187">
        <f t="shared" si="27"/>
        <v>5213258.9047735212</v>
      </c>
    </row>
    <row r="179" spans="1:18" ht="13.9" x14ac:dyDescent="0.4">
      <c r="A179" s="58" t="str">
        <f>'Radio Masts'!A178</f>
        <v>Central</v>
      </c>
      <c r="B179" s="58">
        <f>'Radio Masts'!B178</f>
        <v>36</v>
      </c>
      <c r="C179" t="str">
        <f>'Radio Masts'!C178</f>
        <v>Amery to Burakin</v>
      </c>
      <c r="D179" s="204">
        <f>'DORC build-up'!I122</f>
        <v>1.2</v>
      </c>
      <c r="E179" s="232">
        <f>IF(A179="Non-operational",0,CRC!F122)</f>
        <v>79.349000000000004</v>
      </c>
      <c r="F179" s="197"/>
      <c r="G179" s="197"/>
      <c r="H179" s="197">
        <v>0</v>
      </c>
      <c r="I179" s="269">
        <f t="shared" si="18"/>
        <v>7189386.75</v>
      </c>
      <c r="J179" s="269">
        <f t="shared" si="19"/>
        <v>9379393.0234375019</v>
      </c>
      <c r="K179" s="269">
        <f t="shared" si="20"/>
        <v>215.578125</v>
      </c>
      <c r="L179" s="200">
        <f t="shared" si="21"/>
        <v>0</v>
      </c>
      <c r="M179" s="200">
        <f t="shared" si="22"/>
        <v>0</v>
      </c>
      <c r="N179" s="238">
        <f t="shared" si="23"/>
        <v>0</v>
      </c>
      <c r="O179" s="238">
        <f t="shared" si="24"/>
        <v>273707.88753601845</v>
      </c>
      <c r="P179" s="238">
        <f t="shared" si="25"/>
        <v>2108495.0740298391</v>
      </c>
      <c r="Q179" s="238">
        <f t="shared" si="26"/>
        <v>240623.1003603283</v>
      </c>
      <c r="R179" s="187">
        <f t="shared" si="27"/>
        <v>2622826.0619261861</v>
      </c>
    </row>
    <row r="180" spans="1:18" ht="13.9" x14ac:dyDescent="0.4">
      <c r="A180" s="58" t="str">
        <f>'Radio Masts'!A179</f>
        <v>Central</v>
      </c>
      <c r="B180" s="58">
        <f>'Radio Masts'!B179</f>
        <v>36</v>
      </c>
      <c r="C180" t="str">
        <f>'Radio Masts'!C179</f>
        <v>Burakin to Kalannie</v>
      </c>
      <c r="D180" s="204">
        <f>'DORC build-up'!I123</f>
        <v>1.2</v>
      </c>
      <c r="E180" s="232">
        <f>IF(A180="Non-operational",0,CRC!F123)</f>
        <v>20.797999999999998</v>
      </c>
      <c r="F180" s="197"/>
      <c r="G180" s="197"/>
      <c r="H180" s="197">
        <v>0</v>
      </c>
      <c r="I180" s="269">
        <f t="shared" si="18"/>
        <v>7189386.75</v>
      </c>
      <c r="J180" s="269">
        <f t="shared" si="19"/>
        <v>9379393.0234375019</v>
      </c>
      <c r="K180" s="269">
        <f t="shared" si="20"/>
        <v>215.578125</v>
      </c>
      <c r="L180" s="200">
        <f t="shared" si="21"/>
        <v>0</v>
      </c>
      <c r="M180" s="200">
        <f t="shared" si="22"/>
        <v>0</v>
      </c>
      <c r="N180" s="238">
        <f t="shared" si="23"/>
        <v>0</v>
      </c>
      <c r="O180" s="238">
        <f t="shared" si="24"/>
        <v>71741.000453365647</v>
      </c>
      <c r="P180" s="238">
        <f t="shared" si="25"/>
        <v>552653.22246874683</v>
      </c>
      <c r="Q180" s="238">
        <f t="shared" si="26"/>
        <v>63069.21626352075</v>
      </c>
      <c r="R180" s="187">
        <f t="shared" si="27"/>
        <v>687463.43918563321</v>
      </c>
    </row>
    <row r="181" spans="1:18" ht="13.9" x14ac:dyDescent="0.4">
      <c r="A181" s="58" t="str">
        <f>'Radio Masts'!A180</f>
        <v>Central</v>
      </c>
      <c r="B181" s="58">
        <f>'Radio Masts'!B180</f>
        <v>37</v>
      </c>
      <c r="C181" t="str">
        <f>'Radio Masts'!C180</f>
        <v>Burakin to Beacon</v>
      </c>
      <c r="D181" s="204">
        <f>'DORC build-up'!I124</f>
        <v>1.2</v>
      </c>
      <c r="E181" s="232">
        <f>IF(A181="Non-operational",0,CRC!F124)</f>
        <v>72.692000000000007</v>
      </c>
      <c r="F181" s="197"/>
      <c r="G181" s="197"/>
      <c r="H181" s="197">
        <v>0</v>
      </c>
      <c r="I181" s="269">
        <f t="shared" si="18"/>
        <v>7189386.75</v>
      </c>
      <c r="J181" s="269">
        <f t="shared" si="19"/>
        <v>9379393.0234375019</v>
      </c>
      <c r="K181" s="269">
        <f t="shared" si="20"/>
        <v>215.578125</v>
      </c>
      <c r="L181" s="200">
        <f t="shared" si="21"/>
        <v>0</v>
      </c>
      <c r="M181" s="200">
        <f t="shared" si="22"/>
        <v>0</v>
      </c>
      <c r="N181" s="238">
        <f t="shared" si="23"/>
        <v>0</v>
      </c>
      <c r="O181" s="238">
        <f t="shared" si="24"/>
        <v>250745.11034503588</v>
      </c>
      <c r="P181" s="238">
        <f t="shared" si="25"/>
        <v>1931602.4640685716</v>
      </c>
      <c r="Q181" s="238">
        <f t="shared" si="26"/>
        <v>220435.97791267675</v>
      </c>
      <c r="R181" s="187">
        <f t="shared" si="27"/>
        <v>2402783.5523262843</v>
      </c>
    </row>
    <row r="182" spans="1:18" ht="13.9" x14ac:dyDescent="0.4">
      <c r="A182" s="58" t="str">
        <f>'Radio Masts'!A181</f>
        <v>MR</v>
      </c>
      <c r="B182" s="58">
        <f>'Radio Masts'!B181</f>
        <v>38</v>
      </c>
      <c r="C182" t="str">
        <f>'Radio Masts'!C181</f>
        <v>Millendon Junction to Watheroo</v>
      </c>
      <c r="D182" s="204">
        <f>'DORC build-up'!I125</f>
        <v>1.3</v>
      </c>
      <c r="E182" s="232">
        <f>IF(A182="Non-operational",0,CRC!F125)</f>
        <v>185.91370000000001</v>
      </c>
      <c r="F182" s="197"/>
      <c r="G182" s="197"/>
      <c r="H182" s="197">
        <v>0</v>
      </c>
      <c r="I182" s="269">
        <f t="shared" si="18"/>
        <v>7189386.75</v>
      </c>
      <c r="J182" s="269">
        <f t="shared" si="19"/>
        <v>9379393.0234375019</v>
      </c>
      <c r="K182" s="269">
        <f t="shared" si="20"/>
        <v>215.578125</v>
      </c>
      <c r="L182" s="200">
        <f t="shared" si="21"/>
        <v>0</v>
      </c>
      <c r="M182" s="200">
        <f t="shared" si="22"/>
        <v>0</v>
      </c>
      <c r="N182" s="238">
        <f t="shared" si="23"/>
        <v>0</v>
      </c>
      <c r="O182" s="238">
        <f t="shared" si="24"/>
        <v>641294.10693272843</v>
      </c>
      <c r="P182" s="238">
        <f t="shared" si="25"/>
        <v>4940177.2000234574</v>
      </c>
      <c r="Q182" s="238">
        <f t="shared" si="26"/>
        <v>563776.87045154907</v>
      </c>
      <c r="R182" s="187">
        <f t="shared" si="27"/>
        <v>6145248.177407735</v>
      </c>
    </row>
    <row r="183" spans="1:18" ht="13.9" x14ac:dyDescent="0.4">
      <c r="A183" s="58" t="str">
        <f>'Radio Masts'!A182</f>
        <v>MR</v>
      </c>
      <c r="B183" s="58">
        <f>'Radio Masts'!B182</f>
        <v>38</v>
      </c>
      <c r="C183" t="str">
        <f>'Radio Masts'!C182</f>
        <v>Watheroo to Marchagee</v>
      </c>
      <c r="D183" s="204">
        <f>'DORC build-up'!I126</f>
        <v>1.3</v>
      </c>
      <c r="E183" s="232">
        <f>IF(A183="Non-operational",0,CRC!F126)</f>
        <v>28.510999999999999</v>
      </c>
      <c r="F183" s="197"/>
      <c r="G183" s="197"/>
      <c r="H183" s="197"/>
      <c r="I183" s="269">
        <f t="shared" si="18"/>
        <v>7189386.75</v>
      </c>
      <c r="J183" s="269">
        <f t="shared" si="19"/>
        <v>9379393.0234375019</v>
      </c>
      <c r="K183" s="269">
        <f t="shared" si="20"/>
        <v>215.578125</v>
      </c>
      <c r="L183" s="200">
        <f t="shared" si="21"/>
        <v>0</v>
      </c>
      <c r="M183" s="200">
        <f t="shared" si="22"/>
        <v>0</v>
      </c>
      <c r="N183" s="238">
        <f t="shared" si="23"/>
        <v>0</v>
      </c>
      <c r="O183" s="238">
        <f t="shared" si="24"/>
        <v>98346.363300601413</v>
      </c>
      <c r="P183" s="238">
        <f t="shared" si="25"/>
        <v>757606.3095396884</v>
      </c>
      <c r="Q183" s="238">
        <f t="shared" si="26"/>
        <v>86458.622217965181</v>
      </c>
      <c r="R183" s="187">
        <f t="shared" si="27"/>
        <v>942411.29505825497</v>
      </c>
    </row>
    <row r="184" spans="1:18" ht="13.9" x14ac:dyDescent="0.4">
      <c r="A184" s="58" t="str">
        <f>'Radio Masts'!A183</f>
        <v>MR</v>
      </c>
      <c r="B184" s="58">
        <f>'Radio Masts'!B183</f>
        <v>38</v>
      </c>
      <c r="C184" t="str">
        <f>'Radio Masts'!C183</f>
        <v>Marchagee to Dongara</v>
      </c>
      <c r="D184" s="204">
        <f>'DORC build-up'!I127</f>
        <v>1.3</v>
      </c>
      <c r="E184" s="232">
        <f>IF(A184="Non-operational",0,CRC!F127)</f>
        <v>180.58799999999999</v>
      </c>
      <c r="F184" s="197"/>
      <c r="G184" s="197"/>
      <c r="H184" s="197"/>
      <c r="I184" s="269">
        <f t="shared" si="18"/>
        <v>7189386.75</v>
      </c>
      <c r="J184" s="269">
        <f t="shared" si="19"/>
        <v>9379393.0234375019</v>
      </c>
      <c r="K184" s="269">
        <f t="shared" si="20"/>
        <v>215.578125</v>
      </c>
      <c r="L184" s="200">
        <f t="shared" si="21"/>
        <v>0</v>
      </c>
      <c r="M184" s="200">
        <f t="shared" si="22"/>
        <v>0</v>
      </c>
      <c r="N184" s="238">
        <f t="shared" si="23"/>
        <v>0</v>
      </c>
      <c r="O184" s="238">
        <f t="shared" si="24"/>
        <v>622923.54023811885</v>
      </c>
      <c r="P184" s="238">
        <f t="shared" si="25"/>
        <v>4798660.454812292</v>
      </c>
      <c r="Q184" s="238">
        <f t="shared" si="26"/>
        <v>547626.86924688355</v>
      </c>
      <c r="R184" s="187">
        <f t="shared" si="27"/>
        <v>5969210.8642972941</v>
      </c>
    </row>
    <row r="185" spans="1:18" ht="13.9" x14ac:dyDescent="0.4">
      <c r="A185" s="58" t="str">
        <f>'Radio Masts'!A184</f>
        <v>MR</v>
      </c>
      <c r="B185" s="58">
        <f>'Radio Masts'!B184</f>
        <v>38</v>
      </c>
      <c r="C185" t="str">
        <f>'Radio Masts'!C184</f>
        <v>Dongara to Narngulu</v>
      </c>
      <c r="D185" s="204">
        <f>'DORC build-up'!I128</f>
        <v>1.3</v>
      </c>
      <c r="E185" s="232">
        <f>IF(A185="Non-operational",0,CRC!F128)</f>
        <v>60.192</v>
      </c>
      <c r="F185" s="197"/>
      <c r="G185" s="197"/>
      <c r="H185" s="197"/>
      <c r="I185" s="269">
        <f t="shared" si="18"/>
        <v>7189386.75</v>
      </c>
      <c r="J185" s="269">
        <f t="shared" si="19"/>
        <v>9379393.0234375019</v>
      </c>
      <c r="K185" s="269">
        <f t="shared" si="20"/>
        <v>215.578125</v>
      </c>
      <c r="L185" s="200">
        <f t="shared" si="21"/>
        <v>0</v>
      </c>
      <c r="M185" s="200">
        <f t="shared" si="22"/>
        <v>0</v>
      </c>
      <c r="N185" s="238">
        <f t="shared" si="23"/>
        <v>0</v>
      </c>
      <c r="O185" s="238">
        <f t="shared" si="24"/>
        <v>207627.38240643262</v>
      </c>
      <c r="P185" s="238">
        <f t="shared" si="25"/>
        <v>1599447.1952514092</v>
      </c>
      <c r="Q185" s="238">
        <f t="shared" si="26"/>
        <v>182530.15988719303</v>
      </c>
      <c r="R185" s="187">
        <f t="shared" si="27"/>
        <v>1989604.7375450348</v>
      </c>
    </row>
    <row r="186" spans="1:18" ht="13.9" x14ac:dyDescent="0.4">
      <c r="A186" s="58" t="str">
        <f>'Radio Masts'!A185</f>
        <v>MR</v>
      </c>
      <c r="B186" s="58">
        <f>'Radio Masts'!B185</f>
        <v>38</v>
      </c>
      <c r="C186" t="str">
        <f>'Radio Masts'!C185</f>
        <v>Narngulu to Geraldton</v>
      </c>
      <c r="D186" s="204">
        <f>'DORC build-up'!I129</f>
        <v>1.3</v>
      </c>
      <c r="E186" s="232">
        <f>IF(A186="Non-operational",0,CRC!F129)</f>
        <v>19.681000000000001</v>
      </c>
      <c r="F186" s="197"/>
      <c r="G186" s="197"/>
      <c r="H186" s="197"/>
      <c r="I186" s="269">
        <f t="shared" si="18"/>
        <v>7189386.75</v>
      </c>
      <c r="J186" s="269">
        <f t="shared" si="19"/>
        <v>9379393.0234375019</v>
      </c>
      <c r="K186" s="269">
        <f t="shared" si="20"/>
        <v>215.578125</v>
      </c>
      <c r="L186" s="200">
        <f t="shared" si="21"/>
        <v>0</v>
      </c>
      <c r="M186" s="200">
        <f t="shared" si="22"/>
        <v>0</v>
      </c>
      <c r="N186" s="238">
        <f t="shared" si="23"/>
        <v>0</v>
      </c>
      <c r="O186" s="238">
        <f t="shared" si="24"/>
        <v>67888.000284772075</v>
      </c>
      <c r="P186" s="238">
        <f t="shared" si="25"/>
        <v>522971.82764724526</v>
      </c>
      <c r="Q186" s="238">
        <f t="shared" si="26"/>
        <v>59681.952364763529</v>
      </c>
      <c r="R186" s="187">
        <f t="shared" si="27"/>
        <v>650541.78029678087</v>
      </c>
    </row>
    <row r="187" spans="1:18" ht="13.9" x14ac:dyDescent="0.4">
      <c r="A187" s="58" t="str">
        <f>'Radio Masts'!A186</f>
        <v>MR</v>
      </c>
      <c r="B187" s="58">
        <f>'Radio Masts'!B186</f>
        <v>39</v>
      </c>
      <c r="C187" t="str">
        <f>'Radio Masts'!C186</f>
        <v>Dongara to Eneabba South</v>
      </c>
      <c r="D187" s="204">
        <f>'DORC build-up'!I130</f>
        <v>1.3</v>
      </c>
      <c r="E187" s="232">
        <f>IF(A187="Non-operational",0,CRC!F130)</f>
        <v>94.382999999999996</v>
      </c>
      <c r="F187" s="197"/>
      <c r="G187" s="197"/>
      <c r="H187" s="197"/>
      <c r="I187" s="269">
        <f t="shared" si="18"/>
        <v>7189386.75</v>
      </c>
      <c r="J187" s="269">
        <f t="shared" si="19"/>
        <v>9379393.0234375019</v>
      </c>
      <c r="K187" s="269">
        <f t="shared" si="20"/>
        <v>215.578125</v>
      </c>
      <c r="L187" s="200">
        <f t="shared" si="21"/>
        <v>0</v>
      </c>
      <c r="M187" s="200">
        <f t="shared" si="22"/>
        <v>0</v>
      </c>
      <c r="N187" s="238">
        <f t="shared" si="23"/>
        <v>0</v>
      </c>
      <c r="O187" s="238">
        <f t="shared" si="24"/>
        <v>325566.44128233532</v>
      </c>
      <c r="P187" s="238">
        <f t="shared" si="25"/>
        <v>2507984.8589416165</v>
      </c>
      <c r="Q187" s="238">
        <f t="shared" si="26"/>
        <v>286213.18581593799</v>
      </c>
      <c r="R187" s="187">
        <f t="shared" si="27"/>
        <v>3119764.4860398895</v>
      </c>
    </row>
    <row r="188" spans="1:18" ht="13.9" x14ac:dyDescent="0.4">
      <c r="A188" s="58" t="str">
        <f>'Radio Masts'!A187</f>
        <v>Midwest</v>
      </c>
      <c r="B188" s="58">
        <f>'Radio Masts'!B187</f>
        <v>40</v>
      </c>
      <c r="C188" t="str">
        <f>'Radio Masts'!C187</f>
        <v>Narngulu to Narngulu East</v>
      </c>
      <c r="D188" s="204">
        <f>'DORC build-up'!I131</f>
        <v>1.3</v>
      </c>
      <c r="E188" s="232">
        <f>IF(A188="Non-operational",0,CRC!F131)</f>
        <v>2.7759999999999998</v>
      </c>
      <c r="F188" s="197"/>
      <c r="G188" s="197">
        <v>1</v>
      </c>
      <c r="H188" s="197"/>
      <c r="I188" s="269">
        <f t="shared" si="18"/>
        <v>7189386.75</v>
      </c>
      <c r="J188" s="269">
        <f t="shared" si="19"/>
        <v>9379393.0234375019</v>
      </c>
      <c r="K188" s="269">
        <f t="shared" si="20"/>
        <v>215.578125</v>
      </c>
      <c r="L188" s="200">
        <f t="shared" si="21"/>
        <v>0</v>
      </c>
      <c r="M188" s="200">
        <f t="shared" si="22"/>
        <v>12193210.930468753</v>
      </c>
      <c r="N188" s="238">
        <f t="shared" si="23"/>
        <v>0</v>
      </c>
      <c r="O188" s="238">
        <f t="shared" si="24"/>
        <v>9575.5850206050127</v>
      </c>
      <c r="P188" s="238">
        <f t="shared" si="25"/>
        <v>73765.042098915335</v>
      </c>
      <c r="Q188" s="238">
        <f t="shared" si="26"/>
        <v>8418.1240670994121</v>
      </c>
      <c r="R188" s="187">
        <f t="shared" si="27"/>
        <v>91758.75118661976</v>
      </c>
    </row>
    <row r="189" spans="1:18" ht="13.9" x14ac:dyDescent="0.4">
      <c r="A189" s="58" t="str">
        <f>'Radio Masts'!A188</f>
        <v>Midwest</v>
      </c>
      <c r="B189" s="58">
        <f>'Radio Masts'!B188</f>
        <v>40</v>
      </c>
      <c r="C189" t="str">
        <f>'Radio Masts'!C188</f>
        <v>Narngulu East to Mullewa</v>
      </c>
      <c r="D189" s="204">
        <f>'DORC build-up'!I132</f>
        <v>1.3</v>
      </c>
      <c r="E189" s="232">
        <f>IF(A189="Non-operational",0,CRC!F132)</f>
        <v>101.639</v>
      </c>
      <c r="F189" s="197"/>
      <c r="G189" s="197"/>
      <c r="H189" s="197"/>
      <c r="I189" s="269">
        <f t="shared" si="18"/>
        <v>7189386.75</v>
      </c>
      <c r="J189" s="269">
        <f t="shared" si="19"/>
        <v>9379393.0234375019</v>
      </c>
      <c r="K189" s="269">
        <f t="shared" si="20"/>
        <v>215.578125</v>
      </c>
      <c r="L189" s="200">
        <f t="shared" si="21"/>
        <v>0</v>
      </c>
      <c r="M189" s="200">
        <f t="shared" si="22"/>
        <v>0</v>
      </c>
      <c r="N189" s="238">
        <f t="shared" si="23"/>
        <v>0</v>
      </c>
      <c r="O189" s="238">
        <f t="shared" si="24"/>
        <v>350595.41999613575</v>
      </c>
      <c r="P189" s="238">
        <f t="shared" si="25"/>
        <v>2700794.3493846022</v>
      </c>
      <c r="Q189" s="238">
        <f t="shared" si="26"/>
        <v>308216.75506337074</v>
      </c>
      <c r="R189" s="187">
        <f t="shared" si="27"/>
        <v>3359606.5244441088</v>
      </c>
    </row>
    <row r="190" spans="1:18" ht="13.9" x14ac:dyDescent="0.4">
      <c r="A190" s="58" t="str">
        <f>'Radio Masts'!A189</f>
        <v>Midwest</v>
      </c>
      <c r="B190" s="58">
        <f>'Radio Masts'!B189</f>
        <v>40</v>
      </c>
      <c r="C190" t="str">
        <f>'Radio Masts'!C189</f>
        <v>Mullewa to Tilley Junction</v>
      </c>
      <c r="D190" s="204">
        <f>'DORC build-up'!I133</f>
        <v>1.3</v>
      </c>
      <c r="E190" s="232">
        <f>IF(A190="Non-operational",0,CRC!F133)</f>
        <v>98.106999999999999</v>
      </c>
      <c r="F190" s="197"/>
      <c r="G190" s="197"/>
      <c r="H190" s="197"/>
      <c r="I190" s="269">
        <f t="shared" si="18"/>
        <v>7189386.75</v>
      </c>
      <c r="J190" s="269">
        <f t="shared" si="19"/>
        <v>9379393.0234375019</v>
      </c>
      <c r="K190" s="269">
        <f t="shared" si="20"/>
        <v>215.578125</v>
      </c>
      <c r="L190" s="200">
        <f t="shared" si="21"/>
        <v>0</v>
      </c>
      <c r="M190" s="200">
        <f t="shared" si="22"/>
        <v>0</v>
      </c>
      <c r="N190" s="238">
        <f t="shared" si="23"/>
        <v>0</v>
      </c>
      <c r="O190" s="238">
        <f t="shared" si="24"/>
        <v>338412.074789804</v>
      </c>
      <c r="P190" s="238">
        <f t="shared" si="25"/>
        <v>2606940.5566276251</v>
      </c>
      <c r="Q190" s="238">
        <f t="shared" si="26"/>
        <v>297506.0871220901</v>
      </c>
      <c r="R190" s="187">
        <f t="shared" si="27"/>
        <v>3242858.7185395192</v>
      </c>
    </row>
    <row r="191" spans="1:18" ht="13.9" x14ac:dyDescent="0.4">
      <c r="A191" s="58" t="str">
        <f>'Radio Masts'!A190</f>
        <v>Midwest</v>
      </c>
      <c r="B191" s="58">
        <f>'Radio Masts'!B190</f>
        <v>40</v>
      </c>
      <c r="C191" t="str">
        <f>'Radio Masts'!C190</f>
        <v>Tilley Junction to Tilley</v>
      </c>
      <c r="D191" s="204">
        <f>'DORC build-up'!I134</f>
        <v>1.3</v>
      </c>
      <c r="E191" s="232">
        <f>IF(A191="Non-operational",0,CRC!F134)</f>
        <v>3.6480000000000001</v>
      </c>
      <c r="F191" s="197"/>
      <c r="G191" s="197"/>
      <c r="H191" s="197"/>
      <c r="I191" s="269">
        <f t="shared" si="18"/>
        <v>7189386.75</v>
      </c>
      <c r="J191" s="269">
        <f t="shared" si="19"/>
        <v>9379393.0234375019</v>
      </c>
      <c r="K191" s="269">
        <f t="shared" si="20"/>
        <v>215.578125</v>
      </c>
      <c r="L191" s="200">
        <f t="shared" si="21"/>
        <v>0</v>
      </c>
      <c r="M191" s="200">
        <f t="shared" si="22"/>
        <v>0</v>
      </c>
      <c r="N191" s="238">
        <f t="shared" si="23"/>
        <v>0</v>
      </c>
      <c r="O191" s="238">
        <f t="shared" si="24"/>
        <v>12583.477721601977</v>
      </c>
      <c r="P191" s="238">
        <f t="shared" si="25"/>
        <v>96936.193651600566</v>
      </c>
      <c r="Q191" s="238">
        <f t="shared" si="26"/>
        <v>11062.433932557155</v>
      </c>
      <c r="R191" s="187">
        <f t="shared" si="27"/>
        <v>120582.10530575969</v>
      </c>
    </row>
    <row r="192" spans="1:18" ht="13.9" x14ac:dyDescent="0.4">
      <c r="A192" s="58" t="str">
        <f>'Radio Masts'!A191</f>
        <v>Midwest</v>
      </c>
      <c r="B192" s="58">
        <f>'Radio Masts'!B191</f>
        <v>40</v>
      </c>
      <c r="C192" t="str">
        <f>'Radio Masts'!C191</f>
        <v>Tilley to Morawa</v>
      </c>
      <c r="D192" s="204">
        <f>'DORC build-up'!I135</f>
        <v>1.3</v>
      </c>
      <c r="E192" s="232">
        <f>IF(A192="Non-operational",0,CRC!F135)</f>
        <v>3.0078999999999998</v>
      </c>
      <c r="F192" s="197"/>
      <c r="G192" s="197"/>
      <c r="H192" s="197">
        <v>0</v>
      </c>
      <c r="I192" s="269">
        <f t="shared" si="18"/>
        <v>7189386.75</v>
      </c>
      <c r="J192" s="269">
        <f t="shared" si="19"/>
        <v>9379393.0234375019</v>
      </c>
      <c r="K192" s="269">
        <f t="shared" si="20"/>
        <v>215.578125</v>
      </c>
      <c r="L192" s="200">
        <f t="shared" si="21"/>
        <v>0</v>
      </c>
      <c r="M192" s="200">
        <f t="shared" si="22"/>
        <v>0</v>
      </c>
      <c r="N192" s="238">
        <f t="shared" si="23"/>
        <v>0</v>
      </c>
      <c r="O192" s="238">
        <f t="shared" si="24"/>
        <v>10375.505109321979</v>
      </c>
      <c r="P192" s="238">
        <f t="shared" si="25"/>
        <v>79927.186646011323</v>
      </c>
      <c r="Q192" s="238">
        <f t="shared" si="26"/>
        <v>9121.352803108186</v>
      </c>
      <c r="R192" s="187">
        <f t="shared" si="27"/>
        <v>99424.044558441485</v>
      </c>
    </row>
    <row r="193" spans="1:18" ht="13.9" x14ac:dyDescent="0.4">
      <c r="A193" s="58" t="str">
        <f>'Radio Masts'!A192</f>
        <v>Midwest</v>
      </c>
      <c r="B193" s="58">
        <f>'Radio Masts'!B192</f>
        <v>40</v>
      </c>
      <c r="C193" t="str">
        <f>'Radio Masts'!C192</f>
        <v>Morawa to Perenjori</v>
      </c>
      <c r="D193" s="204">
        <f>'DORC build-up'!I136</f>
        <v>1.3</v>
      </c>
      <c r="E193" s="232">
        <f>IF(A193="Non-operational",0,CRC!F136)</f>
        <v>45.048999999999999</v>
      </c>
      <c r="F193" s="197"/>
      <c r="G193" s="197"/>
      <c r="H193" s="197">
        <v>0</v>
      </c>
      <c r="I193" s="269">
        <f t="shared" si="18"/>
        <v>7189386.75</v>
      </c>
      <c r="J193" s="269">
        <f t="shared" si="19"/>
        <v>9379393.0234375019</v>
      </c>
      <c r="K193" s="269">
        <f t="shared" si="20"/>
        <v>215.578125</v>
      </c>
      <c r="L193" s="200">
        <f t="shared" si="21"/>
        <v>0</v>
      </c>
      <c r="M193" s="200">
        <f t="shared" si="22"/>
        <v>0</v>
      </c>
      <c r="N193" s="238">
        <f t="shared" si="23"/>
        <v>0</v>
      </c>
      <c r="O193" s="238">
        <f t="shared" si="24"/>
        <v>155392.84207249107</v>
      </c>
      <c r="P193" s="238">
        <f t="shared" si="25"/>
        <v>1197061.0163955465</v>
      </c>
      <c r="Q193" s="238">
        <f t="shared" si="26"/>
        <v>136609.5356984011</v>
      </c>
      <c r="R193" s="187">
        <f t="shared" si="27"/>
        <v>1489063.3941664386</v>
      </c>
    </row>
    <row r="194" spans="1:18" ht="13.9" x14ac:dyDescent="0.4">
      <c r="A194" s="58" t="str">
        <f>'Radio Masts'!A193</f>
        <v>Midwest</v>
      </c>
      <c r="B194" s="58">
        <f>'Radio Masts'!B193</f>
        <v>40</v>
      </c>
      <c r="C194" t="str">
        <f>'Radio Masts'!C193</f>
        <v>Perenjori to Maya</v>
      </c>
      <c r="D194" s="204">
        <f>'DORC build-up'!I137</f>
        <v>1.3</v>
      </c>
      <c r="E194" s="232">
        <f>IF(A194="Non-operational",0,CRC!F137)</f>
        <v>54.497999999999998</v>
      </c>
      <c r="F194" s="197"/>
      <c r="G194" s="197"/>
      <c r="H194" s="197">
        <v>0</v>
      </c>
      <c r="I194" s="269">
        <f t="shared" si="18"/>
        <v>7189386.75</v>
      </c>
      <c r="J194" s="269">
        <f t="shared" si="19"/>
        <v>9379393.0234375019</v>
      </c>
      <c r="K194" s="269">
        <f t="shared" si="20"/>
        <v>215.578125</v>
      </c>
      <c r="L194" s="200">
        <f t="shared" si="21"/>
        <v>0</v>
      </c>
      <c r="M194" s="200">
        <f t="shared" si="22"/>
        <v>0</v>
      </c>
      <c r="N194" s="238">
        <f t="shared" si="23"/>
        <v>0</v>
      </c>
      <c r="O194" s="238">
        <f t="shared" si="24"/>
        <v>187986.39497584003</v>
      </c>
      <c r="P194" s="238">
        <f t="shared" si="25"/>
        <v>1448143.8271998155</v>
      </c>
      <c r="Q194" s="238">
        <f t="shared" si="26"/>
        <v>165263.30166022474</v>
      </c>
      <c r="R194" s="187">
        <f t="shared" si="27"/>
        <v>1801393.5238358804</v>
      </c>
    </row>
    <row r="195" spans="1:18" ht="13.9" x14ac:dyDescent="0.4">
      <c r="A195" s="58" t="str">
        <f>'Radio Masts'!A194</f>
        <v>Central</v>
      </c>
      <c r="B195" s="58">
        <f>'Radio Masts'!B194</f>
        <v>41</v>
      </c>
      <c r="C195" t="str">
        <f>'Radio Masts'!C194</f>
        <v>Toodyay West to Miling</v>
      </c>
      <c r="D195" s="204">
        <f>'DORC build-up'!I138</f>
        <v>1.2</v>
      </c>
      <c r="E195" s="232">
        <f>IF(A195="Non-operational",0,CRC!F138)</f>
        <v>136.23099999999999</v>
      </c>
      <c r="F195" s="197"/>
      <c r="G195" s="197"/>
      <c r="H195" s="197">
        <v>0</v>
      </c>
      <c r="I195" s="269">
        <f t="shared" si="18"/>
        <v>7189386.75</v>
      </c>
      <c r="J195" s="269">
        <f t="shared" si="19"/>
        <v>9379393.0234375019</v>
      </c>
      <c r="K195" s="269">
        <f t="shared" si="20"/>
        <v>215.578125</v>
      </c>
      <c r="L195" s="200">
        <f t="shared" si="21"/>
        <v>0</v>
      </c>
      <c r="M195" s="200">
        <f t="shared" si="22"/>
        <v>0</v>
      </c>
      <c r="N195" s="238">
        <f t="shared" si="23"/>
        <v>0</v>
      </c>
      <c r="O195" s="238">
        <f t="shared" si="24"/>
        <v>469917.69558430888</v>
      </c>
      <c r="P195" s="238">
        <f t="shared" si="25"/>
        <v>3619987.5540984641</v>
      </c>
      <c r="Q195" s="238">
        <f t="shared" si="26"/>
        <v>413115.79963437328</v>
      </c>
      <c r="R195" s="187">
        <f t="shared" si="27"/>
        <v>4503021.0493171457</v>
      </c>
    </row>
    <row r="196" spans="1:18" ht="13.9" x14ac:dyDescent="0.4">
      <c r="A196" s="58" t="str">
        <f>'Radio Masts'!A195</f>
        <v>CBH Sidings NG</v>
      </c>
      <c r="B196" s="58">
        <f>'Radio Masts'!B195</f>
        <v>42</v>
      </c>
      <c r="C196" t="str">
        <f>'Radio Masts'!C195</f>
        <v>Arrino</v>
      </c>
      <c r="D196" s="204">
        <f>'DORC build-up'!I139</f>
        <v>1.3</v>
      </c>
      <c r="E196" s="232">
        <f>IF(A196="Non-operational",0,CRC!F139)</f>
        <v>0.64300000000000002</v>
      </c>
      <c r="F196" s="197"/>
      <c r="G196" s="197"/>
      <c r="H196" s="197">
        <v>0</v>
      </c>
      <c r="I196" s="269">
        <f t="shared" si="18"/>
        <v>7189386.75</v>
      </c>
      <c r="J196" s="269">
        <f t="shared" si="19"/>
        <v>9379393.0234375019</v>
      </c>
      <c r="K196" s="269">
        <f t="shared" si="20"/>
        <v>215.578125</v>
      </c>
      <c r="L196" s="200">
        <f t="shared" si="21"/>
        <v>0</v>
      </c>
      <c r="M196" s="200">
        <f t="shared" si="22"/>
        <v>0</v>
      </c>
      <c r="N196" s="238">
        <f t="shared" si="23"/>
        <v>0</v>
      </c>
      <c r="O196" s="238">
        <f t="shared" si="24"/>
        <v>2217.975925161752</v>
      </c>
      <c r="P196" s="238">
        <f t="shared" si="25"/>
        <v>17086.067027954814</v>
      </c>
      <c r="Q196" s="238">
        <f t="shared" si="26"/>
        <v>1949.8752792308799</v>
      </c>
      <c r="R196" s="187">
        <f t="shared" si="27"/>
        <v>21253.918232347445</v>
      </c>
    </row>
    <row r="197" spans="1:18" ht="13.9" x14ac:dyDescent="0.4">
      <c r="A197" s="58" t="str">
        <f>'Radio Masts'!A196</f>
        <v>CBH Sidings NG</v>
      </c>
      <c r="B197" s="58">
        <f>'Radio Masts'!B196</f>
        <v>42</v>
      </c>
      <c r="C197" t="str">
        <f>'Radio Masts'!C196</f>
        <v>Avon Yard</v>
      </c>
      <c r="D197" s="204">
        <f>'DORC build-up'!I140</f>
        <v>1.1000000000000001</v>
      </c>
      <c r="E197" s="232">
        <f>IF(A197="Non-operational",0,CRC!F140)</f>
        <v>5.5979999999999999</v>
      </c>
      <c r="F197" s="197"/>
      <c r="G197" s="197"/>
      <c r="H197" s="197">
        <v>0</v>
      </c>
      <c r="I197" s="269">
        <f t="shared" si="18"/>
        <v>7189386.75</v>
      </c>
      <c r="J197" s="269">
        <f t="shared" si="19"/>
        <v>9379393.0234375019</v>
      </c>
      <c r="K197" s="269">
        <f t="shared" si="20"/>
        <v>215.578125</v>
      </c>
      <c r="L197" s="200">
        <f t="shared" si="21"/>
        <v>0</v>
      </c>
      <c r="M197" s="200">
        <f t="shared" si="22"/>
        <v>0</v>
      </c>
      <c r="N197" s="238">
        <f t="shared" si="23"/>
        <v>0</v>
      </c>
      <c r="O197" s="238">
        <f t="shared" si="24"/>
        <v>19309.843280024084</v>
      </c>
      <c r="P197" s="238">
        <f t="shared" si="25"/>
        <v>148752.41558707782</v>
      </c>
      <c r="Q197" s="238">
        <f t="shared" si="26"/>
        <v>16975.741544532608</v>
      </c>
      <c r="R197" s="187">
        <f t="shared" si="27"/>
        <v>185038.00041163454</v>
      </c>
    </row>
    <row r="198" spans="1:18" ht="13.9" x14ac:dyDescent="0.4">
      <c r="A198" s="58" t="str">
        <f>'Radio Masts'!A197</f>
        <v>CBH Sidings NG</v>
      </c>
      <c r="B198" s="58">
        <f>'Radio Masts'!B197</f>
        <v>42</v>
      </c>
      <c r="C198" t="str">
        <f>'Radio Masts'!C197</f>
        <v>Ballaying</v>
      </c>
      <c r="D198" s="204">
        <f>'DORC build-up'!I141</f>
        <v>1.3</v>
      </c>
      <c r="E198" s="232">
        <f>IF(A198="Non-operational",0,CRC!F141)</f>
        <v>0.40699999999999997</v>
      </c>
      <c r="F198" s="197"/>
      <c r="G198" s="197"/>
      <c r="H198" s="197">
        <v>0</v>
      </c>
      <c r="I198" s="269">
        <f t="shared" ref="I198:I261" si="28">$I$14</f>
        <v>7189386.75</v>
      </c>
      <c r="J198" s="269">
        <f t="shared" ref="J198:J261" si="29">$I$16</f>
        <v>9379393.0234375019</v>
      </c>
      <c r="K198" s="269">
        <f t="shared" ref="K198:K261" si="30">$I$18</f>
        <v>215.578125</v>
      </c>
      <c r="L198" s="200">
        <f t="shared" ref="L198:L261" si="31">F198*I198*$D198</f>
        <v>0</v>
      </c>
      <c r="M198" s="200">
        <f t="shared" ref="M198:M261" si="32">G198*J198*$D198</f>
        <v>0</v>
      </c>
      <c r="N198" s="238">
        <f t="shared" ref="N198:N261" si="33">H198*K198*$D198</f>
        <v>0</v>
      </c>
      <c r="O198" s="238">
        <f t="shared" ref="O198:O261" si="34">L$68*$E198/$E$68</f>
        <v>1403.9132216809221</v>
      </c>
      <c r="P198" s="238">
        <f t="shared" ref="P198:P261" si="35">M$68*$E198/$E$68</f>
        <v>10814.975552686794</v>
      </c>
      <c r="Q198" s="238">
        <f t="shared" ref="Q198:Q261" si="36">N$68*$E198/$E$68</f>
        <v>1234.2134349097482</v>
      </c>
      <c r="R198" s="187">
        <f t="shared" si="27"/>
        <v>13453.102209277464</v>
      </c>
    </row>
    <row r="199" spans="1:18" ht="13.9" x14ac:dyDescent="0.4">
      <c r="A199" s="58" t="str">
        <f>'Radio Masts'!A198</f>
        <v>CBH Sidings NG</v>
      </c>
      <c r="B199" s="58">
        <f>'Radio Masts'!B198</f>
        <v>42</v>
      </c>
      <c r="C199" t="str">
        <f>'Radio Masts'!C198</f>
        <v>Ballidu</v>
      </c>
      <c r="D199" s="204">
        <f>'DORC build-up'!I142</f>
        <v>1.2</v>
      </c>
      <c r="E199" s="232">
        <f>IF(A199="Non-operational",0,CRC!F142)</f>
        <v>1.6579999999999999</v>
      </c>
      <c r="F199" s="197"/>
      <c r="G199" s="197"/>
      <c r="H199" s="197">
        <v>0</v>
      </c>
      <c r="I199" s="269">
        <f t="shared" si="28"/>
        <v>7189386.75</v>
      </c>
      <c r="J199" s="269">
        <f t="shared" si="29"/>
        <v>9379393.0234375019</v>
      </c>
      <c r="K199" s="269">
        <f t="shared" si="30"/>
        <v>215.578125</v>
      </c>
      <c r="L199" s="200">
        <f t="shared" si="31"/>
        <v>0</v>
      </c>
      <c r="M199" s="200">
        <f t="shared" si="32"/>
        <v>0</v>
      </c>
      <c r="N199" s="238">
        <f t="shared" si="33"/>
        <v>0</v>
      </c>
      <c r="O199" s="238">
        <f t="shared" si="34"/>
        <v>5719.1354337763369</v>
      </c>
      <c r="P199" s="238">
        <f t="shared" si="35"/>
        <v>44057.074855908373</v>
      </c>
      <c r="Q199" s="238">
        <f t="shared" si="36"/>
        <v>5027.8277029001547</v>
      </c>
      <c r="R199" s="187">
        <f t="shared" ref="R199:R262" si="37">SUM(O199:Q199)</f>
        <v>54804.037992584861</v>
      </c>
    </row>
    <row r="200" spans="1:18" ht="13.9" x14ac:dyDescent="0.4">
      <c r="A200" s="58" t="str">
        <f>'Radio Masts'!A199</f>
        <v>CBH Sidings NG</v>
      </c>
      <c r="B200" s="58">
        <f>'Radio Masts'!B199</f>
        <v>42</v>
      </c>
      <c r="C200" t="str">
        <f>'Radio Masts'!C199</f>
        <v>Beacon</v>
      </c>
      <c r="D200" s="204">
        <f>'DORC build-up'!I143</f>
        <v>1.2</v>
      </c>
      <c r="E200" s="232">
        <f>IF(A200="Non-operational",0,CRC!F143)</f>
        <v>1.736</v>
      </c>
      <c r="F200" s="197"/>
      <c r="G200" s="197"/>
      <c r="H200" s="197">
        <v>0</v>
      </c>
      <c r="I200" s="269">
        <f t="shared" si="28"/>
        <v>7189386.75</v>
      </c>
      <c r="J200" s="269">
        <f t="shared" si="29"/>
        <v>9379393.0234375019</v>
      </c>
      <c r="K200" s="269">
        <f t="shared" si="30"/>
        <v>215.578125</v>
      </c>
      <c r="L200" s="200">
        <f t="shared" si="31"/>
        <v>0</v>
      </c>
      <c r="M200" s="200">
        <f t="shared" si="32"/>
        <v>0</v>
      </c>
      <c r="N200" s="238">
        <f t="shared" si="33"/>
        <v>0</v>
      </c>
      <c r="O200" s="238">
        <f t="shared" si="34"/>
        <v>5988.1900561132206</v>
      </c>
      <c r="P200" s="238">
        <f t="shared" si="35"/>
        <v>46129.723733327461</v>
      </c>
      <c r="Q200" s="238">
        <f t="shared" si="36"/>
        <v>5264.3600073791722</v>
      </c>
      <c r="R200" s="187">
        <f t="shared" si="37"/>
        <v>57382.273796819856</v>
      </c>
    </row>
    <row r="201" spans="1:18" ht="13.9" x14ac:dyDescent="0.4">
      <c r="A201" s="58" t="str">
        <f>'Radio Masts'!A200</f>
        <v>CBH Sidings NG</v>
      </c>
      <c r="B201" s="58">
        <f>'Radio Masts'!B200</f>
        <v>42</v>
      </c>
      <c r="C201" t="str">
        <f>'Radio Masts'!C200</f>
        <v>Bencubbin</v>
      </c>
      <c r="D201" s="204">
        <f>'DORC build-up'!I144</f>
        <v>1.2</v>
      </c>
      <c r="E201" s="232">
        <f>IF(A201="Non-operational",0,CRC!F144)</f>
        <v>1.2150000000000001</v>
      </c>
      <c r="F201" s="197"/>
      <c r="G201" s="197"/>
      <c r="H201" s="197">
        <v>0</v>
      </c>
      <c r="I201" s="269">
        <f t="shared" si="28"/>
        <v>7189386.75</v>
      </c>
      <c r="J201" s="269">
        <f t="shared" si="29"/>
        <v>9379393.0234375019</v>
      </c>
      <c r="K201" s="269">
        <f t="shared" si="30"/>
        <v>215.578125</v>
      </c>
      <c r="L201" s="200">
        <f t="shared" si="31"/>
        <v>0</v>
      </c>
      <c r="M201" s="200">
        <f t="shared" si="32"/>
        <v>0</v>
      </c>
      <c r="N201" s="238">
        <f t="shared" si="33"/>
        <v>0</v>
      </c>
      <c r="O201" s="238">
        <f t="shared" si="34"/>
        <v>4191.0431556322374</v>
      </c>
      <c r="P201" s="238">
        <f t="shared" si="35"/>
        <v>32285.492129028149</v>
      </c>
      <c r="Q201" s="238">
        <f t="shared" si="36"/>
        <v>3684.4455120770131</v>
      </c>
      <c r="R201" s="187">
        <f t="shared" si="37"/>
        <v>40160.9807967374</v>
      </c>
    </row>
    <row r="202" spans="1:18" ht="13.9" x14ac:dyDescent="0.4">
      <c r="A202" s="58" t="str">
        <f>'Radio Masts'!A201</f>
        <v>CBH Sidings NG</v>
      </c>
      <c r="B202" s="58">
        <f>'Radio Masts'!B201</f>
        <v>42</v>
      </c>
      <c r="C202" t="str">
        <f>'Radio Masts'!C201</f>
        <v>Beverley</v>
      </c>
      <c r="D202" s="204">
        <f>'DORC build-up'!I145</f>
        <v>1.3</v>
      </c>
      <c r="E202" s="232">
        <f>IF(A202="Non-operational",0,CRC!F145)</f>
        <v>0.5</v>
      </c>
      <c r="F202" s="197"/>
      <c r="G202" s="197"/>
      <c r="H202" s="197">
        <v>0</v>
      </c>
      <c r="I202" s="269">
        <f t="shared" si="28"/>
        <v>7189386.75</v>
      </c>
      <c r="J202" s="269">
        <f t="shared" si="29"/>
        <v>9379393.0234375019</v>
      </c>
      <c r="K202" s="269">
        <f t="shared" si="30"/>
        <v>215.578125</v>
      </c>
      <c r="L202" s="200">
        <f t="shared" si="31"/>
        <v>0</v>
      </c>
      <c r="M202" s="200">
        <f t="shared" si="32"/>
        <v>0</v>
      </c>
      <c r="N202" s="238">
        <f t="shared" si="33"/>
        <v>0</v>
      </c>
      <c r="O202" s="238">
        <f t="shared" si="34"/>
        <v>1724.7091175441305</v>
      </c>
      <c r="P202" s="238">
        <f t="shared" si="35"/>
        <v>13286.21075268648</v>
      </c>
      <c r="Q202" s="238">
        <f t="shared" si="36"/>
        <v>1516.2327210193469</v>
      </c>
      <c r="R202" s="187">
        <f t="shared" si="37"/>
        <v>16527.152591249956</v>
      </c>
    </row>
    <row r="203" spans="1:18" ht="13.9" x14ac:dyDescent="0.4">
      <c r="A203" s="58" t="str">
        <f>'Radio Masts'!A202</f>
        <v>CBH Sidings NG</v>
      </c>
      <c r="B203" s="58">
        <f>'Radio Masts'!B202</f>
        <v>42</v>
      </c>
      <c r="C203" t="str">
        <f>'Radio Masts'!C202</f>
        <v>Bindi Bindi</v>
      </c>
      <c r="D203" s="204">
        <f>'DORC build-up'!I146</f>
        <v>1.2</v>
      </c>
      <c r="E203" s="232">
        <f>IF(A203="Non-operational",0,CRC!F146)</f>
        <v>0.67100000000000004</v>
      </c>
      <c r="F203" s="197"/>
      <c r="G203" s="197"/>
      <c r="H203" s="197">
        <v>0</v>
      </c>
      <c r="I203" s="269">
        <f t="shared" si="28"/>
        <v>7189386.75</v>
      </c>
      <c r="J203" s="269">
        <f t="shared" si="29"/>
        <v>9379393.0234375019</v>
      </c>
      <c r="K203" s="269">
        <f t="shared" si="30"/>
        <v>215.578125</v>
      </c>
      <c r="L203" s="200">
        <f t="shared" si="31"/>
        <v>0</v>
      </c>
      <c r="M203" s="200">
        <f t="shared" si="32"/>
        <v>0</v>
      </c>
      <c r="N203" s="238">
        <f t="shared" si="33"/>
        <v>0</v>
      </c>
      <c r="O203" s="238">
        <f t="shared" si="34"/>
        <v>2314.5596357442232</v>
      </c>
      <c r="P203" s="238">
        <f t="shared" si="35"/>
        <v>17830.094830105256</v>
      </c>
      <c r="Q203" s="238">
        <f t="shared" si="36"/>
        <v>2034.7843116079637</v>
      </c>
      <c r="R203" s="187">
        <f t="shared" si="37"/>
        <v>22179.438777457442</v>
      </c>
    </row>
    <row r="204" spans="1:18" ht="13.9" x14ac:dyDescent="0.4">
      <c r="A204" s="58" t="str">
        <f>'Radio Masts'!A203</f>
        <v>CBH Sidings NG</v>
      </c>
      <c r="B204" s="58">
        <f>'Radio Masts'!B203</f>
        <v>42</v>
      </c>
      <c r="C204" t="str">
        <f>'Radio Masts'!C203</f>
        <v>Bolgart</v>
      </c>
      <c r="D204" s="204">
        <f>'DORC build-up'!I147</f>
        <v>1.2</v>
      </c>
      <c r="E204" s="232">
        <f>IF(A204="Non-operational",0,CRC!F147)</f>
        <v>0.61399999999999999</v>
      </c>
      <c r="F204" s="197"/>
      <c r="G204" s="197"/>
      <c r="H204" s="197">
        <v>0</v>
      </c>
      <c r="I204" s="269">
        <f t="shared" si="28"/>
        <v>7189386.75</v>
      </c>
      <c r="J204" s="269">
        <f t="shared" si="29"/>
        <v>9379393.0234375019</v>
      </c>
      <c r="K204" s="269">
        <f t="shared" si="30"/>
        <v>215.578125</v>
      </c>
      <c r="L204" s="200">
        <f t="shared" si="31"/>
        <v>0</v>
      </c>
      <c r="M204" s="200">
        <f t="shared" si="32"/>
        <v>0</v>
      </c>
      <c r="N204" s="238">
        <f t="shared" si="33"/>
        <v>0</v>
      </c>
      <c r="O204" s="238">
        <f t="shared" si="34"/>
        <v>2117.9427963441922</v>
      </c>
      <c r="P204" s="238">
        <f t="shared" si="35"/>
        <v>16315.466804298996</v>
      </c>
      <c r="Q204" s="238">
        <f t="shared" si="36"/>
        <v>1861.933781411758</v>
      </c>
      <c r="R204" s="187">
        <f t="shared" si="37"/>
        <v>20295.343382054944</v>
      </c>
    </row>
    <row r="205" spans="1:18" ht="13.9" x14ac:dyDescent="0.4">
      <c r="A205" s="58" t="str">
        <f>'Radio Masts'!A204</f>
        <v>CBH Sidings NG</v>
      </c>
      <c r="B205" s="58">
        <f>'Radio Masts'!B204</f>
        <v>42</v>
      </c>
      <c r="C205" t="str">
        <f>'Radio Masts'!C204</f>
        <v>Bowgada</v>
      </c>
      <c r="D205" s="204">
        <f>'DORC build-up'!I148</f>
        <v>1.3</v>
      </c>
      <c r="E205" s="232">
        <f>IF(A205="Non-operational",0,CRC!F148)</f>
        <v>0.66700000000000004</v>
      </c>
      <c r="F205" s="197"/>
      <c r="G205" s="197"/>
      <c r="H205" s="197">
        <v>0</v>
      </c>
      <c r="I205" s="269">
        <f t="shared" si="28"/>
        <v>7189386.75</v>
      </c>
      <c r="J205" s="269">
        <f t="shared" si="29"/>
        <v>9379393.0234375019</v>
      </c>
      <c r="K205" s="269">
        <f t="shared" si="30"/>
        <v>215.578125</v>
      </c>
      <c r="L205" s="200">
        <f t="shared" si="31"/>
        <v>0</v>
      </c>
      <c r="M205" s="200">
        <f t="shared" si="32"/>
        <v>0</v>
      </c>
      <c r="N205" s="238">
        <f t="shared" si="33"/>
        <v>0</v>
      </c>
      <c r="O205" s="238">
        <f t="shared" si="34"/>
        <v>2300.7619628038701</v>
      </c>
      <c r="P205" s="238">
        <f t="shared" si="35"/>
        <v>17723.805144083766</v>
      </c>
      <c r="Q205" s="238">
        <f t="shared" si="36"/>
        <v>2022.6544498398089</v>
      </c>
      <c r="R205" s="187">
        <f t="shared" si="37"/>
        <v>22047.221556727447</v>
      </c>
    </row>
    <row r="206" spans="1:18" ht="13.9" x14ac:dyDescent="0.4">
      <c r="A206" s="58" t="str">
        <f>'Radio Masts'!A205</f>
        <v>CBH Sidings NG</v>
      </c>
      <c r="B206" s="58">
        <f>'Radio Masts'!B205</f>
        <v>42</v>
      </c>
      <c r="C206" t="str">
        <f>'Radio Masts'!C205</f>
        <v>Brookton</v>
      </c>
      <c r="D206" s="204">
        <f>'DORC build-up'!I149</f>
        <v>1.3</v>
      </c>
      <c r="E206" s="232">
        <f>IF(A206="Non-operational",0,CRC!F149)</f>
        <v>2.5450599999999999</v>
      </c>
      <c r="F206" s="197"/>
      <c r="G206" s="197"/>
      <c r="H206" s="197">
        <v>0</v>
      </c>
      <c r="I206" s="269">
        <f t="shared" si="28"/>
        <v>7189386.75</v>
      </c>
      <c r="J206" s="269">
        <f t="shared" si="29"/>
        <v>9379393.0234375019</v>
      </c>
      <c r="K206" s="269">
        <f t="shared" si="30"/>
        <v>215.578125</v>
      </c>
      <c r="L206" s="200">
        <f t="shared" si="31"/>
        <v>0</v>
      </c>
      <c r="M206" s="200">
        <f t="shared" si="32"/>
        <v>0</v>
      </c>
      <c r="N206" s="238">
        <f t="shared" si="33"/>
        <v>0</v>
      </c>
      <c r="O206" s="238">
        <f t="shared" si="34"/>
        <v>8778.9763733937289</v>
      </c>
      <c r="P206" s="238">
        <f t="shared" si="35"/>
        <v>67628.407076464515</v>
      </c>
      <c r="Q206" s="238">
        <f t="shared" si="36"/>
        <v>7717.8064979149976</v>
      </c>
      <c r="R206" s="187">
        <f t="shared" si="37"/>
        <v>84125.189947773237</v>
      </c>
    </row>
    <row r="207" spans="1:18" ht="13.9" x14ac:dyDescent="0.4">
      <c r="A207" s="58" t="str">
        <f>'Radio Masts'!A206</f>
        <v>CBH Sidings NG</v>
      </c>
      <c r="B207" s="58">
        <f>'Radio Masts'!B206</f>
        <v>42</v>
      </c>
      <c r="C207" t="str">
        <f>'Radio Masts'!C206</f>
        <v>Broomehill</v>
      </c>
      <c r="D207" s="204">
        <f>'DORC build-up'!I150</f>
        <v>1.3</v>
      </c>
      <c r="E207" s="232">
        <f>IF(A207="Non-operational",0,CRC!F150)</f>
        <v>1.319</v>
      </c>
      <c r="F207" s="197"/>
      <c r="G207" s="197"/>
      <c r="H207" s="197">
        <v>0</v>
      </c>
      <c r="I207" s="269">
        <f t="shared" si="28"/>
        <v>7189386.75</v>
      </c>
      <c r="J207" s="269">
        <f t="shared" si="29"/>
        <v>9379393.0234375019</v>
      </c>
      <c r="K207" s="269">
        <f t="shared" si="30"/>
        <v>215.578125</v>
      </c>
      <c r="L207" s="200">
        <f t="shared" si="31"/>
        <v>0</v>
      </c>
      <c r="M207" s="200">
        <f t="shared" si="32"/>
        <v>0</v>
      </c>
      <c r="N207" s="238">
        <f t="shared" si="33"/>
        <v>0</v>
      </c>
      <c r="O207" s="238">
        <f t="shared" si="34"/>
        <v>4549.7826520814169</v>
      </c>
      <c r="P207" s="238">
        <f t="shared" si="35"/>
        <v>35049.02396558693</v>
      </c>
      <c r="Q207" s="238">
        <f t="shared" si="36"/>
        <v>3999.8219180490373</v>
      </c>
      <c r="R207" s="187">
        <f t="shared" si="37"/>
        <v>43598.628535717384</v>
      </c>
    </row>
    <row r="208" spans="1:18" ht="13.9" x14ac:dyDescent="0.4">
      <c r="A208" s="58" t="str">
        <f>'Radio Masts'!A207</f>
        <v>CBH Sidings NG</v>
      </c>
      <c r="B208" s="58">
        <f>'Radio Masts'!B207</f>
        <v>42</v>
      </c>
      <c r="C208" t="str">
        <f>'Radio Masts'!C207</f>
        <v>Buniche</v>
      </c>
      <c r="D208" s="204">
        <f>'DORC build-up'!I151</f>
        <v>1.3</v>
      </c>
      <c r="E208" s="232">
        <f>IF(A208="Non-operational",0,CRC!F151)</f>
        <v>0.83199999999999996</v>
      </c>
      <c r="F208" s="197"/>
      <c r="G208" s="197"/>
      <c r="H208" s="197">
        <v>0</v>
      </c>
      <c r="I208" s="269">
        <f t="shared" si="28"/>
        <v>7189386.75</v>
      </c>
      <c r="J208" s="269">
        <f t="shared" si="29"/>
        <v>9379393.0234375019</v>
      </c>
      <c r="K208" s="269">
        <f t="shared" si="30"/>
        <v>215.578125</v>
      </c>
      <c r="L208" s="200">
        <f t="shared" si="31"/>
        <v>0</v>
      </c>
      <c r="M208" s="200">
        <f t="shared" si="32"/>
        <v>0</v>
      </c>
      <c r="N208" s="238">
        <f t="shared" si="33"/>
        <v>0</v>
      </c>
      <c r="O208" s="238">
        <f t="shared" si="34"/>
        <v>2869.9159715934329</v>
      </c>
      <c r="P208" s="238">
        <f t="shared" si="35"/>
        <v>22108.254692470302</v>
      </c>
      <c r="Q208" s="238">
        <f t="shared" si="36"/>
        <v>2523.0112477761932</v>
      </c>
      <c r="R208" s="187">
        <f t="shared" si="37"/>
        <v>27501.181911839929</v>
      </c>
    </row>
    <row r="209" spans="1:18" ht="13.9" x14ac:dyDescent="0.4">
      <c r="A209" s="58" t="str">
        <f>'Radio Masts'!A208</f>
        <v>CBH Sidings NG</v>
      </c>
      <c r="B209" s="58">
        <f>'Radio Masts'!B208</f>
        <v>42</v>
      </c>
      <c r="C209" t="str">
        <f>'Radio Masts'!C208</f>
        <v>Bunjil</v>
      </c>
      <c r="D209" s="204">
        <f>'DORC build-up'!I152</f>
        <v>1.3</v>
      </c>
      <c r="E209" s="232">
        <f>IF(A209="Non-operational",0,CRC!F152)</f>
        <v>0.84499999999999997</v>
      </c>
      <c r="F209" s="197"/>
      <c r="G209" s="197"/>
      <c r="H209" s="197">
        <v>0</v>
      </c>
      <c r="I209" s="269">
        <f t="shared" si="28"/>
        <v>7189386.75</v>
      </c>
      <c r="J209" s="269">
        <f t="shared" si="29"/>
        <v>9379393.0234375019</v>
      </c>
      <c r="K209" s="269">
        <f t="shared" si="30"/>
        <v>215.578125</v>
      </c>
      <c r="L209" s="200">
        <f t="shared" si="31"/>
        <v>0</v>
      </c>
      <c r="M209" s="200">
        <f t="shared" si="32"/>
        <v>0</v>
      </c>
      <c r="N209" s="238">
        <f t="shared" si="33"/>
        <v>0</v>
      </c>
      <c r="O209" s="238">
        <f t="shared" si="34"/>
        <v>2914.7584086495804</v>
      </c>
      <c r="P209" s="238">
        <f t="shared" si="35"/>
        <v>22453.696172040152</v>
      </c>
      <c r="Q209" s="238">
        <f t="shared" si="36"/>
        <v>2562.4332985226961</v>
      </c>
      <c r="R209" s="187">
        <f t="shared" si="37"/>
        <v>27930.887879212431</v>
      </c>
    </row>
    <row r="210" spans="1:18" ht="13.9" x14ac:dyDescent="0.4">
      <c r="A210" s="58" t="str">
        <f>'Radio Masts'!A209</f>
        <v>CBH Sidings NG</v>
      </c>
      <c r="B210" s="58">
        <f>'Radio Masts'!B209</f>
        <v>42</v>
      </c>
      <c r="C210" t="str">
        <f>'Radio Masts'!C209</f>
        <v>Cadoux</v>
      </c>
      <c r="D210" s="204">
        <f>'DORC build-up'!I153</f>
        <v>1.2</v>
      </c>
      <c r="E210" s="232">
        <f>IF(A210="Non-operational",0,CRC!F153)</f>
        <v>0.86599999999999999</v>
      </c>
      <c r="F210" s="197"/>
      <c r="G210" s="197"/>
      <c r="H210" s="197">
        <v>0</v>
      </c>
      <c r="I210" s="269">
        <f t="shared" si="28"/>
        <v>7189386.75</v>
      </c>
      <c r="J210" s="269">
        <f t="shared" si="29"/>
        <v>9379393.0234375019</v>
      </c>
      <c r="K210" s="269">
        <f t="shared" si="30"/>
        <v>215.578125</v>
      </c>
      <c r="L210" s="200">
        <f t="shared" si="31"/>
        <v>0</v>
      </c>
      <c r="M210" s="200">
        <f t="shared" si="32"/>
        <v>0</v>
      </c>
      <c r="N210" s="238">
        <f t="shared" si="33"/>
        <v>0</v>
      </c>
      <c r="O210" s="238">
        <f t="shared" si="34"/>
        <v>2987.196191586434</v>
      </c>
      <c r="P210" s="238">
        <f t="shared" si="35"/>
        <v>23011.717023652982</v>
      </c>
      <c r="Q210" s="238">
        <f t="shared" si="36"/>
        <v>2626.1150728055086</v>
      </c>
      <c r="R210" s="187">
        <f t="shared" si="37"/>
        <v>28625.028288044923</v>
      </c>
    </row>
    <row r="211" spans="1:18" ht="13.9" x14ac:dyDescent="0.4">
      <c r="A211" s="58" t="str">
        <f>'Radio Masts'!A210</f>
        <v>CBH Sidings NG</v>
      </c>
      <c r="B211" s="58">
        <f>'Radio Masts'!B210</f>
        <v>42</v>
      </c>
      <c r="C211" t="str">
        <f>'Radio Masts'!C210</f>
        <v>Calingiri</v>
      </c>
      <c r="D211" s="204">
        <f>'DORC build-up'!I154</f>
        <v>1.2</v>
      </c>
      <c r="E211" s="232">
        <f>IF(A211="Non-operational",0,CRC!F154)</f>
        <v>0.97399999999999998</v>
      </c>
      <c r="F211" s="197"/>
      <c r="G211" s="197"/>
      <c r="H211" s="197">
        <v>0</v>
      </c>
      <c r="I211" s="269">
        <f t="shared" si="28"/>
        <v>7189386.75</v>
      </c>
      <c r="J211" s="269">
        <f t="shared" si="29"/>
        <v>9379393.0234375019</v>
      </c>
      <c r="K211" s="269">
        <f t="shared" si="30"/>
        <v>215.578125</v>
      </c>
      <c r="L211" s="200">
        <f t="shared" si="31"/>
        <v>0</v>
      </c>
      <c r="M211" s="200">
        <f t="shared" si="32"/>
        <v>0</v>
      </c>
      <c r="N211" s="238">
        <f t="shared" si="33"/>
        <v>0</v>
      </c>
      <c r="O211" s="238">
        <f t="shared" si="34"/>
        <v>3359.7333609759662</v>
      </c>
      <c r="P211" s="238">
        <f t="shared" si="35"/>
        <v>25881.538546233263</v>
      </c>
      <c r="Q211" s="238">
        <f t="shared" si="36"/>
        <v>2953.6213405456879</v>
      </c>
      <c r="R211" s="187">
        <f t="shared" si="37"/>
        <v>32194.893247754917</v>
      </c>
    </row>
    <row r="212" spans="1:18" ht="13.9" x14ac:dyDescent="0.4">
      <c r="A212" s="58" t="str">
        <f>'Radio Masts'!A211</f>
        <v>CBH Sidings NG</v>
      </c>
      <c r="B212" s="58">
        <f>'Radio Masts'!B211</f>
        <v>42</v>
      </c>
      <c r="C212" t="str">
        <f>'Radio Masts'!C211</f>
        <v>Canna</v>
      </c>
      <c r="D212" s="204">
        <f>'DORC build-up'!I155</f>
        <v>1.3</v>
      </c>
      <c r="E212" s="232">
        <f>IF(A212="Non-operational",0,CRC!F155)</f>
        <v>2.99</v>
      </c>
      <c r="F212" s="197"/>
      <c r="G212" s="197"/>
      <c r="H212" s="197">
        <v>0</v>
      </c>
      <c r="I212" s="269">
        <f t="shared" si="28"/>
        <v>7189386.75</v>
      </c>
      <c r="J212" s="269">
        <f t="shared" si="29"/>
        <v>9379393.0234375019</v>
      </c>
      <c r="K212" s="269">
        <f t="shared" si="30"/>
        <v>215.578125</v>
      </c>
      <c r="L212" s="200">
        <f t="shared" si="31"/>
        <v>0</v>
      </c>
      <c r="M212" s="200">
        <f t="shared" si="32"/>
        <v>0</v>
      </c>
      <c r="N212" s="238">
        <f t="shared" si="33"/>
        <v>0</v>
      </c>
      <c r="O212" s="238">
        <f t="shared" si="34"/>
        <v>10313.760522913903</v>
      </c>
      <c r="P212" s="238">
        <f t="shared" si="35"/>
        <v>79451.540301065164</v>
      </c>
      <c r="Q212" s="238">
        <f t="shared" si="36"/>
        <v>9067.071671695694</v>
      </c>
      <c r="R212" s="187">
        <f t="shared" si="37"/>
        <v>98832.372495674761</v>
      </c>
    </row>
    <row r="213" spans="1:18" ht="13.9" x14ac:dyDescent="0.4">
      <c r="A213" s="58" t="str">
        <f>'Radio Masts'!A212</f>
        <v>CBH Sidings NG</v>
      </c>
      <c r="B213" s="58">
        <f>'Radio Masts'!B212</f>
        <v>42</v>
      </c>
      <c r="C213" t="str">
        <f>'Radio Masts'!C212</f>
        <v>Carnamah</v>
      </c>
      <c r="D213" s="204">
        <f>'DORC build-up'!I156</f>
        <v>1.3</v>
      </c>
      <c r="E213" s="232">
        <f>IF(A213="Non-operational",0,CRC!F156)</f>
        <v>1.05</v>
      </c>
      <c r="F213" s="197"/>
      <c r="G213" s="197"/>
      <c r="H213" s="197">
        <v>0</v>
      </c>
      <c r="I213" s="269">
        <f t="shared" si="28"/>
        <v>7189386.75</v>
      </c>
      <c r="J213" s="269">
        <f t="shared" si="29"/>
        <v>9379393.0234375019</v>
      </c>
      <c r="K213" s="269">
        <f t="shared" si="30"/>
        <v>215.578125</v>
      </c>
      <c r="L213" s="200">
        <f t="shared" si="31"/>
        <v>0</v>
      </c>
      <c r="M213" s="200">
        <f t="shared" si="32"/>
        <v>0</v>
      </c>
      <c r="N213" s="238">
        <f t="shared" si="33"/>
        <v>0</v>
      </c>
      <c r="O213" s="238">
        <f t="shared" si="34"/>
        <v>3621.8891468426741</v>
      </c>
      <c r="P213" s="238">
        <f t="shared" si="35"/>
        <v>27901.04258064161</v>
      </c>
      <c r="Q213" s="238">
        <f t="shared" si="36"/>
        <v>3184.0887141406283</v>
      </c>
      <c r="R213" s="187">
        <f t="shared" si="37"/>
        <v>34707.020441624911</v>
      </c>
    </row>
    <row r="214" spans="1:18" ht="13.9" x14ac:dyDescent="0.4">
      <c r="A214" s="58" t="str">
        <f>'Radio Masts'!A213</f>
        <v>CBH Sidings NG</v>
      </c>
      <c r="B214" s="58">
        <f>'Radio Masts'!B213</f>
        <v>42</v>
      </c>
      <c r="C214" t="str">
        <f>'Radio Masts'!C213</f>
        <v>Cleary</v>
      </c>
      <c r="D214" s="204">
        <f>'DORC build-up'!I157</f>
        <v>1.2</v>
      </c>
      <c r="E214" s="232">
        <f>IF(A214="Non-operational",0,CRC!F157)</f>
        <v>0.621</v>
      </c>
      <c r="F214" s="197"/>
      <c r="G214" s="197"/>
      <c r="H214" s="197">
        <v>0</v>
      </c>
      <c r="I214" s="269">
        <f t="shared" si="28"/>
        <v>7189386.75</v>
      </c>
      <c r="J214" s="269">
        <f t="shared" si="29"/>
        <v>9379393.0234375019</v>
      </c>
      <c r="K214" s="269">
        <f t="shared" si="30"/>
        <v>215.578125</v>
      </c>
      <c r="L214" s="200">
        <f t="shared" si="31"/>
        <v>0</v>
      </c>
      <c r="M214" s="200">
        <f t="shared" si="32"/>
        <v>0</v>
      </c>
      <c r="N214" s="238">
        <f t="shared" si="33"/>
        <v>0</v>
      </c>
      <c r="O214" s="238">
        <f t="shared" si="34"/>
        <v>2142.0887239898102</v>
      </c>
      <c r="P214" s="238">
        <f t="shared" si="35"/>
        <v>16501.47375483661</v>
      </c>
      <c r="Q214" s="238">
        <f t="shared" si="36"/>
        <v>1883.1610395060288</v>
      </c>
      <c r="R214" s="187">
        <f t="shared" si="37"/>
        <v>20526.723518332452</v>
      </c>
    </row>
    <row r="215" spans="1:18" ht="13.9" x14ac:dyDescent="0.4">
      <c r="A215" s="58" t="str">
        <f>'Radio Masts'!A214</f>
        <v>CBH Sidings NG</v>
      </c>
      <c r="B215" s="58">
        <f>'Radio Masts'!B214</f>
        <v>42</v>
      </c>
      <c r="C215" t="str">
        <f>'Radio Masts'!C214</f>
        <v>Coomberdale</v>
      </c>
      <c r="D215" s="204">
        <f>'DORC build-up'!I158</f>
        <v>1.3</v>
      </c>
      <c r="E215" s="232">
        <f>IF(A215="Non-operational",0,CRC!F158)</f>
        <v>0.64300000000000002</v>
      </c>
      <c r="F215" s="197"/>
      <c r="G215" s="197"/>
      <c r="H215" s="197">
        <v>0</v>
      </c>
      <c r="I215" s="269">
        <f t="shared" si="28"/>
        <v>7189386.75</v>
      </c>
      <c r="J215" s="269">
        <f t="shared" si="29"/>
        <v>9379393.0234375019</v>
      </c>
      <c r="K215" s="269">
        <f t="shared" si="30"/>
        <v>215.578125</v>
      </c>
      <c r="L215" s="200">
        <f t="shared" si="31"/>
        <v>0</v>
      </c>
      <c r="M215" s="200">
        <f t="shared" si="32"/>
        <v>0</v>
      </c>
      <c r="N215" s="238">
        <f t="shared" si="33"/>
        <v>0</v>
      </c>
      <c r="O215" s="238">
        <f t="shared" si="34"/>
        <v>2217.975925161752</v>
      </c>
      <c r="P215" s="238">
        <f t="shared" si="35"/>
        <v>17086.067027954814</v>
      </c>
      <c r="Q215" s="238">
        <f t="shared" si="36"/>
        <v>1949.8752792308799</v>
      </c>
      <c r="R215" s="187">
        <f t="shared" si="37"/>
        <v>21253.918232347445</v>
      </c>
    </row>
    <row r="216" spans="1:18" ht="13.9" x14ac:dyDescent="0.4">
      <c r="A216" s="58" t="str">
        <f>'Radio Masts'!A215</f>
        <v>CBH Sidings NG</v>
      </c>
      <c r="B216" s="58">
        <f>'Radio Masts'!B215</f>
        <v>42</v>
      </c>
      <c r="C216" t="str">
        <f>'Radio Masts'!C215</f>
        <v>Coorow</v>
      </c>
      <c r="D216" s="204">
        <f>'DORC build-up'!I159</f>
        <v>1.3</v>
      </c>
      <c r="E216" s="232">
        <f>IF(A216="Non-operational",0,CRC!F159)</f>
        <v>1.9470000000000001</v>
      </c>
      <c r="F216" s="197"/>
      <c r="G216" s="197"/>
      <c r="H216" s="197">
        <v>0</v>
      </c>
      <c r="I216" s="269">
        <f t="shared" si="28"/>
        <v>7189386.75</v>
      </c>
      <c r="J216" s="269">
        <f t="shared" si="29"/>
        <v>9379393.0234375019</v>
      </c>
      <c r="K216" s="269">
        <f t="shared" si="30"/>
        <v>215.578125</v>
      </c>
      <c r="L216" s="200">
        <f t="shared" si="31"/>
        <v>0</v>
      </c>
      <c r="M216" s="200">
        <f t="shared" si="32"/>
        <v>0</v>
      </c>
      <c r="N216" s="238">
        <f t="shared" si="33"/>
        <v>0</v>
      </c>
      <c r="O216" s="238">
        <f t="shared" si="34"/>
        <v>6716.0173037168443</v>
      </c>
      <c r="P216" s="238">
        <f t="shared" si="35"/>
        <v>51736.504670961156</v>
      </c>
      <c r="Q216" s="238">
        <f t="shared" si="36"/>
        <v>5904.2102156493365</v>
      </c>
      <c r="R216" s="187">
        <f t="shared" si="37"/>
        <v>64356.732190327333</v>
      </c>
    </row>
    <row r="217" spans="1:18" ht="13.9" x14ac:dyDescent="0.4">
      <c r="A217" s="58" t="str">
        <f>'Radio Masts'!A216</f>
        <v>CBH Sidings NG</v>
      </c>
      <c r="B217" s="58">
        <f>'Radio Masts'!B216</f>
        <v>42</v>
      </c>
      <c r="C217" t="str">
        <f>'Radio Masts'!C216</f>
        <v>Cranbrook</v>
      </c>
      <c r="D217" s="204">
        <f>'DORC build-up'!I160</f>
        <v>1.3</v>
      </c>
      <c r="E217" s="232">
        <f>IF(A217="Non-operational",0,CRC!F160)</f>
        <v>1.1040000000000001</v>
      </c>
      <c r="F217" s="197"/>
      <c r="G217" s="197"/>
      <c r="H217" s="197">
        <v>0</v>
      </c>
      <c r="I217" s="269">
        <f t="shared" si="28"/>
        <v>7189386.75</v>
      </c>
      <c r="J217" s="269">
        <f t="shared" si="29"/>
        <v>9379393.0234375019</v>
      </c>
      <c r="K217" s="269">
        <f t="shared" si="30"/>
        <v>215.578125</v>
      </c>
      <c r="L217" s="200">
        <f t="shared" si="31"/>
        <v>0</v>
      </c>
      <c r="M217" s="200">
        <f t="shared" si="32"/>
        <v>0</v>
      </c>
      <c r="N217" s="238">
        <f t="shared" si="33"/>
        <v>0</v>
      </c>
      <c r="O217" s="238">
        <f t="shared" si="34"/>
        <v>3808.1577315374402</v>
      </c>
      <c r="P217" s="238">
        <f t="shared" si="35"/>
        <v>29335.953341931752</v>
      </c>
      <c r="Q217" s="238">
        <f t="shared" si="36"/>
        <v>3347.841848010718</v>
      </c>
      <c r="R217" s="187">
        <f t="shared" si="37"/>
        <v>36491.952921479911</v>
      </c>
    </row>
    <row r="218" spans="1:18" ht="13.9" x14ac:dyDescent="0.4">
      <c r="A218" s="58" t="str">
        <f>'Radio Masts'!A217</f>
        <v>CBH Sidings NG</v>
      </c>
      <c r="B218" s="58">
        <f>'Radio Masts'!B217</f>
        <v>42</v>
      </c>
      <c r="C218" t="str">
        <f>'Radio Masts'!C217</f>
        <v>Dowerin</v>
      </c>
      <c r="D218" s="204">
        <f>'DORC build-up'!I161</f>
        <v>1.2</v>
      </c>
      <c r="E218" s="232">
        <f>IF(A218="Non-operational",0,CRC!F161)</f>
        <v>0.60599999999999998</v>
      </c>
      <c r="F218" s="197"/>
      <c r="G218" s="197"/>
      <c r="H218" s="197">
        <v>0</v>
      </c>
      <c r="I218" s="269">
        <f t="shared" si="28"/>
        <v>7189386.75</v>
      </c>
      <c r="J218" s="269">
        <f t="shared" si="29"/>
        <v>9379393.0234375019</v>
      </c>
      <c r="K218" s="269">
        <f t="shared" si="30"/>
        <v>215.578125</v>
      </c>
      <c r="L218" s="200">
        <f t="shared" si="31"/>
        <v>0</v>
      </c>
      <c r="M218" s="200">
        <f t="shared" si="32"/>
        <v>0</v>
      </c>
      <c r="N218" s="238">
        <f t="shared" si="33"/>
        <v>0</v>
      </c>
      <c r="O218" s="238">
        <f t="shared" si="34"/>
        <v>2090.3474504634864</v>
      </c>
      <c r="P218" s="238">
        <f t="shared" si="35"/>
        <v>16102.887432256015</v>
      </c>
      <c r="Q218" s="238">
        <f t="shared" si="36"/>
        <v>1837.6740578754482</v>
      </c>
      <c r="R218" s="187">
        <f t="shared" si="37"/>
        <v>20030.908940594949</v>
      </c>
    </row>
    <row r="219" spans="1:18" ht="13.9" x14ac:dyDescent="0.4">
      <c r="A219" s="58" t="str">
        <f>'Radio Masts'!A218</f>
        <v>CBH Sidings NG</v>
      </c>
      <c r="B219" s="58">
        <f>'Radio Masts'!B218</f>
        <v>42</v>
      </c>
      <c r="C219" t="str">
        <f>'Radio Masts'!C218</f>
        <v>Dumbleyung</v>
      </c>
      <c r="D219" s="204">
        <f>'DORC build-up'!I162</f>
        <v>1.3</v>
      </c>
      <c r="E219" s="232">
        <f>IF(A219="Non-operational",0,CRC!F162)</f>
        <v>0.59399999999999997</v>
      </c>
      <c r="F219" s="197"/>
      <c r="G219" s="197"/>
      <c r="H219" s="197">
        <v>0</v>
      </c>
      <c r="I219" s="269">
        <f t="shared" si="28"/>
        <v>7189386.75</v>
      </c>
      <c r="J219" s="269">
        <f t="shared" si="29"/>
        <v>9379393.0234375019</v>
      </c>
      <c r="K219" s="269">
        <f t="shared" si="30"/>
        <v>215.578125</v>
      </c>
      <c r="L219" s="200">
        <f t="shared" si="31"/>
        <v>0</v>
      </c>
      <c r="M219" s="200">
        <f t="shared" si="32"/>
        <v>0</v>
      </c>
      <c r="N219" s="238">
        <f t="shared" si="33"/>
        <v>0</v>
      </c>
      <c r="O219" s="238">
        <f t="shared" si="34"/>
        <v>2048.9544316424272</v>
      </c>
      <c r="P219" s="238">
        <f t="shared" si="35"/>
        <v>15784.018374191539</v>
      </c>
      <c r="Q219" s="238">
        <f t="shared" si="36"/>
        <v>1801.284472570984</v>
      </c>
      <c r="R219" s="187">
        <f t="shared" si="37"/>
        <v>19634.257278404952</v>
      </c>
    </row>
    <row r="220" spans="1:18" ht="13.9" x14ac:dyDescent="0.4">
      <c r="A220" s="58" t="str">
        <f>'Radio Masts'!A219</f>
        <v>CBH Sidings NG</v>
      </c>
      <c r="B220" s="58">
        <f>'Radio Masts'!B219</f>
        <v>42</v>
      </c>
      <c r="C220" t="str">
        <f>'Radio Masts'!C219</f>
        <v>Ejanding</v>
      </c>
      <c r="D220" s="204">
        <f>'DORC build-up'!I163</f>
        <v>1.2</v>
      </c>
      <c r="E220" s="232">
        <f>IF(A220="Non-operational",0,CRC!F163)</f>
        <v>0.53300000000000003</v>
      </c>
      <c r="F220" s="197"/>
      <c r="G220" s="197"/>
      <c r="H220" s="197">
        <v>0</v>
      </c>
      <c r="I220" s="269">
        <f t="shared" si="28"/>
        <v>7189386.75</v>
      </c>
      <c r="J220" s="269">
        <f t="shared" si="29"/>
        <v>9379393.0234375019</v>
      </c>
      <c r="K220" s="269">
        <f t="shared" si="30"/>
        <v>215.578125</v>
      </c>
      <c r="L220" s="200">
        <f t="shared" si="31"/>
        <v>0</v>
      </c>
      <c r="M220" s="200">
        <f t="shared" si="32"/>
        <v>0</v>
      </c>
      <c r="N220" s="238">
        <f t="shared" si="33"/>
        <v>0</v>
      </c>
      <c r="O220" s="238">
        <f t="shared" si="34"/>
        <v>1838.5399193020432</v>
      </c>
      <c r="P220" s="238">
        <f t="shared" si="35"/>
        <v>14163.10066236379</v>
      </c>
      <c r="Q220" s="238">
        <f t="shared" si="36"/>
        <v>1616.3040806066238</v>
      </c>
      <c r="R220" s="187">
        <f t="shared" si="37"/>
        <v>17617.944662272457</v>
      </c>
    </row>
    <row r="221" spans="1:18" ht="13.9" x14ac:dyDescent="0.4">
      <c r="A221" s="58" t="str">
        <f>'Radio Masts'!A220</f>
        <v>CBH Sidings NG</v>
      </c>
      <c r="B221" s="58">
        <f>'Radio Masts'!B220</f>
        <v>42</v>
      </c>
      <c r="C221" t="str">
        <f>'Radio Masts'!C220</f>
        <v>Gabbin</v>
      </c>
      <c r="D221" s="204">
        <f>'DORC build-up'!I164</f>
        <v>1.2</v>
      </c>
      <c r="E221" s="232">
        <f>IF(A221="Non-operational",0,CRC!F164)</f>
        <v>0.69</v>
      </c>
      <c r="F221" s="197"/>
      <c r="G221" s="197"/>
      <c r="H221" s="197">
        <v>0</v>
      </c>
      <c r="I221" s="269">
        <f t="shared" si="28"/>
        <v>7189386.75</v>
      </c>
      <c r="J221" s="269">
        <f t="shared" si="29"/>
        <v>9379393.0234375019</v>
      </c>
      <c r="K221" s="269">
        <f t="shared" si="30"/>
        <v>215.578125</v>
      </c>
      <c r="L221" s="200">
        <f t="shared" si="31"/>
        <v>0</v>
      </c>
      <c r="M221" s="200">
        <f t="shared" si="32"/>
        <v>0</v>
      </c>
      <c r="N221" s="238">
        <f t="shared" si="33"/>
        <v>0</v>
      </c>
      <c r="O221" s="238">
        <f t="shared" si="34"/>
        <v>2380.0985822109001</v>
      </c>
      <c r="P221" s="238">
        <f t="shared" si="35"/>
        <v>18334.970838707341</v>
      </c>
      <c r="Q221" s="238">
        <f t="shared" si="36"/>
        <v>2092.4011550066984</v>
      </c>
      <c r="R221" s="187">
        <f t="shared" si="37"/>
        <v>22807.470575924937</v>
      </c>
    </row>
    <row r="222" spans="1:18" ht="13.9" x14ac:dyDescent="0.4">
      <c r="A222" s="58" t="str">
        <f>'Radio Masts'!A221</f>
        <v>CBH Sidings NG</v>
      </c>
      <c r="B222" s="58">
        <f>'Radio Masts'!B221</f>
        <v>42</v>
      </c>
      <c r="C222" t="str">
        <f>'Radio Masts'!C221</f>
        <v>Goomalling</v>
      </c>
      <c r="D222" s="204">
        <f>'DORC build-up'!I165</f>
        <v>1.2</v>
      </c>
      <c r="E222" s="232">
        <f>IF(A222="Non-operational",0,CRC!F165)</f>
        <v>0.66300000000000003</v>
      </c>
      <c r="F222" s="197"/>
      <c r="G222" s="197"/>
      <c r="H222" s="197">
        <v>0</v>
      </c>
      <c r="I222" s="269">
        <f t="shared" si="28"/>
        <v>7189386.75</v>
      </c>
      <c r="J222" s="269">
        <f t="shared" si="29"/>
        <v>9379393.0234375019</v>
      </c>
      <c r="K222" s="269">
        <f t="shared" si="30"/>
        <v>215.578125</v>
      </c>
      <c r="L222" s="200">
        <f t="shared" si="31"/>
        <v>0</v>
      </c>
      <c r="M222" s="200">
        <f t="shared" si="32"/>
        <v>0</v>
      </c>
      <c r="N222" s="238">
        <f t="shared" si="33"/>
        <v>0</v>
      </c>
      <c r="O222" s="238">
        <f t="shared" si="34"/>
        <v>2286.964289863517</v>
      </c>
      <c r="P222" s="238">
        <f t="shared" si="35"/>
        <v>17617.515458062277</v>
      </c>
      <c r="Q222" s="238">
        <f t="shared" si="36"/>
        <v>2010.5245880716539</v>
      </c>
      <c r="R222" s="187">
        <f t="shared" si="37"/>
        <v>21915.004335997448</v>
      </c>
    </row>
    <row r="223" spans="1:18" ht="13.9" x14ac:dyDescent="0.4">
      <c r="A223" s="58" t="str">
        <f>'Radio Masts'!A222</f>
        <v>CBH Sidings NG</v>
      </c>
      <c r="B223" s="58">
        <f>'Radio Masts'!B222</f>
        <v>42</v>
      </c>
      <c r="C223" t="str">
        <f>'Radio Masts'!C222</f>
        <v>Hyden</v>
      </c>
      <c r="D223" s="204">
        <f>'DORC build-up'!I166</f>
        <v>0</v>
      </c>
      <c r="E223" s="232">
        <f>IF(A223="Non-operational",0,CRC!F166)</f>
        <v>0</v>
      </c>
      <c r="F223" s="197"/>
      <c r="G223" s="197"/>
      <c r="H223" s="197">
        <v>0</v>
      </c>
      <c r="I223" s="269">
        <f t="shared" si="28"/>
        <v>7189386.75</v>
      </c>
      <c r="J223" s="269">
        <f t="shared" si="29"/>
        <v>9379393.0234375019</v>
      </c>
      <c r="K223" s="269">
        <f t="shared" si="30"/>
        <v>215.578125</v>
      </c>
      <c r="L223" s="200">
        <f t="shared" si="31"/>
        <v>0</v>
      </c>
      <c r="M223" s="200">
        <f t="shared" si="32"/>
        <v>0</v>
      </c>
      <c r="N223" s="238">
        <f t="shared" si="33"/>
        <v>0</v>
      </c>
      <c r="O223" s="238">
        <f t="shared" si="34"/>
        <v>0</v>
      </c>
      <c r="P223" s="238">
        <f t="shared" si="35"/>
        <v>0</v>
      </c>
      <c r="Q223" s="238">
        <f t="shared" si="36"/>
        <v>0</v>
      </c>
      <c r="R223" s="187">
        <f t="shared" si="37"/>
        <v>0</v>
      </c>
    </row>
    <row r="224" spans="1:18" ht="13.9" x14ac:dyDescent="0.4">
      <c r="A224" s="58" t="str">
        <f>'Radio Masts'!A223</f>
        <v>CBH Sidings NG</v>
      </c>
      <c r="B224" s="58">
        <f>'Radio Masts'!B223</f>
        <v>42</v>
      </c>
      <c r="C224" t="str">
        <f>'Radio Masts'!C223</f>
        <v>Jennacubbine</v>
      </c>
      <c r="D224" s="204">
        <f>'DORC build-up'!I167</f>
        <v>1.2</v>
      </c>
      <c r="E224" s="232">
        <f>IF(A224="Non-operational",0,CRC!F167)</f>
        <v>0.54</v>
      </c>
      <c r="F224" s="197"/>
      <c r="G224" s="197"/>
      <c r="H224" s="197">
        <v>0</v>
      </c>
      <c r="I224" s="269">
        <f t="shared" si="28"/>
        <v>7189386.75</v>
      </c>
      <c r="J224" s="269">
        <f t="shared" si="29"/>
        <v>9379393.0234375019</v>
      </c>
      <c r="K224" s="269">
        <f t="shared" si="30"/>
        <v>215.578125</v>
      </c>
      <c r="L224" s="200">
        <f t="shared" si="31"/>
        <v>0</v>
      </c>
      <c r="M224" s="200">
        <f t="shared" si="32"/>
        <v>0</v>
      </c>
      <c r="N224" s="238">
        <f t="shared" si="33"/>
        <v>0</v>
      </c>
      <c r="O224" s="238">
        <f t="shared" si="34"/>
        <v>1862.685846947661</v>
      </c>
      <c r="P224" s="238">
        <f t="shared" si="35"/>
        <v>14349.1076129014</v>
      </c>
      <c r="Q224" s="238">
        <f t="shared" si="36"/>
        <v>1637.5313387008946</v>
      </c>
      <c r="R224" s="187">
        <f t="shared" si="37"/>
        <v>17849.324798549955</v>
      </c>
    </row>
    <row r="225" spans="1:18" ht="13.9" x14ac:dyDescent="0.4">
      <c r="A225" s="58" t="str">
        <f>'Radio Masts'!A224</f>
        <v>CBH Sidings NG</v>
      </c>
      <c r="B225" s="58">
        <f>'Radio Masts'!B224</f>
        <v>42</v>
      </c>
      <c r="C225" t="str">
        <f>'Radio Masts'!C224</f>
        <v>Kalannie</v>
      </c>
      <c r="D225" s="204">
        <f>'DORC build-up'!I168</f>
        <v>1.2</v>
      </c>
      <c r="E225" s="232">
        <f>IF(A225="Non-operational",0,CRC!F168)</f>
        <v>1.077</v>
      </c>
      <c r="F225" s="197"/>
      <c r="G225" s="197"/>
      <c r="H225" s="197">
        <v>0</v>
      </c>
      <c r="I225" s="269">
        <f t="shared" si="28"/>
        <v>7189386.75</v>
      </c>
      <c r="J225" s="269">
        <f t="shared" si="29"/>
        <v>9379393.0234375019</v>
      </c>
      <c r="K225" s="269">
        <f t="shared" si="30"/>
        <v>215.578125</v>
      </c>
      <c r="L225" s="200">
        <f t="shared" si="31"/>
        <v>0</v>
      </c>
      <c r="M225" s="200">
        <f t="shared" si="32"/>
        <v>0</v>
      </c>
      <c r="N225" s="238">
        <f t="shared" si="33"/>
        <v>0</v>
      </c>
      <c r="O225" s="238">
        <f t="shared" si="34"/>
        <v>3715.0234391900572</v>
      </c>
      <c r="P225" s="238">
        <f t="shared" si="35"/>
        <v>28618.497961286681</v>
      </c>
      <c r="Q225" s="238">
        <f t="shared" si="36"/>
        <v>3265.9652810756729</v>
      </c>
      <c r="R225" s="187">
        <f t="shared" si="37"/>
        <v>35599.486681552407</v>
      </c>
    </row>
    <row r="226" spans="1:18" ht="13.9" x14ac:dyDescent="0.4">
      <c r="A226" s="58" t="str">
        <f>'Radio Masts'!A225</f>
        <v>CBH Sidings NG</v>
      </c>
      <c r="B226" s="58">
        <f>'Radio Masts'!B225</f>
        <v>42</v>
      </c>
      <c r="C226" t="str">
        <f>'Radio Masts'!C225</f>
        <v>Karlgarin</v>
      </c>
      <c r="D226" s="204">
        <f>'DORC build-up'!I169</f>
        <v>1.3</v>
      </c>
      <c r="E226" s="232">
        <f>IF(A226="Non-operational",0,CRC!F169)</f>
        <v>1.236</v>
      </c>
      <c r="F226" s="197"/>
      <c r="G226" s="197"/>
      <c r="H226" s="197">
        <v>0</v>
      </c>
      <c r="I226" s="269">
        <f t="shared" si="28"/>
        <v>7189386.75</v>
      </c>
      <c r="J226" s="269">
        <f t="shared" si="29"/>
        <v>9379393.0234375019</v>
      </c>
      <c r="K226" s="269">
        <f t="shared" si="30"/>
        <v>215.578125</v>
      </c>
      <c r="L226" s="200">
        <f t="shared" si="31"/>
        <v>0</v>
      </c>
      <c r="M226" s="200">
        <f t="shared" si="32"/>
        <v>0</v>
      </c>
      <c r="N226" s="238">
        <f t="shared" si="33"/>
        <v>0</v>
      </c>
      <c r="O226" s="238">
        <f t="shared" si="34"/>
        <v>4263.4809385690905</v>
      </c>
      <c r="P226" s="238">
        <f t="shared" si="35"/>
        <v>32843.512980640982</v>
      </c>
      <c r="Q226" s="238">
        <f t="shared" si="36"/>
        <v>3748.1272863598251</v>
      </c>
      <c r="R226" s="187">
        <f t="shared" si="37"/>
        <v>40855.1212055699</v>
      </c>
    </row>
    <row r="227" spans="1:18" ht="13.9" x14ac:dyDescent="0.4">
      <c r="A227" s="58" t="str">
        <f>'Radio Masts'!A226</f>
        <v>CBH Sidings NG</v>
      </c>
      <c r="B227" s="58">
        <f>'Radio Masts'!B226</f>
        <v>42</v>
      </c>
      <c r="C227" t="str">
        <f>'Radio Masts'!C226</f>
        <v>Katanning</v>
      </c>
      <c r="D227" s="204">
        <f>'DORC build-up'!I170</f>
        <v>1.3</v>
      </c>
      <c r="E227" s="232">
        <f>IF(A227="Non-operational",0,CRC!F170)</f>
        <v>1.115</v>
      </c>
      <c r="F227" s="197"/>
      <c r="G227" s="197"/>
      <c r="H227" s="197">
        <v>0</v>
      </c>
      <c r="I227" s="269">
        <f t="shared" si="28"/>
        <v>7189386.75</v>
      </c>
      <c r="J227" s="269">
        <f t="shared" si="29"/>
        <v>9379393.0234375019</v>
      </c>
      <c r="K227" s="269">
        <f t="shared" si="30"/>
        <v>215.578125</v>
      </c>
      <c r="L227" s="200">
        <f t="shared" si="31"/>
        <v>0</v>
      </c>
      <c r="M227" s="200">
        <f t="shared" si="32"/>
        <v>0</v>
      </c>
      <c r="N227" s="238">
        <f t="shared" si="33"/>
        <v>0</v>
      </c>
      <c r="O227" s="238">
        <f t="shared" si="34"/>
        <v>3846.1013321234113</v>
      </c>
      <c r="P227" s="238">
        <f t="shared" si="35"/>
        <v>29628.24997849085</v>
      </c>
      <c r="Q227" s="238">
        <f t="shared" si="36"/>
        <v>3381.1989678731434</v>
      </c>
      <c r="R227" s="187">
        <f t="shared" si="37"/>
        <v>36855.550278487404</v>
      </c>
    </row>
    <row r="228" spans="1:18" ht="13.9" x14ac:dyDescent="0.4">
      <c r="A228" s="58" t="str">
        <f>'Radio Masts'!A227</f>
        <v>CBH Sidings NG</v>
      </c>
      <c r="B228" s="58">
        <f>'Radio Masts'!B227</f>
        <v>42</v>
      </c>
      <c r="C228" t="str">
        <f>'Radio Masts'!C227</f>
        <v>Kirwan</v>
      </c>
      <c r="D228" s="204">
        <f>'DORC build-up'!I171</f>
        <v>1.2</v>
      </c>
      <c r="E228" s="232">
        <f>IF(A228="Non-operational",0,CRC!F171)</f>
        <v>0.61599999999999999</v>
      </c>
      <c r="F228" s="197"/>
      <c r="G228" s="197"/>
      <c r="H228" s="197">
        <v>0</v>
      </c>
      <c r="I228" s="269">
        <f t="shared" si="28"/>
        <v>7189386.75</v>
      </c>
      <c r="J228" s="269">
        <f t="shared" si="29"/>
        <v>9379393.0234375019</v>
      </c>
      <c r="K228" s="269">
        <f t="shared" si="30"/>
        <v>215.578125</v>
      </c>
      <c r="L228" s="200">
        <f t="shared" si="31"/>
        <v>0</v>
      </c>
      <c r="M228" s="200">
        <f t="shared" si="32"/>
        <v>0</v>
      </c>
      <c r="N228" s="238">
        <f t="shared" si="33"/>
        <v>0</v>
      </c>
      <c r="O228" s="238">
        <f t="shared" si="34"/>
        <v>2124.8416328143685</v>
      </c>
      <c r="P228" s="238">
        <f t="shared" si="35"/>
        <v>16368.611647309743</v>
      </c>
      <c r="Q228" s="238">
        <f t="shared" si="36"/>
        <v>1867.9987122958353</v>
      </c>
      <c r="R228" s="187">
        <f t="shared" si="37"/>
        <v>20361.451992419945</v>
      </c>
    </row>
    <row r="229" spans="1:18" ht="13.9" x14ac:dyDescent="0.4">
      <c r="A229" s="58" t="str">
        <f>'Radio Masts'!A228</f>
        <v>CBH Sidings NG</v>
      </c>
      <c r="B229" s="58">
        <f>'Radio Masts'!B228</f>
        <v>42</v>
      </c>
      <c r="C229" t="str">
        <f>'Radio Masts'!C228</f>
        <v>Kondut</v>
      </c>
      <c r="D229" s="204">
        <f>'DORC build-up'!I172</f>
        <v>1.2</v>
      </c>
      <c r="E229" s="232">
        <f>IF(A229="Non-operational",0,CRC!F172)</f>
        <v>0.77200000000000002</v>
      </c>
      <c r="F229" s="197"/>
      <c r="G229" s="197"/>
      <c r="H229" s="197">
        <v>0</v>
      </c>
      <c r="I229" s="269">
        <f t="shared" si="28"/>
        <v>7189386.75</v>
      </c>
      <c r="J229" s="269">
        <f t="shared" si="29"/>
        <v>9379393.0234375019</v>
      </c>
      <c r="K229" s="269">
        <f t="shared" si="30"/>
        <v>215.578125</v>
      </c>
      <c r="L229" s="200">
        <f t="shared" si="31"/>
        <v>0</v>
      </c>
      <c r="M229" s="200">
        <f t="shared" si="32"/>
        <v>0</v>
      </c>
      <c r="N229" s="238">
        <f t="shared" si="33"/>
        <v>0</v>
      </c>
      <c r="O229" s="238">
        <f t="shared" si="34"/>
        <v>2662.9508774881374</v>
      </c>
      <c r="P229" s="238">
        <f t="shared" si="35"/>
        <v>20513.909402147925</v>
      </c>
      <c r="Q229" s="238">
        <f t="shared" si="36"/>
        <v>2341.0633212538714</v>
      </c>
      <c r="R229" s="187">
        <f t="shared" si="37"/>
        <v>25517.923600889932</v>
      </c>
    </row>
    <row r="230" spans="1:18" ht="13.9" x14ac:dyDescent="0.4">
      <c r="A230" s="58" t="str">
        <f>'Radio Masts'!A229</f>
        <v>CBH Sidings NG</v>
      </c>
      <c r="B230" s="58">
        <f>'Radio Masts'!B229</f>
        <v>42</v>
      </c>
      <c r="C230" t="str">
        <f>'Radio Masts'!C229</f>
        <v>Konnongorring</v>
      </c>
      <c r="D230" s="204">
        <f>'DORC build-up'!I173</f>
        <v>1.2</v>
      </c>
      <c r="E230" s="232">
        <f>IF(A230="Non-operational",0,CRC!F173)</f>
        <v>0.90700000000000003</v>
      </c>
      <c r="F230" s="197"/>
      <c r="G230" s="197"/>
      <c r="H230" s="197">
        <v>0</v>
      </c>
      <c r="I230" s="269">
        <f t="shared" si="28"/>
        <v>7189386.75</v>
      </c>
      <c r="J230" s="269">
        <f t="shared" si="29"/>
        <v>9379393.0234375019</v>
      </c>
      <c r="K230" s="269">
        <f t="shared" si="30"/>
        <v>215.578125</v>
      </c>
      <c r="L230" s="200">
        <f t="shared" si="31"/>
        <v>0</v>
      </c>
      <c r="M230" s="200">
        <f t="shared" si="32"/>
        <v>0</v>
      </c>
      <c r="N230" s="238">
        <f t="shared" si="33"/>
        <v>0</v>
      </c>
      <c r="O230" s="238">
        <f t="shared" si="34"/>
        <v>3128.6223392250527</v>
      </c>
      <c r="P230" s="238">
        <f t="shared" si="35"/>
        <v>24101.186305373278</v>
      </c>
      <c r="Q230" s="238">
        <f t="shared" si="36"/>
        <v>2750.4461559290949</v>
      </c>
      <c r="R230" s="187">
        <f t="shared" si="37"/>
        <v>29980.254800527426</v>
      </c>
    </row>
    <row r="231" spans="1:18" ht="13.9" x14ac:dyDescent="0.4">
      <c r="A231" s="58" t="str">
        <f>'Radio Masts'!A230</f>
        <v>CBH Sidings NG</v>
      </c>
      <c r="B231" s="58">
        <f>'Radio Masts'!B230</f>
        <v>42</v>
      </c>
      <c r="C231" t="str">
        <f>'Radio Masts'!C230</f>
        <v>Koorda</v>
      </c>
      <c r="D231" s="204">
        <f>'DORC build-up'!I174</f>
        <v>1.2</v>
      </c>
      <c r="E231" s="232">
        <f>IF(A231="Non-operational",0,CRC!F174)</f>
        <v>1.2709999999999999</v>
      </c>
      <c r="F231" s="197"/>
      <c r="G231" s="197"/>
      <c r="H231" s="197">
        <v>0</v>
      </c>
      <c r="I231" s="269">
        <f t="shared" si="28"/>
        <v>7189386.75</v>
      </c>
      <c r="J231" s="269">
        <f t="shared" si="29"/>
        <v>9379393.0234375019</v>
      </c>
      <c r="K231" s="269">
        <f t="shared" si="30"/>
        <v>215.578125</v>
      </c>
      <c r="L231" s="200">
        <f t="shared" si="31"/>
        <v>0</v>
      </c>
      <c r="M231" s="200">
        <f t="shared" si="32"/>
        <v>0</v>
      </c>
      <c r="N231" s="238">
        <f t="shared" si="33"/>
        <v>0</v>
      </c>
      <c r="O231" s="238">
        <f t="shared" si="34"/>
        <v>4384.2105767971789</v>
      </c>
      <c r="P231" s="238">
        <f t="shared" si="35"/>
        <v>33773.547733329033</v>
      </c>
      <c r="Q231" s="238">
        <f t="shared" si="36"/>
        <v>3854.2635768311789</v>
      </c>
      <c r="R231" s="187">
        <f t="shared" si="37"/>
        <v>42012.021886957395</v>
      </c>
    </row>
    <row r="232" spans="1:18" ht="13.9" x14ac:dyDescent="0.4">
      <c r="A232" s="58" t="str">
        <f>'Radio Masts'!A231</f>
        <v>CBH Sidings NG</v>
      </c>
      <c r="B232" s="58">
        <f>'Radio Masts'!B231</f>
        <v>42</v>
      </c>
      <c r="C232" t="str">
        <f>'Radio Masts'!C231</f>
        <v>Kuender</v>
      </c>
      <c r="D232" s="204">
        <f>'DORC build-up'!I175</f>
        <v>1.3</v>
      </c>
      <c r="E232" s="232">
        <f>IF(A232="Non-operational",0,CRC!F175)</f>
        <v>0.83399999999999996</v>
      </c>
      <c r="F232" s="197"/>
      <c r="G232" s="197"/>
      <c r="H232" s="197">
        <v>0</v>
      </c>
      <c r="I232" s="269">
        <f t="shared" si="28"/>
        <v>7189386.75</v>
      </c>
      <c r="J232" s="269">
        <f t="shared" si="29"/>
        <v>9379393.0234375019</v>
      </c>
      <c r="K232" s="269">
        <f t="shared" si="30"/>
        <v>215.578125</v>
      </c>
      <c r="L232" s="200">
        <f t="shared" si="31"/>
        <v>0</v>
      </c>
      <c r="M232" s="200">
        <f t="shared" si="32"/>
        <v>0</v>
      </c>
      <c r="N232" s="238">
        <f t="shared" si="33"/>
        <v>0</v>
      </c>
      <c r="O232" s="238">
        <f t="shared" si="34"/>
        <v>2876.8148080636097</v>
      </c>
      <c r="P232" s="238">
        <f t="shared" si="35"/>
        <v>22161.399535481047</v>
      </c>
      <c r="Q232" s="238">
        <f t="shared" si="36"/>
        <v>2529.0761786602702</v>
      </c>
      <c r="R232" s="187">
        <f t="shared" si="37"/>
        <v>27567.290522204927</v>
      </c>
    </row>
    <row r="233" spans="1:18" ht="13.9" x14ac:dyDescent="0.4">
      <c r="A233" s="58" t="str">
        <f>'Radio Masts'!A232</f>
        <v>CBH Sidings NG</v>
      </c>
      <c r="B233" s="58">
        <f>'Radio Masts'!B232</f>
        <v>42</v>
      </c>
      <c r="C233" t="str">
        <f>'Radio Masts'!C232</f>
        <v>Kukerin</v>
      </c>
      <c r="D233" s="204">
        <f>'DORC build-up'!I176</f>
        <v>1.3</v>
      </c>
      <c r="E233" s="232">
        <f>IF(A233="Non-operational",0,CRC!F176)</f>
        <v>0.65600000000000003</v>
      </c>
      <c r="F233" s="197"/>
      <c r="G233" s="197"/>
      <c r="H233" s="197">
        <v>0</v>
      </c>
      <c r="I233" s="269">
        <f t="shared" si="28"/>
        <v>7189386.75</v>
      </c>
      <c r="J233" s="269">
        <f t="shared" si="29"/>
        <v>9379393.0234375019</v>
      </c>
      <c r="K233" s="269">
        <f t="shared" si="30"/>
        <v>215.578125</v>
      </c>
      <c r="L233" s="200">
        <f t="shared" si="31"/>
        <v>0</v>
      </c>
      <c r="M233" s="200">
        <f t="shared" si="32"/>
        <v>0</v>
      </c>
      <c r="N233" s="238">
        <f t="shared" si="33"/>
        <v>0</v>
      </c>
      <c r="O233" s="238">
        <f t="shared" si="34"/>
        <v>2262.8183622178994</v>
      </c>
      <c r="P233" s="238">
        <f t="shared" si="35"/>
        <v>17431.508507524664</v>
      </c>
      <c r="Q233" s="238">
        <f t="shared" si="36"/>
        <v>1989.2973299773832</v>
      </c>
      <c r="R233" s="187">
        <f t="shared" si="37"/>
        <v>21683.624199719947</v>
      </c>
    </row>
    <row r="234" spans="1:18" ht="13.9" x14ac:dyDescent="0.4">
      <c r="A234" s="58" t="str">
        <f>'Radio Masts'!A233</f>
        <v>CBH Sidings NG</v>
      </c>
      <c r="B234" s="58">
        <f>'Radio Masts'!B233</f>
        <v>42</v>
      </c>
      <c r="C234" t="str">
        <f>'Radio Masts'!C233</f>
        <v>Kulja</v>
      </c>
      <c r="D234" s="204">
        <f>'DORC build-up'!I177</f>
        <v>1.2</v>
      </c>
      <c r="E234" s="232">
        <f>IF(A234="Non-operational",0,CRC!F177)</f>
        <v>0.56599999999999995</v>
      </c>
      <c r="F234" s="197"/>
      <c r="G234" s="197"/>
      <c r="H234" s="197">
        <v>0</v>
      </c>
      <c r="I234" s="269">
        <f t="shared" si="28"/>
        <v>7189386.75</v>
      </c>
      <c r="J234" s="269">
        <f t="shared" si="29"/>
        <v>9379393.0234375019</v>
      </c>
      <c r="K234" s="269">
        <f t="shared" si="30"/>
        <v>215.578125</v>
      </c>
      <c r="L234" s="200">
        <f t="shared" si="31"/>
        <v>0</v>
      </c>
      <c r="M234" s="200">
        <f t="shared" si="32"/>
        <v>0</v>
      </c>
      <c r="N234" s="238">
        <f t="shared" si="33"/>
        <v>0</v>
      </c>
      <c r="O234" s="238">
        <f t="shared" si="34"/>
        <v>1952.3707210599555</v>
      </c>
      <c r="P234" s="238">
        <f t="shared" si="35"/>
        <v>15039.990572041095</v>
      </c>
      <c r="Q234" s="238">
        <f t="shared" si="36"/>
        <v>1716.3754401939004</v>
      </c>
      <c r="R234" s="187">
        <f t="shared" si="37"/>
        <v>18708.736733294951</v>
      </c>
    </row>
    <row r="235" spans="1:18" ht="13.9" x14ac:dyDescent="0.4">
      <c r="A235" s="58" t="str">
        <f>'Radio Masts'!A234</f>
        <v>CBH Sidings NG</v>
      </c>
      <c r="B235" s="58">
        <f>'Radio Masts'!B234</f>
        <v>42</v>
      </c>
      <c r="C235" t="str">
        <f>'Radio Masts'!C234</f>
        <v>Lake Grace</v>
      </c>
      <c r="D235" s="204">
        <f>'DORC build-up'!I178</f>
        <v>1.3</v>
      </c>
      <c r="E235" s="232">
        <f>IF(A235="Non-operational",0,CRC!F178)</f>
        <v>1.609</v>
      </c>
      <c r="F235" s="197"/>
      <c r="G235" s="197"/>
      <c r="H235" s="197">
        <v>0</v>
      </c>
      <c r="I235" s="269">
        <f t="shared" si="28"/>
        <v>7189386.75</v>
      </c>
      <c r="J235" s="269">
        <f t="shared" si="29"/>
        <v>9379393.0234375019</v>
      </c>
      <c r="K235" s="269">
        <f t="shared" si="30"/>
        <v>215.578125</v>
      </c>
      <c r="L235" s="200">
        <f t="shared" si="31"/>
        <v>0</v>
      </c>
      <c r="M235" s="200">
        <f t="shared" si="32"/>
        <v>0</v>
      </c>
      <c r="N235" s="238">
        <f t="shared" si="33"/>
        <v>0</v>
      </c>
      <c r="O235" s="238">
        <f t="shared" si="34"/>
        <v>5550.1139402570116</v>
      </c>
      <c r="P235" s="238">
        <f t="shared" si="35"/>
        <v>42755.026202145098</v>
      </c>
      <c r="Q235" s="238">
        <f t="shared" si="36"/>
        <v>4879.2368962402579</v>
      </c>
      <c r="R235" s="187">
        <f t="shared" si="37"/>
        <v>53184.377038642371</v>
      </c>
    </row>
    <row r="236" spans="1:18" ht="13.9" x14ac:dyDescent="0.4">
      <c r="A236" s="58" t="str">
        <f>'Radio Masts'!A235</f>
        <v>CBH Sidings NG</v>
      </c>
      <c r="B236" s="58">
        <f>'Radio Masts'!B235</f>
        <v>42</v>
      </c>
      <c r="C236" t="str">
        <f>'Radio Masts'!C235</f>
        <v>Latham</v>
      </c>
      <c r="D236" s="204">
        <f>'DORC build-up'!I179</f>
        <v>1.3</v>
      </c>
      <c r="E236" s="232">
        <f>IF(A236="Non-operational",0,CRC!F179)</f>
        <v>0.22800000000000001</v>
      </c>
      <c r="F236" s="197"/>
      <c r="G236" s="197"/>
      <c r="H236" s="197">
        <v>0</v>
      </c>
      <c r="I236" s="269">
        <f t="shared" si="28"/>
        <v>7189386.75</v>
      </c>
      <c r="J236" s="269">
        <f t="shared" si="29"/>
        <v>9379393.0234375019</v>
      </c>
      <c r="K236" s="269">
        <f t="shared" si="30"/>
        <v>215.578125</v>
      </c>
      <c r="L236" s="200">
        <f t="shared" si="31"/>
        <v>0</v>
      </c>
      <c r="M236" s="200">
        <f t="shared" si="32"/>
        <v>0</v>
      </c>
      <c r="N236" s="238">
        <f t="shared" si="33"/>
        <v>0</v>
      </c>
      <c r="O236" s="238">
        <f t="shared" si="34"/>
        <v>786.46735760012359</v>
      </c>
      <c r="P236" s="238">
        <f t="shared" si="35"/>
        <v>6058.5121032250354</v>
      </c>
      <c r="Q236" s="238">
        <f t="shared" si="36"/>
        <v>691.40212078482216</v>
      </c>
      <c r="R236" s="187">
        <f t="shared" si="37"/>
        <v>7536.3815816099805</v>
      </c>
    </row>
    <row r="237" spans="1:18" ht="13.9" x14ac:dyDescent="0.4">
      <c r="A237" s="58" t="str">
        <f>'Radio Masts'!A236</f>
        <v>CBH Sidings NG</v>
      </c>
      <c r="B237" s="58">
        <f>'Radio Masts'!B236</f>
        <v>42</v>
      </c>
      <c r="C237" t="str">
        <f>'Radio Masts'!C236</f>
        <v>Manmanning</v>
      </c>
      <c r="D237" s="204">
        <f>'DORC build-up'!I180</f>
        <v>1.2</v>
      </c>
      <c r="E237" s="232">
        <f>IF(A237="Non-operational",0,CRC!F180)</f>
        <v>0.82299999999999995</v>
      </c>
      <c r="F237" s="197"/>
      <c r="G237" s="197"/>
      <c r="H237" s="197">
        <v>0</v>
      </c>
      <c r="I237" s="269">
        <f t="shared" si="28"/>
        <v>7189386.75</v>
      </c>
      <c r="J237" s="269">
        <f t="shared" si="29"/>
        <v>9379393.0234375019</v>
      </c>
      <c r="K237" s="269">
        <f t="shared" si="30"/>
        <v>215.578125</v>
      </c>
      <c r="L237" s="200">
        <f t="shared" si="31"/>
        <v>0</v>
      </c>
      <c r="M237" s="200">
        <f t="shared" si="32"/>
        <v>0</v>
      </c>
      <c r="N237" s="238">
        <f t="shared" si="33"/>
        <v>0</v>
      </c>
      <c r="O237" s="238">
        <f t="shared" si="34"/>
        <v>2838.8712074776386</v>
      </c>
      <c r="P237" s="238">
        <f t="shared" si="35"/>
        <v>21869.102898921949</v>
      </c>
      <c r="Q237" s="238">
        <f t="shared" si="36"/>
        <v>2495.7190587978448</v>
      </c>
      <c r="R237" s="187">
        <f t="shared" si="37"/>
        <v>27203.69316519743</v>
      </c>
    </row>
    <row r="238" spans="1:18" ht="13.9" x14ac:dyDescent="0.4">
      <c r="A238" s="58" t="str">
        <f>'Radio Masts'!A237</f>
        <v>CBH Sidings NG</v>
      </c>
      <c r="B238" s="58">
        <f>'Radio Masts'!B237</f>
        <v>42</v>
      </c>
      <c r="C238" t="str">
        <f>'Radio Masts'!C237</f>
        <v>Marchagee</v>
      </c>
      <c r="D238" s="204">
        <f>'DORC build-up'!I181</f>
        <v>1.3</v>
      </c>
      <c r="E238" s="232">
        <f>IF(A238="Non-operational",0,CRC!F181)</f>
        <v>0.91800000000000004</v>
      </c>
      <c r="F238" s="197"/>
      <c r="G238" s="197"/>
      <c r="H238" s="197">
        <v>0</v>
      </c>
      <c r="I238" s="269">
        <f t="shared" si="28"/>
        <v>7189386.75</v>
      </c>
      <c r="J238" s="269">
        <f t="shared" si="29"/>
        <v>9379393.0234375019</v>
      </c>
      <c r="K238" s="269">
        <f t="shared" si="30"/>
        <v>215.578125</v>
      </c>
      <c r="L238" s="200">
        <f t="shared" si="31"/>
        <v>0</v>
      </c>
      <c r="M238" s="200">
        <f t="shared" si="32"/>
        <v>0</v>
      </c>
      <c r="N238" s="238">
        <f t="shared" si="33"/>
        <v>0</v>
      </c>
      <c r="O238" s="238">
        <f t="shared" si="34"/>
        <v>3166.5659398110233</v>
      </c>
      <c r="P238" s="238">
        <f t="shared" si="35"/>
        <v>24393.48294193238</v>
      </c>
      <c r="Q238" s="238">
        <f t="shared" si="36"/>
        <v>2783.8032757915207</v>
      </c>
      <c r="R238" s="187">
        <f t="shared" si="37"/>
        <v>30343.852157534922</v>
      </c>
    </row>
    <row r="239" spans="1:18" ht="13.9" x14ac:dyDescent="0.4">
      <c r="A239" s="58" t="str">
        <f>'Radio Masts'!A238</f>
        <v>CBH Sidings NG</v>
      </c>
      <c r="B239" s="58">
        <f>'Radio Masts'!B238</f>
        <v>42</v>
      </c>
      <c r="C239" t="str">
        <f>'Radio Masts'!C238</f>
        <v>Maya</v>
      </c>
      <c r="D239" s="204">
        <f>'DORC build-up'!I182</f>
        <v>1.3</v>
      </c>
      <c r="E239" s="232">
        <f>IF(A239="Non-operational",0,CRC!F182)</f>
        <v>0.59199999999999997</v>
      </c>
      <c r="F239" s="197"/>
      <c r="G239" s="197"/>
      <c r="H239" s="197">
        <v>0</v>
      </c>
      <c r="I239" s="269">
        <f t="shared" si="28"/>
        <v>7189386.75</v>
      </c>
      <c r="J239" s="269">
        <f t="shared" si="29"/>
        <v>9379393.0234375019</v>
      </c>
      <c r="K239" s="269">
        <f t="shared" si="30"/>
        <v>215.578125</v>
      </c>
      <c r="L239" s="200">
        <f t="shared" si="31"/>
        <v>0</v>
      </c>
      <c r="M239" s="200">
        <f t="shared" si="32"/>
        <v>0</v>
      </c>
      <c r="N239" s="238">
        <f t="shared" si="33"/>
        <v>0</v>
      </c>
      <c r="O239" s="238">
        <f t="shared" si="34"/>
        <v>2042.0555951722504</v>
      </c>
      <c r="P239" s="238">
        <f t="shared" si="35"/>
        <v>15730.873531180792</v>
      </c>
      <c r="Q239" s="238">
        <f t="shared" si="36"/>
        <v>1795.2195416869065</v>
      </c>
      <c r="R239" s="187">
        <f t="shared" si="37"/>
        <v>19568.14866803995</v>
      </c>
    </row>
    <row r="240" spans="1:18" ht="13.9" x14ac:dyDescent="0.4">
      <c r="A240" s="58" t="str">
        <f>'Radio Masts'!A239</f>
        <v>CBH Sidings NG</v>
      </c>
      <c r="B240" s="58">
        <f>'Radio Masts'!B239</f>
        <v>42</v>
      </c>
      <c r="C240" t="str">
        <f>'Radio Masts'!C239</f>
        <v>McLevie</v>
      </c>
      <c r="D240" s="204">
        <f>'DORC build-up'!I183</f>
        <v>1.2</v>
      </c>
      <c r="E240" s="232">
        <f>IF(A240="Non-operational",0,CRC!F183)</f>
        <v>1.07</v>
      </c>
      <c r="F240" s="197"/>
      <c r="G240" s="197"/>
      <c r="H240" s="197">
        <v>0</v>
      </c>
      <c r="I240" s="269">
        <f t="shared" si="28"/>
        <v>7189386.75</v>
      </c>
      <c r="J240" s="269">
        <f t="shared" si="29"/>
        <v>9379393.0234375019</v>
      </c>
      <c r="K240" s="269">
        <f t="shared" si="30"/>
        <v>215.578125</v>
      </c>
      <c r="L240" s="200">
        <f t="shared" si="31"/>
        <v>0</v>
      </c>
      <c r="M240" s="200">
        <f t="shared" si="32"/>
        <v>0</v>
      </c>
      <c r="N240" s="238">
        <f t="shared" si="33"/>
        <v>0</v>
      </c>
      <c r="O240" s="238">
        <f t="shared" si="34"/>
        <v>3690.8775115444396</v>
      </c>
      <c r="P240" s="238">
        <f t="shared" si="35"/>
        <v>28432.491010749072</v>
      </c>
      <c r="Q240" s="238">
        <f t="shared" si="36"/>
        <v>3244.7380229814021</v>
      </c>
      <c r="R240" s="187">
        <f t="shared" si="37"/>
        <v>35368.106545274917</v>
      </c>
    </row>
    <row r="241" spans="1:18" ht="13.9" x14ac:dyDescent="0.4">
      <c r="A241" s="58" t="str">
        <f>'Radio Masts'!A240</f>
        <v>CBH Sidings NG</v>
      </c>
      <c r="B241" s="58">
        <f>'Radio Masts'!B240</f>
        <v>42</v>
      </c>
      <c r="C241" t="str">
        <f>'Radio Masts'!C240</f>
        <v>Miling</v>
      </c>
      <c r="D241" s="204">
        <f>'DORC build-up'!I184</f>
        <v>1.2</v>
      </c>
      <c r="E241" s="232">
        <f>IF(A241="Non-operational",0,CRC!F184)</f>
        <v>1.232</v>
      </c>
      <c r="F241" s="197"/>
      <c r="G241" s="197"/>
      <c r="H241" s="197">
        <v>0</v>
      </c>
      <c r="I241" s="269">
        <f t="shared" si="28"/>
        <v>7189386.75</v>
      </c>
      <c r="J241" s="269">
        <f t="shared" si="29"/>
        <v>9379393.0234375019</v>
      </c>
      <c r="K241" s="269">
        <f t="shared" si="30"/>
        <v>215.578125</v>
      </c>
      <c r="L241" s="200">
        <f t="shared" si="31"/>
        <v>0</v>
      </c>
      <c r="M241" s="200">
        <f t="shared" si="32"/>
        <v>0</v>
      </c>
      <c r="N241" s="238">
        <f t="shared" si="33"/>
        <v>0</v>
      </c>
      <c r="O241" s="238">
        <f t="shared" si="34"/>
        <v>4249.683265628737</v>
      </c>
      <c r="P241" s="238">
        <f t="shared" si="35"/>
        <v>32737.223294619485</v>
      </c>
      <c r="Q241" s="238">
        <f t="shared" si="36"/>
        <v>3735.9974245916706</v>
      </c>
      <c r="R241" s="187">
        <f t="shared" si="37"/>
        <v>40722.90398483989</v>
      </c>
    </row>
    <row r="242" spans="1:18" ht="13.9" x14ac:dyDescent="0.4">
      <c r="A242" s="58" t="str">
        <f>'Radio Masts'!A241</f>
        <v>CBH Sidings NG</v>
      </c>
      <c r="B242" s="58">
        <f>'Radio Masts'!B241</f>
        <v>42</v>
      </c>
      <c r="C242" t="str">
        <f>'Radio Masts'!C241</f>
        <v>Mingenew</v>
      </c>
      <c r="D242" s="204">
        <f>'DORC build-up'!I185</f>
        <v>1.3</v>
      </c>
      <c r="E242" s="232">
        <f>IF(A242="Non-operational",0,CRC!F185)</f>
        <v>1.847</v>
      </c>
      <c r="F242" s="197"/>
      <c r="G242" s="197"/>
      <c r="H242" s="197">
        <v>0</v>
      </c>
      <c r="I242" s="269">
        <f t="shared" si="28"/>
        <v>7189386.75</v>
      </c>
      <c r="J242" s="269">
        <f t="shared" si="29"/>
        <v>9379393.0234375019</v>
      </c>
      <c r="K242" s="269">
        <f t="shared" si="30"/>
        <v>215.578125</v>
      </c>
      <c r="L242" s="200">
        <f t="shared" si="31"/>
        <v>0</v>
      </c>
      <c r="M242" s="200">
        <f t="shared" si="32"/>
        <v>0</v>
      </c>
      <c r="N242" s="238">
        <f t="shared" si="33"/>
        <v>0</v>
      </c>
      <c r="O242" s="238">
        <f t="shared" si="34"/>
        <v>6371.0754802080182</v>
      </c>
      <c r="P242" s="238">
        <f t="shared" si="35"/>
        <v>49079.262520423857</v>
      </c>
      <c r="Q242" s="238">
        <f t="shared" si="36"/>
        <v>5600.9636714454673</v>
      </c>
      <c r="R242" s="187">
        <f t="shared" si="37"/>
        <v>61051.301672077345</v>
      </c>
    </row>
    <row r="243" spans="1:18" ht="13.9" x14ac:dyDescent="0.4">
      <c r="A243" s="58" t="str">
        <f>'Radio Masts'!A242</f>
        <v>CBH Sidings NG</v>
      </c>
      <c r="B243" s="58">
        <f>'Radio Masts'!B242</f>
        <v>42</v>
      </c>
      <c r="C243" t="str">
        <f>'Radio Masts'!C242</f>
        <v>Mogumber</v>
      </c>
      <c r="D243" s="204">
        <f>'DORC build-up'!I186</f>
        <v>1.3</v>
      </c>
      <c r="E243" s="232">
        <f>IF(A243="Non-operational",0,CRC!F186)</f>
        <v>0.76700000000000002</v>
      </c>
      <c r="F243" s="197"/>
      <c r="G243" s="197"/>
      <c r="H243" s="197">
        <v>0</v>
      </c>
      <c r="I243" s="269">
        <f t="shared" si="28"/>
        <v>7189386.75</v>
      </c>
      <c r="J243" s="269">
        <f t="shared" si="29"/>
        <v>9379393.0234375019</v>
      </c>
      <c r="K243" s="269">
        <f t="shared" si="30"/>
        <v>215.578125</v>
      </c>
      <c r="L243" s="200">
        <f t="shared" si="31"/>
        <v>0</v>
      </c>
      <c r="M243" s="200">
        <f t="shared" si="32"/>
        <v>0</v>
      </c>
      <c r="N243" s="238">
        <f t="shared" si="33"/>
        <v>0</v>
      </c>
      <c r="O243" s="238">
        <f t="shared" si="34"/>
        <v>2645.7037863126961</v>
      </c>
      <c r="P243" s="238">
        <f t="shared" si="35"/>
        <v>20381.047294621061</v>
      </c>
      <c r="Q243" s="238">
        <f t="shared" si="36"/>
        <v>2325.9009940436781</v>
      </c>
      <c r="R243" s="187">
        <f t="shared" si="37"/>
        <v>25352.652074977435</v>
      </c>
    </row>
    <row r="244" spans="1:18" ht="13.9" x14ac:dyDescent="0.4">
      <c r="A244" s="58" t="str">
        <f>'Radio Masts'!A243</f>
        <v>CBH Sidings NG</v>
      </c>
      <c r="B244" s="58">
        <f>'Radio Masts'!B243</f>
        <v>42</v>
      </c>
      <c r="C244" t="str">
        <f>'Radio Masts'!C243</f>
        <v>Moora</v>
      </c>
      <c r="D244" s="204">
        <f>'DORC build-up'!I187</f>
        <v>1.3</v>
      </c>
      <c r="E244" s="232">
        <f>IF(A244="Non-operational",0,CRC!F187)</f>
        <v>1.619</v>
      </c>
      <c r="F244" s="197"/>
      <c r="G244" s="197"/>
      <c r="H244" s="197">
        <v>0</v>
      </c>
      <c r="I244" s="269">
        <f t="shared" si="28"/>
        <v>7189386.75</v>
      </c>
      <c r="J244" s="269">
        <f t="shared" si="29"/>
        <v>9379393.0234375019</v>
      </c>
      <c r="K244" s="269">
        <f t="shared" si="30"/>
        <v>215.578125</v>
      </c>
      <c r="L244" s="200">
        <f t="shared" si="31"/>
        <v>0</v>
      </c>
      <c r="M244" s="200">
        <f t="shared" si="32"/>
        <v>0</v>
      </c>
      <c r="N244" s="238">
        <f t="shared" si="33"/>
        <v>0</v>
      </c>
      <c r="O244" s="238">
        <f t="shared" si="34"/>
        <v>5584.608122607895</v>
      </c>
      <c r="P244" s="238">
        <f t="shared" si="35"/>
        <v>43020.750417198826</v>
      </c>
      <c r="Q244" s="238">
        <f t="shared" si="36"/>
        <v>4909.5615506606446</v>
      </c>
      <c r="R244" s="187">
        <f t="shared" si="37"/>
        <v>53514.920090467363</v>
      </c>
    </row>
    <row r="245" spans="1:18" ht="13.9" x14ac:dyDescent="0.4">
      <c r="A245" s="58" t="str">
        <f>'Radio Masts'!A244</f>
        <v>CBH Sidings NG</v>
      </c>
      <c r="B245" s="58">
        <f>'Radio Masts'!B244</f>
        <v>42</v>
      </c>
      <c r="C245" t="str">
        <f>'Radio Masts'!C244</f>
        <v>Morawa</v>
      </c>
      <c r="D245" s="204">
        <f>'DORC build-up'!I188</f>
        <v>1.3</v>
      </c>
      <c r="E245" s="232">
        <f>IF(A245="Non-operational",0,CRC!F188)</f>
        <v>1.5820000000000001</v>
      </c>
      <c r="F245" s="197"/>
      <c r="G245" s="197"/>
      <c r="H245" s="197"/>
      <c r="I245" s="269">
        <f t="shared" si="28"/>
        <v>7189386.75</v>
      </c>
      <c r="J245" s="269">
        <f t="shared" si="29"/>
        <v>9379393.0234375019</v>
      </c>
      <c r="K245" s="269">
        <f t="shared" si="30"/>
        <v>215.578125</v>
      </c>
      <c r="L245" s="200">
        <f t="shared" si="31"/>
        <v>0</v>
      </c>
      <c r="M245" s="200">
        <f t="shared" si="32"/>
        <v>0</v>
      </c>
      <c r="N245" s="238">
        <f t="shared" si="33"/>
        <v>0</v>
      </c>
      <c r="O245" s="238">
        <f t="shared" si="34"/>
        <v>5456.9796479096294</v>
      </c>
      <c r="P245" s="238">
        <f t="shared" si="35"/>
        <v>42037.570821500027</v>
      </c>
      <c r="Q245" s="238">
        <f t="shared" si="36"/>
        <v>4797.3603293052138</v>
      </c>
      <c r="R245" s="187">
        <f t="shared" si="37"/>
        <v>52291.910798714875</v>
      </c>
    </row>
    <row r="246" spans="1:18" ht="13.9" x14ac:dyDescent="0.4">
      <c r="A246" s="58" t="str">
        <f>'Radio Masts'!A245</f>
        <v>CBH Sidings NG</v>
      </c>
      <c r="B246" s="58">
        <f>'Radio Masts'!B245</f>
        <v>42</v>
      </c>
      <c r="C246" t="str">
        <f>'Radio Masts'!C245</f>
        <v>Moulyinning</v>
      </c>
      <c r="D246" s="204">
        <f>'DORC build-up'!I189</f>
        <v>1.3</v>
      </c>
      <c r="E246" s="232">
        <f>IF(A246="Non-operational",0,CRC!F189)</f>
        <v>0.48799999999999999</v>
      </c>
      <c r="F246" s="197"/>
      <c r="G246" s="197"/>
      <c r="H246" s="197">
        <v>0</v>
      </c>
      <c r="I246" s="269">
        <f t="shared" si="28"/>
        <v>7189386.75</v>
      </c>
      <c r="J246" s="269">
        <f t="shared" si="29"/>
        <v>9379393.0234375019</v>
      </c>
      <c r="K246" s="269">
        <f t="shared" si="30"/>
        <v>215.578125</v>
      </c>
      <c r="L246" s="200">
        <f t="shared" si="31"/>
        <v>0</v>
      </c>
      <c r="M246" s="200">
        <f t="shared" si="32"/>
        <v>0</v>
      </c>
      <c r="N246" s="238">
        <f t="shared" si="33"/>
        <v>0</v>
      </c>
      <c r="O246" s="238">
        <f t="shared" si="34"/>
        <v>1683.3160987230715</v>
      </c>
      <c r="P246" s="238">
        <f t="shared" si="35"/>
        <v>12967.341694622006</v>
      </c>
      <c r="Q246" s="238">
        <f t="shared" si="36"/>
        <v>1479.8431357148825</v>
      </c>
      <c r="R246" s="187">
        <f t="shared" si="37"/>
        <v>16130.500929059959</v>
      </c>
    </row>
    <row r="247" spans="1:18" ht="13.9" x14ac:dyDescent="0.4">
      <c r="A247" s="58" t="str">
        <f>'Radio Masts'!A246</f>
        <v>CBH Sidings NG</v>
      </c>
      <c r="B247" s="58">
        <f>'Radio Masts'!B246</f>
        <v>42</v>
      </c>
      <c r="C247" t="str">
        <f>'Radio Masts'!C246</f>
        <v>Mount Kokeby</v>
      </c>
      <c r="D247" s="204">
        <f>'DORC build-up'!I190</f>
        <v>1.3</v>
      </c>
      <c r="E247" s="232">
        <f>IF(A247="Non-operational",0,CRC!F190)</f>
        <v>0.57999999999999996</v>
      </c>
      <c r="F247" s="197"/>
      <c r="G247" s="197"/>
      <c r="H247" s="197">
        <v>0</v>
      </c>
      <c r="I247" s="269">
        <f t="shared" si="28"/>
        <v>7189386.75</v>
      </c>
      <c r="J247" s="269">
        <f t="shared" si="29"/>
        <v>9379393.0234375019</v>
      </c>
      <c r="K247" s="269">
        <f t="shared" si="30"/>
        <v>215.578125</v>
      </c>
      <c r="L247" s="200">
        <f t="shared" si="31"/>
        <v>0</v>
      </c>
      <c r="M247" s="200">
        <f t="shared" si="32"/>
        <v>0</v>
      </c>
      <c r="N247" s="238">
        <f t="shared" si="33"/>
        <v>0</v>
      </c>
      <c r="O247" s="238">
        <f t="shared" si="34"/>
        <v>2000.6625763511913</v>
      </c>
      <c r="P247" s="238">
        <f t="shared" si="35"/>
        <v>15412.004473116314</v>
      </c>
      <c r="Q247" s="238">
        <f t="shared" si="36"/>
        <v>1758.8299563824423</v>
      </c>
      <c r="R247" s="187">
        <f t="shared" si="37"/>
        <v>19171.497005849949</v>
      </c>
    </row>
    <row r="248" spans="1:18" ht="13.9" x14ac:dyDescent="0.4">
      <c r="A248" s="58" t="str">
        <f>'Radio Masts'!A247</f>
        <v>CBH Sidings NG</v>
      </c>
      <c r="B248" s="58">
        <f>'Radio Masts'!B247</f>
        <v>42</v>
      </c>
      <c r="C248" t="str">
        <f>'Radio Masts'!C247</f>
        <v>Mukinbudin</v>
      </c>
      <c r="D248" s="204">
        <f>'DORC build-up'!I191</f>
        <v>1.2</v>
      </c>
      <c r="E248" s="232">
        <f>IF(A248="Non-operational",0,CRC!F191)</f>
        <v>1.385</v>
      </c>
      <c r="F248" s="197"/>
      <c r="G248" s="197"/>
      <c r="H248" s="197">
        <v>0</v>
      </c>
      <c r="I248" s="269">
        <f t="shared" si="28"/>
        <v>7189386.75</v>
      </c>
      <c r="J248" s="269">
        <f t="shared" si="29"/>
        <v>9379393.0234375019</v>
      </c>
      <c r="K248" s="269">
        <f t="shared" si="30"/>
        <v>215.578125</v>
      </c>
      <c r="L248" s="200">
        <f t="shared" si="31"/>
        <v>0</v>
      </c>
      <c r="M248" s="200">
        <f t="shared" si="32"/>
        <v>0</v>
      </c>
      <c r="N248" s="238">
        <f t="shared" si="33"/>
        <v>0</v>
      </c>
      <c r="O248" s="238">
        <f t="shared" si="34"/>
        <v>4777.4442555972419</v>
      </c>
      <c r="P248" s="238">
        <f t="shared" si="35"/>
        <v>36802.803784941549</v>
      </c>
      <c r="Q248" s="238">
        <f t="shared" si="36"/>
        <v>4199.9646372235911</v>
      </c>
      <c r="R248" s="187">
        <f t="shared" si="37"/>
        <v>45780.212677762378</v>
      </c>
    </row>
    <row r="249" spans="1:18" ht="13.9" x14ac:dyDescent="0.4">
      <c r="A249" s="58" t="str">
        <f>'Radio Masts'!A248</f>
        <v>CBH Sidings NG</v>
      </c>
      <c r="B249" s="58">
        <f>'Radio Masts'!B248</f>
        <v>42</v>
      </c>
      <c r="C249" t="str">
        <f>'Radio Masts'!C248</f>
        <v>Mullewa</v>
      </c>
      <c r="D249" s="204">
        <f>'DORC build-up'!I192</f>
        <v>1.3</v>
      </c>
      <c r="E249" s="232">
        <f>IF(A249="Non-operational",0,CRC!F192)</f>
        <v>1.3214999999999999</v>
      </c>
      <c r="F249" s="197"/>
      <c r="G249" s="197"/>
      <c r="H249" s="197">
        <v>0</v>
      </c>
      <c r="I249" s="269">
        <f t="shared" si="28"/>
        <v>7189386.75</v>
      </c>
      <c r="J249" s="269">
        <f t="shared" si="29"/>
        <v>9379393.0234375019</v>
      </c>
      <c r="K249" s="269">
        <f t="shared" si="30"/>
        <v>215.578125</v>
      </c>
      <c r="L249" s="200">
        <f t="shared" si="31"/>
        <v>0</v>
      </c>
      <c r="M249" s="200">
        <f t="shared" si="32"/>
        <v>0</v>
      </c>
      <c r="N249" s="238">
        <f t="shared" si="33"/>
        <v>0</v>
      </c>
      <c r="O249" s="238">
        <f t="shared" si="34"/>
        <v>4558.4061976691373</v>
      </c>
      <c r="P249" s="238">
        <f t="shared" si="35"/>
        <v>35115.455019350367</v>
      </c>
      <c r="Q249" s="238">
        <f t="shared" si="36"/>
        <v>4007.4030816541331</v>
      </c>
      <c r="R249" s="187">
        <f t="shared" si="37"/>
        <v>43681.264298673639</v>
      </c>
    </row>
    <row r="250" spans="1:18" ht="13.9" x14ac:dyDescent="0.4">
      <c r="A250" s="58" t="str">
        <f>'Radio Masts'!A249</f>
        <v>CBH Sidings NG</v>
      </c>
      <c r="B250" s="58">
        <f>'Radio Masts'!B249</f>
        <v>42</v>
      </c>
      <c r="C250" t="str">
        <f>'Radio Masts'!C249</f>
        <v>Narrogin</v>
      </c>
      <c r="D250" s="204">
        <f>'DORC build-up'!I193</f>
        <v>1.3</v>
      </c>
      <c r="E250" s="232">
        <f>IF(A250="Non-operational",0,CRC!F193)</f>
        <v>0.94099999999999995</v>
      </c>
      <c r="F250" s="197"/>
      <c r="G250" s="197"/>
      <c r="H250" s="197">
        <v>0</v>
      </c>
      <c r="I250" s="269">
        <f t="shared" si="28"/>
        <v>7189386.75</v>
      </c>
      <c r="J250" s="269">
        <f t="shared" si="29"/>
        <v>9379393.0234375019</v>
      </c>
      <c r="K250" s="269">
        <f t="shared" si="30"/>
        <v>215.578125</v>
      </c>
      <c r="L250" s="200">
        <f t="shared" si="31"/>
        <v>0</v>
      </c>
      <c r="M250" s="200">
        <f t="shared" si="32"/>
        <v>0</v>
      </c>
      <c r="N250" s="238">
        <f t="shared" si="33"/>
        <v>0</v>
      </c>
      <c r="O250" s="238">
        <f t="shared" si="34"/>
        <v>3245.9025592180533</v>
      </c>
      <c r="P250" s="238">
        <f t="shared" si="35"/>
        <v>25004.648636555954</v>
      </c>
      <c r="Q250" s="238">
        <f t="shared" si="36"/>
        <v>2853.5499809584107</v>
      </c>
      <c r="R250" s="187">
        <f t="shared" si="37"/>
        <v>31104.10117673242</v>
      </c>
    </row>
    <row r="251" spans="1:18" ht="13.9" x14ac:dyDescent="0.4">
      <c r="A251" s="58" t="str">
        <f>'Radio Masts'!A250</f>
        <v>CBH Sidings NG</v>
      </c>
      <c r="B251" s="58">
        <f>'Radio Masts'!B250</f>
        <v>42</v>
      </c>
      <c r="C251" t="str">
        <f>'Radio Masts'!C250</f>
        <v>Newdegate</v>
      </c>
      <c r="D251" s="204">
        <f>'DORC build-up'!I194</f>
        <v>1.3</v>
      </c>
      <c r="E251" s="232">
        <f>IF(A251="Non-operational",0,CRC!F194)</f>
        <v>0.82699999999999996</v>
      </c>
      <c r="F251" s="197"/>
      <c r="G251" s="197"/>
      <c r="H251" s="197">
        <v>0</v>
      </c>
      <c r="I251" s="269">
        <f t="shared" si="28"/>
        <v>7189386.75</v>
      </c>
      <c r="J251" s="269">
        <f t="shared" si="29"/>
        <v>9379393.0234375019</v>
      </c>
      <c r="K251" s="269">
        <f t="shared" si="30"/>
        <v>215.578125</v>
      </c>
      <c r="L251" s="200">
        <f t="shared" si="31"/>
        <v>0</v>
      </c>
      <c r="M251" s="200">
        <f t="shared" si="32"/>
        <v>0</v>
      </c>
      <c r="N251" s="238">
        <f t="shared" si="33"/>
        <v>0</v>
      </c>
      <c r="O251" s="238">
        <f t="shared" si="34"/>
        <v>2852.6688804179917</v>
      </c>
      <c r="P251" s="238">
        <f t="shared" si="35"/>
        <v>21975.392584943438</v>
      </c>
      <c r="Q251" s="238">
        <f t="shared" si="36"/>
        <v>2507.8489205659994</v>
      </c>
      <c r="R251" s="187">
        <f t="shared" si="37"/>
        <v>27335.910385927429</v>
      </c>
    </row>
    <row r="252" spans="1:18" ht="13.9" x14ac:dyDescent="0.4">
      <c r="A252" s="58" t="str">
        <f>'Radio Masts'!A251</f>
        <v>CBH Sidings NG</v>
      </c>
      <c r="B252" s="58">
        <f>'Radio Masts'!B251</f>
        <v>42</v>
      </c>
      <c r="C252" t="str">
        <f>'Radio Masts'!C251</f>
        <v>Perenjori</v>
      </c>
      <c r="D252" s="204">
        <f>'DORC build-up'!I195</f>
        <v>1.3</v>
      </c>
      <c r="E252" s="232">
        <f>IF(A252="Non-operational",0,CRC!F195)</f>
        <v>0.82499999999999996</v>
      </c>
      <c r="F252" s="197"/>
      <c r="G252" s="197"/>
      <c r="H252" s="197">
        <v>0</v>
      </c>
      <c r="I252" s="269">
        <f t="shared" si="28"/>
        <v>7189386.75</v>
      </c>
      <c r="J252" s="269">
        <f t="shared" si="29"/>
        <v>9379393.0234375019</v>
      </c>
      <c r="K252" s="269">
        <f t="shared" si="30"/>
        <v>215.578125</v>
      </c>
      <c r="L252" s="200">
        <f t="shared" si="31"/>
        <v>0</v>
      </c>
      <c r="M252" s="200">
        <f t="shared" si="32"/>
        <v>0</v>
      </c>
      <c r="N252" s="238">
        <f t="shared" si="33"/>
        <v>0</v>
      </c>
      <c r="O252" s="238">
        <f t="shared" si="34"/>
        <v>2845.7700439478153</v>
      </c>
      <c r="P252" s="238">
        <f t="shared" si="35"/>
        <v>21922.247741932693</v>
      </c>
      <c r="Q252" s="238">
        <f t="shared" si="36"/>
        <v>2501.7839896819219</v>
      </c>
      <c r="R252" s="187">
        <f t="shared" si="37"/>
        <v>27269.801775562428</v>
      </c>
    </row>
    <row r="253" spans="1:18" ht="13.9" x14ac:dyDescent="0.4">
      <c r="A253" s="58" t="str">
        <f>'Radio Masts'!A252</f>
        <v>CBH Sidings NG</v>
      </c>
      <c r="B253" s="58">
        <f>'Radio Masts'!B252</f>
        <v>42</v>
      </c>
      <c r="C253" t="str">
        <f>'Radio Masts'!C252</f>
        <v>Piawanning</v>
      </c>
      <c r="D253" s="204">
        <f>'DORC build-up'!I196</f>
        <v>1.2</v>
      </c>
      <c r="E253" s="232">
        <f>IF(A253="Non-operational",0,CRC!F196)</f>
        <v>0.93600000000000005</v>
      </c>
      <c r="F253" s="197"/>
      <c r="G253" s="197"/>
      <c r="H253" s="197">
        <v>0</v>
      </c>
      <c r="I253" s="269">
        <f t="shared" si="28"/>
        <v>7189386.75</v>
      </c>
      <c r="J253" s="269">
        <f t="shared" si="29"/>
        <v>9379393.0234375019</v>
      </c>
      <c r="K253" s="269">
        <f t="shared" si="30"/>
        <v>215.578125</v>
      </c>
      <c r="L253" s="200">
        <f t="shared" si="31"/>
        <v>0</v>
      </c>
      <c r="M253" s="200">
        <f t="shared" si="32"/>
        <v>0</v>
      </c>
      <c r="N253" s="238">
        <f t="shared" si="33"/>
        <v>0</v>
      </c>
      <c r="O253" s="238">
        <f t="shared" si="34"/>
        <v>3228.6554680426125</v>
      </c>
      <c r="P253" s="238">
        <f t="shared" si="35"/>
        <v>24871.786529029094</v>
      </c>
      <c r="Q253" s="238">
        <f t="shared" si="36"/>
        <v>2838.3876537482174</v>
      </c>
      <c r="R253" s="187">
        <f t="shared" si="37"/>
        <v>30938.829650819924</v>
      </c>
    </row>
    <row r="254" spans="1:18" ht="13.9" x14ac:dyDescent="0.4">
      <c r="A254" s="58" t="str">
        <f>'Radio Masts'!A253</f>
        <v>CBH Sidings NG</v>
      </c>
      <c r="B254" s="58">
        <f>'Radio Masts'!B253</f>
        <v>42</v>
      </c>
      <c r="C254" t="str">
        <f>'Radio Masts'!C253</f>
        <v>Pingaring</v>
      </c>
      <c r="D254" s="204">
        <f>'DORC build-up'!I197</f>
        <v>1.3</v>
      </c>
      <c r="E254" s="232">
        <f>IF(A254="Non-operational",0,CRC!F197)</f>
        <v>0.82</v>
      </c>
      <c r="F254" s="197"/>
      <c r="G254" s="197"/>
      <c r="H254" s="197">
        <v>0</v>
      </c>
      <c r="I254" s="269">
        <f t="shared" si="28"/>
        <v>7189386.75</v>
      </c>
      <c r="J254" s="269">
        <f t="shared" si="29"/>
        <v>9379393.0234375019</v>
      </c>
      <c r="K254" s="269">
        <f t="shared" si="30"/>
        <v>215.578125</v>
      </c>
      <c r="L254" s="200">
        <f t="shared" si="31"/>
        <v>0</v>
      </c>
      <c r="M254" s="200">
        <f t="shared" si="32"/>
        <v>0</v>
      </c>
      <c r="N254" s="238">
        <f t="shared" si="33"/>
        <v>0</v>
      </c>
      <c r="O254" s="238">
        <f t="shared" si="34"/>
        <v>2828.5229527723741</v>
      </c>
      <c r="P254" s="238">
        <f t="shared" si="35"/>
        <v>21789.385634405829</v>
      </c>
      <c r="Q254" s="238">
        <f t="shared" si="36"/>
        <v>2486.621662471729</v>
      </c>
      <c r="R254" s="187">
        <f t="shared" si="37"/>
        <v>27104.530249649935</v>
      </c>
    </row>
    <row r="255" spans="1:18" ht="13.9" x14ac:dyDescent="0.4">
      <c r="A255" s="58" t="str">
        <f>'Radio Masts'!A254</f>
        <v>CBH Sidings NG</v>
      </c>
      <c r="B255" s="58">
        <f>'Radio Masts'!B254</f>
        <v>42</v>
      </c>
      <c r="C255" t="str">
        <f>'Radio Masts'!C254</f>
        <v>Pithara</v>
      </c>
      <c r="D255" s="204">
        <f>'DORC build-up'!I198</f>
        <v>1.2</v>
      </c>
      <c r="E255" s="232">
        <f>IF(A255="Non-operational",0,CRC!F198)</f>
        <v>0.73199999999999998</v>
      </c>
      <c r="F255" s="197"/>
      <c r="G255" s="197"/>
      <c r="H255" s="197">
        <v>0</v>
      </c>
      <c r="I255" s="269">
        <f t="shared" si="28"/>
        <v>7189386.75</v>
      </c>
      <c r="J255" s="269">
        <f t="shared" si="29"/>
        <v>9379393.0234375019</v>
      </c>
      <c r="K255" s="269">
        <f t="shared" si="30"/>
        <v>215.578125</v>
      </c>
      <c r="L255" s="200">
        <f t="shared" si="31"/>
        <v>0</v>
      </c>
      <c r="M255" s="200">
        <f t="shared" si="32"/>
        <v>0</v>
      </c>
      <c r="N255" s="238">
        <f t="shared" si="33"/>
        <v>0</v>
      </c>
      <c r="O255" s="238">
        <f t="shared" si="34"/>
        <v>2524.9741480846069</v>
      </c>
      <c r="P255" s="238">
        <f t="shared" si="35"/>
        <v>19451.012541933011</v>
      </c>
      <c r="Q255" s="238">
        <f t="shared" si="36"/>
        <v>2219.7647035723239</v>
      </c>
      <c r="R255" s="187">
        <f t="shared" si="37"/>
        <v>24195.751393589941</v>
      </c>
    </row>
    <row r="256" spans="1:18" ht="13.9" x14ac:dyDescent="0.4">
      <c r="A256" s="58" t="str">
        <f>'Radio Masts'!A255</f>
        <v>CBH Sidings NG</v>
      </c>
      <c r="B256" s="58">
        <f>'Radio Masts'!B255</f>
        <v>42</v>
      </c>
      <c r="C256" t="str">
        <f>'Radio Masts'!C255</f>
        <v>Tambellup</v>
      </c>
      <c r="D256" s="204">
        <f>'DORC build-up'!I199</f>
        <v>1.3</v>
      </c>
      <c r="E256" s="232">
        <f>IF(A256="Non-operational",0,CRC!F199)</f>
        <v>0.66100000000000003</v>
      </c>
      <c r="F256" s="197"/>
      <c r="G256" s="197"/>
      <c r="H256" s="197">
        <v>0</v>
      </c>
      <c r="I256" s="269">
        <f t="shared" si="28"/>
        <v>7189386.75</v>
      </c>
      <c r="J256" s="269">
        <f t="shared" si="29"/>
        <v>9379393.0234375019</v>
      </c>
      <c r="K256" s="269">
        <f t="shared" si="30"/>
        <v>215.578125</v>
      </c>
      <c r="L256" s="200">
        <f t="shared" si="31"/>
        <v>0</v>
      </c>
      <c r="M256" s="200">
        <f t="shared" si="32"/>
        <v>0</v>
      </c>
      <c r="N256" s="238">
        <f t="shared" si="33"/>
        <v>0</v>
      </c>
      <c r="O256" s="238">
        <f t="shared" si="34"/>
        <v>2280.0654533933407</v>
      </c>
      <c r="P256" s="238">
        <f t="shared" si="35"/>
        <v>17564.370615051528</v>
      </c>
      <c r="Q256" s="238">
        <f t="shared" si="36"/>
        <v>2004.4596571875766</v>
      </c>
      <c r="R256" s="187">
        <f t="shared" si="37"/>
        <v>21848.895725632447</v>
      </c>
    </row>
    <row r="257" spans="1:18" ht="13.9" x14ac:dyDescent="0.4">
      <c r="A257" s="58" t="str">
        <f>'Radio Masts'!A256</f>
        <v>CBH Sidings NG</v>
      </c>
      <c r="B257" s="58">
        <f>'Radio Masts'!B256</f>
        <v>42</v>
      </c>
      <c r="C257" t="str">
        <f>'Radio Masts'!C256</f>
        <v>Tarin Rock</v>
      </c>
      <c r="D257" s="204">
        <f>'DORC build-up'!I200</f>
        <v>1.3</v>
      </c>
      <c r="E257" s="232">
        <f>IF(A257="Non-operational",0,CRC!F200)</f>
        <v>0.58299999999999996</v>
      </c>
      <c r="F257" s="197"/>
      <c r="G257" s="197"/>
      <c r="H257" s="197">
        <v>0</v>
      </c>
      <c r="I257" s="269">
        <f t="shared" si="28"/>
        <v>7189386.75</v>
      </c>
      <c r="J257" s="269">
        <f t="shared" si="29"/>
        <v>9379393.0234375019</v>
      </c>
      <c r="K257" s="269">
        <f t="shared" si="30"/>
        <v>215.578125</v>
      </c>
      <c r="L257" s="200">
        <f t="shared" si="31"/>
        <v>0</v>
      </c>
      <c r="M257" s="200">
        <f t="shared" si="32"/>
        <v>0</v>
      </c>
      <c r="N257" s="238">
        <f t="shared" si="33"/>
        <v>0</v>
      </c>
      <c r="O257" s="238">
        <f t="shared" si="34"/>
        <v>2011.010831056456</v>
      </c>
      <c r="P257" s="238">
        <f t="shared" si="35"/>
        <v>15491.721737632435</v>
      </c>
      <c r="Q257" s="238">
        <f t="shared" si="36"/>
        <v>1767.9273527085581</v>
      </c>
      <c r="R257" s="187">
        <f t="shared" si="37"/>
        <v>19270.659921397448</v>
      </c>
    </row>
    <row r="258" spans="1:18" ht="13.9" x14ac:dyDescent="0.4">
      <c r="A258" s="58" t="str">
        <f>'Radio Masts'!A257</f>
        <v>CBH Sidings NG</v>
      </c>
      <c r="B258" s="58">
        <f>'Radio Masts'!B257</f>
        <v>42</v>
      </c>
      <c r="C258" t="str">
        <f>'Radio Masts'!C257</f>
        <v>Three Springs</v>
      </c>
      <c r="D258" s="204">
        <f>'DORC build-up'!I201</f>
        <v>1.3</v>
      </c>
      <c r="E258" s="232">
        <f>IF(A258="Non-operational",0,CRC!F201)</f>
        <v>1.0549999999999999</v>
      </c>
      <c r="F258" s="197"/>
      <c r="G258" s="197"/>
      <c r="H258" s="197"/>
      <c r="I258" s="269">
        <f t="shared" si="28"/>
        <v>7189386.75</v>
      </c>
      <c r="J258" s="269">
        <f t="shared" si="29"/>
        <v>9379393.0234375019</v>
      </c>
      <c r="K258" s="269">
        <f t="shared" si="30"/>
        <v>215.578125</v>
      </c>
      <c r="L258" s="200">
        <f t="shared" si="31"/>
        <v>0</v>
      </c>
      <c r="M258" s="200">
        <f t="shared" si="32"/>
        <v>0</v>
      </c>
      <c r="N258" s="238">
        <f t="shared" si="33"/>
        <v>0</v>
      </c>
      <c r="O258" s="238">
        <f t="shared" si="34"/>
        <v>3639.1362380181154</v>
      </c>
      <c r="P258" s="238">
        <f t="shared" si="35"/>
        <v>28033.904688168474</v>
      </c>
      <c r="Q258" s="238">
        <f t="shared" si="36"/>
        <v>3199.2510413508217</v>
      </c>
      <c r="R258" s="187">
        <f t="shared" si="37"/>
        <v>34872.291967537414</v>
      </c>
    </row>
    <row r="259" spans="1:18" ht="13.9" x14ac:dyDescent="0.4">
      <c r="A259" s="58" t="str">
        <f>'Radio Masts'!A258</f>
        <v>CBH Sidings NG</v>
      </c>
      <c r="B259" s="58">
        <f>'Radio Masts'!B258</f>
        <v>42</v>
      </c>
      <c r="C259" t="str">
        <f>'Radio Masts'!C258</f>
        <v>Wagin</v>
      </c>
      <c r="D259" s="204">
        <f>'DORC build-up'!I202</f>
        <v>1.3</v>
      </c>
      <c r="E259" s="232">
        <f>IF(A259="Non-operational",0,CRC!F202)</f>
        <v>1.103</v>
      </c>
      <c r="F259" s="197"/>
      <c r="G259" s="197"/>
      <c r="H259" s="197">
        <v>0</v>
      </c>
      <c r="I259" s="269">
        <f t="shared" si="28"/>
        <v>7189386.75</v>
      </c>
      <c r="J259" s="269">
        <f t="shared" si="29"/>
        <v>9379393.0234375019</v>
      </c>
      <c r="K259" s="269">
        <f t="shared" si="30"/>
        <v>215.578125</v>
      </c>
      <c r="L259" s="200">
        <f t="shared" si="31"/>
        <v>0</v>
      </c>
      <c r="M259" s="200">
        <f t="shared" si="32"/>
        <v>0</v>
      </c>
      <c r="N259" s="238">
        <f t="shared" si="33"/>
        <v>0</v>
      </c>
      <c r="O259" s="238">
        <f t="shared" si="34"/>
        <v>3804.7083133023521</v>
      </c>
      <c r="P259" s="238">
        <f t="shared" si="35"/>
        <v>29309.380920426378</v>
      </c>
      <c r="Q259" s="238">
        <f t="shared" si="36"/>
        <v>3344.8093825686788</v>
      </c>
      <c r="R259" s="187">
        <f t="shared" si="37"/>
        <v>36458.898616297411</v>
      </c>
    </row>
    <row r="260" spans="1:18" ht="13.9" x14ac:dyDescent="0.4">
      <c r="A260" s="58" t="str">
        <f>'Radio Masts'!A259</f>
        <v>CBH Sidings NG</v>
      </c>
      <c r="B260" s="58">
        <f>'Radio Masts'!B259</f>
        <v>42</v>
      </c>
      <c r="C260" t="str">
        <f>'Radio Masts'!C259</f>
        <v>Watheroo</v>
      </c>
      <c r="D260" s="204">
        <f>'DORC build-up'!I203</f>
        <v>1.3</v>
      </c>
      <c r="E260" s="232">
        <f>IF(A260="Non-operational",0,CRC!F203)</f>
        <v>0.67800000000000005</v>
      </c>
      <c r="F260" s="197"/>
      <c r="G260" s="197"/>
      <c r="H260" s="197">
        <v>0</v>
      </c>
      <c r="I260" s="269">
        <f t="shared" si="28"/>
        <v>7189386.75</v>
      </c>
      <c r="J260" s="269">
        <f t="shared" si="29"/>
        <v>9379393.0234375019</v>
      </c>
      <c r="K260" s="269">
        <f t="shared" si="30"/>
        <v>215.578125</v>
      </c>
      <c r="L260" s="200">
        <f t="shared" si="31"/>
        <v>0</v>
      </c>
      <c r="M260" s="200">
        <f t="shared" si="32"/>
        <v>0</v>
      </c>
      <c r="N260" s="238">
        <f t="shared" si="33"/>
        <v>0</v>
      </c>
      <c r="O260" s="238">
        <f t="shared" si="34"/>
        <v>2338.7055633898412</v>
      </c>
      <c r="P260" s="238">
        <f t="shared" si="35"/>
        <v>18016.101780642868</v>
      </c>
      <c r="Q260" s="238">
        <f t="shared" si="36"/>
        <v>2056.0115697022347</v>
      </c>
      <c r="R260" s="187">
        <f t="shared" si="37"/>
        <v>22410.818913734944</v>
      </c>
    </row>
    <row r="261" spans="1:18" ht="13.9" x14ac:dyDescent="0.4">
      <c r="A261" s="58" t="str">
        <f>'Radio Masts'!A260</f>
        <v>CBH Sidings NG</v>
      </c>
      <c r="B261" s="58">
        <f>'Radio Masts'!B260</f>
        <v>42</v>
      </c>
      <c r="C261" t="str">
        <f>'Radio Masts'!C260</f>
        <v>Welbungin</v>
      </c>
      <c r="D261" s="204">
        <f>'DORC build-up'!I204</f>
        <v>1.2</v>
      </c>
      <c r="E261" s="232">
        <f>IF(A261="Non-operational",0,CRC!F204)</f>
        <v>0.63500000000000001</v>
      </c>
      <c r="F261" s="197"/>
      <c r="G261" s="197"/>
      <c r="H261" s="197">
        <v>0</v>
      </c>
      <c r="I261" s="269">
        <f t="shared" si="28"/>
        <v>7189386.75</v>
      </c>
      <c r="J261" s="269">
        <f t="shared" si="29"/>
        <v>9379393.0234375019</v>
      </c>
      <c r="K261" s="269">
        <f t="shared" si="30"/>
        <v>215.578125</v>
      </c>
      <c r="L261" s="200">
        <f t="shared" si="31"/>
        <v>0</v>
      </c>
      <c r="M261" s="200">
        <f t="shared" si="32"/>
        <v>0</v>
      </c>
      <c r="N261" s="238">
        <f t="shared" si="33"/>
        <v>0</v>
      </c>
      <c r="O261" s="238">
        <f t="shared" si="34"/>
        <v>2190.3805792810458</v>
      </c>
      <c r="P261" s="238">
        <f t="shared" si="35"/>
        <v>16873.487655911831</v>
      </c>
      <c r="Q261" s="238">
        <f t="shared" si="36"/>
        <v>1925.6155556945705</v>
      </c>
      <c r="R261" s="187">
        <f t="shared" si="37"/>
        <v>20989.483790887447</v>
      </c>
    </row>
    <row r="262" spans="1:18" ht="13.9" x14ac:dyDescent="0.4">
      <c r="A262" s="58" t="str">
        <f>'Radio Masts'!A261</f>
        <v>CBH Sidings NG</v>
      </c>
      <c r="B262" s="58">
        <f>'Radio Masts'!B261</f>
        <v>42</v>
      </c>
      <c r="C262" t="str">
        <f>'Radio Masts'!C261</f>
        <v>Wongan Hills</v>
      </c>
      <c r="D262" s="204">
        <f>'DORC build-up'!I205</f>
        <v>1.2</v>
      </c>
      <c r="E262" s="232">
        <f>IF(A262="Non-operational",0,CRC!F205)</f>
        <v>1.609</v>
      </c>
      <c r="F262" s="197"/>
      <c r="G262" s="197"/>
      <c r="H262" s="197">
        <v>0</v>
      </c>
      <c r="I262" s="269">
        <f t="shared" ref="I262:I290" si="38">$I$14</f>
        <v>7189386.75</v>
      </c>
      <c r="J262" s="269">
        <f t="shared" ref="J262:J290" si="39">$I$16</f>
        <v>9379393.0234375019</v>
      </c>
      <c r="K262" s="269">
        <f t="shared" ref="K262:K290" si="40">$I$18</f>
        <v>215.578125</v>
      </c>
      <c r="L262" s="200">
        <f t="shared" ref="L262:L290" si="41">F262*I262*$D262</f>
        <v>0</v>
      </c>
      <c r="M262" s="200">
        <f t="shared" ref="M262:M290" si="42">G262*J262*$D262</f>
        <v>0</v>
      </c>
      <c r="N262" s="238">
        <f t="shared" ref="N262:N290" si="43">H262*K262*$D262</f>
        <v>0</v>
      </c>
      <c r="O262" s="238">
        <f t="shared" ref="O262:O290" si="44">L$68*$E262/$E$68</f>
        <v>5550.1139402570116</v>
      </c>
      <c r="P262" s="238">
        <f t="shared" ref="P262:P290" si="45">M$68*$E262/$E$68</f>
        <v>42755.026202145098</v>
      </c>
      <c r="Q262" s="238">
        <f t="shared" ref="Q262:Q290" si="46">N$68*$E262/$E$68</f>
        <v>4879.2368962402579</v>
      </c>
      <c r="R262" s="187">
        <f t="shared" si="37"/>
        <v>53184.377038642371</v>
      </c>
    </row>
    <row r="263" spans="1:18" ht="13.9" x14ac:dyDescent="0.4">
      <c r="A263" s="58" t="str">
        <f>'Radio Masts'!A262</f>
        <v>CBH Sidings NG</v>
      </c>
      <c r="B263" s="58">
        <f>'Radio Masts'!B262</f>
        <v>42</v>
      </c>
      <c r="C263" t="str">
        <f>'Radio Masts'!C262</f>
        <v>Woodanilling</v>
      </c>
      <c r="D263" s="204">
        <f>'DORC build-up'!I206</f>
        <v>1.3</v>
      </c>
      <c r="E263" s="232">
        <f>IF(A263="Non-operational",0,CRC!F206)</f>
        <v>0.72099999999999997</v>
      </c>
      <c r="F263" s="197"/>
      <c r="G263" s="197"/>
      <c r="H263" s="197">
        <v>0</v>
      </c>
      <c r="I263" s="269">
        <f t="shared" si="38"/>
        <v>7189386.75</v>
      </c>
      <c r="J263" s="269">
        <f t="shared" si="39"/>
        <v>9379393.0234375019</v>
      </c>
      <c r="K263" s="269">
        <f t="shared" si="40"/>
        <v>215.578125</v>
      </c>
      <c r="L263" s="200">
        <f t="shared" si="41"/>
        <v>0</v>
      </c>
      <c r="M263" s="200">
        <f t="shared" si="42"/>
        <v>0</v>
      </c>
      <c r="N263" s="238">
        <f t="shared" si="43"/>
        <v>0</v>
      </c>
      <c r="O263" s="238">
        <f t="shared" si="44"/>
        <v>2487.0305474986358</v>
      </c>
      <c r="P263" s="238">
        <f t="shared" si="45"/>
        <v>19158.715905373905</v>
      </c>
      <c r="Q263" s="238">
        <f t="shared" si="46"/>
        <v>2186.4075837098981</v>
      </c>
      <c r="R263" s="187">
        <f t="shared" ref="R263:R290" si="47">SUM(O263:Q263)</f>
        <v>23832.154036582437</v>
      </c>
    </row>
    <row r="264" spans="1:18" ht="13.9" x14ac:dyDescent="0.4">
      <c r="A264" s="58" t="str">
        <f>'Radio Masts'!A263</f>
        <v>CBH Sidings NG</v>
      </c>
      <c r="B264" s="58">
        <f>'Radio Masts'!B263</f>
        <v>42</v>
      </c>
      <c r="C264" t="str">
        <f>'Radio Masts'!C263</f>
        <v>Wyalkatchem</v>
      </c>
      <c r="D264" s="204">
        <f>'DORC build-up'!I207</f>
        <v>1.2</v>
      </c>
      <c r="E264" s="232">
        <f>IF(A264="Non-operational",0,CRC!F207)</f>
        <v>0.89300000000000002</v>
      </c>
      <c r="F264" s="197"/>
      <c r="G264" s="197"/>
      <c r="H264" s="197">
        <v>0</v>
      </c>
      <c r="I264" s="269">
        <f t="shared" si="38"/>
        <v>7189386.75</v>
      </c>
      <c r="J264" s="269">
        <f t="shared" si="39"/>
        <v>9379393.0234375019</v>
      </c>
      <c r="K264" s="269">
        <f t="shared" si="40"/>
        <v>215.578125</v>
      </c>
      <c r="L264" s="200">
        <f t="shared" si="41"/>
        <v>0</v>
      </c>
      <c r="M264" s="200">
        <f t="shared" si="42"/>
        <v>0</v>
      </c>
      <c r="N264" s="238">
        <f t="shared" si="43"/>
        <v>0</v>
      </c>
      <c r="O264" s="238">
        <f t="shared" si="44"/>
        <v>3080.330483933817</v>
      </c>
      <c r="P264" s="238">
        <f t="shared" si="45"/>
        <v>23729.172404298053</v>
      </c>
      <c r="Q264" s="238">
        <f t="shared" si="46"/>
        <v>2707.9916397405532</v>
      </c>
      <c r="R264" s="187">
        <f t="shared" si="47"/>
        <v>29517.494527972423</v>
      </c>
    </row>
    <row r="265" spans="1:18" ht="13.9" x14ac:dyDescent="0.4">
      <c r="A265" s="58" t="str">
        <f>'Radio Masts'!A264</f>
        <v>CBH Sidings NG</v>
      </c>
      <c r="B265" s="58">
        <f>'Radio Masts'!B264</f>
        <v>42</v>
      </c>
      <c r="C265" t="str">
        <f>'Radio Masts'!C264</f>
        <v>Yerecoin</v>
      </c>
      <c r="D265" s="204">
        <f>'DORC build-up'!I208</f>
        <v>1.2</v>
      </c>
      <c r="E265" s="232">
        <f>IF(A265="Non-operational",0,CRC!F208)</f>
        <v>1.0109999999999999</v>
      </c>
      <c r="F265" s="197"/>
      <c r="G265" s="197"/>
      <c r="H265" s="197">
        <v>0</v>
      </c>
      <c r="I265" s="269">
        <f t="shared" si="38"/>
        <v>7189386.75</v>
      </c>
      <c r="J265" s="269">
        <f t="shared" si="39"/>
        <v>9379393.0234375019</v>
      </c>
      <c r="K265" s="269">
        <f t="shared" si="40"/>
        <v>215.578125</v>
      </c>
      <c r="L265" s="200">
        <f t="shared" si="41"/>
        <v>0</v>
      </c>
      <c r="M265" s="200">
        <f t="shared" si="42"/>
        <v>0</v>
      </c>
      <c r="N265" s="238">
        <f t="shared" si="43"/>
        <v>0</v>
      </c>
      <c r="O265" s="238">
        <f t="shared" si="44"/>
        <v>3487.3618356742313</v>
      </c>
      <c r="P265" s="238">
        <f t="shared" si="45"/>
        <v>26864.718141932062</v>
      </c>
      <c r="Q265" s="238">
        <f t="shared" si="46"/>
        <v>3065.8225619011191</v>
      </c>
      <c r="R265" s="187">
        <f t="shared" si="47"/>
        <v>33417.902539507413</v>
      </c>
    </row>
    <row r="266" spans="1:18" ht="13.9" x14ac:dyDescent="0.4">
      <c r="A266" s="58" t="str">
        <f>'Radio Masts'!A265</f>
        <v>CBH Sidings NG</v>
      </c>
      <c r="B266" s="58">
        <f>'Radio Masts'!B265</f>
        <v>42</v>
      </c>
      <c r="C266" t="str">
        <f>'Radio Masts'!C265</f>
        <v>York</v>
      </c>
      <c r="D266" s="204">
        <f>'DORC build-up'!I209</f>
        <v>1.3</v>
      </c>
      <c r="E266" s="232">
        <f>IF(A266="Non-operational",0,CRC!F209)</f>
        <v>0.82199999999999995</v>
      </c>
      <c r="F266" s="197"/>
      <c r="G266" s="197"/>
      <c r="H266" s="197">
        <v>0</v>
      </c>
      <c r="I266" s="269">
        <f t="shared" si="38"/>
        <v>7189386.75</v>
      </c>
      <c r="J266" s="269">
        <f t="shared" si="39"/>
        <v>9379393.0234375019</v>
      </c>
      <c r="K266" s="269">
        <f t="shared" si="40"/>
        <v>215.578125</v>
      </c>
      <c r="L266" s="200">
        <f t="shared" si="41"/>
        <v>0</v>
      </c>
      <c r="M266" s="200">
        <f t="shared" si="42"/>
        <v>0</v>
      </c>
      <c r="N266" s="238">
        <f t="shared" si="43"/>
        <v>0</v>
      </c>
      <c r="O266" s="238">
        <f t="shared" si="44"/>
        <v>2835.4217892425504</v>
      </c>
      <c r="P266" s="238">
        <f t="shared" si="45"/>
        <v>21842.530477416574</v>
      </c>
      <c r="Q266" s="238">
        <f t="shared" si="46"/>
        <v>2492.6865933558061</v>
      </c>
      <c r="R266" s="187">
        <f t="shared" si="47"/>
        <v>27170.638860014933</v>
      </c>
    </row>
    <row r="267" spans="1:18" ht="13.9" x14ac:dyDescent="0.4">
      <c r="A267" s="58" t="str">
        <f>'Radio Masts'!A266</f>
        <v>CBH Sidings NG</v>
      </c>
      <c r="B267" s="58">
        <f>'Radio Masts'!B266</f>
        <v>42</v>
      </c>
      <c r="C267" t="str">
        <f>'Radio Masts'!C266</f>
        <v>Yornaning</v>
      </c>
      <c r="D267" s="204">
        <f>'DORC build-up'!I210</f>
        <v>1.3</v>
      </c>
      <c r="E267" s="232">
        <f>IF(A267="Non-operational",0,CRC!F210)</f>
        <v>0.60599999999999998</v>
      </c>
      <c r="F267" s="197"/>
      <c r="G267" s="197"/>
      <c r="H267" s="197">
        <v>0</v>
      </c>
      <c r="I267" s="269">
        <f t="shared" si="38"/>
        <v>7189386.75</v>
      </c>
      <c r="J267" s="269">
        <f t="shared" si="39"/>
        <v>9379393.0234375019</v>
      </c>
      <c r="K267" s="269">
        <f t="shared" si="40"/>
        <v>215.578125</v>
      </c>
      <c r="L267" s="200">
        <f t="shared" si="41"/>
        <v>0</v>
      </c>
      <c r="M267" s="200">
        <f t="shared" si="42"/>
        <v>0</v>
      </c>
      <c r="N267" s="238">
        <f t="shared" si="43"/>
        <v>0</v>
      </c>
      <c r="O267" s="238">
        <f t="shared" si="44"/>
        <v>2090.3474504634864</v>
      </c>
      <c r="P267" s="238">
        <f t="shared" si="45"/>
        <v>16102.887432256015</v>
      </c>
      <c r="Q267" s="238">
        <f t="shared" si="46"/>
        <v>1837.6740578754482</v>
      </c>
      <c r="R267" s="187">
        <f t="shared" si="47"/>
        <v>20030.908940594949</v>
      </c>
    </row>
    <row r="268" spans="1:18" ht="13.9" x14ac:dyDescent="0.4">
      <c r="A268" s="58" t="str">
        <f>'Radio Masts'!A267</f>
        <v>Sidings &amp; Other</v>
      </c>
      <c r="B268" s="58">
        <f>'Radio Masts'!B267</f>
        <v>43</v>
      </c>
      <c r="C268" t="str">
        <f>'Radio Masts'!C267</f>
        <v>Kwinana to Kwinana Alcoa</v>
      </c>
      <c r="D268" s="204">
        <f>'DORC build-up'!I211</f>
        <v>1.2</v>
      </c>
      <c r="E268" s="232">
        <f>IF(A268="Non-operational",0,CRC!F211)</f>
        <v>6.0780000000000003</v>
      </c>
      <c r="F268" s="197"/>
      <c r="G268" s="197"/>
      <c r="H268" s="197">
        <v>0</v>
      </c>
      <c r="I268" s="269">
        <f t="shared" si="38"/>
        <v>7189386.75</v>
      </c>
      <c r="J268" s="269">
        <f t="shared" si="39"/>
        <v>9379393.0234375019</v>
      </c>
      <c r="K268" s="269">
        <f t="shared" si="40"/>
        <v>215.578125</v>
      </c>
      <c r="L268" s="200">
        <f t="shared" si="41"/>
        <v>0</v>
      </c>
      <c r="M268" s="200">
        <f t="shared" si="42"/>
        <v>0</v>
      </c>
      <c r="N268" s="238">
        <f t="shared" si="43"/>
        <v>0</v>
      </c>
      <c r="O268" s="238">
        <f t="shared" si="44"/>
        <v>20965.564032866452</v>
      </c>
      <c r="P268" s="238">
        <f t="shared" si="45"/>
        <v>161507.17790965686</v>
      </c>
      <c r="Q268" s="238">
        <f t="shared" si="46"/>
        <v>18431.324956711182</v>
      </c>
      <c r="R268" s="187">
        <f t="shared" si="47"/>
        <v>200904.06689923449</v>
      </c>
    </row>
    <row r="269" spans="1:18" ht="13.9" x14ac:dyDescent="0.4">
      <c r="A269" s="58" t="str">
        <f>'Radio Masts'!A268</f>
        <v>Sidings &amp; Other</v>
      </c>
      <c r="B269" s="58">
        <f>'Radio Masts'!B268</f>
        <v>43</v>
      </c>
      <c r="C269" t="str">
        <f>'Radio Masts'!C268</f>
        <v>Kwinana to Kwinana West</v>
      </c>
      <c r="D269" s="204">
        <f>'DORC build-up'!I212</f>
        <v>1.2</v>
      </c>
      <c r="E269" s="232">
        <f>IF(A269="Non-operational",0,CRC!F212)</f>
        <v>0.73399999999999999</v>
      </c>
      <c r="F269" s="197"/>
      <c r="G269" s="197"/>
      <c r="H269" s="197">
        <v>0</v>
      </c>
      <c r="I269" s="269">
        <f t="shared" si="38"/>
        <v>7189386.75</v>
      </c>
      <c r="J269" s="269">
        <f t="shared" si="39"/>
        <v>9379393.0234375019</v>
      </c>
      <c r="K269" s="269">
        <f t="shared" si="40"/>
        <v>215.578125</v>
      </c>
      <c r="L269" s="200">
        <f t="shared" si="41"/>
        <v>0</v>
      </c>
      <c r="M269" s="200">
        <f t="shared" si="42"/>
        <v>0</v>
      </c>
      <c r="N269" s="238">
        <f t="shared" si="43"/>
        <v>0</v>
      </c>
      <c r="O269" s="238">
        <f t="shared" si="44"/>
        <v>2531.8729845547832</v>
      </c>
      <c r="P269" s="238">
        <f t="shared" si="45"/>
        <v>19504.157384943755</v>
      </c>
      <c r="Q269" s="238">
        <f t="shared" si="46"/>
        <v>2225.829634456401</v>
      </c>
      <c r="R269" s="187">
        <f t="shared" si="47"/>
        <v>24261.860003954938</v>
      </c>
    </row>
    <row r="270" spans="1:18" ht="13.9" x14ac:dyDescent="0.4">
      <c r="A270" s="58" t="str">
        <f>'Radio Masts'!A269</f>
        <v>Sidings &amp; Other</v>
      </c>
      <c r="B270" s="58">
        <f>'Radio Masts'!B269</f>
        <v>43</v>
      </c>
      <c r="C270" t="str">
        <f>'Radio Masts'!C269</f>
        <v>Kwinana West to Kwinana KBT</v>
      </c>
      <c r="D270" s="204">
        <f>'DORC build-up'!I213</f>
        <v>1</v>
      </c>
      <c r="E270" s="232">
        <f>IF(A270="Non-operational",0,CRC!F213)</f>
        <v>9.5000000000000001E-2</v>
      </c>
      <c r="F270" s="197"/>
      <c r="G270" s="197"/>
      <c r="H270" s="197">
        <v>0</v>
      </c>
      <c r="I270" s="269">
        <f t="shared" si="38"/>
        <v>7189386.75</v>
      </c>
      <c r="J270" s="269">
        <f t="shared" si="39"/>
        <v>9379393.0234375019</v>
      </c>
      <c r="K270" s="269">
        <f t="shared" si="40"/>
        <v>215.578125</v>
      </c>
      <c r="L270" s="200">
        <f t="shared" si="41"/>
        <v>0</v>
      </c>
      <c r="M270" s="200">
        <f t="shared" si="42"/>
        <v>0</v>
      </c>
      <c r="N270" s="238">
        <f t="shared" si="43"/>
        <v>0</v>
      </c>
      <c r="O270" s="238">
        <f t="shared" si="44"/>
        <v>327.69473233338482</v>
      </c>
      <c r="P270" s="238">
        <f t="shared" si="45"/>
        <v>2524.3800430104316</v>
      </c>
      <c r="Q270" s="238">
        <f t="shared" si="46"/>
        <v>288.08421699367591</v>
      </c>
      <c r="R270" s="187">
        <f t="shared" si="47"/>
        <v>3140.1589923374922</v>
      </c>
    </row>
    <row r="271" spans="1:18" ht="13.9" x14ac:dyDescent="0.4">
      <c r="A271" s="58" t="str">
        <f>'Radio Masts'!A270</f>
        <v>EGR</v>
      </c>
      <c r="B271" s="58">
        <f>'Radio Masts'!B270</f>
        <v>44</v>
      </c>
      <c r="C271" t="str">
        <f>'Radio Masts'!C270</f>
        <v>Midland to Millendon Junction</v>
      </c>
      <c r="D271" s="204">
        <f>'DORC build-up'!I214</f>
        <v>1.1000000000000001</v>
      </c>
      <c r="E271" s="232">
        <f>IF(A271="Non-operational",0,CRC!F214)</f>
        <v>29.231000000000002</v>
      </c>
      <c r="F271" s="197"/>
      <c r="G271" s="197">
        <v>1</v>
      </c>
      <c r="H271" s="197">
        <v>0</v>
      </c>
      <c r="I271" s="269">
        <f t="shared" si="38"/>
        <v>7189386.75</v>
      </c>
      <c r="J271" s="269">
        <f t="shared" si="39"/>
        <v>9379393.0234375019</v>
      </c>
      <c r="K271" s="269">
        <f t="shared" si="40"/>
        <v>215.578125</v>
      </c>
      <c r="L271" s="200">
        <f t="shared" si="41"/>
        <v>0</v>
      </c>
      <c r="M271" s="200">
        <f t="shared" si="42"/>
        <v>10317332.325781252</v>
      </c>
      <c r="N271" s="238">
        <f t="shared" si="43"/>
        <v>0</v>
      </c>
      <c r="O271" s="238">
        <f t="shared" si="44"/>
        <v>100829.94442986496</v>
      </c>
      <c r="P271" s="238">
        <f t="shared" si="45"/>
        <v>776738.45302355709</v>
      </c>
      <c r="Q271" s="238">
        <f t="shared" si="46"/>
        <v>88641.997336233064</v>
      </c>
      <c r="R271" s="187">
        <f t="shared" si="47"/>
        <v>966210.39478965511</v>
      </c>
    </row>
    <row r="272" spans="1:18" ht="13.9" x14ac:dyDescent="0.4">
      <c r="A272" s="58" t="str">
        <f>'Radio Masts'!A271</f>
        <v>EGR</v>
      </c>
      <c r="B272" s="58">
        <f>'Radio Masts'!B271</f>
        <v>44</v>
      </c>
      <c r="C272" t="str">
        <f>'Radio Masts'!C271</f>
        <v>Millendon Junction to Toodyay West</v>
      </c>
      <c r="D272" s="204">
        <f>'DORC build-up'!I215</f>
        <v>1.1000000000000001</v>
      </c>
      <c r="E272" s="232">
        <f>IF(A272="Non-operational",0,CRC!F215)</f>
        <v>134.08500000000001</v>
      </c>
      <c r="F272" s="197"/>
      <c r="G272" s="197"/>
      <c r="H272" s="197">
        <v>0</v>
      </c>
      <c r="I272" s="269">
        <f t="shared" si="38"/>
        <v>7189386.75</v>
      </c>
      <c r="J272" s="269">
        <f t="shared" si="39"/>
        <v>9379393.0234375019</v>
      </c>
      <c r="K272" s="269">
        <f t="shared" si="40"/>
        <v>215.578125</v>
      </c>
      <c r="L272" s="200">
        <f t="shared" si="41"/>
        <v>0</v>
      </c>
      <c r="M272" s="200">
        <f t="shared" si="42"/>
        <v>0</v>
      </c>
      <c r="N272" s="238">
        <f t="shared" si="43"/>
        <v>0</v>
      </c>
      <c r="O272" s="238">
        <f t="shared" si="44"/>
        <v>462515.24405180948</v>
      </c>
      <c r="P272" s="238">
        <f t="shared" si="45"/>
        <v>3562963.137547934</v>
      </c>
      <c r="Q272" s="238">
        <f t="shared" si="46"/>
        <v>406608.1287957583</v>
      </c>
      <c r="R272" s="187">
        <f t="shared" si="47"/>
        <v>4432086.5103955017</v>
      </c>
    </row>
    <row r="273" spans="1:18" ht="13.9" x14ac:dyDescent="0.4">
      <c r="A273" s="58" t="str">
        <f>'Radio Masts'!A272</f>
        <v>EGR</v>
      </c>
      <c r="B273" s="58">
        <f>'Radio Masts'!B272</f>
        <v>44</v>
      </c>
      <c r="C273" t="str">
        <f>'Radio Masts'!C272</f>
        <v>Toodyay West</v>
      </c>
      <c r="D273" s="204">
        <f>'DORC build-up'!I216</f>
        <v>0</v>
      </c>
      <c r="E273" s="232">
        <f>IF(A273="Non-operational",0,CRC!F216)</f>
        <v>0</v>
      </c>
      <c r="F273" s="197"/>
      <c r="G273" s="197"/>
      <c r="H273" s="197">
        <v>0</v>
      </c>
      <c r="I273" s="269">
        <f t="shared" si="38"/>
        <v>7189386.75</v>
      </c>
      <c r="J273" s="269">
        <f t="shared" si="39"/>
        <v>9379393.0234375019</v>
      </c>
      <c r="K273" s="269">
        <f t="shared" si="40"/>
        <v>215.578125</v>
      </c>
      <c r="L273" s="200">
        <f t="shared" si="41"/>
        <v>0</v>
      </c>
      <c r="M273" s="200">
        <f t="shared" si="42"/>
        <v>0</v>
      </c>
      <c r="N273" s="238">
        <f t="shared" si="43"/>
        <v>0</v>
      </c>
      <c r="O273" s="238">
        <f t="shared" si="44"/>
        <v>0</v>
      </c>
      <c r="P273" s="238">
        <f t="shared" si="45"/>
        <v>0</v>
      </c>
      <c r="Q273" s="238">
        <f t="shared" si="46"/>
        <v>0</v>
      </c>
      <c r="R273" s="187">
        <f t="shared" si="47"/>
        <v>0</v>
      </c>
    </row>
    <row r="274" spans="1:18" ht="13.9" x14ac:dyDescent="0.4">
      <c r="A274" s="58" t="str">
        <f>'Radio Masts'!A273</f>
        <v>EGR</v>
      </c>
      <c r="B274" s="58">
        <f>'Radio Masts'!B273</f>
        <v>44</v>
      </c>
      <c r="C274" t="str">
        <f>'Radio Masts'!C273</f>
        <v>Toodyay West to Avon Yard</v>
      </c>
      <c r="D274" s="204">
        <f>'DORC build-up'!I217</f>
        <v>1.1000000000000001</v>
      </c>
      <c r="E274" s="232">
        <f>IF(A274="Non-operational",0,CRC!F217)</f>
        <v>61.466999999999999</v>
      </c>
      <c r="F274" s="197">
        <v>1</v>
      </c>
      <c r="G274" s="197"/>
      <c r="H274" s="197">
        <v>0</v>
      </c>
      <c r="I274" s="269">
        <f t="shared" si="38"/>
        <v>7189386.75</v>
      </c>
      <c r="J274" s="269">
        <f t="shared" si="39"/>
        <v>9379393.0234375019</v>
      </c>
      <c r="K274" s="269">
        <f t="shared" si="40"/>
        <v>215.578125</v>
      </c>
      <c r="L274" s="200">
        <f t="shared" si="41"/>
        <v>7908325.4250000007</v>
      </c>
      <c r="M274" s="200">
        <f t="shared" si="42"/>
        <v>0</v>
      </c>
      <c r="N274" s="238">
        <f t="shared" si="43"/>
        <v>0</v>
      </c>
      <c r="O274" s="238">
        <f t="shared" si="44"/>
        <v>212025.39065617014</v>
      </c>
      <c r="P274" s="238">
        <f t="shared" si="45"/>
        <v>1633327.0326707598</v>
      </c>
      <c r="Q274" s="238">
        <f t="shared" si="46"/>
        <v>186396.5533257924</v>
      </c>
      <c r="R274" s="187">
        <f t="shared" si="47"/>
        <v>2031748.9766527223</v>
      </c>
    </row>
    <row r="275" spans="1:18" ht="13.9" x14ac:dyDescent="0.4">
      <c r="A275" s="58" t="str">
        <f>'Radio Masts'!A274</f>
        <v>EGR</v>
      </c>
      <c r="B275" s="58">
        <f>'Radio Masts'!B274</f>
        <v>44</v>
      </c>
      <c r="C275" t="str">
        <f>'Radio Masts'!C274</f>
        <v>Avon Yard</v>
      </c>
      <c r="D275" s="204">
        <f>'DORC build-up'!I218</f>
        <v>1.2</v>
      </c>
      <c r="E275" s="232">
        <f>IF(A275="Non-operational",0,CRC!F218)</f>
        <v>4.7060000000000004</v>
      </c>
      <c r="F275" s="197"/>
      <c r="G275" s="197"/>
      <c r="H275" s="197">
        <v>0</v>
      </c>
      <c r="I275" s="269">
        <f t="shared" si="38"/>
        <v>7189386.75</v>
      </c>
      <c r="J275" s="269">
        <f t="shared" si="39"/>
        <v>9379393.0234375019</v>
      </c>
      <c r="K275" s="269">
        <f t="shared" si="40"/>
        <v>215.578125</v>
      </c>
      <c r="L275" s="200">
        <f t="shared" si="41"/>
        <v>0</v>
      </c>
      <c r="M275" s="200">
        <f t="shared" si="42"/>
        <v>0</v>
      </c>
      <c r="N275" s="238">
        <f t="shared" si="43"/>
        <v>0</v>
      </c>
      <c r="O275" s="238">
        <f t="shared" si="44"/>
        <v>16232.962214325356</v>
      </c>
      <c r="P275" s="238">
        <f t="shared" si="45"/>
        <v>125049.81560428516</v>
      </c>
      <c r="Q275" s="238">
        <f t="shared" si="46"/>
        <v>14270.782370234094</v>
      </c>
      <c r="R275" s="187">
        <f t="shared" si="47"/>
        <v>155553.5601888446</v>
      </c>
    </row>
    <row r="276" spans="1:18" ht="13.9" x14ac:dyDescent="0.4">
      <c r="A276" s="58" t="str">
        <f>'Radio Masts'!A275</f>
        <v>Metro</v>
      </c>
      <c r="B276" s="58">
        <f>'Radio Masts'!B275</f>
        <v>45</v>
      </c>
      <c r="C276" t="str">
        <f>'Radio Masts'!C275</f>
        <v>Midland to Woodbridge South</v>
      </c>
      <c r="D276" s="204">
        <f>'DORC build-up'!I219</f>
        <v>1</v>
      </c>
      <c r="E276" s="232">
        <f>IF(A276="Non-operational",0,CRC!F219)</f>
        <v>2.38</v>
      </c>
      <c r="F276" s="197">
        <v>1</v>
      </c>
      <c r="G276" s="197"/>
      <c r="H276" s="197">
        <v>0</v>
      </c>
      <c r="I276" s="269">
        <f t="shared" si="38"/>
        <v>7189386.75</v>
      </c>
      <c r="J276" s="269">
        <f t="shared" si="39"/>
        <v>9379393.0234375019</v>
      </c>
      <c r="K276" s="269">
        <f t="shared" si="40"/>
        <v>215.578125</v>
      </c>
      <c r="L276" s="200">
        <f t="shared" si="41"/>
        <v>7189386.75</v>
      </c>
      <c r="M276" s="200">
        <f t="shared" si="42"/>
        <v>0</v>
      </c>
      <c r="N276" s="238">
        <f t="shared" si="43"/>
        <v>0</v>
      </c>
      <c r="O276" s="238">
        <f t="shared" si="44"/>
        <v>8209.6153995100594</v>
      </c>
      <c r="P276" s="238">
        <f t="shared" si="45"/>
        <v>63242.363182787645</v>
      </c>
      <c r="Q276" s="238">
        <f t="shared" si="46"/>
        <v>7217.2677520520901</v>
      </c>
      <c r="R276" s="187">
        <f t="shared" si="47"/>
        <v>78669.246334349795</v>
      </c>
    </row>
    <row r="277" spans="1:18" ht="13.9" x14ac:dyDescent="0.4">
      <c r="A277" s="58" t="str">
        <f>'Radio Masts'!A276</f>
        <v>Metro</v>
      </c>
      <c r="B277" s="58">
        <f>'Radio Masts'!B276</f>
        <v>45</v>
      </c>
      <c r="C277" t="str">
        <f>'Radio Masts'!C276</f>
        <v>Woodbridge West to Woodbridge South</v>
      </c>
      <c r="D277" s="204">
        <f>'DORC build-up'!I220</f>
        <v>1</v>
      </c>
      <c r="E277" s="232">
        <f>IF(A277="Non-operational",0,CRC!F220)</f>
        <v>1.0940000000000001</v>
      </c>
      <c r="F277" s="197"/>
      <c r="G277" s="197"/>
      <c r="H277" s="197">
        <v>0</v>
      </c>
      <c r="I277" s="269">
        <f t="shared" si="38"/>
        <v>7189386.75</v>
      </c>
      <c r="J277" s="269">
        <f t="shared" si="39"/>
        <v>9379393.0234375019</v>
      </c>
      <c r="K277" s="269">
        <f t="shared" si="40"/>
        <v>215.578125</v>
      </c>
      <c r="L277" s="200">
        <f t="shared" si="41"/>
        <v>0</v>
      </c>
      <c r="M277" s="200">
        <f t="shared" si="42"/>
        <v>0</v>
      </c>
      <c r="N277" s="238">
        <f t="shared" si="43"/>
        <v>0</v>
      </c>
      <c r="O277" s="238">
        <f t="shared" si="44"/>
        <v>3773.6635491865582</v>
      </c>
      <c r="P277" s="238">
        <f t="shared" si="45"/>
        <v>29070.229126878021</v>
      </c>
      <c r="Q277" s="238">
        <f t="shared" si="46"/>
        <v>3317.5171935903309</v>
      </c>
      <c r="R277" s="187">
        <f t="shared" si="47"/>
        <v>36161.409869654904</v>
      </c>
    </row>
    <row r="278" spans="1:18" ht="13.9" x14ac:dyDescent="0.4">
      <c r="A278" s="58" t="str">
        <f>'Radio Masts'!A277</f>
        <v>Metro</v>
      </c>
      <c r="B278" s="58">
        <f>'Radio Masts'!B277</f>
        <v>45</v>
      </c>
      <c r="C278" t="str">
        <f>'Radio Masts'!C277</f>
        <v>Woodbridge South to Forrestfield</v>
      </c>
      <c r="D278" s="204">
        <f>'DORC build-up'!I221</f>
        <v>1</v>
      </c>
      <c r="E278" s="232">
        <f>IF(A278="Non-operational",0,CRC!F221)</f>
        <v>16.935400000000001</v>
      </c>
      <c r="F278" s="197"/>
      <c r="G278" s="197"/>
      <c r="H278" s="197">
        <v>0</v>
      </c>
      <c r="I278" s="269">
        <f t="shared" si="38"/>
        <v>7189386.75</v>
      </c>
      <c r="J278" s="269">
        <f t="shared" si="39"/>
        <v>9379393.0234375019</v>
      </c>
      <c r="K278" s="269">
        <f t="shared" si="40"/>
        <v>215.578125</v>
      </c>
      <c r="L278" s="200">
        <f t="shared" si="41"/>
        <v>0</v>
      </c>
      <c r="M278" s="200">
        <f t="shared" si="42"/>
        <v>0</v>
      </c>
      <c r="N278" s="238">
        <f t="shared" si="43"/>
        <v>0</v>
      </c>
      <c r="O278" s="238">
        <f t="shared" si="44"/>
        <v>58417.277578513735</v>
      </c>
      <c r="P278" s="238">
        <f t="shared" si="45"/>
        <v>450014.58716209332</v>
      </c>
      <c r="Q278" s="238">
        <f t="shared" si="46"/>
        <v>51356.015247102092</v>
      </c>
      <c r="R278" s="187">
        <f t="shared" si="47"/>
        <v>559787.87998770911</v>
      </c>
    </row>
    <row r="279" spans="1:18" ht="13.9" x14ac:dyDescent="0.4">
      <c r="A279" s="58" t="str">
        <f>'Radio Masts'!A278</f>
        <v>Metro</v>
      </c>
      <c r="B279" s="58">
        <f>'Radio Masts'!B278</f>
        <v>45</v>
      </c>
      <c r="C279" t="str">
        <f>'Radio Masts'!C278</f>
        <v>Forrestfield</v>
      </c>
      <c r="D279" s="204">
        <f>'DORC build-up'!I222</f>
        <v>1</v>
      </c>
      <c r="E279" s="232">
        <f>IF(A279="Non-operational",0,CRC!F222)</f>
        <v>16.283000000000001</v>
      </c>
      <c r="F279" s="197"/>
      <c r="G279" s="197"/>
      <c r="H279" s="197">
        <v>0</v>
      </c>
      <c r="I279" s="269">
        <f t="shared" si="38"/>
        <v>7189386.75</v>
      </c>
      <c r="J279" s="269">
        <f t="shared" si="39"/>
        <v>9379393.0234375019</v>
      </c>
      <c r="K279" s="269">
        <f t="shared" si="40"/>
        <v>215.578125</v>
      </c>
      <c r="L279" s="200">
        <f t="shared" si="41"/>
        <v>0</v>
      </c>
      <c r="M279" s="200">
        <f t="shared" si="42"/>
        <v>0</v>
      </c>
      <c r="N279" s="238">
        <f t="shared" si="43"/>
        <v>0</v>
      </c>
      <c r="O279" s="238">
        <f t="shared" si="44"/>
        <v>56166.877121942154</v>
      </c>
      <c r="P279" s="238">
        <f t="shared" si="45"/>
        <v>432678.73937198799</v>
      </c>
      <c r="Q279" s="238">
        <f t="shared" si="46"/>
        <v>49377.634792716053</v>
      </c>
      <c r="R279" s="187">
        <f t="shared" si="47"/>
        <v>538223.25128664623</v>
      </c>
    </row>
    <row r="280" spans="1:18" ht="13.9" x14ac:dyDescent="0.4">
      <c r="A280" s="58" t="str">
        <f>'Radio Masts'!A279</f>
        <v>Metro</v>
      </c>
      <c r="B280" s="58">
        <f>'Radio Masts'!B279</f>
        <v>45</v>
      </c>
      <c r="C280" t="str">
        <f>'Radio Masts'!C279</f>
        <v>Forrestfield to Kenwick</v>
      </c>
      <c r="D280" s="204">
        <f>'DORC build-up'!I223</f>
        <v>1</v>
      </c>
      <c r="E280" s="232">
        <f>IF(A280="Non-operational",0,CRC!F223)</f>
        <v>8.0429999999999993</v>
      </c>
      <c r="F280" s="197"/>
      <c r="G280" s="197">
        <v>1</v>
      </c>
      <c r="H280" s="197">
        <v>0</v>
      </c>
      <c r="I280" s="269">
        <f t="shared" si="38"/>
        <v>7189386.75</v>
      </c>
      <c r="J280" s="269">
        <f t="shared" si="39"/>
        <v>9379393.0234375019</v>
      </c>
      <c r="K280" s="269">
        <f t="shared" si="40"/>
        <v>215.578125</v>
      </c>
      <c r="L280" s="200">
        <f t="shared" si="41"/>
        <v>0</v>
      </c>
      <c r="M280" s="200">
        <f t="shared" si="42"/>
        <v>9379393.0234375019</v>
      </c>
      <c r="N280" s="238">
        <f t="shared" si="43"/>
        <v>0</v>
      </c>
      <c r="O280" s="238">
        <f t="shared" si="44"/>
        <v>27743.670864814881</v>
      </c>
      <c r="P280" s="238">
        <f t="shared" si="45"/>
        <v>213721.98616771473</v>
      </c>
      <c r="Q280" s="238">
        <f t="shared" si="46"/>
        <v>24390.119550317209</v>
      </c>
      <c r="R280" s="187">
        <f t="shared" si="47"/>
        <v>265855.77658284683</v>
      </c>
    </row>
    <row r="281" spans="1:18" ht="13.9" x14ac:dyDescent="0.4">
      <c r="A281" s="58" t="str">
        <f>'Radio Masts'!A280</f>
        <v>Metro</v>
      </c>
      <c r="B281" s="58">
        <f>'Radio Masts'!B280</f>
        <v>45</v>
      </c>
      <c r="C281" t="str">
        <f>'Radio Masts'!C280</f>
        <v>Kenwick to Cockburn East</v>
      </c>
      <c r="D281" s="204">
        <f>'DORC build-up'!I224</f>
        <v>1</v>
      </c>
      <c r="E281" s="232">
        <f>IF(A281="Non-operational",0,CRC!F224)</f>
        <v>42.748480000000001</v>
      </c>
      <c r="F281" s="197"/>
      <c r="G281" s="197"/>
      <c r="H281" s="197">
        <v>5273</v>
      </c>
      <c r="I281" s="269">
        <f t="shared" si="38"/>
        <v>7189386.75</v>
      </c>
      <c r="J281" s="269">
        <f t="shared" si="39"/>
        <v>9379393.0234375019</v>
      </c>
      <c r="K281" s="269">
        <f t="shared" si="40"/>
        <v>215.578125</v>
      </c>
      <c r="L281" s="200">
        <f t="shared" si="41"/>
        <v>0</v>
      </c>
      <c r="M281" s="200">
        <f t="shared" si="42"/>
        <v>0</v>
      </c>
      <c r="N281" s="238">
        <f t="shared" si="43"/>
        <v>1136743.453125</v>
      </c>
      <c r="O281" s="238">
        <f t="shared" si="44"/>
        <v>147457.38643430584</v>
      </c>
      <c r="P281" s="238">
        <f t="shared" si="45"/>
        <v>1135930.629274006</v>
      </c>
      <c r="Q281" s="238">
        <f t="shared" si="46"/>
        <v>129633.28829968224</v>
      </c>
      <c r="R281" s="187">
        <f t="shared" si="47"/>
        <v>1413021.3040079942</v>
      </c>
    </row>
    <row r="282" spans="1:18" ht="13.9" x14ac:dyDescent="0.4">
      <c r="A282" s="58" t="str">
        <f>'Radio Masts'!A281</f>
        <v>Metro</v>
      </c>
      <c r="B282" s="58">
        <f>'Radio Masts'!B281</f>
        <v>45</v>
      </c>
      <c r="C282" t="str">
        <f>'Radio Masts'!C281</f>
        <v>Cockburn East to Cockburn South</v>
      </c>
      <c r="D282" s="204">
        <f>'DORC build-up'!I225</f>
        <v>1</v>
      </c>
      <c r="E282" s="232">
        <f>IF(A282="Non-operational",0,CRC!F225)</f>
        <v>1.1719999999999999</v>
      </c>
      <c r="F282" s="197"/>
      <c r="G282" s="197"/>
      <c r="H282" s="197">
        <v>0</v>
      </c>
      <c r="I282" s="269">
        <f t="shared" si="38"/>
        <v>7189386.75</v>
      </c>
      <c r="J282" s="269">
        <f t="shared" si="39"/>
        <v>9379393.0234375019</v>
      </c>
      <c r="K282" s="269">
        <f t="shared" si="40"/>
        <v>215.578125</v>
      </c>
      <c r="L282" s="200">
        <f t="shared" si="41"/>
        <v>0</v>
      </c>
      <c r="M282" s="200">
        <f t="shared" si="42"/>
        <v>0</v>
      </c>
      <c r="N282" s="238">
        <f t="shared" si="43"/>
        <v>0</v>
      </c>
      <c r="O282" s="238">
        <f t="shared" si="44"/>
        <v>4042.7181715234419</v>
      </c>
      <c r="P282" s="238">
        <f t="shared" si="45"/>
        <v>31142.878004297108</v>
      </c>
      <c r="Q282" s="238">
        <f t="shared" si="46"/>
        <v>3554.0494980693488</v>
      </c>
      <c r="R282" s="187">
        <f t="shared" si="47"/>
        <v>38739.6456738899</v>
      </c>
    </row>
    <row r="283" spans="1:18" ht="13.9" x14ac:dyDescent="0.4">
      <c r="A283" s="58" t="str">
        <f>'Radio Masts'!A282</f>
        <v>Metro</v>
      </c>
      <c r="B283" s="58">
        <f>'Radio Masts'!B282</f>
        <v>45</v>
      </c>
      <c r="C283" t="str">
        <f>'Radio Masts'!C282</f>
        <v>Cockburn South to Kwinana North</v>
      </c>
      <c r="D283" s="204">
        <f>'DORC build-up'!I226</f>
        <v>1</v>
      </c>
      <c r="E283" s="232">
        <f>IF(A283="Non-operational",0,CRC!F226)</f>
        <v>11.527200000000001</v>
      </c>
      <c r="F283" s="197"/>
      <c r="G283" s="197"/>
      <c r="H283" s="197">
        <v>0</v>
      </c>
      <c r="I283" s="269">
        <f t="shared" si="38"/>
        <v>7189386.75</v>
      </c>
      <c r="J283" s="269">
        <f t="shared" si="39"/>
        <v>9379393.0234375019</v>
      </c>
      <c r="K283" s="269">
        <f t="shared" si="40"/>
        <v>215.578125</v>
      </c>
      <c r="L283" s="200">
        <f t="shared" si="41"/>
        <v>0</v>
      </c>
      <c r="M283" s="200">
        <f t="shared" si="42"/>
        <v>0</v>
      </c>
      <c r="N283" s="238">
        <f t="shared" si="43"/>
        <v>0</v>
      </c>
      <c r="O283" s="238">
        <f t="shared" si="44"/>
        <v>39762.133879509405</v>
      </c>
      <c r="P283" s="238">
        <f t="shared" si="45"/>
        <v>306305.61717673525</v>
      </c>
      <c r="Q283" s="238">
        <f t="shared" si="46"/>
        <v>34955.835643468432</v>
      </c>
      <c r="R283" s="187">
        <f t="shared" si="47"/>
        <v>381023.58669971308</v>
      </c>
    </row>
    <row r="284" spans="1:18" ht="13.9" x14ac:dyDescent="0.4">
      <c r="A284" s="58" t="str">
        <f>'Radio Masts'!A283</f>
        <v>Metro</v>
      </c>
      <c r="B284" s="58">
        <f>'Radio Masts'!B283</f>
        <v>45</v>
      </c>
      <c r="C284" t="str">
        <f>'Radio Masts'!C283</f>
        <v>Kwinana North to Kwinana West</v>
      </c>
      <c r="D284" s="204">
        <f>'DORC build-up'!I227</f>
        <v>1</v>
      </c>
      <c r="E284" s="232">
        <f>IF(A284="Non-operational",0,CRC!F227)</f>
        <v>0.66900000000000004</v>
      </c>
      <c r="F284" s="197"/>
      <c r="G284" s="197"/>
      <c r="H284" s="197">
        <v>0</v>
      </c>
      <c r="I284" s="269">
        <f t="shared" si="38"/>
        <v>7189386.75</v>
      </c>
      <c r="J284" s="269">
        <f t="shared" si="39"/>
        <v>9379393.0234375019</v>
      </c>
      <c r="K284" s="269">
        <f t="shared" si="40"/>
        <v>215.578125</v>
      </c>
      <c r="L284" s="200">
        <f t="shared" si="41"/>
        <v>0</v>
      </c>
      <c r="M284" s="200">
        <f t="shared" si="42"/>
        <v>0</v>
      </c>
      <c r="N284" s="238">
        <f t="shared" si="43"/>
        <v>0</v>
      </c>
      <c r="O284" s="238">
        <f t="shared" si="44"/>
        <v>2307.6607992740469</v>
      </c>
      <c r="P284" s="238">
        <f t="shared" si="45"/>
        <v>17776.949987094515</v>
      </c>
      <c r="Q284" s="238">
        <f t="shared" si="46"/>
        <v>2028.7193807238862</v>
      </c>
      <c r="R284" s="187">
        <f t="shared" si="47"/>
        <v>22113.330167092448</v>
      </c>
    </row>
    <row r="285" spans="1:18" ht="13.9" x14ac:dyDescent="0.4">
      <c r="A285" s="58" t="str">
        <f>'Radio Masts'!A284</f>
        <v>Metro</v>
      </c>
      <c r="B285" s="58">
        <f>'Radio Masts'!B284</f>
        <v>45</v>
      </c>
      <c r="C285" t="str">
        <f>'Radio Masts'!C284</f>
        <v>Kwinana North to Kwinana</v>
      </c>
      <c r="D285" s="204">
        <f>'DORC build-up'!I228</f>
        <v>1</v>
      </c>
      <c r="E285" s="232">
        <f>IF(A285="Non-operational",0,CRC!F228)</f>
        <v>1.1659999999999999</v>
      </c>
      <c r="F285" s="197"/>
      <c r="G285" s="197"/>
      <c r="H285" s="197">
        <v>0</v>
      </c>
      <c r="I285" s="269">
        <f t="shared" si="38"/>
        <v>7189386.75</v>
      </c>
      <c r="J285" s="269">
        <f t="shared" si="39"/>
        <v>9379393.0234375019</v>
      </c>
      <c r="K285" s="269">
        <f t="shared" si="40"/>
        <v>215.578125</v>
      </c>
      <c r="L285" s="200">
        <f t="shared" si="41"/>
        <v>0</v>
      </c>
      <c r="M285" s="200">
        <f t="shared" si="42"/>
        <v>0</v>
      </c>
      <c r="N285" s="238">
        <f t="shared" si="43"/>
        <v>0</v>
      </c>
      <c r="O285" s="238">
        <f t="shared" si="44"/>
        <v>4022.0216621129121</v>
      </c>
      <c r="P285" s="238">
        <f t="shared" si="45"/>
        <v>30983.44347526487</v>
      </c>
      <c r="Q285" s="238">
        <f t="shared" si="46"/>
        <v>3535.8547054171163</v>
      </c>
      <c r="R285" s="187">
        <f t="shared" si="47"/>
        <v>38541.319842794896</v>
      </c>
    </row>
    <row r="286" spans="1:18" ht="13.9" x14ac:dyDescent="0.4">
      <c r="A286" s="58" t="str">
        <f>'Radio Masts'!A285</f>
        <v>Metro</v>
      </c>
      <c r="B286" s="58">
        <f>'Radio Masts'!B285</f>
        <v>45</v>
      </c>
      <c r="C286" t="str">
        <f>'Radio Masts'!C285</f>
        <v>Kwinana West to Kwinana KBT</v>
      </c>
      <c r="D286" s="204">
        <f>'DORC build-up'!I229</f>
        <v>1</v>
      </c>
      <c r="E286" s="232">
        <f>IF(A286="Non-operational",0,CRC!F229)</f>
        <v>0.182</v>
      </c>
      <c r="F286" s="197"/>
      <c r="G286" s="197"/>
      <c r="H286" s="197">
        <v>0</v>
      </c>
      <c r="I286" s="269">
        <f t="shared" si="38"/>
        <v>7189386.75</v>
      </c>
      <c r="J286" s="269">
        <f t="shared" si="39"/>
        <v>9379393.0234375019</v>
      </c>
      <c r="K286" s="269">
        <f t="shared" si="40"/>
        <v>215.578125</v>
      </c>
      <c r="L286" s="200">
        <f t="shared" si="41"/>
        <v>0</v>
      </c>
      <c r="M286" s="200">
        <f t="shared" si="42"/>
        <v>0</v>
      </c>
      <c r="N286" s="238">
        <f t="shared" si="43"/>
        <v>0</v>
      </c>
      <c r="O286" s="238">
        <f t="shared" si="44"/>
        <v>627.79411878606356</v>
      </c>
      <c r="P286" s="238">
        <f t="shared" si="45"/>
        <v>4836.1807139778793</v>
      </c>
      <c r="Q286" s="238">
        <f t="shared" si="46"/>
        <v>551.90871045104223</v>
      </c>
      <c r="R286" s="187">
        <f t="shared" si="47"/>
        <v>6015.8835432149845</v>
      </c>
    </row>
    <row r="287" spans="1:18" ht="13.9" x14ac:dyDescent="0.4">
      <c r="A287" s="58" t="str">
        <f>'Radio Masts'!A286</f>
        <v>Metro</v>
      </c>
      <c r="B287" s="58">
        <f>'Radio Masts'!B286</f>
        <v>46</v>
      </c>
      <c r="C287" t="str">
        <f>'Radio Masts'!C286</f>
        <v>Cockburn North to Cockburn East</v>
      </c>
      <c r="D287" s="204">
        <f>'DORC build-up'!I230</f>
        <v>1</v>
      </c>
      <c r="E287" s="232">
        <f>IF(A287="Non-operational",0,CRC!F230)</f>
        <v>1.1519999999999999</v>
      </c>
      <c r="F287" s="197"/>
      <c r="G287" s="197"/>
      <c r="H287" s="197">
        <v>0</v>
      </c>
      <c r="I287" s="269">
        <f t="shared" si="38"/>
        <v>7189386.75</v>
      </c>
      <c r="J287" s="269">
        <f t="shared" si="39"/>
        <v>9379393.0234375019</v>
      </c>
      <c r="K287" s="269">
        <f t="shared" si="40"/>
        <v>215.578125</v>
      </c>
      <c r="L287" s="200">
        <f t="shared" si="41"/>
        <v>0</v>
      </c>
      <c r="M287" s="200">
        <f t="shared" si="42"/>
        <v>0</v>
      </c>
      <c r="N287" s="238">
        <f t="shared" si="43"/>
        <v>0</v>
      </c>
      <c r="O287" s="238">
        <f t="shared" si="44"/>
        <v>3973.7298068216764</v>
      </c>
      <c r="P287" s="238">
        <f t="shared" si="45"/>
        <v>30611.429574189649</v>
      </c>
      <c r="Q287" s="238">
        <f t="shared" si="46"/>
        <v>3493.4001892285746</v>
      </c>
      <c r="R287" s="187">
        <f t="shared" si="47"/>
        <v>38078.5595702399</v>
      </c>
    </row>
    <row r="288" spans="1:18" ht="13.9" x14ac:dyDescent="0.4">
      <c r="A288" s="58" t="str">
        <f>'Radio Masts'!A287</f>
        <v>Metro</v>
      </c>
      <c r="B288" s="58">
        <f>'Radio Masts'!B287</f>
        <v>47</v>
      </c>
      <c r="C288" t="str">
        <f>'Radio Masts'!C287</f>
        <v>Cockburn North to Cockburn South</v>
      </c>
      <c r="D288" s="204">
        <f>'DORC build-up'!I231</f>
        <v>1</v>
      </c>
      <c r="E288" s="232">
        <f>IF(A288="Non-operational",0,CRC!F231)</f>
        <v>1.502</v>
      </c>
      <c r="F288" s="197"/>
      <c r="G288" s="197"/>
      <c r="H288" s="197">
        <v>0</v>
      </c>
      <c r="I288" s="269">
        <f t="shared" si="38"/>
        <v>7189386.75</v>
      </c>
      <c r="J288" s="269">
        <f t="shared" si="39"/>
        <v>9379393.0234375019</v>
      </c>
      <c r="K288" s="269">
        <f t="shared" si="40"/>
        <v>215.578125</v>
      </c>
      <c r="L288" s="200">
        <f t="shared" si="41"/>
        <v>0</v>
      </c>
      <c r="M288" s="200">
        <f t="shared" si="42"/>
        <v>0</v>
      </c>
      <c r="N288" s="238">
        <f t="shared" si="43"/>
        <v>0</v>
      </c>
      <c r="O288" s="238">
        <f t="shared" si="44"/>
        <v>5181.0261891025675</v>
      </c>
      <c r="P288" s="238">
        <f t="shared" si="45"/>
        <v>39911.777101070191</v>
      </c>
      <c r="Q288" s="238">
        <f t="shared" si="46"/>
        <v>4554.7630939421178</v>
      </c>
      <c r="R288" s="187">
        <f t="shared" si="47"/>
        <v>49647.566384114878</v>
      </c>
    </row>
    <row r="289" spans="1:18" ht="13.9" x14ac:dyDescent="0.4">
      <c r="A289" s="58" t="str">
        <f>'Radio Masts'!A288</f>
        <v>Sidings &amp; Other</v>
      </c>
      <c r="B289" s="58">
        <f>'Radio Masts'!B288</f>
        <v>48</v>
      </c>
      <c r="C289" t="str">
        <f>'Radio Masts'!C288</f>
        <v>Kwinana West to Kwinana FPA</v>
      </c>
      <c r="D289" s="204">
        <f>'DORC build-up'!I232</f>
        <v>1</v>
      </c>
      <c r="E289" s="232">
        <f>IF(A289="Non-operational",0,CRC!F232)</f>
        <v>2.75</v>
      </c>
      <c r="F289" s="197"/>
      <c r="G289" s="197"/>
      <c r="H289" s="197">
        <v>0</v>
      </c>
      <c r="I289" s="269">
        <f t="shared" si="38"/>
        <v>7189386.75</v>
      </c>
      <c r="J289" s="269">
        <f t="shared" si="39"/>
        <v>9379393.0234375019</v>
      </c>
      <c r="K289" s="269">
        <f t="shared" si="40"/>
        <v>215.578125</v>
      </c>
      <c r="L289" s="200">
        <f t="shared" si="41"/>
        <v>0</v>
      </c>
      <c r="M289" s="200">
        <f t="shared" si="42"/>
        <v>0</v>
      </c>
      <c r="N289" s="238">
        <f t="shared" si="43"/>
        <v>0</v>
      </c>
      <c r="O289" s="238">
        <f t="shared" si="44"/>
        <v>9485.9001464927187</v>
      </c>
      <c r="P289" s="238">
        <f t="shared" si="45"/>
        <v>73074.159139775657</v>
      </c>
      <c r="Q289" s="238">
        <f t="shared" si="46"/>
        <v>8339.2799656064071</v>
      </c>
      <c r="R289" s="187">
        <f t="shared" si="47"/>
        <v>90899.339251874771</v>
      </c>
    </row>
    <row r="290" spans="1:18" ht="13.9" x14ac:dyDescent="0.4">
      <c r="A290" s="58" t="str">
        <f>'Radio Masts'!A289</f>
        <v>Sidings &amp; Other</v>
      </c>
      <c r="B290" s="58">
        <f>'Radio Masts'!B289</f>
        <v>48</v>
      </c>
      <c r="C290" t="str">
        <f>'Radio Masts'!C289</f>
        <v>Kwinana FPA to Kwinana CBH</v>
      </c>
      <c r="D290" s="204">
        <f>'DORC build-up'!I233</f>
        <v>1</v>
      </c>
      <c r="E290" s="232">
        <f>IF(A290="Non-operational",0,CRC!F233)</f>
        <v>4.83</v>
      </c>
      <c r="F290" s="197"/>
      <c r="G290" s="197"/>
      <c r="H290" s="197">
        <v>0</v>
      </c>
      <c r="I290" s="269">
        <f t="shared" si="38"/>
        <v>7189386.75</v>
      </c>
      <c r="J290" s="269">
        <f t="shared" si="39"/>
        <v>9379393.0234375019</v>
      </c>
      <c r="K290" s="269">
        <f t="shared" si="40"/>
        <v>215.578125</v>
      </c>
      <c r="L290" s="200">
        <f t="shared" si="41"/>
        <v>0</v>
      </c>
      <c r="M290" s="200">
        <f t="shared" si="42"/>
        <v>0</v>
      </c>
      <c r="N290" s="238">
        <f t="shared" si="43"/>
        <v>0</v>
      </c>
      <c r="O290" s="238">
        <f t="shared" si="44"/>
        <v>16660.690075476301</v>
      </c>
      <c r="P290" s="238">
        <f t="shared" si="45"/>
        <v>128344.79587095139</v>
      </c>
      <c r="Q290" s="238">
        <f t="shared" si="46"/>
        <v>14646.80808504689</v>
      </c>
      <c r="R290" s="187">
        <f t="shared" si="47"/>
        <v>159652.29403147456</v>
      </c>
    </row>
    <row r="291" spans="1:18" ht="5.0999999999999996" customHeight="1" x14ac:dyDescent="0.35"/>
    <row r="292" spans="1:18" ht="13.9" x14ac:dyDescent="0.4">
      <c r="A292" s="147"/>
      <c r="B292" s="147"/>
      <c r="C292" s="147" t="s">
        <v>57</v>
      </c>
      <c r="D292" s="147"/>
      <c r="E292" s="201">
        <f>E68</f>
        <v>4376.88652</v>
      </c>
      <c r="F292" s="201">
        <f>F68</f>
        <v>2</v>
      </c>
      <c r="G292" s="201">
        <f t="shared" ref="G292:R292" si="48">G68</f>
        <v>10</v>
      </c>
      <c r="H292" s="201">
        <f t="shared" si="48"/>
        <v>60427</v>
      </c>
      <c r="I292" s="201">
        <f t="shared" si="48"/>
        <v>0</v>
      </c>
      <c r="J292" s="201">
        <f>J68</f>
        <v>0</v>
      </c>
      <c r="K292" s="201">
        <f>K68</f>
        <v>0</v>
      </c>
      <c r="L292" s="201">
        <f t="shared" si="48"/>
        <v>15097712.175000001</v>
      </c>
      <c r="M292" s="201">
        <f t="shared" si="48"/>
        <v>116304473.49062502</v>
      </c>
      <c r="N292" s="201">
        <f t="shared" si="48"/>
        <v>13272757.115625</v>
      </c>
      <c r="O292" s="201">
        <f t="shared" si="48"/>
        <v>15097712.17499999</v>
      </c>
      <c r="P292" s="201">
        <f t="shared" si="48"/>
        <v>116304473.49062504</v>
      </c>
      <c r="Q292" s="201">
        <f t="shared" si="48"/>
        <v>13272757.115624998</v>
      </c>
      <c r="R292" s="201">
        <f t="shared" si="48"/>
        <v>144674942.78124997</v>
      </c>
    </row>
    <row r="293" spans="1:18" x14ac:dyDescent="0.35"/>
    <row r="294" spans="1:18" s="66" customFormat="1" ht="13.9" x14ac:dyDescent="0.4">
      <c r="A294" s="66" t="s">
        <v>73</v>
      </c>
    </row>
    <row r="295" spans="1:18" x14ac:dyDescent="0.35"/>
  </sheetData>
  <mergeCells count="1">
    <mergeCell ref="F11:H11"/>
  </mergeCells>
  <pageMargins left="0.7" right="0.7" top="0.75" bottom="0.75" header="0.3" footer="0.3"/>
  <pageSetup orientation="portrait" r:id="rId1"/>
  <headerFooter>
    <oddHeader>&amp;C&amp;"Aptos"&amp;10&amp;K000000 OFFICIAL&amp;1#_x000D_</oddHead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C5C9C-4A53-41DF-9F36-54B27E9BC280}">
  <sheetPr>
    <tabColor theme="0" tint="-0.249977111117893"/>
  </sheetPr>
  <dimension ref="A1:U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6" width="15" customWidth="1"/>
    <col min="7" max="7" width="17.25" customWidth="1"/>
    <col min="8" max="8" width="20" customWidth="1"/>
    <col min="9" max="9" width="15.75" customWidth="1"/>
    <col min="10" max="10" width="13.75" customWidth="1"/>
    <col min="11" max="14" width="12.625" customWidth="1"/>
    <col min="15" max="19" width="15.5" customWidth="1"/>
    <col min="20" max="20" width="17.875" customWidth="1"/>
    <col min="21" max="21" width="1.625" customWidth="1"/>
    <col min="22"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783</v>
      </c>
      <c r="D5" s="170">
        <f>T67</f>
        <v>34223165.075176895</v>
      </c>
    </row>
    <row r="6" spans="1:8" ht="5.0999999999999996" customHeight="1" x14ac:dyDescent="0.35"/>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960</v>
      </c>
      <c r="E12" s="1" t="s">
        <v>391</v>
      </c>
      <c r="F12" s="1" t="s">
        <v>392</v>
      </c>
      <c r="G12" s="1" t="s">
        <v>397</v>
      </c>
      <c r="H12" s="1" t="s">
        <v>398</v>
      </c>
    </row>
    <row r="13" spans="1:8" ht="17.649999999999999" hidden="1" outlineLevel="1" x14ac:dyDescent="0.5">
      <c r="A13" s="18"/>
      <c r="B13" s="18"/>
      <c r="C13" s="31" t="s">
        <v>785</v>
      </c>
      <c r="D13" s="196">
        <v>171291.98</v>
      </c>
      <c r="E13" s="163">
        <f>D13*(1+E$8)</f>
        <v>179856.57900000003</v>
      </c>
      <c r="F13" s="163">
        <f t="shared" ref="F13:G13" si="0">E13*(1+F$8)</f>
        <v>233813.55270000003</v>
      </c>
      <c r="G13" s="163">
        <f t="shared" si="0"/>
        <v>256025.84020650003</v>
      </c>
      <c r="H13" s="164">
        <f>G13</f>
        <v>256025.84020650003</v>
      </c>
    </row>
    <row r="14" spans="1:8" ht="17.649999999999999" hidden="1" outlineLevel="1" x14ac:dyDescent="0.5">
      <c r="A14" s="18"/>
      <c r="B14" s="18"/>
      <c r="C14" s="31" t="s">
        <v>786</v>
      </c>
      <c r="D14" s="246">
        <v>171291.98</v>
      </c>
      <c r="E14" s="178">
        <f>D14*(1+E$9)</f>
        <v>179856.57900000003</v>
      </c>
      <c r="F14" s="178">
        <f>E14*(1+F$9)</f>
        <v>224820.72375000003</v>
      </c>
      <c r="G14" s="178">
        <f>F14*(1+G$9)</f>
        <v>246178.69250625002</v>
      </c>
      <c r="H14" s="213">
        <f t="shared" ref="H14:H22" si="1">G14</f>
        <v>246178.69250625002</v>
      </c>
    </row>
    <row r="15" spans="1:8" ht="17.649999999999999" hidden="1" outlineLevel="1" x14ac:dyDescent="0.5">
      <c r="A15" s="18"/>
      <c r="B15" s="18"/>
      <c r="C15" s="174" t="s">
        <v>787</v>
      </c>
      <c r="D15" s="247">
        <v>129277.98</v>
      </c>
      <c r="E15" s="212">
        <f t="shared" ref="E15" si="2">D15*(1+E$8)</f>
        <v>135741.87900000002</v>
      </c>
      <c r="F15" s="212">
        <f t="shared" ref="F15" si="3">E15*(1+F$8)</f>
        <v>176464.44270000001</v>
      </c>
      <c r="G15" s="212">
        <f t="shared" ref="G15" si="4">F15*(1+G$8)</f>
        <v>193228.56475650001</v>
      </c>
      <c r="H15" s="214">
        <f t="shared" si="1"/>
        <v>193228.56475650001</v>
      </c>
    </row>
    <row r="16" spans="1:8" ht="17.649999999999999" hidden="1" outlineLevel="1" x14ac:dyDescent="0.5">
      <c r="A16" s="18"/>
      <c r="B16" s="18"/>
      <c r="C16" s="31" t="s">
        <v>788</v>
      </c>
      <c r="D16" s="246">
        <v>129277.98</v>
      </c>
      <c r="E16" s="178">
        <f t="shared" ref="E16:G16" si="5">D16*(1+E$9)</f>
        <v>135741.87900000002</v>
      </c>
      <c r="F16" s="178">
        <f t="shared" si="5"/>
        <v>169677.34875</v>
      </c>
      <c r="G16" s="178">
        <f t="shared" si="5"/>
        <v>185796.69688125001</v>
      </c>
      <c r="H16" s="213">
        <f t="shared" si="1"/>
        <v>185796.69688125001</v>
      </c>
    </row>
    <row r="17" spans="1:8" ht="17.649999999999999" hidden="1" outlineLevel="1" x14ac:dyDescent="0.5">
      <c r="A17" s="18"/>
      <c r="B17" s="18"/>
      <c r="C17" s="174" t="s">
        <v>789</v>
      </c>
      <c r="D17" s="247">
        <v>74023.98</v>
      </c>
      <c r="E17" s="212">
        <f t="shared" ref="E17" si="6">D17*(1+E$8)</f>
        <v>77725.179000000004</v>
      </c>
      <c r="F17" s="212">
        <f t="shared" ref="F17" si="7">E17*(1+F$8)</f>
        <v>101042.73270000001</v>
      </c>
      <c r="G17" s="212">
        <f t="shared" ref="G17" si="8">F17*(1+G$8)</f>
        <v>110641.79230650001</v>
      </c>
      <c r="H17" s="214">
        <f t="shared" si="1"/>
        <v>110641.79230650001</v>
      </c>
    </row>
    <row r="18" spans="1:8" ht="17.649999999999999" hidden="1" outlineLevel="1" x14ac:dyDescent="0.5">
      <c r="A18" s="18"/>
      <c r="B18" s="18"/>
      <c r="C18" s="31" t="s">
        <v>790</v>
      </c>
      <c r="D18" s="246">
        <v>74023.98</v>
      </c>
      <c r="E18" s="178">
        <f t="shared" ref="E18:G18" si="9">D18*(1+E$9)</f>
        <v>77725.179000000004</v>
      </c>
      <c r="F18" s="178">
        <f t="shared" si="9"/>
        <v>97156.473750000005</v>
      </c>
      <c r="G18" s="178">
        <f t="shared" si="9"/>
        <v>106386.33875625</v>
      </c>
      <c r="H18" s="213">
        <f t="shared" si="1"/>
        <v>106386.33875625</v>
      </c>
    </row>
    <row r="19" spans="1:8" ht="17.649999999999999" hidden="1" outlineLevel="1" x14ac:dyDescent="0.5">
      <c r="A19" s="18"/>
      <c r="B19" s="18"/>
      <c r="C19" s="174" t="s">
        <v>791</v>
      </c>
      <c r="D19" s="247">
        <v>28727.98</v>
      </c>
      <c r="E19" s="212">
        <f t="shared" ref="E19" si="10">D19*(1+E$8)</f>
        <v>30164.379000000001</v>
      </c>
      <c r="F19" s="212">
        <f t="shared" ref="F19" si="11">E19*(1+F$8)</f>
        <v>39213.6927</v>
      </c>
      <c r="G19" s="212">
        <f t="shared" ref="G19" si="12">F19*(1+G$8)</f>
        <v>42938.993506499995</v>
      </c>
      <c r="H19" s="214">
        <f t="shared" si="1"/>
        <v>42938.993506499995</v>
      </c>
    </row>
    <row r="20" spans="1:8" ht="17.649999999999999" hidden="1" outlineLevel="1" x14ac:dyDescent="0.5">
      <c r="A20" s="18"/>
      <c r="B20" s="18"/>
      <c r="C20" s="31" t="s">
        <v>792</v>
      </c>
      <c r="D20" s="246">
        <v>28727.98</v>
      </c>
      <c r="E20" s="178">
        <f t="shared" ref="E20:G20" si="13">D20*(1+E$9)</f>
        <v>30164.379000000001</v>
      </c>
      <c r="F20" s="178">
        <f t="shared" si="13"/>
        <v>37705.473750000005</v>
      </c>
      <c r="G20" s="178">
        <f t="shared" si="13"/>
        <v>41287.493756250005</v>
      </c>
      <c r="H20" s="213">
        <f t="shared" si="1"/>
        <v>41287.493756250005</v>
      </c>
    </row>
    <row r="21" spans="1:8" ht="17.649999999999999" hidden="1" outlineLevel="1" x14ac:dyDescent="0.5">
      <c r="A21" s="18"/>
      <c r="B21" s="18"/>
      <c r="C21" s="174" t="s">
        <v>793</v>
      </c>
      <c r="D21" s="247">
        <v>28047.72</v>
      </c>
      <c r="E21" s="212">
        <f t="shared" ref="E21" si="14">D21*(1+E$8)</f>
        <v>29450.106000000003</v>
      </c>
      <c r="F21" s="212">
        <f t="shared" ref="F21" si="15">E21*(1+F$8)</f>
        <v>38285.137800000004</v>
      </c>
      <c r="G21" s="212">
        <f t="shared" ref="G21" si="16">F21*(1+G$8)</f>
        <v>41922.225891000002</v>
      </c>
      <c r="H21" s="214">
        <f t="shared" si="1"/>
        <v>41922.225891000002</v>
      </c>
    </row>
    <row r="22" spans="1:8" ht="17.649999999999999" hidden="1" outlineLevel="1" x14ac:dyDescent="0.5">
      <c r="A22" s="18"/>
      <c r="B22" s="18"/>
      <c r="C22" s="31" t="s">
        <v>794</v>
      </c>
      <c r="D22" s="246">
        <v>28047.72</v>
      </c>
      <c r="E22" s="178">
        <f t="shared" ref="E22:G22" si="17">D22*(1+E$9)</f>
        <v>29450.106000000003</v>
      </c>
      <c r="F22" s="178">
        <f t="shared" si="17"/>
        <v>36812.632500000007</v>
      </c>
      <c r="G22" s="178">
        <f t="shared" si="17"/>
        <v>40309.832587500008</v>
      </c>
      <c r="H22" s="213">
        <f t="shared" si="1"/>
        <v>40309.832587500008</v>
      </c>
    </row>
    <row r="23" spans="1:8" ht="17.649999999999999" hidden="1" outlineLevel="1" x14ac:dyDescent="0.5">
      <c r="A23" s="18"/>
      <c r="B23" s="18"/>
      <c r="C23" s="175" t="s">
        <v>576</v>
      </c>
      <c r="D23" s="207"/>
      <c r="E23" s="207"/>
      <c r="F23" s="207"/>
      <c r="G23" s="207"/>
      <c r="H23" s="208"/>
    </row>
    <row r="24" spans="1:8" hidden="1" outlineLevel="1" x14ac:dyDescent="0.35"/>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20" ht="30" customHeight="1" x14ac:dyDescent="0.35">
      <c r="A65" s="1" t="str">
        <f>Buildings!A66</f>
        <v>Network Group</v>
      </c>
      <c r="B65" s="1" t="str">
        <f>Buildings!B66</f>
        <v>Route Number</v>
      </c>
      <c r="C65" s="1" t="s">
        <v>81</v>
      </c>
      <c r="D65" s="1" t="s">
        <v>83</v>
      </c>
      <c r="E65" s="1" t="s">
        <v>795</v>
      </c>
      <c r="F65" s="1" t="s">
        <v>796</v>
      </c>
      <c r="G65" s="1" t="s">
        <v>797</v>
      </c>
      <c r="H65" s="1" t="s">
        <v>798</v>
      </c>
      <c r="I65" s="1" t="s">
        <v>799</v>
      </c>
      <c r="J65" s="1" t="s">
        <v>800</v>
      </c>
      <c r="K65" s="1" t="s">
        <v>801</v>
      </c>
      <c r="L65" s="1" t="s">
        <v>802</v>
      </c>
      <c r="M65" s="1" t="s">
        <v>803</v>
      </c>
      <c r="N65" s="1" t="s">
        <v>804</v>
      </c>
      <c r="O65" s="1" t="s">
        <v>473</v>
      </c>
      <c r="P65" s="1" t="s">
        <v>805</v>
      </c>
      <c r="Q65" s="1" t="s">
        <v>476</v>
      </c>
      <c r="R65" s="1" t="s">
        <v>477</v>
      </c>
      <c r="S65" s="1" t="s">
        <v>806</v>
      </c>
      <c r="T65" s="1" t="s">
        <v>405</v>
      </c>
    </row>
    <row r="66" spans="1:20" ht="5.0999999999999996" customHeight="1" x14ac:dyDescent="0.35"/>
    <row r="67" spans="1:20" ht="13.9" x14ac:dyDescent="0.4">
      <c r="A67" s="30"/>
      <c r="B67" s="30"/>
      <c r="C67" s="13" t="s">
        <v>57</v>
      </c>
      <c r="D67" s="30"/>
      <c r="E67" s="185">
        <f t="shared" ref="E67:T67" si="18">SUM(E69:E289)</f>
        <v>18</v>
      </c>
      <c r="F67" s="185">
        <f t="shared" si="18"/>
        <v>50</v>
      </c>
      <c r="G67" s="185">
        <f t="shared" si="18"/>
        <v>115</v>
      </c>
      <c r="H67" s="185">
        <f t="shared" si="18"/>
        <v>14</v>
      </c>
      <c r="I67" s="185">
        <f t="shared" si="18"/>
        <v>30</v>
      </c>
      <c r="J67" s="185"/>
      <c r="K67" s="185"/>
      <c r="L67" s="185"/>
      <c r="M67" s="185"/>
      <c r="N67" s="185"/>
      <c r="O67" s="185">
        <f t="shared" si="18"/>
        <v>5588256.3198918756</v>
      </c>
      <c r="P67" s="185">
        <f t="shared" si="18"/>
        <v>11500815.536949378</v>
      </c>
      <c r="Q67" s="185">
        <f t="shared" si="18"/>
        <v>14819616.98874563</v>
      </c>
      <c r="R67" s="185">
        <f t="shared" si="18"/>
        <v>710144.89260750008</v>
      </c>
      <c r="S67" s="185">
        <f t="shared" si="18"/>
        <v>1604331.3369825005</v>
      </c>
      <c r="T67" s="215">
        <f t="shared" si="18"/>
        <v>34223165.075176895</v>
      </c>
    </row>
    <row r="68" spans="1:20" ht="5.0999999999999996" customHeight="1" x14ac:dyDescent="0.35"/>
    <row r="69" spans="1:20" ht="13.9" x14ac:dyDescent="0.4">
      <c r="A69" s="12" t="str">
        <f>Buildings!A70</f>
        <v>EGR</v>
      </c>
      <c r="B69" s="12">
        <f>Buildings!B70</f>
        <v>1</v>
      </c>
      <c r="C69" t="str">
        <f>Buildings!C70</f>
        <v>Avon Yard to West Merredin</v>
      </c>
      <c r="D69" s="204">
        <f>'DORC build-up'!I13</f>
        <v>1.3</v>
      </c>
      <c r="E69" s="197">
        <v>2</v>
      </c>
      <c r="F69" s="197">
        <v>0</v>
      </c>
      <c r="G69" s="197">
        <v>2</v>
      </c>
      <c r="H69" s="197">
        <v>0</v>
      </c>
      <c r="I69" s="197">
        <v>0</v>
      </c>
      <c r="J69" s="269">
        <f t="shared" ref="J69:J132" si="19">H$14</f>
        <v>246178.69250625002</v>
      </c>
      <c r="K69" s="269">
        <f t="shared" ref="K69:K132" si="20">H$16</f>
        <v>185796.69688125001</v>
      </c>
      <c r="L69" s="269">
        <f t="shared" ref="L69:L132" si="21">H$18</f>
        <v>106386.33875625</v>
      </c>
      <c r="M69" s="269">
        <f t="shared" ref="M69:M132" si="22">H$20</f>
        <v>41287.493756250005</v>
      </c>
      <c r="N69" s="269">
        <f t="shared" ref="N69:N132" si="23">H$22</f>
        <v>40309.832587500008</v>
      </c>
      <c r="O69" s="200">
        <f>E69*J69*$D69</f>
        <v>640064.60051625012</v>
      </c>
      <c r="P69" s="200">
        <f>F69*K69*$D69</f>
        <v>0</v>
      </c>
      <c r="Q69" s="200">
        <f t="shared" ref="Q69:S69" si="24">G69*L69*$D69</f>
        <v>276604.48076625</v>
      </c>
      <c r="R69" s="200">
        <f t="shared" si="24"/>
        <v>0</v>
      </c>
      <c r="S69" s="200">
        <f t="shared" si="24"/>
        <v>0</v>
      </c>
      <c r="T69" s="187">
        <f>SUM(O69:S69)</f>
        <v>916669.08128250018</v>
      </c>
    </row>
    <row r="70" spans="1:20" ht="13.9" x14ac:dyDescent="0.4">
      <c r="A70" s="12" t="str">
        <f>Buildings!A71</f>
        <v>EGR</v>
      </c>
      <c r="B70" s="12">
        <f>Buildings!B71</f>
        <v>1</v>
      </c>
      <c r="C70" t="str">
        <f>Buildings!C71</f>
        <v>West Merredin</v>
      </c>
      <c r="D70" s="204">
        <f>'DORC build-up'!I14</f>
        <v>1.3</v>
      </c>
      <c r="E70" s="197">
        <v>0</v>
      </c>
      <c r="F70" s="197">
        <v>0</v>
      </c>
      <c r="G70" s="197">
        <v>0</v>
      </c>
      <c r="H70" s="197">
        <v>0</v>
      </c>
      <c r="I70" s="197">
        <v>0</v>
      </c>
      <c r="J70" s="269">
        <f t="shared" si="19"/>
        <v>246178.69250625002</v>
      </c>
      <c r="K70" s="269">
        <f t="shared" si="20"/>
        <v>185796.69688125001</v>
      </c>
      <c r="L70" s="269">
        <f t="shared" si="21"/>
        <v>106386.33875625</v>
      </c>
      <c r="M70" s="269">
        <f t="shared" si="22"/>
        <v>41287.493756250005</v>
      </c>
      <c r="N70" s="269">
        <f t="shared" si="23"/>
        <v>40309.832587500008</v>
      </c>
      <c r="O70" s="200">
        <f t="shared" ref="O70:O133" si="25">E70*J70*$D70</f>
        <v>0</v>
      </c>
      <c r="P70" s="200">
        <f t="shared" ref="P70:P133" si="26">F70*K70*$D70</f>
        <v>0</v>
      </c>
      <c r="Q70" s="200">
        <f t="shared" ref="Q70:Q133" si="27">G70*L70*$D70</f>
        <v>0</v>
      </c>
      <c r="R70" s="200">
        <f t="shared" ref="R70:R133" si="28">H70*M70*$D70</f>
        <v>0</v>
      </c>
      <c r="S70" s="200">
        <f t="shared" ref="S70:S133" si="29">I70*N70*$D70</f>
        <v>0</v>
      </c>
      <c r="T70" s="187">
        <f t="shared" ref="T70:T133" si="30">SUM(O70:S70)</f>
        <v>0</v>
      </c>
    </row>
    <row r="71" spans="1:20" ht="13.9" x14ac:dyDescent="0.4">
      <c r="A71" s="12" t="str">
        <f>Buildings!A72</f>
        <v>EGR</v>
      </c>
      <c r="B71" s="12">
        <f>Buildings!B72</f>
        <v>1</v>
      </c>
      <c r="C71" t="str">
        <f>Buildings!C72</f>
        <v>West Merredin to Merredin</v>
      </c>
      <c r="D71" s="204">
        <f>'DORC build-up'!I15</f>
        <v>1.3</v>
      </c>
      <c r="E71" s="197">
        <v>1</v>
      </c>
      <c r="F71" s="197">
        <v>0</v>
      </c>
      <c r="G71" s="197">
        <v>6</v>
      </c>
      <c r="H71" s="197">
        <v>0</v>
      </c>
      <c r="I71" s="197">
        <v>0</v>
      </c>
      <c r="J71" s="269">
        <f t="shared" si="19"/>
        <v>246178.69250625002</v>
      </c>
      <c r="K71" s="269">
        <f t="shared" si="20"/>
        <v>185796.69688125001</v>
      </c>
      <c r="L71" s="269">
        <f t="shared" si="21"/>
        <v>106386.33875625</v>
      </c>
      <c r="M71" s="269">
        <f t="shared" si="22"/>
        <v>41287.493756250005</v>
      </c>
      <c r="N71" s="269">
        <f t="shared" si="23"/>
        <v>40309.832587500008</v>
      </c>
      <c r="O71" s="200">
        <f t="shared" si="25"/>
        <v>320032.30025812506</v>
      </c>
      <c r="P71" s="200">
        <f t="shared" si="26"/>
        <v>0</v>
      </c>
      <c r="Q71" s="200">
        <f t="shared" si="27"/>
        <v>829813.44229875004</v>
      </c>
      <c r="R71" s="200">
        <f t="shared" si="28"/>
        <v>0</v>
      </c>
      <c r="S71" s="200">
        <f t="shared" si="29"/>
        <v>0</v>
      </c>
      <c r="T71" s="187">
        <f t="shared" si="30"/>
        <v>1149845.7425568751</v>
      </c>
    </row>
    <row r="72" spans="1:20" ht="13.9" x14ac:dyDescent="0.4">
      <c r="A72" s="12" t="str">
        <f>Buildings!A73</f>
        <v>EGR</v>
      </c>
      <c r="B72" s="12">
        <f>Buildings!B73</f>
        <v>1</v>
      </c>
      <c r="C72" t="str">
        <f>Buildings!C73</f>
        <v>Merredin</v>
      </c>
      <c r="D72" s="204">
        <f>'DORC build-up'!I16</f>
        <v>1.3</v>
      </c>
      <c r="E72" s="197">
        <v>0</v>
      </c>
      <c r="F72" s="197">
        <v>0</v>
      </c>
      <c r="G72" s="197">
        <v>0</v>
      </c>
      <c r="H72" s="197">
        <v>0</v>
      </c>
      <c r="I72" s="197">
        <v>0</v>
      </c>
      <c r="J72" s="269">
        <f t="shared" si="19"/>
        <v>246178.69250625002</v>
      </c>
      <c r="K72" s="269">
        <f t="shared" si="20"/>
        <v>185796.69688125001</v>
      </c>
      <c r="L72" s="269">
        <f t="shared" si="21"/>
        <v>106386.33875625</v>
      </c>
      <c r="M72" s="269">
        <f t="shared" si="22"/>
        <v>41287.493756250005</v>
      </c>
      <c r="N72" s="269">
        <f t="shared" si="23"/>
        <v>40309.832587500008</v>
      </c>
      <c r="O72" s="200">
        <f t="shared" si="25"/>
        <v>0</v>
      </c>
      <c r="P72" s="200">
        <f t="shared" si="26"/>
        <v>0</v>
      </c>
      <c r="Q72" s="200">
        <f t="shared" si="27"/>
        <v>0</v>
      </c>
      <c r="R72" s="200">
        <f t="shared" si="28"/>
        <v>0</v>
      </c>
      <c r="S72" s="200">
        <f t="shared" si="29"/>
        <v>0</v>
      </c>
      <c r="T72" s="187">
        <f t="shared" si="30"/>
        <v>0</v>
      </c>
    </row>
    <row r="73" spans="1:20" ht="13.9" x14ac:dyDescent="0.4">
      <c r="A73" s="12" t="str">
        <f>Buildings!A74</f>
        <v>EGR</v>
      </c>
      <c r="B73" s="12">
        <f>Buildings!B74</f>
        <v>1</v>
      </c>
      <c r="C73" t="str">
        <f>Buildings!C74</f>
        <v>Merredin to Southern Cross</v>
      </c>
      <c r="D73" s="204">
        <f>'DORC build-up'!I17</f>
        <v>1.4</v>
      </c>
      <c r="E73" s="197">
        <v>3</v>
      </c>
      <c r="F73" s="197">
        <v>0</v>
      </c>
      <c r="G73" s="197">
        <v>0</v>
      </c>
      <c r="H73" s="197">
        <v>0</v>
      </c>
      <c r="I73" s="197">
        <v>4</v>
      </c>
      <c r="J73" s="269">
        <f t="shared" si="19"/>
        <v>246178.69250625002</v>
      </c>
      <c r="K73" s="269">
        <f t="shared" si="20"/>
        <v>185796.69688125001</v>
      </c>
      <c r="L73" s="269">
        <f t="shared" si="21"/>
        <v>106386.33875625</v>
      </c>
      <c r="M73" s="269">
        <f t="shared" si="22"/>
        <v>41287.493756250005</v>
      </c>
      <c r="N73" s="269">
        <f t="shared" si="23"/>
        <v>40309.832587500008</v>
      </c>
      <c r="O73" s="200">
        <f t="shared" si="25"/>
        <v>1033950.50852625</v>
      </c>
      <c r="P73" s="200">
        <f t="shared" si="26"/>
        <v>0</v>
      </c>
      <c r="Q73" s="200">
        <f t="shared" si="27"/>
        <v>0</v>
      </c>
      <c r="R73" s="200">
        <f t="shared" si="28"/>
        <v>0</v>
      </c>
      <c r="S73" s="200">
        <f t="shared" si="29"/>
        <v>225735.06249000004</v>
      </c>
      <c r="T73" s="187">
        <f t="shared" si="30"/>
        <v>1259685.5710162502</v>
      </c>
    </row>
    <row r="74" spans="1:20" ht="13.9" x14ac:dyDescent="0.4">
      <c r="A74" s="12" t="str">
        <f>Buildings!A75</f>
        <v>EGR</v>
      </c>
      <c r="B74" s="12">
        <f>Buildings!B75</f>
        <v>1</v>
      </c>
      <c r="C74" t="str">
        <f>Buildings!C75</f>
        <v>Southern Cross</v>
      </c>
      <c r="D74" s="204">
        <f>'DORC build-up'!I18</f>
        <v>0</v>
      </c>
      <c r="E74" s="197">
        <v>0</v>
      </c>
      <c r="F74" s="197">
        <v>0</v>
      </c>
      <c r="G74" s="197">
        <v>0</v>
      </c>
      <c r="H74" s="197">
        <v>0</v>
      </c>
      <c r="I74" s="197">
        <v>0</v>
      </c>
      <c r="J74" s="269">
        <f t="shared" si="19"/>
        <v>246178.69250625002</v>
      </c>
      <c r="K74" s="269">
        <f t="shared" si="20"/>
        <v>185796.69688125001</v>
      </c>
      <c r="L74" s="269">
        <f t="shared" si="21"/>
        <v>106386.33875625</v>
      </c>
      <c r="M74" s="269">
        <f t="shared" si="22"/>
        <v>41287.493756250005</v>
      </c>
      <c r="N74" s="269">
        <f t="shared" si="23"/>
        <v>40309.832587500008</v>
      </c>
      <c r="O74" s="200">
        <f t="shared" si="25"/>
        <v>0</v>
      </c>
      <c r="P74" s="200">
        <f t="shared" si="26"/>
        <v>0</v>
      </c>
      <c r="Q74" s="200">
        <f t="shared" si="27"/>
        <v>0</v>
      </c>
      <c r="R74" s="200">
        <f t="shared" si="28"/>
        <v>0</v>
      </c>
      <c r="S74" s="200">
        <f t="shared" si="29"/>
        <v>0</v>
      </c>
      <c r="T74" s="187">
        <f t="shared" si="30"/>
        <v>0</v>
      </c>
    </row>
    <row r="75" spans="1:20" ht="13.9" x14ac:dyDescent="0.4">
      <c r="A75" s="12" t="str">
        <f>Buildings!A76</f>
        <v>EGR</v>
      </c>
      <c r="B75" s="12">
        <f>Buildings!B76</f>
        <v>1</v>
      </c>
      <c r="C75" t="str">
        <f>Buildings!C76</f>
        <v>Southern Cross to Koolyanobbing East</v>
      </c>
      <c r="D75" s="204">
        <f>'DORC build-up'!I19</f>
        <v>1.4</v>
      </c>
      <c r="E75" s="197">
        <v>0</v>
      </c>
      <c r="F75" s="197">
        <v>1</v>
      </c>
      <c r="G75" s="197">
        <v>0</v>
      </c>
      <c r="H75" s="197">
        <v>0</v>
      </c>
      <c r="I75" s="197">
        <v>0</v>
      </c>
      <c r="J75" s="269">
        <f t="shared" si="19"/>
        <v>246178.69250625002</v>
      </c>
      <c r="K75" s="269">
        <f t="shared" si="20"/>
        <v>185796.69688125001</v>
      </c>
      <c r="L75" s="269">
        <f t="shared" si="21"/>
        <v>106386.33875625</v>
      </c>
      <c r="M75" s="269">
        <f t="shared" si="22"/>
        <v>41287.493756250005</v>
      </c>
      <c r="N75" s="269">
        <f t="shared" si="23"/>
        <v>40309.832587500008</v>
      </c>
      <c r="O75" s="200">
        <f t="shared" si="25"/>
        <v>0</v>
      </c>
      <c r="P75" s="200">
        <f t="shared" si="26"/>
        <v>260115.37563374999</v>
      </c>
      <c r="Q75" s="200">
        <f t="shared" si="27"/>
        <v>0</v>
      </c>
      <c r="R75" s="200">
        <f t="shared" si="28"/>
        <v>0</v>
      </c>
      <c r="S75" s="200">
        <f t="shared" si="29"/>
        <v>0</v>
      </c>
      <c r="T75" s="187">
        <f t="shared" si="30"/>
        <v>260115.37563374999</v>
      </c>
    </row>
    <row r="76" spans="1:20" ht="13.9" x14ac:dyDescent="0.4">
      <c r="A76" s="12" t="str">
        <f>Buildings!A77</f>
        <v>EGR</v>
      </c>
      <c r="B76" s="12">
        <f>Buildings!B77</f>
        <v>1</v>
      </c>
      <c r="C76" t="str">
        <f>Buildings!C77</f>
        <v>Koolyanobbing East to Mount Walton</v>
      </c>
      <c r="D76" s="204">
        <f>'DORC build-up'!I20</f>
        <v>1.4</v>
      </c>
      <c r="E76" s="197">
        <v>0</v>
      </c>
      <c r="F76" s="197">
        <v>0</v>
      </c>
      <c r="G76" s="197">
        <v>0</v>
      </c>
      <c r="H76" s="197">
        <v>0</v>
      </c>
      <c r="I76" s="197">
        <v>0</v>
      </c>
      <c r="J76" s="269">
        <f t="shared" si="19"/>
        <v>246178.69250625002</v>
      </c>
      <c r="K76" s="269">
        <f t="shared" si="20"/>
        <v>185796.69688125001</v>
      </c>
      <c r="L76" s="269">
        <f t="shared" si="21"/>
        <v>106386.33875625</v>
      </c>
      <c r="M76" s="269">
        <f t="shared" si="22"/>
        <v>41287.493756250005</v>
      </c>
      <c r="N76" s="269">
        <f t="shared" si="23"/>
        <v>40309.832587500008</v>
      </c>
      <c r="O76" s="200">
        <f t="shared" si="25"/>
        <v>0</v>
      </c>
      <c r="P76" s="200">
        <f t="shared" si="26"/>
        <v>0</v>
      </c>
      <c r="Q76" s="200">
        <f t="shared" si="27"/>
        <v>0</v>
      </c>
      <c r="R76" s="200">
        <f t="shared" si="28"/>
        <v>0</v>
      </c>
      <c r="S76" s="200">
        <f t="shared" si="29"/>
        <v>0</v>
      </c>
      <c r="T76" s="187">
        <f t="shared" si="30"/>
        <v>0</v>
      </c>
    </row>
    <row r="77" spans="1:20" ht="13.9" x14ac:dyDescent="0.4">
      <c r="A77" s="12" t="str">
        <f>Buildings!A78</f>
        <v>EGR</v>
      </c>
      <c r="B77" s="12">
        <f>Buildings!B78</f>
        <v>1</v>
      </c>
      <c r="C77" t="str">
        <f>Buildings!C78</f>
        <v>Mount Walton to West Kalgoorlie West</v>
      </c>
      <c r="D77" s="204">
        <f>'DORC build-up'!I21</f>
        <v>1.4</v>
      </c>
      <c r="E77" s="197">
        <v>0</v>
      </c>
      <c r="F77" s="197">
        <v>0</v>
      </c>
      <c r="G77" s="197">
        <v>0</v>
      </c>
      <c r="H77" s="197">
        <v>0</v>
      </c>
      <c r="I77" s="197">
        <v>1</v>
      </c>
      <c r="J77" s="269">
        <f t="shared" si="19"/>
        <v>246178.69250625002</v>
      </c>
      <c r="K77" s="269">
        <f t="shared" si="20"/>
        <v>185796.69688125001</v>
      </c>
      <c r="L77" s="269">
        <f t="shared" si="21"/>
        <v>106386.33875625</v>
      </c>
      <c r="M77" s="269">
        <f t="shared" si="22"/>
        <v>41287.493756250005</v>
      </c>
      <c r="N77" s="269">
        <f t="shared" si="23"/>
        <v>40309.832587500008</v>
      </c>
      <c r="O77" s="200">
        <f t="shared" si="25"/>
        <v>0</v>
      </c>
      <c r="P77" s="200">
        <f t="shared" si="26"/>
        <v>0</v>
      </c>
      <c r="Q77" s="200">
        <f t="shared" si="27"/>
        <v>0</v>
      </c>
      <c r="R77" s="200">
        <f t="shared" si="28"/>
        <v>0</v>
      </c>
      <c r="S77" s="200">
        <f t="shared" si="29"/>
        <v>56433.76562250001</v>
      </c>
      <c r="T77" s="187">
        <f t="shared" si="30"/>
        <v>56433.76562250001</v>
      </c>
    </row>
    <row r="78" spans="1:20" ht="13.9" x14ac:dyDescent="0.4">
      <c r="A78" s="12" t="str">
        <f>Buildings!A79</f>
        <v>EGR</v>
      </c>
      <c r="B78" s="12">
        <f>Buildings!B79</f>
        <v>1</v>
      </c>
      <c r="C78" t="str">
        <f>Buildings!C79</f>
        <v>West Kalgoorlie West to West Kalgoorlie</v>
      </c>
      <c r="D78" s="204">
        <f>'DORC build-up'!I22</f>
        <v>1.4</v>
      </c>
      <c r="E78" s="197">
        <v>0</v>
      </c>
      <c r="F78" s="197">
        <v>0</v>
      </c>
      <c r="G78" s="197">
        <v>0</v>
      </c>
      <c r="H78" s="197">
        <v>0</v>
      </c>
      <c r="I78" s="197">
        <v>0</v>
      </c>
      <c r="J78" s="269">
        <f t="shared" si="19"/>
        <v>246178.69250625002</v>
      </c>
      <c r="K78" s="269">
        <f t="shared" si="20"/>
        <v>185796.69688125001</v>
      </c>
      <c r="L78" s="269">
        <f t="shared" si="21"/>
        <v>106386.33875625</v>
      </c>
      <c r="M78" s="269">
        <f t="shared" si="22"/>
        <v>41287.493756250005</v>
      </c>
      <c r="N78" s="269">
        <f t="shared" si="23"/>
        <v>40309.832587500008</v>
      </c>
      <c r="O78" s="200">
        <f t="shared" si="25"/>
        <v>0</v>
      </c>
      <c r="P78" s="200">
        <f t="shared" si="26"/>
        <v>0</v>
      </c>
      <c r="Q78" s="200">
        <f t="shared" si="27"/>
        <v>0</v>
      </c>
      <c r="R78" s="200">
        <f t="shared" si="28"/>
        <v>0</v>
      </c>
      <c r="S78" s="200">
        <f t="shared" si="29"/>
        <v>0</v>
      </c>
      <c r="T78" s="187">
        <f t="shared" si="30"/>
        <v>0</v>
      </c>
    </row>
    <row r="79" spans="1:20" ht="13.9" x14ac:dyDescent="0.4">
      <c r="A79" s="12" t="str">
        <f>Buildings!A80</f>
        <v>EGR</v>
      </c>
      <c r="B79" s="12">
        <f>Buildings!B80</f>
        <v>1</v>
      </c>
      <c r="C79" t="str">
        <f>Buildings!C80</f>
        <v>West Kalgoorlie</v>
      </c>
      <c r="D79" s="204">
        <f>'DORC build-up'!I23</f>
        <v>1.4</v>
      </c>
      <c r="E79" s="197">
        <v>0</v>
      </c>
      <c r="F79" s="197">
        <v>0</v>
      </c>
      <c r="G79" s="197">
        <v>0</v>
      </c>
      <c r="H79" s="197">
        <v>0</v>
      </c>
      <c r="I79" s="197">
        <v>0</v>
      </c>
      <c r="J79" s="269">
        <f t="shared" si="19"/>
        <v>246178.69250625002</v>
      </c>
      <c r="K79" s="269">
        <f t="shared" si="20"/>
        <v>185796.69688125001</v>
      </c>
      <c r="L79" s="269">
        <f t="shared" si="21"/>
        <v>106386.33875625</v>
      </c>
      <c r="M79" s="269">
        <f t="shared" si="22"/>
        <v>41287.493756250005</v>
      </c>
      <c r="N79" s="269">
        <f t="shared" si="23"/>
        <v>40309.832587500008</v>
      </c>
      <c r="O79" s="200">
        <f t="shared" si="25"/>
        <v>0</v>
      </c>
      <c r="P79" s="200">
        <f t="shared" si="26"/>
        <v>0</v>
      </c>
      <c r="Q79" s="200">
        <f t="shared" si="27"/>
        <v>0</v>
      </c>
      <c r="R79" s="200">
        <f t="shared" si="28"/>
        <v>0</v>
      </c>
      <c r="S79" s="200">
        <f t="shared" si="29"/>
        <v>0</v>
      </c>
      <c r="T79" s="187">
        <f t="shared" si="30"/>
        <v>0</v>
      </c>
    </row>
    <row r="80" spans="1:20" ht="13.9" x14ac:dyDescent="0.4">
      <c r="A80" s="12" t="str">
        <f>Buildings!A81</f>
        <v>EGR</v>
      </c>
      <c r="B80" s="12">
        <f>Buildings!B81</f>
        <v>1</v>
      </c>
      <c r="C80" t="str">
        <f>Buildings!C81</f>
        <v>West Kalgoorlie to Kalgoorlie</v>
      </c>
      <c r="D80" s="204">
        <f>'DORC build-up'!I24</f>
        <v>1.4</v>
      </c>
      <c r="E80" s="197">
        <v>0</v>
      </c>
      <c r="F80" s="197">
        <v>1</v>
      </c>
      <c r="G80" s="197">
        <v>1</v>
      </c>
      <c r="H80" s="197">
        <v>0</v>
      </c>
      <c r="I80" s="197">
        <v>0</v>
      </c>
      <c r="J80" s="269">
        <f t="shared" si="19"/>
        <v>246178.69250625002</v>
      </c>
      <c r="K80" s="269">
        <f t="shared" si="20"/>
        <v>185796.69688125001</v>
      </c>
      <c r="L80" s="269">
        <f t="shared" si="21"/>
        <v>106386.33875625</v>
      </c>
      <c r="M80" s="269">
        <f t="shared" si="22"/>
        <v>41287.493756250005</v>
      </c>
      <c r="N80" s="269">
        <f t="shared" si="23"/>
        <v>40309.832587500008</v>
      </c>
      <c r="O80" s="200">
        <f t="shared" si="25"/>
        <v>0</v>
      </c>
      <c r="P80" s="200">
        <f t="shared" si="26"/>
        <v>260115.37563374999</v>
      </c>
      <c r="Q80" s="200">
        <f t="shared" si="27"/>
        <v>148940.87425875</v>
      </c>
      <c r="R80" s="200">
        <f t="shared" si="28"/>
        <v>0</v>
      </c>
      <c r="S80" s="200">
        <f t="shared" si="29"/>
        <v>0</v>
      </c>
      <c r="T80" s="187">
        <f t="shared" si="30"/>
        <v>409056.2498925</v>
      </c>
    </row>
    <row r="81" spans="1:20" ht="13.9" x14ac:dyDescent="0.4">
      <c r="A81" s="12" t="str">
        <f>Buildings!A82</f>
        <v>EGR</v>
      </c>
      <c r="B81" s="12">
        <f>Buildings!B82</f>
        <v>1</v>
      </c>
      <c r="C81" t="str">
        <f>Buildings!C82</f>
        <v>Kalgoorlie</v>
      </c>
      <c r="D81" s="204">
        <f>'DORC build-up'!I25</f>
        <v>1.4</v>
      </c>
      <c r="E81" s="197">
        <v>0</v>
      </c>
      <c r="F81" s="197">
        <v>0</v>
      </c>
      <c r="G81" s="197">
        <v>1</v>
      </c>
      <c r="H81" s="197">
        <v>0</v>
      </c>
      <c r="I81" s="197">
        <v>0</v>
      </c>
      <c r="J81" s="269">
        <f t="shared" si="19"/>
        <v>246178.69250625002</v>
      </c>
      <c r="K81" s="269">
        <f t="shared" si="20"/>
        <v>185796.69688125001</v>
      </c>
      <c r="L81" s="269">
        <f t="shared" si="21"/>
        <v>106386.33875625</v>
      </c>
      <c r="M81" s="269">
        <f t="shared" si="22"/>
        <v>41287.493756250005</v>
      </c>
      <c r="N81" s="269">
        <f t="shared" si="23"/>
        <v>40309.832587500008</v>
      </c>
      <c r="O81" s="200">
        <f t="shared" si="25"/>
        <v>0</v>
      </c>
      <c r="P81" s="200">
        <f t="shared" si="26"/>
        <v>0</v>
      </c>
      <c r="Q81" s="200">
        <f t="shared" si="27"/>
        <v>148940.87425875</v>
      </c>
      <c r="R81" s="200">
        <f t="shared" si="28"/>
        <v>0</v>
      </c>
      <c r="S81" s="200">
        <f t="shared" si="29"/>
        <v>0</v>
      </c>
      <c r="T81" s="187">
        <f t="shared" si="30"/>
        <v>148940.87425875</v>
      </c>
    </row>
    <row r="82" spans="1:20" ht="13.9" x14ac:dyDescent="0.4">
      <c r="A82" s="12" t="str">
        <f>Buildings!A83</f>
        <v>EGR</v>
      </c>
      <c r="B82" s="12">
        <f>Buildings!B83</f>
        <v>1</v>
      </c>
      <c r="C82" t="str">
        <f>Buildings!C83</f>
        <v>Kalgoorlie to Parkeston (border)</v>
      </c>
      <c r="D82" s="204">
        <f>'DORC build-up'!I26</f>
        <v>1.4</v>
      </c>
      <c r="E82" s="197">
        <v>0</v>
      </c>
      <c r="F82" s="197">
        <v>0</v>
      </c>
      <c r="G82" s="197">
        <v>0</v>
      </c>
      <c r="H82" s="197">
        <v>0</v>
      </c>
      <c r="I82" s="197">
        <v>0</v>
      </c>
      <c r="J82" s="269">
        <f t="shared" si="19"/>
        <v>246178.69250625002</v>
      </c>
      <c r="K82" s="269">
        <f t="shared" si="20"/>
        <v>185796.69688125001</v>
      </c>
      <c r="L82" s="269">
        <f t="shared" si="21"/>
        <v>106386.33875625</v>
      </c>
      <c r="M82" s="269">
        <f t="shared" si="22"/>
        <v>41287.493756250005</v>
      </c>
      <c r="N82" s="269">
        <f t="shared" si="23"/>
        <v>40309.832587500008</v>
      </c>
      <c r="O82" s="200">
        <f t="shared" si="25"/>
        <v>0</v>
      </c>
      <c r="P82" s="200">
        <f t="shared" si="26"/>
        <v>0</v>
      </c>
      <c r="Q82" s="200">
        <f t="shared" si="27"/>
        <v>0</v>
      </c>
      <c r="R82" s="200">
        <f t="shared" si="28"/>
        <v>0</v>
      </c>
      <c r="S82" s="200">
        <f t="shared" si="29"/>
        <v>0</v>
      </c>
      <c r="T82" s="187">
        <f t="shared" si="30"/>
        <v>0</v>
      </c>
    </row>
    <row r="83" spans="1:20" ht="13.9" x14ac:dyDescent="0.4">
      <c r="A83" s="12" t="str">
        <f>Buildings!A84</f>
        <v>Metro</v>
      </c>
      <c r="B83" s="12">
        <f>Buildings!B84</f>
        <v>2</v>
      </c>
      <c r="C83" t="str">
        <f>Buildings!C84</f>
        <v>Forrestfield South to Kewdale</v>
      </c>
      <c r="D83" s="204">
        <f>'DORC build-up'!I27</f>
        <v>1</v>
      </c>
      <c r="E83" s="197">
        <v>0</v>
      </c>
      <c r="F83" s="197">
        <v>0</v>
      </c>
      <c r="G83" s="197">
        <v>1</v>
      </c>
      <c r="H83" s="197">
        <v>0</v>
      </c>
      <c r="I83" s="197">
        <v>0</v>
      </c>
      <c r="J83" s="269">
        <f t="shared" si="19"/>
        <v>246178.69250625002</v>
      </c>
      <c r="K83" s="269">
        <f t="shared" si="20"/>
        <v>185796.69688125001</v>
      </c>
      <c r="L83" s="269">
        <f t="shared" si="21"/>
        <v>106386.33875625</v>
      </c>
      <c r="M83" s="269">
        <f t="shared" si="22"/>
        <v>41287.493756250005</v>
      </c>
      <c r="N83" s="269">
        <f t="shared" si="23"/>
        <v>40309.832587500008</v>
      </c>
      <c r="O83" s="200">
        <f t="shared" si="25"/>
        <v>0</v>
      </c>
      <c r="P83" s="200">
        <f t="shared" si="26"/>
        <v>0</v>
      </c>
      <c r="Q83" s="200">
        <f t="shared" si="27"/>
        <v>106386.33875625</v>
      </c>
      <c r="R83" s="200">
        <f t="shared" si="28"/>
        <v>0</v>
      </c>
      <c r="S83" s="200">
        <f t="shared" si="29"/>
        <v>0</v>
      </c>
      <c r="T83" s="187">
        <f t="shared" si="30"/>
        <v>106386.33875625</v>
      </c>
    </row>
    <row r="84" spans="1:20" ht="13.9" x14ac:dyDescent="0.4">
      <c r="A84" s="12" t="str">
        <f>Buildings!A85</f>
        <v>LBL</v>
      </c>
      <c r="B84" s="12">
        <f>Buildings!B85</f>
        <v>3</v>
      </c>
      <c r="C84" t="str">
        <f>Buildings!C85</f>
        <v>Kalgoorlie to Menzies</v>
      </c>
      <c r="D84" s="204">
        <f>'DORC build-up'!I28</f>
        <v>1.5</v>
      </c>
      <c r="E84" s="197">
        <v>0</v>
      </c>
      <c r="F84" s="197">
        <v>1</v>
      </c>
      <c r="G84" s="197">
        <v>0</v>
      </c>
      <c r="H84" s="197">
        <v>0</v>
      </c>
      <c r="I84" s="197">
        <v>0</v>
      </c>
      <c r="J84" s="269">
        <f t="shared" si="19"/>
        <v>246178.69250625002</v>
      </c>
      <c r="K84" s="269">
        <f t="shared" si="20"/>
        <v>185796.69688125001</v>
      </c>
      <c r="L84" s="269">
        <f t="shared" si="21"/>
        <v>106386.33875625</v>
      </c>
      <c r="M84" s="269">
        <f t="shared" si="22"/>
        <v>41287.493756250005</v>
      </c>
      <c r="N84" s="269">
        <f t="shared" si="23"/>
        <v>40309.832587500008</v>
      </c>
      <c r="O84" s="200">
        <f t="shared" si="25"/>
        <v>0</v>
      </c>
      <c r="P84" s="200">
        <f t="shared" si="26"/>
        <v>278695.04532187502</v>
      </c>
      <c r="Q84" s="200">
        <f t="shared" si="27"/>
        <v>0</v>
      </c>
      <c r="R84" s="200">
        <f t="shared" si="28"/>
        <v>0</v>
      </c>
      <c r="S84" s="200">
        <f t="shared" si="29"/>
        <v>0</v>
      </c>
      <c r="T84" s="187">
        <f t="shared" si="30"/>
        <v>278695.04532187502</v>
      </c>
    </row>
    <row r="85" spans="1:20" ht="13.9" x14ac:dyDescent="0.4">
      <c r="A85" s="12" t="str">
        <f>Buildings!A86</f>
        <v>LBL</v>
      </c>
      <c r="B85" s="12">
        <f>Buildings!B86</f>
        <v>3</v>
      </c>
      <c r="C85" t="str">
        <f>Buildings!C86</f>
        <v>Menzies</v>
      </c>
      <c r="D85" s="204">
        <f>'DORC build-up'!I29</f>
        <v>0</v>
      </c>
      <c r="E85" s="197">
        <v>0</v>
      </c>
      <c r="F85" s="197">
        <v>0</v>
      </c>
      <c r="G85" s="197">
        <v>0</v>
      </c>
      <c r="H85" s="197">
        <v>0</v>
      </c>
      <c r="I85" s="197">
        <v>0</v>
      </c>
      <c r="J85" s="269">
        <f t="shared" si="19"/>
        <v>246178.69250625002</v>
      </c>
      <c r="K85" s="269">
        <f t="shared" si="20"/>
        <v>185796.69688125001</v>
      </c>
      <c r="L85" s="269">
        <f t="shared" si="21"/>
        <v>106386.33875625</v>
      </c>
      <c r="M85" s="269">
        <f t="shared" si="22"/>
        <v>41287.493756250005</v>
      </c>
      <c r="N85" s="269">
        <f t="shared" si="23"/>
        <v>40309.832587500008</v>
      </c>
      <c r="O85" s="200">
        <f t="shared" si="25"/>
        <v>0</v>
      </c>
      <c r="P85" s="200">
        <f t="shared" si="26"/>
        <v>0</v>
      </c>
      <c r="Q85" s="200">
        <f t="shared" si="27"/>
        <v>0</v>
      </c>
      <c r="R85" s="200">
        <f t="shared" si="28"/>
        <v>0</v>
      </c>
      <c r="S85" s="200">
        <f t="shared" si="29"/>
        <v>0</v>
      </c>
      <c r="T85" s="187">
        <f t="shared" si="30"/>
        <v>0</v>
      </c>
    </row>
    <row r="86" spans="1:20" ht="13.9" x14ac:dyDescent="0.4">
      <c r="A86" s="12" t="str">
        <f>Buildings!A87</f>
        <v>LBL</v>
      </c>
      <c r="B86" s="12">
        <f>Buildings!B87</f>
        <v>3</v>
      </c>
      <c r="C86" t="str">
        <f>Buildings!C87</f>
        <v>Menzies to Malcolm</v>
      </c>
      <c r="D86" s="204">
        <f>'DORC build-up'!I30</f>
        <v>1.5</v>
      </c>
      <c r="E86" s="197">
        <v>0</v>
      </c>
      <c r="F86" s="197">
        <v>0</v>
      </c>
      <c r="G86" s="197">
        <v>0</v>
      </c>
      <c r="H86" s="197">
        <v>0</v>
      </c>
      <c r="I86" s="197">
        <v>1</v>
      </c>
      <c r="J86" s="269">
        <f t="shared" si="19"/>
        <v>246178.69250625002</v>
      </c>
      <c r="K86" s="269">
        <f t="shared" si="20"/>
        <v>185796.69688125001</v>
      </c>
      <c r="L86" s="269">
        <f t="shared" si="21"/>
        <v>106386.33875625</v>
      </c>
      <c r="M86" s="269">
        <f t="shared" si="22"/>
        <v>41287.493756250005</v>
      </c>
      <c r="N86" s="269">
        <f t="shared" si="23"/>
        <v>40309.832587500008</v>
      </c>
      <c r="O86" s="200">
        <f t="shared" si="25"/>
        <v>0</v>
      </c>
      <c r="P86" s="200">
        <f t="shared" si="26"/>
        <v>0</v>
      </c>
      <c r="Q86" s="200">
        <f t="shared" si="27"/>
        <v>0</v>
      </c>
      <c r="R86" s="200">
        <f t="shared" si="28"/>
        <v>0</v>
      </c>
      <c r="S86" s="200">
        <f t="shared" si="29"/>
        <v>60464.748881250009</v>
      </c>
      <c r="T86" s="187">
        <f t="shared" si="30"/>
        <v>60464.748881250009</v>
      </c>
    </row>
    <row r="87" spans="1:20" ht="13.9" x14ac:dyDescent="0.4">
      <c r="A87" s="12" t="str">
        <f>Buildings!A88</f>
        <v>LBL</v>
      </c>
      <c r="B87" s="12">
        <f>Buildings!B88</f>
        <v>3</v>
      </c>
      <c r="C87" t="str">
        <f>Buildings!C88</f>
        <v>Malcolm</v>
      </c>
      <c r="D87" s="204">
        <f>'DORC build-up'!I31</f>
        <v>0</v>
      </c>
      <c r="E87" s="197">
        <v>0</v>
      </c>
      <c r="F87" s="197">
        <v>0</v>
      </c>
      <c r="G87" s="197">
        <v>0</v>
      </c>
      <c r="H87" s="197">
        <v>0</v>
      </c>
      <c r="I87" s="197">
        <v>0</v>
      </c>
      <c r="J87" s="269">
        <f t="shared" si="19"/>
        <v>246178.69250625002</v>
      </c>
      <c r="K87" s="269">
        <f t="shared" si="20"/>
        <v>185796.69688125001</v>
      </c>
      <c r="L87" s="269">
        <f t="shared" si="21"/>
        <v>106386.33875625</v>
      </c>
      <c r="M87" s="269">
        <f t="shared" si="22"/>
        <v>41287.493756250005</v>
      </c>
      <c r="N87" s="269">
        <f t="shared" si="23"/>
        <v>40309.832587500008</v>
      </c>
      <c r="O87" s="200">
        <f t="shared" si="25"/>
        <v>0</v>
      </c>
      <c r="P87" s="200">
        <f t="shared" si="26"/>
        <v>0</v>
      </c>
      <c r="Q87" s="200">
        <f t="shared" si="27"/>
        <v>0</v>
      </c>
      <c r="R87" s="200">
        <f t="shared" si="28"/>
        <v>0</v>
      </c>
      <c r="S87" s="200">
        <f t="shared" si="29"/>
        <v>0</v>
      </c>
      <c r="T87" s="187">
        <f t="shared" si="30"/>
        <v>0</v>
      </c>
    </row>
    <row r="88" spans="1:20" ht="13.9" x14ac:dyDescent="0.4">
      <c r="A88" s="12" t="str">
        <f>Buildings!A89</f>
        <v>LBL</v>
      </c>
      <c r="B88" s="12">
        <f>Buildings!B89</f>
        <v>3</v>
      </c>
      <c r="C88" t="str">
        <f>Buildings!C89</f>
        <v>Malcolm to Leonora</v>
      </c>
      <c r="D88" s="204">
        <f>'DORC build-up'!I32</f>
        <v>1.5</v>
      </c>
      <c r="E88" s="197">
        <v>0</v>
      </c>
      <c r="F88" s="197">
        <v>0</v>
      </c>
      <c r="G88" s="197">
        <v>0</v>
      </c>
      <c r="H88" s="197">
        <v>0</v>
      </c>
      <c r="I88" s="197">
        <v>0</v>
      </c>
      <c r="J88" s="269">
        <f t="shared" si="19"/>
        <v>246178.69250625002</v>
      </c>
      <c r="K88" s="269">
        <f t="shared" si="20"/>
        <v>185796.69688125001</v>
      </c>
      <c r="L88" s="269">
        <f t="shared" si="21"/>
        <v>106386.33875625</v>
      </c>
      <c r="M88" s="269">
        <f t="shared" si="22"/>
        <v>41287.493756250005</v>
      </c>
      <c r="N88" s="269">
        <f t="shared" si="23"/>
        <v>40309.832587500008</v>
      </c>
      <c r="O88" s="200">
        <f t="shared" si="25"/>
        <v>0</v>
      </c>
      <c r="P88" s="200">
        <f t="shared" si="26"/>
        <v>0</v>
      </c>
      <c r="Q88" s="200">
        <f t="shared" si="27"/>
        <v>0</v>
      </c>
      <c r="R88" s="200">
        <f t="shared" si="28"/>
        <v>0</v>
      </c>
      <c r="S88" s="200">
        <f t="shared" si="29"/>
        <v>0</v>
      </c>
      <c r="T88" s="187">
        <f t="shared" si="30"/>
        <v>0</v>
      </c>
    </row>
    <row r="89" spans="1:20" ht="13.9" x14ac:dyDescent="0.4">
      <c r="A89" s="12" t="str">
        <f>Buildings!A90</f>
        <v>LBL</v>
      </c>
      <c r="B89" s="12">
        <f>Buildings!B90</f>
        <v>3</v>
      </c>
      <c r="C89" t="str">
        <f>Buildings!C90</f>
        <v>Leonora</v>
      </c>
      <c r="D89" s="204">
        <f>'DORC build-up'!I33</f>
        <v>1.5</v>
      </c>
      <c r="E89" s="197">
        <v>0</v>
      </c>
      <c r="F89" s="197">
        <v>0</v>
      </c>
      <c r="G89" s="197">
        <v>0</v>
      </c>
      <c r="H89" s="197">
        <v>0</v>
      </c>
      <c r="I89" s="197">
        <v>0</v>
      </c>
      <c r="J89" s="269">
        <f t="shared" si="19"/>
        <v>246178.69250625002</v>
      </c>
      <c r="K89" s="269">
        <f t="shared" si="20"/>
        <v>185796.69688125001</v>
      </c>
      <c r="L89" s="269">
        <f t="shared" si="21"/>
        <v>106386.33875625</v>
      </c>
      <c r="M89" s="269">
        <f t="shared" si="22"/>
        <v>41287.493756250005</v>
      </c>
      <c r="N89" s="269">
        <f t="shared" si="23"/>
        <v>40309.832587500008</v>
      </c>
      <c r="O89" s="200">
        <f t="shared" si="25"/>
        <v>0</v>
      </c>
      <c r="P89" s="200">
        <f t="shared" si="26"/>
        <v>0</v>
      </c>
      <c r="Q89" s="200">
        <f t="shared" si="27"/>
        <v>0</v>
      </c>
      <c r="R89" s="200">
        <f t="shared" si="28"/>
        <v>0</v>
      </c>
      <c r="S89" s="200">
        <f t="shared" si="29"/>
        <v>0</v>
      </c>
      <c r="T89" s="187">
        <f t="shared" si="30"/>
        <v>0</v>
      </c>
    </row>
    <row r="90" spans="1:20" ht="13.9" x14ac:dyDescent="0.4">
      <c r="A90" s="12" t="str">
        <f>Buildings!A91</f>
        <v>EBL</v>
      </c>
      <c r="B90" s="12">
        <f>Buildings!B91</f>
        <v>4</v>
      </c>
      <c r="C90" t="str">
        <f>Buildings!C91</f>
        <v>West Kalgoorlie West to West Kalgoorlie South</v>
      </c>
      <c r="D90" s="204">
        <f>'DORC build-up'!I34</f>
        <v>1.5</v>
      </c>
      <c r="E90" s="197">
        <v>0</v>
      </c>
      <c r="F90" s="197">
        <v>0</v>
      </c>
      <c r="G90" s="197">
        <v>0</v>
      </c>
      <c r="H90" s="197">
        <v>1</v>
      </c>
      <c r="I90" s="197">
        <v>0</v>
      </c>
      <c r="J90" s="269">
        <f t="shared" si="19"/>
        <v>246178.69250625002</v>
      </c>
      <c r="K90" s="269">
        <f t="shared" si="20"/>
        <v>185796.69688125001</v>
      </c>
      <c r="L90" s="269">
        <f t="shared" si="21"/>
        <v>106386.33875625</v>
      </c>
      <c r="M90" s="269">
        <f t="shared" si="22"/>
        <v>41287.493756250005</v>
      </c>
      <c r="N90" s="269">
        <f t="shared" si="23"/>
        <v>40309.832587500008</v>
      </c>
      <c r="O90" s="200">
        <f t="shared" si="25"/>
        <v>0</v>
      </c>
      <c r="P90" s="200">
        <f t="shared" si="26"/>
        <v>0</v>
      </c>
      <c r="Q90" s="200">
        <f t="shared" si="27"/>
        <v>0</v>
      </c>
      <c r="R90" s="200">
        <f t="shared" si="28"/>
        <v>61931.240634375004</v>
      </c>
      <c r="S90" s="200">
        <f t="shared" si="29"/>
        <v>0</v>
      </c>
      <c r="T90" s="187">
        <f t="shared" si="30"/>
        <v>61931.240634375004</v>
      </c>
    </row>
    <row r="91" spans="1:20" ht="13.9" x14ac:dyDescent="0.4">
      <c r="A91" s="12" t="str">
        <f>Buildings!A92</f>
        <v>EBL</v>
      </c>
      <c r="B91" s="12">
        <f>Buildings!B92</f>
        <v>4</v>
      </c>
      <c r="C91" t="str">
        <f>Buildings!C92</f>
        <v>West Kalgoorlie to West Kalgoorlie South</v>
      </c>
      <c r="D91" s="204">
        <f>'DORC build-up'!I35</f>
        <v>1.5</v>
      </c>
      <c r="E91" s="197">
        <v>0</v>
      </c>
      <c r="F91" s="197">
        <v>0</v>
      </c>
      <c r="G91" s="197">
        <v>0</v>
      </c>
      <c r="H91" s="197">
        <v>0</v>
      </c>
      <c r="I91" s="197">
        <v>0</v>
      </c>
      <c r="J91" s="269">
        <f t="shared" si="19"/>
        <v>246178.69250625002</v>
      </c>
      <c r="K91" s="269">
        <f t="shared" si="20"/>
        <v>185796.69688125001</v>
      </c>
      <c r="L91" s="269">
        <f t="shared" si="21"/>
        <v>106386.33875625</v>
      </c>
      <c r="M91" s="269">
        <f t="shared" si="22"/>
        <v>41287.493756250005</v>
      </c>
      <c r="N91" s="269">
        <f t="shared" si="23"/>
        <v>40309.832587500008</v>
      </c>
      <c r="O91" s="200">
        <f t="shared" si="25"/>
        <v>0</v>
      </c>
      <c r="P91" s="200">
        <f t="shared" si="26"/>
        <v>0</v>
      </c>
      <c r="Q91" s="200">
        <f t="shared" si="27"/>
        <v>0</v>
      </c>
      <c r="R91" s="200">
        <f t="shared" si="28"/>
        <v>0</v>
      </c>
      <c r="S91" s="200">
        <f t="shared" si="29"/>
        <v>0</v>
      </c>
      <c r="T91" s="187">
        <f t="shared" si="30"/>
        <v>0</v>
      </c>
    </row>
    <row r="92" spans="1:20" ht="13.9" x14ac:dyDescent="0.4">
      <c r="A92" s="12" t="str">
        <f>Buildings!A93</f>
        <v>EBL</v>
      </c>
      <c r="B92" s="12">
        <f>Buildings!B93</f>
        <v>5</v>
      </c>
      <c r="C92" t="str">
        <f>Buildings!C93</f>
        <v>West Kalgoorlie South to Hampton Terminal</v>
      </c>
      <c r="D92" s="204">
        <f>'DORC build-up'!I36</f>
        <v>1.5</v>
      </c>
      <c r="E92" s="197">
        <v>0</v>
      </c>
      <c r="F92" s="197">
        <v>0</v>
      </c>
      <c r="G92" s="197">
        <v>0</v>
      </c>
      <c r="H92" s="197">
        <v>0</v>
      </c>
      <c r="I92" s="197">
        <v>0</v>
      </c>
      <c r="J92" s="269">
        <f t="shared" si="19"/>
        <v>246178.69250625002</v>
      </c>
      <c r="K92" s="269">
        <f t="shared" si="20"/>
        <v>185796.69688125001</v>
      </c>
      <c r="L92" s="269">
        <f t="shared" si="21"/>
        <v>106386.33875625</v>
      </c>
      <c r="M92" s="269">
        <f t="shared" si="22"/>
        <v>41287.493756250005</v>
      </c>
      <c r="N92" s="269">
        <f t="shared" si="23"/>
        <v>40309.832587500008</v>
      </c>
      <c r="O92" s="200">
        <f t="shared" si="25"/>
        <v>0</v>
      </c>
      <c r="P92" s="200">
        <f t="shared" si="26"/>
        <v>0</v>
      </c>
      <c r="Q92" s="200">
        <f t="shared" si="27"/>
        <v>0</v>
      </c>
      <c r="R92" s="200">
        <f t="shared" si="28"/>
        <v>0</v>
      </c>
      <c r="S92" s="200">
        <f t="shared" si="29"/>
        <v>0</v>
      </c>
      <c r="T92" s="187">
        <f t="shared" si="30"/>
        <v>0</v>
      </c>
    </row>
    <row r="93" spans="1:20" ht="13.9" x14ac:dyDescent="0.4">
      <c r="A93" s="12" t="str">
        <f>Buildings!A94</f>
        <v>EBL</v>
      </c>
      <c r="B93" s="12">
        <f>Buildings!B94</f>
        <v>5</v>
      </c>
      <c r="C93" t="str">
        <f>Buildings!C94</f>
        <v>Hampton Terminal</v>
      </c>
      <c r="D93" s="204">
        <f>'DORC build-up'!I37</f>
        <v>1.5</v>
      </c>
      <c r="E93" s="197">
        <v>0</v>
      </c>
      <c r="F93" s="197">
        <v>0</v>
      </c>
      <c r="G93" s="197">
        <v>0</v>
      </c>
      <c r="H93" s="197">
        <v>0</v>
      </c>
      <c r="I93" s="197">
        <v>0</v>
      </c>
      <c r="J93" s="269">
        <f t="shared" si="19"/>
        <v>246178.69250625002</v>
      </c>
      <c r="K93" s="269">
        <f t="shared" si="20"/>
        <v>185796.69688125001</v>
      </c>
      <c r="L93" s="269">
        <f t="shared" si="21"/>
        <v>106386.33875625</v>
      </c>
      <c r="M93" s="269">
        <f t="shared" si="22"/>
        <v>41287.493756250005</v>
      </c>
      <c r="N93" s="269">
        <f t="shared" si="23"/>
        <v>40309.832587500008</v>
      </c>
      <c r="O93" s="200">
        <f t="shared" si="25"/>
        <v>0</v>
      </c>
      <c r="P93" s="200">
        <f t="shared" si="26"/>
        <v>0</v>
      </c>
      <c r="Q93" s="200">
        <f t="shared" si="27"/>
        <v>0</v>
      </c>
      <c r="R93" s="200">
        <f t="shared" si="28"/>
        <v>0</v>
      </c>
      <c r="S93" s="200">
        <f t="shared" si="29"/>
        <v>0</v>
      </c>
      <c r="T93" s="187">
        <f t="shared" si="30"/>
        <v>0</v>
      </c>
    </row>
    <row r="94" spans="1:20" ht="13.9" x14ac:dyDescent="0.4">
      <c r="A94" s="12" t="str">
        <f>Buildings!A95</f>
        <v>EBL</v>
      </c>
      <c r="B94" s="12">
        <f>Buildings!B95</f>
        <v>5</v>
      </c>
      <c r="C94" t="str">
        <f>Buildings!C95</f>
        <v>Hampton Terminal to Hampton</v>
      </c>
      <c r="D94" s="204">
        <f>'DORC build-up'!I38</f>
        <v>1.5</v>
      </c>
      <c r="E94" s="197">
        <v>0</v>
      </c>
      <c r="F94" s="197">
        <v>0</v>
      </c>
      <c r="G94" s="197">
        <v>0</v>
      </c>
      <c r="H94" s="197">
        <v>0</v>
      </c>
      <c r="I94" s="197">
        <v>1</v>
      </c>
      <c r="J94" s="269">
        <f t="shared" si="19"/>
        <v>246178.69250625002</v>
      </c>
      <c r="K94" s="269">
        <f t="shared" si="20"/>
        <v>185796.69688125001</v>
      </c>
      <c r="L94" s="269">
        <f t="shared" si="21"/>
        <v>106386.33875625</v>
      </c>
      <c r="M94" s="269">
        <f t="shared" si="22"/>
        <v>41287.493756250005</v>
      </c>
      <c r="N94" s="269">
        <f t="shared" si="23"/>
        <v>40309.832587500008</v>
      </c>
      <c r="O94" s="200">
        <f t="shared" si="25"/>
        <v>0</v>
      </c>
      <c r="P94" s="200">
        <f t="shared" si="26"/>
        <v>0</v>
      </c>
      <c r="Q94" s="200">
        <f t="shared" si="27"/>
        <v>0</v>
      </c>
      <c r="R94" s="200">
        <f t="shared" si="28"/>
        <v>0</v>
      </c>
      <c r="S94" s="200">
        <f t="shared" si="29"/>
        <v>60464.748881250009</v>
      </c>
      <c r="T94" s="187">
        <f t="shared" si="30"/>
        <v>60464.748881250009</v>
      </c>
    </row>
    <row r="95" spans="1:20" ht="13.9" x14ac:dyDescent="0.4">
      <c r="A95" s="12" t="str">
        <f>Buildings!A96</f>
        <v>EBL</v>
      </c>
      <c r="B95" s="12">
        <f>Buildings!B96</f>
        <v>5</v>
      </c>
      <c r="C95" t="str">
        <f>Buildings!C96</f>
        <v>Hampton</v>
      </c>
      <c r="D95" s="204">
        <f>'DORC build-up'!I39</f>
        <v>0</v>
      </c>
      <c r="E95" s="197">
        <v>0</v>
      </c>
      <c r="F95" s="197">
        <v>0</v>
      </c>
      <c r="G95" s="197">
        <v>0</v>
      </c>
      <c r="H95" s="197">
        <v>0</v>
      </c>
      <c r="I95" s="197">
        <v>0</v>
      </c>
      <c r="J95" s="269">
        <f t="shared" si="19"/>
        <v>246178.69250625002</v>
      </c>
      <c r="K95" s="269">
        <f t="shared" si="20"/>
        <v>185796.69688125001</v>
      </c>
      <c r="L95" s="269">
        <f t="shared" si="21"/>
        <v>106386.33875625</v>
      </c>
      <c r="M95" s="269">
        <f t="shared" si="22"/>
        <v>41287.493756250005</v>
      </c>
      <c r="N95" s="269">
        <f t="shared" si="23"/>
        <v>40309.832587500008</v>
      </c>
      <c r="O95" s="200">
        <f t="shared" si="25"/>
        <v>0</v>
      </c>
      <c r="P95" s="200">
        <f t="shared" si="26"/>
        <v>0</v>
      </c>
      <c r="Q95" s="200">
        <f t="shared" si="27"/>
        <v>0</v>
      </c>
      <c r="R95" s="200">
        <f t="shared" si="28"/>
        <v>0</v>
      </c>
      <c r="S95" s="200">
        <f t="shared" si="29"/>
        <v>0</v>
      </c>
      <c r="T95" s="187">
        <f t="shared" si="30"/>
        <v>0</v>
      </c>
    </row>
    <row r="96" spans="1:20" ht="13.9" x14ac:dyDescent="0.4">
      <c r="A96" s="12" t="str">
        <f>Buildings!A97</f>
        <v>EBL</v>
      </c>
      <c r="B96" s="12">
        <f>Buildings!B97</f>
        <v>5</v>
      </c>
      <c r="C96" t="str">
        <f>Buildings!C97</f>
        <v>Hampton to Kambalda</v>
      </c>
      <c r="D96" s="204">
        <f>'DORC build-up'!I40</f>
        <v>1.5</v>
      </c>
      <c r="E96" s="197">
        <v>0</v>
      </c>
      <c r="F96" s="197">
        <v>0</v>
      </c>
      <c r="G96" s="197">
        <v>0</v>
      </c>
      <c r="H96" s="197">
        <v>0</v>
      </c>
      <c r="I96" s="197">
        <v>0</v>
      </c>
      <c r="J96" s="269">
        <f t="shared" si="19"/>
        <v>246178.69250625002</v>
      </c>
      <c r="K96" s="269">
        <f t="shared" si="20"/>
        <v>185796.69688125001</v>
      </c>
      <c r="L96" s="269">
        <f t="shared" si="21"/>
        <v>106386.33875625</v>
      </c>
      <c r="M96" s="269">
        <f t="shared" si="22"/>
        <v>41287.493756250005</v>
      </c>
      <c r="N96" s="269">
        <f t="shared" si="23"/>
        <v>40309.832587500008</v>
      </c>
      <c r="O96" s="200">
        <f t="shared" si="25"/>
        <v>0</v>
      </c>
      <c r="P96" s="200">
        <f t="shared" si="26"/>
        <v>0</v>
      </c>
      <c r="Q96" s="200">
        <f t="shared" si="27"/>
        <v>0</v>
      </c>
      <c r="R96" s="200">
        <f t="shared" si="28"/>
        <v>0</v>
      </c>
      <c r="S96" s="200">
        <f t="shared" si="29"/>
        <v>0</v>
      </c>
      <c r="T96" s="187">
        <f t="shared" si="30"/>
        <v>0</v>
      </c>
    </row>
    <row r="97" spans="1:20" ht="13.9" x14ac:dyDescent="0.4">
      <c r="A97" s="12" t="str">
        <f>Buildings!A98</f>
        <v>EBL</v>
      </c>
      <c r="B97" s="12">
        <f>Buildings!B98</f>
        <v>5</v>
      </c>
      <c r="C97" t="str">
        <f>Buildings!C98</f>
        <v>Kambalda to Salmon Gums</v>
      </c>
      <c r="D97" s="204">
        <f>'DORC build-up'!I41</f>
        <v>1.5</v>
      </c>
      <c r="E97" s="197">
        <v>0</v>
      </c>
      <c r="F97" s="197">
        <v>2</v>
      </c>
      <c r="G97" s="197">
        <v>2</v>
      </c>
      <c r="H97" s="197">
        <v>0</v>
      </c>
      <c r="I97" s="197">
        <v>3</v>
      </c>
      <c r="J97" s="269">
        <f t="shared" si="19"/>
        <v>246178.69250625002</v>
      </c>
      <c r="K97" s="269">
        <f t="shared" si="20"/>
        <v>185796.69688125001</v>
      </c>
      <c r="L97" s="269">
        <f t="shared" si="21"/>
        <v>106386.33875625</v>
      </c>
      <c r="M97" s="269">
        <f t="shared" si="22"/>
        <v>41287.493756250005</v>
      </c>
      <c r="N97" s="269">
        <f t="shared" si="23"/>
        <v>40309.832587500008</v>
      </c>
      <c r="O97" s="200">
        <f t="shared" si="25"/>
        <v>0</v>
      </c>
      <c r="P97" s="200">
        <f t="shared" si="26"/>
        <v>557390.09064375004</v>
      </c>
      <c r="Q97" s="200">
        <f t="shared" si="27"/>
        <v>319159.01626875001</v>
      </c>
      <c r="R97" s="200">
        <f t="shared" si="28"/>
        <v>0</v>
      </c>
      <c r="S97" s="200">
        <f t="shared" si="29"/>
        <v>181394.24664375003</v>
      </c>
      <c r="T97" s="187">
        <f t="shared" si="30"/>
        <v>1057943.35355625</v>
      </c>
    </row>
    <row r="98" spans="1:20" ht="13.9" x14ac:dyDescent="0.4">
      <c r="A98" s="12" t="str">
        <f>Buildings!A99</f>
        <v>EBL</v>
      </c>
      <c r="B98" s="12">
        <f>Buildings!B99</f>
        <v>5</v>
      </c>
      <c r="C98" t="str">
        <f>Buildings!C99</f>
        <v>Salmon Gums to Esperance</v>
      </c>
      <c r="D98" s="204">
        <f>'DORC build-up'!I42</f>
        <v>1.5</v>
      </c>
      <c r="E98" s="197">
        <v>0</v>
      </c>
      <c r="F98" s="197">
        <v>0</v>
      </c>
      <c r="G98" s="197">
        <v>0</v>
      </c>
      <c r="H98" s="197">
        <v>1</v>
      </c>
      <c r="I98" s="197">
        <v>4</v>
      </c>
      <c r="J98" s="269">
        <f t="shared" si="19"/>
        <v>246178.69250625002</v>
      </c>
      <c r="K98" s="269">
        <f t="shared" si="20"/>
        <v>185796.69688125001</v>
      </c>
      <c r="L98" s="269">
        <f t="shared" si="21"/>
        <v>106386.33875625</v>
      </c>
      <c r="M98" s="269">
        <f t="shared" si="22"/>
        <v>41287.493756250005</v>
      </c>
      <c r="N98" s="269">
        <f t="shared" si="23"/>
        <v>40309.832587500008</v>
      </c>
      <c r="O98" s="200">
        <f t="shared" si="25"/>
        <v>0</v>
      </c>
      <c r="P98" s="200">
        <f t="shared" si="26"/>
        <v>0</v>
      </c>
      <c r="Q98" s="200">
        <f t="shared" si="27"/>
        <v>0</v>
      </c>
      <c r="R98" s="200">
        <f t="shared" si="28"/>
        <v>61931.240634375004</v>
      </c>
      <c r="S98" s="200">
        <f t="shared" si="29"/>
        <v>241858.99552500003</v>
      </c>
      <c r="T98" s="187">
        <f t="shared" si="30"/>
        <v>303790.23615937505</v>
      </c>
    </row>
    <row r="99" spans="1:20" ht="13.9" x14ac:dyDescent="0.4">
      <c r="A99" s="12" t="str">
        <f>Buildings!A100</f>
        <v>EBL</v>
      </c>
      <c r="B99" s="12">
        <f>Buildings!B100</f>
        <v>5</v>
      </c>
      <c r="C99" t="str">
        <f>Buildings!C100</f>
        <v>Esperance</v>
      </c>
      <c r="D99" s="204">
        <f>'DORC build-up'!I43</f>
        <v>0</v>
      </c>
      <c r="E99" s="197">
        <v>0</v>
      </c>
      <c r="F99" s="197">
        <v>0</v>
      </c>
      <c r="G99" s="197">
        <v>0</v>
      </c>
      <c r="H99" s="197">
        <v>0</v>
      </c>
      <c r="I99" s="197">
        <v>0</v>
      </c>
      <c r="J99" s="269">
        <f t="shared" si="19"/>
        <v>246178.69250625002</v>
      </c>
      <c r="K99" s="269">
        <f t="shared" si="20"/>
        <v>185796.69688125001</v>
      </c>
      <c r="L99" s="269">
        <f t="shared" si="21"/>
        <v>106386.33875625</v>
      </c>
      <c r="M99" s="269">
        <f t="shared" si="22"/>
        <v>41287.493756250005</v>
      </c>
      <c r="N99" s="269">
        <f t="shared" si="23"/>
        <v>40309.832587500008</v>
      </c>
      <c r="O99" s="200">
        <f t="shared" si="25"/>
        <v>0</v>
      </c>
      <c r="P99" s="200">
        <f t="shared" si="26"/>
        <v>0</v>
      </c>
      <c r="Q99" s="200">
        <f t="shared" si="27"/>
        <v>0</v>
      </c>
      <c r="R99" s="200">
        <f t="shared" si="28"/>
        <v>0</v>
      </c>
      <c r="S99" s="200">
        <f t="shared" si="29"/>
        <v>0</v>
      </c>
      <c r="T99" s="187">
        <f t="shared" si="30"/>
        <v>0</v>
      </c>
    </row>
    <row r="100" spans="1:20" ht="13.9" x14ac:dyDescent="0.4">
      <c r="A100" s="12" t="str">
        <f>Buildings!A101</f>
        <v>EBL</v>
      </c>
      <c r="B100" s="12">
        <f>Buildings!B101</f>
        <v>5</v>
      </c>
      <c r="C100" t="str">
        <f>Buildings!C101</f>
        <v>Esperance to Esperance Wharf</v>
      </c>
      <c r="D100" s="204">
        <f>'DORC build-up'!I44</f>
        <v>1.5</v>
      </c>
      <c r="E100" s="197">
        <v>0</v>
      </c>
      <c r="F100" s="197">
        <v>0</v>
      </c>
      <c r="G100" s="197">
        <v>2</v>
      </c>
      <c r="H100" s="197">
        <v>0</v>
      </c>
      <c r="I100" s="197">
        <v>0</v>
      </c>
      <c r="J100" s="269">
        <f t="shared" si="19"/>
        <v>246178.69250625002</v>
      </c>
      <c r="K100" s="269">
        <f t="shared" si="20"/>
        <v>185796.69688125001</v>
      </c>
      <c r="L100" s="269">
        <f t="shared" si="21"/>
        <v>106386.33875625</v>
      </c>
      <c r="M100" s="269">
        <f t="shared" si="22"/>
        <v>41287.493756250005</v>
      </c>
      <c r="N100" s="269">
        <f t="shared" si="23"/>
        <v>40309.832587500008</v>
      </c>
      <c r="O100" s="200">
        <f t="shared" si="25"/>
        <v>0</v>
      </c>
      <c r="P100" s="200">
        <f t="shared" si="26"/>
        <v>0</v>
      </c>
      <c r="Q100" s="200">
        <f t="shared" si="27"/>
        <v>319159.01626875001</v>
      </c>
      <c r="R100" s="200">
        <f t="shared" si="28"/>
        <v>0</v>
      </c>
      <c r="S100" s="200">
        <f t="shared" si="29"/>
        <v>0</v>
      </c>
      <c r="T100" s="187">
        <f t="shared" si="30"/>
        <v>319159.01626875001</v>
      </c>
    </row>
    <row r="101" spans="1:20" ht="13.9" x14ac:dyDescent="0.4">
      <c r="A101" s="12" t="str">
        <f>Buildings!A102</f>
        <v>EBL</v>
      </c>
      <c r="B101" s="12">
        <f>Buildings!B102</f>
        <v>5</v>
      </c>
      <c r="C101" t="str">
        <f>Buildings!C102</f>
        <v>Esperance Wharf</v>
      </c>
      <c r="D101" s="204">
        <f>'DORC build-up'!I45</f>
        <v>1.5</v>
      </c>
      <c r="E101" s="197">
        <v>0</v>
      </c>
      <c r="F101" s="197">
        <v>0</v>
      </c>
      <c r="G101" s="197">
        <v>0</v>
      </c>
      <c r="H101" s="197">
        <v>0</v>
      </c>
      <c r="I101" s="197">
        <v>0</v>
      </c>
      <c r="J101" s="269">
        <f t="shared" si="19"/>
        <v>246178.69250625002</v>
      </c>
      <c r="K101" s="269">
        <f t="shared" si="20"/>
        <v>185796.69688125001</v>
      </c>
      <c r="L101" s="269">
        <f t="shared" si="21"/>
        <v>106386.33875625</v>
      </c>
      <c r="M101" s="269">
        <f t="shared" si="22"/>
        <v>41287.493756250005</v>
      </c>
      <c r="N101" s="269">
        <f t="shared" si="23"/>
        <v>40309.832587500008</v>
      </c>
      <c r="O101" s="200">
        <f t="shared" si="25"/>
        <v>0</v>
      </c>
      <c r="P101" s="200">
        <f t="shared" si="26"/>
        <v>0</v>
      </c>
      <c r="Q101" s="200">
        <f t="shared" si="27"/>
        <v>0</v>
      </c>
      <c r="R101" s="200">
        <f t="shared" si="28"/>
        <v>0</v>
      </c>
      <c r="S101" s="200">
        <f t="shared" si="29"/>
        <v>0</v>
      </c>
      <c r="T101" s="187">
        <f t="shared" si="30"/>
        <v>0</v>
      </c>
    </row>
    <row r="102" spans="1:20" ht="13.9" x14ac:dyDescent="0.4">
      <c r="A102" s="12" t="str">
        <f>Buildings!A103</f>
        <v>EBL</v>
      </c>
      <c r="B102" s="12">
        <f>Buildings!B103</f>
        <v>6</v>
      </c>
      <c r="C102" t="str">
        <f>Buildings!C103</f>
        <v>Kambalda to Redmine</v>
      </c>
      <c r="D102" s="204">
        <f>'DORC build-up'!I46</f>
        <v>1.5</v>
      </c>
      <c r="E102" s="197">
        <v>0</v>
      </c>
      <c r="F102" s="197">
        <v>0</v>
      </c>
      <c r="G102" s="197">
        <v>0</v>
      </c>
      <c r="H102" s="197">
        <v>0</v>
      </c>
      <c r="I102" s="197">
        <v>1</v>
      </c>
      <c r="J102" s="269">
        <f t="shared" si="19"/>
        <v>246178.69250625002</v>
      </c>
      <c r="K102" s="269">
        <f t="shared" si="20"/>
        <v>185796.69688125001</v>
      </c>
      <c r="L102" s="269">
        <f t="shared" si="21"/>
        <v>106386.33875625</v>
      </c>
      <c r="M102" s="269">
        <f t="shared" si="22"/>
        <v>41287.493756250005</v>
      </c>
      <c r="N102" s="269">
        <f t="shared" si="23"/>
        <v>40309.832587500008</v>
      </c>
      <c r="O102" s="200">
        <f t="shared" si="25"/>
        <v>0</v>
      </c>
      <c r="P102" s="200">
        <f t="shared" si="26"/>
        <v>0</v>
      </c>
      <c r="Q102" s="200">
        <f t="shared" si="27"/>
        <v>0</v>
      </c>
      <c r="R102" s="200">
        <f t="shared" si="28"/>
        <v>0</v>
      </c>
      <c r="S102" s="200">
        <f t="shared" si="29"/>
        <v>60464.748881250009</v>
      </c>
      <c r="T102" s="187">
        <f t="shared" si="30"/>
        <v>60464.748881250009</v>
      </c>
    </row>
    <row r="103" spans="1:20" ht="13.9" x14ac:dyDescent="0.4">
      <c r="A103" s="12" t="str">
        <f>Buildings!A104</f>
        <v>Sidings &amp; Other</v>
      </c>
      <c r="B103" s="12">
        <f>Buildings!B104</f>
        <v>7</v>
      </c>
      <c r="C103" t="str">
        <f>Buildings!C104</f>
        <v>Cockburn North to Robb Jetty (SG)</v>
      </c>
      <c r="D103" s="204">
        <f>'DORC build-up'!I47</f>
        <v>1</v>
      </c>
      <c r="E103" s="197">
        <v>1</v>
      </c>
      <c r="F103" s="197">
        <v>5</v>
      </c>
      <c r="G103" s="197">
        <v>2</v>
      </c>
      <c r="H103" s="197">
        <v>1</v>
      </c>
      <c r="I103" s="197">
        <v>1</v>
      </c>
      <c r="J103" s="269">
        <f t="shared" si="19"/>
        <v>246178.69250625002</v>
      </c>
      <c r="K103" s="269">
        <f t="shared" si="20"/>
        <v>185796.69688125001</v>
      </c>
      <c r="L103" s="269">
        <f t="shared" si="21"/>
        <v>106386.33875625</v>
      </c>
      <c r="M103" s="269">
        <f t="shared" si="22"/>
        <v>41287.493756250005</v>
      </c>
      <c r="N103" s="269">
        <f t="shared" si="23"/>
        <v>40309.832587500008</v>
      </c>
      <c r="O103" s="200">
        <f t="shared" si="25"/>
        <v>246178.69250625002</v>
      </c>
      <c r="P103" s="200">
        <f t="shared" si="26"/>
        <v>928983.48440625006</v>
      </c>
      <c r="Q103" s="200">
        <f t="shared" si="27"/>
        <v>212772.6775125</v>
      </c>
      <c r="R103" s="200">
        <f t="shared" si="28"/>
        <v>41287.493756250005</v>
      </c>
      <c r="S103" s="200">
        <f t="shared" si="29"/>
        <v>40309.832587500008</v>
      </c>
      <c r="T103" s="187">
        <f t="shared" si="30"/>
        <v>1469532.1807687501</v>
      </c>
    </row>
    <row r="104" spans="1:20" ht="13.9" x14ac:dyDescent="0.4">
      <c r="A104" s="12" t="str">
        <f>Buildings!A105</f>
        <v>CBH Sidings SG</v>
      </c>
      <c r="B104" s="12">
        <f>Buildings!B105</f>
        <v>8</v>
      </c>
      <c r="C104" t="str">
        <f>Buildings!C105</f>
        <v>Avon Yard</v>
      </c>
      <c r="D104" s="204">
        <f>'DORC build-up'!I48</f>
        <v>1.3</v>
      </c>
      <c r="E104" s="197">
        <v>0</v>
      </c>
      <c r="F104" s="197">
        <v>0</v>
      </c>
      <c r="G104" s="197">
        <v>0</v>
      </c>
      <c r="H104" s="197">
        <v>0</v>
      </c>
      <c r="I104" s="197">
        <v>0</v>
      </c>
      <c r="J104" s="269">
        <f t="shared" si="19"/>
        <v>246178.69250625002</v>
      </c>
      <c r="K104" s="269">
        <f t="shared" si="20"/>
        <v>185796.69688125001</v>
      </c>
      <c r="L104" s="269">
        <f t="shared" si="21"/>
        <v>106386.33875625</v>
      </c>
      <c r="M104" s="269">
        <f t="shared" si="22"/>
        <v>41287.493756250005</v>
      </c>
      <c r="N104" s="269">
        <f t="shared" si="23"/>
        <v>40309.832587500008</v>
      </c>
      <c r="O104" s="200">
        <f t="shared" si="25"/>
        <v>0</v>
      </c>
      <c r="P104" s="200">
        <f t="shared" si="26"/>
        <v>0</v>
      </c>
      <c r="Q104" s="200">
        <f t="shared" si="27"/>
        <v>0</v>
      </c>
      <c r="R104" s="200">
        <f t="shared" si="28"/>
        <v>0</v>
      </c>
      <c r="S104" s="200">
        <f t="shared" si="29"/>
        <v>0</v>
      </c>
      <c r="T104" s="187">
        <f t="shared" si="30"/>
        <v>0</v>
      </c>
    </row>
    <row r="105" spans="1:20" ht="13.9" x14ac:dyDescent="0.4">
      <c r="A105" s="12" t="str">
        <f>Buildings!A106</f>
        <v>CBH Sidings SG</v>
      </c>
      <c r="B105" s="12">
        <f>Buildings!B106</f>
        <v>8</v>
      </c>
      <c r="C105" t="str">
        <f>Buildings!C106</f>
        <v>Bodallin</v>
      </c>
      <c r="D105" s="204">
        <f>'DORC build-up'!I49</f>
        <v>1.4</v>
      </c>
      <c r="E105" s="197">
        <v>0</v>
      </c>
      <c r="F105" s="197">
        <v>0</v>
      </c>
      <c r="G105" s="197">
        <v>0</v>
      </c>
      <c r="H105" s="197">
        <v>0</v>
      </c>
      <c r="I105" s="197">
        <v>0</v>
      </c>
      <c r="J105" s="269">
        <f t="shared" si="19"/>
        <v>246178.69250625002</v>
      </c>
      <c r="K105" s="269">
        <f t="shared" si="20"/>
        <v>185796.69688125001</v>
      </c>
      <c r="L105" s="269">
        <f t="shared" si="21"/>
        <v>106386.33875625</v>
      </c>
      <c r="M105" s="269">
        <f t="shared" si="22"/>
        <v>41287.493756250005</v>
      </c>
      <c r="N105" s="269">
        <f t="shared" si="23"/>
        <v>40309.832587500008</v>
      </c>
      <c r="O105" s="200">
        <f t="shared" si="25"/>
        <v>0</v>
      </c>
      <c r="P105" s="200">
        <f t="shared" si="26"/>
        <v>0</v>
      </c>
      <c r="Q105" s="200">
        <f t="shared" si="27"/>
        <v>0</v>
      </c>
      <c r="R105" s="200">
        <f t="shared" si="28"/>
        <v>0</v>
      </c>
      <c r="S105" s="200">
        <f t="shared" si="29"/>
        <v>0</v>
      </c>
      <c r="T105" s="187">
        <f t="shared" si="30"/>
        <v>0</v>
      </c>
    </row>
    <row r="106" spans="1:20" ht="13.9" x14ac:dyDescent="0.4">
      <c r="A106" s="12" t="str">
        <f>Buildings!A107</f>
        <v>CBH Sidings SG</v>
      </c>
      <c r="B106" s="12">
        <f>Buildings!B107</f>
        <v>8</v>
      </c>
      <c r="C106" t="str">
        <f>Buildings!C107</f>
        <v>Burracoppin</v>
      </c>
      <c r="D106" s="204">
        <f>'DORC build-up'!I50</f>
        <v>1.4</v>
      </c>
      <c r="E106" s="197">
        <v>0</v>
      </c>
      <c r="F106" s="197">
        <v>0</v>
      </c>
      <c r="G106" s="197">
        <v>0</v>
      </c>
      <c r="H106" s="197">
        <v>0</v>
      </c>
      <c r="I106" s="197">
        <v>0</v>
      </c>
      <c r="J106" s="269">
        <f t="shared" si="19"/>
        <v>246178.69250625002</v>
      </c>
      <c r="K106" s="269">
        <f t="shared" si="20"/>
        <v>185796.69688125001</v>
      </c>
      <c r="L106" s="269">
        <f t="shared" si="21"/>
        <v>106386.33875625</v>
      </c>
      <c r="M106" s="269">
        <f t="shared" si="22"/>
        <v>41287.493756250005</v>
      </c>
      <c r="N106" s="269">
        <f t="shared" si="23"/>
        <v>40309.832587500008</v>
      </c>
      <c r="O106" s="200">
        <f t="shared" si="25"/>
        <v>0</v>
      </c>
      <c r="P106" s="200">
        <f t="shared" si="26"/>
        <v>0</v>
      </c>
      <c r="Q106" s="200">
        <f t="shared" si="27"/>
        <v>0</v>
      </c>
      <c r="R106" s="200">
        <f t="shared" si="28"/>
        <v>0</v>
      </c>
      <c r="S106" s="200">
        <f t="shared" si="29"/>
        <v>0</v>
      </c>
      <c r="T106" s="187">
        <f t="shared" si="30"/>
        <v>0</v>
      </c>
    </row>
    <row r="107" spans="1:20" ht="13.9" x14ac:dyDescent="0.4">
      <c r="A107" s="12" t="str">
        <f>Buildings!A108</f>
        <v>CBH Sidings SG</v>
      </c>
      <c r="B107" s="12">
        <f>Buildings!B108</f>
        <v>8</v>
      </c>
      <c r="C107" t="str">
        <f>Buildings!C108</f>
        <v>Carrabin</v>
      </c>
      <c r="D107" s="204">
        <f>'DORC build-up'!I51</f>
        <v>1.4</v>
      </c>
      <c r="E107" s="197">
        <v>0</v>
      </c>
      <c r="F107" s="197">
        <v>0</v>
      </c>
      <c r="G107" s="197">
        <v>0</v>
      </c>
      <c r="H107" s="197">
        <v>0</v>
      </c>
      <c r="I107" s="197">
        <v>0</v>
      </c>
      <c r="J107" s="269">
        <f t="shared" si="19"/>
        <v>246178.69250625002</v>
      </c>
      <c r="K107" s="269">
        <f t="shared" si="20"/>
        <v>185796.69688125001</v>
      </c>
      <c r="L107" s="269">
        <f t="shared" si="21"/>
        <v>106386.33875625</v>
      </c>
      <c r="M107" s="269">
        <f t="shared" si="22"/>
        <v>41287.493756250005</v>
      </c>
      <c r="N107" s="269">
        <f t="shared" si="23"/>
        <v>40309.832587500008</v>
      </c>
      <c r="O107" s="200">
        <f t="shared" si="25"/>
        <v>0</v>
      </c>
      <c r="P107" s="200">
        <f t="shared" si="26"/>
        <v>0</v>
      </c>
      <c r="Q107" s="200">
        <f t="shared" si="27"/>
        <v>0</v>
      </c>
      <c r="R107" s="200">
        <f t="shared" si="28"/>
        <v>0</v>
      </c>
      <c r="S107" s="200">
        <f t="shared" si="29"/>
        <v>0</v>
      </c>
      <c r="T107" s="187">
        <f t="shared" si="30"/>
        <v>0</v>
      </c>
    </row>
    <row r="108" spans="1:20" ht="13.9" x14ac:dyDescent="0.4">
      <c r="A108" s="12" t="str">
        <f>Buildings!A109</f>
        <v>CBH Sidings SG</v>
      </c>
      <c r="B108" s="12">
        <f>Buildings!B109</f>
        <v>8</v>
      </c>
      <c r="C108" t="str">
        <f>Buildings!C109</f>
        <v>Cunderdin</v>
      </c>
      <c r="D108" s="204">
        <f>'DORC build-up'!I52</f>
        <v>1.3</v>
      </c>
      <c r="E108" s="197">
        <v>0</v>
      </c>
      <c r="F108" s="197">
        <v>0</v>
      </c>
      <c r="G108" s="197">
        <v>0</v>
      </c>
      <c r="H108" s="197">
        <v>0</v>
      </c>
      <c r="I108" s="197">
        <v>0</v>
      </c>
      <c r="J108" s="269">
        <f t="shared" si="19"/>
        <v>246178.69250625002</v>
      </c>
      <c r="K108" s="269">
        <f t="shared" si="20"/>
        <v>185796.69688125001</v>
      </c>
      <c r="L108" s="269">
        <f t="shared" si="21"/>
        <v>106386.33875625</v>
      </c>
      <c r="M108" s="269">
        <f t="shared" si="22"/>
        <v>41287.493756250005</v>
      </c>
      <c r="N108" s="269">
        <f t="shared" si="23"/>
        <v>40309.832587500008</v>
      </c>
      <c r="O108" s="200">
        <f t="shared" si="25"/>
        <v>0</v>
      </c>
      <c r="P108" s="200">
        <f t="shared" si="26"/>
        <v>0</v>
      </c>
      <c r="Q108" s="200">
        <f t="shared" si="27"/>
        <v>0</v>
      </c>
      <c r="R108" s="200">
        <f t="shared" si="28"/>
        <v>0</v>
      </c>
      <c r="S108" s="200">
        <f t="shared" si="29"/>
        <v>0</v>
      </c>
      <c r="T108" s="187">
        <f t="shared" si="30"/>
        <v>0</v>
      </c>
    </row>
    <row r="109" spans="1:20" ht="13.9" x14ac:dyDescent="0.4">
      <c r="A109" s="12" t="str">
        <f>Buildings!A110</f>
        <v>CBH Sidings SG</v>
      </c>
      <c r="B109" s="12">
        <f>Buildings!B110</f>
        <v>8</v>
      </c>
      <c r="C109" t="str">
        <f>Buildings!C110</f>
        <v>Doodlakine</v>
      </c>
      <c r="D109" s="204">
        <f>'DORC build-up'!I53</f>
        <v>1.3</v>
      </c>
      <c r="E109" s="197">
        <v>0</v>
      </c>
      <c r="F109" s="197">
        <v>0</v>
      </c>
      <c r="G109" s="197">
        <v>0</v>
      </c>
      <c r="H109" s="197">
        <v>0</v>
      </c>
      <c r="I109" s="197">
        <v>0</v>
      </c>
      <c r="J109" s="269">
        <f t="shared" si="19"/>
        <v>246178.69250625002</v>
      </c>
      <c r="K109" s="269">
        <f t="shared" si="20"/>
        <v>185796.69688125001</v>
      </c>
      <c r="L109" s="269">
        <f t="shared" si="21"/>
        <v>106386.33875625</v>
      </c>
      <c r="M109" s="269">
        <f t="shared" si="22"/>
        <v>41287.493756250005</v>
      </c>
      <c r="N109" s="269">
        <f t="shared" si="23"/>
        <v>40309.832587500008</v>
      </c>
      <c r="O109" s="200">
        <f t="shared" si="25"/>
        <v>0</v>
      </c>
      <c r="P109" s="200">
        <f t="shared" si="26"/>
        <v>0</v>
      </c>
      <c r="Q109" s="200">
        <f t="shared" si="27"/>
        <v>0</v>
      </c>
      <c r="R109" s="200">
        <f t="shared" si="28"/>
        <v>0</v>
      </c>
      <c r="S109" s="200">
        <f t="shared" si="29"/>
        <v>0</v>
      </c>
      <c r="T109" s="187">
        <f t="shared" si="30"/>
        <v>0</v>
      </c>
    </row>
    <row r="110" spans="1:20" ht="13.9" x14ac:dyDescent="0.4">
      <c r="A110" s="12" t="str">
        <f>Buildings!A111</f>
        <v>CBH Sidings SG</v>
      </c>
      <c r="B110" s="12">
        <f>Buildings!B111</f>
        <v>8</v>
      </c>
      <c r="C110" t="str">
        <f>Buildings!C111</f>
        <v>Grass Patch</v>
      </c>
      <c r="D110" s="204">
        <f>'DORC build-up'!I54</f>
        <v>1.5</v>
      </c>
      <c r="E110" s="197">
        <v>0</v>
      </c>
      <c r="F110" s="197">
        <v>0</v>
      </c>
      <c r="G110" s="197">
        <v>0</v>
      </c>
      <c r="H110" s="197">
        <v>0</v>
      </c>
      <c r="I110" s="197">
        <v>0</v>
      </c>
      <c r="J110" s="269">
        <f t="shared" si="19"/>
        <v>246178.69250625002</v>
      </c>
      <c r="K110" s="269">
        <f t="shared" si="20"/>
        <v>185796.69688125001</v>
      </c>
      <c r="L110" s="269">
        <f t="shared" si="21"/>
        <v>106386.33875625</v>
      </c>
      <c r="M110" s="269">
        <f t="shared" si="22"/>
        <v>41287.493756250005</v>
      </c>
      <c r="N110" s="269">
        <f t="shared" si="23"/>
        <v>40309.832587500008</v>
      </c>
      <c r="O110" s="200">
        <f t="shared" si="25"/>
        <v>0</v>
      </c>
      <c r="P110" s="200">
        <f t="shared" si="26"/>
        <v>0</v>
      </c>
      <c r="Q110" s="200">
        <f t="shared" si="27"/>
        <v>0</v>
      </c>
      <c r="R110" s="200">
        <f t="shared" si="28"/>
        <v>0</v>
      </c>
      <c r="S110" s="200">
        <f t="shared" si="29"/>
        <v>0</v>
      </c>
      <c r="T110" s="187">
        <f t="shared" si="30"/>
        <v>0</v>
      </c>
    </row>
    <row r="111" spans="1:20" ht="13.9" x14ac:dyDescent="0.4">
      <c r="A111" s="12" t="str">
        <f>Buildings!A112</f>
        <v>CBH Sidings SG</v>
      </c>
      <c r="B111" s="12">
        <f>Buildings!B112</f>
        <v>8</v>
      </c>
      <c r="C111" t="str">
        <f>Buildings!C112</f>
        <v>Grass Valley</v>
      </c>
      <c r="D111" s="204">
        <f>'DORC build-up'!I55</f>
        <v>1.3</v>
      </c>
      <c r="E111" s="197">
        <v>0</v>
      </c>
      <c r="F111" s="197">
        <v>0</v>
      </c>
      <c r="G111" s="197">
        <v>0</v>
      </c>
      <c r="H111" s="197">
        <v>0</v>
      </c>
      <c r="I111" s="197">
        <v>0</v>
      </c>
      <c r="J111" s="269">
        <f t="shared" si="19"/>
        <v>246178.69250625002</v>
      </c>
      <c r="K111" s="269">
        <f t="shared" si="20"/>
        <v>185796.69688125001</v>
      </c>
      <c r="L111" s="269">
        <f t="shared" si="21"/>
        <v>106386.33875625</v>
      </c>
      <c r="M111" s="269">
        <f t="shared" si="22"/>
        <v>41287.493756250005</v>
      </c>
      <c r="N111" s="269">
        <f t="shared" si="23"/>
        <v>40309.832587500008</v>
      </c>
      <c r="O111" s="200">
        <f t="shared" si="25"/>
        <v>0</v>
      </c>
      <c r="P111" s="200">
        <f t="shared" si="26"/>
        <v>0</v>
      </c>
      <c r="Q111" s="200">
        <f t="shared" si="27"/>
        <v>0</v>
      </c>
      <c r="R111" s="200">
        <f t="shared" si="28"/>
        <v>0</v>
      </c>
      <c r="S111" s="200">
        <f t="shared" si="29"/>
        <v>0</v>
      </c>
      <c r="T111" s="187">
        <f t="shared" si="30"/>
        <v>0</v>
      </c>
    </row>
    <row r="112" spans="1:20" ht="13.9" x14ac:dyDescent="0.4">
      <c r="A112" s="12" t="str">
        <f>Buildings!A113</f>
        <v>CBH Sidings SG</v>
      </c>
      <c r="B112" s="12">
        <f>Buildings!B113</f>
        <v>8</v>
      </c>
      <c r="C112" t="str">
        <f>Buildings!C113</f>
        <v>Hines Hill</v>
      </c>
      <c r="D112" s="204">
        <f>'DORC build-up'!I56</f>
        <v>1.3</v>
      </c>
      <c r="E112" s="197">
        <v>0</v>
      </c>
      <c r="F112" s="197">
        <v>0</v>
      </c>
      <c r="G112" s="197">
        <v>0</v>
      </c>
      <c r="H112" s="197">
        <v>0</v>
      </c>
      <c r="I112" s="197">
        <v>0</v>
      </c>
      <c r="J112" s="269">
        <f t="shared" si="19"/>
        <v>246178.69250625002</v>
      </c>
      <c r="K112" s="269">
        <f t="shared" si="20"/>
        <v>185796.69688125001</v>
      </c>
      <c r="L112" s="269">
        <f t="shared" si="21"/>
        <v>106386.33875625</v>
      </c>
      <c r="M112" s="269">
        <f t="shared" si="22"/>
        <v>41287.493756250005</v>
      </c>
      <c r="N112" s="269">
        <f t="shared" si="23"/>
        <v>40309.832587500008</v>
      </c>
      <c r="O112" s="200">
        <f t="shared" si="25"/>
        <v>0</v>
      </c>
      <c r="P112" s="200">
        <f t="shared" si="26"/>
        <v>0</v>
      </c>
      <c r="Q112" s="200">
        <f t="shared" si="27"/>
        <v>0</v>
      </c>
      <c r="R112" s="200">
        <f t="shared" si="28"/>
        <v>0</v>
      </c>
      <c r="S112" s="200">
        <f t="shared" si="29"/>
        <v>0</v>
      </c>
      <c r="T112" s="187">
        <f t="shared" si="30"/>
        <v>0</v>
      </c>
    </row>
    <row r="113" spans="1:20" ht="13.9" x14ac:dyDescent="0.4">
      <c r="A113" s="12" t="str">
        <f>Buildings!A114</f>
        <v>CBH Sidings SG</v>
      </c>
      <c r="B113" s="12">
        <f>Buildings!B114</f>
        <v>8</v>
      </c>
      <c r="C113" t="str">
        <f>Buildings!C114</f>
        <v>Kellerberrin</v>
      </c>
      <c r="D113" s="204">
        <f>'DORC build-up'!I57</f>
        <v>1.3</v>
      </c>
      <c r="E113" s="197">
        <v>0</v>
      </c>
      <c r="F113" s="197">
        <v>0</v>
      </c>
      <c r="G113" s="197">
        <v>0</v>
      </c>
      <c r="H113" s="197">
        <v>0</v>
      </c>
      <c r="I113" s="197">
        <v>0</v>
      </c>
      <c r="J113" s="269">
        <f t="shared" si="19"/>
        <v>246178.69250625002</v>
      </c>
      <c r="K113" s="269">
        <f t="shared" si="20"/>
        <v>185796.69688125001</v>
      </c>
      <c r="L113" s="269">
        <f t="shared" si="21"/>
        <v>106386.33875625</v>
      </c>
      <c r="M113" s="269">
        <f t="shared" si="22"/>
        <v>41287.493756250005</v>
      </c>
      <c r="N113" s="269">
        <f t="shared" si="23"/>
        <v>40309.832587500008</v>
      </c>
      <c r="O113" s="200">
        <f t="shared" si="25"/>
        <v>0</v>
      </c>
      <c r="P113" s="200">
        <f t="shared" si="26"/>
        <v>0</v>
      </c>
      <c r="Q113" s="200">
        <f t="shared" si="27"/>
        <v>0</v>
      </c>
      <c r="R113" s="200">
        <f t="shared" si="28"/>
        <v>0</v>
      </c>
      <c r="S113" s="200">
        <f t="shared" si="29"/>
        <v>0</v>
      </c>
      <c r="T113" s="187">
        <f t="shared" si="30"/>
        <v>0</v>
      </c>
    </row>
    <row r="114" spans="1:20" ht="13.9" x14ac:dyDescent="0.4">
      <c r="A114" s="12" t="str">
        <f>Buildings!A115</f>
        <v>CBH Sidings SG</v>
      </c>
      <c r="B114" s="12">
        <f>Buildings!B115</f>
        <v>8</v>
      </c>
      <c r="C114" t="str">
        <f>Buildings!C115</f>
        <v>Meckering</v>
      </c>
      <c r="D114" s="204">
        <f>'DORC build-up'!I58</f>
        <v>1.3</v>
      </c>
      <c r="E114" s="197">
        <v>0</v>
      </c>
      <c r="F114" s="197">
        <v>0</v>
      </c>
      <c r="G114" s="197">
        <v>0</v>
      </c>
      <c r="H114" s="197">
        <v>0</v>
      </c>
      <c r="I114" s="197">
        <v>0</v>
      </c>
      <c r="J114" s="269">
        <f t="shared" si="19"/>
        <v>246178.69250625002</v>
      </c>
      <c r="K114" s="269">
        <f t="shared" si="20"/>
        <v>185796.69688125001</v>
      </c>
      <c r="L114" s="269">
        <f t="shared" si="21"/>
        <v>106386.33875625</v>
      </c>
      <c r="M114" s="269">
        <f t="shared" si="22"/>
        <v>41287.493756250005</v>
      </c>
      <c r="N114" s="269">
        <f t="shared" si="23"/>
        <v>40309.832587500008</v>
      </c>
      <c r="O114" s="200">
        <f t="shared" si="25"/>
        <v>0</v>
      </c>
      <c r="P114" s="200">
        <f t="shared" si="26"/>
        <v>0</v>
      </c>
      <c r="Q114" s="200">
        <f t="shared" si="27"/>
        <v>0</v>
      </c>
      <c r="R114" s="200">
        <f t="shared" si="28"/>
        <v>0</v>
      </c>
      <c r="S114" s="200">
        <f t="shared" si="29"/>
        <v>0</v>
      </c>
      <c r="T114" s="187">
        <f t="shared" si="30"/>
        <v>0</v>
      </c>
    </row>
    <row r="115" spans="1:20" ht="13.9" x14ac:dyDescent="0.4">
      <c r="A115" s="12" t="str">
        <f>Buildings!A116</f>
        <v>CBH Sidings SG</v>
      </c>
      <c r="B115" s="12">
        <f>Buildings!B116</f>
        <v>8</v>
      </c>
      <c r="C115" t="str">
        <f>Buildings!C116</f>
        <v>Merredin</v>
      </c>
      <c r="D115" s="204">
        <f>'DORC build-up'!I59</f>
        <v>1.3</v>
      </c>
      <c r="E115" s="197">
        <v>0</v>
      </c>
      <c r="F115" s="197">
        <v>0</v>
      </c>
      <c r="G115" s="197">
        <v>0</v>
      </c>
      <c r="H115" s="197">
        <v>0</v>
      </c>
      <c r="I115" s="197">
        <v>0</v>
      </c>
      <c r="J115" s="269">
        <f t="shared" si="19"/>
        <v>246178.69250625002</v>
      </c>
      <c r="K115" s="269">
        <f t="shared" si="20"/>
        <v>185796.69688125001</v>
      </c>
      <c r="L115" s="269">
        <f t="shared" si="21"/>
        <v>106386.33875625</v>
      </c>
      <c r="M115" s="269">
        <f t="shared" si="22"/>
        <v>41287.493756250005</v>
      </c>
      <c r="N115" s="269">
        <f t="shared" si="23"/>
        <v>40309.832587500008</v>
      </c>
      <c r="O115" s="200">
        <f t="shared" si="25"/>
        <v>0</v>
      </c>
      <c r="P115" s="200">
        <f t="shared" si="26"/>
        <v>0</v>
      </c>
      <c r="Q115" s="200">
        <f t="shared" si="27"/>
        <v>0</v>
      </c>
      <c r="R115" s="200">
        <f t="shared" si="28"/>
        <v>0</v>
      </c>
      <c r="S115" s="200">
        <f t="shared" si="29"/>
        <v>0</v>
      </c>
      <c r="T115" s="187">
        <f t="shared" si="30"/>
        <v>0</v>
      </c>
    </row>
    <row r="116" spans="1:20" ht="13.9" x14ac:dyDescent="0.4">
      <c r="A116" s="12" t="str">
        <f>Buildings!A117</f>
        <v>CBH Sidings SG</v>
      </c>
      <c r="B116" s="12">
        <f>Buildings!B117</f>
        <v>8</v>
      </c>
      <c r="C116" t="str">
        <f>Buildings!C117</f>
        <v>Moorine Rock</v>
      </c>
      <c r="D116" s="204">
        <f>'DORC build-up'!I60</f>
        <v>1.4</v>
      </c>
      <c r="E116" s="197">
        <v>0</v>
      </c>
      <c r="F116" s="197">
        <v>0</v>
      </c>
      <c r="G116" s="197">
        <v>0</v>
      </c>
      <c r="H116" s="197">
        <v>0</v>
      </c>
      <c r="I116" s="197">
        <v>0</v>
      </c>
      <c r="J116" s="269">
        <f t="shared" si="19"/>
        <v>246178.69250625002</v>
      </c>
      <c r="K116" s="269">
        <f t="shared" si="20"/>
        <v>185796.69688125001</v>
      </c>
      <c r="L116" s="269">
        <f t="shared" si="21"/>
        <v>106386.33875625</v>
      </c>
      <c r="M116" s="269">
        <f t="shared" si="22"/>
        <v>41287.493756250005</v>
      </c>
      <c r="N116" s="269">
        <f t="shared" si="23"/>
        <v>40309.832587500008</v>
      </c>
      <c r="O116" s="200">
        <f t="shared" si="25"/>
        <v>0</v>
      </c>
      <c r="P116" s="200">
        <f t="shared" si="26"/>
        <v>0</v>
      </c>
      <c r="Q116" s="200">
        <f t="shared" si="27"/>
        <v>0</v>
      </c>
      <c r="R116" s="200">
        <f t="shared" si="28"/>
        <v>0</v>
      </c>
      <c r="S116" s="200">
        <f t="shared" si="29"/>
        <v>0</v>
      </c>
      <c r="T116" s="187">
        <f t="shared" si="30"/>
        <v>0</v>
      </c>
    </row>
    <row r="117" spans="1:20" ht="13.9" x14ac:dyDescent="0.4">
      <c r="A117" s="12" t="str">
        <f>Buildings!A118</f>
        <v>CBH Sidings SG</v>
      </c>
      <c r="B117" s="12">
        <f>Buildings!B118</f>
        <v>8</v>
      </c>
      <c r="C117" t="str">
        <f>Buildings!C118</f>
        <v>Salmon Gums</v>
      </c>
      <c r="D117" s="204">
        <f>'DORC build-up'!I61</f>
        <v>1.5</v>
      </c>
      <c r="E117" s="197">
        <v>0</v>
      </c>
      <c r="F117" s="197">
        <v>0</v>
      </c>
      <c r="G117" s="197">
        <v>0</v>
      </c>
      <c r="H117" s="197">
        <v>0</v>
      </c>
      <c r="I117" s="197">
        <v>0</v>
      </c>
      <c r="J117" s="269">
        <f t="shared" si="19"/>
        <v>246178.69250625002</v>
      </c>
      <c r="K117" s="269">
        <f t="shared" si="20"/>
        <v>185796.69688125001</v>
      </c>
      <c r="L117" s="269">
        <f t="shared" si="21"/>
        <v>106386.33875625</v>
      </c>
      <c r="M117" s="269">
        <f t="shared" si="22"/>
        <v>41287.493756250005</v>
      </c>
      <c r="N117" s="269">
        <f t="shared" si="23"/>
        <v>40309.832587500008</v>
      </c>
      <c r="O117" s="200">
        <f t="shared" si="25"/>
        <v>0</v>
      </c>
      <c r="P117" s="200">
        <f t="shared" si="26"/>
        <v>0</v>
      </c>
      <c r="Q117" s="200">
        <f t="shared" si="27"/>
        <v>0</v>
      </c>
      <c r="R117" s="200">
        <f t="shared" si="28"/>
        <v>0</v>
      </c>
      <c r="S117" s="200">
        <f t="shared" si="29"/>
        <v>0</v>
      </c>
      <c r="T117" s="187">
        <f t="shared" si="30"/>
        <v>0</v>
      </c>
    </row>
    <row r="118" spans="1:20" ht="13.9" x14ac:dyDescent="0.4">
      <c r="A118" s="12" t="str">
        <f>Buildings!A119</f>
        <v>CBH Sidings SG</v>
      </c>
      <c r="B118" s="12">
        <f>Buildings!B119</f>
        <v>8</v>
      </c>
      <c r="C118" t="str">
        <f>Buildings!C119</f>
        <v>Southern Cross</v>
      </c>
      <c r="D118" s="204">
        <f>'DORC build-up'!I62</f>
        <v>1.4</v>
      </c>
      <c r="E118" s="197">
        <v>0</v>
      </c>
      <c r="F118" s="197">
        <v>0</v>
      </c>
      <c r="G118" s="197">
        <v>0</v>
      </c>
      <c r="H118" s="197">
        <v>0</v>
      </c>
      <c r="I118" s="197">
        <v>0</v>
      </c>
      <c r="J118" s="269">
        <f t="shared" si="19"/>
        <v>246178.69250625002</v>
      </c>
      <c r="K118" s="269">
        <f t="shared" si="20"/>
        <v>185796.69688125001</v>
      </c>
      <c r="L118" s="269">
        <f t="shared" si="21"/>
        <v>106386.33875625</v>
      </c>
      <c r="M118" s="269">
        <f t="shared" si="22"/>
        <v>41287.493756250005</v>
      </c>
      <c r="N118" s="269">
        <f t="shared" si="23"/>
        <v>40309.832587500008</v>
      </c>
      <c r="O118" s="200">
        <f t="shared" si="25"/>
        <v>0</v>
      </c>
      <c r="P118" s="200">
        <f t="shared" si="26"/>
        <v>0</v>
      </c>
      <c r="Q118" s="200">
        <f t="shared" si="27"/>
        <v>0</v>
      </c>
      <c r="R118" s="200">
        <f t="shared" si="28"/>
        <v>0</v>
      </c>
      <c r="S118" s="200">
        <f t="shared" si="29"/>
        <v>0</v>
      </c>
      <c r="T118" s="187">
        <f t="shared" si="30"/>
        <v>0</v>
      </c>
    </row>
    <row r="119" spans="1:20" ht="13.9" x14ac:dyDescent="0.4">
      <c r="A119" s="12" t="str">
        <f>Buildings!A120</f>
        <v>CBH Sidings SG</v>
      </c>
      <c r="B119" s="12">
        <f>Buildings!B120</f>
        <v>8</v>
      </c>
      <c r="C119" t="str">
        <f>Buildings!C120</f>
        <v>Tammin</v>
      </c>
      <c r="D119" s="204">
        <f>'DORC build-up'!I63</f>
        <v>1.3</v>
      </c>
      <c r="E119" s="197">
        <v>0</v>
      </c>
      <c r="F119" s="197">
        <v>0</v>
      </c>
      <c r="G119" s="197">
        <v>0</v>
      </c>
      <c r="H119" s="197">
        <v>0</v>
      </c>
      <c r="I119" s="197">
        <v>0</v>
      </c>
      <c r="J119" s="269">
        <f t="shared" si="19"/>
        <v>246178.69250625002</v>
      </c>
      <c r="K119" s="269">
        <f t="shared" si="20"/>
        <v>185796.69688125001</v>
      </c>
      <c r="L119" s="269">
        <f t="shared" si="21"/>
        <v>106386.33875625</v>
      </c>
      <c r="M119" s="269">
        <f t="shared" si="22"/>
        <v>41287.493756250005</v>
      </c>
      <c r="N119" s="269">
        <f t="shared" si="23"/>
        <v>40309.832587500008</v>
      </c>
      <c r="O119" s="200">
        <f t="shared" si="25"/>
        <v>0</v>
      </c>
      <c r="P119" s="200">
        <f t="shared" si="26"/>
        <v>0</v>
      </c>
      <c r="Q119" s="200">
        <f t="shared" si="27"/>
        <v>0</v>
      </c>
      <c r="R119" s="200">
        <f t="shared" si="28"/>
        <v>0</v>
      </c>
      <c r="S119" s="200">
        <f t="shared" si="29"/>
        <v>0</v>
      </c>
      <c r="T119" s="187">
        <f t="shared" si="30"/>
        <v>0</v>
      </c>
    </row>
    <row r="120" spans="1:20" ht="13.9" x14ac:dyDescent="0.4">
      <c r="A120" s="12" t="str">
        <f>Buildings!A121</f>
        <v>Sidings &amp; Other</v>
      </c>
      <c r="B120" s="12">
        <f>Buildings!B121</f>
        <v>9</v>
      </c>
      <c r="C120" t="str">
        <f>Buildings!C121</f>
        <v>Esperance Industrial Road</v>
      </c>
      <c r="D120" s="204">
        <f>'DORC build-up'!I64</f>
        <v>1.5</v>
      </c>
      <c r="E120" s="197">
        <v>0</v>
      </c>
      <c r="F120" s="197">
        <v>0</v>
      </c>
      <c r="G120" s="197">
        <v>0</v>
      </c>
      <c r="H120" s="197">
        <v>0</v>
      </c>
      <c r="I120" s="197">
        <v>0</v>
      </c>
      <c r="J120" s="269">
        <f t="shared" si="19"/>
        <v>246178.69250625002</v>
      </c>
      <c r="K120" s="269">
        <f t="shared" si="20"/>
        <v>185796.69688125001</v>
      </c>
      <c r="L120" s="269">
        <f t="shared" si="21"/>
        <v>106386.33875625</v>
      </c>
      <c r="M120" s="269">
        <f t="shared" si="22"/>
        <v>41287.493756250005</v>
      </c>
      <c r="N120" s="269">
        <f t="shared" si="23"/>
        <v>40309.832587500008</v>
      </c>
      <c r="O120" s="200">
        <f t="shared" si="25"/>
        <v>0</v>
      </c>
      <c r="P120" s="200">
        <f t="shared" si="26"/>
        <v>0</v>
      </c>
      <c r="Q120" s="200">
        <f t="shared" si="27"/>
        <v>0</v>
      </c>
      <c r="R120" s="200">
        <f t="shared" si="28"/>
        <v>0</v>
      </c>
      <c r="S120" s="200">
        <f t="shared" si="29"/>
        <v>0</v>
      </c>
      <c r="T120" s="187">
        <f t="shared" si="30"/>
        <v>0</v>
      </c>
    </row>
    <row r="121" spans="1:20" ht="13.9" x14ac:dyDescent="0.4">
      <c r="A121" s="12" t="str">
        <f>Buildings!A122</f>
        <v>Sidings &amp; Other</v>
      </c>
      <c r="B121" s="12">
        <f>Buildings!B122</f>
        <v>9</v>
      </c>
      <c r="C121" t="str">
        <f>Buildings!C122</f>
        <v>West Kalgoorlie Industrial Road</v>
      </c>
      <c r="D121" s="204">
        <f>'DORC build-up'!I65</f>
        <v>1.4</v>
      </c>
      <c r="E121" s="197">
        <v>0</v>
      </c>
      <c r="F121" s="197">
        <v>0</v>
      </c>
      <c r="G121" s="197">
        <v>0</v>
      </c>
      <c r="H121" s="197">
        <v>0</v>
      </c>
      <c r="I121" s="197">
        <v>0</v>
      </c>
      <c r="J121" s="269">
        <f t="shared" si="19"/>
        <v>246178.69250625002</v>
      </c>
      <c r="K121" s="269">
        <f t="shared" si="20"/>
        <v>185796.69688125001</v>
      </c>
      <c r="L121" s="269">
        <f t="shared" si="21"/>
        <v>106386.33875625</v>
      </c>
      <c r="M121" s="269">
        <f t="shared" si="22"/>
        <v>41287.493756250005</v>
      </c>
      <c r="N121" s="269">
        <f t="shared" si="23"/>
        <v>40309.832587500008</v>
      </c>
      <c r="O121" s="200">
        <f t="shared" si="25"/>
        <v>0</v>
      </c>
      <c r="P121" s="200">
        <f t="shared" si="26"/>
        <v>0</v>
      </c>
      <c r="Q121" s="200">
        <f t="shared" si="27"/>
        <v>0</v>
      </c>
      <c r="R121" s="200">
        <f t="shared" si="28"/>
        <v>0</v>
      </c>
      <c r="S121" s="200">
        <f t="shared" si="29"/>
        <v>0</v>
      </c>
      <c r="T121" s="187">
        <f t="shared" si="30"/>
        <v>0</v>
      </c>
    </row>
    <row r="122" spans="1:20" ht="13.9" x14ac:dyDescent="0.4">
      <c r="A122" s="12" t="str">
        <f>Buildings!A123</f>
        <v>Sidings &amp; Other</v>
      </c>
      <c r="B122" s="12">
        <f>Buildings!B123</f>
        <v>9</v>
      </c>
      <c r="C122" t="str">
        <f>Buildings!C123</f>
        <v>Kewdale North Grid</v>
      </c>
      <c r="D122" s="204">
        <f>'DORC build-up'!I66</f>
        <v>1</v>
      </c>
      <c r="E122" s="197">
        <v>0</v>
      </c>
      <c r="F122" s="197">
        <v>0</v>
      </c>
      <c r="G122" s="197">
        <v>0</v>
      </c>
      <c r="H122" s="197">
        <v>0</v>
      </c>
      <c r="I122" s="197">
        <v>0</v>
      </c>
      <c r="J122" s="269">
        <f t="shared" si="19"/>
        <v>246178.69250625002</v>
      </c>
      <c r="K122" s="269">
        <f t="shared" si="20"/>
        <v>185796.69688125001</v>
      </c>
      <c r="L122" s="269">
        <f t="shared" si="21"/>
        <v>106386.33875625</v>
      </c>
      <c r="M122" s="269">
        <f t="shared" si="22"/>
        <v>41287.493756250005</v>
      </c>
      <c r="N122" s="269">
        <f t="shared" si="23"/>
        <v>40309.832587500008</v>
      </c>
      <c r="O122" s="200">
        <f t="shared" si="25"/>
        <v>0</v>
      </c>
      <c r="P122" s="200">
        <f t="shared" si="26"/>
        <v>0</v>
      </c>
      <c r="Q122" s="200">
        <f t="shared" si="27"/>
        <v>0</v>
      </c>
      <c r="R122" s="200">
        <f t="shared" si="28"/>
        <v>0</v>
      </c>
      <c r="S122" s="200">
        <f t="shared" si="29"/>
        <v>0</v>
      </c>
      <c r="T122" s="187">
        <f t="shared" si="30"/>
        <v>0</v>
      </c>
    </row>
    <row r="123" spans="1:20" ht="13.9" x14ac:dyDescent="0.4">
      <c r="A123" s="12" t="str">
        <f>Buildings!A124</f>
        <v>Sidings &amp; Other</v>
      </c>
      <c r="B123" s="12">
        <f>Buildings!B124</f>
        <v>9</v>
      </c>
      <c r="C123" t="str">
        <f>Buildings!C124</f>
        <v>Kewdale BP Loading Depot</v>
      </c>
      <c r="D123" s="204">
        <f>'DORC build-up'!I67</f>
        <v>1</v>
      </c>
      <c r="E123" s="197">
        <v>0</v>
      </c>
      <c r="F123" s="197">
        <v>0</v>
      </c>
      <c r="G123" s="197">
        <v>0</v>
      </c>
      <c r="H123" s="197">
        <v>0</v>
      </c>
      <c r="I123" s="197">
        <v>0</v>
      </c>
      <c r="J123" s="269">
        <f t="shared" si="19"/>
        <v>246178.69250625002</v>
      </c>
      <c r="K123" s="269">
        <f t="shared" si="20"/>
        <v>185796.69688125001</v>
      </c>
      <c r="L123" s="269">
        <f t="shared" si="21"/>
        <v>106386.33875625</v>
      </c>
      <c r="M123" s="269">
        <f t="shared" si="22"/>
        <v>41287.493756250005</v>
      </c>
      <c r="N123" s="269">
        <f t="shared" si="23"/>
        <v>40309.832587500008</v>
      </c>
      <c r="O123" s="200">
        <f t="shared" si="25"/>
        <v>0</v>
      </c>
      <c r="P123" s="200">
        <f t="shared" si="26"/>
        <v>0</v>
      </c>
      <c r="Q123" s="200">
        <f t="shared" si="27"/>
        <v>0</v>
      </c>
      <c r="R123" s="200">
        <f t="shared" si="28"/>
        <v>0</v>
      </c>
      <c r="S123" s="200">
        <f t="shared" si="29"/>
        <v>0</v>
      </c>
      <c r="T123" s="187">
        <f t="shared" si="30"/>
        <v>0</v>
      </c>
    </row>
    <row r="124" spans="1:20" ht="13.9" x14ac:dyDescent="0.4">
      <c r="A124" s="12" t="str">
        <f>Buildings!A125</f>
        <v>SWM</v>
      </c>
      <c r="B124" s="12">
        <f>Buildings!B125</f>
        <v>10</v>
      </c>
      <c r="C124" t="str">
        <f>Buildings!C125</f>
        <v>Kwinana</v>
      </c>
      <c r="D124" s="204">
        <f>'DORC build-up'!I68</f>
        <v>0</v>
      </c>
      <c r="E124" s="197">
        <v>0</v>
      </c>
      <c r="F124" s="197">
        <v>0</v>
      </c>
      <c r="G124" s="197">
        <v>0</v>
      </c>
      <c r="H124" s="197">
        <v>0</v>
      </c>
      <c r="I124" s="197">
        <v>0</v>
      </c>
      <c r="J124" s="269">
        <f t="shared" si="19"/>
        <v>246178.69250625002</v>
      </c>
      <c r="K124" s="269">
        <f t="shared" si="20"/>
        <v>185796.69688125001</v>
      </c>
      <c r="L124" s="269">
        <f t="shared" si="21"/>
        <v>106386.33875625</v>
      </c>
      <c r="M124" s="269">
        <f t="shared" si="22"/>
        <v>41287.493756250005</v>
      </c>
      <c r="N124" s="269">
        <f t="shared" si="23"/>
        <v>40309.832587500008</v>
      </c>
      <c r="O124" s="200">
        <f t="shared" si="25"/>
        <v>0</v>
      </c>
      <c r="P124" s="200">
        <f t="shared" si="26"/>
        <v>0</v>
      </c>
      <c r="Q124" s="200">
        <f t="shared" si="27"/>
        <v>0</v>
      </c>
      <c r="R124" s="200">
        <f t="shared" si="28"/>
        <v>0</v>
      </c>
      <c r="S124" s="200">
        <f t="shared" si="29"/>
        <v>0</v>
      </c>
      <c r="T124" s="187">
        <f t="shared" si="30"/>
        <v>0</v>
      </c>
    </row>
    <row r="125" spans="1:20" ht="13.9" x14ac:dyDescent="0.4">
      <c r="A125" s="12" t="str">
        <f>Buildings!A126</f>
        <v>SWM</v>
      </c>
      <c r="B125" s="12">
        <f>Buildings!B126</f>
        <v>10</v>
      </c>
      <c r="C125" t="str">
        <f>Buildings!C126</f>
        <v>Kwinana to Mundijong Junction</v>
      </c>
      <c r="D125" s="204">
        <f>'DORC build-up'!I69</f>
        <v>1.2</v>
      </c>
      <c r="E125" s="197">
        <v>0</v>
      </c>
      <c r="F125" s="197">
        <v>1</v>
      </c>
      <c r="G125" s="197">
        <v>0</v>
      </c>
      <c r="H125" s="197">
        <v>0</v>
      </c>
      <c r="I125" s="197">
        <v>2</v>
      </c>
      <c r="J125" s="269">
        <f t="shared" si="19"/>
        <v>246178.69250625002</v>
      </c>
      <c r="K125" s="269">
        <f t="shared" si="20"/>
        <v>185796.69688125001</v>
      </c>
      <c r="L125" s="269">
        <f t="shared" si="21"/>
        <v>106386.33875625</v>
      </c>
      <c r="M125" s="269">
        <f t="shared" si="22"/>
        <v>41287.493756250005</v>
      </c>
      <c r="N125" s="269">
        <f t="shared" si="23"/>
        <v>40309.832587500008</v>
      </c>
      <c r="O125" s="200">
        <f t="shared" si="25"/>
        <v>0</v>
      </c>
      <c r="P125" s="200">
        <f t="shared" si="26"/>
        <v>222956.0362575</v>
      </c>
      <c r="Q125" s="200">
        <f t="shared" si="27"/>
        <v>0</v>
      </c>
      <c r="R125" s="200">
        <f t="shared" si="28"/>
        <v>0</v>
      </c>
      <c r="S125" s="200">
        <f t="shared" si="29"/>
        <v>96743.598210000011</v>
      </c>
      <c r="T125" s="187">
        <f t="shared" si="30"/>
        <v>319699.63446750003</v>
      </c>
    </row>
    <row r="126" spans="1:20" ht="13.9" x14ac:dyDescent="0.4">
      <c r="A126" s="12" t="str">
        <f>Buildings!A127</f>
        <v>SWM</v>
      </c>
      <c r="B126" s="12">
        <f>Buildings!B127</f>
        <v>11</v>
      </c>
      <c r="C126" t="str">
        <f>Buildings!C127</f>
        <v>Mundijong Junction to Pinjarra</v>
      </c>
      <c r="D126" s="204">
        <f>'DORC build-up'!I70</f>
        <v>1.2</v>
      </c>
      <c r="E126" s="197">
        <v>0</v>
      </c>
      <c r="F126" s="197">
        <v>0</v>
      </c>
      <c r="G126" s="197">
        <v>5</v>
      </c>
      <c r="H126" s="197">
        <v>0</v>
      </c>
      <c r="I126" s="197">
        <v>0</v>
      </c>
      <c r="J126" s="269">
        <f t="shared" si="19"/>
        <v>246178.69250625002</v>
      </c>
      <c r="K126" s="269">
        <f t="shared" si="20"/>
        <v>185796.69688125001</v>
      </c>
      <c r="L126" s="269">
        <f t="shared" si="21"/>
        <v>106386.33875625</v>
      </c>
      <c r="M126" s="269">
        <f t="shared" si="22"/>
        <v>41287.493756250005</v>
      </c>
      <c r="N126" s="269">
        <f t="shared" si="23"/>
        <v>40309.832587500008</v>
      </c>
      <c r="O126" s="200">
        <f t="shared" si="25"/>
        <v>0</v>
      </c>
      <c r="P126" s="200">
        <f t="shared" si="26"/>
        <v>0</v>
      </c>
      <c r="Q126" s="200">
        <f t="shared" si="27"/>
        <v>638318.03253750002</v>
      </c>
      <c r="R126" s="200">
        <f t="shared" si="28"/>
        <v>0</v>
      </c>
      <c r="S126" s="200">
        <f t="shared" si="29"/>
        <v>0</v>
      </c>
      <c r="T126" s="187">
        <f t="shared" si="30"/>
        <v>638318.03253750002</v>
      </c>
    </row>
    <row r="127" spans="1:20" ht="13.9" x14ac:dyDescent="0.4">
      <c r="A127" s="12" t="str">
        <f>Buildings!A128</f>
        <v>SWM</v>
      </c>
      <c r="B127" s="12">
        <f>Buildings!B128</f>
        <v>11</v>
      </c>
      <c r="C127" t="str">
        <f>Buildings!C128</f>
        <v>Pinjarra to Pinjarra South</v>
      </c>
      <c r="D127" s="204">
        <f>'DORC build-up'!I71</f>
        <v>1.2</v>
      </c>
      <c r="E127" s="197">
        <v>0</v>
      </c>
      <c r="F127" s="197">
        <v>2</v>
      </c>
      <c r="G127" s="197">
        <v>0</v>
      </c>
      <c r="H127" s="197">
        <v>0</v>
      </c>
      <c r="I127" s="197">
        <v>0</v>
      </c>
      <c r="J127" s="269">
        <f t="shared" si="19"/>
        <v>246178.69250625002</v>
      </c>
      <c r="K127" s="269">
        <f t="shared" si="20"/>
        <v>185796.69688125001</v>
      </c>
      <c r="L127" s="269">
        <f t="shared" si="21"/>
        <v>106386.33875625</v>
      </c>
      <c r="M127" s="269">
        <f t="shared" si="22"/>
        <v>41287.493756250005</v>
      </c>
      <c r="N127" s="269">
        <f t="shared" si="23"/>
        <v>40309.832587500008</v>
      </c>
      <c r="O127" s="200">
        <f t="shared" si="25"/>
        <v>0</v>
      </c>
      <c r="P127" s="200">
        <f t="shared" si="26"/>
        <v>445912.07251500001</v>
      </c>
      <c r="Q127" s="200">
        <f t="shared" si="27"/>
        <v>0</v>
      </c>
      <c r="R127" s="200">
        <f t="shared" si="28"/>
        <v>0</v>
      </c>
      <c r="S127" s="200">
        <f t="shared" si="29"/>
        <v>0</v>
      </c>
      <c r="T127" s="187">
        <f t="shared" si="30"/>
        <v>445912.07251500001</v>
      </c>
    </row>
    <row r="128" spans="1:20" ht="13.9" x14ac:dyDescent="0.4">
      <c r="A128" s="12" t="str">
        <f>Buildings!A129</f>
        <v>SWM</v>
      </c>
      <c r="B128" s="12">
        <f>Buildings!B129</f>
        <v>11</v>
      </c>
      <c r="C128" t="str">
        <f>Buildings!C129</f>
        <v>Pinjarra South to Wagerup North</v>
      </c>
      <c r="D128" s="204">
        <f>'DORC build-up'!I72</f>
        <v>1.2</v>
      </c>
      <c r="E128" s="197">
        <v>0</v>
      </c>
      <c r="F128" s="197">
        <v>0</v>
      </c>
      <c r="G128" s="197">
        <v>0</v>
      </c>
      <c r="H128" s="197">
        <v>0</v>
      </c>
      <c r="I128" s="197">
        <v>0</v>
      </c>
      <c r="J128" s="269">
        <f t="shared" si="19"/>
        <v>246178.69250625002</v>
      </c>
      <c r="K128" s="269">
        <f t="shared" si="20"/>
        <v>185796.69688125001</v>
      </c>
      <c r="L128" s="269">
        <f t="shared" si="21"/>
        <v>106386.33875625</v>
      </c>
      <c r="M128" s="269">
        <f t="shared" si="22"/>
        <v>41287.493756250005</v>
      </c>
      <c r="N128" s="269">
        <f t="shared" si="23"/>
        <v>40309.832587500008</v>
      </c>
      <c r="O128" s="200">
        <f t="shared" si="25"/>
        <v>0</v>
      </c>
      <c r="P128" s="200">
        <f t="shared" si="26"/>
        <v>0</v>
      </c>
      <c r="Q128" s="200">
        <f t="shared" si="27"/>
        <v>0</v>
      </c>
      <c r="R128" s="200">
        <f t="shared" si="28"/>
        <v>0</v>
      </c>
      <c r="S128" s="200">
        <f t="shared" si="29"/>
        <v>0</v>
      </c>
      <c r="T128" s="187">
        <f t="shared" si="30"/>
        <v>0</v>
      </c>
    </row>
    <row r="129" spans="1:20" ht="13.9" x14ac:dyDescent="0.4">
      <c r="A129" s="12" t="str">
        <f>Buildings!A130</f>
        <v>SWM</v>
      </c>
      <c r="B129" s="12">
        <f>Buildings!B130</f>
        <v>11</v>
      </c>
      <c r="C129" t="str">
        <f>Buildings!C130</f>
        <v>Wagerup North to Wagerup South</v>
      </c>
      <c r="D129" s="204">
        <f>'DORC build-up'!I73</f>
        <v>1.2</v>
      </c>
      <c r="E129" s="197">
        <v>0</v>
      </c>
      <c r="F129" s="197">
        <v>0</v>
      </c>
      <c r="G129" s="197">
        <v>0</v>
      </c>
      <c r="H129" s="197">
        <v>0</v>
      </c>
      <c r="I129" s="197">
        <v>0</v>
      </c>
      <c r="J129" s="269">
        <f t="shared" si="19"/>
        <v>246178.69250625002</v>
      </c>
      <c r="K129" s="269">
        <f t="shared" si="20"/>
        <v>185796.69688125001</v>
      </c>
      <c r="L129" s="269">
        <f t="shared" si="21"/>
        <v>106386.33875625</v>
      </c>
      <c r="M129" s="269">
        <f t="shared" si="22"/>
        <v>41287.493756250005</v>
      </c>
      <c r="N129" s="269">
        <f t="shared" si="23"/>
        <v>40309.832587500008</v>
      </c>
      <c r="O129" s="200">
        <f t="shared" si="25"/>
        <v>0</v>
      </c>
      <c r="P129" s="200">
        <f t="shared" si="26"/>
        <v>0</v>
      </c>
      <c r="Q129" s="200">
        <f t="shared" si="27"/>
        <v>0</v>
      </c>
      <c r="R129" s="200">
        <f t="shared" si="28"/>
        <v>0</v>
      </c>
      <c r="S129" s="200">
        <f t="shared" si="29"/>
        <v>0</v>
      </c>
      <c r="T129" s="187">
        <f t="shared" si="30"/>
        <v>0</v>
      </c>
    </row>
    <row r="130" spans="1:20" ht="13.9" x14ac:dyDescent="0.4">
      <c r="A130" s="12" t="str">
        <f>Buildings!A131</f>
        <v>SWM</v>
      </c>
      <c r="B130" s="12">
        <f>Buildings!B131</f>
        <v>11</v>
      </c>
      <c r="C130" t="str">
        <f>Buildings!C131</f>
        <v>Wagerup South to Brunswick North</v>
      </c>
      <c r="D130" s="204">
        <f>'DORC build-up'!I74</f>
        <v>1.2</v>
      </c>
      <c r="E130" s="197">
        <v>1</v>
      </c>
      <c r="F130" s="197">
        <v>0</v>
      </c>
      <c r="G130" s="197">
        <v>3</v>
      </c>
      <c r="H130" s="197">
        <v>0</v>
      </c>
      <c r="I130" s="197">
        <v>0</v>
      </c>
      <c r="J130" s="269">
        <f t="shared" si="19"/>
        <v>246178.69250625002</v>
      </c>
      <c r="K130" s="269">
        <f t="shared" si="20"/>
        <v>185796.69688125001</v>
      </c>
      <c r="L130" s="269">
        <f t="shared" si="21"/>
        <v>106386.33875625</v>
      </c>
      <c r="M130" s="269">
        <f t="shared" si="22"/>
        <v>41287.493756250005</v>
      </c>
      <c r="N130" s="269">
        <f t="shared" si="23"/>
        <v>40309.832587500008</v>
      </c>
      <c r="O130" s="200">
        <f t="shared" si="25"/>
        <v>295414.43100750004</v>
      </c>
      <c r="P130" s="200">
        <f t="shared" si="26"/>
        <v>0</v>
      </c>
      <c r="Q130" s="200">
        <f t="shared" si="27"/>
        <v>382990.81952249998</v>
      </c>
      <c r="R130" s="200">
        <f t="shared" si="28"/>
        <v>0</v>
      </c>
      <c r="S130" s="200">
        <f t="shared" si="29"/>
        <v>0</v>
      </c>
      <c r="T130" s="187">
        <f t="shared" si="30"/>
        <v>678405.25053000008</v>
      </c>
    </row>
    <row r="131" spans="1:20" ht="13.9" x14ac:dyDescent="0.4">
      <c r="A131" s="12" t="str">
        <f>Buildings!A132</f>
        <v>SWM</v>
      </c>
      <c r="B131" s="12">
        <f>Buildings!B132</f>
        <v>11</v>
      </c>
      <c r="C131" t="str">
        <f>Buildings!C132</f>
        <v>Brunswick North to Brunswick Junction</v>
      </c>
      <c r="D131" s="204">
        <f>'DORC build-up'!I75</f>
        <v>1.2</v>
      </c>
      <c r="E131" s="197">
        <v>0</v>
      </c>
      <c r="F131" s="197">
        <v>0</v>
      </c>
      <c r="G131" s="197">
        <v>1</v>
      </c>
      <c r="H131" s="197">
        <v>0</v>
      </c>
      <c r="I131" s="197">
        <v>0</v>
      </c>
      <c r="J131" s="269">
        <f t="shared" si="19"/>
        <v>246178.69250625002</v>
      </c>
      <c r="K131" s="269">
        <f t="shared" si="20"/>
        <v>185796.69688125001</v>
      </c>
      <c r="L131" s="269">
        <f t="shared" si="21"/>
        <v>106386.33875625</v>
      </c>
      <c r="M131" s="269">
        <f t="shared" si="22"/>
        <v>41287.493756250005</v>
      </c>
      <c r="N131" s="269">
        <f t="shared" si="23"/>
        <v>40309.832587500008</v>
      </c>
      <c r="O131" s="200">
        <f t="shared" si="25"/>
        <v>0</v>
      </c>
      <c r="P131" s="200">
        <f t="shared" si="26"/>
        <v>0</v>
      </c>
      <c r="Q131" s="200">
        <f t="shared" si="27"/>
        <v>127663.60650749999</v>
      </c>
      <c r="R131" s="200">
        <f t="shared" si="28"/>
        <v>0</v>
      </c>
      <c r="S131" s="200">
        <f t="shared" si="29"/>
        <v>0</v>
      </c>
      <c r="T131" s="187">
        <f t="shared" si="30"/>
        <v>127663.60650749999</v>
      </c>
    </row>
    <row r="132" spans="1:20" ht="13.9" x14ac:dyDescent="0.4">
      <c r="A132" s="12" t="str">
        <f>Buildings!A133</f>
        <v>SWM</v>
      </c>
      <c r="B132" s="12">
        <f>Buildings!B133</f>
        <v>11</v>
      </c>
      <c r="C132" t="str">
        <f>Buildings!C133</f>
        <v>Brunswick Junction</v>
      </c>
      <c r="D132" s="204">
        <f>'DORC build-up'!I76</f>
        <v>0</v>
      </c>
      <c r="E132" s="197">
        <v>0</v>
      </c>
      <c r="F132" s="197">
        <v>0</v>
      </c>
      <c r="G132" s="197">
        <v>0</v>
      </c>
      <c r="H132" s="197">
        <v>0</v>
      </c>
      <c r="I132" s="197">
        <v>0</v>
      </c>
      <c r="J132" s="269">
        <f t="shared" si="19"/>
        <v>246178.69250625002</v>
      </c>
      <c r="K132" s="269">
        <f t="shared" si="20"/>
        <v>185796.69688125001</v>
      </c>
      <c r="L132" s="269">
        <f t="shared" si="21"/>
        <v>106386.33875625</v>
      </c>
      <c r="M132" s="269">
        <f t="shared" si="22"/>
        <v>41287.493756250005</v>
      </c>
      <c r="N132" s="269">
        <f t="shared" si="23"/>
        <v>40309.832587500008</v>
      </c>
      <c r="O132" s="200">
        <f t="shared" si="25"/>
        <v>0</v>
      </c>
      <c r="P132" s="200">
        <f t="shared" si="26"/>
        <v>0</v>
      </c>
      <c r="Q132" s="200">
        <f t="shared" si="27"/>
        <v>0</v>
      </c>
      <c r="R132" s="200">
        <f t="shared" si="28"/>
        <v>0</v>
      </c>
      <c r="S132" s="200">
        <f t="shared" si="29"/>
        <v>0</v>
      </c>
      <c r="T132" s="187">
        <f t="shared" si="30"/>
        <v>0</v>
      </c>
    </row>
    <row r="133" spans="1:20" ht="13.9" x14ac:dyDescent="0.4">
      <c r="A133" s="12" t="str">
        <f>Buildings!A134</f>
        <v>SWM</v>
      </c>
      <c r="B133" s="12">
        <f>Buildings!B134</f>
        <v>11</v>
      </c>
      <c r="C133" t="str">
        <f>Buildings!C134</f>
        <v>Brunswick Junction to Picton Junction</v>
      </c>
      <c r="D133" s="204">
        <f>'DORC build-up'!I77</f>
        <v>1.2</v>
      </c>
      <c r="E133" s="197">
        <v>0</v>
      </c>
      <c r="F133" s="197">
        <v>0</v>
      </c>
      <c r="G133" s="197">
        <v>2</v>
      </c>
      <c r="H133" s="197">
        <v>1</v>
      </c>
      <c r="I133" s="197">
        <v>2</v>
      </c>
      <c r="J133" s="269">
        <f t="shared" ref="J133:J196" si="31">H$14</f>
        <v>246178.69250625002</v>
      </c>
      <c r="K133" s="269">
        <f t="shared" ref="K133:K196" si="32">H$16</f>
        <v>185796.69688125001</v>
      </c>
      <c r="L133" s="269">
        <f t="shared" ref="L133:L196" si="33">H$18</f>
        <v>106386.33875625</v>
      </c>
      <c r="M133" s="269">
        <f t="shared" ref="M133:M196" si="34">H$20</f>
        <v>41287.493756250005</v>
      </c>
      <c r="N133" s="269">
        <f t="shared" ref="N133:N196" si="35">H$22</f>
        <v>40309.832587500008</v>
      </c>
      <c r="O133" s="200">
        <f t="shared" si="25"/>
        <v>0</v>
      </c>
      <c r="P133" s="200">
        <f t="shared" si="26"/>
        <v>0</v>
      </c>
      <c r="Q133" s="200">
        <f t="shared" si="27"/>
        <v>255327.21301499999</v>
      </c>
      <c r="R133" s="200">
        <f t="shared" si="28"/>
        <v>49544.992507500006</v>
      </c>
      <c r="S133" s="200">
        <f t="shared" si="29"/>
        <v>96743.598210000011</v>
      </c>
      <c r="T133" s="187">
        <f t="shared" si="30"/>
        <v>401615.8037325</v>
      </c>
    </row>
    <row r="134" spans="1:20" ht="13.9" x14ac:dyDescent="0.4">
      <c r="A134" s="12" t="str">
        <f>Buildings!A135</f>
        <v>Sidings &amp; Other</v>
      </c>
      <c r="B134" s="12">
        <f>Buildings!B135</f>
        <v>12</v>
      </c>
      <c r="C134" t="str">
        <f>Buildings!C135</f>
        <v>Cockburn North to Robb Jetty (NG)</v>
      </c>
      <c r="D134" s="204">
        <f>'DORC build-up'!I78</f>
        <v>1</v>
      </c>
      <c r="E134" s="197">
        <v>0</v>
      </c>
      <c r="F134" s="197">
        <v>2</v>
      </c>
      <c r="G134" s="197">
        <v>2</v>
      </c>
      <c r="H134" s="197">
        <v>0</v>
      </c>
      <c r="I134" s="197">
        <v>0</v>
      </c>
      <c r="J134" s="269">
        <f t="shared" si="31"/>
        <v>246178.69250625002</v>
      </c>
      <c r="K134" s="269">
        <f t="shared" si="32"/>
        <v>185796.69688125001</v>
      </c>
      <c r="L134" s="269">
        <f t="shared" si="33"/>
        <v>106386.33875625</v>
      </c>
      <c r="M134" s="269">
        <f t="shared" si="34"/>
        <v>41287.493756250005</v>
      </c>
      <c r="N134" s="269">
        <f t="shared" si="35"/>
        <v>40309.832587500008</v>
      </c>
      <c r="O134" s="200">
        <f t="shared" ref="O134:O197" si="36">E134*J134*$D134</f>
        <v>0</v>
      </c>
      <c r="P134" s="200">
        <f t="shared" ref="P134:P197" si="37">F134*K134*$D134</f>
        <v>371593.39376250003</v>
      </c>
      <c r="Q134" s="200">
        <f t="shared" ref="Q134:Q197" si="38">G134*L134*$D134</f>
        <v>212772.6775125</v>
      </c>
      <c r="R134" s="200">
        <f t="shared" ref="R134:R197" si="39">H134*M134*$D134</f>
        <v>0</v>
      </c>
      <c r="S134" s="200">
        <f t="shared" ref="S134:S197" si="40">I134*N134*$D134</f>
        <v>0</v>
      </c>
      <c r="T134" s="187">
        <f t="shared" ref="T134:T197" si="41">SUM(O134:S134)</f>
        <v>584366.07127499999</v>
      </c>
    </row>
    <row r="135" spans="1:20" ht="13.9" x14ac:dyDescent="0.4">
      <c r="A135" s="12" t="str">
        <f>Buildings!A136</f>
        <v>Non-operational</v>
      </c>
      <c r="B135" s="12">
        <f>Buildings!B136</f>
        <v>13</v>
      </c>
      <c r="C135" t="str">
        <f>Buildings!C136</f>
        <v>Picton Junction to Greenbushes</v>
      </c>
      <c r="D135" s="204">
        <f>'DORC build-up'!I79</f>
        <v>1.2</v>
      </c>
      <c r="E135" s="197">
        <v>0</v>
      </c>
      <c r="F135" s="197">
        <v>0</v>
      </c>
      <c r="G135" s="197">
        <v>0</v>
      </c>
      <c r="H135" s="197">
        <v>0</v>
      </c>
      <c r="I135" s="197">
        <v>0</v>
      </c>
      <c r="J135" s="269">
        <f t="shared" si="31"/>
        <v>246178.69250625002</v>
      </c>
      <c r="K135" s="269">
        <f t="shared" si="32"/>
        <v>185796.69688125001</v>
      </c>
      <c r="L135" s="269">
        <f t="shared" si="33"/>
        <v>106386.33875625</v>
      </c>
      <c r="M135" s="269">
        <f t="shared" si="34"/>
        <v>41287.493756250005</v>
      </c>
      <c r="N135" s="269">
        <f t="shared" si="35"/>
        <v>40309.832587500008</v>
      </c>
      <c r="O135" s="200">
        <f t="shared" si="36"/>
        <v>0</v>
      </c>
      <c r="P135" s="200">
        <f t="shared" si="37"/>
        <v>0</v>
      </c>
      <c r="Q135" s="200">
        <f t="shared" si="38"/>
        <v>0</v>
      </c>
      <c r="R135" s="200">
        <f t="shared" si="39"/>
        <v>0</v>
      </c>
      <c r="S135" s="200">
        <f t="shared" si="40"/>
        <v>0</v>
      </c>
      <c r="T135" s="187">
        <f t="shared" si="41"/>
        <v>0</v>
      </c>
    </row>
    <row r="136" spans="1:20" ht="13.9" x14ac:dyDescent="0.4">
      <c r="A136" s="12" t="str">
        <f>Buildings!A137</f>
        <v>Non-operational</v>
      </c>
      <c r="B136" s="12">
        <f>Buildings!B137</f>
        <v>13</v>
      </c>
      <c r="C136" t="str">
        <f>Buildings!C137</f>
        <v>Greenbushes to Lambert</v>
      </c>
      <c r="D136" s="204">
        <f>'DORC build-up'!I80</f>
        <v>1.2</v>
      </c>
      <c r="E136" s="197">
        <v>0</v>
      </c>
      <c r="F136" s="197">
        <v>0</v>
      </c>
      <c r="G136" s="197">
        <v>0</v>
      </c>
      <c r="H136" s="197">
        <v>0</v>
      </c>
      <c r="I136" s="197">
        <v>0</v>
      </c>
      <c r="J136" s="269">
        <f t="shared" si="31"/>
        <v>246178.69250625002</v>
      </c>
      <c r="K136" s="269">
        <f t="shared" si="32"/>
        <v>185796.69688125001</v>
      </c>
      <c r="L136" s="269">
        <f t="shared" si="33"/>
        <v>106386.33875625</v>
      </c>
      <c r="M136" s="269">
        <f t="shared" si="34"/>
        <v>41287.493756250005</v>
      </c>
      <c r="N136" s="269">
        <f t="shared" si="35"/>
        <v>40309.832587500008</v>
      </c>
      <c r="O136" s="200">
        <f t="shared" si="36"/>
        <v>0</v>
      </c>
      <c r="P136" s="200">
        <f t="shared" si="37"/>
        <v>0</v>
      </c>
      <c r="Q136" s="200">
        <f t="shared" si="38"/>
        <v>0</v>
      </c>
      <c r="R136" s="200">
        <f t="shared" si="39"/>
        <v>0</v>
      </c>
      <c r="S136" s="200">
        <f t="shared" si="40"/>
        <v>0</v>
      </c>
      <c r="T136" s="187">
        <f t="shared" si="41"/>
        <v>0</v>
      </c>
    </row>
    <row r="137" spans="1:20" ht="13.9" x14ac:dyDescent="0.4">
      <c r="A137" s="12" t="str">
        <f>Buildings!A138</f>
        <v>Non-operational</v>
      </c>
      <c r="B137" s="12">
        <f>Buildings!B138</f>
        <v>14</v>
      </c>
      <c r="C137" t="str">
        <f>Buildings!C138</f>
        <v>Boyanup to Capel</v>
      </c>
      <c r="D137" s="204">
        <f>'DORC build-up'!I81</f>
        <v>1.2</v>
      </c>
      <c r="E137" s="197">
        <v>0</v>
      </c>
      <c r="F137" s="197">
        <v>0</v>
      </c>
      <c r="G137" s="197">
        <v>0</v>
      </c>
      <c r="H137" s="197">
        <v>0</v>
      </c>
      <c r="I137" s="197">
        <v>0</v>
      </c>
      <c r="J137" s="269">
        <f t="shared" si="31"/>
        <v>246178.69250625002</v>
      </c>
      <c r="K137" s="269">
        <f t="shared" si="32"/>
        <v>185796.69688125001</v>
      </c>
      <c r="L137" s="269">
        <f t="shared" si="33"/>
        <v>106386.33875625</v>
      </c>
      <c r="M137" s="269">
        <f t="shared" si="34"/>
        <v>41287.493756250005</v>
      </c>
      <c r="N137" s="269">
        <f t="shared" si="35"/>
        <v>40309.832587500008</v>
      </c>
      <c r="O137" s="200">
        <f t="shared" si="36"/>
        <v>0</v>
      </c>
      <c r="P137" s="200">
        <f t="shared" si="37"/>
        <v>0</v>
      </c>
      <c r="Q137" s="200">
        <f t="shared" si="38"/>
        <v>0</v>
      </c>
      <c r="R137" s="200">
        <f t="shared" si="39"/>
        <v>0</v>
      </c>
      <c r="S137" s="200">
        <f t="shared" si="40"/>
        <v>0</v>
      </c>
      <c r="T137" s="187">
        <f t="shared" si="41"/>
        <v>0</v>
      </c>
    </row>
    <row r="138" spans="1:20" ht="13.9" x14ac:dyDescent="0.4">
      <c r="A138" s="12" t="str">
        <f>Buildings!A139</f>
        <v>SWM</v>
      </c>
      <c r="B138" s="12">
        <f>Buildings!B139</f>
        <v>15</v>
      </c>
      <c r="C138" t="str">
        <f>Buildings!C139</f>
        <v>Picton Junction to Picton East</v>
      </c>
      <c r="D138" s="204">
        <f>'DORC build-up'!I82</f>
        <v>1.2</v>
      </c>
      <c r="E138" s="197">
        <v>0</v>
      </c>
      <c r="F138" s="197">
        <v>0</v>
      </c>
      <c r="G138" s="197">
        <v>0</v>
      </c>
      <c r="H138" s="197">
        <v>0</v>
      </c>
      <c r="I138" s="197">
        <v>0</v>
      </c>
      <c r="J138" s="269">
        <f t="shared" si="31"/>
        <v>246178.69250625002</v>
      </c>
      <c r="K138" s="269">
        <f t="shared" si="32"/>
        <v>185796.69688125001</v>
      </c>
      <c r="L138" s="269">
        <f t="shared" si="33"/>
        <v>106386.33875625</v>
      </c>
      <c r="M138" s="269">
        <f t="shared" si="34"/>
        <v>41287.493756250005</v>
      </c>
      <c r="N138" s="269">
        <f t="shared" si="35"/>
        <v>40309.832587500008</v>
      </c>
      <c r="O138" s="200">
        <f t="shared" si="36"/>
        <v>0</v>
      </c>
      <c r="P138" s="200">
        <f t="shared" si="37"/>
        <v>0</v>
      </c>
      <c r="Q138" s="200">
        <f t="shared" si="38"/>
        <v>0</v>
      </c>
      <c r="R138" s="200">
        <f t="shared" si="39"/>
        <v>0</v>
      </c>
      <c r="S138" s="200">
        <f t="shared" si="40"/>
        <v>0</v>
      </c>
      <c r="T138" s="187">
        <f t="shared" si="41"/>
        <v>0</v>
      </c>
    </row>
    <row r="139" spans="1:20" ht="13.9" x14ac:dyDescent="0.4">
      <c r="A139" s="12" t="str">
        <f>Buildings!A140</f>
        <v>SWM</v>
      </c>
      <c r="B139" s="12">
        <f>Buildings!B140</f>
        <v>16</v>
      </c>
      <c r="C139" t="str">
        <f>Buildings!C140</f>
        <v>Picton Junction to Bunbury Inner Harbour</v>
      </c>
      <c r="D139" s="204">
        <f>'DORC build-up'!I83</f>
        <v>1.2</v>
      </c>
      <c r="E139" s="197">
        <v>0</v>
      </c>
      <c r="F139" s="197">
        <v>0</v>
      </c>
      <c r="G139" s="197">
        <v>1</v>
      </c>
      <c r="H139" s="197">
        <v>0</v>
      </c>
      <c r="I139" s="197">
        <v>0</v>
      </c>
      <c r="J139" s="269">
        <f t="shared" si="31"/>
        <v>246178.69250625002</v>
      </c>
      <c r="K139" s="269">
        <f t="shared" si="32"/>
        <v>185796.69688125001</v>
      </c>
      <c r="L139" s="269">
        <f t="shared" si="33"/>
        <v>106386.33875625</v>
      </c>
      <c r="M139" s="269">
        <f t="shared" si="34"/>
        <v>41287.493756250005</v>
      </c>
      <c r="N139" s="269">
        <f t="shared" si="35"/>
        <v>40309.832587500008</v>
      </c>
      <c r="O139" s="200">
        <f t="shared" si="36"/>
        <v>0</v>
      </c>
      <c r="P139" s="200">
        <f t="shared" si="37"/>
        <v>0</v>
      </c>
      <c r="Q139" s="200">
        <f t="shared" si="38"/>
        <v>127663.60650749999</v>
      </c>
      <c r="R139" s="200">
        <f t="shared" si="39"/>
        <v>0</v>
      </c>
      <c r="S139" s="200">
        <f t="shared" si="40"/>
        <v>0</v>
      </c>
      <c r="T139" s="187">
        <f t="shared" si="41"/>
        <v>127663.60650749999</v>
      </c>
    </row>
    <row r="140" spans="1:20" ht="13.9" x14ac:dyDescent="0.4">
      <c r="A140" s="12" t="str">
        <f>Buildings!A141</f>
        <v>SWM</v>
      </c>
      <c r="B140" s="12">
        <f>Buildings!B141</f>
        <v>17</v>
      </c>
      <c r="C140" t="str">
        <f>Buildings!C141</f>
        <v>Picton Junction to Picton Container Terminal</v>
      </c>
      <c r="D140" s="204">
        <f>'DORC build-up'!I84</f>
        <v>1.2</v>
      </c>
      <c r="E140" s="197">
        <v>0</v>
      </c>
      <c r="F140" s="197">
        <v>0</v>
      </c>
      <c r="G140" s="197">
        <v>1</v>
      </c>
      <c r="H140" s="197">
        <v>0</v>
      </c>
      <c r="I140" s="197">
        <v>0</v>
      </c>
      <c r="J140" s="269">
        <f t="shared" si="31"/>
        <v>246178.69250625002</v>
      </c>
      <c r="K140" s="269">
        <f t="shared" si="32"/>
        <v>185796.69688125001</v>
      </c>
      <c r="L140" s="269">
        <f t="shared" si="33"/>
        <v>106386.33875625</v>
      </c>
      <c r="M140" s="269">
        <f t="shared" si="34"/>
        <v>41287.493756250005</v>
      </c>
      <c r="N140" s="269">
        <f t="shared" si="35"/>
        <v>40309.832587500008</v>
      </c>
      <c r="O140" s="200">
        <f t="shared" si="36"/>
        <v>0</v>
      </c>
      <c r="P140" s="200">
        <f t="shared" si="37"/>
        <v>0</v>
      </c>
      <c r="Q140" s="200">
        <f t="shared" si="38"/>
        <v>127663.60650749999</v>
      </c>
      <c r="R140" s="200">
        <f t="shared" si="39"/>
        <v>0</v>
      </c>
      <c r="S140" s="200">
        <f t="shared" si="40"/>
        <v>0</v>
      </c>
      <c r="T140" s="187">
        <f t="shared" si="41"/>
        <v>127663.60650749999</v>
      </c>
    </row>
    <row r="141" spans="1:20" ht="13.9" x14ac:dyDescent="0.4">
      <c r="A141" s="12" t="str">
        <f>Buildings!A142</f>
        <v>SWM</v>
      </c>
      <c r="B141" s="12">
        <f>Buildings!B142</f>
        <v>17</v>
      </c>
      <c r="C141" t="str">
        <f>Buildings!C142</f>
        <v>Picton Container Terminal to Bunbury Terminal</v>
      </c>
      <c r="D141" s="204">
        <f>'DORC build-up'!I85</f>
        <v>1.2</v>
      </c>
      <c r="E141" s="197">
        <v>0</v>
      </c>
      <c r="F141" s="197">
        <v>0</v>
      </c>
      <c r="G141" s="197">
        <v>3</v>
      </c>
      <c r="H141" s="197">
        <v>0</v>
      </c>
      <c r="I141" s="197">
        <v>0</v>
      </c>
      <c r="J141" s="269">
        <f t="shared" si="31"/>
        <v>246178.69250625002</v>
      </c>
      <c r="K141" s="269">
        <f t="shared" si="32"/>
        <v>185796.69688125001</v>
      </c>
      <c r="L141" s="269">
        <f t="shared" si="33"/>
        <v>106386.33875625</v>
      </c>
      <c r="M141" s="269">
        <f t="shared" si="34"/>
        <v>41287.493756250005</v>
      </c>
      <c r="N141" s="269">
        <f t="shared" si="35"/>
        <v>40309.832587500008</v>
      </c>
      <c r="O141" s="200">
        <f t="shared" si="36"/>
        <v>0</v>
      </c>
      <c r="P141" s="200">
        <f t="shared" si="37"/>
        <v>0</v>
      </c>
      <c r="Q141" s="200">
        <f t="shared" si="38"/>
        <v>382990.81952249998</v>
      </c>
      <c r="R141" s="200">
        <f t="shared" si="39"/>
        <v>0</v>
      </c>
      <c r="S141" s="200">
        <f t="shared" si="40"/>
        <v>0</v>
      </c>
      <c r="T141" s="187">
        <f t="shared" si="41"/>
        <v>382990.81952249998</v>
      </c>
    </row>
    <row r="142" spans="1:20" ht="13.9" x14ac:dyDescent="0.4">
      <c r="A142" s="12" t="str">
        <f>Buildings!A143</f>
        <v>SWM</v>
      </c>
      <c r="B142" s="12">
        <f>Buildings!B143</f>
        <v>18</v>
      </c>
      <c r="C142" t="str">
        <f>Buildings!C143</f>
        <v>Pinjarra to Alumina Junction</v>
      </c>
      <c r="D142" s="204">
        <f>'DORC build-up'!I86</f>
        <v>1.2</v>
      </c>
      <c r="E142" s="197">
        <v>0</v>
      </c>
      <c r="F142" s="197">
        <v>0</v>
      </c>
      <c r="G142" s="197">
        <v>0</v>
      </c>
      <c r="H142" s="197">
        <v>0</v>
      </c>
      <c r="I142" s="197">
        <v>0</v>
      </c>
      <c r="J142" s="269">
        <f t="shared" si="31"/>
        <v>246178.69250625002</v>
      </c>
      <c r="K142" s="269">
        <f t="shared" si="32"/>
        <v>185796.69688125001</v>
      </c>
      <c r="L142" s="269">
        <f t="shared" si="33"/>
        <v>106386.33875625</v>
      </c>
      <c r="M142" s="269">
        <f t="shared" si="34"/>
        <v>41287.493756250005</v>
      </c>
      <c r="N142" s="269">
        <f t="shared" si="35"/>
        <v>40309.832587500008</v>
      </c>
      <c r="O142" s="200">
        <f t="shared" si="36"/>
        <v>0</v>
      </c>
      <c r="P142" s="200">
        <f t="shared" si="37"/>
        <v>0</v>
      </c>
      <c r="Q142" s="200">
        <f t="shared" si="38"/>
        <v>0</v>
      </c>
      <c r="R142" s="200">
        <f t="shared" si="39"/>
        <v>0</v>
      </c>
      <c r="S142" s="200">
        <f t="shared" si="40"/>
        <v>0</v>
      </c>
      <c r="T142" s="187">
        <f t="shared" si="41"/>
        <v>0</v>
      </c>
    </row>
    <row r="143" spans="1:20" ht="13.9" x14ac:dyDescent="0.4">
      <c r="A143" s="12" t="str">
        <f>Buildings!A144</f>
        <v>SWM</v>
      </c>
      <c r="B143" s="12">
        <f>Buildings!B144</f>
        <v>19</v>
      </c>
      <c r="C143" t="str">
        <f>Buildings!C144</f>
        <v>Alumina Junction to Pinjarra South</v>
      </c>
      <c r="D143" s="204">
        <f>'DORC build-up'!I87</f>
        <v>1.2</v>
      </c>
      <c r="E143" s="197">
        <v>0</v>
      </c>
      <c r="F143" s="197">
        <v>0</v>
      </c>
      <c r="G143" s="197">
        <v>0</v>
      </c>
      <c r="H143" s="197">
        <v>0</v>
      </c>
      <c r="I143" s="197">
        <v>0</v>
      </c>
      <c r="J143" s="269">
        <f t="shared" si="31"/>
        <v>246178.69250625002</v>
      </c>
      <c r="K143" s="269">
        <f t="shared" si="32"/>
        <v>185796.69688125001</v>
      </c>
      <c r="L143" s="269">
        <f t="shared" si="33"/>
        <v>106386.33875625</v>
      </c>
      <c r="M143" s="269">
        <f t="shared" si="34"/>
        <v>41287.493756250005</v>
      </c>
      <c r="N143" s="269">
        <f t="shared" si="35"/>
        <v>40309.832587500008</v>
      </c>
      <c r="O143" s="200">
        <f t="shared" si="36"/>
        <v>0</v>
      </c>
      <c r="P143" s="200">
        <f t="shared" si="37"/>
        <v>0</v>
      </c>
      <c r="Q143" s="200">
        <f t="shared" si="38"/>
        <v>0</v>
      </c>
      <c r="R143" s="200">
        <f t="shared" si="39"/>
        <v>0</v>
      </c>
      <c r="S143" s="200">
        <f t="shared" si="40"/>
        <v>0</v>
      </c>
      <c r="T143" s="187">
        <f t="shared" si="41"/>
        <v>0</v>
      </c>
    </row>
    <row r="144" spans="1:20" ht="13.9" x14ac:dyDescent="0.4">
      <c r="A144" s="12" t="str">
        <f>Buildings!A145</f>
        <v>Collie</v>
      </c>
      <c r="B144" s="12">
        <f>Buildings!B145</f>
        <v>20</v>
      </c>
      <c r="C144" t="str">
        <f>Buildings!C145</f>
        <v>Brunswick Junction to Brunswick East</v>
      </c>
      <c r="D144" s="204">
        <f>'DORC build-up'!I88</f>
        <v>1.2</v>
      </c>
      <c r="E144" s="197">
        <v>0</v>
      </c>
      <c r="F144" s="197">
        <v>1</v>
      </c>
      <c r="G144" s="197">
        <v>0</v>
      </c>
      <c r="H144" s="197">
        <v>0</v>
      </c>
      <c r="I144" s="197">
        <v>0</v>
      </c>
      <c r="J144" s="269">
        <f t="shared" si="31"/>
        <v>246178.69250625002</v>
      </c>
      <c r="K144" s="269">
        <f t="shared" si="32"/>
        <v>185796.69688125001</v>
      </c>
      <c r="L144" s="269">
        <f t="shared" si="33"/>
        <v>106386.33875625</v>
      </c>
      <c r="M144" s="269">
        <f t="shared" si="34"/>
        <v>41287.493756250005</v>
      </c>
      <c r="N144" s="269">
        <f t="shared" si="35"/>
        <v>40309.832587500008</v>
      </c>
      <c r="O144" s="200">
        <f t="shared" si="36"/>
        <v>0</v>
      </c>
      <c r="P144" s="200">
        <f t="shared" si="37"/>
        <v>222956.0362575</v>
      </c>
      <c r="Q144" s="200">
        <f t="shared" si="38"/>
        <v>0</v>
      </c>
      <c r="R144" s="200">
        <f t="shared" si="39"/>
        <v>0</v>
      </c>
      <c r="S144" s="200">
        <f t="shared" si="40"/>
        <v>0</v>
      </c>
      <c r="T144" s="187">
        <f t="shared" si="41"/>
        <v>222956.0362575</v>
      </c>
    </row>
    <row r="145" spans="1:20" ht="13.9" x14ac:dyDescent="0.4">
      <c r="A145" s="12" t="str">
        <f>Buildings!A146</f>
        <v>Collie</v>
      </c>
      <c r="B145" s="12">
        <f>Buildings!B146</f>
        <v>20</v>
      </c>
      <c r="C145" t="str">
        <f>Buildings!C146</f>
        <v>Brunswick East to Worsley</v>
      </c>
      <c r="D145" s="204">
        <f>'DORC build-up'!I89</f>
        <v>1.2</v>
      </c>
      <c r="E145" s="197">
        <v>0</v>
      </c>
      <c r="F145" s="197">
        <v>0</v>
      </c>
      <c r="G145" s="197">
        <v>0</v>
      </c>
      <c r="H145" s="197">
        <v>0</v>
      </c>
      <c r="I145" s="197">
        <v>0</v>
      </c>
      <c r="J145" s="269">
        <f t="shared" si="31"/>
        <v>246178.69250625002</v>
      </c>
      <c r="K145" s="269">
        <f t="shared" si="32"/>
        <v>185796.69688125001</v>
      </c>
      <c r="L145" s="269">
        <f t="shared" si="33"/>
        <v>106386.33875625</v>
      </c>
      <c r="M145" s="269">
        <f t="shared" si="34"/>
        <v>41287.493756250005</v>
      </c>
      <c r="N145" s="269">
        <f t="shared" si="35"/>
        <v>40309.832587500008</v>
      </c>
      <c r="O145" s="200">
        <f t="shared" si="36"/>
        <v>0</v>
      </c>
      <c r="P145" s="200">
        <f t="shared" si="37"/>
        <v>0</v>
      </c>
      <c r="Q145" s="200">
        <f t="shared" si="38"/>
        <v>0</v>
      </c>
      <c r="R145" s="200">
        <f t="shared" si="39"/>
        <v>0</v>
      </c>
      <c r="S145" s="200">
        <f t="shared" si="40"/>
        <v>0</v>
      </c>
      <c r="T145" s="187">
        <f t="shared" si="41"/>
        <v>0</v>
      </c>
    </row>
    <row r="146" spans="1:20" ht="13.9" x14ac:dyDescent="0.4">
      <c r="A146" s="12" t="str">
        <f>Buildings!A147</f>
        <v>Collie</v>
      </c>
      <c r="B146" s="12">
        <f>Buildings!B147</f>
        <v>20</v>
      </c>
      <c r="C146" t="str">
        <f>Buildings!C147</f>
        <v>Worsley to Worsley East</v>
      </c>
      <c r="D146" s="204">
        <f>'DORC build-up'!I90</f>
        <v>1.2</v>
      </c>
      <c r="E146" s="197">
        <v>0</v>
      </c>
      <c r="F146" s="197">
        <v>0</v>
      </c>
      <c r="G146" s="197">
        <v>0</v>
      </c>
      <c r="H146" s="197">
        <v>0</v>
      </c>
      <c r="I146" s="197">
        <v>0</v>
      </c>
      <c r="J146" s="269">
        <f t="shared" si="31"/>
        <v>246178.69250625002</v>
      </c>
      <c r="K146" s="269">
        <f t="shared" si="32"/>
        <v>185796.69688125001</v>
      </c>
      <c r="L146" s="269">
        <f t="shared" si="33"/>
        <v>106386.33875625</v>
      </c>
      <c r="M146" s="269">
        <f t="shared" si="34"/>
        <v>41287.493756250005</v>
      </c>
      <c r="N146" s="269">
        <f t="shared" si="35"/>
        <v>40309.832587500008</v>
      </c>
      <c r="O146" s="200">
        <f t="shared" si="36"/>
        <v>0</v>
      </c>
      <c r="P146" s="200">
        <f t="shared" si="37"/>
        <v>0</v>
      </c>
      <c r="Q146" s="200">
        <f t="shared" si="38"/>
        <v>0</v>
      </c>
      <c r="R146" s="200">
        <f t="shared" si="39"/>
        <v>0</v>
      </c>
      <c r="S146" s="200">
        <f t="shared" si="40"/>
        <v>0</v>
      </c>
      <c r="T146" s="187">
        <f t="shared" si="41"/>
        <v>0</v>
      </c>
    </row>
    <row r="147" spans="1:20" ht="13.9" x14ac:dyDescent="0.4">
      <c r="A147" s="12" t="str">
        <f>Buildings!A148</f>
        <v>Collie</v>
      </c>
      <c r="B147" s="12">
        <f>Buildings!B148</f>
        <v>20</v>
      </c>
      <c r="C147" t="str">
        <f>Buildings!C148</f>
        <v>Worsley East to Ewington Junction</v>
      </c>
      <c r="D147" s="204">
        <f>'DORC build-up'!I91</f>
        <v>1.2</v>
      </c>
      <c r="E147" s="197">
        <v>0</v>
      </c>
      <c r="F147" s="197">
        <v>0</v>
      </c>
      <c r="G147" s="197">
        <v>6</v>
      </c>
      <c r="H147" s="197">
        <v>0</v>
      </c>
      <c r="I147" s="197">
        <v>0</v>
      </c>
      <c r="J147" s="269">
        <f t="shared" si="31"/>
        <v>246178.69250625002</v>
      </c>
      <c r="K147" s="269">
        <f t="shared" si="32"/>
        <v>185796.69688125001</v>
      </c>
      <c r="L147" s="269">
        <f t="shared" si="33"/>
        <v>106386.33875625</v>
      </c>
      <c r="M147" s="269">
        <f t="shared" si="34"/>
        <v>41287.493756250005</v>
      </c>
      <c r="N147" s="269">
        <f t="shared" si="35"/>
        <v>40309.832587500008</v>
      </c>
      <c r="O147" s="200">
        <f t="shared" si="36"/>
        <v>0</v>
      </c>
      <c r="P147" s="200">
        <f t="shared" si="37"/>
        <v>0</v>
      </c>
      <c r="Q147" s="200">
        <f t="shared" si="38"/>
        <v>765981.63904499996</v>
      </c>
      <c r="R147" s="200">
        <f t="shared" si="39"/>
        <v>0</v>
      </c>
      <c r="S147" s="200">
        <f t="shared" si="40"/>
        <v>0</v>
      </c>
      <c r="T147" s="187">
        <f t="shared" si="41"/>
        <v>765981.63904499996</v>
      </c>
    </row>
    <row r="148" spans="1:20" ht="13.9" x14ac:dyDescent="0.4">
      <c r="A148" s="12" t="str">
        <f>Buildings!A149</f>
        <v>Collie</v>
      </c>
      <c r="B148" s="12">
        <f>Buildings!B149</f>
        <v>20</v>
      </c>
      <c r="C148" t="str">
        <f>Buildings!C149</f>
        <v>Ewington Junction to Premier</v>
      </c>
      <c r="D148" s="204">
        <f>'DORC build-up'!I92</f>
        <v>1.2</v>
      </c>
      <c r="E148" s="197">
        <v>0</v>
      </c>
      <c r="F148" s="197">
        <v>0</v>
      </c>
      <c r="G148" s="197">
        <v>0</v>
      </c>
      <c r="H148" s="197">
        <v>0</v>
      </c>
      <c r="I148" s="197">
        <v>0</v>
      </c>
      <c r="J148" s="269">
        <f t="shared" si="31"/>
        <v>246178.69250625002</v>
      </c>
      <c r="K148" s="269">
        <f t="shared" si="32"/>
        <v>185796.69688125001</v>
      </c>
      <c r="L148" s="269">
        <f t="shared" si="33"/>
        <v>106386.33875625</v>
      </c>
      <c r="M148" s="269">
        <f t="shared" si="34"/>
        <v>41287.493756250005</v>
      </c>
      <c r="N148" s="269">
        <f t="shared" si="35"/>
        <v>40309.832587500008</v>
      </c>
      <c r="O148" s="200">
        <f t="shared" si="36"/>
        <v>0</v>
      </c>
      <c r="P148" s="200">
        <f t="shared" si="37"/>
        <v>0</v>
      </c>
      <c r="Q148" s="200">
        <f t="shared" si="38"/>
        <v>0</v>
      </c>
      <c r="R148" s="200">
        <f t="shared" si="39"/>
        <v>0</v>
      </c>
      <c r="S148" s="200">
        <f t="shared" si="40"/>
        <v>0</v>
      </c>
      <c r="T148" s="187">
        <f t="shared" si="41"/>
        <v>0</v>
      </c>
    </row>
    <row r="149" spans="1:20" ht="13.9" x14ac:dyDescent="0.4">
      <c r="A149" s="12" t="str">
        <f>Buildings!A150</f>
        <v>Collie</v>
      </c>
      <c r="B149" s="12">
        <f>Buildings!B150</f>
        <v>21</v>
      </c>
      <c r="C149" t="str">
        <f>Buildings!C150</f>
        <v>Brunswick North to Brunswick East</v>
      </c>
      <c r="D149" s="204">
        <f>'DORC build-up'!I93</f>
        <v>1.2</v>
      </c>
      <c r="E149" s="197">
        <v>0</v>
      </c>
      <c r="F149" s="197">
        <v>0</v>
      </c>
      <c r="G149" s="197">
        <v>0</v>
      </c>
      <c r="H149" s="197">
        <v>0</v>
      </c>
      <c r="I149" s="197">
        <v>0</v>
      </c>
      <c r="J149" s="269">
        <f t="shared" si="31"/>
        <v>246178.69250625002</v>
      </c>
      <c r="K149" s="269">
        <f t="shared" si="32"/>
        <v>185796.69688125001</v>
      </c>
      <c r="L149" s="269">
        <f t="shared" si="33"/>
        <v>106386.33875625</v>
      </c>
      <c r="M149" s="269">
        <f t="shared" si="34"/>
        <v>41287.493756250005</v>
      </c>
      <c r="N149" s="269">
        <f t="shared" si="35"/>
        <v>40309.832587500008</v>
      </c>
      <c r="O149" s="200">
        <f t="shared" si="36"/>
        <v>0</v>
      </c>
      <c r="P149" s="200">
        <f t="shared" si="37"/>
        <v>0</v>
      </c>
      <c r="Q149" s="200">
        <f t="shared" si="38"/>
        <v>0</v>
      </c>
      <c r="R149" s="200">
        <f t="shared" si="39"/>
        <v>0</v>
      </c>
      <c r="S149" s="200">
        <f t="shared" si="40"/>
        <v>0</v>
      </c>
      <c r="T149" s="187">
        <f t="shared" si="41"/>
        <v>0</v>
      </c>
    </row>
    <row r="150" spans="1:20" ht="13.9" x14ac:dyDescent="0.4">
      <c r="A150" s="12" t="str">
        <f>Buildings!A151</f>
        <v>Collie</v>
      </c>
      <c r="B150" s="12">
        <f>Buildings!B151</f>
        <v>22</v>
      </c>
      <c r="C150" t="str">
        <f>Buildings!C151</f>
        <v>Worsley to Hamilton</v>
      </c>
      <c r="D150" s="204">
        <f>'DORC build-up'!I94</f>
        <v>1.2</v>
      </c>
      <c r="E150" s="197">
        <v>0</v>
      </c>
      <c r="F150" s="197">
        <v>0</v>
      </c>
      <c r="G150" s="197">
        <v>0</v>
      </c>
      <c r="H150" s="197">
        <v>0</v>
      </c>
      <c r="I150" s="197">
        <v>0</v>
      </c>
      <c r="J150" s="269">
        <f t="shared" si="31"/>
        <v>246178.69250625002</v>
      </c>
      <c r="K150" s="269">
        <f t="shared" si="32"/>
        <v>185796.69688125001</v>
      </c>
      <c r="L150" s="269">
        <f t="shared" si="33"/>
        <v>106386.33875625</v>
      </c>
      <c r="M150" s="269">
        <f t="shared" si="34"/>
        <v>41287.493756250005</v>
      </c>
      <c r="N150" s="269">
        <f t="shared" si="35"/>
        <v>40309.832587500008</v>
      </c>
      <c r="O150" s="200">
        <f t="shared" si="36"/>
        <v>0</v>
      </c>
      <c r="P150" s="200">
        <f t="shared" si="37"/>
        <v>0</v>
      </c>
      <c r="Q150" s="200">
        <f t="shared" si="38"/>
        <v>0</v>
      </c>
      <c r="R150" s="200">
        <f t="shared" si="39"/>
        <v>0</v>
      </c>
      <c r="S150" s="200">
        <f t="shared" si="40"/>
        <v>0</v>
      </c>
      <c r="T150" s="187">
        <f t="shared" si="41"/>
        <v>0</v>
      </c>
    </row>
    <row r="151" spans="1:20" ht="13.9" x14ac:dyDescent="0.4">
      <c r="A151" s="12" t="str">
        <f>Buildings!A152</f>
        <v>Collie</v>
      </c>
      <c r="B151" s="12">
        <f>Buildings!B152</f>
        <v>22</v>
      </c>
      <c r="C151" t="str">
        <f>Buildings!C152</f>
        <v>Worsley East to Worsley North</v>
      </c>
      <c r="D151" s="204">
        <f>'DORC build-up'!I95</f>
        <v>1.2</v>
      </c>
      <c r="E151" s="197">
        <v>0</v>
      </c>
      <c r="F151" s="197">
        <v>0</v>
      </c>
      <c r="G151" s="197">
        <v>0</v>
      </c>
      <c r="H151" s="197">
        <v>0</v>
      </c>
      <c r="I151" s="197">
        <v>0</v>
      </c>
      <c r="J151" s="269">
        <f t="shared" si="31"/>
        <v>246178.69250625002</v>
      </c>
      <c r="K151" s="269">
        <f t="shared" si="32"/>
        <v>185796.69688125001</v>
      </c>
      <c r="L151" s="269">
        <f t="shared" si="33"/>
        <v>106386.33875625</v>
      </c>
      <c r="M151" s="269">
        <f t="shared" si="34"/>
        <v>41287.493756250005</v>
      </c>
      <c r="N151" s="269">
        <f t="shared" si="35"/>
        <v>40309.832587500008</v>
      </c>
      <c r="O151" s="200">
        <f t="shared" si="36"/>
        <v>0</v>
      </c>
      <c r="P151" s="200">
        <f t="shared" si="37"/>
        <v>0</v>
      </c>
      <c r="Q151" s="200">
        <f t="shared" si="38"/>
        <v>0</v>
      </c>
      <c r="R151" s="200">
        <f t="shared" si="39"/>
        <v>0</v>
      </c>
      <c r="S151" s="200">
        <f t="shared" si="40"/>
        <v>0</v>
      </c>
      <c r="T151" s="187">
        <f t="shared" si="41"/>
        <v>0</v>
      </c>
    </row>
    <row r="152" spans="1:20" ht="13.9" x14ac:dyDescent="0.4">
      <c r="A152" s="12" t="str">
        <f>Buildings!A153</f>
        <v>GSR</v>
      </c>
      <c r="B152" s="12">
        <f>Buildings!B153</f>
        <v>23</v>
      </c>
      <c r="C152" t="str">
        <f>Buildings!C153</f>
        <v>Avon Yard to York</v>
      </c>
      <c r="D152" s="204">
        <f>'DORC build-up'!I96</f>
        <v>1.3</v>
      </c>
      <c r="E152" s="197">
        <v>0</v>
      </c>
      <c r="F152" s="197">
        <v>2</v>
      </c>
      <c r="G152" s="197">
        <v>0</v>
      </c>
      <c r="H152" s="197">
        <v>2</v>
      </c>
      <c r="I152" s="197">
        <v>0</v>
      </c>
      <c r="J152" s="269">
        <f t="shared" si="31"/>
        <v>246178.69250625002</v>
      </c>
      <c r="K152" s="269">
        <f t="shared" si="32"/>
        <v>185796.69688125001</v>
      </c>
      <c r="L152" s="269">
        <f t="shared" si="33"/>
        <v>106386.33875625</v>
      </c>
      <c r="M152" s="269">
        <f t="shared" si="34"/>
        <v>41287.493756250005</v>
      </c>
      <c r="N152" s="269">
        <f t="shared" si="35"/>
        <v>40309.832587500008</v>
      </c>
      <c r="O152" s="200">
        <f t="shared" si="36"/>
        <v>0</v>
      </c>
      <c r="P152" s="200">
        <f t="shared" si="37"/>
        <v>483071.41189125006</v>
      </c>
      <c r="Q152" s="200">
        <f t="shared" si="38"/>
        <v>0</v>
      </c>
      <c r="R152" s="200">
        <f t="shared" si="39"/>
        <v>107347.48376625002</v>
      </c>
      <c r="S152" s="200">
        <f t="shared" si="40"/>
        <v>0</v>
      </c>
      <c r="T152" s="187">
        <f t="shared" si="41"/>
        <v>590418.89565750002</v>
      </c>
    </row>
    <row r="153" spans="1:20" ht="13.9" x14ac:dyDescent="0.4">
      <c r="A153" s="12" t="str">
        <f>Buildings!A154</f>
        <v>GSR</v>
      </c>
      <c r="B153" s="12">
        <f>Buildings!B154</f>
        <v>23</v>
      </c>
      <c r="C153" t="str">
        <f>Buildings!C154</f>
        <v>York to Brookton</v>
      </c>
      <c r="D153" s="204">
        <f>'DORC build-up'!I97</f>
        <v>1.3</v>
      </c>
      <c r="E153" s="197">
        <v>0</v>
      </c>
      <c r="F153" s="197">
        <v>4</v>
      </c>
      <c r="G153" s="197">
        <v>4</v>
      </c>
      <c r="H153" s="197">
        <v>0</v>
      </c>
      <c r="I153" s="197">
        <v>0</v>
      </c>
      <c r="J153" s="269">
        <f t="shared" si="31"/>
        <v>246178.69250625002</v>
      </c>
      <c r="K153" s="269">
        <f t="shared" si="32"/>
        <v>185796.69688125001</v>
      </c>
      <c r="L153" s="269">
        <f t="shared" si="33"/>
        <v>106386.33875625</v>
      </c>
      <c r="M153" s="269">
        <f t="shared" si="34"/>
        <v>41287.493756250005</v>
      </c>
      <c r="N153" s="269">
        <f t="shared" si="35"/>
        <v>40309.832587500008</v>
      </c>
      <c r="O153" s="200">
        <f t="shared" si="36"/>
        <v>0</v>
      </c>
      <c r="P153" s="200">
        <f t="shared" si="37"/>
        <v>966142.82378250011</v>
      </c>
      <c r="Q153" s="200">
        <f t="shared" si="38"/>
        <v>553208.96153249999</v>
      </c>
      <c r="R153" s="200">
        <f t="shared" si="39"/>
        <v>0</v>
      </c>
      <c r="S153" s="200">
        <f t="shared" si="40"/>
        <v>0</v>
      </c>
      <c r="T153" s="187">
        <f t="shared" si="41"/>
        <v>1519351.785315</v>
      </c>
    </row>
    <row r="154" spans="1:20" ht="13.9" x14ac:dyDescent="0.4">
      <c r="A154" s="12" t="str">
        <f>Buildings!A155</f>
        <v>GSR</v>
      </c>
      <c r="B154" s="12">
        <f>Buildings!B155</f>
        <v>23</v>
      </c>
      <c r="C154" t="str">
        <f>Buildings!C155</f>
        <v>Brookton to Narrogin</v>
      </c>
      <c r="D154" s="204">
        <f>'DORC build-up'!I98</f>
        <v>1.3</v>
      </c>
      <c r="E154" s="197">
        <v>1</v>
      </c>
      <c r="F154" s="197">
        <v>1</v>
      </c>
      <c r="G154" s="197">
        <v>5</v>
      </c>
      <c r="H154" s="197">
        <v>0</v>
      </c>
      <c r="I154" s="197">
        <v>1</v>
      </c>
      <c r="J154" s="269">
        <f t="shared" si="31"/>
        <v>246178.69250625002</v>
      </c>
      <c r="K154" s="269">
        <f t="shared" si="32"/>
        <v>185796.69688125001</v>
      </c>
      <c r="L154" s="269">
        <f t="shared" si="33"/>
        <v>106386.33875625</v>
      </c>
      <c r="M154" s="269">
        <f t="shared" si="34"/>
        <v>41287.493756250005</v>
      </c>
      <c r="N154" s="269">
        <f t="shared" si="35"/>
        <v>40309.832587500008</v>
      </c>
      <c r="O154" s="200">
        <f t="shared" si="36"/>
        <v>320032.30025812506</v>
      </c>
      <c r="P154" s="200">
        <f t="shared" si="37"/>
        <v>241535.70594562503</v>
      </c>
      <c r="Q154" s="200">
        <f t="shared" si="38"/>
        <v>691511.20191562513</v>
      </c>
      <c r="R154" s="200">
        <f t="shared" si="39"/>
        <v>0</v>
      </c>
      <c r="S154" s="200">
        <f t="shared" si="40"/>
        <v>52402.782363750011</v>
      </c>
      <c r="T154" s="187">
        <f t="shared" si="41"/>
        <v>1305481.9904831252</v>
      </c>
    </row>
    <row r="155" spans="1:20" ht="13.9" x14ac:dyDescent="0.4">
      <c r="A155" s="12" t="str">
        <f>Buildings!A156</f>
        <v>GSR</v>
      </c>
      <c r="B155" s="12">
        <f>Buildings!B156</f>
        <v>23</v>
      </c>
      <c r="C155" t="str">
        <f>Buildings!C156</f>
        <v>Narrogin to Wagin</v>
      </c>
      <c r="D155" s="204">
        <f>'DORC build-up'!I99</f>
        <v>1.3</v>
      </c>
      <c r="E155" s="197">
        <v>0</v>
      </c>
      <c r="F155" s="197">
        <v>0</v>
      </c>
      <c r="G155" s="197">
        <v>0</v>
      </c>
      <c r="H155" s="197">
        <v>1</v>
      </c>
      <c r="I155" s="197">
        <v>0</v>
      </c>
      <c r="J155" s="269">
        <f t="shared" si="31"/>
        <v>246178.69250625002</v>
      </c>
      <c r="K155" s="269">
        <f t="shared" si="32"/>
        <v>185796.69688125001</v>
      </c>
      <c r="L155" s="269">
        <f t="shared" si="33"/>
        <v>106386.33875625</v>
      </c>
      <c r="M155" s="269">
        <f t="shared" si="34"/>
        <v>41287.493756250005</v>
      </c>
      <c r="N155" s="269">
        <f t="shared" si="35"/>
        <v>40309.832587500008</v>
      </c>
      <c r="O155" s="200">
        <f t="shared" si="36"/>
        <v>0</v>
      </c>
      <c r="P155" s="200">
        <f t="shared" si="37"/>
        <v>0</v>
      </c>
      <c r="Q155" s="200">
        <f t="shared" si="38"/>
        <v>0</v>
      </c>
      <c r="R155" s="200">
        <f t="shared" si="39"/>
        <v>53673.741883125011</v>
      </c>
      <c r="S155" s="200">
        <f t="shared" si="40"/>
        <v>0</v>
      </c>
      <c r="T155" s="187">
        <f t="shared" si="41"/>
        <v>53673.741883125011</v>
      </c>
    </row>
    <row r="156" spans="1:20" ht="13.9" x14ac:dyDescent="0.4">
      <c r="A156" s="12" t="str">
        <f>Buildings!A157</f>
        <v>GSR</v>
      </c>
      <c r="B156" s="12">
        <f>Buildings!B157</f>
        <v>23</v>
      </c>
      <c r="C156" t="str">
        <f>Buildings!C157</f>
        <v>Wagin to Wagin South</v>
      </c>
      <c r="D156" s="204">
        <f>'DORC build-up'!I100</f>
        <v>1.3</v>
      </c>
      <c r="E156" s="197">
        <v>0</v>
      </c>
      <c r="F156" s="197">
        <v>4</v>
      </c>
      <c r="G156" s="197">
        <v>0</v>
      </c>
      <c r="H156" s="197">
        <v>0</v>
      </c>
      <c r="I156" s="197">
        <v>0</v>
      </c>
      <c r="J156" s="269">
        <f t="shared" si="31"/>
        <v>246178.69250625002</v>
      </c>
      <c r="K156" s="269">
        <f t="shared" si="32"/>
        <v>185796.69688125001</v>
      </c>
      <c r="L156" s="269">
        <f t="shared" si="33"/>
        <v>106386.33875625</v>
      </c>
      <c r="M156" s="269">
        <f t="shared" si="34"/>
        <v>41287.493756250005</v>
      </c>
      <c r="N156" s="269">
        <f t="shared" si="35"/>
        <v>40309.832587500008</v>
      </c>
      <c r="O156" s="200">
        <f t="shared" si="36"/>
        <v>0</v>
      </c>
      <c r="P156" s="200">
        <f t="shared" si="37"/>
        <v>966142.82378250011</v>
      </c>
      <c r="Q156" s="200">
        <f t="shared" si="38"/>
        <v>0</v>
      </c>
      <c r="R156" s="200">
        <f t="shared" si="39"/>
        <v>0</v>
      </c>
      <c r="S156" s="200">
        <f t="shared" si="40"/>
        <v>0</v>
      </c>
      <c r="T156" s="187">
        <f t="shared" si="41"/>
        <v>966142.82378250011</v>
      </c>
    </row>
    <row r="157" spans="1:20" ht="13.9" x14ac:dyDescent="0.4">
      <c r="A157" s="12" t="str">
        <f>Buildings!A158</f>
        <v>GSR</v>
      </c>
      <c r="B157" s="12">
        <f>Buildings!B158</f>
        <v>23</v>
      </c>
      <c r="C157" t="str">
        <f>Buildings!C158</f>
        <v>Wagin South to Katanning</v>
      </c>
      <c r="D157" s="204">
        <f>'DORC build-up'!I101</f>
        <v>1.3</v>
      </c>
      <c r="E157" s="197">
        <v>0</v>
      </c>
      <c r="F157" s="197">
        <v>3</v>
      </c>
      <c r="G157" s="197">
        <v>1</v>
      </c>
      <c r="H157" s="197">
        <v>0</v>
      </c>
      <c r="I157" s="197">
        <v>0</v>
      </c>
      <c r="J157" s="269">
        <f t="shared" si="31"/>
        <v>246178.69250625002</v>
      </c>
      <c r="K157" s="269">
        <f t="shared" si="32"/>
        <v>185796.69688125001</v>
      </c>
      <c r="L157" s="269">
        <f t="shared" si="33"/>
        <v>106386.33875625</v>
      </c>
      <c r="M157" s="269">
        <f t="shared" si="34"/>
        <v>41287.493756250005</v>
      </c>
      <c r="N157" s="269">
        <f t="shared" si="35"/>
        <v>40309.832587500008</v>
      </c>
      <c r="O157" s="200">
        <f t="shared" si="36"/>
        <v>0</v>
      </c>
      <c r="P157" s="200">
        <f t="shared" si="37"/>
        <v>724607.11783687503</v>
      </c>
      <c r="Q157" s="200">
        <f t="shared" si="38"/>
        <v>138302.240383125</v>
      </c>
      <c r="R157" s="200">
        <f t="shared" si="39"/>
        <v>0</v>
      </c>
      <c r="S157" s="200">
        <f t="shared" si="40"/>
        <v>0</v>
      </c>
      <c r="T157" s="187">
        <f t="shared" si="41"/>
        <v>862909.35822000005</v>
      </c>
    </row>
    <row r="158" spans="1:20" ht="13.9" x14ac:dyDescent="0.4">
      <c r="A158" s="12" t="str">
        <f>Buildings!A159</f>
        <v>GSR</v>
      </c>
      <c r="B158" s="12">
        <f>Buildings!B159</f>
        <v>23</v>
      </c>
      <c r="C158" t="str">
        <f>Buildings!C159</f>
        <v>Katanning to Tambellup</v>
      </c>
      <c r="D158" s="204">
        <f>'DORC build-up'!I102</f>
        <v>1.3</v>
      </c>
      <c r="E158" s="197">
        <v>0</v>
      </c>
      <c r="F158" s="197">
        <v>1</v>
      </c>
      <c r="G158" s="197">
        <v>1</v>
      </c>
      <c r="H158" s="197">
        <v>0</v>
      </c>
      <c r="I158" s="197">
        <v>1</v>
      </c>
      <c r="J158" s="269">
        <f t="shared" si="31"/>
        <v>246178.69250625002</v>
      </c>
      <c r="K158" s="269">
        <f t="shared" si="32"/>
        <v>185796.69688125001</v>
      </c>
      <c r="L158" s="269">
        <f t="shared" si="33"/>
        <v>106386.33875625</v>
      </c>
      <c r="M158" s="269">
        <f t="shared" si="34"/>
        <v>41287.493756250005</v>
      </c>
      <c r="N158" s="269">
        <f t="shared" si="35"/>
        <v>40309.832587500008</v>
      </c>
      <c r="O158" s="200">
        <f t="shared" si="36"/>
        <v>0</v>
      </c>
      <c r="P158" s="200">
        <f t="shared" si="37"/>
        <v>241535.70594562503</v>
      </c>
      <c r="Q158" s="200">
        <f t="shared" si="38"/>
        <v>138302.240383125</v>
      </c>
      <c r="R158" s="200">
        <f t="shared" si="39"/>
        <v>0</v>
      </c>
      <c r="S158" s="200">
        <f t="shared" si="40"/>
        <v>52402.782363750011</v>
      </c>
      <c r="T158" s="187">
        <f t="shared" si="41"/>
        <v>432240.72869250004</v>
      </c>
    </row>
    <row r="159" spans="1:20" ht="13.9" x14ac:dyDescent="0.4">
      <c r="A159" s="12" t="str">
        <f>Buildings!A160</f>
        <v>GSR</v>
      </c>
      <c r="B159" s="12">
        <f>Buildings!B160</f>
        <v>23</v>
      </c>
      <c r="C159" t="str">
        <f>Buildings!C160</f>
        <v>Tambellup to Redmond</v>
      </c>
      <c r="D159" s="204">
        <f>'DORC build-up'!I103</f>
        <v>1.3</v>
      </c>
      <c r="E159" s="197">
        <v>0</v>
      </c>
      <c r="F159" s="197">
        <v>2</v>
      </c>
      <c r="G159" s="197">
        <v>7</v>
      </c>
      <c r="H159" s="197">
        <v>0</v>
      </c>
      <c r="I159" s="197">
        <v>0</v>
      </c>
      <c r="J159" s="269">
        <f t="shared" si="31"/>
        <v>246178.69250625002</v>
      </c>
      <c r="K159" s="269">
        <f t="shared" si="32"/>
        <v>185796.69688125001</v>
      </c>
      <c r="L159" s="269">
        <f t="shared" si="33"/>
        <v>106386.33875625</v>
      </c>
      <c r="M159" s="269">
        <f t="shared" si="34"/>
        <v>41287.493756250005</v>
      </c>
      <c r="N159" s="269">
        <f t="shared" si="35"/>
        <v>40309.832587500008</v>
      </c>
      <c r="O159" s="200">
        <f t="shared" si="36"/>
        <v>0</v>
      </c>
      <c r="P159" s="200">
        <f t="shared" si="37"/>
        <v>483071.41189125006</v>
      </c>
      <c r="Q159" s="200">
        <f t="shared" si="38"/>
        <v>968115.68268187507</v>
      </c>
      <c r="R159" s="200">
        <f t="shared" si="39"/>
        <v>0</v>
      </c>
      <c r="S159" s="200">
        <f t="shared" si="40"/>
        <v>0</v>
      </c>
      <c r="T159" s="187">
        <f t="shared" si="41"/>
        <v>1451187.0945731252</v>
      </c>
    </row>
    <row r="160" spans="1:20" ht="13.9" x14ac:dyDescent="0.4">
      <c r="A160" s="12" t="str">
        <f>Buildings!A161</f>
        <v>GSR</v>
      </c>
      <c r="B160" s="12">
        <f>Buildings!B161</f>
        <v>23</v>
      </c>
      <c r="C160" t="str">
        <f>Buildings!C161</f>
        <v>Redmond to Albany</v>
      </c>
      <c r="D160" s="204">
        <f>'DORC build-up'!I104</f>
        <v>1.3</v>
      </c>
      <c r="E160" s="197">
        <v>2</v>
      </c>
      <c r="F160" s="197">
        <v>0</v>
      </c>
      <c r="G160" s="197">
        <v>4</v>
      </c>
      <c r="H160" s="197">
        <v>0</v>
      </c>
      <c r="I160" s="197">
        <v>1</v>
      </c>
      <c r="J160" s="269">
        <f t="shared" si="31"/>
        <v>246178.69250625002</v>
      </c>
      <c r="K160" s="269">
        <f t="shared" si="32"/>
        <v>185796.69688125001</v>
      </c>
      <c r="L160" s="269">
        <f t="shared" si="33"/>
        <v>106386.33875625</v>
      </c>
      <c r="M160" s="269">
        <f t="shared" si="34"/>
        <v>41287.493756250005</v>
      </c>
      <c r="N160" s="269">
        <f t="shared" si="35"/>
        <v>40309.832587500008</v>
      </c>
      <c r="O160" s="200">
        <f t="shared" si="36"/>
        <v>640064.60051625012</v>
      </c>
      <c r="P160" s="200">
        <f t="shared" si="37"/>
        <v>0</v>
      </c>
      <c r="Q160" s="200">
        <f t="shared" si="38"/>
        <v>553208.96153249999</v>
      </c>
      <c r="R160" s="200">
        <f t="shared" si="39"/>
        <v>0</v>
      </c>
      <c r="S160" s="200">
        <f t="shared" si="40"/>
        <v>52402.782363750011</v>
      </c>
      <c r="T160" s="187">
        <f t="shared" si="41"/>
        <v>1245676.3444125</v>
      </c>
    </row>
    <row r="161" spans="1:20" ht="13.9" x14ac:dyDescent="0.4">
      <c r="A161" s="12" t="str">
        <f>Buildings!A162</f>
        <v>Sidings &amp; Other</v>
      </c>
      <c r="B161" s="12">
        <f>Buildings!B162</f>
        <v>23</v>
      </c>
      <c r="C161" t="str">
        <f>Buildings!C162</f>
        <v>Redmond to Mirrambeena</v>
      </c>
      <c r="D161" s="204">
        <f>'DORC build-up'!I105</f>
        <v>1.3</v>
      </c>
      <c r="E161" s="197">
        <v>0</v>
      </c>
      <c r="F161" s="197">
        <v>0</v>
      </c>
      <c r="G161" s="197">
        <v>0</v>
      </c>
      <c r="H161" s="197">
        <v>0</v>
      </c>
      <c r="I161" s="197">
        <v>0</v>
      </c>
      <c r="J161" s="269">
        <f t="shared" si="31"/>
        <v>246178.69250625002</v>
      </c>
      <c r="K161" s="269">
        <f t="shared" si="32"/>
        <v>185796.69688125001</v>
      </c>
      <c r="L161" s="269">
        <f t="shared" si="33"/>
        <v>106386.33875625</v>
      </c>
      <c r="M161" s="269">
        <f t="shared" si="34"/>
        <v>41287.493756250005</v>
      </c>
      <c r="N161" s="269">
        <f t="shared" si="35"/>
        <v>40309.832587500008</v>
      </c>
      <c r="O161" s="200">
        <f t="shared" si="36"/>
        <v>0</v>
      </c>
      <c r="P161" s="200">
        <f t="shared" si="37"/>
        <v>0</v>
      </c>
      <c r="Q161" s="200">
        <f t="shared" si="38"/>
        <v>0</v>
      </c>
      <c r="R161" s="200">
        <f t="shared" si="39"/>
        <v>0</v>
      </c>
      <c r="S161" s="200">
        <f t="shared" si="40"/>
        <v>0</v>
      </c>
      <c r="T161" s="187">
        <f t="shared" si="41"/>
        <v>0</v>
      </c>
    </row>
    <row r="162" spans="1:20" ht="13.9" x14ac:dyDescent="0.4">
      <c r="A162" s="12" t="str">
        <f>Buildings!A163</f>
        <v>Non-operational</v>
      </c>
      <c r="B162" s="12">
        <f>Buildings!B163</f>
        <v>24</v>
      </c>
      <c r="C162" t="str">
        <f>Buildings!C163</f>
        <v>York to Quairading</v>
      </c>
      <c r="D162" s="204">
        <f>'DORC build-up'!I106</f>
        <v>1.3</v>
      </c>
      <c r="E162" s="197">
        <v>0</v>
      </c>
      <c r="F162" s="197">
        <v>1</v>
      </c>
      <c r="G162" s="197">
        <v>0</v>
      </c>
      <c r="H162" s="197">
        <v>0</v>
      </c>
      <c r="I162" s="197">
        <v>0</v>
      </c>
      <c r="J162" s="269">
        <f t="shared" si="31"/>
        <v>246178.69250625002</v>
      </c>
      <c r="K162" s="269">
        <f t="shared" si="32"/>
        <v>185796.69688125001</v>
      </c>
      <c r="L162" s="269">
        <f t="shared" si="33"/>
        <v>106386.33875625</v>
      </c>
      <c r="M162" s="269">
        <f t="shared" si="34"/>
        <v>41287.493756250005</v>
      </c>
      <c r="N162" s="269">
        <f t="shared" si="35"/>
        <v>40309.832587500008</v>
      </c>
      <c r="O162" s="200">
        <f t="shared" si="36"/>
        <v>0</v>
      </c>
      <c r="P162" s="200">
        <f t="shared" si="37"/>
        <v>241535.70594562503</v>
      </c>
      <c r="Q162" s="200">
        <f t="shared" si="38"/>
        <v>0</v>
      </c>
      <c r="R162" s="200">
        <f t="shared" si="39"/>
        <v>0</v>
      </c>
      <c r="S162" s="200">
        <f t="shared" si="40"/>
        <v>0</v>
      </c>
      <c r="T162" s="187">
        <f t="shared" si="41"/>
        <v>241535.70594562503</v>
      </c>
    </row>
    <row r="163" spans="1:20" ht="13.9" x14ac:dyDescent="0.4">
      <c r="A163" s="12" t="str">
        <f>Buildings!A164</f>
        <v>Non-operational</v>
      </c>
      <c r="B163" s="12">
        <f>Buildings!B164</f>
        <v>25</v>
      </c>
      <c r="C163" t="str">
        <f>Buildings!C164</f>
        <v>Narrogin to West Merredin</v>
      </c>
      <c r="D163" s="204">
        <f>'DORC build-up'!I107</f>
        <v>1.3</v>
      </c>
      <c r="E163" s="197">
        <v>0</v>
      </c>
      <c r="F163" s="197">
        <v>2</v>
      </c>
      <c r="G163" s="197">
        <v>0</v>
      </c>
      <c r="H163" s="197">
        <v>0</v>
      </c>
      <c r="I163" s="197">
        <v>0</v>
      </c>
      <c r="J163" s="269">
        <f t="shared" si="31"/>
        <v>246178.69250625002</v>
      </c>
      <c r="K163" s="269">
        <f t="shared" si="32"/>
        <v>185796.69688125001</v>
      </c>
      <c r="L163" s="269">
        <f t="shared" si="33"/>
        <v>106386.33875625</v>
      </c>
      <c r="M163" s="269">
        <f t="shared" si="34"/>
        <v>41287.493756250005</v>
      </c>
      <c r="N163" s="269">
        <f t="shared" si="35"/>
        <v>40309.832587500008</v>
      </c>
      <c r="O163" s="200">
        <f t="shared" si="36"/>
        <v>0</v>
      </c>
      <c r="P163" s="200">
        <f t="shared" si="37"/>
        <v>483071.41189125006</v>
      </c>
      <c r="Q163" s="200">
        <f t="shared" si="38"/>
        <v>0</v>
      </c>
      <c r="R163" s="200">
        <f t="shared" si="39"/>
        <v>0</v>
      </c>
      <c r="S163" s="200">
        <f t="shared" si="40"/>
        <v>0</v>
      </c>
      <c r="T163" s="187">
        <f t="shared" si="41"/>
        <v>483071.41189125006</v>
      </c>
    </row>
    <row r="164" spans="1:20" ht="13.9" x14ac:dyDescent="0.4">
      <c r="A164" s="12" t="str">
        <f>Buildings!A165</f>
        <v>Non-operational</v>
      </c>
      <c r="B164" s="12">
        <f>Buildings!B165</f>
        <v>26</v>
      </c>
      <c r="C164" t="str">
        <f>Buildings!C165</f>
        <v>Yilliminning to Kulin</v>
      </c>
      <c r="D164" s="204">
        <f>'DORC build-up'!I108</f>
        <v>1.3</v>
      </c>
      <c r="E164" s="197">
        <v>0</v>
      </c>
      <c r="F164" s="197">
        <v>0</v>
      </c>
      <c r="G164" s="197">
        <v>0</v>
      </c>
      <c r="H164" s="197">
        <v>0</v>
      </c>
      <c r="I164" s="197">
        <v>0</v>
      </c>
      <c r="J164" s="269">
        <f t="shared" si="31"/>
        <v>246178.69250625002</v>
      </c>
      <c r="K164" s="269">
        <f t="shared" si="32"/>
        <v>185796.69688125001</v>
      </c>
      <c r="L164" s="269">
        <f t="shared" si="33"/>
        <v>106386.33875625</v>
      </c>
      <c r="M164" s="269">
        <f t="shared" si="34"/>
        <v>41287.493756250005</v>
      </c>
      <c r="N164" s="269">
        <f t="shared" si="35"/>
        <v>40309.832587500008</v>
      </c>
      <c r="O164" s="200">
        <f t="shared" si="36"/>
        <v>0</v>
      </c>
      <c r="P164" s="200">
        <f t="shared" si="37"/>
        <v>0</v>
      </c>
      <c r="Q164" s="200">
        <f t="shared" si="38"/>
        <v>0</v>
      </c>
      <c r="R164" s="200">
        <f t="shared" si="39"/>
        <v>0</v>
      </c>
      <c r="S164" s="200">
        <f t="shared" si="40"/>
        <v>0</v>
      </c>
      <c r="T164" s="187">
        <f t="shared" si="41"/>
        <v>0</v>
      </c>
    </row>
    <row r="165" spans="1:20" ht="13.9" x14ac:dyDescent="0.4">
      <c r="A165" s="12" t="str">
        <f>Buildings!A166</f>
        <v>Lakes</v>
      </c>
      <c r="B165" s="12">
        <f>Buildings!B166</f>
        <v>27</v>
      </c>
      <c r="C165" t="str">
        <f>Buildings!C166</f>
        <v>Wagin to Lake Grace</v>
      </c>
      <c r="D165" s="204">
        <f>'DORC build-up'!I109</f>
        <v>1.3</v>
      </c>
      <c r="E165" s="197">
        <v>0</v>
      </c>
      <c r="F165" s="197">
        <v>1</v>
      </c>
      <c r="G165" s="197">
        <v>0</v>
      </c>
      <c r="H165" s="197">
        <v>0</v>
      </c>
      <c r="I165" s="197">
        <v>0</v>
      </c>
      <c r="J165" s="269">
        <f t="shared" si="31"/>
        <v>246178.69250625002</v>
      </c>
      <c r="K165" s="269">
        <f t="shared" si="32"/>
        <v>185796.69688125001</v>
      </c>
      <c r="L165" s="269">
        <f t="shared" si="33"/>
        <v>106386.33875625</v>
      </c>
      <c r="M165" s="269">
        <f t="shared" si="34"/>
        <v>41287.493756250005</v>
      </c>
      <c r="N165" s="269">
        <f t="shared" si="35"/>
        <v>40309.832587500008</v>
      </c>
      <c r="O165" s="200">
        <f t="shared" si="36"/>
        <v>0</v>
      </c>
      <c r="P165" s="200">
        <f t="shared" si="37"/>
        <v>241535.70594562503</v>
      </c>
      <c r="Q165" s="200">
        <f t="shared" si="38"/>
        <v>0</v>
      </c>
      <c r="R165" s="200">
        <f t="shared" si="39"/>
        <v>0</v>
      </c>
      <c r="S165" s="200">
        <f t="shared" si="40"/>
        <v>0</v>
      </c>
      <c r="T165" s="187">
        <f t="shared" si="41"/>
        <v>241535.70594562503</v>
      </c>
    </row>
    <row r="166" spans="1:20" ht="13.9" x14ac:dyDescent="0.4">
      <c r="A166" s="12" t="str">
        <f>Buildings!A167</f>
        <v>Lakes</v>
      </c>
      <c r="B166" s="12">
        <f>Buildings!B167</f>
        <v>27</v>
      </c>
      <c r="C166" t="str">
        <f>Buildings!C167</f>
        <v>Lake Grace to Newdegate</v>
      </c>
      <c r="D166" s="204">
        <f>'DORC build-up'!I110</f>
        <v>1.3</v>
      </c>
      <c r="E166" s="197">
        <v>0</v>
      </c>
      <c r="F166" s="197">
        <v>0</v>
      </c>
      <c r="G166" s="197">
        <v>0</v>
      </c>
      <c r="H166" s="197">
        <v>0</v>
      </c>
      <c r="I166" s="197">
        <v>0</v>
      </c>
      <c r="J166" s="269">
        <f t="shared" si="31"/>
        <v>246178.69250625002</v>
      </c>
      <c r="K166" s="269">
        <f t="shared" si="32"/>
        <v>185796.69688125001</v>
      </c>
      <c r="L166" s="269">
        <f t="shared" si="33"/>
        <v>106386.33875625</v>
      </c>
      <c r="M166" s="269">
        <f t="shared" si="34"/>
        <v>41287.493756250005</v>
      </c>
      <c r="N166" s="269">
        <f t="shared" si="35"/>
        <v>40309.832587500008</v>
      </c>
      <c r="O166" s="200">
        <f t="shared" si="36"/>
        <v>0</v>
      </c>
      <c r="P166" s="200">
        <f t="shared" si="37"/>
        <v>0</v>
      </c>
      <c r="Q166" s="200">
        <f t="shared" si="38"/>
        <v>0</v>
      </c>
      <c r="R166" s="200">
        <f t="shared" si="39"/>
        <v>0</v>
      </c>
      <c r="S166" s="200">
        <f t="shared" si="40"/>
        <v>0</v>
      </c>
      <c r="T166" s="187">
        <f t="shared" si="41"/>
        <v>0</v>
      </c>
    </row>
    <row r="167" spans="1:20" ht="13.9" x14ac:dyDescent="0.4">
      <c r="A167" s="12" t="str">
        <f>Buildings!A168</f>
        <v>Lakes</v>
      </c>
      <c r="B167" s="12">
        <f>Buildings!B168</f>
        <v>27</v>
      </c>
      <c r="C167" t="str">
        <f>Buildings!C168</f>
        <v>Wagin East to Wagin South</v>
      </c>
      <c r="D167" s="204">
        <f>'DORC build-up'!I111</f>
        <v>1.3</v>
      </c>
      <c r="E167" s="197">
        <v>0</v>
      </c>
      <c r="F167" s="197">
        <v>0</v>
      </c>
      <c r="G167" s="197">
        <v>0</v>
      </c>
      <c r="H167" s="197">
        <v>0</v>
      </c>
      <c r="I167" s="197">
        <v>0</v>
      </c>
      <c r="J167" s="269">
        <f t="shared" si="31"/>
        <v>246178.69250625002</v>
      </c>
      <c r="K167" s="269">
        <f t="shared" si="32"/>
        <v>185796.69688125001</v>
      </c>
      <c r="L167" s="269">
        <f t="shared" si="33"/>
        <v>106386.33875625</v>
      </c>
      <c r="M167" s="269">
        <f t="shared" si="34"/>
        <v>41287.493756250005</v>
      </c>
      <c r="N167" s="269">
        <f t="shared" si="35"/>
        <v>40309.832587500008</v>
      </c>
      <c r="O167" s="200">
        <f t="shared" si="36"/>
        <v>0</v>
      </c>
      <c r="P167" s="200">
        <f t="shared" si="37"/>
        <v>0</v>
      </c>
      <c r="Q167" s="200">
        <f t="shared" si="38"/>
        <v>0</v>
      </c>
      <c r="R167" s="200">
        <f t="shared" si="39"/>
        <v>0</v>
      </c>
      <c r="S167" s="200">
        <f t="shared" si="40"/>
        <v>0</v>
      </c>
      <c r="T167" s="187">
        <f t="shared" si="41"/>
        <v>0</v>
      </c>
    </row>
    <row r="168" spans="1:20" ht="13.9" x14ac:dyDescent="0.4">
      <c r="A168" s="12" t="str">
        <f>Buildings!A169</f>
        <v>Lakes</v>
      </c>
      <c r="B168" s="12">
        <f>Buildings!B169</f>
        <v>28</v>
      </c>
      <c r="C168" t="str">
        <f>Buildings!C169</f>
        <v>Lake Grace to Hyden</v>
      </c>
      <c r="D168" s="204">
        <f>'DORC build-up'!I112</f>
        <v>1.3</v>
      </c>
      <c r="E168" s="197">
        <v>0</v>
      </c>
      <c r="F168" s="197">
        <v>0</v>
      </c>
      <c r="G168" s="197">
        <v>0</v>
      </c>
      <c r="H168" s="197">
        <v>0</v>
      </c>
      <c r="I168" s="197">
        <v>0</v>
      </c>
      <c r="J168" s="269">
        <f t="shared" si="31"/>
        <v>246178.69250625002</v>
      </c>
      <c r="K168" s="269">
        <f t="shared" si="32"/>
        <v>185796.69688125001</v>
      </c>
      <c r="L168" s="269">
        <f t="shared" si="33"/>
        <v>106386.33875625</v>
      </c>
      <c r="M168" s="269">
        <f t="shared" si="34"/>
        <v>41287.493756250005</v>
      </c>
      <c r="N168" s="269">
        <f t="shared" si="35"/>
        <v>40309.832587500008</v>
      </c>
      <c r="O168" s="200">
        <f t="shared" si="36"/>
        <v>0</v>
      </c>
      <c r="P168" s="200">
        <f t="shared" si="37"/>
        <v>0</v>
      </c>
      <c r="Q168" s="200">
        <f t="shared" si="38"/>
        <v>0</v>
      </c>
      <c r="R168" s="200">
        <f t="shared" si="39"/>
        <v>0</v>
      </c>
      <c r="S168" s="200">
        <f t="shared" si="40"/>
        <v>0</v>
      </c>
      <c r="T168" s="187">
        <f t="shared" si="41"/>
        <v>0</v>
      </c>
    </row>
    <row r="169" spans="1:20" ht="13.9" x14ac:dyDescent="0.4">
      <c r="A169" s="12" t="str">
        <f>Buildings!A170</f>
        <v>Non-operational</v>
      </c>
      <c r="B169" s="12">
        <f>Buildings!B170</f>
        <v>29</v>
      </c>
      <c r="C169" t="str">
        <f>Buildings!C170</f>
        <v>Katanning to Nyabing</v>
      </c>
      <c r="D169" s="204">
        <f>'DORC build-up'!I113</f>
        <v>1.3</v>
      </c>
      <c r="E169" s="197">
        <v>0</v>
      </c>
      <c r="F169" s="197">
        <v>3</v>
      </c>
      <c r="G169" s="197">
        <v>0</v>
      </c>
      <c r="H169" s="197">
        <v>0</v>
      </c>
      <c r="I169" s="197">
        <v>0</v>
      </c>
      <c r="J169" s="269">
        <f t="shared" si="31"/>
        <v>246178.69250625002</v>
      </c>
      <c r="K169" s="269">
        <f t="shared" si="32"/>
        <v>185796.69688125001</v>
      </c>
      <c r="L169" s="269">
        <f t="shared" si="33"/>
        <v>106386.33875625</v>
      </c>
      <c r="M169" s="269">
        <f t="shared" si="34"/>
        <v>41287.493756250005</v>
      </c>
      <c r="N169" s="269">
        <f t="shared" si="35"/>
        <v>40309.832587500008</v>
      </c>
      <c r="O169" s="200">
        <f t="shared" si="36"/>
        <v>0</v>
      </c>
      <c r="P169" s="200">
        <f t="shared" si="37"/>
        <v>724607.11783687503</v>
      </c>
      <c r="Q169" s="200">
        <f t="shared" si="38"/>
        <v>0</v>
      </c>
      <c r="R169" s="200">
        <f t="shared" si="39"/>
        <v>0</v>
      </c>
      <c r="S169" s="200">
        <f t="shared" si="40"/>
        <v>0</v>
      </c>
      <c r="T169" s="187">
        <f t="shared" si="41"/>
        <v>724607.11783687503</v>
      </c>
    </row>
    <row r="170" spans="1:20" ht="13.9" x14ac:dyDescent="0.4">
      <c r="A170" s="12" t="str">
        <f>Buildings!A171</f>
        <v>Non-operational</v>
      </c>
      <c r="B170" s="12">
        <f>Buildings!B171</f>
        <v>30</v>
      </c>
      <c r="C170" t="str">
        <f>Buildings!C171</f>
        <v>Katanning East to Katanning South</v>
      </c>
      <c r="D170" s="204">
        <f>'DORC build-up'!I114</f>
        <v>0</v>
      </c>
      <c r="E170" s="197">
        <v>0</v>
      </c>
      <c r="F170" s="197">
        <v>0</v>
      </c>
      <c r="G170" s="197">
        <v>0</v>
      </c>
      <c r="H170" s="197">
        <v>0</v>
      </c>
      <c r="I170" s="197">
        <v>0</v>
      </c>
      <c r="J170" s="269">
        <f t="shared" si="31"/>
        <v>246178.69250625002</v>
      </c>
      <c r="K170" s="269">
        <f t="shared" si="32"/>
        <v>185796.69688125001</v>
      </c>
      <c r="L170" s="269">
        <f t="shared" si="33"/>
        <v>106386.33875625</v>
      </c>
      <c r="M170" s="269">
        <f t="shared" si="34"/>
        <v>41287.493756250005</v>
      </c>
      <c r="N170" s="269">
        <f t="shared" si="35"/>
        <v>40309.832587500008</v>
      </c>
      <c r="O170" s="200">
        <f t="shared" si="36"/>
        <v>0</v>
      </c>
      <c r="P170" s="200">
        <f t="shared" si="37"/>
        <v>0</v>
      </c>
      <c r="Q170" s="200">
        <f t="shared" si="38"/>
        <v>0</v>
      </c>
      <c r="R170" s="200">
        <f t="shared" si="39"/>
        <v>0</v>
      </c>
      <c r="S170" s="200">
        <f t="shared" si="40"/>
        <v>0</v>
      </c>
      <c r="T170" s="187">
        <f t="shared" si="41"/>
        <v>0</v>
      </c>
    </row>
    <row r="171" spans="1:20" ht="13.9" x14ac:dyDescent="0.4">
      <c r="A171" s="12" t="str">
        <f>Buildings!A172</f>
        <v>Non-operational</v>
      </c>
      <c r="B171" s="12">
        <f>Buildings!B172</f>
        <v>31</v>
      </c>
      <c r="C171" t="str">
        <f>Buildings!C172</f>
        <v>Tambellup to Gnowangerup</v>
      </c>
      <c r="D171" s="204">
        <f>'DORC build-up'!I115</f>
        <v>1.3</v>
      </c>
      <c r="E171" s="197">
        <v>0</v>
      </c>
      <c r="F171" s="197">
        <v>0</v>
      </c>
      <c r="G171" s="197">
        <v>0</v>
      </c>
      <c r="H171" s="197">
        <v>0</v>
      </c>
      <c r="I171" s="197">
        <v>0</v>
      </c>
      <c r="J171" s="269">
        <f t="shared" si="31"/>
        <v>246178.69250625002</v>
      </c>
      <c r="K171" s="269">
        <f t="shared" si="32"/>
        <v>185796.69688125001</v>
      </c>
      <c r="L171" s="269">
        <f t="shared" si="33"/>
        <v>106386.33875625</v>
      </c>
      <c r="M171" s="269">
        <f t="shared" si="34"/>
        <v>41287.493756250005</v>
      </c>
      <c r="N171" s="269">
        <f t="shared" si="35"/>
        <v>40309.832587500008</v>
      </c>
      <c r="O171" s="200">
        <f t="shared" si="36"/>
        <v>0</v>
      </c>
      <c r="P171" s="200">
        <f t="shared" si="37"/>
        <v>0</v>
      </c>
      <c r="Q171" s="200">
        <f t="shared" si="38"/>
        <v>0</v>
      </c>
      <c r="R171" s="200">
        <f t="shared" si="39"/>
        <v>0</v>
      </c>
      <c r="S171" s="200">
        <f t="shared" si="40"/>
        <v>0</v>
      </c>
      <c r="T171" s="187">
        <f t="shared" si="41"/>
        <v>0</v>
      </c>
    </row>
    <row r="172" spans="1:20" ht="13.9" x14ac:dyDescent="0.4">
      <c r="A172" s="12" t="str">
        <f>Buildings!A173</f>
        <v>Non-operational</v>
      </c>
      <c r="B172" s="12">
        <f>Buildings!B173</f>
        <v>32</v>
      </c>
      <c r="C172" t="str">
        <f>Buildings!C173</f>
        <v>West Merredin to Kondinin</v>
      </c>
      <c r="D172" s="204">
        <f>'DORC build-up'!I116</f>
        <v>1.3</v>
      </c>
      <c r="E172" s="197">
        <v>0</v>
      </c>
      <c r="F172" s="197">
        <v>0</v>
      </c>
      <c r="G172" s="197">
        <v>0</v>
      </c>
      <c r="H172" s="197">
        <v>0</v>
      </c>
      <c r="I172" s="197">
        <v>0</v>
      </c>
      <c r="J172" s="269">
        <f t="shared" si="31"/>
        <v>246178.69250625002</v>
      </c>
      <c r="K172" s="269">
        <f t="shared" si="32"/>
        <v>185796.69688125001</v>
      </c>
      <c r="L172" s="269">
        <f t="shared" si="33"/>
        <v>106386.33875625</v>
      </c>
      <c r="M172" s="269">
        <f t="shared" si="34"/>
        <v>41287.493756250005</v>
      </c>
      <c r="N172" s="269">
        <f t="shared" si="35"/>
        <v>40309.832587500008</v>
      </c>
      <c r="O172" s="200">
        <f t="shared" si="36"/>
        <v>0</v>
      </c>
      <c r="P172" s="200">
        <f t="shared" si="37"/>
        <v>0</v>
      </c>
      <c r="Q172" s="200">
        <f t="shared" si="38"/>
        <v>0</v>
      </c>
      <c r="R172" s="200">
        <f t="shared" si="39"/>
        <v>0</v>
      </c>
      <c r="S172" s="200">
        <f t="shared" si="40"/>
        <v>0</v>
      </c>
      <c r="T172" s="187">
        <f t="shared" si="41"/>
        <v>0</v>
      </c>
    </row>
    <row r="173" spans="1:20" ht="13.9" x14ac:dyDescent="0.4">
      <c r="A173" s="12" t="str">
        <f>Buildings!A174</f>
        <v>Non-operational</v>
      </c>
      <c r="B173" s="12">
        <f>Buildings!B174</f>
        <v>33</v>
      </c>
      <c r="C173" t="str">
        <f>Buildings!C174</f>
        <v>West Merredin to Trayning</v>
      </c>
      <c r="D173" s="204">
        <f>'DORC build-up'!I117</f>
        <v>1.2</v>
      </c>
      <c r="E173" s="197">
        <v>0</v>
      </c>
      <c r="F173" s="197">
        <v>1</v>
      </c>
      <c r="G173" s="197">
        <v>0</v>
      </c>
      <c r="H173" s="197">
        <v>0</v>
      </c>
      <c r="I173" s="197">
        <v>0</v>
      </c>
      <c r="J173" s="269">
        <f t="shared" si="31"/>
        <v>246178.69250625002</v>
      </c>
      <c r="K173" s="269">
        <f t="shared" si="32"/>
        <v>185796.69688125001</v>
      </c>
      <c r="L173" s="269">
        <f t="shared" si="33"/>
        <v>106386.33875625</v>
      </c>
      <c r="M173" s="269">
        <f t="shared" si="34"/>
        <v>41287.493756250005</v>
      </c>
      <c r="N173" s="269">
        <f t="shared" si="35"/>
        <v>40309.832587500008</v>
      </c>
      <c r="O173" s="200">
        <f t="shared" si="36"/>
        <v>0</v>
      </c>
      <c r="P173" s="200">
        <f t="shared" si="37"/>
        <v>222956.0362575</v>
      </c>
      <c r="Q173" s="200">
        <f t="shared" si="38"/>
        <v>0</v>
      </c>
      <c r="R173" s="200">
        <f t="shared" si="39"/>
        <v>0</v>
      </c>
      <c r="S173" s="200">
        <f t="shared" si="40"/>
        <v>0</v>
      </c>
      <c r="T173" s="187">
        <f t="shared" si="41"/>
        <v>222956.0362575</v>
      </c>
    </row>
    <row r="174" spans="1:20" ht="13.9" x14ac:dyDescent="0.4">
      <c r="A174" s="12" t="str">
        <f>Buildings!A175</f>
        <v>Central</v>
      </c>
      <c r="B174" s="12">
        <f>Buildings!B175</f>
        <v>34</v>
      </c>
      <c r="C174" t="str">
        <f>Buildings!C175</f>
        <v>Avon Yard to Goomalling</v>
      </c>
      <c r="D174" s="204">
        <f>'DORC build-up'!I118</f>
        <v>1.2</v>
      </c>
      <c r="E174" s="197">
        <v>0</v>
      </c>
      <c r="F174" s="197">
        <v>1</v>
      </c>
      <c r="G174" s="197">
        <v>2</v>
      </c>
      <c r="H174" s="197">
        <v>1</v>
      </c>
      <c r="I174" s="197">
        <v>0</v>
      </c>
      <c r="J174" s="269">
        <f t="shared" si="31"/>
        <v>246178.69250625002</v>
      </c>
      <c r="K174" s="269">
        <f t="shared" si="32"/>
        <v>185796.69688125001</v>
      </c>
      <c r="L174" s="269">
        <f t="shared" si="33"/>
        <v>106386.33875625</v>
      </c>
      <c r="M174" s="269">
        <f t="shared" si="34"/>
        <v>41287.493756250005</v>
      </c>
      <c r="N174" s="269">
        <f t="shared" si="35"/>
        <v>40309.832587500008</v>
      </c>
      <c r="O174" s="200">
        <f t="shared" si="36"/>
        <v>0</v>
      </c>
      <c r="P174" s="200">
        <f t="shared" si="37"/>
        <v>222956.0362575</v>
      </c>
      <c r="Q174" s="200">
        <f t="shared" si="38"/>
        <v>255327.21301499999</v>
      </c>
      <c r="R174" s="200">
        <f t="shared" si="39"/>
        <v>49544.992507500006</v>
      </c>
      <c r="S174" s="200">
        <f t="shared" si="40"/>
        <v>0</v>
      </c>
      <c r="T174" s="187">
        <f t="shared" si="41"/>
        <v>527828.24178000004</v>
      </c>
    </row>
    <row r="175" spans="1:20" ht="13.9" x14ac:dyDescent="0.4">
      <c r="A175" s="12" t="str">
        <f>Buildings!A176</f>
        <v>Central</v>
      </c>
      <c r="B175" s="12">
        <f>Buildings!B176</f>
        <v>34</v>
      </c>
      <c r="C175" t="str">
        <f>Buildings!C176</f>
        <v>Goomalling to McLevie</v>
      </c>
      <c r="D175" s="204">
        <f>'DORC build-up'!I119</f>
        <v>1.2</v>
      </c>
      <c r="E175" s="197">
        <v>1</v>
      </c>
      <c r="F175" s="197">
        <v>1</v>
      </c>
      <c r="G175" s="197">
        <v>0</v>
      </c>
      <c r="H175" s="197">
        <v>1</v>
      </c>
      <c r="I175" s="197">
        <v>1</v>
      </c>
      <c r="J175" s="269">
        <f t="shared" si="31"/>
        <v>246178.69250625002</v>
      </c>
      <c r="K175" s="269">
        <f t="shared" si="32"/>
        <v>185796.69688125001</v>
      </c>
      <c r="L175" s="269">
        <f t="shared" si="33"/>
        <v>106386.33875625</v>
      </c>
      <c r="M175" s="269">
        <f t="shared" si="34"/>
        <v>41287.493756250005</v>
      </c>
      <c r="N175" s="269">
        <f t="shared" si="35"/>
        <v>40309.832587500008</v>
      </c>
      <c r="O175" s="200">
        <f t="shared" si="36"/>
        <v>295414.43100750004</v>
      </c>
      <c r="P175" s="200">
        <f t="shared" si="37"/>
        <v>222956.0362575</v>
      </c>
      <c r="Q175" s="200">
        <f t="shared" si="38"/>
        <v>0</v>
      </c>
      <c r="R175" s="200">
        <f t="shared" si="39"/>
        <v>49544.992507500006</v>
      </c>
      <c r="S175" s="200">
        <f t="shared" si="40"/>
        <v>48371.799105000006</v>
      </c>
      <c r="T175" s="187">
        <f t="shared" si="41"/>
        <v>616287.25887750008</v>
      </c>
    </row>
    <row r="176" spans="1:20" ht="13.9" x14ac:dyDescent="0.4">
      <c r="A176" s="12" t="str">
        <f>Buildings!A177</f>
        <v>Central</v>
      </c>
      <c r="B176" s="12">
        <f>Buildings!B177</f>
        <v>35</v>
      </c>
      <c r="C176" t="str">
        <f>Buildings!C177</f>
        <v>Goomalling to Amery</v>
      </c>
      <c r="D176" s="204">
        <f>'DORC build-up'!I120</f>
        <v>1.2</v>
      </c>
      <c r="E176" s="197">
        <v>0</v>
      </c>
      <c r="F176" s="197">
        <v>0</v>
      </c>
      <c r="G176" s="197">
        <v>1</v>
      </c>
      <c r="H176" s="197">
        <v>0</v>
      </c>
      <c r="I176" s="197">
        <v>0</v>
      </c>
      <c r="J176" s="269">
        <f t="shared" si="31"/>
        <v>246178.69250625002</v>
      </c>
      <c r="K176" s="269">
        <f t="shared" si="32"/>
        <v>185796.69688125001</v>
      </c>
      <c r="L176" s="269">
        <f t="shared" si="33"/>
        <v>106386.33875625</v>
      </c>
      <c r="M176" s="269">
        <f t="shared" si="34"/>
        <v>41287.493756250005</v>
      </c>
      <c r="N176" s="269">
        <f t="shared" si="35"/>
        <v>40309.832587500008</v>
      </c>
      <c r="O176" s="200">
        <f t="shared" si="36"/>
        <v>0</v>
      </c>
      <c r="P176" s="200">
        <f t="shared" si="37"/>
        <v>0</v>
      </c>
      <c r="Q176" s="200">
        <f t="shared" si="38"/>
        <v>127663.60650749999</v>
      </c>
      <c r="R176" s="200">
        <f t="shared" si="39"/>
        <v>0</v>
      </c>
      <c r="S176" s="200">
        <f t="shared" si="40"/>
        <v>0</v>
      </c>
      <c r="T176" s="187">
        <f t="shared" si="41"/>
        <v>127663.60650749999</v>
      </c>
    </row>
    <row r="177" spans="1:20" ht="13.9" x14ac:dyDescent="0.4">
      <c r="A177" s="12" t="str">
        <f>Buildings!A178</f>
        <v>Central</v>
      </c>
      <c r="B177" s="12">
        <f>Buildings!B178</f>
        <v>35</v>
      </c>
      <c r="C177" t="str">
        <f>Buildings!C178</f>
        <v>Amery to Mukinbudin</v>
      </c>
      <c r="D177" s="204">
        <f>'DORC build-up'!I121</f>
        <v>1.2</v>
      </c>
      <c r="E177" s="197">
        <v>1</v>
      </c>
      <c r="F177" s="197">
        <v>0</v>
      </c>
      <c r="G177" s="197">
        <v>3</v>
      </c>
      <c r="H177" s="197">
        <v>0</v>
      </c>
      <c r="I177" s="197">
        <v>1</v>
      </c>
      <c r="J177" s="269">
        <f t="shared" si="31"/>
        <v>246178.69250625002</v>
      </c>
      <c r="K177" s="269">
        <f t="shared" si="32"/>
        <v>185796.69688125001</v>
      </c>
      <c r="L177" s="269">
        <f t="shared" si="33"/>
        <v>106386.33875625</v>
      </c>
      <c r="M177" s="269">
        <f t="shared" si="34"/>
        <v>41287.493756250005</v>
      </c>
      <c r="N177" s="269">
        <f t="shared" si="35"/>
        <v>40309.832587500008</v>
      </c>
      <c r="O177" s="200">
        <f t="shared" si="36"/>
        <v>295414.43100750004</v>
      </c>
      <c r="P177" s="200">
        <f t="shared" si="37"/>
        <v>0</v>
      </c>
      <c r="Q177" s="200">
        <f t="shared" si="38"/>
        <v>382990.81952249998</v>
      </c>
      <c r="R177" s="200">
        <f t="shared" si="39"/>
        <v>0</v>
      </c>
      <c r="S177" s="200">
        <f t="shared" si="40"/>
        <v>48371.799105000006</v>
      </c>
      <c r="T177" s="187">
        <f t="shared" si="41"/>
        <v>726777.04963500006</v>
      </c>
    </row>
    <row r="178" spans="1:20" ht="13.9" x14ac:dyDescent="0.4">
      <c r="A178" s="12" t="str">
        <f>Buildings!A179</f>
        <v>Central</v>
      </c>
      <c r="B178" s="12">
        <f>Buildings!B179</f>
        <v>36</v>
      </c>
      <c r="C178" t="str">
        <f>Buildings!C179</f>
        <v>Amery to Burakin</v>
      </c>
      <c r="D178" s="204">
        <f>'DORC build-up'!I122</f>
        <v>1.2</v>
      </c>
      <c r="E178" s="197">
        <v>0</v>
      </c>
      <c r="F178" s="197">
        <v>0</v>
      </c>
      <c r="G178" s="197">
        <v>0</v>
      </c>
      <c r="H178" s="197">
        <v>0</v>
      </c>
      <c r="I178" s="197">
        <v>0</v>
      </c>
      <c r="J178" s="269">
        <f t="shared" si="31"/>
        <v>246178.69250625002</v>
      </c>
      <c r="K178" s="269">
        <f t="shared" si="32"/>
        <v>185796.69688125001</v>
      </c>
      <c r="L178" s="269">
        <f t="shared" si="33"/>
        <v>106386.33875625</v>
      </c>
      <c r="M178" s="269">
        <f t="shared" si="34"/>
        <v>41287.493756250005</v>
      </c>
      <c r="N178" s="269">
        <f t="shared" si="35"/>
        <v>40309.832587500008</v>
      </c>
      <c r="O178" s="200">
        <f t="shared" si="36"/>
        <v>0</v>
      </c>
      <c r="P178" s="200">
        <f t="shared" si="37"/>
        <v>0</v>
      </c>
      <c r="Q178" s="200">
        <f t="shared" si="38"/>
        <v>0</v>
      </c>
      <c r="R178" s="200">
        <f t="shared" si="39"/>
        <v>0</v>
      </c>
      <c r="S178" s="200">
        <f t="shared" si="40"/>
        <v>0</v>
      </c>
      <c r="T178" s="187">
        <f t="shared" si="41"/>
        <v>0</v>
      </c>
    </row>
    <row r="179" spans="1:20" ht="13.9" x14ac:dyDescent="0.4">
      <c r="A179" s="12" t="str">
        <f>Buildings!A180</f>
        <v>Central</v>
      </c>
      <c r="B179" s="12">
        <f>Buildings!B180</f>
        <v>36</v>
      </c>
      <c r="C179" t="str">
        <f>Buildings!C180</f>
        <v>Burakin to Kalannie</v>
      </c>
      <c r="D179" s="204">
        <f>'DORC build-up'!I123</f>
        <v>1.2</v>
      </c>
      <c r="E179" s="197">
        <v>0</v>
      </c>
      <c r="F179" s="197">
        <v>0</v>
      </c>
      <c r="G179" s="197">
        <v>0</v>
      </c>
      <c r="H179" s="197">
        <v>0</v>
      </c>
      <c r="I179" s="197">
        <v>0</v>
      </c>
      <c r="J179" s="269">
        <f t="shared" si="31"/>
        <v>246178.69250625002</v>
      </c>
      <c r="K179" s="269">
        <f t="shared" si="32"/>
        <v>185796.69688125001</v>
      </c>
      <c r="L179" s="269">
        <f t="shared" si="33"/>
        <v>106386.33875625</v>
      </c>
      <c r="M179" s="269">
        <f t="shared" si="34"/>
        <v>41287.493756250005</v>
      </c>
      <c r="N179" s="269">
        <f t="shared" si="35"/>
        <v>40309.832587500008</v>
      </c>
      <c r="O179" s="200">
        <f t="shared" si="36"/>
        <v>0</v>
      </c>
      <c r="P179" s="200">
        <f t="shared" si="37"/>
        <v>0</v>
      </c>
      <c r="Q179" s="200">
        <f t="shared" si="38"/>
        <v>0</v>
      </c>
      <c r="R179" s="200">
        <f t="shared" si="39"/>
        <v>0</v>
      </c>
      <c r="S179" s="200">
        <f t="shared" si="40"/>
        <v>0</v>
      </c>
      <c r="T179" s="187">
        <f t="shared" si="41"/>
        <v>0</v>
      </c>
    </row>
    <row r="180" spans="1:20" ht="13.9" x14ac:dyDescent="0.4">
      <c r="A180" s="12" t="str">
        <f>Buildings!A181</f>
        <v>Central</v>
      </c>
      <c r="B180" s="12">
        <f>Buildings!B181</f>
        <v>37</v>
      </c>
      <c r="C180" t="str">
        <f>Buildings!C181</f>
        <v>Burakin to Beacon</v>
      </c>
      <c r="D180" s="204">
        <f>'DORC build-up'!I124</f>
        <v>1.2</v>
      </c>
      <c r="E180" s="197">
        <v>0</v>
      </c>
      <c r="F180" s="197">
        <v>0</v>
      </c>
      <c r="G180" s="197">
        <v>0</v>
      </c>
      <c r="H180" s="197">
        <v>0</v>
      </c>
      <c r="I180" s="197">
        <v>1</v>
      </c>
      <c r="J180" s="269">
        <f t="shared" si="31"/>
        <v>246178.69250625002</v>
      </c>
      <c r="K180" s="269">
        <f t="shared" si="32"/>
        <v>185796.69688125001</v>
      </c>
      <c r="L180" s="269">
        <f t="shared" si="33"/>
        <v>106386.33875625</v>
      </c>
      <c r="M180" s="269">
        <f t="shared" si="34"/>
        <v>41287.493756250005</v>
      </c>
      <c r="N180" s="269">
        <f t="shared" si="35"/>
        <v>40309.832587500008</v>
      </c>
      <c r="O180" s="200">
        <f t="shared" si="36"/>
        <v>0</v>
      </c>
      <c r="P180" s="200">
        <f t="shared" si="37"/>
        <v>0</v>
      </c>
      <c r="Q180" s="200">
        <f t="shared" si="38"/>
        <v>0</v>
      </c>
      <c r="R180" s="200">
        <f t="shared" si="39"/>
        <v>0</v>
      </c>
      <c r="S180" s="200">
        <f t="shared" si="40"/>
        <v>48371.799105000006</v>
      </c>
      <c r="T180" s="187">
        <f t="shared" si="41"/>
        <v>48371.799105000006</v>
      </c>
    </row>
    <row r="181" spans="1:20" ht="13.9" x14ac:dyDescent="0.4">
      <c r="A181" s="12" t="str">
        <f>Buildings!A182</f>
        <v>MR</v>
      </c>
      <c r="B181" s="12">
        <f>Buildings!B182</f>
        <v>38</v>
      </c>
      <c r="C181" t="str">
        <f>Buildings!C182</f>
        <v>Millendon Junction to Watheroo</v>
      </c>
      <c r="D181" s="204">
        <f>'DORC build-up'!I125</f>
        <v>1.3</v>
      </c>
      <c r="E181" s="197">
        <v>3</v>
      </c>
      <c r="F181" s="197">
        <v>1</v>
      </c>
      <c r="G181" s="197">
        <v>5</v>
      </c>
      <c r="H181" s="197">
        <v>0</v>
      </c>
      <c r="I181" s="197">
        <v>1</v>
      </c>
      <c r="J181" s="269">
        <f t="shared" si="31"/>
        <v>246178.69250625002</v>
      </c>
      <c r="K181" s="269">
        <f t="shared" si="32"/>
        <v>185796.69688125001</v>
      </c>
      <c r="L181" s="269">
        <f t="shared" si="33"/>
        <v>106386.33875625</v>
      </c>
      <c r="M181" s="269">
        <f t="shared" si="34"/>
        <v>41287.493756250005</v>
      </c>
      <c r="N181" s="269">
        <f t="shared" si="35"/>
        <v>40309.832587500008</v>
      </c>
      <c r="O181" s="200">
        <f t="shared" si="36"/>
        <v>960096.90077437519</v>
      </c>
      <c r="P181" s="200">
        <f t="shared" si="37"/>
        <v>241535.70594562503</v>
      </c>
      <c r="Q181" s="200">
        <f t="shared" si="38"/>
        <v>691511.20191562513</v>
      </c>
      <c r="R181" s="200">
        <f t="shared" si="39"/>
        <v>0</v>
      </c>
      <c r="S181" s="200">
        <f t="shared" si="40"/>
        <v>52402.782363750011</v>
      </c>
      <c r="T181" s="187">
        <f t="shared" si="41"/>
        <v>1945546.5909993756</v>
      </c>
    </row>
    <row r="182" spans="1:20" ht="13.9" x14ac:dyDescent="0.4">
      <c r="A182" s="12" t="str">
        <f>Buildings!A183</f>
        <v>MR</v>
      </c>
      <c r="B182" s="12">
        <f>Buildings!B183</f>
        <v>38</v>
      </c>
      <c r="C182" t="str">
        <f>Buildings!C183</f>
        <v>Watheroo to Marchagee</v>
      </c>
      <c r="D182" s="204">
        <f>'DORC build-up'!I126</f>
        <v>1.3</v>
      </c>
      <c r="E182" s="197">
        <v>0</v>
      </c>
      <c r="F182" s="197">
        <v>0</v>
      </c>
      <c r="G182" s="197">
        <v>0</v>
      </c>
      <c r="H182" s="197">
        <v>0</v>
      </c>
      <c r="I182" s="197">
        <v>0</v>
      </c>
      <c r="J182" s="269">
        <f t="shared" si="31"/>
        <v>246178.69250625002</v>
      </c>
      <c r="K182" s="269">
        <f t="shared" si="32"/>
        <v>185796.69688125001</v>
      </c>
      <c r="L182" s="269">
        <f t="shared" si="33"/>
        <v>106386.33875625</v>
      </c>
      <c r="M182" s="269">
        <f t="shared" si="34"/>
        <v>41287.493756250005</v>
      </c>
      <c r="N182" s="269">
        <f t="shared" si="35"/>
        <v>40309.832587500008</v>
      </c>
      <c r="O182" s="200">
        <f t="shared" si="36"/>
        <v>0</v>
      </c>
      <c r="P182" s="200">
        <f t="shared" si="37"/>
        <v>0</v>
      </c>
      <c r="Q182" s="200">
        <f t="shared" si="38"/>
        <v>0</v>
      </c>
      <c r="R182" s="200">
        <f t="shared" si="39"/>
        <v>0</v>
      </c>
      <c r="S182" s="200">
        <f t="shared" si="40"/>
        <v>0</v>
      </c>
      <c r="T182" s="187">
        <f t="shared" si="41"/>
        <v>0</v>
      </c>
    </row>
    <row r="183" spans="1:20" ht="13.9" x14ac:dyDescent="0.4">
      <c r="A183" s="12" t="str">
        <f>Buildings!A184</f>
        <v>MR</v>
      </c>
      <c r="B183" s="12">
        <f>Buildings!B184</f>
        <v>38</v>
      </c>
      <c r="C183" t="str">
        <f>Buildings!C184</f>
        <v>Marchagee to Dongara</v>
      </c>
      <c r="D183" s="204">
        <f>'DORC build-up'!I127</f>
        <v>1.3</v>
      </c>
      <c r="E183" s="197">
        <v>0</v>
      </c>
      <c r="F183" s="197">
        <v>0</v>
      </c>
      <c r="G183" s="197">
        <v>3</v>
      </c>
      <c r="H183" s="197">
        <v>1</v>
      </c>
      <c r="I183" s="197">
        <v>0</v>
      </c>
      <c r="J183" s="269">
        <f t="shared" si="31"/>
        <v>246178.69250625002</v>
      </c>
      <c r="K183" s="269">
        <f t="shared" si="32"/>
        <v>185796.69688125001</v>
      </c>
      <c r="L183" s="269">
        <f t="shared" si="33"/>
        <v>106386.33875625</v>
      </c>
      <c r="M183" s="269">
        <f t="shared" si="34"/>
        <v>41287.493756250005</v>
      </c>
      <c r="N183" s="269">
        <f t="shared" si="35"/>
        <v>40309.832587500008</v>
      </c>
      <c r="O183" s="200">
        <f t="shared" si="36"/>
        <v>0</v>
      </c>
      <c r="P183" s="200">
        <f t="shared" si="37"/>
        <v>0</v>
      </c>
      <c r="Q183" s="200">
        <f t="shared" si="38"/>
        <v>414906.72114937502</v>
      </c>
      <c r="R183" s="200">
        <f t="shared" si="39"/>
        <v>53673.741883125011</v>
      </c>
      <c r="S183" s="200">
        <f t="shared" si="40"/>
        <v>0</v>
      </c>
      <c r="T183" s="187">
        <f t="shared" si="41"/>
        <v>468580.4630325</v>
      </c>
    </row>
    <row r="184" spans="1:20" ht="13.9" x14ac:dyDescent="0.4">
      <c r="A184" s="12" t="str">
        <f>Buildings!A185</f>
        <v>MR</v>
      </c>
      <c r="B184" s="12">
        <f>Buildings!B185</f>
        <v>38</v>
      </c>
      <c r="C184" t="str">
        <f>Buildings!C185</f>
        <v>Dongara to Narngulu</v>
      </c>
      <c r="D184" s="204">
        <f>'DORC build-up'!I128</f>
        <v>1.3</v>
      </c>
      <c r="E184" s="197">
        <v>0</v>
      </c>
      <c r="F184" s="197">
        <v>0</v>
      </c>
      <c r="G184" s="197">
        <v>2</v>
      </c>
      <c r="H184" s="197">
        <v>0</v>
      </c>
      <c r="I184" s="197">
        <v>0</v>
      </c>
      <c r="J184" s="269">
        <f t="shared" si="31"/>
        <v>246178.69250625002</v>
      </c>
      <c r="K184" s="269">
        <f t="shared" si="32"/>
        <v>185796.69688125001</v>
      </c>
      <c r="L184" s="269">
        <f t="shared" si="33"/>
        <v>106386.33875625</v>
      </c>
      <c r="M184" s="269">
        <f t="shared" si="34"/>
        <v>41287.493756250005</v>
      </c>
      <c r="N184" s="269">
        <f t="shared" si="35"/>
        <v>40309.832587500008</v>
      </c>
      <c r="O184" s="200">
        <f t="shared" si="36"/>
        <v>0</v>
      </c>
      <c r="P184" s="200">
        <f t="shared" si="37"/>
        <v>0</v>
      </c>
      <c r="Q184" s="200">
        <f t="shared" si="38"/>
        <v>276604.48076625</v>
      </c>
      <c r="R184" s="200">
        <f t="shared" si="39"/>
        <v>0</v>
      </c>
      <c r="S184" s="200">
        <f t="shared" si="40"/>
        <v>0</v>
      </c>
      <c r="T184" s="187">
        <f t="shared" si="41"/>
        <v>276604.48076625</v>
      </c>
    </row>
    <row r="185" spans="1:20" ht="13.9" x14ac:dyDescent="0.4">
      <c r="A185" s="12" t="str">
        <f>Buildings!A186</f>
        <v>MR</v>
      </c>
      <c r="B185" s="12">
        <f>Buildings!B186</f>
        <v>38</v>
      </c>
      <c r="C185" t="str">
        <f>Buildings!C186</f>
        <v>Narngulu to Geraldton</v>
      </c>
      <c r="D185" s="204">
        <f>'DORC build-up'!I129</f>
        <v>1.3</v>
      </c>
      <c r="E185" s="197">
        <v>0</v>
      </c>
      <c r="F185" s="197">
        <v>1</v>
      </c>
      <c r="G185" s="197">
        <v>4</v>
      </c>
      <c r="H185" s="197">
        <v>0</v>
      </c>
      <c r="I185" s="197">
        <v>0</v>
      </c>
      <c r="J185" s="269">
        <f t="shared" si="31"/>
        <v>246178.69250625002</v>
      </c>
      <c r="K185" s="269">
        <f t="shared" si="32"/>
        <v>185796.69688125001</v>
      </c>
      <c r="L185" s="269">
        <f t="shared" si="33"/>
        <v>106386.33875625</v>
      </c>
      <c r="M185" s="269">
        <f t="shared" si="34"/>
        <v>41287.493756250005</v>
      </c>
      <c r="N185" s="269">
        <f t="shared" si="35"/>
        <v>40309.832587500008</v>
      </c>
      <c r="O185" s="200">
        <f t="shared" si="36"/>
        <v>0</v>
      </c>
      <c r="P185" s="200">
        <f t="shared" si="37"/>
        <v>241535.70594562503</v>
      </c>
      <c r="Q185" s="200">
        <f t="shared" si="38"/>
        <v>553208.96153249999</v>
      </c>
      <c r="R185" s="200">
        <f t="shared" si="39"/>
        <v>0</v>
      </c>
      <c r="S185" s="200">
        <f t="shared" si="40"/>
        <v>0</v>
      </c>
      <c r="T185" s="187">
        <f t="shared" si="41"/>
        <v>794744.66747812508</v>
      </c>
    </row>
    <row r="186" spans="1:20" ht="13.9" x14ac:dyDescent="0.4">
      <c r="A186" s="12" t="str">
        <f>Buildings!A187</f>
        <v>MR</v>
      </c>
      <c r="B186" s="12">
        <f>Buildings!B187</f>
        <v>39</v>
      </c>
      <c r="C186" t="str">
        <f>Buildings!C187</f>
        <v>Dongara to Eneabba South</v>
      </c>
      <c r="D186" s="204">
        <f>'DORC build-up'!I130</f>
        <v>1.3</v>
      </c>
      <c r="E186" s="197">
        <v>0</v>
      </c>
      <c r="F186" s="197">
        <v>0</v>
      </c>
      <c r="G186" s="197">
        <v>0</v>
      </c>
      <c r="H186" s="197">
        <v>0</v>
      </c>
      <c r="I186" s="197">
        <v>0</v>
      </c>
      <c r="J186" s="269">
        <f t="shared" si="31"/>
        <v>246178.69250625002</v>
      </c>
      <c r="K186" s="269">
        <f t="shared" si="32"/>
        <v>185796.69688125001</v>
      </c>
      <c r="L186" s="269">
        <f t="shared" si="33"/>
        <v>106386.33875625</v>
      </c>
      <c r="M186" s="269">
        <f t="shared" si="34"/>
        <v>41287.493756250005</v>
      </c>
      <c r="N186" s="269">
        <f t="shared" si="35"/>
        <v>40309.832587500008</v>
      </c>
      <c r="O186" s="200">
        <f t="shared" si="36"/>
        <v>0</v>
      </c>
      <c r="P186" s="200">
        <f t="shared" si="37"/>
        <v>0</v>
      </c>
      <c r="Q186" s="200">
        <f t="shared" si="38"/>
        <v>0</v>
      </c>
      <c r="R186" s="200">
        <f t="shared" si="39"/>
        <v>0</v>
      </c>
      <c r="S186" s="200">
        <f t="shared" si="40"/>
        <v>0</v>
      </c>
      <c r="T186" s="187">
        <f t="shared" si="41"/>
        <v>0</v>
      </c>
    </row>
    <row r="187" spans="1:20" ht="13.9" x14ac:dyDescent="0.4">
      <c r="A187" s="12" t="str">
        <f>Buildings!A188</f>
        <v>Midwest</v>
      </c>
      <c r="B187" s="12">
        <f>Buildings!B188</f>
        <v>40</v>
      </c>
      <c r="C187" t="str">
        <f>Buildings!C188</f>
        <v>Narngulu to Narngulu East</v>
      </c>
      <c r="D187" s="204">
        <f>'DORC build-up'!I131</f>
        <v>1.3</v>
      </c>
      <c r="E187" s="197">
        <v>0</v>
      </c>
      <c r="F187" s="197">
        <v>0</v>
      </c>
      <c r="G187" s="197">
        <v>0</v>
      </c>
      <c r="H187" s="197">
        <v>0</v>
      </c>
      <c r="I187" s="197">
        <v>0</v>
      </c>
      <c r="J187" s="269">
        <f t="shared" si="31"/>
        <v>246178.69250625002</v>
      </c>
      <c r="K187" s="269">
        <f t="shared" si="32"/>
        <v>185796.69688125001</v>
      </c>
      <c r="L187" s="269">
        <f t="shared" si="33"/>
        <v>106386.33875625</v>
      </c>
      <c r="M187" s="269">
        <f t="shared" si="34"/>
        <v>41287.493756250005</v>
      </c>
      <c r="N187" s="269">
        <f t="shared" si="35"/>
        <v>40309.832587500008</v>
      </c>
      <c r="O187" s="200">
        <f t="shared" si="36"/>
        <v>0</v>
      </c>
      <c r="P187" s="200">
        <f t="shared" si="37"/>
        <v>0</v>
      </c>
      <c r="Q187" s="200">
        <f t="shared" si="38"/>
        <v>0</v>
      </c>
      <c r="R187" s="200">
        <f t="shared" si="39"/>
        <v>0</v>
      </c>
      <c r="S187" s="200">
        <f t="shared" si="40"/>
        <v>0</v>
      </c>
      <c r="T187" s="187">
        <f t="shared" si="41"/>
        <v>0</v>
      </c>
    </row>
    <row r="188" spans="1:20" ht="13.9" x14ac:dyDescent="0.4">
      <c r="A188" s="12" t="str">
        <f>Buildings!A189</f>
        <v>Midwest</v>
      </c>
      <c r="B188" s="12">
        <f>Buildings!B189</f>
        <v>40</v>
      </c>
      <c r="C188" t="str">
        <f>Buildings!C189</f>
        <v>Narngulu East to Mullewa</v>
      </c>
      <c r="D188" s="204">
        <f>'DORC build-up'!I132</f>
        <v>1.3</v>
      </c>
      <c r="E188" s="197">
        <v>0</v>
      </c>
      <c r="F188" s="197">
        <v>0</v>
      </c>
      <c r="G188" s="197">
        <v>1</v>
      </c>
      <c r="H188" s="197">
        <v>0</v>
      </c>
      <c r="I188" s="197">
        <v>0</v>
      </c>
      <c r="J188" s="269">
        <f t="shared" si="31"/>
        <v>246178.69250625002</v>
      </c>
      <c r="K188" s="269">
        <f t="shared" si="32"/>
        <v>185796.69688125001</v>
      </c>
      <c r="L188" s="269">
        <f t="shared" si="33"/>
        <v>106386.33875625</v>
      </c>
      <c r="M188" s="269">
        <f t="shared" si="34"/>
        <v>41287.493756250005</v>
      </c>
      <c r="N188" s="269">
        <f t="shared" si="35"/>
        <v>40309.832587500008</v>
      </c>
      <c r="O188" s="200">
        <f t="shared" si="36"/>
        <v>0</v>
      </c>
      <c r="P188" s="200">
        <f t="shared" si="37"/>
        <v>0</v>
      </c>
      <c r="Q188" s="200">
        <f t="shared" si="38"/>
        <v>138302.240383125</v>
      </c>
      <c r="R188" s="200">
        <f t="shared" si="39"/>
        <v>0</v>
      </c>
      <c r="S188" s="200">
        <f t="shared" si="40"/>
        <v>0</v>
      </c>
      <c r="T188" s="187">
        <f t="shared" si="41"/>
        <v>138302.240383125</v>
      </c>
    </row>
    <row r="189" spans="1:20" ht="13.9" x14ac:dyDescent="0.4">
      <c r="A189" s="12" t="str">
        <f>Buildings!A190</f>
        <v>Midwest</v>
      </c>
      <c r="B189" s="12">
        <f>Buildings!B190</f>
        <v>40</v>
      </c>
      <c r="C189" t="str">
        <f>Buildings!C190</f>
        <v>Mullewa to Tilley Junction</v>
      </c>
      <c r="D189" s="204">
        <f>'DORC build-up'!I133</f>
        <v>1.3</v>
      </c>
      <c r="E189" s="197">
        <v>0</v>
      </c>
      <c r="F189" s="197">
        <v>0</v>
      </c>
      <c r="G189" s="197">
        <v>0</v>
      </c>
      <c r="H189" s="197">
        <v>0</v>
      </c>
      <c r="I189" s="197">
        <v>0</v>
      </c>
      <c r="J189" s="269">
        <f t="shared" si="31"/>
        <v>246178.69250625002</v>
      </c>
      <c r="K189" s="269">
        <f t="shared" si="32"/>
        <v>185796.69688125001</v>
      </c>
      <c r="L189" s="269">
        <f t="shared" si="33"/>
        <v>106386.33875625</v>
      </c>
      <c r="M189" s="269">
        <f t="shared" si="34"/>
        <v>41287.493756250005</v>
      </c>
      <c r="N189" s="269">
        <f t="shared" si="35"/>
        <v>40309.832587500008</v>
      </c>
      <c r="O189" s="200">
        <f t="shared" si="36"/>
        <v>0</v>
      </c>
      <c r="P189" s="200">
        <f t="shared" si="37"/>
        <v>0</v>
      </c>
      <c r="Q189" s="200">
        <f t="shared" si="38"/>
        <v>0</v>
      </c>
      <c r="R189" s="200">
        <f t="shared" si="39"/>
        <v>0</v>
      </c>
      <c r="S189" s="200">
        <f t="shared" si="40"/>
        <v>0</v>
      </c>
      <c r="T189" s="187">
        <f t="shared" si="41"/>
        <v>0</v>
      </c>
    </row>
    <row r="190" spans="1:20" ht="13.9" x14ac:dyDescent="0.4">
      <c r="A190" s="12" t="str">
        <f>Buildings!A191</f>
        <v>Midwest</v>
      </c>
      <c r="B190" s="12">
        <f>Buildings!B191</f>
        <v>40</v>
      </c>
      <c r="C190" t="str">
        <f>Buildings!C191</f>
        <v>Tilley Junction to Tilley</v>
      </c>
      <c r="D190" s="204">
        <f>'DORC build-up'!I134</f>
        <v>1.3</v>
      </c>
      <c r="E190" s="197">
        <v>0</v>
      </c>
      <c r="F190" s="197">
        <v>0</v>
      </c>
      <c r="G190" s="197">
        <v>0</v>
      </c>
      <c r="H190" s="197">
        <v>0</v>
      </c>
      <c r="I190" s="197">
        <v>0</v>
      </c>
      <c r="J190" s="269">
        <f t="shared" si="31"/>
        <v>246178.69250625002</v>
      </c>
      <c r="K190" s="269">
        <f t="shared" si="32"/>
        <v>185796.69688125001</v>
      </c>
      <c r="L190" s="269">
        <f t="shared" si="33"/>
        <v>106386.33875625</v>
      </c>
      <c r="M190" s="269">
        <f t="shared" si="34"/>
        <v>41287.493756250005</v>
      </c>
      <c r="N190" s="269">
        <f t="shared" si="35"/>
        <v>40309.832587500008</v>
      </c>
      <c r="O190" s="200">
        <f t="shared" si="36"/>
        <v>0</v>
      </c>
      <c r="P190" s="200">
        <f t="shared" si="37"/>
        <v>0</v>
      </c>
      <c r="Q190" s="200">
        <f t="shared" si="38"/>
        <v>0</v>
      </c>
      <c r="R190" s="200">
        <f t="shared" si="39"/>
        <v>0</v>
      </c>
      <c r="S190" s="200">
        <f t="shared" si="40"/>
        <v>0</v>
      </c>
      <c r="T190" s="187">
        <f t="shared" si="41"/>
        <v>0</v>
      </c>
    </row>
    <row r="191" spans="1:20" ht="13.9" x14ac:dyDescent="0.4">
      <c r="A191" s="12" t="str">
        <f>Buildings!A192</f>
        <v>Midwest</v>
      </c>
      <c r="B191" s="12">
        <f>Buildings!B192</f>
        <v>40</v>
      </c>
      <c r="C191" t="str">
        <f>Buildings!C192</f>
        <v>Tilley to Morawa</v>
      </c>
      <c r="D191" s="204">
        <f>'DORC build-up'!I135</f>
        <v>1.3</v>
      </c>
      <c r="E191" s="197">
        <v>0</v>
      </c>
      <c r="F191" s="197">
        <v>0</v>
      </c>
      <c r="G191" s="197">
        <v>2</v>
      </c>
      <c r="H191" s="197">
        <v>0</v>
      </c>
      <c r="I191" s="197">
        <v>0</v>
      </c>
      <c r="J191" s="269">
        <f t="shared" si="31"/>
        <v>246178.69250625002</v>
      </c>
      <c r="K191" s="269">
        <f t="shared" si="32"/>
        <v>185796.69688125001</v>
      </c>
      <c r="L191" s="269">
        <f t="shared" si="33"/>
        <v>106386.33875625</v>
      </c>
      <c r="M191" s="269">
        <f t="shared" si="34"/>
        <v>41287.493756250005</v>
      </c>
      <c r="N191" s="269">
        <f t="shared" si="35"/>
        <v>40309.832587500008</v>
      </c>
      <c r="O191" s="200">
        <f t="shared" si="36"/>
        <v>0</v>
      </c>
      <c r="P191" s="200">
        <f t="shared" si="37"/>
        <v>0</v>
      </c>
      <c r="Q191" s="200">
        <f t="shared" si="38"/>
        <v>276604.48076625</v>
      </c>
      <c r="R191" s="200">
        <f t="shared" si="39"/>
        <v>0</v>
      </c>
      <c r="S191" s="200">
        <f t="shared" si="40"/>
        <v>0</v>
      </c>
      <c r="T191" s="187">
        <f t="shared" si="41"/>
        <v>276604.48076625</v>
      </c>
    </row>
    <row r="192" spans="1:20" ht="13.9" x14ac:dyDescent="0.4">
      <c r="A192" s="12" t="str">
        <f>Buildings!A193</f>
        <v>Midwest</v>
      </c>
      <c r="B192" s="12">
        <f>Buildings!B193</f>
        <v>40</v>
      </c>
      <c r="C192" t="str">
        <f>Buildings!C193</f>
        <v>Morawa to Perenjori</v>
      </c>
      <c r="D192" s="204">
        <f>'DORC build-up'!I136</f>
        <v>1.3</v>
      </c>
      <c r="E192" s="197">
        <v>0</v>
      </c>
      <c r="F192" s="197">
        <v>1</v>
      </c>
      <c r="G192" s="197">
        <v>0</v>
      </c>
      <c r="H192" s="197">
        <v>0</v>
      </c>
      <c r="I192" s="197">
        <v>0</v>
      </c>
      <c r="J192" s="269">
        <f t="shared" si="31"/>
        <v>246178.69250625002</v>
      </c>
      <c r="K192" s="269">
        <f t="shared" si="32"/>
        <v>185796.69688125001</v>
      </c>
      <c r="L192" s="269">
        <f t="shared" si="33"/>
        <v>106386.33875625</v>
      </c>
      <c r="M192" s="269">
        <f t="shared" si="34"/>
        <v>41287.493756250005</v>
      </c>
      <c r="N192" s="269">
        <f t="shared" si="35"/>
        <v>40309.832587500008</v>
      </c>
      <c r="O192" s="200">
        <f t="shared" si="36"/>
        <v>0</v>
      </c>
      <c r="P192" s="200">
        <f t="shared" si="37"/>
        <v>241535.70594562503</v>
      </c>
      <c r="Q192" s="200">
        <f t="shared" si="38"/>
        <v>0</v>
      </c>
      <c r="R192" s="200">
        <f t="shared" si="39"/>
        <v>0</v>
      </c>
      <c r="S192" s="200">
        <f t="shared" si="40"/>
        <v>0</v>
      </c>
      <c r="T192" s="187">
        <f t="shared" si="41"/>
        <v>241535.70594562503</v>
      </c>
    </row>
    <row r="193" spans="1:20" ht="13.9" x14ac:dyDescent="0.4">
      <c r="A193" s="12" t="str">
        <f>Buildings!A194</f>
        <v>Midwest</v>
      </c>
      <c r="B193" s="12">
        <f>Buildings!B194</f>
        <v>40</v>
      </c>
      <c r="C193" t="str">
        <f>Buildings!C194</f>
        <v>Perenjori to Maya</v>
      </c>
      <c r="D193" s="204">
        <f>'DORC build-up'!I137</f>
        <v>1.3</v>
      </c>
      <c r="E193" s="197">
        <v>0</v>
      </c>
      <c r="F193" s="197">
        <v>0</v>
      </c>
      <c r="G193" s="197">
        <v>0</v>
      </c>
      <c r="H193" s="197">
        <v>0</v>
      </c>
      <c r="I193" s="197">
        <v>0</v>
      </c>
      <c r="J193" s="269">
        <f t="shared" si="31"/>
        <v>246178.69250625002</v>
      </c>
      <c r="K193" s="269">
        <f t="shared" si="32"/>
        <v>185796.69688125001</v>
      </c>
      <c r="L193" s="269">
        <f t="shared" si="33"/>
        <v>106386.33875625</v>
      </c>
      <c r="M193" s="269">
        <f t="shared" si="34"/>
        <v>41287.493756250005</v>
      </c>
      <c r="N193" s="269">
        <f t="shared" si="35"/>
        <v>40309.832587500008</v>
      </c>
      <c r="O193" s="200">
        <f t="shared" si="36"/>
        <v>0</v>
      </c>
      <c r="P193" s="200">
        <f t="shared" si="37"/>
        <v>0</v>
      </c>
      <c r="Q193" s="200">
        <f t="shared" si="38"/>
        <v>0</v>
      </c>
      <c r="R193" s="200">
        <f t="shared" si="39"/>
        <v>0</v>
      </c>
      <c r="S193" s="200">
        <f t="shared" si="40"/>
        <v>0</v>
      </c>
      <c r="T193" s="187">
        <f t="shared" si="41"/>
        <v>0</v>
      </c>
    </row>
    <row r="194" spans="1:20" ht="13.9" x14ac:dyDescent="0.4">
      <c r="A194" s="12" t="str">
        <f>Buildings!A195</f>
        <v>Central</v>
      </c>
      <c r="B194" s="12">
        <f>Buildings!B195</f>
        <v>41</v>
      </c>
      <c r="C194" t="str">
        <f>Buildings!C195</f>
        <v>Toodyay West to Miling</v>
      </c>
      <c r="D194" s="204">
        <f>'DORC build-up'!I138</f>
        <v>1.2</v>
      </c>
      <c r="E194" s="197">
        <v>0</v>
      </c>
      <c r="F194" s="197">
        <v>0</v>
      </c>
      <c r="G194" s="197">
        <v>0</v>
      </c>
      <c r="H194" s="197">
        <v>0</v>
      </c>
      <c r="I194" s="197">
        <v>0</v>
      </c>
      <c r="J194" s="269">
        <f t="shared" si="31"/>
        <v>246178.69250625002</v>
      </c>
      <c r="K194" s="269">
        <f t="shared" si="32"/>
        <v>185796.69688125001</v>
      </c>
      <c r="L194" s="269">
        <f t="shared" si="33"/>
        <v>106386.33875625</v>
      </c>
      <c r="M194" s="269">
        <f t="shared" si="34"/>
        <v>41287.493756250005</v>
      </c>
      <c r="N194" s="269">
        <f t="shared" si="35"/>
        <v>40309.832587500008</v>
      </c>
      <c r="O194" s="200">
        <f t="shared" si="36"/>
        <v>0</v>
      </c>
      <c r="P194" s="200">
        <f t="shared" si="37"/>
        <v>0</v>
      </c>
      <c r="Q194" s="200">
        <f t="shared" si="38"/>
        <v>0</v>
      </c>
      <c r="R194" s="200">
        <f t="shared" si="39"/>
        <v>0</v>
      </c>
      <c r="S194" s="200">
        <f t="shared" si="40"/>
        <v>0</v>
      </c>
      <c r="T194" s="187">
        <f t="shared" si="41"/>
        <v>0</v>
      </c>
    </row>
    <row r="195" spans="1:20" ht="13.9" x14ac:dyDescent="0.4">
      <c r="A195" s="12" t="str">
        <f>Buildings!A196</f>
        <v>CBH Sidings NG</v>
      </c>
      <c r="B195" s="12">
        <f>Buildings!B196</f>
        <v>42</v>
      </c>
      <c r="C195" t="str">
        <f>Buildings!C196</f>
        <v>Arrino</v>
      </c>
      <c r="D195" s="204">
        <f>'DORC build-up'!I139</f>
        <v>1.3</v>
      </c>
      <c r="E195" s="197">
        <v>0</v>
      </c>
      <c r="F195" s="197">
        <v>0</v>
      </c>
      <c r="G195" s="197">
        <v>0</v>
      </c>
      <c r="H195" s="197">
        <v>0</v>
      </c>
      <c r="I195" s="197">
        <v>0</v>
      </c>
      <c r="J195" s="269">
        <f t="shared" si="31"/>
        <v>246178.69250625002</v>
      </c>
      <c r="K195" s="269">
        <f t="shared" si="32"/>
        <v>185796.69688125001</v>
      </c>
      <c r="L195" s="269">
        <f t="shared" si="33"/>
        <v>106386.33875625</v>
      </c>
      <c r="M195" s="269">
        <f t="shared" si="34"/>
        <v>41287.493756250005</v>
      </c>
      <c r="N195" s="269">
        <f t="shared" si="35"/>
        <v>40309.832587500008</v>
      </c>
      <c r="O195" s="200">
        <f t="shared" si="36"/>
        <v>0</v>
      </c>
      <c r="P195" s="200">
        <f t="shared" si="37"/>
        <v>0</v>
      </c>
      <c r="Q195" s="200">
        <f t="shared" si="38"/>
        <v>0</v>
      </c>
      <c r="R195" s="200">
        <f t="shared" si="39"/>
        <v>0</v>
      </c>
      <c r="S195" s="200">
        <f t="shared" si="40"/>
        <v>0</v>
      </c>
      <c r="T195" s="187">
        <f t="shared" si="41"/>
        <v>0</v>
      </c>
    </row>
    <row r="196" spans="1:20" ht="13.9" x14ac:dyDescent="0.4">
      <c r="A196" s="12" t="str">
        <f>Buildings!A197</f>
        <v>CBH Sidings NG</v>
      </c>
      <c r="B196" s="12">
        <f>Buildings!B197</f>
        <v>42</v>
      </c>
      <c r="C196" t="str">
        <f>Buildings!C197</f>
        <v>Avon Yard</v>
      </c>
      <c r="D196" s="204">
        <f>'DORC build-up'!I140</f>
        <v>1.1000000000000001</v>
      </c>
      <c r="E196" s="197">
        <v>0</v>
      </c>
      <c r="F196" s="197">
        <v>0</v>
      </c>
      <c r="G196" s="197">
        <v>0</v>
      </c>
      <c r="H196" s="197">
        <v>0</v>
      </c>
      <c r="I196" s="197">
        <v>0</v>
      </c>
      <c r="J196" s="269">
        <f t="shared" si="31"/>
        <v>246178.69250625002</v>
      </c>
      <c r="K196" s="269">
        <f t="shared" si="32"/>
        <v>185796.69688125001</v>
      </c>
      <c r="L196" s="269">
        <f t="shared" si="33"/>
        <v>106386.33875625</v>
      </c>
      <c r="M196" s="269">
        <f t="shared" si="34"/>
        <v>41287.493756250005</v>
      </c>
      <c r="N196" s="269">
        <f t="shared" si="35"/>
        <v>40309.832587500008</v>
      </c>
      <c r="O196" s="200">
        <f t="shared" si="36"/>
        <v>0</v>
      </c>
      <c r="P196" s="200">
        <f t="shared" si="37"/>
        <v>0</v>
      </c>
      <c r="Q196" s="200">
        <f t="shared" si="38"/>
        <v>0</v>
      </c>
      <c r="R196" s="200">
        <f t="shared" si="39"/>
        <v>0</v>
      </c>
      <c r="S196" s="200">
        <f t="shared" si="40"/>
        <v>0</v>
      </c>
      <c r="T196" s="187">
        <f t="shared" si="41"/>
        <v>0</v>
      </c>
    </row>
    <row r="197" spans="1:20" ht="13.9" x14ac:dyDescent="0.4">
      <c r="A197" s="12" t="str">
        <f>Buildings!A198</f>
        <v>CBH Sidings NG</v>
      </c>
      <c r="B197" s="12">
        <f>Buildings!B198</f>
        <v>42</v>
      </c>
      <c r="C197" t="str">
        <f>Buildings!C198</f>
        <v>Ballaying</v>
      </c>
      <c r="D197" s="204">
        <f>'DORC build-up'!I141</f>
        <v>1.3</v>
      </c>
      <c r="E197" s="197">
        <v>0</v>
      </c>
      <c r="F197" s="197">
        <v>0</v>
      </c>
      <c r="G197" s="197">
        <v>0</v>
      </c>
      <c r="H197" s="197">
        <v>0</v>
      </c>
      <c r="I197" s="197">
        <v>0</v>
      </c>
      <c r="J197" s="269">
        <f t="shared" ref="J197:J260" si="42">H$14</f>
        <v>246178.69250625002</v>
      </c>
      <c r="K197" s="269">
        <f t="shared" ref="K197:K260" si="43">H$16</f>
        <v>185796.69688125001</v>
      </c>
      <c r="L197" s="269">
        <f t="shared" ref="L197:L260" si="44">H$18</f>
        <v>106386.33875625</v>
      </c>
      <c r="M197" s="269">
        <f t="shared" ref="M197:M260" si="45">H$20</f>
        <v>41287.493756250005</v>
      </c>
      <c r="N197" s="269">
        <f t="shared" ref="N197:N260" si="46">H$22</f>
        <v>40309.832587500008</v>
      </c>
      <c r="O197" s="200">
        <f t="shared" si="36"/>
        <v>0</v>
      </c>
      <c r="P197" s="200">
        <f t="shared" si="37"/>
        <v>0</v>
      </c>
      <c r="Q197" s="200">
        <f t="shared" si="38"/>
        <v>0</v>
      </c>
      <c r="R197" s="200">
        <f t="shared" si="39"/>
        <v>0</v>
      </c>
      <c r="S197" s="200">
        <f t="shared" si="40"/>
        <v>0</v>
      </c>
      <c r="T197" s="187">
        <f t="shared" si="41"/>
        <v>0</v>
      </c>
    </row>
    <row r="198" spans="1:20" ht="13.9" x14ac:dyDescent="0.4">
      <c r="A198" s="12" t="str">
        <f>Buildings!A199</f>
        <v>CBH Sidings NG</v>
      </c>
      <c r="B198" s="12">
        <f>Buildings!B199</f>
        <v>42</v>
      </c>
      <c r="C198" t="str">
        <f>Buildings!C199</f>
        <v>Ballidu</v>
      </c>
      <c r="D198" s="204">
        <f>'DORC build-up'!I142</f>
        <v>1.2</v>
      </c>
      <c r="E198" s="197">
        <v>0</v>
      </c>
      <c r="F198" s="197">
        <v>0</v>
      </c>
      <c r="G198" s="197">
        <v>0</v>
      </c>
      <c r="H198" s="197">
        <v>0</v>
      </c>
      <c r="I198" s="197">
        <v>0</v>
      </c>
      <c r="J198" s="269">
        <f t="shared" si="42"/>
        <v>246178.69250625002</v>
      </c>
      <c r="K198" s="269">
        <f t="shared" si="43"/>
        <v>185796.69688125001</v>
      </c>
      <c r="L198" s="269">
        <f t="shared" si="44"/>
        <v>106386.33875625</v>
      </c>
      <c r="M198" s="269">
        <f t="shared" si="45"/>
        <v>41287.493756250005</v>
      </c>
      <c r="N198" s="269">
        <f t="shared" si="46"/>
        <v>40309.832587500008</v>
      </c>
      <c r="O198" s="200">
        <f t="shared" ref="O198:O261" si="47">E198*J198*$D198</f>
        <v>0</v>
      </c>
      <c r="P198" s="200">
        <f t="shared" ref="P198:P261" si="48">F198*K198*$D198</f>
        <v>0</v>
      </c>
      <c r="Q198" s="200">
        <f t="shared" ref="Q198:Q261" si="49">G198*L198*$D198</f>
        <v>0</v>
      </c>
      <c r="R198" s="200">
        <f t="shared" ref="R198:R261" si="50">H198*M198*$D198</f>
        <v>0</v>
      </c>
      <c r="S198" s="200">
        <f t="shared" ref="S198:S261" si="51">I198*N198*$D198</f>
        <v>0</v>
      </c>
      <c r="T198" s="187">
        <f t="shared" ref="T198:T261" si="52">SUM(O198:S198)</f>
        <v>0</v>
      </c>
    </row>
    <row r="199" spans="1:20" ht="13.9" x14ac:dyDescent="0.4">
      <c r="A199" s="12" t="str">
        <f>Buildings!A200</f>
        <v>CBH Sidings NG</v>
      </c>
      <c r="B199" s="12">
        <f>Buildings!B200</f>
        <v>42</v>
      </c>
      <c r="C199" t="str">
        <f>Buildings!C200</f>
        <v>Beacon</v>
      </c>
      <c r="D199" s="204">
        <f>'DORC build-up'!I143</f>
        <v>1.2</v>
      </c>
      <c r="E199" s="197">
        <v>0</v>
      </c>
      <c r="F199" s="197">
        <v>0</v>
      </c>
      <c r="G199" s="197">
        <v>0</v>
      </c>
      <c r="H199" s="197">
        <v>0</v>
      </c>
      <c r="I199" s="197">
        <v>0</v>
      </c>
      <c r="J199" s="269">
        <f t="shared" si="42"/>
        <v>246178.69250625002</v>
      </c>
      <c r="K199" s="269">
        <f t="shared" si="43"/>
        <v>185796.69688125001</v>
      </c>
      <c r="L199" s="269">
        <f t="shared" si="44"/>
        <v>106386.33875625</v>
      </c>
      <c r="M199" s="269">
        <f t="shared" si="45"/>
        <v>41287.493756250005</v>
      </c>
      <c r="N199" s="269">
        <f t="shared" si="46"/>
        <v>40309.832587500008</v>
      </c>
      <c r="O199" s="200">
        <f t="shared" si="47"/>
        <v>0</v>
      </c>
      <c r="P199" s="200">
        <f t="shared" si="48"/>
        <v>0</v>
      </c>
      <c r="Q199" s="200">
        <f t="shared" si="49"/>
        <v>0</v>
      </c>
      <c r="R199" s="200">
        <f t="shared" si="50"/>
        <v>0</v>
      </c>
      <c r="S199" s="200">
        <f t="shared" si="51"/>
        <v>0</v>
      </c>
      <c r="T199" s="187">
        <f t="shared" si="52"/>
        <v>0</v>
      </c>
    </row>
    <row r="200" spans="1:20" ht="13.9" x14ac:dyDescent="0.4">
      <c r="A200" s="12" t="str">
        <f>Buildings!A201</f>
        <v>CBH Sidings NG</v>
      </c>
      <c r="B200" s="12">
        <f>Buildings!B201</f>
        <v>42</v>
      </c>
      <c r="C200" t="str">
        <f>Buildings!C201</f>
        <v>Bencubbin</v>
      </c>
      <c r="D200" s="204">
        <f>'DORC build-up'!I144</f>
        <v>1.2</v>
      </c>
      <c r="E200" s="197">
        <v>0</v>
      </c>
      <c r="F200" s="197">
        <v>0</v>
      </c>
      <c r="G200" s="197">
        <v>0</v>
      </c>
      <c r="H200" s="197">
        <v>0</v>
      </c>
      <c r="I200" s="197">
        <v>0</v>
      </c>
      <c r="J200" s="269">
        <f t="shared" si="42"/>
        <v>246178.69250625002</v>
      </c>
      <c r="K200" s="269">
        <f t="shared" si="43"/>
        <v>185796.69688125001</v>
      </c>
      <c r="L200" s="269">
        <f t="shared" si="44"/>
        <v>106386.33875625</v>
      </c>
      <c r="M200" s="269">
        <f t="shared" si="45"/>
        <v>41287.493756250005</v>
      </c>
      <c r="N200" s="269">
        <f t="shared" si="46"/>
        <v>40309.832587500008</v>
      </c>
      <c r="O200" s="200">
        <f t="shared" si="47"/>
        <v>0</v>
      </c>
      <c r="P200" s="200">
        <f t="shared" si="48"/>
        <v>0</v>
      </c>
      <c r="Q200" s="200">
        <f t="shared" si="49"/>
        <v>0</v>
      </c>
      <c r="R200" s="200">
        <f t="shared" si="50"/>
        <v>0</v>
      </c>
      <c r="S200" s="200">
        <f t="shared" si="51"/>
        <v>0</v>
      </c>
      <c r="T200" s="187">
        <f t="shared" si="52"/>
        <v>0</v>
      </c>
    </row>
    <row r="201" spans="1:20" ht="13.9" x14ac:dyDescent="0.4">
      <c r="A201" s="12" t="str">
        <f>Buildings!A202</f>
        <v>CBH Sidings NG</v>
      </c>
      <c r="B201" s="12">
        <f>Buildings!B202</f>
        <v>42</v>
      </c>
      <c r="C201" t="str">
        <f>Buildings!C202</f>
        <v>Beverley</v>
      </c>
      <c r="D201" s="204">
        <f>'DORC build-up'!I145</f>
        <v>1.3</v>
      </c>
      <c r="E201" s="197">
        <v>0</v>
      </c>
      <c r="F201" s="197">
        <v>0</v>
      </c>
      <c r="G201" s="197">
        <v>0</v>
      </c>
      <c r="H201" s="197">
        <v>0</v>
      </c>
      <c r="I201" s="197">
        <v>0</v>
      </c>
      <c r="J201" s="269">
        <f t="shared" si="42"/>
        <v>246178.69250625002</v>
      </c>
      <c r="K201" s="269">
        <f t="shared" si="43"/>
        <v>185796.69688125001</v>
      </c>
      <c r="L201" s="269">
        <f t="shared" si="44"/>
        <v>106386.33875625</v>
      </c>
      <c r="M201" s="269">
        <f t="shared" si="45"/>
        <v>41287.493756250005</v>
      </c>
      <c r="N201" s="269">
        <f t="shared" si="46"/>
        <v>40309.832587500008</v>
      </c>
      <c r="O201" s="200">
        <f t="shared" si="47"/>
        <v>0</v>
      </c>
      <c r="P201" s="200">
        <f t="shared" si="48"/>
        <v>0</v>
      </c>
      <c r="Q201" s="200">
        <f t="shared" si="49"/>
        <v>0</v>
      </c>
      <c r="R201" s="200">
        <f t="shared" si="50"/>
        <v>0</v>
      </c>
      <c r="S201" s="200">
        <f t="shared" si="51"/>
        <v>0</v>
      </c>
      <c r="T201" s="187">
        <f t="shared" si="52"/>
        <v>0</v>
      </c>
    </row>
    <row r="202" spans="1:20" ht="13.9" x14ac:dyDescent="0.4">
      <c r="A202" s="12" t="str">
        <f>Buildings!A203</f>
        <v>CBH Sidings NG</v>
      </c>
      <c r="B202" s="12">
        <f>Buildings!B203</f>
        <v>42</v>
      </c>
      <c r="C202" t="str">
        <f>Buildings!C203</f>
        <v>Bindi Bindi</v>
      </c>
      <c r="D202" s="204">
        <f>'DORC build-up'!I146</f>
        <v>1.2</v>
      </c>
      <c r="E202" s="197">
        <v>0</v>
      </c>
      <c r="F202" s="197">
        <v>0</v>
      </c>
      <c r="G202" s="197">
        <v>0</v>
      </c>
      <c r="H202" s="197">
        <v>0</v>
      </c>
      <c r="I202" s="197">
        <v>0</v>
      </c>
      <c r="J202" s="269">
        <f t="shared" si="42"/>
        <v>246178.69250625002</v>
      </c>
      <c r="K202" s="269">
        <f t="shared" si="43"/>
        <v>185796.69688125001</v>
      </c>
      <c r="L202" s="269">
        <f t="shared" si="44"/>
        <v>106386.33875625</v>
      </c>
      <c r="M202" s="269">
        <f t="shared" si="45"/>
        <v>41287.493756250005</v>
      </c>
      <c r="N202" s="269">
        <f t="shared" si="46"/>
        <v>40309.832587500008</v>
      </c>
      <c r="O202" s="200">
        <f t="shared" si="47"/>
        <v>0</v>
      </c>
      <c r="P202" s="200">
        <f t="shared" si="48"/>
        <v>0</v>
      </c>
      <c r="Q202" s="200">
        <f t="shared" si="49"/>
        <v>0</v>
      </c>
      <c r="R202" s="200">
        <f t="shared" si="50"/>
        <v>0</v>
      </c>
      <c r="S202" s="200">
        <f t="shared" si="51"/>
        <v>0</v>
      </c>
      <c r="T202" s="187">
        <f t="shared" si="52"/>
        <v>0</v>
      </c>
    </row>
    <row r="203" spans="1:20" ht="13.9" x14ac:dyDescent="0.4">
      <c r="A203" s="12" t="str">
        <f>Buildings!A204</f>
        <v>CBH Sidings NG</v>
      </c>
      <c r="B203" s="12">
        <f>Buildings!B204</f>
        <v>42</v>
      </c>
      <c r="C203" t="str">
        <f>Buildings!C204</f>
        <v>Bolgart</v>
      </c>
      <c r="D203" s="204">
        <f>'DORC build-up'!I147</f>
        <v>1.2</v>
      </c>
      <c r="E203" s="197">
        <v>0</v>
      </c>
      <c r="F203" s="197">
        <v>0</v>
      </c>
      <c r="G203" s="197">
        <v>0</v>
      </c>
      <c r="H203" s="197">
        <v>0</v>
      </c>
      <c r="I203" s="197">
        <v>0</v>
      </c>
      <c r="J203" s="269">
        <f t="shared" si="42"/>
        <v>246178.69250625002</v>
      </c>
      <c r="K203" s="269">
        <f t="shared" si="43"/>
        <v>185796.69688125001</v>
      </c>
      <c r="L203" s="269">
        <f t="shared" si="44"/>
        <v>106386.33875625</v>
      </c>
      <c r="M203" s="269">
        <f t="shared" si="45"/>
        <v>41287.493756250005</v>
      </c>
      <c r="N203" s="269">
        <f t="shared" si="46"/>
        <v>40309.832587500008</v>
      </c>
      <c r="O203" s="200">
        <f t="shared" si="47"/>
        <v>0</v>
      </c>
      <c r="P203" s="200">
        <f t="shared" si="48"/>
        <v>0</v>
      </c>
      <c r="Q203" s="200">
        <f t="shared" si="49"/>
        <v>0</v>
      </c>
      <c r="R203" s="200">
        <f t="shared" si="50"/>
        <v>0</v>
      </c>
      <c r="S203" s="200">
        <f t="shared" si="51"/>
        <v>0</v>
      </c>
      <c r="T203" s="187">
        <f t="shared" si="52"/>
        <v>0</v>
      </c>
    </row>
    <row r="204" spans="1:20" ht="13.9" x14ac:dyDescent="0.4">
      <c r="A204" s="12" t="str">
        <f>Buildings!A205</f>
        <v>CBH Sidings NG</v>
      </c>
      <c r="B204" s="12">
        <f>Buildings!B205</f>
        <v>42</v>
      </c>
      <c r="C204" t="str">
        <f>Buildings!C205</f>
        <v>Bowgada</v>
      </c>
      <c r="D204" s="204">
        <f>'DORC build-up'!I148</f>
        <v>1.3</v>
      </c>
      <c r="E204" s="197">
        <v>0</v>
      </c>
      <c r="F204" s="197">
        <v>0</v>
      </c>
      <c r="G204" s="197">
        <v>0</v>
      </c>
      <c r="H204" s="197">
        <v>0</v>
      </c>
      <c r="I204" s="197">
        <v>0</v>
      </c>
      <c r="J204" s="269">
        <f t="shared" si="42"/>
        <v>246178.69250625002</v>
      </c>
      <c r="K204" s="269">
        <f t="shared" si="43"/>
        <v>185796.69688125001</v>
      </c>
      <c r="L204" s="269">
        <f t="shared" si="44"/>
        <v>106386.33875625</v>
      </c>
      <c r="M204" s="269">
        <f t="shared" si="45"/>
        <v>41287.493756250005</v>
      </c>
      <c r="N204" s="269">
        <f t="shared" si="46"/>
        <v>40309.832587500008</v>
      </c>
      <c r="O204" s="200">
        <f t="shared" si="47"/>
        <v>0</v>
      </c>
      <c r="P204" s="200">
        <f t="shared" si="48"/>
        <v>0</v>
      </c>
      <c r="Q204" s="200">
        <f t="shared" si="49"/>
        <v>0</v>
      </c>
      <c r="R204" s="200">
        <f t="shared" si="50"/>
        <v>0</v>
      </c>
      <c r="S204" s="200">
        <f t="shared" si="51"/>
        <v>0</v>
      </c>
      <c r="T204" s="187">
        <f t="shared" si="52"/>
        <v>0</v>
      </c>
    </row>
    <row r="205" spans="1:20" ht="13.9" x14ac:dyDescent="0.4">
      <c r="A205" s="12" t="str">
        <f>Buildings!A206</f>
        <v>CBH Sidings NG</v>
      </c>
      <c r="B205" s="12">
        <f>Buildings!B206</f>
        <v>42</v>
      </c>
      <c r="C205" t="str">
        <f>Buildings!C206</f>
        <v>Brookton</v>
      </c>
      <c r="D205" s="204">
        <f>'DORC build-up'!I149</f>
        <v>1.3</v>
      </c>
      <c r="E205" s="197">
        <v>0</v>
      </c>
      <c r="F205" s="197">
        <v>0</v>
      </c>
      <c r="G205" s="197">
        <v>0</v>
      </c>
      <c r="H205" s="197">
        <v>0</v>
      </c>
      <c r="I205" s="197">
        <v>0</v>
      </c>
      <c r="J205" s="269">
        <f t="shared" si="42"/>
        <v>246178.69250625002</v>
      </c>
      <c r="K205" s="269">
        <f t="shared" si="43"/>
        <v>185796.69688125001</v>
      </c>
      <c r="L205" s="269">
        <f t="shared" si="44"/>
        <v>106386.33875625</v>
      </c>
      <c r="M205" s="269">
        <f t="shared" si="45"/>
        <v>41287.493756250005</v>
      </c>
      <c r="N205" s="269">
        <f t="shared" si="46"/>
        <v>40309.832587500008</v>
      </c>
      <c r="O205" s="200">
        <f t="shared" si="47"/>
        <v>0</v>
      </c>
      <c r="P205" s="200">
        <f t="shared" si="48"/>
        <v>0</v>
      </c>
      <c r="Q205" s="200">
        <f t="shared" si="49"/>
        <v>0</v>
      </c>
      <c r="R205" s="200">
        <f t="shared" si="50"/>
        <v>0</v>
      </c>
      <c r="S205" s="200">
        <f t="shared" si="51"/>
        <v>0</v>
      </c>
      <c r="T205" s="187">
        <f t="shared" si="52"/>
        <v>0</v>
      </c>
    </row>
    <row r="206" spans="1:20" ht="13.9" x14ac:dyDescent="0.4">
      <c r="A206" s="12" t="str">
        <f>Buildings!A207</f>
        <v>CBH Sidings NG</v>
      </c>
      <c r="B206" s="12">
        <f>Buildings!B207</f>
        <v>42</v>
      </c>
      <c r="C206" t="str">
        <f>Buildings!C207</f>
        <v>Broomehill</v>
      </c>
      <c r="D206" s="204">
        <f>'DORC build-up'!I150</f>
        <v>1.3</v>
      </c>
      <c r="E206" s="197">
        <v>0</v>
      </c>
      <c r="F206" s="197">
        <v>0</v>
      </c>
      <c r="G206" s="197">
        <v>0</v>
      </c>
      <c r="H206" s="197">
        <v>0</v>
      </c>
      <c r="I206" s="197">
        <v>0</v>
      </c>
      <c r="J206" s="269">
        <f t="shared" si="42"/>
        <v>246178.69250625002</v>
      </c>
      <c r="K206" s="269">
        <f t="shared" si="43"/>
        <v>185796.69688125001</v>
      </c>
      <c r="L206" s="269">
        <f t="shared" si="44"/>
        <v>106386.33875625</v>
      </c>
      <c r="M206" s="269">
        <f t="shared" si="45"/>
        <v>41287.493756250005</v>
      </c>
      <c r="N206" s="269">
        <f t="shared" si="46"/>
        <v>40309.832587500008</v>
      </c>
      <c r="O206" s="200">
        <f t="shared" si="47"/>
        <v>0</v>
      </c>
      <c r="P206" s="200">
        <f t="shared" si="48"/>
        <v>0</v>
      </c>
      <c r="Q206" s="200">
        <f t="shared" si="49"/>
        <v>0</v>
      </c>
      <c r="R206" s="200">
        <f t="shared" si="50"/>
        <v>0</v>
      </c>
      <c r="S206" s="200">
        <f t="shared" si="51"/>
        <v>0</v>
      </c>
      <c r="T206" s="187">
        <f t="shared" si="52"/>
        <v>0</v>
      </c>
    </row>
    <row r="207" spans="1:20" ht="13.9" x14ac:dyDescent="0.4">
      <c r="A207" s="12" t="str">
        <f>Buildings!A208</f>
        <v>CBH Sidings NG</v>
      </c>
      <c r="B207" s="12">
        <f>Buildings!B208</f>
        <v>42</v>
      </c>
      <c r="C207" t="str">
        <f>Buildings!C208</f>
        <v>Buniche</v>
      </c>
      <c r="D207" s="204">
        <f>'DORC build-up'!I151</f>
        <v>1.3</v>
      </c>
      <c r="E207" s="197">
        <v>0</v>
      </c>
      <c r="F207" s="197">
        <v>0</v>
      </c>
      <c r="G207" s="197">
        <v>0</v>
      </c>
      <c r="H207" s="197">
        <v>0</v>
      </c>
      <c r="I207" s="197">
        <v>0</v>
      </c>
      <c r="J207" s="269">
        <f t="shared" si="42"/>
        <v>246178.69250625002</v>
      </c>
      <c r="K207" s="269">
        <f t="shared" si="43"/>
        <v>185796.69688125001</v>
      </c>
      <c r="L207" s="269">
        <f t="shared" si="44"/>
        <v>106386.33875625</v>
      </c>
      <c r="M207" s="269">
        <f t="shared" si="45"/>
        <v>41287.493756250005</v>
      </c>
      <c r="N207" s="269">
        <f t="shared" si="46"/>
        <v>40309.832587500008</v>
      </c>
      <c r="O207" s="200">
        <f t="shared" si="47"/>
        <v>0</v>
      </c>
      <c r="P207" s="200">
        <f t="shared" si="48"/>
        <v>0</v>
      </c>
      <c r="Q207" s="200">
        <f t="shared" si="49"/>
        <v>0</v>
      </c>
      <c r="R207" s="200">
        <f t="shared" si="50"/>
        <v>0</v>
      </c>
      <c r="S207" s="200">
        <f t="shared" si="51"/>
        <v>0</v>
      </c>
      <c r="T207" s="187">
        <f t="shared" si="52"/>
        <v>0</v>
      </c>
    </row>
    <row r="208" spans="1:20" ht="13.9" x14ac:dyDescent="0.4">
      <c r="A208" s="12" t="str">
        <f>Buildings!A209</f>
        <v>CBH Sidings NG</v>
      </c>
      <c r="B208" s="12">
        <f>Buildings!B209</f>
        <v>42</v>
      </c>
      <c r="C208" t="str">
        <f>Buildings!C209</f>
        <v>Bunjil</v>
      </c>
      <c r="D208" s="204">
        <f>'DORC build-up'!I152</f>
        <v>1.3</v>
      </c>
      <c r="E208" s="197">
        <v>0</v>
      </c>
      <c r="F208" s="197">
        <v>0</v>
      </c>
      <c r="G208" s="197">
        <v>0</v>
      </c>
      <c r="H208" s="197">
        <v>0</v>
      </c>
      <c r="I208" s="197">
        <v>0</v>
      </c>
      <c r="J208" s="269">
        <f t="shared" si="42"/>
        <v>246178.69250625002</v>
      </c>
      <c r="K208" s="269">
        <f t="shared" si="43"/>
        <v>185796.69688125001</v>
      </c>
      <c r="L208" s="269">
        <f t="shared" si="44"/>
        <v>106386.33875625</v>
      </c>
      <c r="M208" s="269">
        <f t="shared" si="45"/>
        <v>41287.493756250005</v>
      </c>
      <c r="N208" s="269">
        <f t="shared" si="46"/>
        <v>40309.832587500008</v>
      </c>
      <c r="O208" s="200">
        <f t="shared" si="47"/>
        <v>0</v>
      </c>
      <c r="P208" s="200">
        <f t="shared" si="48"/>
        <v>0</v>
      </c>
      <c r="Q208" s="200">
        <f t="shared" si="49"/>
        <v>0</v>
      </c>
      <c r="R208" s="200">
        <f t="shared" si="50"/>
        <v>0</v>
      </c>
      <c r="S208" s="200">
        <f t="shared" si="51"/>
        <v>0</v>
      </c>
      <c r="T208" s="187">
        <f t="shared" si="52"/>
        <v>0</v>
      </c>
    </row>
    <row r="209" spans="1:20" ht="13.9" x14ac:dyDescent="0.4">
      <c r="A209" s="12" t="str">
        <f>Buildings!A210</f>
        <v>CBH Sidings NG</v>
      </c>
      <c r="B209" s="12">
        <f>Buildings!B210</f>
        <v>42</v>
      </c>
      <c r="C209" t="str">
        <f>Buildings!C210</f>
        <v>Cadoux</v>
      </c>
      <c r="D209" s="204">
        <f>'DORC build-up'!I153</f>
        <v>1.2</v>
      </c>
      <c r="E209" s="197">
        <v>0</v>
      </c>
      <c r="F209" s="197">
        <v>0</v>
      </c>
      <c r="G209" s="197">
        <v>0</v>
      </c>
      <c r="H209" s="197">
        <v>0</v>
      </c>
      <c r="I209" s="197">
        <v>0</v>
      </c>
      <c r="J209" s="269">
        <f t="shared" si="42"/>
        <v>246178.69250625002</v>
      </c>
      <c r="K209" s="269">
        <f t="shared" si="43"/>
        <v>185796.69688125001</v>
      </c>
      <c r="L209" s="269">
        <f t="shared" si="44"/>
        <v>106386.33875625</v>
      </c>
      <c r="M209" s="269">
        <f t="shared" si="45"/>
        <v>41287.493756250005</v>
      </c>
      <c r="N209" s="269">
        <f t="shared" si="46"/>
        <v>40309.832587500008</v>
      </c>
      <c r="O209" s="200">
        <f t="shared" si="47"/>
        <v>0</v>
      </c>
      <c r="P209" s="200">
        <f t="shared" si="48"/>
        <v>0</v>
      </c>
      <c r="Q209" s="200">
        <f t="shared" si="49"/>
        <v>0</v>
      </c>
      <c r="R209" s="200">
        <f t="shared" si="50"/>
        <v>0</v>
      </c>
      <c r="S209" s="200">
        <f t="shared" si="51"/>
        <v>0</v>
      </c>
      <c r="T209" s="187">
        <f t="shared" si="52"/>
        <v>0</v>
      </c>
    </row>
    <row r="210" spans="1:20" ht="13.9" x14ac:dyDescent="0.4">
      <c r="A210" s="12" t="str">
        <f>Buildings!A211</f>
        <v>CBH Sidings NG</v>
      </c>
      <c r="B210" s="12">
        <f>Buildings!B211</f>
        <v>42</v>
      </c>
      <c r="C210" t="str">
        <f>Buildings!C211</f>
        <v>Calingiri</v>
      </c>
      <c r="D210" s="204">
        <f>'DORC build-up'!I154</f>
        <v>1.2</v>
      </c>
      <c r="E210" s="197">
        <v>0</v>
      </c>
      <c r="F210" s="197">
        <v>0</v>
      </c>
      <c r="G210" s="197">
        <v>0</v>
      </c>
      <c r="H210" s="197">
        <v>0</v>
      </c>
      <c r="I210" s="197">
        <v>0</v>
      </c>
      <c r="J210" s="269">
        <f t="shared" si="42"/>
        <v>246178.69250625002</v>
      </c>
      <c r="K210" s="269">
        <f t="shared" si="43"/>
        <v>185796.69688125001</v>
      </c>
      <c r="L210" s="269">
        <f t="shared" si="44"/>
        <v>106386.33875625</v>
      </c>
      <c r="M210" s="269">
        <f t="shared" si="45"/>
        <v>41287.493756250005</v>
      </c>
      <c r="N210" s="269">
        <f t="shared" si="46"/>
        <v>40309.832587500008</v>
      </c>
      <c r="O210" s="200">
        <f t="shared" si="47"/>
        <v>0</v>
      </c>
      <c r="P210" s="200">
        <f t="shared" si="48"/>
        <v>0</v>
      </c>
      <c r="Q210" s="200">
        <f t="shared" si="49"/>
        <v>0</v>
      </c>
      <c r="R210" s="200">
        <f t="shared" si="50"/>
        <v>0</v>
      </c>
      <c r="S210" s="200">
        <f t="shared" si="51"/>
        <v>0</v>
      </c>
      <c r="T210" s="187">
        <f t="shared" si="52"/>
        <v>0</v>
      </c>
    </row>
    <row r="211" spans="1:20" ht="13.9" x14ac:dyDescent="0.4">
      <c r="A211" s="12" t="str">
        <f>Buildings!A212</f>
        <v>CBH Sidings NG</v>
      </c>
      <c r="B211" s="12">
        <f>Buildings!B212</f>
        <v>42</v>
      </c>
      <c r="C211" t="str">
        <f>Buildings!C212</f>
        <v>Canna</v>
      </c>
      <c r="D211" s="204">
        <f>'DORC build-up'!I155</f>
        <v>1.3</v>
      </c>
      <c r="E211" s="197">
        <v>0</v>
      </c>
      <c r="F211" s="197">
        <v>0</v>
      </c>
      <c r="G211" s="197">
        <v>0</v>
      </c>
      <c r="H211" s="197">
        <v>0</v>
      </c>
      <c r="I211" s="197">
        <v>0</v>
      </c>
      <c r="J211" s="269">
        <f t="shared" si="42"/>
        <v>246178.69250625002</v>
      </c>
      <c r="K211" s="269">
        <f t="shared" si="43"/>
        <v>185796.69688125001</v>
      </c>
      <c r="L211" s="269">
        <f t="shared" si="44"/>
        <v>106386.33875625</v>
      </c>
      <c r="M211" s="269">
        <f t="shared" si="45"/>
        <v>41287.493756250005</v>
      </c>
      <c r="N211" s="269">
        <f t="shared" si="46"/>
        <v>40309.832587500008</v>
      </c>
      <c r="O211" s="200">
        <f t="shared" si="47"/>
        <v>0</v>
      </c>
      <c r="P211" s="200">
        <f t="shared" si="48"/>
        <v>0</v>
      </c>
      <c r="Q211" s="200">
        <f t="shared" si="49"/>
        <v>0</v>
      </c>
      <c r="R211" s="200">
        <f t="shared" si="50"/>
        <v>0</v>
      </c>
      <c r="S211" s="200">
        <f t="shared" si="51"/>
        <v>0</v>
      </c>
      <c r="T211" s="187">
        <f t="shared" si="52"/>
        <v>0</v>
      </c>
    </row>
    <row r="212" spans="1:20" ht="13.9" x14ac:dyDescent="0.4">
      <c r="A212" s="12" t="str">
        <f>Buildings!A213</f>
        <v>CBH Sidings NG</v>
      </c>
      <c r="B212" s="12">
        <f>Buildings!B213</f>
        <v>42</v>
      </c>
      <c r="C212" t="str">
        <f>Buildings!C213</f>
        <v>Carnamah</v>
      </c>
      <c r="D212" s="204">
        <f>'DORC build-up'!I156</f>
        <v>1.3</v>
      </c>
      <c r="E212" s="197">
        <v>0</v>
      </c>
      <c r="F212" s="197">
        <v>0</v>
      </c>
      <c r="G212" s="197">
        <v>0</v>
      </c>
      <c r="H212" s="197">
        <v>0</v>
      </c>
      <c r="I212" s="197">
        <v>0</v>
      </c>
      <c r="J212" s="269">
        <f t="shared" si="42"/>
        <v>246178.69250625002</v>
      </c>
      <c r="K212" s="269">
        <f t="shared" si="43"/>
        <v>185796.69688125001</v>
      </c>
      <c r="L212" s="269">
        <f t="shared" si="44"/>
        <v>106386.33875625</v>
      </c>
      <c r="M212" s="269">
        <f t="shared" si="45"/>
        <v>41287.493756250005</v>
      </c>
      <c r="N212" s="269">
        <f t="shared" si="46"/>
        <v>40309.832587500008</v>
      </c>
      <c r="O212" s="200">
        <f t="shared" si="47"/>
        <v>0</v>
      </c>
      <c r="P212" s="200">
        <f t="shared" si="48"/>
        <v>0</v>
      </c>
      <c r="Q212" s="200">
        <f t="shared" si="49"/>
        <v>0</v>
      </c>
      <c r="R212" s="200">
        <f t="shared" si="50"/>
        <v>0</v>
      </c>
      <c r="S212" s="200">
        <f t="shared" si="51"/>
        <v>0</v>
      </c>
      <c r="T212" s="187">
        <f t="shared" si="52"/>
        <v>0</v>
      </c>
    </row>
    <row r="213" spans="1:20" ht="13.9" x14ac:dyDescent="0.4">
      <c r="A213" s="12" t="str">
        <f>Buildings!A214</f>
        <v>CBH Sidings NG</v>
      </c>
      <c r="B213" s="12">
        <f>Buildings!B214</f>
        <v>42</v>
      </c>
      <c r="C213" t="str">
        <f>Buildings!C214</f>
        <v>Cleary</v>
      </c>
      <c r="D213" s="204">
        <f>'DORC build-up'!I157</f>
        <v>1.2</v>
      </c>
      <c r="E213" s="197">
        <v>0</v>
      </c>
      <c r="F213" s="197">
        <v>0</v>
      </c>
      <c r="G213" s="197">
        <v>0</v>
      </c>
      <c r="H213" s="197">
        <v>0</v>
      </c>
      <c r="I213" s="197">
        <v>0</v>
      </c>
      <c r="J213" s="269">
        <f t="shared" si="42"/>
        <v>246178.69250625002</v>
      </c>
      <c r="K213" s="269">
        <f t="shared" si="43"/>
        <v>185796.69688125001</v>
      </c>
      <c r="L213" s="269">
        <f t="shared" si="44"/>
        <v>106386.33875625</v>
      </c>
      <c r="M213" s="269">
        <f t="shared" si="45"/>
        <v>41287.493756250005</v>
      </c>
      <c r="N213" s="269">
        <f t="shared" si="46"/>
        <v>40309.832587500008</v>
      </c>
      <c r="O213" s="200">
        <f t="shared" si="47"/>
        <v>0</v>
      </c>
      <c r="P213" s="200">
        <f t="shared" si="48"/>
        <v>0</v>
      </c>
      <c r="Q213" s="200">
        <f t="shared" si="49"/>
        <v>0</v>
      </c>
      <c r="R213" s="200">
        <f t="shared" si="50"/>
        <v>0</v>
      </c>
      <c r="S213" s="200">
        <f t="shared" si="51"/>
        <v>0</v>
      </c>
      <c r="T213" s="187">
        <f t="shared" si="52"/>
        <v>0</v>
      </c>
    </row>
    <row r="214" spans="1:20" ht="13.9" x14ac:dyDescent="0.4">
      <c r="A214" s="12" t="str">
        <f>Buildings!A215</f>
        <v>CBH Sidings NG</v>
      </c>
      <c r="B214" s="12">
        <f>Buildings!B215</f>
        <v>42</v>
      </c>
      <c r="C214" t="str">
        <f>Buildings!C215</f>
        <v>Coomberdale</v>
      </c>
      <c r="D214" s="204">
        <f>'DORC build-up'!I158</f>
        <v>1.3</v>
      </c>
      <c r="E214" s="197">
        <v>0</v>
      </c>
      <c r="F214" s="197">
        <v>0</v>
      </c>
      <c r="G214" s="197">
        <v>0</v>
      </c>
      <c r="H214" s="197">
        <v>0</v>
      </c>
      <c r="I214" s="197">
        <v>0</v>
      </c>
      <c r="J214" s="269">
        <f t="shared" si="42"/>
        <v>246178.69250625002</v>
      </c>
      <c r="K214" s="269">
        <f t="shared" si="43"/>
        <v>185796.69688125001</v>
      </c>
      <c r="L214" s="269">
        <f t="shared" si="44"/>
        <v>106386.33875625</v>
      </c>
      <c r="M214" s="269">
        <f t="shared" si="45"/>
        <v>41287.493756250005</v>
      </c>
      <c r="N214" s="269">
        <f t="shared" si="46"/>
        <v>40309.832587500008</v>
      </c>
      <c r="O214" s="200">
        <f t="shared" si="47"/>
        <v>0</v>
      </c>
      <c r="P214" s="200">
        <f t="shared" si="48"/>
        <v>0</v>
      </c>
      <c r="Q214" s="200">
        <f t="shared" si="49"/>
        <v>0</v>
      </c>
      <c r="R214" s="200">
        <f t="shared" si="50"/>
        <v>0</v>
      </c>
      <c r="S214" s="200">
        <f t="shared" si="51"/>
        <v>0</v>
      </c>
      <c r="T214" s="187">
        <f t="shared" si="52"/>
        <v>0</v>
      </c>
    </row>
    <row r="215" spans="1:20" ht="13.9" x14ac:dyDescent="0.4">
      <c r="A215" s="12" t="str">
        <f>Buildings!A216</f>
        <v>CBH Sidings NG</v>
      </c>
      <c r="B215" s="12">
        <f>Buildings!B216</f>
        <v>42</v>
      </c>
      <c r="C215" t="str">
        <f>Buildings!C216</f>
        <v>Coorow</v>
      </c>
      <c r="D215" s="204">
        <f>'DORC build-up'!I159</f>
        <v>1.3</v>
      </c>
      <c r="E215" s="197">
        <v>0</v>
      </c>
      <c r="F215" s="197">
        <v>0</v>
      </c>
      <c r="G215" s="197">
        <v>0</v>
      </c>
      <c r="H215" s="197">
        <v>0</v>
      </c>
      <c r="I215" s="197">
        <v>0</v>
      </c>
      <c r="J215" s="269">
        <f t="shared" si="42"/>
        <v>246178.69250625002</v>
      </c>
      <c r="K215" s="269">
        <f t="shared" si="43"/>
        <v>185796.69688125001</v>
      </c>
      <c r="L215" s="269">
        <f t="shared" si="44"/>
        <v>106386.33875625</v>
      </c>
      <c r="M215" s="269">
        <f t="shared" si="45"/>
        <v>41287.493756250005</v>
      </c>
      <c r="N215" s="269">
        <f t="shared" si="46"/>
        <v>40309.832587500008</v>
      </c>
      <c r="O215" s="200">
        <f t="shared" si="47"/>
        <v>0</v>
      </c>
      <c r="P215" s="200">
        <f t="shared" si="48"/>
        <v>0</v>
      </c>
      <c r="Q215" s="200">
        <f t="shared" si="49"/>
        <v>0</v>
      </c>
      <c r="R215" s="200">
        <f t="shared" si="50"/>
        <v>0</v>
      </c>
      <c r="S215" s="200">
        <f t="shared" si="51"/>
        <v>0</v>
      </c>
      <c r="T215" s="187">
        <f t="shared" si="52"/>
        <v>0</v>
      </c>
    </row>
    <row r="216" spans="1:20" ht="13.9" x14ac:dyDescent="0.4">
      <c r="A216" s="12" t="str">
        <f>Buildings!A217</f>
        <v>CBH Sidings NG</v>
      </c>
      <c r="B216" s="12">
        <f>Buildings!B217</f>
        <v>42</v>
      </c>
      <c r="C216" t="str">
        <f>Buildings!C217</f>
        <v>Cranbrook</v>
      </c>
      <c r="D216" s="204">
        <f>'DORC build-up'!I160</f>
        <v>1.3</v>
      </c>
      <c r="E216" s="197">
        <v>0</v>
      </c>
      <c r="F216" s="197">
        <v>0</v>
      </c>
      <c r="G216" s="197">
        <v>0</v>
      </c>
      <c r="H216" s="197">
        <v>0</v>
      </c>
      <c r="I216" s="197">
        <v>0</v>
      </c>
      <c r="J216" s="269">
        <f t="shared" si="42"/>
        <v>246178.69250625002</v>
      </c>
      <c r="K216" s="269">
        <f t="shared" si="43"/>
        <v>185796.69688125001</v>
      </c>
      <c r="L216" s="269">
        <f t="shared" si="44"/>
        <v>106386.33875625</v>
      </c>
      <c r="M216" s="269">
        <f t="shared" si="45"/>
        <v>41287.493756250005</v>
      </c>
      <c r="N216" s="269">
        <f t="shared" si="46"/>
        <v>40309.832587500008</v>
      </c>
      <c r="O216" s="200">
        <f t="shared" si="47"/>
        <v>0</v>
      </c>
      <c r="P216" s="200">
        <f t="shared" si="48"/>
        <v>0</v>
      </c>
      <c r="Q216" s="200">
        <f t="shared" si="49"/>
        <v>0</v>
      </c>
      <c r="R216" s="200">
        <f t="shared" si="50"/>
        <v>0</v>
      </c>
      <c r="S216" s="200">
        <f t="shared" si="51"/>
        <v>0</v>
      </c>
      <c r="T216" s="187">
        <f t="shared" si="52"/>
        <v>0</v>
      </c>
    </row>
    <row r="217" spans="1:20" ht="13.9" x14ac:dyDescent="0.4">
      <c r="A217" s="12" t="str">
        <f>Buildings!A218</f>
        <v>CBH Sidings NG</v>
      </c>
      <c r="B217" s="12">
        <f>Buildings!B218</f>
        <v>42</v>
      </c>
      <c r="C217" t="str">
        <f>Buildings!C218</f>
        <v>Dowerin</v>
      </c>
      <c r="D217" s="204">
        <f>'DORC build-up'!I161</f>
        <v>1.2</v>
      </c>
      <c r="E217" s="197">
        <v>0</v>
      </c>
      <c r="F217" s="197">
        <v>0</v>
      </c>
      <c r="G217" s="197">
        <v>0</v>
      </c>
      <c r="H217" s="197">
        <v>0</v>
      </c>
      <c r="I217" s="197">
        <v>0</v>
      </c>
      <c r="J217" s="269">
        <f t="shared" si="42"/>
        <v>246178.69250625002</v>
      </c>
      <c r="K217" s="269">
        <f t="shared" si="43"/>
        <v>185796.69688125001</v>
      </c>
      <c r="L217" s="269">
        <f t="shared" si="44"/>
        <v>106386.33875625</v>
      </c>
      <c r="M217" s="269">
        <f t="shared" si="45"/>
        <v>41287.493756250005</v>
      </c>
      <c r="N217" s="269">
        <f t="shared" si="46"/>
        <v>40309.832587500008</v>
      </c>
      <c r="O217" s="200">
        <f t="shared" si="47"/>
        <v>0</v>
      </c>
      <c r="P217" s="200">
        <f t="shared" si="48"/>
        <v>0</v>
      </c>
      <c r="Q217" s="200">
        <f t="shared" si="49"/>
        <v>0</v>
      </c>
      <c r="R217" s="200">
        <f t="shared" si="50"/>
        <v>0</v>
      </c>
      <c r="S217" s="200">
        <f t="shared" si="51"/>
        <v>0</v>
      </c>
      <c r="T217" s="187">
        <f t="shared" si="52"/>
        <v>0</v>
      </c>
    </row>
    <row r="218" spans="1:20" ht="13.9" x14ac:dyDescent="0.4">
      <c r="A218" s="12" t="str">
        <f>Buildings!A219</f>
        <v>CBH Sidings NG</v>
      </c>
      <c r="B218" s="12">
        <f>Buildings!B219</f>
        <v>42</v>
      </c>
      <c r="C218" t="str">
        <f>Buildings!C219</f>
        <v>Dumbleyung</v>
      </c>
      <c r="D218" s="204">
        <f>'DORC build-up'!I162</f>
        <v>1.3</v>
      </c>
      <c r="E218" s="197">
        <v>0</v>
      </c>
      <c r="F218" s="197">
        <v>0</v>
      </c>
      <c r="G218" s="197">
        <v>0</v>
      </c>
      <c r="H218" s="197">
        <v>0</v>
      </c>
      <c r="I218" s="197">
        <v>0</v>
      </c>
      <c r="J218" s="269">
        <f t="shared" si="42"/>
        <v>246178.69250625002</v>
      </c>
      <c r="K218" s="269">
        <f t="shared" si="43"/>
        <v>185796.69688125001</v>
      </c>
      <c r="L218" s="269">
        <f t="shared" si="44"/>
        <v>106386.33875625</v>
      </c>
      <c r="M218" s="269">
        <f t="shared" si="45"/>
        <v>41287.493756250005</v>
      </c>
      <c r="N218" s="269">
        <f t="shared" si="46"/>
        <v>40309.832587500008</v>
      </c>
      <c r="O218" s="200">
        <f t="shared" si="47"/>
        <v>0</v>
      </c>
      <c r="P218" s="200">
        <f t="shared" si="48"/>
        <v>0</v>
      </c>
      <c r="Q218" s="200">
        <f t="shared" si="49"/>
        <v>0</v>
      </c>
      <c r="R218" s="200">
        <f t="shared" si="50"/>
        <v>0</v>
      </c>
      <c r="S218" s="200">
        <f t="shared" si="51"/>
        <v>0</v>
      </c>
      <c r="T218" s="187">
        <f t="shared" si="52"/>
        <v>0</v>
      </c>
    </row>
    <row r="219" spans="1:20" ht="13.9" x14ac:dyDescent="0.4">
      <c r="A219" s="12" t="str">
        <f>Buildings!A220</f>
        <v>CBH Sidings NG</v>
      </c>
      <c r="B219" s="12">
        <f>Buildings!B220</f>
        <v>42</v>
      </c>
      <c r="C219" t="str">
        <f>Buildings!C220</f>
        <v>Ejanding</v>
      </c>
      <c r="D219" s="204">
        <f>'DORC build-up'!I163</f>
        <v>1.2</v>
      </c>
      <c r="E219" s="197">
        <v>0</v>
      </c>
      <c r="F219" s="197">
        <v>0</v>
      </c>
      <c r="G219" s="197">
        <v>0</v>
      </c>
      <c r="H219" s="197">
        <v>0</v>
      </c>
      <c r="I219" s="197">
        <v>0</v>
      </c>
      <c r="J219" s="269">
        <f t="shared" si="42"/>
        <v>246178.69250625002</v>
      </c>
      <c r="K219" s="269">
        <f t="shared" si="43"/>
        <v>185796.69688125001</v>
      </c>
      <c r="L219" s="269">
        <f t="shared" si="44"/>
        <v>106386.33875625</v>
      </c>
      <c r="M219" s="269">
        <f t="shared" si="45"/>
        <v>41287.493756250005</v>
      </c>
      <c r="N219" s="269">
        <f t="shared" si="46"/>
        <v>40309.832587500008</v>
      </c>
      <c r="O219" s="200">
        <f t="shared" si="47"/>
        <v>0</v>
      </c>
      <c r="P219" s="200">
        <f t="shared" si="48"/>
        <v>0</v>
      </c>
      <c r="Q219" s="200">
        <f t="shared" si="49"/>
        <v>0</v>
      </c>
      <c r="R219" s="200">
        <f t="shared" si="50"/>
        <v>0</v>
      </c>
      <c r="S219" s="200">
        <f t="shared" si="51"/>
        <v>0</v>
      </c>
      <c r="T219" s="187">
        <f t="shared" si="52"/>
        <v>0</v>
      </c>
    </row>
    <row r="220" spans="1:20" ht="13.9" x14ac:dyDescent="0.4">
      <c r="A220" s="12" t="str">
        <f>Buildings!A221</f>
        <v>CBH Sidings NG</v>
      </c>
      <c r="B220" s="12">
        <f>Buildings!B221</f>
        <v>42</v>
      </c>
      <c r="C220" t="str">
        <f>Buildings!C221</f>
        <v>Gabbin</v>
      </c>
      <c r="D220" s="204">
        <f>'DORC build-up'!I164</f>
        <v>1.2</v>
      </c>
      <c r="E220" s="197">
        <v>0</v>
      </c>
      <c r="F220" s="197">
        <v>0</v>
      </c>
      <c r="G220" s="197">
        <v>0</v>
      </c>
      <c r="H220" s="197">
        <v>0</v>
      </c>
      <c r="I220" s="197">
        <v>0</v>
      </c>
      <c r="J220" s="269">
        <f t="shared" si="42"/>
        <v>246178.69250625002</v>
      </c>
      <c r="K220" s="269">
        <f t="shared" si="43"/>
        <v>185796.69688125001</v>
      </c>
      <c r="L220" s="269">
        <f t="shared" si="44"/>
        <v>106386.33875625</v>
      </c>
      <c r="M220" s="269">
        <f t="shared" si="45"/>
        <v>41287.493756250005</v>
      </c>
      <c r="N220" s="269">
        <f t="shared" si="46"/>
        <v>40309.832587500008</v>
      </c>
      <c r="O220" s="200">
        <f t="shared" si="47"/>
        <v>0</v>
      </c>
      <c r="P220" s="200">
        <f t="shared" si="48"/>
        <v>0</v>
      </c>
      <c r="Q220" s="200">
        <f t="shared" si="49"/>
        <v>0</v>
      </c>
      <c r="R220" s="200">
        <f t="shared" si="50"/>
        <v>0</v>
      </c>
      <c r="S220" s="200">
        <f t="shared" si="51"/>
        <v>0</v>
      </c>
      <c r="T220" s="187">
        <f t="shared" si="52"/>
        <v>0</v>
      </c>
    </row>
    <row r="221" spans="1:20" ht="13.9" x14ac:dyDescent="0.4">
      <c r="A221" s="12" t="str">
        <f>Buildings!A222</f>
        <v>CBH Sidings NG</v>
      </c>
      <c r="B221" s="12">
        <f>Buildings!B222</f>
        <v>42</v>
      </c>
      <c r="C221" t="str">
        <f>Buildings!C222</f>
        <v>Goomalling</v>
      </c>
      <c r="D221" s="204">
        <f>'DORC build-up'!I165</f>
        <v>1.2</v>
      </c>
      <c r="E221" s="197">
        <v>0</v>
      </c>
      <c r="F221" s="197">
        <v>0</v>
      </c>
      <c r="G221" s="197">
        <v>0</v>
      </c>
      <c r="H221" s="197">
        <v>0</v>
      </c>
      <c r="I221" s="197">
        <v>0</v>
      </c>
      <c r="J221" s="269">
        <f t="shared" si="42"/>
        <v>246178.69250625002</v>
      </c>
      <c r="K221" s="269">
        <f t="shared" si="43"/>
        <v>185796.69688125001</v>
      </c>
      <c r="L221" s="269">
        <f t="shared" si="44"/>
        <v>106386.33875625</v>
      </c>
      <c r="M221" s="269">
        <f t="shared" si="45"/>
        <v>41287.493756250005</v>
      </c>
      <c r="N221" s="269">
        <f t="shared" si="46"/>
        <v>40309.832587500008</v>
      </c>
      <c r="O221" s="200">
        <f t="shared" si="47"/>
        <v>0</v>
      </c>
      <c r="P221" s="200">
        <f t="shared" si="48"/>
        <v>0</v>
      </c>
      <c r="Q221" s="200">
        <f t="shared" si="49"/>
        <v>0</v>
      </c>
      <c r="R221" s="200">
        <f t="shared" si="50"/>
        <v>0</v>
      </c>
      <c r="S221" s="200">
        <f t="shared" si="51"/>
        <v>0</v>
      </c>
      <c r="T221" s="187">
        <f t="shared" si="52"/>
        <v>0</v>
      </c>
    </row>
    <row r="222" spans="1:20" ht="13.9" x14ac:dyDescent="0.4">
      <c r="A222" s="12" t="str">
        <f>Buildings!A223</f>
        <v>CBH Sidings NG</v>
      </c>
      <c r="B222" s="12">
        <f>Buildings!B223</f>
        <v>42</v>
      </c>
      <c r="C222" t="str">
        <f>Buildings!C223</f>
        <v>Hyden</v>
      </c>
      <c r="D222" s="204">
        <f>'DORC build-up'!I166</f>
        <v>0</v>
      </c>
      <c r="E222" s="197">
        <v>0</v>
      </c>
      <c r="F222" s="197">
        <v>0</v>
      </c>
      <c r="G222" s="197">
        <v>0</v>
      </c>
      <c r="H222" s="197">
        <v>0</v>
      </c>
      <c r="I222" s="197">
        <v>0</v>
      </c>
      <c r="J222" s="269">
        <f t="shared" si="42"/>
        <v>246178.69250625002</v>
      </c>
      <c r="K222" s="269">
        <f t="shared" si="43"/>
        <v>185796.69688125001</v>
      </c>
      <c r="L222" s="269">
        <f t="shared" si="44"/>
        <v>106386.33875625</v>
      </c>
      <c r="M222" s="269">
        <f t="shared" si="45"/>
        <v>41287.493756250005</v>
      </c>
      <c r="N222" s="269">
        <f t="shared" si="46"/>
        <v>40309.832587500008</v>
      </c>
      <c r="O222" s="200">
        <f t="shared" si="47"/>
        <v>0</v>
      </c>
      <c r="P222" s="200">
        <f t="shared" si="48"/>
        <v>0</v>
      </c>
      <c r="Q222" s="200">
        <f t="shared" si="49"/>
        <v>0</v>
      </c>
      <c r="R222" s="200">
        <f t="shared" si="50"/>
        <v>0</v>
      </c>
      <c r="S222" s="200">
        <f t="shared" si="51"/>
        <v>0</v>
      </c>
      <c r="T222" s="187">
        <f t="shared" si="52"/>
        <v>0</v>
      </c>
    </row>
    <row r="223" spans="1:20" ht="13.9" x14ac:dyDescent="0.4">
      <c r="A223" s="12" t="str">
        <f>Buildings!A224</f>
        <v>CBH Sidings NG</v>
      </c>
      <c r="B223" s="12">
        <f>Buildings!B224</f>
        <v>42</v>
      </c>
      <c r="C223" t="str">
        <f>Buildings!C224</f>
        <v>Jennacubbine</v>
      </c>
      <c r="D223" s="204">
        <f>'DORC build-up'!I167</f>
        <v>1.2</v>
      </c>
      <c r="E223" s="197">
        <v>0</v>
      </c>
      <c r="F223" s="197">
        <v>0</v>
      </c>
      <c r="G223" s="197">
        <v>0</v>
      </c>
      <c r="H223" s="197">
        <v>0</v>
      </c>
      <c r="I223" s="197">
        <v>0</v>
      </c>
      <c r="J223" s="269">
        <f t="shared" si="42"/>
        <v>246178.69250625002</v>
      </c>
      <c r="K223" s="269">
        <f t="shared" si="43"/>
        <v>185796.69688125001</v>
      </c>
      <c r="L223" s="269">
        <f t="shared" si="44"/>
        <v>106386.33875625</v>
      </c>
      <c r="M223" s="269">
        <f t="shared" si="45"/>
        <v>41287.493756250005</v>
      </c>
      <c r="N223" s="269">
        <f t="shared" si="46"/>
        <v>40309.832587500008</v>
      </c>
      <c r="O223" s="200">
        <f t="shared" si="47"/>
        <v>0</v>
      </c>
      <c r="P223" s="200">
        <f t="shared" si="48"/>
        <v>0</v>
      </c>
      <c r="Q223" s="200">
        <f t="shared" si="49"/>
        <v>0</v>
      </c>
      <c r="R223" s="200">
        <f t="shared" si="50"/>
        <v>0</v>
      </c>
      <c r="S223" s="200">
        <f t="shared" si="51"/>
        <v>0</v>
      </c>
      <c r="T223" s="187">
        <f t="shared" si="52"/>
        <v>0</v>
      </c>
    </row>
    <row r="224" spans="1:20" ht="13.9" x14ac:dyDescent="0.4">
      <c r="A224" s="12" t="str">
        <f>Buildings!A225</f>
        <v>CBH Sidings NG</v>
      </c>
      <c r="B224" s="12">
        <f>Buildings!B225</f>
        <v>42</v>
      </c>
      <c r="C224" t="str">
        <f>Buildings!C225</f>
        <v>Kalannie</v>
      </c>
      <c r="D224" s="204">
        <f>'DORC build-up'!I168</f>
        <v>1.2</v>
      </c>
      <c r="E224" s="197">
        <v>0</v>
      </c>
      <c r="F224" s="197">
        <v>0</v>
      </c>
      <c r="G224" s="197">
        <v>0</v>
      </c>
      <c r="H224" s="197">
        <v>0</v>
      </c>
      <c r="I224" s="197">
        <v>0</v>
      </c>
      <c r="J224" s="269">
        <f t="shared" si="42"/>
        <v>246178.69250625002</v>
      </c>
      <c r="K224" s="269">
        <f t="shared" si="43"/>
        <v>185796.69688125001</v>
      </c>
      <c r="L224" s="269">
        <f t="shared" si="44"/>
        <v>106386.33875625</v>
      </c>
      <c r="M224" s="269">
        <f t="shared" si="45"/>
        <v>41287.493756250005</v>
      </c>
      <c r="N224" s="269">
        <f t="shared" si="46"/>
        <v>40309.832587500008</v>
      </c>
      <c r="O224" s="200">
        <f t="shared" si="47"/>
        <v>0</v>
      </c>
      <c r="P224" s="200">
        <f t="shared" si="48"/>
        <v>0</v>
      </c>
      <c r="Q224" s="200">
        <f t="shared" si="49"/>
        <v>0</v>
      </c>
      <c r="R224" s="200">
        <f t="shared" si="50"/>
        <v>0</v>
      </c>
      <c r="S224" s="200">
        <f t="shared" si="51"/>
        <v>0</v>
      </c>
      <c r="T224" s="187">
        <f t="shared" si="52"/>
        <v>0</v>
      </c>
    </row>
    <row r="225" spans="1:20" ht="13.9" x14ac:dyDescent="0.4">
      <c r="A225" s="12" t="str">
        <f>Buildings!A226</f>
        <v>CBH Sidings NG</v>
      </c>
      <c r="B225" s="12">
        <f>Buildings!B226</f>
        <v>42</v>
      </c>
      <c r="C225" t="str">
        <f>Buildings!C226</f>
        <v>Karlgarin</v>
      </c>
      <c r="D225" s="204">
        <f>'DORC build-up'!I169</f>
        <v>1.3</v>
      </c>
      <c r="E225" s="197">
        <v>0</v>
      </c>
      <c r="F225" s="197">
        <v>0</v>
      </c>
      <c r="G225" s="197">
        <v>0</v>
      </c>
      <c r="H225" s="197">
        <v>0</v>
      </c>
      <c r="I225" s="197">
        <v>0</v>
      </c>
      <c r="J225" s="269">
        <f t="shared" si="42"/>
        <v>246178.69250625002</v>
      </c>
      <c r="K225" s="269">
        <f t="shared" si="43"/>
        <v>185796.69688125001</v>
      </c>
      <c r="L225" s="269">
        <f t="shared" si="44"/>
        <v>106386.33875625</v>
      </c>
      <c r="M225" s="269">
        <f t="shared" si="45"/>
        <v>41287.493756250005</v>
      </c>
      <c r="N225" s="269">
        <f t="shared" si="46"/>
        <v>40309.832587500008</v>
      </c>
      <c r="O225" s="200">
        <f t="shared" si="47"/>
        <v>0</v>
      </c>
      <c r="P225" s="200">
        <f t="shared" si="48"/>
        <v>0</v>
      </c>
      <c r="Q225" s="200">
        <f t="shared" si="49"/>
        <v>0</v>
      </c>
      <c r="R225" s="200">
        <f t="shared" si="50"/>
        <v>0</v>
      </c>
      <c r="S225" s="200">
        <f t="shared" si="51"/>
        <v>0</v>
      </c>
      <c r="T225" s="187">
        <f t="shared" si="52"/>
        <v>0</v>
      </c>
    </row>
    <row r="226" spans="1:20" ht="13.9" x14ac:dyDescent="0.4">
      <c r="A226" s="12" t="str">
        <f>Buildings!A227</f>
        <v>CBH Sidings NG</v>
      </c>
      <c r="B226" s="12">
        <f>Buildings!B227</f>
        <v>42</v>
      </c>
      <c r="C226" t="str">
        <f>Buildings!C227</f>
        <v>Katanning</v>
      </c>
      <c r="D226" s="204">
        <f>'DORC build-up'!I170</f>
        <v>1.3</v>
      </c>
      <c r="E226" s="197">
        <v>0</v>
      </c>
      <c r="F226" s="197">
        <v>0</v>
      </c>
      <c r="G226" s="197">
        <v>0</v>
      </c>
      <c r="H226" s="197">
        <v>0</v>
      </c>
      <c r="I226" s="197">
        <v>0</v>
      </c>
      <c r="J226" s="269">
        <f t="shared" si="42"/>
        <v>246178.69250625002</v>
      </c>
      <c r="K226" s="269">
        <f t="shared" si="43"/>
        <v>185796.69688125001</v>
      </c>
      <c r="L226" s="269">
        <f t="shared" si="44"/>
        <v>106386.33875625</v>
      </c>
      <c r="M226" s="269">
        <f t="shared" si="45"/>
        <v>41287.493756250005</v>
      </c>
      <c r="N226" s="269">
        <f t="shared" si="46"/>
        <v>40309.832587500008</v>
      </c>
      <c r="O226" s="200">
        <f t="shared" si="47"/>
        <v>0</v>
      </c>
      <c r="P226" s="200">
        <f t="shared" si="48"/>
        <v>0</v>
      </c>
      <c r="Q226" s="200">
        <f t="shared" si="49"/>
        <v>0</v>
      </c>
      <c r="R226" s="200">
        <f t="shared" si="50"/>
        <v>0</v>
      </c>
      <c r="S226" s="200">
        <f t="shared" si="51"/>
        <v>0</v>
      </c>
      <c r="T226" s="187">
        <f t="shared" si="52"/>
        <v>0</v>
      </c>
    </row>
    <row r="227" spans="1:20" ht="13.9" x14ac:dyDescent="0.4">
      <c r="A227" s="12" t="str">
        <f>Buildings!A228</f>
        <v>CBH Sidings NG</v>
      </c>
      <c r="B227" s="12">
        <f>Buildings!B228</f>
        <v>42</v>
      </c>
      <c r="C227" t="str">
        <f>Buildings!C228</f>
        <v>Kirwan</v>
      </c>
      <c r="D227" s="204">
        <f>'DORC build-up'!I171</f>
        <v>1.2</v>
      </c>
      <c r="E227" s="197">
        <v>0</v>
      </c>
      <c r="F227" s="197">
        <v>0</v>
      </c>
      <c r="G227" s="197">
        <v>0</v>
      </c>
      <c r="H227" s="197">
        <v>0</v>
      </c>
      <c r="I227" s="197">
        <v>0</v>
      </c>
      <c r="J227" s="269">
        <f t="shared" si="42"/>
        <v>246178.69250625002</v>
      </c>
      <c r="K227" s="269">
        <f t="shared" si="43"/>
        <v>185796.69688125001</v>
      </c>
      <c r="L227" s="269">
        <f t="shared" si="44"/>
        <v>106386.33875625</v>
      </c>
      <c r="M227" s="269">
        <f t="shared" si="45"/>
        <v>41287.493756250005</v>
      </c>
      <c r="N227" s="269">
        <f t="shared" si="46"/>
        <v>40309.832587500008</v>
      </c>
      <c r="O227" s="200">
        <f t="shared" si="47"/>
        <v>0</v>
      </c>
      <c r="P227" s="200">
        <f t="shared" si="48"/>
        <v>0</v>
      </c>
      <c r="Q227" s="200">
        <f t="shared" si="49"/>
        <v>0</v>
      </c>
      <c r="R227" s="200">
        <f t="shared" si="50"/>
        <v>0</v>
      </c>
      <c r="S227" s="200">
        <f t="shared" si="51"/>
        <v>0</v>
      </c>
      <c r="T227" s="187">
        <f t="shared" si="52"/>
        <v>0</v>
      </c>
    </row>
    <row r="228" spans="1:20" ht="13.9" x14ac:dyDescent="0.4">
      <c r="A228" s="12" t="str">
        <f>Buildings!A229</f>
        <v>CBH Sidings NG</v>
      </c>
      <c r="B228" s="12">
        <f>Buildings!B229</f>
        <v>42</v>
      </c>
      <c r="C228" t="str">
        <f>Buildings!C229</f>
        <v>Kondut</v>
      </c>
      <c r="D228" s="204">
        <f>'DORC build-up'!I172</f>
        <v>1.2</v>
      </c>
      <c r="E228" s="197">
        <v>0</v>
      </c>
      <c r="F228" s="197">
        <v>0</v>
      </c>
      <c r="G228" s="197">
        <v>0</v>
      </c>
      <c r="H228" s="197">
        <v>0</v>
      </c>
      <c r="I228" s="197">
        <v>0</v>
      </c>
      <c r="J228" s="269">
        <f t="shared" si="42"/>
        <v>246178.69250625002</v>
      </c>
      <c r="K228" s="269">
        <f t="shared" si="43"/>
        <v>185796.69688125001</v>
      </c>
      <c r="L228" s="269">
        <f t="shared" si="44"/>
        <v>106386.33875625</v>
      </c>
      <c r="M228" s="269">
        <f t="shared" si="45"/>
        <v>41287.493756250005</v>
      </c>
      <c r="N228" s="269">
        <f t="shared" si="46"/>
        <v>40309.832587500008</v>
      </c>
      <c r="O228" s="200">
        <f t="shared" si="47"/>
        <v>0</v>
      </c>
      <c r="P228" s="200">
        <f t="shared" si="48"/>
        <v>0</v>
      </c>
      <c r="Q228" s="200">
        <f t="shared" si="49"/>
        <v>0</v>
      </c>
      <c r="R228" s="200">
        <f t="shared" si="50"/>
        <v>0</v>
      </c>
      <c r="S228" s="200">
        <f t="shared" si="51"/>
        <v>0</v>
      </c>
      <c r="T228" s="187">
        <f t="shared" si="52"/>
        <v>0</v>
      </c>
    </row>
    <row r="229" spans="1:20" ht="13.9" x14ac:dyDescent="0.4">
      <c r="A229" s="12" t="str">
        <f>Buildings!A230</f>
        <v>CBH Sidings NG</v>
      </c>
      <c r="B229" s="12">
        <f>Buildings!B230</f>
        <v>42</v>
      </c>
      <c r="C229" t="str">
        <f>Buildings!C230</f>
        <v>Konnongorring</v>
      </c>
      <c r="D229" s="204">
        <f>'DORC build-up'!I173</f>
        <v>1.2</v>
      </c>
      <c r="E229" s="197">
        <v>0</v>
      </c>
      <c r="F229" s="197">
        <v>0</v>
      </c>
      <c r="G229" s="197">
        <v>0</v>
      </c>
      <c r="H229" s="197">
        <v>0</v>
      </c>
      <c r="I229" s="197">
        <v>0</v>
      </c>
      <c r="J229" s="269">
        <f t="shared" si="42"/>
        <v>246178.69250625002</v>
      </c>
      <c r="K229" s="269">
        <f t="shared" si="43"/>
        <v>185796.69688125001</v>
      </c>
      <c r="L229" s="269">
        <f t="shared" si="44"/>
        <v>106386.33875625</v>
      </c>
      <c r="M229" s="269">
        <f t="shared" si="45"/>
        <v>41287.493756250005</v>
      </c>
      <c r="N229" s="269">
        <f t="shared" si="46"/>
        <v>40309.832587500008</v>
      </c>
      <c r="O229" s="200">
        <f t="shared" si="47"/>
        <v>0</v>
      </c>
      <c r="P229" s="200">
        <f t="shared" si="48"/>
        <v>0</v>
      </c>
      <c r="Q229" s="200">
        <f t="shared" si="49"/>
        <v>0</v>
      </c>
      <c r="R229" s="200">
        <f t="shared" si="50"/>
        <v>0</v>
      </c>
      <c r="S229" s="200">
        <f t="shared" si="51"/>
        <v>0</v>
      </c>
      <c r="T229" s="187">
        <f t="shared" si="52"/>
        <v>0</v>
      </c>
    </row>
    <row r="230" spans="1:20" ht="13.9" x14ac:dyDescent="0.4">
      <c r="A230" s="12" t="str">
        <f>Buildings!A231</f>
        <v>CBH Sidings NG</v>
      </c>
      <c r="B230" s="12">
        <f>Buildings!B231</f>
        <v>42</v>
      </c>
      <c r="C230" t="str">
        <f>Buildings!C231</f>
        <v>Koorda</v>
      </c>
      <c r="D230" s="204">
        <f>'DORC build-up'!I174</f>
        <v>1.2</v>
      </c>
      <c r="E230" s="197">
        <v>0</v>
      </c>
      <c r="F230" s="197">
        <v>0</v>
      </c>
      <c r="G230" s="197">
        <v>0</v>
      </c>
      <c r="H230" s="197">
        <v>0</v>
      </c>
      <c r="I230" s="197">
        <v>0</v>
      </c>
      <c r="J230" s="269">
        <f t="shared" si="42"/>
        <v>246178.69250625002</v>
      </c>
      <c r="K230" s="269">
        <f t="shared" si="43"/>
        <v>185796.69688125001</v>
      </c>
      <c r="L230" s="269">
        <f t="shared" si="44"/>
        <v>106386.33875625</v>
      </c>
      <c r="M230" s="269">
        <f t="shared" si="45"/>
        <v>41287.493756250005</v>
      </c>
      <c r="N230" s="269">
        <f t="shared" si="46"/>
        <v>40309.832587500008</v>
      </c>
      <c r="O230" s="200">
        <f t="shared" si="47"/>
        <v>0</v>
      </c>
      <c r="P230" s="200">
        <f t="shared" si="48"/>
        <v>0</v>
      </c>
      <c r="Q230" s="200">
        <f t="shared" si="49"/>
        <v>0</v>
      </c>
      <c r="R230" s="200">
        <f t="shared" si="50"/>
        <v>0</v>
      </c>
      <c r="S230" s="200">
        <f t="shared" si="51"/>
        <v>0</v>
      </c>
      <c r="T230" s="187">
        <f t="shared" si="52"/>
        <v>0</v>
      </c>
    </row>
    <row r="231" spans="1:20" ht="13.9" x14ac:dyDescent="0.4">
      <c r="A231" s="12" t="str">
        <f>Buildings!A232</f>
        <v>CBH Sidings NG</v>
      </c>
      <c r="B231" s="12">
        <f>Buildings!B232</f>
        <v>42</v>
      </c>
      <c r="C231" t="str">
        <f>Buildings!C232</f>
        <v>Kuender</v>
      </c>
      <c r="D231" s="204">
        <f>'DORC build-up'!I175</f>
        <v>1.3</v>
      </c>
      <c r="E231" s="197">
        <v>0</v>
      </c>
      <c r="F231" s="197">
        <v>0</v>
      </c>
      <c r="G231" s="197">
        <v>0</v>
      </c>
      <c r="H231" s="197">
        <v>0</v>
      </c>
      <c r="I231" s="197">
        <v>0</v>
      </c>
      <c r="J231" s="269">
        <f t="shared" si="42"/>
        <v>246178.69250625002</v>
      </c>
      <c r="K231" s="269">
        <f t="shared" si="43"/>
        <v>185796.69688125001</v>
      </c>
      <c r="L231" s="269">
        <f t="shared" si="44"/>
        <v>106386.33875625</v>
      </c>
      <c r="M231" s="269">
        <f t="shared" si="45"/>
        <v>41287.493756250005</v>
      </c>
      <c r="N231" s="269">
        <f t="shared" si="46"/>
        <v>40309.832587500008</v>
      </c>
      <c r="O231" s="200">
        <f t="shared" si="47"/>
        <v>0</v>
      </c>
      <c r="P231" s="200">
        <f t="shared" si="48"/>
        <v>0</v>
      </c>
      <c r="Q231" s="200">
        <f t="shared" si="49"/>
        <v>0</v>
      </c>
      <c r="R231" s="200">
        <f t="shared" si="50"/>
        <v>0</v>
      </c>
      <c r="S231" s="200">
        <f t="shared" si="51"/>
        <v>0</v>
      </c>
      <c r="T231" s="187">
        <f t="shared" si="52"/>
        <v>0</v>
      </c>
    </row>
    <row r="232" spans="1:20" ht="13.9" x14ac:dyDescent="0.4">
      <c r="A232" s="12" t="str">
        <f>Buildings!A233</f>
        <v>CBH Sidings NG</v>
      </c>
      <c r="B232" s="12">
        <f>Buildings!B233</f>
        <v>42</v>
      </c>
      <c r="C232" t="str">
        <f>Buildings!C233</f>
        <v>Kukerin</v>
      </c>
      <c r="D232" s="204">
        <f>'DORC build-up'!I176</f>
        <v>1.3</v>
      </c>
      <c r="E232" s="197">
        <v>0</v>
      </c>
      <c r="F232" s="197">
        <v>0</v>
      </c>
      <c r="G232" s="197">
        <v>0</v>
      </c>
      <c r="H232" s="197">
        <v>0</v>
      </c>
      <c r="I232" s="197">
        <v>0</v>
      </c>
      <c r="J232" s="269">
        <f t="shared" si="42"/>
        <v>246178.69250625002</v>
      </c>
      <c r="K232" s="269">
        <f t="shared" si="43"/>
        <v>185796.69688125001</v>
      </c>
      <c r="L232" s="269">
        <f t="shared" si="44"/>
        <v>106386.33875625</v>
      </c>
      <c r="M232" s="269">
        <f t="shared" si="45"/>
        <v>41287.493756250005</v>
      </c>
      <c r="N232" s="269">
        <f t="shared" si="46"/>
        <v>40309.832587500008</v>
      </c>
      <c r="O232" s="200">
        <f t="shared" si="47"/>
        <v>0</v>
      </c>
      <c r="P232" s="200">
        <f t="shared" si="48"/>
        <v>0</v>
      </c>
      <c r="Q232" s="200">
        <f t="shared" si="49"/>
        <v>0</v>
      </c>
      <c r="R232" s="200">
        <f t="shared" si="50"/>
        <v>0</v>
      </c>
      <c r="S232" s="200">
        <f t="shared" si="51"/>
        <v>0</v>
      </c>
      <c r="T232" s="187">
        <f t="shared" si="52"/>
        <v>0</v>
      </c>
    </row>
    <row r="233" spans="1:20" ht="13.9" x14ac:dyDescent="0.4">
      <c r="A233" s="12" t="str">
        <f>Buildings!A234</f>
        <v>CBH Sidings NG</v>
      </c>
      <c r="B233" s="12">
        <f>Buildings!B234</f>
        <v>42</v>
      </c>
      <c r="C233" t="str">
        <f>Buildings!C234</f>
        <v>Kulja</v>
      </c>
      <c r="D233" s="204">
        <f>'DORC build-up'!I177</f>
        <v>1.2</v>
      </c>
      <c r="E233" s="197">
        <v>0</v>
      </c>
      <c r="F233" s="197">
        <v>0</v>
      </c>
      <c r="G233" s="197">
        <v>0</v>
      </c>
      <c r="H233" s="197">
        <v>0</v>
      </c>
      <c r="I233" s="197">
        <v>0</v>
      </c>
      <c r="J233" s="269">
        <f t="shared" si="42"/>
        <v>246178.69250625002</v>
      </c>
      <c r="K233" s="269">
        <f t="shared" si="43"/>
        <v>185796.69688125001</v>
      </c>
      <c r="L233" s="269">
        <f t="shared" si="44"/>
        <v>106386.33875625</v>
      </c>
      <c r="M233" s="269">
        <f t="shared" si="45"/>
        <v>41287.493756250005</v>
      </c>
      <c r="N233" s="269">
        <f t="shared" si="46"/>
        <v>40309.832587500008</v>
      </c>
      <c r="O233" s="200">
        <f t="shared" si="47"/>
        <v>0</v>
      </c>
      <c r="P233" s="200">
        <f t="shared" si="48"/>
        <v>0</v>
      </c>
      <c r="Q233" s="200">
        <f t="shared" si="49"/>
        <v>0</v>
      </c>
      <c r="R233" s="200">
        <f t="shared" si="50"/>
        <v>0</v>
      </c>
      <c r="S233" s="200">
        <f t="shared" si="51"/>
        <v>0</v>
      </c>
      <c r="T233" s="187">
        <f t="shared" si="52"/>
        <v>0</v>
      </c>
    </row>
    <row r="234" spans="1:20" ht="13.9" x14ac:dyDescent="0.4">
      <c r="A234" s="12" t="str">
        <f>Buildings!A235</f>
        <v>CBH Sidings NG</v>
      </c>
      <c r="B234" s="12">
        <f>Buildings!B235</f>
        <v>42</v>
      </c>
      <c r="C234" t="str">
        <f>Buildings!C235</f>
        <v>Lake Grace</v>
      </c>
      <c r="D234" s="204">
        <f>'DORC build-up'!I178</f>
        <v>1.3</v>
      </c>
      <c r="E234" s="197">
        <v>0</v>
      </c>
      <c r="F234" s="197">
        <v>0</v>
      </c>
      <c r="G234" s="197">
        <v>0</v>
      </c>
      <c r="H234" s="197">
        <v>0</v>
      </c>
      <c r="I234" s="197">
        <v>0</v>
      </c>
      <c r="J234" s="269">
        <f t="shared" si="42"/>
        <v>246178.69250625002</v>
      </c>
      <c r="K234" s="269">
        <f t="shared" si="43"/>
        <v>185796.69688125001</v>
      </c>
      <c r="L234" s="269">
        <f t="shared" si="44"/>
        <v>106386.33875625</v>
      </c>
      <c r="M234" s="269">
        <f t="shared" si="45"/>
        <v>41287.493756250005</v>
      </c>
      <c r="N234" s="269">
        <f t="shared" si="46"/>
        <v>40309.832587500008</v>
      </c>
      <c r="O234" s="200">
        <f t="shared" si="47"/>
        <v>0</v>
      </c>
      <c r="P234" s="200">
        <f t="shared" si="48"/>
        <v>0</v>
      </c>
      <c r="Q234" s="200">
        <f t="shared" si="49"/>
        <v>0</v>
      </c>
      <c r="R234" s="200">
        <f t="shared" si="50"/>
        <v>0</v>
      </c>
      <c r="S234" s="200">
        <f t="shared" si="51"/>
        <v>0</v>
      </c>
      <c r="T234" s="187">
        <f t="shared" si="52"/>
        <v>0</v>
      </c>
    </row>
    <row r="235" spans="1:20" ht="13.9" x14ac:dyDescent="0.4">
      <c r="A235" s="12" t="str">
        <f>Buildings!A236</f>
        <v>CBH Sidings NG</v>
      </c>
      <c r="B235" s="12">
        <f>Buildings!B236</f>
        <v>42</v>
      </c>
      <c r="C235" t="str">
        <f>Buildings!C236</f>
        <v>Latham</v>
      </c>
      <c r="D235" s="204">
        <f>'DORC build-up'!I179</f>
        <v>1.3</v>
      </c>
      <c r="E235" s="197">
        <v>0</v>
      </c>
      <c r="F235" s="197">
        <v>0</v>
      </c>
      <c r="G235" s="197">
        <v>0</v>
      </c>
      <c r="H235" s="197">
        <v>0</v>
      </c>
      <c r="I235" s="197">
        <v>0</v>
      </c>
      <c r="J235" s="269">
        <f t="shared" si="42"/>
        <v>246178.69250625002</v>
      </c>
      <c r="K235" s="269">
        <f t="shared" si="43"/>
        <v>185796.69688125001</v>
      </c>
      <c r="L235" s="269">
        <f t="shared" si="44"/>
        <v>106386.33875625</v>
      </c>
      <c r="M235" s="269">
        <f t="shared" si="45"/>
        <v>41287.493756250005</v>
      </c>
      <c r="N235" s="269">
        <f t="shared" si="46"/>
        <v>40309.832587500008</v>
      </c>
      <c r="O235" s="200">
        <f t="shared" si="47"/>
        <v>0</v>
      </c>
      <c r="P235" s="200">
        <f t="shared" si="48"/>
        <v>0</v>
      </c>
      <c r="Q235" s="200">
        <f t="shared" si="49"/>
        <v>0</v>
      </c>
      <c r="R235" s="200">
        <f t="shared" si="50"/>
        <v>0</v>
      </c>
      <c r="S235" s="200">
        <f t="shared" si="51"/>
        <v>0</v>
      </c>
      <c r="T235" s="187">
        <f t="shared" si="52"/>
        <v>0</v>
      </c>
    </row>
    <row r="236" spans="1:20" ht="13.9" x14ac:dyDescent="0.4">
      <c r="A236" s="12" t="str">
        <f>Buildings!A237</f>
        <v>CBH Sidings NG</v>
      </c>
      <c r="B236" s="12">
        <f>Buildings!B237</f>
        <v>42</v>
      </c>
      <c r="C236" t="str">
        <f>Buildings!C237</f>
        <v>Manmanning</v>
      </c>
      <c r="D236" s="204">
        <f>'DORC build-up'!I180</f>
        <v>1.2</v>
      </c>
      <c r="E236" s="197">
        <v>0</v>
      </c>
      <c r="F236" s="197">
        <v>0</v>
      </c>
      <c r="G236" s="197">
        <v>0</v>
      </c>
      <c r="H236" s="197">
        <v>0</v>
      </c>
      <c r="I236" s="197">
        <v>0</v>
      </c>
      <c r="J236" s="269">
        <f t="shared" si="42"/>
        <v>246178.69250625002</v>
      </c>
      <c r="K236" s="269">
        <f t="shared" si="43"/>
        <v>185796.69688125001</v>
      </c>
      <c r="L236" s="269">
        <f t="shared" si="44"/>
        <v>106386.33875625</v>
      </c>
      <c r="M236" s="269">
        <f t="shared" si="45"/>
        <v>41287.493756250005</v>
      </c>
      <c r="N236" s="269">
        <f t="shared" si="46"/>
        <v>40309.832587500008</v>
      </c>
      <c r="O236" s="200">
        <f t="shared" si="47"/>
        <v>0</v>
      </c>
      <c r="P236" s="200">
        <f t="shared" si="48"/>
        <v>0</v>
      </c>
      <c r="Q236" s="200">
        <f t="shared" si="49"/>
        <v>0</v>
      </c>
      <c r="R236" s="200">
        <f t="shared" si="50"/>
        <v>0</v>
      </c>
      <c r="S236" s="200">
        <f t="shared" si="51"/>
        <v>0</v>
      </c>
      <c r="T236" s="187">
        <f t="shared" si="52"/>
        <v>0</v>
      </c>
    </row>
    <row r="237" spans="1:20" ht="13.9" x14ac:dyDescent="0.4">
      <c r="A237" s="12" t="str">
        <f>Buildings!A238</f>
        <v>CBH Sidings NG</v>
      </c>
      <c r="B237" s="12">
        <f>Buildings!B238</f>
        <v>42</v>
      </c>
      <c r="C237" t="str">
        <f>Buildings!C238</f>
        <v>Marchagee</v>
      </c>
      <c r="D237" s="204">
        <f>'DORC build-up'!I181</f>
        <v>1.3</v>
      </c>
      <c r="E237" s="197">
        <v>0</v>
      </c>
      <c r="F237" s="197">
        <v>0</v>
      </c>
      <c r="G237" s="197">
        <v>0</v>
      </c>
      <c r="H237" s="197">
        <v>0</v>
      </c>
      <c r="I237" s="197">
        <v>0</v>
      </c>
      <c r="J237" s="269">
        <f t="shared" si="42"/>
        <v>246178.69250625002</v>
      </c>
      <c r="K237" s="269">
        <f t="shared" si="43"/>
        <v>185796.69688125001</v>
      </c>
      <c r="L237" s="269">
        <f t="shared" si="44"/>
        <v>106386.33875625</v>
      </c>
      <c r="M237" s="269">
        <f t="shared" si="45"/>
        <v>41287.493756250005</v>
      </c>
      <c r="N237" s="269">
        <f t="shared" si="46"/>
        <v>40309.832587500008</v>
      </c>
      <c r="O237" s="200">
        <f t="shared" si="47"/>
        <v>0</v>
      </c>
      <c r="P237" s="200">
        <f t="shared" si="48"/>
        <v>0</v>
      </c>
      <c r="Q237" s="200">
        <f t="shared" si="49"/>
        <v>0</v>
      </c>
      <c r="R237" s="200">
        <f t="shared" si="50"/>
        <v>0</v>
      </c>
      <c r="S237" s="200">
        <f t="shared" si="51"/>
        <v>0</v>
      </c>
      <c r="T237" s="187">
        <f t="shared" si="52"/>
        <v>0</v>
      </c>
    </row>
    <row r="238" spans="1:20" ht="13.9" x14ac:dyDescent="0.4">
      <c r="A238" s="12" t="str">
        <f>Buildings!A239</f>
        <v>CBH Sidings NG</v>
      </c>
      <c r="B238" s="12">
        <f>Buildings!B239</f>
        <v>42</v>
      </c>
      <c r="C238" t="str">
        <f>Buildings!C239</f>
        <v>Maya</v>
      </c>
      <c r="D238" s="204">
        <f>'DORC build-up'!I182</f>
        <v>1.3</v>
      </c>
      <c r="E238" s="197">
        <v>0</v>
      </c>
      <c r="F238" s="197">
        <v>0</v>
      </c>
      <c r="G238" s="197">
        <v>0</v>
      </c>
      <c r="H238" s="197">
        <v>0</v>
      </c>
      <c r="I238" s="197">
        <v>0</v>
      </c>
      <c r="J238" s="269">
        <f t="shared" si="42"/>
        <v>246178.69250625002</v>
      </c>
      <c r="K238" s="269">
        <f t="shared" si="43"/>
        <v>185796.69688125001</v>
      </c>
      <c r="L238" s="269">
        <f t="shared" si="44"/>
        <v>106386.33875625</v>
      </c>
      <c r="M238" s="269">
        <f t="shared" si="45"/>
        <v>41287.493756250005</v>
      </c>
      <c r="N238" s="269">
        <f t="shared" si="46"/>
        <v>40309.832587500008</v>
      </c>
      <c r="O238" s="200">
        <f t="shared" si="47"/>
        <v>0</v>
      </c>
      <c r="P238" s="200">
        <f t="shared" si="48"/>
        <v>0</v>
      </c>
      <c r="Q238" s="200">
        <f t="shared" si="49"/>
        <v>0</v>
      </c>
      <c r="R238" s="200">
        <f t="shared" si="50"/>
        <v>0</v>
      </c>
      <c r="S238" s="200">
        <f t="shared" si="51"/>
        <v>0</v>
      </c>
      <c r="T238" s="187">
        <f t="shared" si="52"/>
        <v>0</v>
      </c>
    </row>
    <row r="239" spans="1:20" ht="13.9" x14ac:dyDescent="0.4">
      <c r="A239" s="12" t="str">
        <f>Buildings!A240</f>
        <v>CBH Sidings NG</v>
      </c>
      <c r="B239" s="12">
        <f>Buildings!B240</f>
        <v>42</v>
      </c>
      <c r="C239" t="str">
        <f>Buildings!C240</f>
        <v>McLevie</v>
      </c>
      <c r="D239" s="204">
        <f>'DORC build-up'!I183</f>
        <v>1.2</v>
      </c>
      <c r="E239" s="197">
        <v>0</v>
      </c>
      <c r="F239" s="197">
        <v>0</v>
      </c>
      <c r="G239" s="197">
        <v>0</v>
      </c>
      <c r="H239" s="197">
        <v>0</v>
      </c>
      <c r="I239" s="197">
        <v>0</v>
      </c>
      <c r="J239" s="269">
        <f t="shared" si="42"/>
        <v>246178.69250625002</v>
      </c>
      <c r="K239" s="269">
        <f t="shared" si="43"/>
        <v>185796.69688125001</v>
      </c>
      <c r="L239" s="269">
        <f t="shared" si="44"/>
        <v>106386.33875625</v>
      </c>
      <c r="M239" s="269">
        <f t="shared" si="45"/>
        <v>41287.493756250005</v>
      </c>
      <c r="N239" s="269">
        <f t="shared" si="46"/>
        <v>40309.832587500008</v>
      </c>
      <c r="O239" s="200">
        <f t="shared" si="47"/>
        <v>0</v>
      </c>
      <c r="P239" s="200">
        <f t="shared" si="48"/>
        <v>0</v>
      </c>
      <c r="Q239" s="200">
        <f t="shared" si="49"/>
        <v>0</v>
      </c>
      <c r="R239" s="200">
        <f t="shared" si="50"/>
        <v>0</v>
      </c>
      <c r="S239" s="200">
        <f t="shared" si="51"/>
        <v>0</v>
      </c>
      <c r="T239" s="187">
        <f t="shared" si="52"/>
        <v>0</v>
      </c>
    </row>
    <row r="240" spans="1:20" ht="13.9" x14ac:dyDescent="0.4">
      <c r="A240" s="12" t="str">
        <f>Buildings!A241</f>
        <v>CBH Sidings NG</v>
      </c>
      <c r="B240" s="12">
        <f>Buildings!B241</f>
        <v>42</v>
      </c>
      <c r="C240" t="str">
        <f>Buildings!C241</f>
        <v>Miling</v>
      </c>
      <c r="D240" s="204">
        <f>'DORC build-up'!I184</f>
        <v>1.2</v>
      </c>
      <c r="E240" s="197">
        <v>0</v>
      </c>
      <c r="F240" s="197">
        <v>0</v>
      </c>
      <c r="G240" s="197">
        <v>0</v>
      </c>
      <c r="H240" s="197">
        <v>0</v>
      </c>
      <c r="I240" s="197">
        <v>0</v>
      </c>
      <c r="J240" s="269">
        <f t="shared" si="42"/>
        <v>246178.69250625002</v>
      </c>
      <c r="K240" s="269">
        <f t="shared" si="43"/>
        <v>185796.69688125001</v>
      </c>
      <c r="L240" s="269">
        <f t="shared" si="44"/>
        <v>106386.33875625</v>
      </c>
      <c r="M240" s="269">
        <f t="shared" si="45"/>
        <v>41287.493756250005</v>
      </c>
      <c r="N240" s="269">
        <f t="shared" si="46"/>
        <v>40309.832587500008</v>
      </c>
      <c r="O240" s="200">
        <f t="shared" si="47"/>
        <v>0</v>
      </c>
      <c r="P240" s="200">
        <f t="shared" si="48"/>
        <v>0</v>
      </c>
      <c r="Q240" s="200">
        <f t="shared" si="49"/>
        <v>0</v>
      </c>
      <c r="R240" s="200">
        <f t="shared" si="50"/>
        <v>0</v>
      </c>
      <c r="S240" s="200">
        <f t="shared" si="51"/>
        <v>0</v>
      </c>
      <c r="T240" s="187">
        <f t="shared" si="52"/>
        <v>0</v>
      </c>
    </row>
    <row r="241" spans="1:20" ht="13.9" x14ac:dyDescent="0.4">
      <c r="A241" s="12" t="str">
        <f>Buildings!A242</f>
        <v>CBH Sidings NG</v>
      </c>
      <c r="B241" s="12">
        <f>Buildings!B242</f>
        <v>42</v>
      </c>
      <c r="C241" t="str">
        <f>Buildings!C242</f>
        <v>Mingenew</v>
      </c>
      <c r="D241" s="204">
        <f>'DORC build-up'!I185</f>
        <v>1.3</v>
      </c>
      <c r="E241" s="197">
        <v>0</v>
      </c>
      <c r="F241" s="197">
        <v>0</v>
      </c>
      <c r="G241" s="197">
        <v>0</v>
      </c>
      <c r="H241" s="197">
        <v>0</v>
      </c>
      <c r="I241" s="197">
        <v>0</v>
      </c>
      <c r="J241" s="269">
        <f t="shared" si="42"/>
        <v>246178.69250625002</v>
      </c>
      <c r="K241" s="269">
        <f t="shared" si="43"/>
        <v>185796.69688125001</v>
      </c>
      <c r="L241" s="269">
        <f t="shared" si="44"/>
        <v>106386.33875625</v>
      </c>
      <c r="M241" s="269">
        <f t="shared" si="45"/>
        <v>41287.493756250005</v>
      </c>
      <c r="N241" s="269">
        <f t="shared" si="46"/>
        <v>40309.832587500008</v>
      </c>
      <c r="O241" s="200">
        <f t="shared" si="47"/>
        <v>0</v>
      </c>
      <c r="P241" s="200">
        <f t="shared" si="48"/>
        <v>0</v>
      </c>
      <c r="Q241" s="200">
        <f t="shared" si="49"/>
        <v>0</v>
      </c>
      <c r="R241" s="200">
        <f t="shared" si="50"/>
        <v>0</v>
      </c>
      <c r="S241" s="200">
        <f t="shared" si="51"/>
        <v>0</v>
      </c>
      <c r="T241" s="187">
        <f t="shared" si="52"/>
        <v>0</v>
      </c>
    </row>
    <row r="242" spans="1:20" ht="13.9" x14ac:dyDescent="0.4">
      <c r="A242" s="12" t="str">
        <f>Buildings!A243</f>
        <v>CBH Sidings NG</v>
      </c>
      <c r="B242" s="12">
        <f>Buildings!B243</f>
        <v>42</v>
      </c>
      <c r="C242" t="str">
        <f>Buildings!C243</f>
        <v>Mogumber</v>
      </c>
      <c r="D242" s="204">
        <f>'DORC build-up'!I186</f>
        <v>1.3</v>
      </c>
      <c r="E242" s="197">
        <v>0</v>
      </c>
      <c r="F242" s="197">
        <v>0</v>
      </c>
      <c r="G242" s="197">
        <v>0</v>
      </c>
      <c r="H242" s="197">
        <v>0</v>
      </c>
      <c r="I242" s="197">
        <v>0</v>
      </c>
      <c r="J242" s="269">
        <f t="shared" si="42"/>
        <v>246178.69250625002</v>
      </c>
      <c r="K242" s="269">
        <f t="shared" si="43"/>
        <v>185796.69688125001</v>
      </c>
      <c r="L242" s="269">
        <f t="shared" si="44"/>
        <v>106386.33875625</v>
      </c>
      <c r="M242" s="269">
        <f t="shared" si="45"/>
        <v>41287.493756250005</v>
      </c>
      <c r="N242" s="269">
        <f t="shared" si="46"/>
        <v>40309.832587500008</v>
      </c>
      <c r="O242" s="200">
        <f t="shared" si="47"/>
        <v>0</v>
      </c>
      <c r="P242" s="200">
        <f t="shared" si="48"/>
        <v>0</v>
      </c>
      <c r="Q242" s="200">
        <f t="shared" si="49"/>
        <v>0</v>
      </c>
      <c r="R242" s="200">
        <f t="shared" si="50"/>
        <v>0</v>
      </c>
      <c r="S242" s="200">
        <f t="shared" si="51"/>
        <v>0</v>
      </c>
      <c r="T242" s="187">
        <f t="shared" si="52"/>
        <v>0</v>
      </c>
    </row>
    <row r="243" spans="1:20" ht="13.9" x14ac:dyDescent="0.4">
      <c r="A243" s="12" t="str">
        <f>Buildings!A244</f>
        <v>CBH Sidings NG</v>
      </c>
      <c r="B243" s="12">
        <f>Buildings!B244</f>
        <v>42</v>
      </c>
      <c r="C243" t="str">
        <f>Buildings!C244</f>
        <v>Moora</v>
      </c>
      <c r="D243" s="204">
        <f>'DORC build-up'!I187</f>
        <v>1.3</v>
      </c>
      <c r="E243" s="197">
        <v>0</v>
      </c>
      <c r="F243" s="197">
        <v>0</v>
      </c>
      <c r="G243" s="197">
        <v>0</v>
      </c>
      <c r="H243" s="197">
        <v>0</v>
      </c>
      <c r="I243" s="197">
        <v>0</v>
      </c>
      <c r="J243" s="269">
        <f t="shared" si="42"/>
        <v>246178.69250625002</v>
      </c>
      <c r="K243" s="269">
        <f t="shared" si="43"/>
        <v>185796.69688125001</v>
      </c>
      <c r="L243" s="269">
        <f t="shared" si="44"/>
        <v>106386.33875625</v>
      </c>
      <c r="M243" s="269">
        <f t="shared" si="45"/>
        <v>41287.493756250005</v>
      </c>
      <c r="N243" s="269">
        <f t="shared" si="46"/>
        <v>40309.832587500008</v>
      </c>
      <c r="O243" s="200">
        <f t="shared" si="47"/>
        <v>0</v>
      </c>
      <c r="P243" s="200">
        <f t="shared" si="48"/>
        <v>0</v>
      </c>
      <c r="Q243" s="200">
        <f t="shared" si="49"/>
        <v>0</v>
      </c>
      <c r="R243" s="200">
        <f t="shared" si="50"/>
        <v>0</v>
      </c>
      <c r="S243" s="200">
        <f t="shared" si="51"/>
        <v>0</v>
      </c>
      <c r="T243" s="187">
        <f t="shared" si="52"/>
        <v>0</v>
      </c>
    </row>
    <row r="244" spans="1:20" ht="13.9" x14ac:dyDescent="0.4">
      <c r="A244" s="12" t="str">
        <f>Buildings!A245</f>
        <v>CBH Sidings NG</v>
      </c>
      <c r="B244" s="12">
        <f>Buildings!B245</f>
        <v>42</v>
      </c>
      <c r="C244" t="str">
        <f>Buildings!C245</f>
        <v>Morawa</v>
      </c>
      <c r="D244" s="204">
        <f>'DORC build-up'!I188</f>
        <v>1.3</v>
      </c>
      <c r="E244" s="197">
        <v>0</v>
      </c>
      <c r="F244" s="197">
        <v>0</v>
      </c>
      <c r="G244" s="197">
        <v>0</v>
      </c>
      <c r="H244" s="197">
        <v>0</v>
      </c>
      <c r="I244" s="197">
        <v>0</v>
      </c>
      <c r="J244" s="269">
        <f t="shared" si="42"/>
        <v>246178.69250625002</v>
      </c>
      <c r="K244" s="269">
        <f t="shared" si="43"/>
        <v>185796.69688125001</v>
      </c>
      <c r="L244" s="269">
        <f t="shared" si="44"/>
        <v>106386.33875625</v>
      </c>
      <c r="M244" s="269">
        <f t="shared" si="45"/>
        <v>41287.493756250005</v>
      </c>
      <c r="N244" s="269">
        <f t="shared" si="46"/>
        <v>40309.832587500008</v>
      </c>
      <c r="O244" s="200">
        <f t="shared" si="47"/>
        <v>0</v>
      </c>
      <c r="P244" s="200">
        <f t="shared" si="48"/>
        <v>0</v>
      </c>
      <c r="Q244" s="200">
        <f t="shared" si="49"/>
        <v>0</v>
      </c>
      <c r="R244" s="200">
        <f t="shared" si="50"/>
        <v>0</v>
      </c>
      <c r="S244" s="200">
        <f t="shared" si="51"/>
        <v>0</v>
      </c>
      <c r="T244" s="187">
        <f t="shared" si="52"/>
        <v>0</v>
      </c>
    </row>
    <row r="245" spans="1:20" ht="13.9" x14ac:dyDescent="0.4">
      <c r="A245" s="12" t="str">
        <f>Buildings!A246</f>
        <v>CBH Sidings NG</v>
      </c>
      <c r="B245" s="12">
        <f>Buildings!B246</f>
        <v>42</v>
      </c>
      <c r="C245" t="str">
        <f>Buildings!C246</f>
        <v>Moulyinning</v>
      </c>
      <c r="D245" s="204">
        <f>'DORC build-up'!I189</f>
        <v>1.3</v>
      </c>
      <c r="E245" s="197">
        <v>0</v>
      </c>
      <c r="F245" s="197">
        <v>0</v>
      </c>
      <c r="G245" s="197">
        <v>0</v>
      </c>
      <c r="H245" s="197">
        <v>0</v>
      </c>
      <c r="I245" s="197">
        <v>0</v>
      </c>
      <c r="J245" s="269">
        <f t="shared" si="42"/>
        <v>246178.69250625002</v>
      </c>
      <c r="K245" s="269">
        <f t="shared" si="43"/>
        <v>185796.69688125001</v>
      </c>
      <c r="L245" s="269">
        <f t="shared" si="44"/>
        <v>106386.33875625</v>
      </c>
      <c r="M245" s="269">
        <f t="shared" si="45"/>
        <v>41287.493756250005</v>
      </c>
      <c r="N245" s="269">
        <f t="shared" si="46"/>
        <v>40309.832587500008</v>
      </c>
      <c r="O245" s="200">
        <f t="shared" si="47"/>
        <v>0</v>
      </c>
      <c r="P245" s="200">
        <f t="shared" si="48"/>
        <v>0</v>
      </c>
      <c r="Q245" s="200">
        <f t="shared" si="49"/>
        <v>0</v>
      </c>
      <c r="R245" s="200">
        <f t="shared" si="50"/>
        <v>0</v>
      </c>
      <c r="S245" s="200">
        <f t="shared" si="51"/>
        <v>0</v>
      </c>
      <c r="T245" s="187">
        <f t="shared" si="52"/>
        <v>0</v>
      </c>
    </row>
    <row r="246" spans="1:20" ht="13.9" x14ac:dyDescent="0.4">
      <c r="A246" s="12" t="str">
        <f>Buildings!A247</f>
        <v>CBH Sidings NG</v>
      </c>
      <c r="B246" s="12">
        <f>Buildings!B247</f>
        <v>42</v>
      </c>
      <c r="C246" t="str">
        <f>Buildings!C247</f>
        <v>Mount Kokeby</v>
      </c>
      <c r="D246" s="204">
        <f>'DORC build-up'!I190</f>
        <v>1.3</v>
      </c>
      <c r="E246" s="197">
        <v>0</v>
      </c>
      <c r="F246" s="197">
        <v>0</v>
      </c>
      <c r="G246" s="197">
        <v>0</v>
      </c>
      <c r="H246" s="197">
        <v>0</v>
      </c>
      <c r="I246" s="197">
        <v>0</v>
      </c>
      <c r="J246" s="269">
        <f t="shared" si="42"/>
        <v>246178.69250625002</v>
      </c>
      <c r="K246" s="269">
        <f t="shared" si="43"/>
        <v>185796.69688125001</v>
      </c>
      <c r="L246" s="269">
        <f t="shared" si="44"/>
        <v>106386.33875625</v>
      </c>
      <c r="M246" s="269">
        <f t="shared" si="45"/>
        <v>41287.493756250005</v>
      </c>
      <c r="N246" s="269">
        <f t="shared" si="46"/>
        <v>40309.832587500008</v>
      </c>
      <c r="O246" s="200">
        <f t="shared" si="47"/>
        <v>0</v>
      </c>
      <c r="P246" s="200">
        <f t="shared" si="48"/>
        <v>0</v>
      </c>
      <c r="Q246" s="200">
        <f t="shared" si="49"/>
        <v>0</v>
      </c>
      <c r="R246" s="200">
        <f t="shared" si="50"/>
        <v>0</v>
      </c>
      <c r="S246" s="200">
        <f t="shared" si="51"/>
        <v>0</v>
      </c>
      <c r="T246" s="187">
        <f t="shared" si="52"/>
        <v>0</v>
      </c>
    </row>
    <row r="247" spans="1:20" ht="13.9" x14ac:dyDescent="0.4">
      <c r="A247" s="12" t="str">
        <f>Buildings!A248</f>
        <v>CBH Sidings NG</v>
      </c>
      <c r="B247" s="12">
        <f>Buildings!B248</f>
        <v>42</v>
      </c>
      <c r="C247" t="str">
        <f>Buildings!C248</f>
        <v>Mukinbudin</v>
      </c>
      <c r="D247" s="204">
        <f>'DORC build-up'!I191</f>
        <v>1.2</v>
      </c>
      <c r="E247" s="197">
        <v>0</v>
      </c>
      <c r="F247" s="197">
        <v>0</v>
      </c>
      <c r="G247" s="197">
        <v>0</v>
      </c>
      <c r="H247" s="197">
        <v>0</v>
      </c>
      <c r="I247" s="197">
        <v>0</v>
      </c>
      <c r="J247" s="269">
        <f t="shared" si="42"/>
        <v>246178.69250625002</v>
      </c>
      <c r="K247" s="269">
        <f t="shared" si="43"/>
        <v>185796.69688125001</v>
      </c>
      <c r="L247" s="269">
        <f t="shared" si="44"/>
        <v>106386.33875625</v>
      </c>
      <c r="M247" s="269">
        <f t="shared" si="45"/>
        <v>41287.493756250005</v>
      </c>
      <c r="N247" s="269">
        <f t="shared" si="46"/>
        <v>40309.832587500008</v>
      </c>
      <c r="O247" s="200">
        <f t="shared" si="47"/>
        <v>0</v>
      </c>
      <c r="P247" s="200">
        <f t="shared" si="48"/>
        <v>0</v>
      </c>
      <c r="Q247" s="200">
        <f t="shared" si="49"/>
        <v>0</v>
      </c>
      <c r="R247" s="200">
        <f t="shared" si="50"/>
        <v>0</v>
      </c>
      <c r="S247" s="200">
        <f t="shared" si="51"/>
        <v>0</v>
      </c>
      <c r="T247" s="187">
        <f t="shared" si="52"/>
        <v>0</v>
      </c>
    </row>
    <row r="248" spans="1:20" ht="13.9" x14ac:dyDescent="0.4">
      <c r="A248" s="12" t="str">
        <f>Buildings!A249</f>
        <v>CBH Sidings NG</v>
      </c>
      <c r="B248" s="12">
        <f>Buildings!B249</f>
        <v>42</v>
      </c>
      <c r="C248" t="str">
        <f>Buildings!C249</f>
        <v>Mullewa</v>
      </c>
      <c r="D248" s="204">
        <f>'DORC build-up'!I192</f>
        <v>1.3</v>
      </c>
      <c r="E248" s="197">
        <v>0</v>
      </c>
      <c r="F248" s="197">
        <v>0</v>
      </c>
      <c r="G248" s="197">
        <v>0</v>
      </c>
      <c r="H248" s="197">
        <v>0</v>
      </c>
      <c r="I248" s="197">
        <v>0</v>
      </c>
      <c r="J248" s="269">
        <f t="shared" si="42"/>
        <v>246178.69250625002</v>
      </c>
      <c r="K248" s="269">
        <f t="shared" si="43"/>
        <v>185796.69688125001</v>
      </c>
      <c r="L248" s="269">
        <f t="shared" si="44"/>
        <v>106386.33875625</v>
      </c>
      <c r="M248" s="269">
        <f t="shared" si="45"/>
        <v>41287.493756250005</v>
      </c>
      <c r="N248" s="269">
        <f t="shared" si="46"/>
        <v>40309.832587500008</v>
      </c>
      <c r="O248" s="200">
        <f t="shared" si="47"/>
        <v>0</v>
      </c>
      <c r="P248" s="200">
        <f t="shared" si="48"/>
        <v>0</v>
      </c>
      <c r="Q248" s="200">
        <f t="shared" si="49"/>
        <v>0</v>
      </c>
      <c r="R248" s="200">
        <f t="shared" si="50"/>
        <v>0</v>
      </c>
      <c r="S248" s="200">
        <f t="shared" si="51"/>
        <v>0</v>
      </c>
      <c r="T248" s="187">
        <f t="shared" si="52"/>
        <v>0</v>
      </c>
    </row>
    <row r="249" spans="1:20" ht="13.9" x14ac:dyDescent="0.4">
      <c r="A249" s="12" t="str">
        <f>Buildings!A250</f>
        <v>CBH Sidings NG</v>
      </c>
      <c r="B249" s="12">
        <f>Buildings!B250</f>
        <v>42</v>
      </c>
      <c r="C249" t="str">
        <f>Buildings!C250</f>
        <v>Narrogin</v>
      </c>
      <c r="D249" s="204">
        <f>'DORC build-up'!I193</f>
        <v>1.3</v>
      </c>
      <c r="E249" s="197">
        <v>0</v>
      </c>
      <c r="F249" s="197">
        <v>0</v>
      </c>
      <c r="G249" s="197">
        <v>0</v>
      </c>
      <c r="H249" s="197">
        <v>0</v>
      </c>
      <c r="I249" s="197">
        <v>0</v>
      </c>
      <c r="J249" s="269">
        <f t="shared" si="42"/>
        <v>246178.69250625002</v>
      </c>
      <c r="K249" s="269">
        <f t="shared" si="43"/>
        <v>185796.69688125001</v>
      </c>
      <c r="L249" s="269">
        <f t="shared" si="44"/>
        <v>106386.33875625</v>
      </c>
      <c r="M249" s="269">
        <f t="shared" si="45"/>
        <v>41287.493756250005</v>
      </c>
      <c r="N249" s="269">
        <f t="shared" si="46"/>
        <v>40309.832587500008</v>
      </c>
      <c r="O249" s="200">
        <f t="shared" si="47"/>
        <v>0</v>
      </c>
      <c r="P249" s="200">
        <f t="shared" si="48"/>
        <v>0</v>
      </c>
      <c r="Q249" s="200">
        <f t="shared" si="49"/>
        <v>0</v>
      </c>
      <c r="R249" s="200">
        <f t="shared" si="50"/>
        <v>0</v>
      </c>
      <c r="S249" s="200">
        <f t="shared" si="51"/>
        <v>0</v>
      </c>
      <c r="T249" s="187">
        <f t="shared" si="52"/>
        <v>0</v>
      </c>
    </row>
    <row r="250" spans="1:20" ht="13.9" x14ac:dyDescent="0.4">
      <c r="A250" s="12" t="str">
        <f>Buildings!A251</f>
        <v>CBH Sidings NG</v>
      </c>
      <c r="B250" s="12">
        <f>Buildings!B251</f>
        <v>42</v>
      </c>
      <c r="C250" t="str">
        <f>Buildings!C251</f>
        <v>Newdegate</v>
      </c>
      <c r="D250" s="204">
        <f>'DORC build-up'!I194</f>
        <v>1.3</v>
      </c>
      <c r="E250" s="197">
        <v>0</v>
      </c>
      <c r="F250" s="197">
        <v>0</v>
      </c>
      <c r="G250" s="197">
        <v>0</v>
      </c>
      <c r="H250" s="197">
        <v>0</v>
      </c>
      <c r="I250" s="197">
        <v>0</v>
      </c>
      <c r="J250" s="269">
        <f t="shared" si="42"/>
        <v>246178.69250625002</v>
      </c>
      <c r="K250" s="269">
        <f t="shared" si="43"/>
        <v>185796.69688125001</v>
      </c>
      <c r="L250" s="269">
        <f t="shared" si="44"/>
        <v>106386.33875625</v>
      </c>
      <c r="M250" s="269">
        <f t="shared" si="45"/>
        <v>41287.493756250005</v>
      </c>
      <c r="N250" s="269">
        <f t="shared" si="46"/>
        <v>40309.832587500008</v>
      </c>
      <c r="O250" s="200">
        <f t="shared" si="47"/>
        <v>0</v>
      </c>
      <c r="P250" s="200">
        <f t="shared" si="48"/>
        <v>0</v>
      </c>
      <c r="Q250" s="200">
        <f t="shared" si="49"/>
        <v>0</v>
      </c>
      <c r="R250" s="200">
        <f t="shared" si="50"/>
        <v>0</v>
      </c>
      <c r="S250" s="200">
        <f t="shared" si="51"/>
        <v>0</v>
      </c>
      <c r="T250" s="187">
        <f t="shared" si="52"/>
        <v>0</v>
      </c>
    </row>
    <row r="251" spans="1:20" ht="13.9" x14ac:dyDescent="0.4">
      <c r="A251" s="12" t="str">
        <f>Buildings!A252</f>
        <v>CBH Sidings NG</v>
      </c>
      <c r="B251" s="12">
        <f>Buildings!B252</f>
        <v>42</v>
      </c>
      <c r="C251" t="str">
        <f>Buildings!C252</f>
        <v>Perenjori</v>
      </c>
      <c r="D251" s="204">
        <f>'DORC build-up'!I195</f>
        <v>1.3</v>
      </c>
      <c r="E251" s="197">
        <v>0</v>
      </c>
      <c r="F251" s="197">
        <v>0</v>
      </c>
      <c r="G251" s="197">
        <v>0</v>
      </c>
      <c r="H251" s="197">
        <v>0</v>
      </c>
      <c r="I251" s="197">
        <v>0</v>
      </c>
      <c r="J251" s="269">
        <f t="shared" si="42"/>
        <v>246178.69250625002</v>
      </c>
      <c r="K251" s="269">
        <f t="shared" si="43"/>
        <v>185796.69688125001</v>
      </c>
      <c r="L251" s="269">
        <f t="shared" si="44"/>
        <v>106386.33875625</v>
      </c>
      <c r="M251" s="269">
        <f t="shared" si="45"/>
        <v>41287.493756250005</v>
      </c>
      <c r="N251" s="269">
        <f t="shared" si="46"/>
        <v>40309.832587500008</v>
      </c>
      <c r="O251" s="200">
        <f t="shared" si="47"/>
        <v>0</v>
      </c>
      <c r="P251" s="200">
        <f t="shared" si="48"/>
        <v>0</v>
      </c>
      <c r="Q251" s="200">
        <f t="shared" si="49"/>
        <v>0</v>
      </c>
      <c r="R251" s="200">
        <f t="shared" si="50"/>
        <v>0</v>
      </c>
      <c r="S251" s="200">
        <f t="shared" si="51"/>
        <v>0</v>
      </c>
      <c r="T251" s="187">
        <f t="shared" si="52"/>
        <v>0</v>
      </c>
    </row>
    <row r="252" spans="1:20" ht="13.9" x14ac:dyDescent="0.4">
      <c r="A252" s="12" t="str">
        <f>Buildings!A253</f>
        <v>CBH Sidings NG</v>
      </c>
      <c r="B252" s="12">
        <f>Buildings!B253</f>
        <v>42</v>
      </c>
      <c r="C252" t="str">
        <f>Buildings!C253</f>
        <v>Piawanning</v>
      </c>
      <c r="D252" s="204">
        <f>'DORC build-up'!I196</f>
        <v>1.2</v>
      </c>
      <c r="E252" s="197">
        <v>0</v>
      </c>
      <c r="F252" s="197">
        <v>0</v>
      </c>
      <c r="G252" s="197">
        <v>0</v>
      </c>
      <c r="H252" s="197">
        <v>0</v>
      </c>
      <c r="I252" s="197">
        <v>0</v>
      </c>
      <c r="J252" s="269">
        <f t="shared" si="42"/>
        <v>246178.69250625002</v>
      </c>
      <c r="K252" s="269">
        <f t="shared" si="43"/>
        <v>185796.69688125001</v>
      </c>
      <c r="L252" s="269">
        <f t="shared" si="44"/>
        <v>106386.33875625</v>
      </c>
      <c r="M252" s="269">
        <f t="shared" si="45"/>
        <v>41287.493756250005</v>
      </c>
      <c r="N252" s="269">
        <f t="shared" si="46"/>
        <v>40309.832587500008</v>
      </c>
      <c r="O252" s="200">
        <f t="shared" si="47"/>
        <v>0</v>
      </c>
      <c r="P252" s="200">
        <f t="shared" si="48"/>
        <v>0</v>
      </c>
      <c r="Q252" s="200">
        <f t="shared" si="49"/>
        <v>0</v>
      </c>
      <c r="R252" s="200">
        <f t="shared" si="50"/>
        <v>0</v>
      </c>
      <c r="S252" s="200">
        <f t="shared" si="51"/>
        <v>0</v>
      </c>
      <c r="T252" s="187">
        <f t="shared" si="52"/>
        <v>0</v>
      </c>
    </row>
    <row r="253" spans="1:20" ht="13.9" x14ac:dyDescent="0.4">
      <c r="A253" s="12" t="str">
        <f>Buildings!A254</f>
        <v>CBH Sidings NG</v>
      </c>
      <c r="B253" s="12">
        <f>Buildings!B254</f>
        <v>42</v>
      </c>
      <c r="C253" t="str">
        <f>Buildings!C254</f>
        <v>Pingaring</v>
      </c>
      <c r="D253" s="204">
        <f>'DORC build-up'!I197</f>
        <v>1.3</v>
      </c>
      <c r="E253" s="197">
        <v>0</v>
      </c>
      <c r="F253" s="197">
        <v>0</v>
      </c>
      <c r="G253" s="197">
        <v>0</v>
      </c>
      <c r="H253" s="197">
        <v>0</v>
      </c>
      <c r="I253" s="197">
        <v>0</v>
      </c>
      <c r="J253" s="269">
        <f t="shared" si="42"/>
        <v>246178.69250625002</v>
      </c>
      <c r="K253" s="269">
        <f t="shared" si="43"/>
        <v>185796.69688125001</v>
      </c>
      <c r="L253" s="269">
        <f t="shared" si="44"/>
        <v>106386.33875625</v>
      </c>
      <c r="M253" s="269">
        <f t="shared" si="45"/>
        <v>41287.493756250005</v>
      </c>
      <c r="N253" s="269">
        <f t="shared" si="46"/>
        <v>40309.832587500008</v>
      </c>
      <c r="O253" s="200">
        <f t="shared" si="47"/>
        <v>0</v>
      </c>
      <c r="P253" s="200">
        <f t="shared" si="48"/>
        <v>0</v>
      </c>
      <c r="Q253" s="200">
        <f t="shared" si="49"/>
        <v>0</v>
      </c>
      <c r="R253" s="200">
        <f t="shared" si="50"/>
        <v>0</v>
      </c>
      <c r="S253" s="200">
        <f t="shared" si="51"/>
        <v>0</v>
      </c>
      <c r="T253" s="187">
        <f t="shared" si="52"/>
        <v>0</v>
      </c>
    </row>
    <row r="254" spans="1:20" ht="13.9" x14ac:dyDescent="0.4">
      <c r="A254" s="12" t="str">
        <f>Buildings!A255</f>
        <v>CBH Sidings NG</v>
      </c>
      <c r="B254" s="12">
        <f>Buildings!B255</f>
        <v>42</v>
      </c>
      <c r="C254" t="str">
        <f>Buildings!C255</f>
        <v>Pithara</v>
      </c>
      <c r="D254" s="204">
        <f>'DORC build-up'!I198</f>
        <v>1.2</v>
      </c>
      <c r="E254" s="197">
        <v>0</v>
      </c>
      <c r="F254" s="197">
        <v>0</v>
      </c>
      <c r="G254" s="197">
        <v>0</v>
      </c>
      <c r="H254" s="197">
        <v>0</v>
      </c>
      <c r="I254" s="197">
        <v>0</v>
      </c>
      <c r="J254" s="269">
        <f t="shared" si="42"/>
        <v>246178.69250625002</v>
      </c>
      <c r="K254" s="269">
        <f t="shared" si="43"/>
        <v>185796.69688125001</v>
      </c>
      <c r="L254" s="269">
        <f t="shared" si="44"/>
        <v>106386.33875625</v>
      </c>
      <c r="M254" s="269">
        <f t="shared" si="45"/>
        <v>41287.493756250005</v>
      </c>
      <c r="N254" s="269">
        <f t="shared" si="46"/>
        <v>40309.832587500008</v>
      </c>
      <c r="O254" s="200">
        <f t="shared" si="47"/>
        <v>0</v>
      </c>
      <c r="P254" s="200">
        <f t="shared" si="48"/>
        <v>0</v>
      </c>
      <c r="Q254" s="200">
        <f t="shared" si="49"/>
        <v>0</v>
      </c>
      <c r="R254" s="200">
        <f t="shared" si="50"/>
        <v>0</v>
      </c>
      <c r="S254" s="200">
        <f t="shared" si="51"/>
        <v>0</v>
      </c>
      <c r="T254" s="187">
        <f t="shared" si="52"/>
        <v>0</v>
      </c>
    </row>
    <row r="255" spans="1:20" ht="13.9" x14ac:dyDescent="0.4">
      <c r="A255" s="12" t="str">
        <f>Buildings!A256</f>
        <v>CBH Sidings NG</v>
      </c>
      <c r="B255" s="12">
        <f>Buildings!B256</f>
        <v>42</v>
      </c>
      <c r="C255" t="str">
        <f>Buildings!C256</f>
        <v>Tambellup</v>
      </c>
      <c r="D255" s="204">
        <f>'DORC build-up'!I199</f>
        <v>1.3</v>
      </c>
      <c r="E255" s="197">
        <v>0</v>
      </c>
      <c r="F255" s="197">
        <v>0</v>
      </c>
      <c r="G255" s="197">
        <v>0</v>
      </c>
      <c r="H255" s="197">
        <v>0</v>
      </c>
      <c r="I255" s="197">
        <v>0</v>
      </c>
      <c r="J255" s="269">
        <f t="shared" si="42"/>
        <v>246178.69250625002</v>
      </c>
      <c r="K255" s="269">
        <f t="shared" si="43"/>
        <v>185796.69688125001</v>
      </c>
      <c r="L255" s="269">
        <f t="shared" si="44"/>
        <v>106386.33875625</v>
      </c>
      <c r="M255" s="269">
        <f t="shared" si="45"/>
        <v>41287.493756250005</v>
      </c>
      <c r="N255" s="269">
        <f t="shared" si="46"/>
        <v>40309.832587500008</v>
      </c>
      <c r="O255" s="200">
        <f t="shared" si="47"/>
        <v>0</v>
      </c>
      <c r="P255" s="200">
        <f t="shared" si="48"/>
        <v>0</v>
      </c>
      <c r="Q255" s="200">
        <f t="shared" si="49"/>
        <v>0</v>
      </c>
      <c r="R255" s="200">
        <f t="shared" si="50"/>
        <v>0</v>
      </c>
      <c r="S255" s="200">
        <f t="shared" si="51"/>
        <v>0</v>
      </c>
      <c r="T255" s="187">
        <f t="shared" si="52"/>
        <v>0</v>
      </c>
    </row>
    <row r="256" spans="1:20" ht="13.9" x14ac:dyDescent="0.4">
      <c r="A256" s="12" t="str">
        <f>Buildings!A257</f>
        <v>CBH Sidings NG</v>
      </c>
      <c r="B256" s="12">
        <f>Buildings!B257</f>
        <v>42</v>
      </c>
      <c r="C256" t="str">
        <f>Buildings!C257</f>
        <v>Tarin Rock</v>
      </c>
      <c r="D256" s="204">
        <f>'DORC build-up'!I200</f>
        <v>1.3</v>
      </c>
      <c r="E256" s="197">
        <v>0</v>
      </c>
      <c r="F256" s="197">
        <v>0</v>
      </c>
      <c r="G256" s="197">
        <v>0</v>
      </c>
      <c r="H256" s="197">
        <v>0</v>
      </c>
      <c r="I256" s="197">
        <v>0</v>
      </c>
      <c r="J256" s="269">
        <f t="shared" si="42"/>
        <v>246178.69250625002</v>
      </c>
      <c r="K256" s="269">
        <f t="shared" si="43"/>
        <v>185796.69688125001</v>
      </c>
      <c r="L256" s="269">
        <f t="shared" si="44"/>
        <v>106386.33875625</v>
      </c>
      <c r="M256" s="269">
        <f t="shared" si="45"/>
        <v>41287.493756250005</v>
      </c>
      <c r="N256" s="269">
        <f t="shared" si="46"/>
        <v>40309.832587500008</v>
      </c>
      <c r="O256" s="200">
        <f t="shared" si="47"/>
        <v>0</v>
      </c>
      <c r="P256" s="200">
        <f t="shared" si="48"/>
        <v>0</v>
      </c>
      <c r="Q256" s="200">
        <f t="shared" si="49"/>
        <v>0</v>
      </c>
      <c r="R256" s="200">
        <f t="shared" si="50"/>
        <v>0</v>
      </c>
      <c r="S256" s="200">
        <f t="shared" si="51"/>
        <v>0</v>
      </c>
      <c r="T256" s="187">
        <f t="shared" si="52"/>
        <v>0</v>
      </c>
    </row>
    <row r="257" spans="1:20" ht="13.9" x14ac:dyDescent="0.4">
      <c r="A257" s="12" t="str">
        <f>Buildings!A258</f>
        <v>CBH Sidings NG</v>
      </c>
      <c r="B257" s="12">
        <f>Buildings!B258</f>
        <v>42</v>
      </c>
      <c r="C257" t="str">
        <f>Buildings!C258</f>
        <v>Three Springs</v>
      </c>
      <c r="D257" s="204">
        <f>'DORC build-up'!I201</f>
        <v>1.3</v>
      </c>
      <c r="E257" s="197">
        <v>0</v>
      </c>
      <c r="F257" s="197">
        <v>0</v>
      </c>
      <c r="G257" s="197">
        <v>1</v>
      </c>
      <c r="H257" s="197">
        <v>0</v>
      </c>
      <c r="I257" s="197">
        <v>0</v>
      </c>
      <c r="J257" s="269">
        <f t="shared" si="42"/>
        <v>246178.69250625002</v>
      </c>
      <c r="K257" s="269">
        <f t="shared" si="43"/>
        <v>185796.69688125001</v>
      </c>
      <c r="L257" s="269">
        <f t="shared" si="44"/>
        <v>106386.33875625</v>
      </c>
      <c r="M257" s="269">
        <f t="shared" si="45"/>
        <v>41287.493756250005</v>
      </c>
      <c r="N257" s="269">
        <f t="shared" si="46"/>
        <v>40309.832587500008</v>
      </c>
      <c r="O257" s="200">
        <f t="shared" si="47"/>
        <v>0</v>
      </c>
      <c r="P257" s="200">
        <f t="shared" si="48"/>
        <v>0</v>
      </c>
      <c r="Q257" s="200">
        <f t="shared" si="49"/>
        <v>138302.240383125</v>
      </c>
      <c r="R257" s="200">
        <f t="shared" si="50"/>
        <v>0</v>
      </c>
      <c r="S257" s="200">
        <f t="shared" si="51"/>
        <v>0</v>
      </c>
      <c r="T257" s="187">
        <f t="shared" si="52"/>
        <v>138302.240383125</v>
      </c>
    </row>
    <row r="258" spans="1:20" ht="13.9" x14ac:dyDescent="0.4">
      <c r="A258" s="12" t="str">
        <f>Buildings!A259</f>
        <v>CBH Sidings NG</v>
      </c>
      <c r="B258" s="12">
        <f>Buildings!B259</f>
        <v>42</v>
      </c>
      <c r="C258" t="str">
        <f>Buildings!C259</f>
        <v>Wagin</v>
      </c>
      <c r="D258" s="204">
        <f>'DORC build-up'!I202</f>
        <v>1.3</v>
      </c>
      <c r="E258" s="197">
        <v>0</v>
      </c>
      <c r="F258" s="197">
        <v>0</v>
      </c>
      <c r="G258" s="197">
        <v>0</v>
      </c>
      <c r="H258" s="197">
        <v>0</v>
      </c>
      <c r="I258" s="197">
        <v>0</v>
      </c>
      <c r="J258" s="269">
        <f t="shared" si="42"/>
        <v>246178.69250625002</v>
      </c>
      <c r="K258" s="269">
        <f t="shared" si="43"/>
        <v>185796.69688125001</v>
      </c>
      <c r="L258" s="269">
        <f t="shared" si="44"/>
        <v>106386.33875625</v>
      </c>
      <c r="M258" s="269">
        <f t="shared" si="45"/>
        <v>41287.493756250005</v>
      </c>
      <c r="N258" s="269">
        <f t="shared" si="46"/>
        <v>40309.832587500008</v>
      </c>
      <c r="O258" s="200">
        <f t="shared" si="47"/>
        <v>0</v>
      </c>
      <c r="P258" s="200">
        <f t="shared" si="48"/>
        <v>0</v>
      </c>
      <c r="Q258" s="200">
        <f t="shared" si="49"/>
        <v>0</v>
      </c>
      <c r="R258" s="200">
        <f t="shared" si="50"/>
        <v>0</v>
      </c>
      <c r="S258" s="200">
        <f t="shared" si="51"/>
        <v>0</v>
      </c>
      <c r="T258" s="187">
        <f t="shared" si="52"/>
        <v>0</v>
      </c>
    </row>
    <row r="259" spans="1:20" ht="13.9" x14ac:dyDescent="0.4">
      <c r="A259" s="12" t="str">
        <f>Buildings!A260</f>
        <v>CBH Sidings NG</v>
      </c>
      <c r="B259" s="12">
        <f>Buildings!B260</f>
        <v>42</v>
      </c>
      <c r="C259" t="str">
        <f>Buildings!C260</f>
        <v>Watheroo</v>
      </c>
      <c r="D259" s="204">
        <f>'DORC build-up'!I203</f>
        <v>1.3</v>
      </c>
      <c r="E259" s="197">
        <v>0</v>
      </c>
      <c r="F259" s="197">
        <v>0</v>
      </c>
      <c r="G259" s="197">
        <v>0</v>
      </c>
      <c r="H259" s="197">
        <v>0</v>
      </c>
      <c r="I259" s="197">
        <v>0</v>
      </c>
      <c r="J259" s="269">
        <f t="shared" si="42"/>
        <v>246178.69250625002</v>
      </c>
      <c r="K259" s="269">
        <f t="shared" si="43"/>
        <v>185796.69688125001</v>
      </c>
      <c r="L259" s="269">
        <f t="shared" si="44"/>
        <v>106386.33875625</v>
      </c>
      <c r="M259" s="269">
        <f t="shared" si="45"/>
        <v>41287.493756250005</v>
      </c>
      <c r="N259" s="269">
        <f t="shared" si="46"/>
        <v>40309.832587500008</v>
      </c>
      <c r="O259" s="200">
        <f t="shared" si="47"/>
        <v>0</v>
      </c>
      <c r="P259" s="200">
        <f t="shared" si="48"/>
        <v>0</v>
      </c>
      <c r="Q259" s="200">
        <f t="shared" si="49"/>
        <v>0</v>
      </c>
      <c r="R259" s="200">
        <f t="shared" si="50"/>
        <v>0</v>
      </c>
      <c r="S259" s="200">
        <f t="shared" si="51"/>
        <v>0</v>
      </c>
      <c r="T259" s="187">
        <f t="shared" si="52"/>
        <v>0</v>
      </c>
    </row>
    <row r="260" spans="1:20" ht="13.9" x14ac:dyDescent="0.4">
      <c r="A260" s="12" t="str">
        <f>Buildings!A261</f>
        <v>CBH Sidings NG</v>
      </c>
      <c r="B260" s="12">
        <f>Buildings!B261</f>
        <v>42</v>
      </c>
      <c r="C260" t="str">
        <f>Buildings!C261</f>
        <v>Welbungin</v>
      </c>
      <c r="D260" s="204">
        <f>'DORC build-up'!I204</f>
        <v>1.2</v>
      </c>
      <c r="E260" s="197">
        <v>0</v>
      </c>
      <c r="F260" s="197">
        <v>0</v>
      </c>
      <c r="G260" s="197">
        <v>0</v>
      </c>
      <c r="H260" s="197">
        <v>0</v>
      </c>
      <c r="I260" s="197">
        <v>0</v>
      </c>
      <c r="J260" s="269">
        <f t="shared" si="42"/>
        <v>246178.69250625002</v>
      </c>
      <c r="K260" s="269">
        <f t="shared" si="43"/>
        <v>185796.69688125001</v>
      </c>
      <c r="L260" s="269">
        <f t="shared" si="44"/>
        <v>106386.33875625</v>
      </c>
      <c r="M260" s="269">
        <f t="shared" si="45"/>
        <v>41287.493756250005</v>
      </c>
      <c r="N260" s="269">
        <f t="shared" si="46"/>
        <v>40309.832587500008</v>
      </c>
      <c r="O260" s="200">
        <f t="shared" si="47"/>
        <v>0</v>
      </c>
      <c r="P260" s="200">
        <f t="shared" si="48"/>
        <v>0</v>
      </c>
      <c r="Q260" s="200">
        <f t="shared" si="49"/>
        <v>0</v>
      </c>
      <c r="R260" s="200">
        <f t="shared" si="50"/>
        <v>0</v>
      </c>
      <c r="S260" s="200">
        <f t="shared" si="51"/>
        <v>0</v>
      </c>
      <c r="T260" s="187">
        <f t="shared" si="52"/>
        <v>0</v>
      </c>
    </row>
    <row r="261" spans="1:20" ht="13.9" x14ac:dyDescent="0.4">
      <c r="A261" s="12" t="str">
        <f>Buildings!A262</f>
        <v>CBH Sidings NG</v>
      </c>
      <c r="B261" s="12">
        <f>Buildings!B262</f>
        <v>42</v>
      </c>
      <c r="C261" t="str">
        <f>Buildings!C262</f>
        <v>Wongan Hills</v>
      </c>
      <c r="D261" s="204">
        <f>'DORC build-up'!I205</f>
        <v>1.2</v>
      </c>
      <c r="E261" s="197">
        <v>0</v>
      </c>
      <c r="F261" s="197">
        <v>0</v>
      </c>
      <c r="G261" s="197">
        <v>0</v>
      </c>
      <c r="H261" s="197">
        <v>0</v>
      </c>
      <c r="I261" s="197">
        <v>0</v>
      </c>
      <c r="J261" s="269">
        <f t="shared" ref="J261:J289" si="53">H$14</f>
        <v>246178.69250625002</v>
      </c>
      <c r="K261" s="269">
        <f t="shared" ref="K261:K289" si="54">H$16</f>
        <v>185796.69688125001</v>
      </c>
      <c r="L261" s="269">
        <f t="shared" ref="L261:L289" si="55">H$18</f>
        <v>106386.33875625</v>
      </c>
      <c r="M261" s="269">
        <f t="shared" ref="M261:M289" si="56">H$20</f>
        <v>41287.493756250005</v>
      </c>
      <c r="N261" s="269">
        <f t="shared" ref="N261:N289" si="57">H$22</f>
        <v>40309.832587500008</v>
      </c>
      <c r="O261" s="200">
        <f t="shared" si="47"/>
        <v>0</v>
      </c>
      <c r="P261" s="200">
        <f t="shared" si="48"/>
        <v>0</v>
      </c>
      <c r="Q261" s="200">
        <f t="shared" si="49"/>
        <v>0</v>
      </c>
      <c r="R261" s="200">
        <f t="shared" si="50"/>
        <v>0</v>
      </c>
      <c r="S261" s="200">
        <f t="shared" si="51"/>
        <v>0</v>
      </c>
      <c r="T261" s="187">
        <f t="shared" si="52"/>
        <v>0</v>
      </c>
    </row>
    <row r="262" spans="1:20" ht="13.9" x14ac:dyDescent="0.4">
      <c r="A262" s="12" t="str">
        <f>Buildings!A263</f>
        <v>CBH Sidings NG</v>
      </c>
      <c r="B262" s="12">
        <f>Buildings!B263</f>
        <v>42</v>
      </c>
      <c r="C262" t="str">
        <f>Buildings!C263</f>
        <v>Woodanilling</v>
      </c>
      <c r="D262" s="204">
        <f>'DORC build-up'!I206</f>
        <v>1.3</v>
      </c>
      <c r="E262" s="197">
        <v>0</v>
      </c>
      <c r="F262" s="197">
        <v>0</v>
      </c>
      <c r="G262" s="197">
        <v>0</v>
      </c>
      <c r="H262" s="197">
        <v>0</v>
      </c>
      <c r="I262" s="197">
        <v>0</v>
      </c>
      <c r="J262" s="269">
        <f t="shared" si="53"/>
        <v>246178.69250625002</v>
      </c>
      <c r="K262" s="269">
        <f t="shared" si="54"/>
        <v>185796.69688125001</v>
      </c>
      <c r="L262" s="269">
        <f t="shared" si="55"/>
        <v>106386.33875625</v>
      </c>
      <c r="M262" s="269">
        <f t="shared" si="56"/>
        <v>41287.493756250005</v>
      </c>
      <c r="N262" s="269">
        <f t="shared" si="57"/>
        <v>40309.832587500008</v>
      </c>
      <c r="O262" s="200">
        <f t="shared" ref="O262:O289" si="58">E262*J262*$D262</f>
        <v>0</v>
      </c>
      <c r="P262" s="200">
        <f t="shared" ref="P262:P289" si="59">F262*K262*$D262</f>
        <v>0</v>
      </c>
      <c r="Q262" s="200">
        <f t="shared" ref="Q262:Q289" si="60">G262*L262*$D262</f>
        <v>0</v>
      </c>
      <c r="R262" s="200">
        <f t="shared" ref="R262:R289" si="61">H262*M262*$D262</f>
        <v>0</v>
      </c>
      <c r="S262" s="200">
        <f t="shared" ref="S262:S289" si="62">I262*N262*$D262</f>
        <v>0</v>
      </c>
      <c r="T262" s="187">
        <f t="shared" ref="T262:T289" si="63">SUM(O262:S262)</f>
        <v>0</v>
      </c>
    </row>
    <row r="263" spans="1:20" ht="13.9" x14ac:dyDescent="0.4">
      <c r="A263" s="12" t="str">
        <f>Buildings!A264</f>
        <v>CBH Sidings NG</v>
      </c>
      <c r="B263" s="12">
        <f>Buildings!B264</f>
        <v>42</v>
      </c>
      <c r="C263" t="str">
        <f>Buildings!C264</f>
        <v>Wyalkatchem</v>
      </c>
      <c r="D263" s="204">
        <f>'DORC build-up'!I207</f>
        <v>1.2</v>
      </c>
      <c r="E263" s="197">
        <v>0</v>
      </c>
      <c r="F263" s="197">
        <v>0</v>
      </c>
      <c r="G263" s="197">
        <v>0</v>
      </c>
      <c r="H263" s="197">
        <v>0</v>
      </c>
      <c r="I263" s="197">
        <v>0</v>
      </c>
      <c r="J263" s="269">
        <f t="shared" si="53"/>
        <v>246178.69250625002</v>
      </c>
      <c r="K263" s="269">
        <f t="shared" si="54"/>
        <v>185796.69688125001</v>
      </c>
      <c r="L263" s="269">
        <f t="shared" si="55"/>
        <v>106386.33875625</v>
      </c>
      <c r="M263" s="269">
        <f t="shared" si="56"/>
        <v>41287.493756250005</v>
      </c>
      <c r="N263" s="269">
        <f t="shared" si="57"/>
        <v>40309.832587500008</v>
      </c>
      <c r="O263" s="200">
        <f t="shared" si="58"/>
        <v>0</v>
      </c>
      <c r="P263" s="200">
        <f t="shared" si="59"/>
        <v>0</v>
      </c>
      <c r="Q263" s="200">
        <f t="shared" si="60"/>
        <v>0</v>
      </c>
      <c r="R263" s="200">
        <f t="shared" si="61"/>
        <v>0</v>
      </c>
      <c r="S263" s="200">
        <f t="shared" si="62"/>
        <v>0</v>
      </c>
      <c r="T263" s="187">
        <f t="shared" si="63"/>
        <v>0</v>
      </c>
    </row>
    <row r="264" spans="1:20" ht="13.9" x14ac:dyDescent="0.4">
      <c r="A264" s="12" t="str">
        <f>Buildings!A265</f>
        <v>CBH Sidings NG</v>
      </c>
      <c r="B264" s="12">
        <f>Buildings!B265</f>
        <v>42</v>
      </c>
      <c r="C264" t="str">
        <f>Buildings!C265</f>
        <v>Yerecoin</v>
      </c>
      <c r="D264" s="204">
        <f>'DORC build-up'!I208</f>
        <v>1.2</v>
      </c>
      <c r="E264" s="197">
        <v>0</v>
      </c>
      <c r="F264" s="197">
        <v>0</v>
      </c>
      <c r="G264" s="197">
        <v>0</v>
      </c>
      <c r="H264" s="197">
        <v>0</v>
      </c>
      <c r="I264" s="197">
        <v>0</v>
      </c>
      <c r="J264" s="269">
        <f t="shared" si="53"/>
        <v>246178.69250625002</v>
      </c>
      <c r="K264" s="269">
        <f t="shared" si="54"/>
        <v>185796.69688125001</v>
      </c>
      <c r="L264" s="269">
        <f t="shared" si="55"/>
        <v>106386.33875625</v>
      </c>
      <c r="M264" s="269">
        <f t="shared" si="56"/>
        <v>41287.493756250005</v>
      </c>
      <c r="N264" s="269">
        <f t="shared" si="57"/>
        <v>40309.832587500008</v>
      </c>
      <c r="O264" s="200">
        <f t="shared" si="58"/>
        <v>0</v>
      </c>
      <c r="P264" s="200">
        <f t="shared" si="59"/>
        <v>0</v>
      </c>
      <c r="Q264" s="200">
        <f t="shared" si="60"/>
        <v>0</v>
      </c>
      <c r="R264" s="200">
        <f t="shared" si="61"/>
        <v>0</v>
      </c>
      <c r="S264" s="200">
        <f t="shared" si="62"/>
        <v>0</v>
      </c>
      <c r="T264" s="187">
        <f t="shared" si="63"/>
        <v>0</v>
      </c>
    </row>
    <row r="265" spans="1:20" ht="13.9" x14ac:dyDescent="0.4">
      <c r="A265" s="12" t="str">
        <f>Buildings!A266</f>
        <v>CBH Sidings NG</v>
      </c>
      <c r="B265" s="12">
        <f>Buildings!B266</f>
        <v>42</v>
      </c>
      <c r="C265" t="str">
        <f>Buildings!C266</f>
        <v>York</v>
      </c>
      <c r="D265" s="204">
        <f>'DORC build-up'!I209</f>
        <v>1.3</v>
      </c>
      <c r="E265" s="197">
        <v>0</v>
      </c>
      <c r="F265" s="197">
        <v>0</v>
      </c>
      <c r="G265" s="197">
        <v>0</v>
      </c>
      <c r="H265" s="197">
        <v>0</v>
      </c>
      <c r="I265" s="197">
        <v>0</v>
      </c>
      <c r="J265" s="269">
        <f t="shared" si="53"/>
        <v>246178.69250625002</v>
      </c>
      <c r="K265" s="269">
        <f t="shared" si="54"/>
        <v>185796.69688125001</v>
      </c>
      <c r="L265" s="269">
        <f t="shared" si="55"/>
        <v>106386.33875625</v>
      </c>
      <c r="M265" s="269">
        <f t="shared" si="56"/>
        <v>41287.493756250005</v>
      </c>
      <c r="N265" s="269">
        <f t="shared" si="57"/>
        <v>40309.832587500008</v>
      </c>
      <c r="O265" s="200">
        <f t="shared" si="58"/>
        <v>0</v>
      </c>
      <c r="P265" s="200">
        <f t="shared" si="59"/>
        <v>0</v>
      </c>
      <c r="Q265" s="200">
        <f t="shared" si="60"/>
        <v>0</v>
      </c>
      <c r="R265" s="200">
        <f t="shared" si="61"/>
        <v>0</v>
      </c>
      <c r="S265" s="200">
        <f t="shared" si="62"/>
        <v>0</v>
      </c>
      <c r="T265" s="187">
        <f t="shared" si="63"/>
        <v>0</v>
      </c>
    </row>
    <row r="266" spans="1:20" ht="13.9" x14ac:dyDescent="0.4">
      <c r="A266" s="12" t="str">
        <f>Buildings!A267</f>
        <v>CBH Sidings NG</v>
      </c>
      <c r="B266" s="12">
        <f>Buildings!B267</f>
        <v>42</v>
      </c>
      <c r="C266" t="str">
        <f>Buildings!C267</f>
        <v>Yornaning</v>
      </c>
      <c r="D266" s="204">
        <f>'DORC build-up'!I210</f>
        <v>1.3</v>
      </c>
      <c r="E266" s="197">
        <v>0</v>
      </c>
      <c r="F266" s="197">
        <v>0</v>
      </c>
      <c r="G266" s="197">
        <v>0</v>
      </c>
      <c r="H266" s="197">
        <v>0</v>
      </c>
      <c r="I266" s="197">
        <v>0</v>
      </c>
      <c r="J266" s="269">
        <f t="shared" si="53"/>
        <v>246178.69250625002</v>
      </c>
      <c r="K266" s="269">
        <f t="shared" si="54"/>
        <v>185796.69688125001</v>
      </c>
      <c r="L266" s="269">
        <f t="shared" si="55"/>
        <v>106386.33875625</v>
      </c>
      <c r="M266" s="269">
        <f t="shared" si="56"/>
        <v>41287.493756250005</v>
      </c>
      <c r="N266" s="269">
        <f t="shared" si="57"/>
        <v>40309.832587500008</v>
      </c>
      <c r="O266" s="200">
        <f t="shared" si="58"/>
        <v>0</v>
      </c>
      <c r="P266" s="200">
        <f t="shared" si="59"/>
        <v>0</v>
      </c>
      <c r="Q266" s="200">
        <f t="shared" si="60"/>
        <v>0</v>
      </c>
      <c r="R266" s="200">
        <f t="shared" si="61"/>
        <v>0</v>
      </c>
      <c r="S266" s="200">
        <f t="shared" si="62"/>
        <v>0</v>
      </c>
      <c r="T266" s="187">
        <f t="shared" si="63"/>
        <v>0</v>
      </c>
    </row>
    <row r="267" spans="1:20" ht="13.9" x14ac:dyDescent="0.4">
      <c r="A267" s="12" t="str">
        <f>Buildings!A268</f>
        <v>Sidings &amp; Other</v>
      </c>
      <c r="B267" s="12">
        <f>Buildings!B268</f>
        <v>43</v>
      </c>
      <c r="C267" t="str">
        <f>Buildings!C268</f>
        <v>Kwinana to Kwinana Alcoa</v>
      </c>
      <c r="D267" s="204">
        <f>'DORC build-up'!I211</f>
        <v>1.2</v>
      </c>
      <c r="E267" s="197">
        <v>0</v>
      </c>
      <c r="F267" s="197">
        <v>0</v>
      </c>
      <c r="G267" s="197">
        <v>0</v>
      </c>
      <c r="H267" s="197">
        <v>0</v>
      </c>
      <c r="I267" s="197">
        <v>0</v>
      </c>
      <c r="J267" s="269">
        <f t="shared" si="53"/>
        <v>246178.69250625002</v>
      </c>
      <c r="K267" s="269">
        <f t="shared" si="54"/>
        <v>185796.69688125001</v>
      </c>
      <c r="L267" s="269">
        <f t="shared" si="55"/>
        <v>106386.33875625</v>
      </c>
      <c r="M267" s="269">
        <f t="shared" si="56"/>
        <v>41287.493756250005</v>
      </c>
      <c r="N267" s="269">
        <f t="shared" si="57"/>
        <v>40309.832587500008</v>
      </c>
      <c r="O267" s="200">
        <f t="shared" si="58"/>
        <v>0</v>
      </c>
      <c r="P267" s="200">
        <f t="shared" si="59"/>
        <v>0</v>
      </c>
      <c r="Q267" s="200">
        <f t="shared" si="60"/>
        <v>0</v>
      </c>
      <c r="R267" s="200">
        <f t="shared" si="61"/>
        <v>0</v>
      </c>
      <c r="S267" s="200">
        <f t="shared" si="62"/>
        <v>0</v>
      </c>
      <c r="T267" s="187">
        <f t="shared" si="63"/>
        <v>0</v>
      </c>
    </row>
    <row r="268" spans="1:20" ht="13.9" x14ac:dyDescent="0.4">
      <c r="A268" s="12" t="str">
        <f>Buildings!A269</f>
        <v>Sidings &amp; Other</v>
      </c>
      <c r="B268" s="12">
        <f>Buildings!B269</f>
        <v>43</v>
      </c>
      <c r="C268" t="str">
        <f>Buildings!C269</f>
        <v>Kwinana to Kwinana West</v>
      </c>
      <c r="D268" s="204">
        <f>'DORC build-up'!I212</f>
        <v>1.2</v>
      </c>
      <c r="E268" s="197">
        <v>0</v>
      </c>
      <c r="F268" s="197">
        <v>0</v>
      </c>
      <c r="G268" s="197">
        <v>0</v>
      </c>
      <c r="H268" s="197">
        <v>0</v>
      </c>
      <c r="I268" s="197">
        <v>0</v>
      </c>
      <c r="J268" s="269">
        <f t="shared" si="53"/>
        <v>246178.69250625002</v>
      </c>
      <c r="K268" s="269">
        <f t="shared" si="54"/>
        <v>185796.69688125001</v>
      </c>
      <c r="L268" s="269">
        <f t="shared" si="55"/>
        <v>106386.33875625</v>
      </c>
      <c r="M268" s="269">
        <f t="shared" si="56"/>
        <v>41287.493756250005</v>
      </c>
      <c r="N268" s="269">
        <f t="shared" si="57"/>
        <v>40309.832587500008</v>
      </c>
      <c r="O268" s="200">
        <f t="shared" si="58"/>
        <v>0</v>
      </c>
      <c r="P268" s="200">
        <f t="shared" si="59"/>
        <v>0</v>
      </c>
      <c r="Q268" s="200">
        <f t="shared" si="60"/>
        <v>0</v>
      </c>
      <c r="R268" s="200">
        <f t="shared" si="61"/>
        <v>0</v>
      </c>
      <c r="S268" s="200">
        <f t="shared" si="62"/>
        <v>0</v>
      </c>
      <c r="T268" s="187">
        <f t="shared" si="63"/>
        <v>0</v>
      </c>
    </row>
    <row r="269" spans="1:20" ht="13.9" x14ac:dyDescent="0.4">
      <c r="A269" s="12" t="str">
        <f>Buildings!A270</f>
        <v>Sidings &amp; Other</v>
      </c>
      <c r="B269" s="12">
        <f>Buildings!B270</f>
        <v>43</v>
      </c>
      <c r="C269" t="str">
        <f>Buildings!C270</f>
        <v>Kwinana West to Kwinana KBT</v>
      </c>
      <c r="D269" s="204">
        <f>'DORC build-up'!I213</f>
        <v>1</v>
      </c>
      <c r="E269" s="197">
        <v>0</v>
      </c>
      <c r="F269" s="197">
        <v>0</v>
      </c>
      <c r="G269" s="197">
        <v>0</v>
      </c>
      <c r="H269" s="197">
        <v>0</v>
      </c>
      <c r="I269" s="197">
        <v>0</v>
      </c>
      <c r="J269" s="269">
        <f t="shared" si="53"/>
        <v>246178.69250625002</v>
      </c>
      <c r="K269" s="269">
        <f t="shared" si="54"/>
        <v>185796.69688125001</v>
      </c>
      <c r="L269" s="269">
        <f t="shared" si="55"/>
        <v>106386.33875625</v>
      </c>
      <c r="M269" s="269">
        <f t="shared" si="56"/>
        <v>41287.493756250005</v>
      </c>
      <c r="N269" s="269">
        <f t="shared" si="57"/>
        <v>40309.832587500008</v>
      </c>
      <c r="O269" s="200">
        <f t="shared" si="58"/>
        <v>0</v>
      </c>
      <c r="P269" s="200">
        <f t="shared" si="59"/>
        <v>0</v>
      </c>
      <c r="Q269" s="200">
        <f t="shared" si="60"/>
        <v>0</v>
      </c>
      <c r="R269" s="200">
        <f t="shared" si="61"/>
        <v>0</v>
      </c>
      <c r="S269" s="200">
        <f t="shared" si="62"/>
        <v>0</v>
      </c>
      <c r="T269" s="187">
        <f t="shared" si="63"/>
        <v>0</v>
      </c>
    </row>
    <row r="270" spans="1:20" ht="13.9" x14ac:dyDescent="0.4">
      <c r="A270" s="12" t="str">
        <f>Buildings!A271</f>
        <v>EGR</v>
      </c>
      <c r="B270" s="12">
        <f>Buildings!B271</f>
        <v>44</v>
      </c>
      <c r="C270" t="str">
        <f>Buildings!C271</f>
        <v>Midland to Millendon Junction</v>
      </c>
      <c r="D270" s="204">
        <f>'DORC build-up'!I214</f>
        <v>1.1000000000000001</v>
      </c>
      <c r="E270" s="197">
        <v>0</v>
      </c>
      <c r="F270" s="197">
        <v>0</v>
      </c>
      <c r="G270" s="197">
        <v>14</v>
      </c>
      <c r="H270" s="197">
        <v>3</v>
      </c>
      <c r="I270" s="197">
        <v>0</v>
      </c>
      <c r="J270" s="269">
        <f t="shared" si="53"/>
        <v>246178.69250625002</v>
      </c>
      <c r="K270" s="269">
        <f t="shared" si="54"/>
        <v>185796.69688125001</v>
      </c>
      <c r="L270" s="269">
        <f t="shared" si="55"/>
        <v>106386.33875625</v>
      </c>
      <c r="M270" s="269">
        <f t="shared" si="56"/>
        <v>41287.493756250005</v>
      </c>
      <c r="N270" s="269">
        <f t="shared" si="57"/>
        <v>40309.832587500008</v>
      </c>
      <c r="O270" s="200">
        <f t="shared" si="58"/>
        <v>0</v>
      </c>
      <c r="P270" s="200">
        <f t="shared" si="59"/>
        <v>0</v>
      </c>
      <c r="Q270" s="200">
        <f t="shared" si="60"/>
        <v>1638349.6168462501</v>
      </c>
      <c r="R270" s="200">
        <f t="shared" si="61"/>
        <v>136248.72939562501</v>
      </c>
      <c r="S270" s="200">
        <f t="shared" si="62"/>
        <v>0</v>
      </c>
      <c r="T270" s="187">
        <f t="shared" si="63"/>
        <v>1774598.3462418751</v>
      </c>
    </row>
    <row r="271" spans="1:20" ht="13.9" x14ac:dyDescent="0.4">
      <c r="A271" s="12" t="str">
        <f>Buildings!A272</f>
        <v>EGR</v>
      </c>
      <c r="B271" s="12">
        <f>Buildings!B272</f>
        <v>44</v>
      </c>
      <c r="C271" t="str">
        <f>Buildings!C272</f>
        <v>Millendon Junction to Toodyay West</v>
      </c>
      <c r="D271" s="204">
        <f>'DORC build-up'!I215</f>
        <v>1.1000000000000001</v>
      </c>
      <c r="E271" s="197">
        <v>0</v>
      </c>
      <c r="F271" s="197">
        <v>0</v>
      </c>
      <c r="G271" s="197">
        <v>0</v>
      </c>
      <c r="H271" s="197">
        <v>0</v>
      </c>
      <c r="I271" s="197">
        <v>0</v>
      </c>
      <c r="J271" s="269">
        <f t="shared" si="53"/>
        <v>246178.69250625002</v>
      </c>
      <c r="K271" s="269">
        <f t="shared" si="54"/>
        <v>185796.69688125001</v>
      </c>
      <c r="L271" s="269">
        <f t="shared" si="55"/>
        <v>106386.33875625</v>
      </c>
      <c r="M271" s="269">
        <f t="shared" si="56"/>
        <v>41287.493756250005</v>
      </c>
      <c r="N271" s="269">
        <f t="shared" si="57"/>
        <v>40309.832587500008</v>
      </c>
      <c r="O271" s="200">
        <f t="shared" si="58"/>
        <v>0</v>
      </c>
      <c r="P271" s="200">
        <f t="shared" si="59"/>
        <v>0</v>
      </c>
      <c r="Q271" s="200">
        <f t="shared" si="60"/>
        <v>0</v>
      </c>
      <c r="R271" s="200">
        <f t="shared" si="61"/>
        <v>0</v>
      </c>
      <c r="S271" s="200">
        <f t="shared" si="62"/>
        <v>0</v>
      </c>
      <c r="T271" s="187">
        <f t="shared" si="63"/>
        <v>0</v>
      </c>
    </row>
    <row r="272" spans="1:20" ht="13.9" x14ac:dyDescent="0.4">
      <c r="A272" s="12" t="str">
        <f>Buildings!A273</f>
        <v>EGR</v>
      </c>
      <c r="B272" s="12">
        <f>Buildings!B273</f>
        <v>44</v>
      </c>
      <c r="C272" t="str">
        <f>Buildings!C273</f>
        <v>Toodyay West</v>
      </c>
      <c r="D272" s="204">
        <f>'DORC build-up'!I216</f>
        <v>0</v>
      </c>
      <c r="E272" s="197">
        <v>0</v>
      </c>
      <c r="F272" s="197">
        <v>0</v>
      </c>
      <c r="G272" s="197">
        <v>0</v>
      </c>
      <c r="H272" s="197">
        <v>0</v>
      </c>
      <c r="I272" s="197">
        <v>0</v>
      </c>
      <c r="J272" s="269">
        <f t="shared" si="53"/>
        <v>246178.69250625002</v>
      </c>
      <c r="K272" s="269">
        <f t="shared" si="54"/>
        <v>185796.69688125001</v>
      </c>
      <c r="L272" s="269">
        <f t="shared" si="55"/>
        <v>106386.33875625</v>
      </c>
      <c r="M272" s="269">
        <f t="shared" si="56"/>
        <v>41287.493756250005</v>
      </c>
      <c r="N272" s="269">
        <f t="shared" si="57"/>
        <v>40309.832587500008</v>
      </c>
      <c r="O272" s="200">
        <f t="shared" si="58"/>
        <v>0</v>
      </c>
      <c r="P272" s="200">
        <f t="shared" si="59"/>
        <v>0</v>
      </c>
      <c r="Q272" s="200">
        <f t="shared" si="60"/>
        <v>0</v>
      </c>
      <c r="R272" s="200">
        <f t="shared" si="61"/>
        <v>0</v>
      </c>
      <c r="S272" s="200">
        <f t="shared" si="62"/>
        <v>0</v>
      </c>
      <c r="T272" s="187">
        <f t="shared" si="63"/>
        <v>0</v>
      </c>
    </row>
    <row r="273" spans="1:20" ht="13.9" x14ac:dyDescent="0.4">
      <c r="A273" s="12" t="str">
        <f>Buildings!A274</f>
        <v>EGR</v>
      </c>
      <c r="B273" s="12">
        <f>Buildings!B274</f>
        <v>44</v>
      </c>
      <c r="C273" t="str">
        <f>Buildings!C274</f>
        <v>Toodyay West to Avon Yard</v>
      </c>
      <c r="D273" s="204">
        <f>'DORC build-up'!I217</f>
        <v>1.1000000000000001</v>
      </c>
      <c r="E273" s="197">
        <v>2</v>
      </c>
      <c r="F273" s="197">
        <v>1</v>
      </c>
      <c r="G273" s="197">
        <v>1</v>
      </c>
      <c r="H273" s="197">
        <v>1</v>
      </c>
      <c r="I273" s="197">
        <v>2</v>
      </c>
      <c r="J273" s="269">
        <f t="shared" si="53"/>
        <v>246178.69250625002</v>
      </c>
      <c r="K273" s="269">
        <f t="shared" si="54"/>
        <v>185796.69688125001</v>
      </c>
      <c r="L273" s="269">
        <f t="shared" si="55"/>
        <v>106386.33875625</v>
      </c>
      <c r="M273" s="269">
        <f t="shared" si="56"/>
        <v>41287.493756250005</v>
      </c>
      <c r="N273" s="269">
        <f t="shared" si="57"/>
        <v>40309.832587500008</v>
      </c>
      <c r="O273" s="200">
        <f t="shared" si="58"/>
        <v>541593.12351375015</v>
      </c>
      <c r="P273" s="200">
        <f t="shared" si="59"/>
        <v>204376.36656937504</v>
      </c>
      <c r="Q273" s="200">
        <f t="shared" si="60"/>
        <v>117024.972631875</v>
      </c>
      <c r="R273" s="200">
        <f t="shared" si="61"/>
        <v>45416.24313187501</v>
      </c>
      <c r="S273" s="200">
        <f t="shared" si="62"/>
        <v>88681.631692500028</v>
      </c>
      <c r="T273" s="187">
        <f t="shared" si="63"/>
        <v>997092.33753937529</v>
      </c>
    </row>
    <row r="274" spans="1:20" ht="13.9" x14ac:dyDescent="0.4">
      <c r="A274" s="12" t="str">
        <f>Buildings!A275</f>
        <v>EGR</v>
      </c>
      <c r="B274" s="12">
        <f>Buildings!B275</f>
        <v>44</v>
      </c>
      <c r="C274" t="str">
        <f>Buildings!C275</f>
        <v>Avon Yard</v>
      </c>
      <c r="D274" s="204">
        <f>'DORC build-up'!I218</f>
        <v>1.2</v>
      </c>
      <c r="E274" s="197">
        <v>0</v>
      </c>
      <c r="F274" s="197">
        <v>0</v>
      </c>
      <c r="G274" s="197">
        <v>0</v>
      </c>
      <c r="H274" s="197">
        <v>0</v>
      </c>
      <c r="I274" s="197">
        <v>0</v>
      </c>
      <c r="J274" s="269">
        <f t="shared" si="53"/>
        <v>246178.69250625002</v>
      </c>
      <c r="K274" s="269">
        <f t="shared" si="54"/>
        <v>185796.69688125001</v>
      </c>
      <c r="L274" s="269">
        <f t="shared" si="55"/>
        <v>106386.33875625</v>
      </c>
      <c r="M274" s="269">
        <f t="shared" si="56"/>
        <v>41287.493756250005</v>
      </c>
      <c r="N274" s="269">
        <f t="shared" si="57"/>
        <v>40309.832587500008</v>
      </c>
      <c r="O274" s="200">
        <f t="shared" si="58"/>
        <v>0</v>
      </c>
      <c r="P274" s="200">
        <f t="shared" si="59"/>
        <v>0</v>
      </c>
      <c r="Q274" s="200">
        <f t="shared" si="60"/>
        <v>0</v>
      </c>
      <c r="R274" s="200">
        <f t="shared" si="61"/>
        <v>0</v>
      </c>
      <c r="S274" s="200">
        <f t="shared" si="62"/>
        <v>0</v>
      </c>
      <c r="T274" s="187">
        <f t="shared" si="63"/>
        <v>0</v>
      </c>
    </row>
    <row r="275" spans="1:20" ht="13.9" x14ac:dyDescent="0.4">
      <c r="A275" s="12" t="str">
        <f>Buildings!A276</f>
        <v>Metro</v>
      </c>
      <c r="B275" s="12">
        <f>Buildings!B276</f>
        <v>45</v>
      </c>
      <c r="C275" t="str">
        <f>Buildings!C276</f>
        <v>Midland to Woodbridge South</v>
      </c>
      <c r="D275" s="204">
        <f>'DORC build-up'!I219</f>
        <v>1</v>
      </c>
      <c r="E275" s="197">
        <v>0</v>
      </c>
      <c r="F275" s="197">
        <v>2</v>
      </c>
      <c r="G275" s="197">
        <v>0</v>
      </c>
      <c r="H275" s="197">
        <v>0</v>
      </c>
      <c r="I275" s="197">
        <v>0</v>
      </c>
      <c r="J275" s="269">
        <f t="shared" si="53"/>
        <v>246178.69250625002</v>
      </c>
      <c r="K275" s="269">
        <f t="shared" si="54"/>
        <v>185796.69688125001</v>
      </c>
      <c r="L275" s="269">
        <f t="shared" si="55"/>
        <v>106386.33875625</v>
      </c>
      <c r="M275" s="269">
        <f t="shared" si="56"/>
        <v>41287.493756250005</v>
      </c>
      <c r="N275" s="269">
        <f t="shared" si="57"/>
        <v>40309.832587500008</v>
      </c>
      <c r="O275" s="200">
        <f t="shared" si="58"/>
        <v>0</v>
      </c>
      <c r="P275" s="200">
        <f t="shared" si="59"/>
        <v>371593.39376250003</v>
      </c>
      <c r="Q275" s="200">
        <f t="shared" si="60"/>
        <v>0</v>
      </c>
      <c r="R275" s="200">
        <f t="shared" si="61"/>
        <v>0</v>
      </c>
      <c r="S275" s="200">
        <f t="shared" si="62"/>
        <v>0</v>
      </c>
      <c r="T275" s="187">
        <f t="shared" si="63"/>
        <v>371593.39376250003</v>
      </c>
    </row>
    <row r="276" spans="1:20" ht="13.9" x14ac:dyDescent="0.4">
      <c r="A276" s="12" t="str">
        <f>Buildings!A277</f>
        <v>Metro</v>
      </c>
      <c r="B276" s="12">
        <f>Buildings!B277</f>
        <v>45</v>
      </c>
      <c r="C276" t="str">
        <f>Buildings!C277</f>
        <v>Woodbridge West to Woodbridge South</v>
      </c>
      <c r="D276" s="204">
        <f>'DORC build-up'!I220</f>
        <v>1</v>
      </c>
      <c r="E276" s="197">
        <v>0</v>
      </c>
      <c r="F276" s="197">
        <v>0</v>
      </c>
      <c r="G276" s="197">
        <v>1</v>
      </c>
      <c r="H276" s="197">
        <v>0</v>
      </c>
      <c r="I276" s="197">
        <v>0</v>
      </c>
      <c r="J276" s="269">
        <f t="shared" si="53"/>
        <v>246178.69250625002</v>
      </c>
      <c r="K276" s="269">
        <f t="shared" si="54"/>
        <v>185796.69688125001</v>
      </c>
      <c r="L276" s="269">
        <f t="shared" si="55"/>
        <v>106386.33875625</v>
      </c>
      <c r="M276" s="269">
        <f t="shared" si="56"/>
        <v>41287.493756250005</v>
      </c>
      <c r="N276" s="269">
        <f t="shared" si="57"/>
        <v>40309.832587500008</v>
      </c>
      <c r="O276" s="200">
        <f t="shared" si="58"/>
        <v>0</v>
      </c>
      <c r="P276" s="200">
        <f t="shared" si="59"/>
        <v>0</v>
      </c>
      <c r="Q276" s="200">
        <f t="shared" si="60"/>
        <v>106386.33875625</v>
      </c>
      <c r="R276" s="200">
        <f t="shared" si="61"/>
        <v>0</v>
      </c>
      <c r="S276" s="200">
        <f t="shared" si="62"/>
        <v>0</v>
      </c>
      <c r="T276" s="187">
        <f t="shared" si="63"/>
        <v>106386.33875625</v>
      </c>
    </row>
    <row r="277" spans="1:20" ht="13.9" x14ac:dyDescent="0.4">
      <c r="A277" s="12" t="str">
        <f>Buildings!A278</f>
        <v>Metro</v>
      </c>
      <c r="B277" s="12">
        <f>Buildings!B278</f>
        <v>45</v>
      </c>
      <c r="C277" t="str">
        <f>Buildings!C278</f>
        <v>Woodbridge South to Forrestfield</v>
      </c>
      <c r="D277" s="204">
        <f>'DORC build-up'!I221</f>
        <v>1</v>
      </c>
      <c r="E277" s="197">
        <v>0</v>
      </c>
      <c r="F277" s="197">
        <v>0</v>
      </c>
      <c r="G277" s="197">
        <v>2</v>
      </c>
      <c r="H277" s="197">
        <v>0</v>
      </c>
      <c r="I277" s="197">
        <v>1</v>
      </c>
      <c r="J277" s="269">
        <f t="shared" si="53"/>
        <v>246178.69250625002</v>
      </c>
      <c r="K277" s="269">
        <f t="shared" si="54"/>
        <v>185796.69688125001</v>
      </c>
      <c r="L277" s="269">
        <f t="shared" si="55"/>
        <v>106386.33875625</v>
      </c>
      <c r="M277" s="269">
        <f t="shared" si="56"/>
        <v>41287.493756250005</v>
      </c>
      <c r="N277" s="269">
        <f t="shared" si="57"/>
        <v>40309.832587500008</v>
      </c>
      <c r="O277" s="200">
        <f t="shared" si="58"/>
        <v>0</v>
      </c>
      <c r="P277" s="200">
        <f t="shared" si="59"/>
        <v>0</v>
      </c>
      <c r="Q277" s="200">
        <f t="shared" si="60"/>
        <v>212772.6775125</v>
      </c>
      <c r="R277" s="200">
        <f t="shared" si="61"/>
        <v>0</v>
      </c>
      <c r="S277" s="200">
        <f t="shared" si="62"/>
        <v>40309.832587500008</v>
      </c>
      <c r="T277" s="187">
        <f t="shared" si="63"/>
        <v>253082.51010000001</v>
      </c>
    </row>
    <row r="278" spans="1:20" ht="13.9" x14ac:dyDescent="0.4">
      <c r="A278" s="12" t="str">
        <f>Buildings!A279</f>
        <v>Metro</v>
      </c>
      <c r="B278" s="12">
        <f>Buildings!B279</f>
        <v>45</v>
      </c>
      <c r="C278" t="str">
        <f>Buildings!C279</f>
        <v>Forrestfield</v>
      </c>
      <c r="D278" s="204">
        <f>'DORC build-up'!I222</f>
        <v>1</v>
      </c>
      <c r="E278" s="197">
        <v>0</v>
      </c>
      <c r="F278" s="197">
        <v>0</v>
      </c>
      <c r="G278" s="197">
        <v>0</v>
      </c>
      <c r="H278" s="197">
        <v>0</v>
      </c>
      <c r="I278" s="197">
        <v>0</v>
      </c>
      <c r="J278" s="269">
        <f t="shared" si="53"/>
        <v>246178.69250625002</v>
      </c>
      <c r="K278" s="269">
        <f t="shared" si="54"/>
        <v>185796.69688125001</v>
      </c>
      <c r="L278" s="269">
        <f t="shared" si="55"/>
        <v>106386.33875625</v>
      </c>
      <c r="M278" s="269">
        <f t="shared" si="56"/>
        <v>41287.493756250005</v>
      </c>
      <c r="N278" s="269">
        <f t="shared" si="57"/>
        <v>40309.832587500008</v>
      </c>
      <c r="O278" s="200">
        <f t="shared" si="58"/>
        <v>0</v>
      </c>
      <c r="P278" s="200">
        <f t="shared" si="59"/>
        <v>0</v>
      </c>
      <c r="Q278" s="200">
        <f t="shared" si="60"/>
        <v>0</v>
      </c>
      <c r="R278" s="200">
        <f t="shared" si="61"/>
        <v>0</v>
      </c>
      <c r="S278" s="200">
        <f t="shared" si="62"/>
        <v>0</v>
      </c>
      <c r="T278" s="187">
        <f t="shared" si="63"/>
        <v>0</v>
      </c>
    </row>
    <row r="279" spans="1:20" ht="13.9" x14ac:dyDescent="0.4">
      <c r="A279" s="12" t="str">
        <f>Buildings!A280</f>
        <v>Metro</v>
      </c>
      <c r="B279" s="12">
        <f>Buildings!B280</f>
        <v>45</v>
      </c>
      <c r="C279" t="str">
        <f>Buildings!C280</f>
        <v>Forrestfield to Kenwick</v>
      </c>
      <c r="D279" s="204">
        <f>'DORC build-up'!I223</f>
        <v>1</v>
      </c>
      <c r="E279" s="197">
        <v>0</v>
      </c>
      <c r="F279" s="197">
        <v>0</v>
      </c>
      <c r="G279" s="197">
        <v>0</v>
      </c>
      <c r="H279" s="197">
        <v>0</v>
      </c>
      <c r="I279" s="197">
        <v>0</v>
      </c>
      <c r="J279" s="269">
        <f t="shared" si="53"/>
        <v>246178.69250625002</v>
      </c>
      <c r="K279" s="269">
        <f t="shared" si="54"/>
        <v>185796.69688125001</v>
      </c>
      <c r="L279" s="269">
        <f t="shared" si="55"/>
        <v>106386.33875625</v>
      </c>
      <c r="M279" s="269">
        <f t="shared" si="56"/>
        <v>41287.493756250005</v>
      </c>
      <c r="N279" s="269">
        <f t="shared" si="57"/>
        <v>40309.832587500008</v>
      </c>
      <c r="O279" s="200">
        <f t="shared" si="58"/>
        <v>0</v>
      </c>
      <c r="P279" s="200">
        <f t="shared" si="59"/>
        <v>0</v>
      </c>
      <c r="Q279" s="200">
        <f t="shared" si="60"/>
        <v>0</v>
      </c>
      <c r="R279" s="200">
        <f t="shared" si="61"/>
        <v>0</v>
      </c>
      <c r="S279" s="200">
        <f t="shared" si="62"/>
        <v>0</v>
      </c>
      <c r="T279" s="187">
        <f t="shared" si="63"/>
        <v>0</v>
      </c>
    </row>
    <row r="280" spans="1:20" ht="13.9" x14ac:dyDescent="0.4">
      <c r="A280" s="12" t="str">
        <f>Buildings!A281</f>
        <v>Metro</v>
      </c>
      <c r="B280" s="12">
        <f>Buildings!B281</f>
        <v>45</v>
      </c>
      <c r="C280" t="str">
        <f>Buildings!C281</f>
        <v>Kenwick to Cockburn East</v>
      </c>
      <c r="D280" s="204">
        <f>'DORC build-up'!I224</f>
        <v>1</v>
      </c>
      <c r="E280" s="197">
        <v>0</v>
      </c>
      <c r="F280" s="197">
        <v>1</v>
      </c>
      <c r="G280" s="197">
        <v>7</v>
      </c>
      <c r="H280" s="197">
        <v>0</v>
      </c>
      <c r="I280" s="197">
        <v>0</v>
      </c>
      <c r="J280" s="269">
        <f t="shared" si="53"/>
        <v>246178.69250625002</v>
      </c>
      <c r="K280" s="269">
        <f t="shared" si="54"/>
        <v>185796.69688125001</v>
      </c>
      <c r="L280" s="269">
        <f t="shared" si="55"/>
        <v>106386.33875625</v>
      </c>
      <c r="M280" s="269">
        <f t="shared" si="56"/>
        <v>41287.493756250005</v>
      </c>
      <c r="N280" s="269">
        <f t="shared" si="57"/>
        <v>40309.832587500008</v>
      </c>
      <c r="O280" s="200">
        <f t="shared" si="58"/>
        <v>0</v>
      </c>
      <c r="P280" s="200">
        <f t="shared" si="59"/>
        <v>185796.69688125001</v>
      </c>
      <c r="Q280" s="200">
        <f t="shared" si="60"/>
        <v>744704.37129375001</v>
      </c>
      <c r="R280" s="200">
        <f t="shared" si="61"/>
        <v>0</v>
      </c>
      <c r="S280" s="200">
        <f t="shared" si="62"/>
        <v>0</v>
      </c>
      <c r="T280" s="187">
        <f t="shared" si="63"/>
        <v>930501.06817500002</v>
      </c>
    </row>
    <row r="281" spans="1:20" ht="13.9" x14ac:dyDescent="0.4">
      <c r="A281" s="12" t="str">
        <f>Buildings!A282</f>
        <v>Metro</v>
      </c>
      <c r="B281" s="12">
        <f>Buildings!B282</f>
        <v>45</v>
      </c>
      <c r="C281" t="str">
        <f>Buildings!C282</f>
        <v>Cockburn East to Cockburn South</v>
      </c>
      <c r="D281" s="204">
        <f>'DORC build-up'!I225</f>
        <v>1</v>
      </c>
      <c r="E281" s="197">
        <v>0</v>
      </c>
      <c r="F281" s="197">
        <v>0</v>
      </c>
      <c r="G281" s="197">
        <v>0</v>
      </c>
      <c r="H281" s="197">
        <v>0</v>
      </c>
      <c r="I281" s="197">
        <v>0</v>
      </c>
      <c r="J281" s="269">
        <f t="shared" si="53"/>
        <v>246178.69250625002</v>
      </c>
      <c r="K281" s="269">
        <f t="shared" si="54"/>
        <v>185796.69688125001</v>
      </c>
      <c r="L281" s="269">
        <f t="shared" si="55"/>
        <v>106386.33875625</v>
      </c>
      <c r="M281" s="269">
        <f t="shared" si="56"/>
        <v>41287.493756250005</v>
      </c>
      <c r="N281" s="269">
        <f t="shared" si="57"/>
        <v>40309.832587500008</v>
      </c>
      <c r="O281" s="200">
        <f t="shared" si="58"/>
        <v>0</v>
      </c>
      <c r="P281" s="200">
        <f t="shared" si="59"/>
        <v>0</v>
      </c>
      <c r="Q281" s="200">
        <f t="shared" si="60"/>
        <v>0</v>
      </c>
      <c r="R281" s="200">
        <f t="shared" si="61"/>
        <v>0</v>
      </c>
      <c r="S281" s="200">
        <f t="shared" si="62"/>
        <v>0</v>
      </c>
      <c r="T281" s="187">
        <f t="shared" si="63"/>
        <v>0</v>
      </c>
    </row>
    <row r="282" spans="1:20" ht="13.9" x14ac:dyDescent="0.4">
      <c r="A282" s="12" t="str">
        <f>Buildings!A283</f>
        <v>Metro</v>
      </c>
      <c r="B282" s="12">
        <f>Buildings!B283</f>
        <v>45</v>
      </c>
      <c r="C282" t="str">
        <f>Buildings!C283</f>
        <v>Cockburn South to Kwinana North</v>
      </c>
      <c r="D282" s="204">
        <f>'DORC build-up'!I226</f>
        <v>1</v>
      </c>
      <c r="E282" s="197">
        <v>0</v>
      </c>
      <c r="F282" s="197">
        <v>0</v>
      </c>
      <c r="G282" s="197">
        <v>3</v>
      </c>
      <c r="H282" s="197">
        <v>0</v>
      </c>
      <c r="I282" s="197">
        <v>0</v>
      </c>
      <c r="J282" s="269">
        <f t="shared" si="53"/>
        <v>246178.69250625002</v>
      </c>
      <c r="K282" s="269">
        <f t="shared" si="54"/>
        <v>185796.69688125001</v>
      </c>
      <c r="L282" s="269">
        <f t="shared" si="55"/>
        <v>106386.33875625</v>
      </c>
      <c r="M282" s="269">
        <f t="shared" si="56"/>
        <v>41287.493756250005</v>
      </c>
      <c r="N282" s="269">
        <f t="shared" si="57"/>
        <v>40309.832587500008</v>
      </c>
      <c r="O282" s="200">
        <f t="shared" si="58"/>
        <v>0</v>
      </c>
      <c r="P282" s="200">
        <f t="shared" si="59"/>
        <v>0</v>
      </c>
      <c r="Q282" s="200">
        <f t="shared" si="60"/>
        <v>319159.01626875001</v>
      </c>
      <c r="R282" s="200">
        <f t="shared" si="61"/>
        <v>0</v>
      </c>
      <c r="S282" s="200">
        <f t="shared" si="62"/>
        <v>0</v>
      </c>
      <c r="T282" s="187">
        <f t="shared" si="63"/>
        <v>319159.01626875001</v>
      </c>
    </row>
    <row r="283" spans="1:20" ht="13.9" x14ac:dyDescent="0.4">
      <c r="A283" s="12" t="str">
        <f>Buildings!A284</f>
        <v>Metro</v>
      </c>
      <c r="B283" s="12">
        <f>Buildings!B284</f>
        <v>45</v>
      </c>
      <c r="C283" t="str">
        <f>Buildings!C284</f>
        <v>Kwinana North to Kwinana West</v>
      </c>
      <c r="D283" s="204">
        <f>'DORC build-up'!I227</f>
        <v>1</v>
      </c>
      <c r="E283" s="197">
        <v>0</v>
      </c>
      <c r="F283" s="197">
        <v>0</v>
      </c>
      <c r="G283" s="197">
        <v>0</v>
      </c>
      <c r="H283" s="197">
        <v>0</v>
      </c>
      <c r="I283" s="197">
        <v>0</v>
      </c>
      <c r="J283" s="269">
        <f t="shared" si="53"/>
        <v>246178.69250625002</v>
      </c>
      <c r="K283" s="269">
        <f t="shared" si="54"/>
        <v>185796.69688125001</v>
      </c>
      <c r="L283" s="269">
        <f t="shared" si="55"/>
        <v>106386.33875625</v>
      </c>
      <c r="M283" s="269">
        <f t="shared" si="56"/>
        <v>41287.493756250005</v>
      </c>
      <c r="N283" s="269">
        <f t="shared" si="57"/>
        <v>40309.832587500008</v>
      </c>
      <c r="O283" s="200">
        <f t="shared" si="58"/>
        <v>0</v>
      </c>
      <c r="P283" s="200">
        <f t="shared" si="59"/>
        <v>0</v>
      </c>
      <c r="Q283" s="200">
        <f t="shared" si="60"/>
        <v>0</v>
      </c>
      <c r="R283" s="200">
        <f t="shared" si="61"/>
        <v>0</v>
      </c>
      <c r="S283" s="200">
        <f t="shared" si="62"/>
        <v>0</v>
      </c>
      <c r="T283" s="187">
        <f t="shared" si="63"/>
        <v>0</v>
      </c>
    </row>
    <row r="284" spans="1:20" ht="13.9" x14ac:dyDescent="0.4">
      <c r="A284" s="12" t="str">
        <f>Buildings!A285</f>
        <v>Metro</v>
      </c>
      <c r="B284" s="12">
        <f>Buildings!B285</f>
        <v>45</v>
      </c>
      <c r="C284" t="str">
        <f>Buildings!C285</f>
        <v>Kwinana North to Kwinana</v>
      </c>
      <c r="D284" s="204">
        <f>'DORC build-up'!I228</f>
        <v>1</v>
      </c>
      <c r="E284" s="197">
        <v>0</v>
      </c>
      <c r="F284" s="197">
        <v>0</v>
      </c>
      <c r="G284" s="197">
        <v>0</v>
      </c>
      <c r="H284" s="197">
        <v>0</v>
      </c>
      <c r="I284" s="197">
        <v>0</v>
      </c>
      <c r="J284" s="269">
        <f t="shared" si="53"/>
        <v>246178.69250625002</v>
      </c>
      <c r="K284" s="269">
        <f t="shared" si="54"/>
        <v>185796.69688125001</v>
      </c>
      <c r="L284" s="269">
        <f t="shared" si="55"/>
        <v>106386.33875625</v>
      </c>
      <c r="M284" s="269">
        <f t="shared" si="56"/>
        <v>41287.493756250005</v>
      </c>
      <c r="N284" s="269">
        <f t="shared" si="57"/>
        <v>40309.832587500008</v>
      </c>
      <c r="O284" s="200">
        <f t="shared" si="58"/>
        <v>0</v>
      </c>
      <c r="P284" s="200">
        <f t="shared" si="59"/>
        <v>0</v>
      </c>
      <c r="Q284" s="200">
        <f t="shared" si="60"/>
        <v>0</v>
      </c>
      <c r="R284" s="200">
        <f t="shared" si="61"/>
        <v>0</v>
      </c>
      <c r="S284" s="200">
        <f t="shared" si="62"/>
        <v>0</v>
      </c>
      <c r="T284" s="187">
        <f t="shared" si="63"/>
        <v>0</v>
      </c>
    </row>
    <row r="285" spans="1:20" ht="13.9" x14ac:dyDescent="0.4">
      <c r="A285" s="12" t="str">
        <f>Buildings!A286</f>
        <v>Metro</v>
      </c>
      <c r="B285" s="12">
        <f>Buildings!B286</f>
        <v>45</v>
      </c>
      <c r="C285" t="str">
        <f>Buildings!C286</f>
        <v>Kwinana West to Kwinana KBT</v>
      </c>
      <c r="D285" s="204">
        <f>'DORC build-up'!I229</f>
        <v>1</v>
      </c>
      <c r="E285" s="197">
        <v>0</v>
      </c>
      <c r="F285" s="197">
        <v>0</v>
      </c>
      <c r="G285" s="197">
        <v>0</v>
      </c>
      <c r="H285" s="197">
        <v>0</v>
      </c>
      <c r="I285" s="197">
        <v>0</v>
      </c>
      <c r="J285" s="269">
        <f t="shared" si="53"/>
        <v>246178.69250625002</v>
      </c>
      <c r="K285" s="269">
        <f t="shared" si="54"/>
        <v>185796.69688125001</v>
      </c>
      <c r="L285" s="269">
        <f t="shared" si="55"/>
        <v>106386.33875625</v>
      </c>
      <c r="M285" s="269">
        <f t="shared" si="56"/>
        <v>41287.493756250005</v>
      </c>
      <c r="N285" s="269">
        <f t="shared" si="57"/>
        <v>40309.832587500008</v>
      </c>
      <c r="O285" s="200">
        <f t="shared" si="58"/>
        <v>0</v>
      </c>
      <c r="P285" s="200">
        <f t="shared" si="59"/>
        <v>0</v>
      </c>
      <c r="Q285" s="200">
        <f t="shared" si="60"/>
        <v>0</v>
      </c>
      <c r="R285" s="200">
        <f t="shared" si="61"/>
        <v>0</v>
      </c>
      <c r="S285" s="200">
        <f t="shared" si="62"/>
        <v>0</v>
      </c>
      <c r="T285" s="187">
        <f t="shared" si="63"/>
        <v>0</v>
      </c>
    </row>
    <row r="286" spans="1:20" ht="13.9" x14ac:dyDescent="0.4">
      <c r="A286" s="12" t="str">
        <f>Buildings!A287</f>
        <v>Metro</v>
      </c>
      <c r="B286" s="12">
        <f>Buildings!B287</f>
        <v>46</v>
      </c>
      <c r="C286" t="str">
        <f>Buildings!C287</f>
        <v>Cockburn North to Cockburn East</v>
      </c>
      <c r="D286" s="204">
        <f>'DORC build-up'!I230</f>
        <v>1</v>
      </c>
      <c r="E286" s="197">
        <v>0</v>
      </c>
      <c r="F286" s="197">
        <v>0</v>
      </c>
      <c r="G286" s="197">
        <v>0</v>
      </c>
      <c r="H286" s="197">
        <v>0</v>
      </c>
      <c r="I286" s="197">
        <v>0</v>
      </c>
      <c r="J286" s="269">
        <f t="shared" si="53"/>
        <v>246178.69250625002</v>
      </c>
      <c r="K286" s="269">
        <f t="shared" si="54"/>
        <v>185796.69688125001</v>
      </c>
      <c r="L286" s="269">
        <f t="shared" si="55"/>
        <v>106386.33875625</v>
      </c>
      <c r="M286" s="269">
        <f t="shared" si="56"/>
        <v>41287.493756250005</v>
      </c>
      <c r="N286" s="269">
        <f t="shared" si="57"/>
        <v>40309.832587500008</v>
      </c>
      <c r="O286" s="200">
        <f t="shared" si="58"/>
        <v>0</v>
      </c>
      <c r="P286" s="200">
        <f t="shared" si="59"/>
        <v>0</v>
      </c>
      <c r="Q286" s="200">
        <f t="shared" si="60"/>
        <v>0</v>
      </c>
      <c r="R286" s="200">
        <f t="shared" si="61"/>
        <v>0</v>
      </c>
      <c r="S286" s="200">
        <f t="shared" si="62"/>
        <v>0</v>
      </c>
      <c r="T286" s="187">
        <f t="shared" si="63"/>
        <v>0</v>
      </c>
    </row>
    <row r="287" spans="1:20" ht="13.9" x14ac:dyDescent="0.4">
      <c r="A287" s="12" t="str">
        <f>Buildings!A288</f>
        <v>Metro</v>
      </c>
      <c r="B287" s="12">
        <f>Buildings!B288</f>
        <v>47</v>
      </c>
      <c r="C287" t="str">
        <f>Buildings!C288</f>
        <v>Cockburn North to Cockburn South</v>
      </c>
      <c r="D287" s="204">
        <f>'DORC build-up'!I231</f>
        <v>1</v>
      </c>
      <c r="E287" s="197">
        <v>0</v>
      </c>
      <c r="F287" s="197">
        <v>0</v>
      </c>
      <c r="G287" s="197">
        <v>0</v>
      </c>
      <c r="H287" s="197">
        <v>0</v>
      </c>
      <c r="I287" s="197">
        <v>0</v>
      </c>
      <c r="J287" s="269">
        <f t="shared" si="53"/>
        <v>246178.69250625002</v>
      </c>
      <c r="K287" s="269">
        <f t="shared" si="54"/>
        <v>185796.69688125001</v>
      </c>
      <c r="L287" s="269">
        <f t="shared" si="55"/>
        <v>106386.33875625</v>
      </c>
      <c r="M287" s="269">
        <f t="shared" si="56"/>
        <v>41287.493756250005</v>
      </c>
      <c r="N287" s="269">
        <f t="shared" si="57"/>
        <v>40309.832587500008</v>
      </c>
      <c r="O287" s="200">
        <f t="shared" si="58"/>
        <v>0</v>
      </c>
      <c r="P287" s="200">
        <f t="shared" si="59"/>
        <v>0</v>
      </c>
      <c r="Q287" s="200">
        <f t="shared" si="60"/>
        <v>0</v>
      </c>
      <c r="R287" s="200">
        <f t="shared" si="61"/>
        <v>0</v>
      </c>
      <c r="S287" s="200">
        <f t="shared" si="62"/>
        <v>0</v>
      </c>
      <c r="T287" s="187">
        <f t="shared" si="63"/>
        <v>0</v>
      </c>
    </row>
    <row r="288" spans="1:20" ht="13.9" x14ac:dyDescent="0.4">
      <c r="A288" s="12" t="str">
        <f>Buildings!A289</f>
        <v>Sidings &amp; Other</v>
      </c>
      <c r="B288" s="12">
        <f>Buildings!B289</f>
        <v>48</v>
      </c>
      <c r="C288" t="str">
        <f>Buildings!C289</f>
        <v>Kwinana West to Kwinana FPA</v>
      </c>
      <c r="D288" s="204">
        <f>'DORC build-up'!I232</f>
        <v>1</v>
      </c>
      <c r="E288" s="197">
        <v>0</v>
      </c>
      <c r="F288" s="197">
        <v>0</v>
      </c>
      <c r="G288" s="197">
        <v>0</v>
      </c>
      <c r="H288" s="197">
        <v>0</v>
      </c>
      <c r="I288" s="197">
        <v>0</v>
      </c>
      <c r="J288" s="269">
        <f t="shared" si="53"/>
        <v>246178.69250625002</v>
      </c>
      <c r="K288" s="269">
        <f t="shared" si="54"/>
        <v>185796.69688125001</v>
      </c>
      <c r="L288" s="269">
        <f t="shared" si="55"/>
        <v>106386.33875625</v>
      </c>
      <c r="M288" s="269">
        <f t="shared" si="56"/>
        <v>41287.493756250005</v>
      </c>
      <c r="N288" s="269">
        <f t="shared" si="57"/>
        <v>40309.832587500008</v>
      </c>
      <c r="O288" s="200">
        <f t="shared" si="58"/>
        <v>0</v>
      </c>
      <c r="P288" s="200">
        <f t="shared" si="59"/>
        <v>0</v>
      </c>
      <c r="Q288" s="200">
        <f t="shared" si="60"/>
        <v>0</v>
      </c>
      <c r="R288" s="200">
        <f t="shared" si="61"/>
        <v>0</v>
      </c>
      <c r="S288" s="200">
        <f t="shared" si="62"/>
        <v>0</v>
      </c>
      <c r="T288" s="187">
        <f t="shared" si="63"/>
        <v>0</v>
      </c>
    </row>
    <row r="289" spans="1:20" ht="13.9" x14ac:dyDescent="0.4">
      <c r="A289" s="12" t="str">
        <f>Buildings!A290</f>
        <v>Sidings &amp; Other</v>
      </c>
      <c r="B289" s="12">
        <f>Buildings!B290</f>
        <v>48</v>
      </c>
      <c r="C289" t="str">
        <f>Buildings!C290</f>
        <v>Kwinana FPA to Kwinana CBH</v>
      </c>
      <c r="D289" s="204">
        <f>'DORC build-up'!I233</f>
        <v>1</v>
      </c>
      <c r="E289" s="197">
        <v>0</v>
      </c>
      <c r="F289" s="197">
        <v>0</v>
      </c>
      <c r="G289" s="197">
        <v>0</v>
      </c>
      <c r="H289" s="197">
        <v>0</v>
      </c>
      <c r="I289" s="197">
        <v>0</v>
      </c>
      <c r="J289" s="269">
        <f t="shared" si="53"/>
        <v>246178.69250625002</v>
      </c>
      <c r="K289" s="269">
        <f t="shared" si="54"/>
        <v>185796.69688125001</v>
      </c>
      <c r="L289" s="269">
        <f t="shared" si="55"/>
        <v>106386.33875625</v>
      </c>
      <c r="M289" s="269">
        <f t="shared" si="56"/>
        <v>41287.493756250005</v>
      </c>
      <c r="N289" s="269">
        <f t="shared" si="57"/>
        <v>40309.832587500008</v>
      </c>
      <c r="O289" s="200">
        <f t="shared" si="58"/>
        <v>0</v>
      </c>
      <c r="P289" s="200">
        <f t="shared" si="59"/>
        <v>0</v>
      </c>
      <c r="Q289" s="200">
        <f t="shared" si="60"/>
        <v>0</v>
      </c>
      <c r="R289" s="200">
        <f t="shared" si="61"/>
        <v>0</v>
      </c>
      <c r="S289" s="200">
        <f t="shared" si="62"/>
        <v>0</v>
      </c>
      <c r="T289" s="187">
        <f t="shared" si="63"/>
        <v>0</v>
      </c>
    </row>
    <row r="290" spans="1:20" ht="5.0999999999999996" customHeight="1" x14ac:dyDescent="0.35"/>
    <row r="291" spans="1:20" ht="13.9" x14ac:dyDescent="0.4">
      <c r="A291" s="148"/>
      <c r="B291" s="148"/>
      <c r="C291" s="147" t="s">
        <v>57</v>
      </c>
      <c r="D291" s="148"/>
      <c r="E291" s="201">
        <f>E67</f>
        <v>18</v>
      </c>
      <c r="F291" s="201">
        <f>F67</f>
        <v>50</v>
      </c>
      <c r="G291" s="201">
        <f t="shared" ref="G291:T291" si="64">G67</f>
        <v>115</v>
      </c>
      <c r="H291" s="201">
        <f t="shared" si="64"/>
        <v>14</v>
      </c>
      <c r="I291" s="201">
        <f t="shared" si="64"/>
        <v>30</v>
      </c>
      <c r="J291" s="201">
        <f t="shared" si="64"/>
        <v>0</v>
      </c>
      <c r="K291" s="201">
        <f t="shared" si="64"/>
        <v>0</v>
      </c>
      <c r="L291" s="201">
        <f t="shared" si="64"/>
        <v>0</v>
      </c>
      <c r="M291" s="201">
        <f t="shared" si="64"/>
        <v>0</v>
      </c>
      <c r="N291" s="201">
        <f t="shared" si="64"/>
        <v>0</v>
      </c>
      <c r="O291" s="201">
        <f t="shared" si="64"/>
        <v>5588256.3198918756</v>
      </c>
      <c r="P291" s="201">
        <f t="shared" si="64"/>
        <v>11500815.536949378</v>
      </c>
      <c r="Q291" s="201">
        <f t="shared" si="64"/>
        <v>14819616.98874563</v>
      </c>
      <c r="R291" s="201">
        <f t="shared" si="64"/>
        <v>710144.89260750008</v>
      </c>
      <c r="S291" s="201">
        <f t="shared" si="64"/>
        <v>1604331.3369825005</v>
      </c>
      <c r="T291" s="201">
        <f t="shared" si="64"/>
        <v>34223165.075176895</v>
      </c>
    </row>
    <row r="292" spans="1:20" x14ac:dyDescent="0.35"/>
    <row r="293" spans="1:20" s="66" customFormat="1" ht="13.9" x14ac:dyDescent="0.4">
      <c r="A293" s="66" t="s">
        <v>73</v>
      </c>
    </row>
    <row r="294" spans="1:20" x14ac:dyDescent="0.35"/>
  </sheetData>
  <mergeCells count="1">
    <mergeCell ref="E11:G11"/>
  </mergeCells>
  <pageMargins left="0.7" right="0.7" top="0.75" bottom="0.75" header="0.3" footer="0.3"/>
  <headerFooter>
    <oddHeader>&amp;C&amp;"Aptos"&amp;10&amp;K000000 OFFICIAL&amp;1#_x000D_</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2ADE0-2E33-4C5E-8A0A-1E11305AC4A3}">
  <sheetPr>
    <tabColor theme="0" tint="-0.249977111117893"/>
  </sheetPr>
  <dimension ref="A1:F295"/>
  <sheetViews>
    <sheetView showGridLines="0" zoomScaleNormal="100" workbookViewId="0"/>
  </sheetViews>
  <sheetFormatPr defaultColWidth="9" defaultRowHeight="13.5" zeroHeight="1" outlineLevelRow="1" x14ac:dyDescent="0.35"/>
  <cols>
    <col min="1" max="1" width="15.75" customWidth="1"/>
    <col min="2" max="2" width="14.5" customWidth="1"/>
    <col min="3" max="3" width="50.375" customWidth="1"/>
    <col min="4" max="4" width="13" customWidth="1"/>
    <col min="5" max="6" width="16.625" customWidth="1"/>
    <col min="7" max="7" width="1.625" customWidth="1"/>
    <col min="8" max="8" width="13" customWidth="1"/>
    <col min="9" max="9" width="15.375" customWidth="1"/>
    <col min="10" max="10" width="11" customWidth="1"/>
    <col min="11" max="11" width="14" customWidth="1"/>
    <col min="12" max="12" width="13.5" customWidth="1"/>
    <col min="13" max="13" width="13" customWidth="1"/>
    <col min="14" max="16" width="14" customWidth="1"/>
    <col min="17" max="17" width="15.75" customWidth="1"/>
  </cols>
  <sheetData>
    <row r="1" spans="1:6" ht="17.649999999999999" x14ac:dyDescent="0.5">
      <c r="A1" s="126" t="str">
        <f>'DORC build-up'!A1</f>
        <v>Economic Regulation Authority</v>
      </c>
    </row>
    <row r="2" spans="1:6" ht="17.649999999999999" x14ac:dyDescent="0.5">
      <c r="A2" s="126" t="str">
        <f>'DORC build-up'!A2</f>
        <v>ARC Depreciated Optimised Replacement Cost</v>
      </c>
    </row>
    <row r="3" spans="1:6" ht="17.649999999999999" x14ac:dyDescent="0.5">
      <c r="A3" s="126" t="str">
        <f>'DORC build-up'!A3</f>
        <v>Dec 2024 $</v>
      </c>
    </row>
    <row r="4" spans="1:6" x14ac:dyDescent="0.35"/>
    <row r="5" spans="1:6" ht="15" x14ac:dyDescent="0.4">
      <c r="C5" s="23" t="s">
        <v>807</v>
      </c>
      <c r="D5" s="170">
        <f>E68</f>
        <v>61757634.809999987</v>
      </c>
      <c r="E5" s="25"/>
    </row>
    <row r="6" spans="1:6" ht="5.0999999999999996" customHeight="1" x14ac:dyDescent="0.35">
      <c r="D6" s="26"/>
    </row>
    <row r="7" spans="1:6" ht="55.5" hidden="1" outlineLevel="1" x14ac:dyDescent="0.5">
      <c r="A7" s="18"/>
      <c r="C7" s="1" t="s">
        <v>808</v>
      </c>
      <c r="D7" s="1" t="s">
        <v>809</v>
      </c>
      <c r="E7" s="1" t="s">
        <v>810</v>
      </c>
      <c r="F7" s="1" t="s">
        <v>758</v>
      </c>
    </row>
    <row r="8" spans="1:6" ht="17.649999999999999" hidden="1" outlineLevel="1" x14ac:dyDescent="0.5">
      <c r="A8" s="18"/>
      <c r="C8" s="52" t="s">
        <v>811</v>
      </c>
      <c r="D8" s="197">
        <v>153</v>
      </c>
      <c r="E8" s="269">
        <f>F8/D8</f>
        <v>49861.405294117649</v>
      </c>
      <c r="F8" s="188">
        <v>7628795.0099999998</v>
      </c>
    </row>
    <row r="9" spans="1:6" ht="17.649999999999999" hidden="1" outlineLevel="1" x14ac:dyDescent="0.5">
      <c r="A9" s="18"/>
      <c r="C9" s="50" t="s">
        <v>812</v>
      </c>
      <c r="D9" s="197">
        <v>75</v>
      </c>
      <c r="E9" s="269">
        <f t="shared" ref="E9:E20" si="0">F9/D9</f>
        <v>154296.46173333333</v>
      </c>
      <c r="F9" s="188">
        <v>11572234.630000001</v>
      </c>
    </row>
    <row r="10" spans="1:6" ht="17.649999999999999" hidden="1" outlineLevel="1" x14ac:dyDescent="0.5">
      <c r="A10" s="18"/>
      <c r="C10" s="50" t="s">
        <v>813</v>
      </c>
      <c r="D10" s="197">
        <v>47</v>
      </c>
      <c r="E10" s="269">
        <f t="shared" si="0"/>
        <v>53674.422340425532</v>
      </c>
      <c r="F10" s="188">
        <v>2522697.85</v>
      </c>
    </row>
    <row r="11" spans="1:6" ht="17.649999999999999" hidden="1" outlineLevel="1" x14ac:dyDescent="0.5">
      <c r="A11" s="18"/>
      <c r="C11" s="50" t="s">
        <v>814</v>
      </c>
      <c r="D11" s="197">
        <v>107</v>
      </c>
      <c r="E11" s="269">
        <f t="shared" si="0"/>
        <v>161905.6758878504</v>
      </c>
      <c r="F11" s="188">
        <v>17323907.319999993</v>
      </c>
    </row>
    <row r="12" spans="1:6" ht="17.649999999999999" hidden="1" outlineLevel="1" x14ac:dyDescent="0.5">
      <c r="A12" s="18"/>
      <c r="C12" s="50" t="s">
        <v>815</v>
      </c>
      <c r="D12" s="197">
        <v>14</v>
      </c>
      <c r="E12" s="269">
        <f t="shared" si="0"/>
        <v>22500</v>
      </c>
      <c r="F12" s="188">
        <v>315000</v>
      </c>
    </row>
    <row r="13" spans="1:6" ht="17.649999999999999" hidden="1" outlineLevel="1" x14ac:dyDescent="0.5">
      <c r="A13" s="18"/>
      <c r="C13" s="50" t="s">
        <v>816</v>
      </c>
      <c r="D13" s="197">
        <v>33</v>
      </c>
      <c r="E13" s="269">
        <f t="shared" si="0"/>
        <v>160000</v>
      </c>
      <c r="F13" s="188">
        <v>5280000</v>
      </c>
    </row>
    <row r="14" spans="1:6" ht="17.649999999999999" hidden="1" outlineLevel="1" x14ac:dyDescent="0.5">
      <c r="A14" s="18"/>
      <c r="C14" s="50" t="s">
        <v>817</v>
      </c>
      <c r="D14" s="197">
        <v>321</v>
      </c>
      <c r="E14" s="269">
        <f t="shared" si="0"/>
        <v>4971.9626168224295</v>
      </c>
      <c r="F14" s="188">
        <v>1596000</v>
      </c>
    </row>
    <row r="15" spans="1:6" ht="17.649999999999999" hidden="1" outlineLevel="1" x14ac:dyDescent="0.5">
      <c r="A15" s="18"/>
      <c r="C15" s="50" t="s">
        <v>818</v>
      </c>
      <c r="D15" s="197">
        <v>40</v>
      </c>
      <c r="E15" s="269">
        <f t="shared" si="0"/>
        <v>15125</v>
      </c>
      <c r="F15" s="188">
        <v>605000</v>
      </c>
    </row>
    <row r="16" spans="1:6" ht="17.649999999999999" hidden="1" outlineLevel="1" x14ac:dyDescent="0.5">
      <c r="A16" s="18"/>
      <c r="C16" s="50" t="s">
        <v>819</v>
      </c>
      <c r="D16" s="197">
        <v>11</v>
      </c>
      <c r="E16" s="269">
        <f t="shared" si="0"/>
        <v>5000</v>
      </c>
      <c r="F16" s="188">
        <v>55000</v>
      </c>
    </row>
    <row r="17" spans="1:6" ht="17.649999999999999" hidden="1" outlineLevel="1" x14ac:dyDescent="0.5">
      <c r="A17" s="18"/>
      <c r="C17" s="50" t="s">
        <v>820</v>
      </c>
      <c r="D17" s="197">
        <v>120</v>
      </c>
      <c r="E17" s="269">
        <f t="shared" si="0"/>
        <v>39183.333333333336</v>
      </c>
      <c r="F17" s="188">
        <v>4702000</v>
      </c>
    </row>
    <row r="18" spans="1:6" ht="17.649999999999999" hidden="1" outlineLevel="1" x14ac:dyDescent="0.5">
      <c r="A18" s="18"/>
      <c r="C18" s="50" t="s">
        <v>821</v>
      </c>
      <c r="D18" s="197">
        <v>7</v>
      </c>
      <c r="E18" s="269">
        <f t="shared" si="0"/>
        <v>1000</v>
      </c>
      <c r="F18" s="188">
        <v>7000</v>
      </c>
    </row>
    <row r="19" spans="1:6" ht="17.649999999999999" hidden="1" outlineLevel="1" x14ac:dyDescent="0.5">
      <c r="A19" s="18"/>
      <c r="C19" s="50" t="s">
        <v>822</v>
      </c>
      <c r="D19" s="197">
        <v>1</v>
      </c>
      <c r="E19" s="269">
        <f t="shared" si="0"/>
        <v>150000</v>
      </c>
      <c r="F19" s="188">
        <v>150000</v>
      </c>
    </row>
    <row r="20" spans="1:6" hidden="1" outlineLevel="1" x14ac:dyDescent="0.35">
      <c r="C20" s="50" t="s">
        <v>823</v>
      </c>
      <c r="D20" s="197">
        <v>1</v>
      </c>
      <c r="E20" s="269">
        <f t="shared" si="0"/>
        <v>10000000</v>
      </c>
      <c r="F20" s="188">
        <v>10000000</v>
      </c>
    </row>
    <row r="21" spans="1:6" ht="13.9" hidden="1" outlineLevel="1" x14ac:dyDescent="0.4">
      <c r="C21" s="51"/>
      <c r="D21" s="53"/>
      <c r="E21" s="43"/>
      <c r="F21" s="167">
        <f>SUM(F8:F20)</f>
        <v>61757634.809999995</v>
      </c>
    </row>
    <row r="22" spans="1:6" hidden="1" outlineLevel="1" x14ac:dyDescent="0.35"/>
    <row r="23" spans="1:6" hidden="1" outlineLevel="1" x14ac:dyDescent="0.35"/>
    <row r="24" spans="1:6" hidden="1" outlineLevel="1" x14ac:dyDescent="0.35"/>
    <row r="25" spans="1:6" hidden="1" outlineLevel="1" x14ac:dyDescent="0.35"/>
    <row r="26" spans="1:6" hidden="1" outlineLevel="1" x14ac:dyDescent="0.35"/>
    <row r="27" spans="1:6" hidden="1" outlineLevel="1" x14ac:dyDescent="0.35"/>
    <row r="28" spans="1:6" hidden="1" outlineLevel="1" x14ac:dyDescent="0.35"/>
    <row r="29" spans="1:6" hidden="1" outlineLevel="1" x14ac:dyDescent="0.35"/>
    <row r="30" spans="1:6" hidden="1" outlineLevel="1" x14ac:dyDescent="0.35"/>
    <row r="31" spans="1:6" hidden="1" outlineLevel="1" x14ac:dyDescent="0.35"/>
    <row r="32" spans="1:6"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idden="1" outlineLevel="1" x14ac:dyDescent="0.35"/>
    <row r="65" spans="1:5" ht="5.0999999999999996" customHeight="1" collapsed="1" x14ac:dyDescent="0.35"/>
    <row r="66" spans="1:5" ht="30" customHeight="1" x14ac:dyDescent="0.35">
      <c r="A66" s="1" t="str">
        <f>'Ped Cross'!A65</f>
        <v>Network Group</v>
      </c>
      <c r="B66" s="1" t="str">
        <f>'Ped Cross'!B65</f>
        <v>Route Number</v>
      </c>
      <c r="C66" s="1" t="s">
        <v>81</v>
      </c>
      <c r="D66" s="1" t="s">
        <v>769</v>
      </c>
      <c r="E66" s="1" t="s">
        <v>405</v>
      </c>
    </row>
    <row r="67" spans="1:5" ht="5.0999999999999996" customHeight="1" x14ac:dyDescent="0.35"/>
    <row r="68" spans="1:5" ht="13.9" x14ac:dyDescent="0.4">
      <c r="A68" s="30"/>
      <c r="B68" s="30"/>
      <c r="C68" s="13" t="s">
        <v>57</v>
      </c>
      <c r="D68" s="222">
        <f>SUM(D70:D290)</f>
        <v>4376.88652</v>
      </c>
      <c r="E68" s="215">
        <f>SUM(E70:E290)</f>
        <v>61757634.809999987</v>
      </c>
    </row>
    <row r="69" spans="1:5" ht="5.0999999999999996" customHeight="1" x14ac:dyDescent="0.35"/>
    <row r="70" spans="1:5" ht="13.9" x14ac:dyDescent="0.4">
      <c r="A70" s="58" t="str">
        <f>'Ped Cross'!A69</f>
        <v>EGR</v>
      </c>
      <c r="B70" s="12">
        <f>'Ped Cross'!B69</f>
        <v>1</v>
      </c>
      <c r="C70" t="str">
        <f>'Ped Cross'!C69</f>
        <v>Avon Yard to West Merredin</v>
      </c>
      <c r="D70" s="232">
        <f>IF(A70="Non-operational",0,CRC!F13)</f>
        <v>181.9222</v>
      </c>
      <c r="E70" s="187">
        <f t="shared" ref="E70:E133" si="1">F$21*D70/D$68</f>
        <v>2566912.5164871267</v>
      </c>
    </row>
    <row r="71" spans="1:5" ht="13.9" x14ac:dyDescent="0.4">
      <c r="A71" s="58" t="str">
        <f>'Ped Cross'!A70</f>
        <v>EGR</v>
      </c>
      <c r="B71" s="12">
        <f>'Ped Cross'!B70</f>
        <v>1</v>
      </c>
      <c r="C71" t="str">
        <f>'Ped Cross'!C70</f>
        <v>West Merredin</v>
      </c>
      <c r="D71" s="232">
        <f>IF(A71="Non-operational",0,CRC!F14)</f>
        <v>4.5090000000000003</v>
      </c>
      <c r="E71" s="187">
        <f t="shared" si="1"/>
        <v>63621.748950048175</v>
      </c>
    </row>
    <row r="72" spans="1:5" ht="13.9" x14ac:dyDescent="0.4">
      <c r="A72" s="58" t="str">
        <f>'Ped Cross'!A71</f>
        <v>EGR</v>
      </c>
      <c r="B72" s="12">
        <f>'Ped Cross'!B71</f>
        <v>1</v>
      </c>
      <c r="C72" t="str">
        <f>'Ped Cross'!C71</f>
        <v>West Merredin to Merredin</v>
      </c>
      <c r="D72" s="232">
        <f>IF(A72="Non-operational",0,CRC!F15)</f>
        <v>2.5297999999999998</v>
      </c>
      <c r="E72" s="187">
        <f t="shared" si="1"/>
        <v>35695.342757558625</v>
      </c>
    </row>
    <row r="73" spans="1:5" ht="13.9" x14ac:dyDescent="0.4">
      <c r="A73" s="58" t="str">
        <f>'Ped Cross'!A72</f>
        <v>EGR</v>
      </c>
      <c r="B73" s="12">
        <f>'Ped Cross'!B72</f>
        <v>1</v>
      </c>
      <c r="C73" t="str">
        <f>'Ped Cross'!C72</f>
        <v>Merredin</v>
      </c>
      <c r="D73" s="232">
        <f>IF(A73="Non-operational",0,CRC!F16)</f>
        <v>3.6720000000000002</v>
      </c>
      <c r="E73" s="187">
        <f t="shared" si="1"/>
        <v>51811.723695847613</v>
      </c>
    </row>
    <row r="74" spans="1:5" ht="13.9" x14ac:dyDescent="0.4">
      <c r="A74" s="58" t="str">
        <f>'Ped Cross'!A73</f>
        <v>EGR</v>
      </c>
      <c r="B74" s="12">
        <f>'Ped Cross'!B73</f>
        <v>1</v>
      </c>
      <c r="C74" t="str">
        <f>'Ped Cross'!C73</f>
        <v>Merredin to Southern Cross</v>
      </c>
      <c r="D74" s="232">
        <f>IF(A74="Non-operational",0,CRC!F17)</f>
        <v>131.96799999999999</v>
      </c>
      <c r="E74" s="187">
        <f t="shared" si="1"/>
        <v>1862061.4250254948</v>
      </c>
    </row>
    <row r="75" spans="1:5" ht="13.9" x14ac:dyDescent="0.4">
      <c r="A75" s="58" t="str">
        <f>'Ped Cross'!A74</f>
        <v>EGR</v>
      </c>
      <c r="B75" s="12">
        <f>'Ped Cross'!B74</f>
        <v>1</v>
      </c>
      <c r="C75" t="str">
        <f>'Ped Cross'!C74</f>
        <v>Southern Cross</v>
      </c>
      <c r="D75" s="232">
        <f>IF(A75="Non-operational",0,CRC!F18)</f>
        <v>0</v>
      </c>
      <c r="E75" s="187">
        <f t="shared" si="1"/>
        <v>0</v>
      </c>
    </row>
    <row r="76" spans="1:5" ht="13.9" x14ac:dyDescent="0.4">
      <c r="A76" s="58" t="str">
        <f>'Ped Cross'!A75</f>
        <v>EGR</v>
      </c>
      <c r="B76" s="12">
        <f>'Ped Cross'!B75</f>
        <v>1</v>
      </c>
      <c r="C76" t="str">
        <f>'Ped Cross'!C75</f>
        <v>Southern Cross to Koolyanobbing East</v>
      </c>
      <c r="D76" s="232">
        <f>IF(A76="Non-operational",0,CRC!F19)</f>
        <v>60.7363</v>
      </c>
      <c r="E76" s="187">
        <f t="shared" si="1"/>
        <v>856985.94605340669</v>
      </c>
    </row>
    <row r="77" spans="1:5" ht="13.9" x14ac:dyDescent="0.4">
      <c r="A77" s="58" t="str">
        <f>'Ped Cross'!A76</f>
        <v>EGR</v>
      </c>
      <c r="B77" s="12">
        <f>'Ped Cross'!B76</f>
        <v>1</v>
      </c>
      <c r="C77" t="str">
        <f>'Ped Cross'!C76</f>
        <v>Koolyanobbing East to Mount Walton</v>
      </c>
      <c r="D77" s="232">
        <f>IF(A77="Non-operational",0,CRC!F20)</f>
        <v>85.379300000000001</v>
      </c>
      <c r="E77" s="187">
        <f t="shared" si="1"/>
        <v>1204697.3586451204</v>
      </c>
    </row>
    <row r="78" spans="1:5" ht="13.9" x14ac:dyDescent="0.4">
      <c r="A78" s="58" t="str">
        <f>'Ped Cross'!A77</f>
        <v>EGR</v>
      </c>
      <c r="B78" s="12">
        <f>'Ped Cross'!B77</f>
        <v>1</v>
      </c>
      <c r="C78" t="str">
        <f>'Ped Cross'!C77</f>
        <v>Mount Walton to West Kalgoorlie West</v>
      </c>
      <c r="D78" s="232">
        <f>IF(A78="Non-operational",0,CRC!F21)</f>
        <v>115.663</v>
      </c>
      <c r="E78" s="187">
        <f t="shared" si="1"/>
        <v>1631998.7466864982</v>
      </c>
    </row>
    <row r="79" spans="1:5" ht="13.9" x14ac:dyDescent="0.4">
      <c r="A79" s="58" t="str">
        <f>'Ped Cross'!A78</f>
        <v>EGR</v>
      </c>
      <c r="B79" s="12">
        <f>'Ped Cross'!B78</f>
        <v>1</v>
      </c>
      <c r="C79" t="str">
        <f>'Ped Cross'!C78</f>
        <v>West Kalgoorlie West to West Kalgoorlie</v>
      </c>
      <c r="D79" s="232">
        <f>IF(A79="Non-operational",0,CRC!F22)</f>
        <v>7.9610000000000003</v>
      </c>
      <c r="E79" s="187">
        <f t="shared" si="1"/>
        <v>112329.28440703781</v>
      </c>
    </row>
    <row r="80" spans="1:5" ht="13.9" x14ac:dyDescent="0.4">
      <c r="A80" s="58" t="str">
        <f>'Ped Cross'!A79</f>
        <v>EGR</v>
      </c>
      <c r="B80" s="12">
        <f>'Ped Cross'!B79</f>
        <v>1</v>
      </c>
      <c r="C80" t="str">
        <f>'Ped Cross'!C79</f>
        <v>West Kalgoorlie</v>
      </c>
      <c r="D80" s="232">
        <f>IF(A80="Non-operational",0,CRC!F23)</f>
        <v>3.214</v>
      </c>
      <c r="E80" s="187">
        <f t="shared" si="1"/>
        <v>45349.36818040692</v>
      </c>
    </row>
    <row r="81" spans="1:5" ht="13.9" x14ac:dyDescent="0.4">
      <c r="A81" s="58" t="str">
        <f>'Ped Cross'!A80</f>
        <v>EGR</v>
      </c>
      <c r="B81" s="12">
        <f>'Ped Cross'!B80</f>
        <v>1</v>
      </c>
      <c r="C81" t="str">
        <f>'Ped Cross'!C80</f>
        <v>West Kalgoorlie to Kalgoorlie</v>
      </c>
      <c r="D81" s="232">
        <f>IF(A81="Non-operational",0,CRC!F24)</f>
        <v>4.9400000000000004</v>
      </c>
      <c r="E81" s="187">
        <f t="shared" si="1"/>
        <v>69703.135908901735</v>
      </c>
    </row>
    <row r="82" spans="1:5" ht="13.9" x14ac:dyDescent="0.4">
      <c r="A82" s="58" t="str">
        <f>'Ped Cross'!A81</f>
        <v>EGR</v>
      </c>
      <c r="B82" s="12">
        <f>'Ped Cross'!B81</f>
        <v>1</v>
      </c>
      <c r="C82" t="str">
        <f>'Ped Cross'!C81</f>
        <v>Kalgoorlie</v>
      </c>
      <c r="D82" s="232">
        <f>IF(A82="Non-operational",0,CRC!F25)</f>
        <v>1.0149999999999999</v>
      </c>
      <c r="E82" s="187">
        <f t="shared" si="1"/>
        <v>14321.595738367461</v>
      </c>
    </row>
    <row r="83" spans="1:5" ht="13.9" x14ac:dyDescent="0.4">
      <c r="A83" s="58" t="str">
        <f>'Ped Cross'!A82</f>
        <v>EGR</v>
      </c>
      <c r="B83" s="12">
        <f>'Ped Cross'!B82</f>
        <v>1</v>
      </c>
      <c r="C83" t="str">
        <f>'Ped Cross'!C82</f>
        <v>Kalgoorlie to Parkeston (border)</v>
      </c>
      <c r="D83" s="232">
        <f>IF(A83="Non-operational",0,CRC!F26)</f>
        <v>0.495</v>
      </c>
      <c r="E83" s="187">
        <f t="shared" si="1"/>
        <v>6984.423537430438</v>
      </c>
    </row>
    <row r="84" spans="1:5" ht="13.9" x14ac:dyDescent="0.4">
      <c r="A84" s="58" t="str">
        <f>'Ped Cross'!A83</f>
        <v>Metro</v>
      </c>
      <c r="B84" s="12">
        <f>'Ped Cross'!B83</f>
        <v>2</v>
      </c>
      <c r="C84" t="str">
        <f>'Ped Cross'!C83</f>
        <v>Forrestfield South to Kewdale</v>
      </c>
      <c r="D84" s="232">
        <f>IF(A84="Non-operational",0,CRC!F27)</f>
        <v>3.0670000000000002</v>
      </c>
      <c r="E84" s="187">
        <f t="shared" si="1"/>
        <v>43275.206038988188</v>
      </c>
    </row>
    <row r="85" spans="1:5" ht="13.9" x14ac:dyDescent="0.4">
      <c r="A85" s="58" t="str">
        <f>'Ped Cross'!A84</f>
        <v>LBL</v>
      </c>
      <c r="B85" s="12">
        <f>'Ped Cross'!B84</f>
        <v>3</v>
      </c>
      <c r="C85" t="str">
        <f>'Ped Cross'!C84</f>
        <v>Kalgoorlie to Menzies</v>
      </c>
      <c r="D85" s="232">
        <f>IF(A85="Non-operational",0,CRC!F28)</f>
        <v>131.691</v>
      </c>
      <c r="E85" s="187">
        <f t="shared" si="1"/>
        <v>1858152.9698338418</v>
      </c>
    </row>
    <row r="86" spans="1:5" ht="13.9" x14ac:dyDescent="0.4">
      <c r="A86" s="58" t="str">
        <f>'Ped Cross'!A85</f>
        <v>LBL</v>
      </c>
      <c r="B86" s="12">
        <f>'Ped Cross'!B85</f>
        <v>3</v>
      </c>
      <c r="C86" t="str">
        <f>'Ped Cross'!C85</f>
        <v>Menzies</v>
      </c>
      <c r="D86" s="232">
        <f>IF(A86="Non-operational",0,CRC!F29)</f>
        <v>0</v>
      </c>
      <c r="E86" s="187">
        <f t="shared" si="1"/>
        <v>0</v>
      </c>
    </row>
    <row r="87" spans="1:5" ht="13.9" x14ac:dyDescent="0.4">
      <c r="A87" s="58" t="str">
        <f>'Ped Cross'!A86</f>
        <v>LBL</v>
      </c>
      <c r="B87" s="12">
        <f>'Ped Cross'!B86</f>
        <v>3</v>
      </c>
      <c r="C87" t="str">
        <f>'Ped Cross'!C86</f>
        <v>Menzies to Malcolm</v>
      </c>
      <c r="D87" s="232">
        <f>IF(A87="Non-operational",0,CRC!F30)</f>
        <v>106.578</v>
      </c>
      <c r="E87" s="187">
        <f t="shared" si="1"/>
        <v>1503809.8823682044</v>
      </c>
    </row>
    <row r="88" spans="1:5" ht="13.9" x14ac:dyDescent="0.4">
      <c r="A88" s="58" t="str">
        <f>'Ped Cross'!A87</f>
        <v>LBL</v>
      </c>
      <c r="B88" s="12">
        <f>'Ped Cross'!B87</f>
        <v>3</v>
      </c>
      <c r="C88" t="str">
        <f>'Ped Cross'!C87</f>
        <v>Malcolm</v>
      </c>
      <c r="D88" s="232">
        <f>IF(A88="Non-operational",0,CRC!F31)</f>
        <v>0</v>
      </c>
      <c r="E88" s="187">
        <f t="shared" si="1"/>
        <v>0</v>
      </c>
    </row>
    <row r="89" spans="1:5" ht="13.9" x14ac:dyDescent="0.4">
      <c r="A89" s="58" t="str">
        <f>'Ped Cross'!A88</f>
        <v>LBL</v>
      </c>
      <c r="B89" s="12">
        <f>'Ped Cross'!B88</f>
        <v>3</v>
      </c>
      <c r="C89" t="str">
        <f>'Ped Cross'!C88</f>
        <v>Malcolm to Leonora</v>
      </c>
      <c r="D89" s="232">
        <f>IF(A89="Non-operational",0,CRC!F32)</f>
        <v>25.134</v>
      </c>
      <c r="E89" s="187">
        <f t="shared" si="1"/>
        <v>354639.39634298306</v>
      </c>
    </row>
    <row r="90" spans="1:5" ht="13.9" x14ac:dyDescent="0.4">
      <c r="A90" s="58" t="str">
        <f>'Ped Cross'!A89</f>
        <v>LBL</v>
      </c>
      <c r="B90" s="12">
        <f>'Ped Cross'!B89</f>
        <v>3</v>
      </c>
      <c r="C90" t="str">
        <f>'Ped Cross'!C89</f>
        <v>Leonora</v>
      </c>
      <c r="D90" s="232">
        <f>IF(A90="Non-operational",0,CRC!F33)</f>
        <v>2.25</v>
      </c>
      <c r="E90" s="187">
        <f t="shared" si="1"/>
        <v>31747.379715592899</v>
      </c>
    </row>
    <row r="91" spans="1:5" ht="13.9" x14ac:dyDescent="0.4">
      <c r="A91" s="58" t="str">
        <f>'Ped Cross'!A90</f>
        <v>EBL</v>
      </c>
      <c r="B91" s="12">
        <f>'Ped Cross'!B90</f>
        <v>4</v>
      </c>
      <c r="C91" t="str">
        <f>'Ped Cross'!C90</f>
        <v>West Kalgoorlie West to West Kalgoorlie South</v>
      </c>
      <c r="D91" s="232">
        <f>IF(A91="Non-operational",0,CRC!F34)</f>
        <v>2.0649999999999999</v>
      </c>
      <c r="E91" s="187">
        <f t="shared" si="1"/>
        <v>29137.03960564415</v>
      </c>
    </row>
    <row r="92" spans="1:5" ht="13.9" x14ac:dyDescent="0.4">
      <c r="A92" s="58" t="str">
        <f>'Ped Cross'!A91</f>
        <v>EBL</v>
      </c>
      <c r="B92" s="12">
        <f>'Ped Cross'!B91</f>
        <v>4</v>
      </c>
      <c r="C92" t="str">
        <f>'Ped Cross'!C91</f>
        <v>West Kalgoorlie to West Kalgoorlie South</v>
      </c>
      <c r="D92" s="232">
        <f>IF(A92="Non-operational",0,CRC!F35)</f>
        <v>2.68</v>
      </c>
      <c r="E92" s="187">
        <f t="shared" si="1"/>
        <v>37814.656727906215</v>
      </c>
    </row>
    <row r="93" spans="1:5" ht="13.9" x14ac:dyDescent="0.4">
      <c r="A93" s="58" t="str">
        <f>'Ped Cross'!A92</f>
        <v>EBL</v>
      </c>
      <c r="B93" s="12">
        <f>'Ped Cross'!B92</f>
        <v>5</v>
      </c>
      <c r="C93" t="str">
        <f>'Ped Cross'!C92</f>
        <v>West Kalgoorlie South to Hampton Terminal</v>
      </c>
      <c r="D93" s="232">
        <f>IF(A93="Non-operational",0,CRC!F36)</f>
        <v>11.84857</v>
      </c>
      <c r="E93" s="187">
        <f t="shared" si="1"/>
        <v>167182.68927857</v>
      </c>
    </row>
    <row r="94" spans="1:5" ht="13.9" x14ac:dyDescent="0.4">
      <c r="A94" s="58" t="str">
        <f>'Ped Cross'!A93</f>
        <v>EBL</v>
      </c>
      <c r="B94" s="12">
        <f>'Ped Cross'!B93</f>
        <v>5</v>
      </c>
      <c r="C94" t="str">
        <f>'Ped Cross'!C93</f>
        <v>Hampton Terminal</v>
      </c>
      <c r="D94" s="232">
        <f>IF(A94="Non-operational",0,CRC!F37)</f>
        <v>0.751</v>
      </c>
      <c r="E94" s="187">
        <f t="shared" si="1"/>
        <v>10596.569851737895</v>
      </c>
    </row>
    <row r="95" spans="1:5" ht="13.9" x14ac:dyDescent="0.4">
      <c r="A95" s="58" t="str">
        <f>'Ped Cross'!A94</f>
        <v>EBL</v>
      </c>
      <c r="B95" s="12">
        <f>'Ped Cross'!B94</f>
        <v>5</v>
      </c>
      <c r="C95" t="str">
        <f>'Ped Cross'!C94</f>
        <v>Hampton Terminal to Hampton</v>
      </c>
      <c r="D95" s="232">
        <f>IF(A95="Non-operational",0,CRC!F38)</f>
        <v>4.9320000000000004</v>
      </c>
      <c r="E95" s="187">
        <f t="shared" si="1"/>
        <v>69590.256336579638</v>
      </c>
    </row>
    <row r="96" spans="1:5" ht="13.9" x14ac:dyDescent="0.4">
      <c r="A96" s="58" t="str">
        <f>'Ped Cross'!A95</f>
        <v>EBL</v>
      </c>
      <c r="B96" s="12">
        <f>'Ped Cross'!B95</f>
        <v>5</v>
      </c>
      <c r="C96" t="str">
        <f>'Ped Cross'!C95</f>
        <v>Hampton</v>
      </c>
      <c r="D96" s="232">
        <f>IF(A96="Non-operational",0,CRC!F39)</f>
        <v>0</v>
      </c>
      <c r="E96" s="187">
        <f t="shared" si="1"/>
        <v>0</v>
      </c>
    </row>
    <row r="97" spans="1:5" ht="13.9" x14ac:dyDescent="0.4">
      <c r="A97" s="58" t="str">
        <f>'Ped Cross'!A96</f>
        <v>EBL</v>
      </c>
      <c r="B97" s="12">
        <f>'Ped Cross'!B96</f>
        <v>5</v>
      </c>
      <c r="C97" t="str">
        <f>'Ped Cross'!C96</f>
        <v>Hampton to Kambalda</v>
      </c>
      <c r="D97" s="232">
        <f>IF(A97="Non-operational",0,CRC!F40)</f>
        <v>39.442999999999998</v>
      </c>
      <c r="E97" s="187">
        <f t="shared" si="1"/>
        <v>556538.62138761359</v>
      </c>
    </row>
    <row r="98" spans="1:5" ht="13.9" x14ac:dyDescent="0.4">
      <c r="A98" s="58" t="str">
        <f>'Ped Cross'!A97</f>
        <v>EBL</v>
      </c>
      <c r="B98" s="12">
        <f>'Ped Cross'!B97</f>
        <v>5</v>
      </c>
      <c r="C98" t="str">
        <f>'Ped Cross'!C97</f>
        <v>Kambalda to Salmon Gums</v>
      </c>
      <c r="D98" s="232">
        <f>IF(A98="Non-operational",0,CRC!F41)</f>
        <v>234.959</v>
      </c>
      <c r="E98" s="187">
        <f t="shared" si="1"/>
        <v>3315258.9291537739</v>
      </c>
    </row>
    <row r="99" spans="1:5" ht="13.9" x14ac:dyDescent="0.4">
      <c r="A99" s="58" t="str">
        <f>'Ped Cross'!A98</f>
        <v>EBL</v>
      </c>
      <c r="B99" s="12">
        <f>'Ped Cross'!B98</f>
        <v>5</v>
      </c>
      <c r="C99" t="str">
        <f>'Ped Cross'!C98</f>
        <v>Salmon Gums to Esperance</v>
      </c>
      <c r="D99" s="232">
        <f>IF(A99="Non-operational",0,CRC!F42)</f>
        <v>108.51300000000001</v>
      </c>
      <c r="E99" s="187">
        <f t="shared" si="1"/>
        <v>1531112.6289236143</v>
      </c>
    </row>
    <row r="100" spans="1:5" ht="13.9" x14ac:dyDescent="0.4">
      <c r="A100" s="58" t="str">
        <f>'Ped Cross'!A99</f>
        <v>EBL</v>
      </c>
      <c r="B100" s="12">
        <f>'Ped Cross'!B99</f>
        <v>5</v>
      </c>
      <c r="C100" t="str">
        <f>'Ped Cross'!C99</f>
        <v>Esperance</v>
      </c>
      <c r="D100" s="232">
        <f>IF(A100="Non-operational",0,CRC!F43)</f>
        <v>0</v>
      </c>
      <c r="E100" s="187">
        <f t="shared" si="1"/>
        <v>0</v>
      </c>
    </row>
    <row r="101" spans="1:5" ht="13.9" x14ac:dyDescent="0.4">
      <c r="A101" s="58" t="str">
        <f>'Ped Cross'!A100</f>
        <v>EBL</v>
      </c>
      <c r="B101" s="12">
        <f>'Ped Cross'!B100</f>
        <v>5</v>
      </c>
      <c r="C101" t="str">
        <f>'Ped Cross'!C100</f>
        <v>Esperance to Esperance Wharf</v>
      </c>
      <c r="D101" s="232">
        <f>IF(A101="Non-operational",0,CRC!F44)</f>
        <v>9.0869999999999997</v>
      </c>
      <c r="E101" s="187">
        <f t="shared" si="1"/>
        <v>128217.08421137452</v>
      </c>
    </row>
    <row r="102" spans="1:5" ht="13.9" x14ac:dyDescent="0.4">
      <c r="A102" s="58" t="str">
        <f>'Ped Cross'!A101</f>
        <v>EBL</v>
      </c>
      <c r="B102" s="12">
        <f>'Ped Cross'!B101</f>
        <v>5</v>
      </c>
      <c r="C102" t="str">
        <f>'Ped Cross'!C101</f>
        <v>Esperance Wharf</v>
      </c>
      <c r="D102" s="232">
        <f>IF(A102="Non-operational",0,CRC!F45)</f>
        <v>1.7230000000000001</v>
      </c>
      <c r="E102" s="187">
        <f t="shared" si="1"/>
        <v>24311.437888874028</v>
      </c>
    </row>
    <row r="103" spans="1:5" ht="13.9" x14ac:dyDescent="0.4">
      <c r="A103" s="58" t="str">
        <f>'Ped Cross'!A102</f>
        <v>EBL</v>
      </c>
      <c r="B103" s="12">
        <f>'Ped Cross'!B102</f>
        <v>6</v>
      </c>
      <c r="C103" t="str">
        <f>'Ped Cross'!C102</f>
        <v>Kambalda to Redmine</v>
      </c>
      <c r="D103" s="232">
        <f>IF(A103="Non-operational",0,CRC!F46)</f>
        <v>6.4109999999999996</v>
      </c>
      <c r="E103" s="187">
        <f t="shared" si="1"/>
        <v>90458.867269629365</v>
      </c>
    </row>
    <row r="104" spans="1:5" ht="13.9" x14ac:dyDescent="0.4">
      <c r="A104" s="58" t="str">
        <f>'Ped Cross'!A103</f>
        <v>Sidings &amp; Other</v>
      </c>
      <c r="B104" s="12">
        <f>'Ped Cross'!B103</f>
        <v>7</v>
      </c>
      <c r="C104" t="str">
        <f>'Ped Cross'!C103</f>
        <v>Cockburn North to Robb Jetty (SG)</v>
      </c>
      <c r="D104" s="232">
        <f>IF(A104="Non-operational",0,CRC!F47)</f>
        <v>7.3979999999999997</v>
      </c>
      <c r="E104" s="187">
        <f t="shared" si="1"/>
        <v>104385.38450486943</v>
      </c>
    </row>
    <row r="105" spans="1:5" ht="13.9" x14ac:dyDescent="0.4">
      <c r="A105" s="58" t="str">
        <f>'Ped Cross'!A104</f>
        <v>CBH Sidings SG</v>
      </c>
      <c r="B105" s="12">
        <f>'Ped Cross'!B104</f>
        <v>8</v>
      </c>
      <c r="C105" t="str">
        <f>'Ped Cross'!C104</f>
        <v>Avon Yard</v>
      </c>
      <c r="D105" s="232">
        <f>IF(A105="Non-operational",0,CRC!F48)</f>
        <v>2.6789999999999998</v>
      </c>
      <c r="E105" s="187">
        <f t="shared" si="1"/>
        <v>37800.546781365942</v>
      </c>
    </row>
    <row r="106" spans="1:5" ht="13.9" x14ac:dyDescent="0.4">
      <c r="A106" s="58" t="str">
        <f>'Ped Cross'!A105</f>
        <v>CBH Sidings SG</v>
      </c>
      <c r="B106" s="12">
        <f>'Ped Cross'!B105</f>
        <v>8</v>
      </c>
      <c r="C106" t="str">
        <f>'Ped Cross'!C105</f>
        <v>Bodallin</v>
      </c>
      <c r="D106" s="232">
        <f>IF(A106="Non-operational",0,CRC!F49)</f>
        <v>1.1080000000000001</v>
      </c>
      <c r="E106" s="187">
        <f t="shared" si="1"/>
        <v>15633.820766611971</v>
      </c>
    </row>
    <row r="107" spans="1:5" ht="13.9" x14ac:dyDescent="0.4">
      <c r="A107" s="58" t="str">
        <f>'Ped Cross'!A106</f>
        <v>CBH Sidings SG</v>
      </c>
      <c r="B107" s="12">
        <f>'Ped Cross'!B106</f>
        <v>8</v>
      </c>
      <c r="C107" t="str">
        <f>'Ped Cross'!C106</f>
        <v>Burracoppin</v>
      </c>
      <c r="D107" s="232">
        <f>IF(A107="Non-operational",0,CRC!F50)</f>
        <v>1.1839999999999999</v>
      </c>
      <c r="E107" s="187">
        <f t="shared" si="1"/>
        <v>16706.176703671994</v>
      </c>
    </row>
    <row r="108" spans="1:5" ht="13.9" x14ac:dyDescent="0.4">
      <c r="A108" s="58" t="str">
        <f>'Ped Cross'!A107</f>
        <v>CBH Sidings SG</v>
      </c>
      <c r="B108" s="12">
        <f>'Ped Cross'!B107</f>
        <v>8</v>
      </c>
      <c r="C108" t="str">
        <f>'Ped Cross'!C107</f>
        <v>Carrabin</v>
      </c>
      <c r="D108" s="232">
        <f>IF(A108="Non-operational",0,CRC!F51)</f>
        <v>1.2869999999999999</v>
      </c>
      <c r="E108" s="187">
        <f t="shared" si="1"/>
        <v>18159.501197319136</v>
      </c>
    </row>
    <row r="109" spans="1:5" ht="13.9" x14ac:dyDescent="0.4">
      <c r="A109" s="58" t="str">
        <f>'Ped Cross'!A108</f>
        <v>CBH Sidings SG</v>
      </c>
      <c r="B109" s="12">
        <f>'Ped Cross'!B108</f>
        <v>8</v>
      </c>
      <c r="C109" t="str">
        <f>'Ped Cross'!C108</f>
        <v>Cunderdin</v>
      </c>
      <c r="D109" s="232">
        <f>IF(A109="Non-operational",0,CRC!F52)</f>
        <v>2.2040000000000002</v>
      </c>
      <c r="E109" s="187">
        <f t="shared" si="1"/>
        <v>31098.322174740777</v>
      </c>
    </row>
    <row r="110" spans="1:5" ht="13.9" x14ac:dyDescent="0.4">
      <c r="A110" s="58" t="str">
        <f>'Ped Cross'!A109</f>
        <v>CBH Sidings SG</v>
      </c>
      <c r="B110" s="12">
        <f>'Ped Cross'!B109</f>
        <v>8</v>
      </c>
      <c r="C110" t="str">
        <f>'Ped Cross'!C109</f>
        <v>Doodlakine</v>
      </c>
      <c r="D110" s="232">
        <f>IF(A110="Non-operational",0,CRC!F53)</f>
        <v>1.2749999999999999</v>
      </c>
      <c r="E110" s="187">
        <f t="shared" si="1"/>
        <v>17990.181838835975</v>
      </c>
    </row>
    <row r="111" spans="1:5" ht="13.9" x14ac:dyDescent="0.4">
      <c r="A111" s="58" t="str">
        <f>'Ped Cross'!A110</f>
        <v>CBH Sidings SG</v>
      </c>
      <c r="B111" s="12">
        <f>'Ped Cross'!B110</f>
        <v>8</v>
      </c>
      <c r="C111" t="str">
        <f>'Ped Cross'!C110</f>
        <v>Grass Patch</v>
      </c>
      <c r="D111" s="232">
        <f>IF(A111="Non-operational",0,CRC!F54)</f>
        <v>2.2130000000000001</v>
      </c>
      <c r="E111" s="187">
        <f t="shared" si="1"/>
        <v>31225.311693603151</v>
      </c>
    </row>
    <row r="112" spans="1:5" ht="13.9" x14ac:dyDescent="0.4">
      <c r="A112" s="58" t="str">
        <f>'Ped Cross'!A111</f>
        <v>CBH Sidings SG</v>
      </c>
      <c r="B112" s="12">
        <f>'Ped Cross'!B111</f>
        <v>8</v>
      </c>
      <c r="C112" t="str">
        <f>'Ped Cross'!C111</f>
        <v>Grass Valley</v>
      </c>
      <c r="D112" s="232">
        <f>IF(A112="Non-operational",0,CRC!F55)</f>
        <v>1.63</v>
      </c>
      <c r="E112" s="187">
        <f t="shared" si="1"/>
        <v>22999.212860629519</v>
      </c>
    </row>
    <row r="113" spans="1:5" ht="13.9" x14ac:dyDescent="0.4">
      <c r="A113" s="58" t="str">
        <f>'Ped Cross'!A112</f>
        <v>CBH Sidings SG</v>
      </c>
      <c r="B113" s="12">
        <f>'Ped Cross'!B112</f>
        <v>8</v>
      </c>
      <c r="C113" t="str">
        <f>'Ped Cross'!C112</f>
        <v>Hines Hill</v>
      </c>
      <c r="D113" s="232">
        <f>IF(A113="Non-operational",0,CRC!F56)</f>
        <v>1.2090000000000001</v>
      </c>
      <c r="E113" s="187">
        <f t="shared" si="1"/>
        <v>17058.925367178588</v>
      </c>
    </row>
    <row r="114" spans="1:5" ht="13.9" x14ac:dyDescent="0.4">
      <c r="A114" s="58" t="str">
        <f>'Ped Cross'!A113</f>
        <v>CBH Sidings SG</v>
      </c>
      <c r="B114" s="12">
        <f>'Ped Cross'!B113</f>
        <v>8</v>
      </c>
      <c r="C114" t="str">
        <f>'Ped Cross'!C113</f>
        <v>Kellerberrin</v>
      </c>
      <c r="D114" s="232">
        <f>IF(A114="Non-operational",0,CRC!F57)</f>
        <v>2.6859999999999999</v>
      </c>
      <c r="E114" s="187">
        <f t="shared" si="1"/>
        <v>37899.316407147788</v>
      </c>
    </row>
    <row r="115" spans="1:5" ht="13.9" x14ac:dyDescent="0.4">
      <c r="A115" s="58" t="str">
        <f>'Ped Cross'!A114</f>
        <v>CBH Sidings SG</v>
      </c>
      <c r="B115" s="12">
        <f>'Ped Cross'!B114</f>
        <v>8</v>
      </c>
      <c r="C115" t="str">
        <f>'Ped Cross'!C114</f>
        <v>Meckering</v>
      </c>
      <c r="D115" s="232">
        <f>IF(A115="Non-operational",0,CRC!F58)</f>
        <v>1.1000000000000001</v>
      </c>
      <c r="E115" s="187">
        <f t="shared" si="1"/>
        <v>15520.941194289861</v>
      </c>
    </row>
    <row r="116" spans="1:5" ht="13.9" x14ac:dyDescent="0.4">
      <c r="A116" s="58" t="str">
        <f>'Ped Cross'!A115</f>
        <v>CBH Sidings SG</v>
      </c>
      <c r="B116" s="12">
        <f>'Ped Cross'!B115</f>
        <v>8</v>
      </c>
      <c r="C116" t="str">
        <f>'Ped Cross'!C115</f>
        <v>Merredin</v>
      </c>
      <c r="D116" s="232">
        <f>IF(A116="Non-operational",0,CRC!F59)</f>
        <v>2.06</v>
      </c>
      <c r="E116" s="187">
        <f t="shared" si="1"/>
        <v>29066.489872942831</v>
      </c>
    </row>
    <row r="117" spans="1:5" ht="13.9" x14ac:dyDescent="0.4">
      <c r="A117" s="58" t="str">
        <f>'Ped Cross'!A116</f>
        <v>CBH Sidings SG</v>
      </c>
      <c r="B117" s="12">
        <f>'Ped Cross'!B116</f>
        <v>8</v>
      </c>
      <c r="C117" t="str">
        <f>'Ped Cross'!C116</f>
        <v>Moorine Rock</v>
      </c>
      <c r="D117" s="232">
        <f>IF(A117="Non-operational",0,CRC!F60)</f>
        <v>1.052</v>
      </c>
      <c r="E117" s="187">
        <f t="shared" si="1"/>
        <v>14843.663760357214</v>
      </c>
    </row>
    <row r="118" spans="1:5" ht="13.9" x14ac:dyDescent="0.4">
      <c r="A118" s="58" t="str">
        <f>'Ped Cross'!A117</f>
        <v>CBH Sidings SG</v>
      </c>
      <c r="B118" s="12">
        <f>'Ped Cross'!B117</f>
        <v>8</v>
      </c>
      <c r="C118" t="str">
        <f>'Ped Cross'!C117</f>
        <v>Salmon Gums</v>
      </c>
      <c r="D118" s="232">
        <f>IF(A118="Non-operational",0,CRC!F61)</f>
        <v>1.5349999999999999</v>
      </c>
      <c r="E118" s="187">
        <f t="shared" si="1"/>
        <v>21658.767939304485</v>
      </c>
    </row>
    <row r="119" spans="1:5" ht="13.9" x14ac:dyDescent="0.4">
      <c r="A119" s="58" t="str">
        <f>'Ped Cross'!A118</f>
        <v>CBH Sidings SG</v>
      </c>
      <c r="B119" s="12">
        <f>'Ped Cross'!B118</f>
        <v>8</v>
      </c>
      <c r="C119" t="str">
        <f>'Ped Cross'!C118</f>
        <v>Southern Cross</v>
      </c>
      <c r="D119" s="232">
        <f>IF(A119="Non-operational",0,CRC!F62)</f>
        <v>2.79</v>
      </c>
      <c r="E119" s="187">
        <f t="shared" si="1"/>
        <v>39366.750847335192</v>
      </c>
    </row>
    <row r="120" spans="1:5" ht="13.9" x14ac:dyDescent="0.4">
      <c r="A120" s="58" t="str">
        <f>'Ped Cross'!A119</f>
        <v>CBH Sidings SG</v>
      </c>
      <c r="B120" s="12">
        <f>'Ped Cross'!B119</f>
        <v>8</v>
      </c>
      <c r="C120" t="str">
        <f>'Ped Cross'!C119</f>
        <v>Tammin</v>
      </c>
      <c r="D120" s="232">
        <f>IF(A120="Non-operational",0,CRC!F63)</f>
        <v>2.29</v>
      </c>
      <c r="E120" s="187">
        <f t="shared" si="1"/>
        <v>32311.777577203437</v>
      </c>
    </row>
    <row r="121" spans="1:5" ht="13.9" x14ac:dyDescent="0.4">
      <c r="A121" s="58" t="str">
        <f>'Ped Cross'!A120</f>
        <v>Sidings &amp; Other</v>
      </c>
      <c r="B121" s="12">
        <f>'Ped Cross'!B120</f>
        <v>9</v>
      </c>
      <c r="C121" t="str">
        <f>'Ped Cross'!C120</f>
        <v>Esperance Industrial Road</v>
      </c>
      <c r="D121" s="232">
        <f>IF(A121="Non-operational",0,CRC!F64)</f>
        <v>3.673</v>
      </c>
      <c r="E121" s="187">
        <f t="shared" si="1"/>
        <v>51825.833642387872</v>
      </c>
    </row>
    <row r="122" spans="1:5" ht="13.9" x14ac:dyDescent="0.4">
      <c r="A122" s="58" t="str">
        <f>'Ped Cross'!A121</f>
        <v>Sidings &amp; Other</v>
      </c>
      <c r="B122" s="12">
        <f>'Ped Cross'!B121</f>
        <v>9</v>
      </c>
      <c r="C122" t="str">
        <f>'Ped Cross'!C121</f>
        <v>West Kalgoorlie Industrial Road</v>
      </c>
      <c r="D122" s="232">
        <f>IF(A122="Non-operational",0,CRC!F65)</f>
        <v>2.0867</v>
      </c>
      <c r="E122" s="187">
        <f t="shared" si="1"/>
        <v>29443.225445567867</v>
      </c>
    </row>
    <row r="123" spans="1:5" ht="13.9" x14ac:dyDescent="0.4">
      <c r="A123" s="58" t="str">
        <f>'Ped Cross'!A122</f>
        <v>Sidings &amp; Other</v>
      </c>
      <c r="B123" s="12">
        <f>'Ped Cross'!B122</f>
        <v>9</v>
      </c>
      <c r="C123" t="str">
        <f>'Ped Cross'!C122</f>
        <v>Kewdale North Grid</v>
      </c>
      <c r="D123" s="232">
        <f>IF(A123="Non-operational",0,CRC!F66)</f>
        <v>2.8450000000000002</v>
      </c>
      <c r="E123" s="187">
        <f t="shared" si="1"/>
        <v>40142.797907049688</v>
      </c>
    </row>
    <row r="124" spans="1:5" ht="13.9" x14ac:dyDescent="0.4">
      <c r="A124" s="58" t="str">
        <f>'Ped Cross'!A123</f>
        <v>Sidings &amp; Other</v>
      </c>
      <c r="B124" s="12">
        <f>'Ped Cross'!B123</f>
        <v>9</v>
      </c>
      <c r="C124" t="str">
        <f>'Ped Cross'!C123</f>
        <v>Kewdale BP Loading Depot</v>
      </c>
      <c r="D124" s="232">
        <f>IF(A124="Non-operational",0,CRC!F67)</f>
        <v>1.3919999999999999</v>
      </c>
      <c r="E124" s="187">
        <f t="shared" si="1"/>
        <v>19641.045584046806</v>
      </c>
    </row>
    <row r="125" spans="1:5" ht="13.9" x14ac:dyDescent="0.4">
      <c r="A125" s="58" t="str">
        <f>'Ped Cross'!A124</f>
        <v>SWM</v>
      </c>
      <c r="B125" s="12">
        <f>'Ped Cross'!B124</f>
        <v>10</v>
      </c>
      <c r="C125" t="str">
        <f>'Ped Cross'!C124</f>
        <v>Kwinana</v>
      </c>
      <c r="D125" s="232">
        <f>IF(A125="Non-operational",0,CRC!F68)</f>
        <v>0</v>
      </c>
      <c r="E125" s="187">
        <f t="shared" si="1"/>
        <v>0</v>
      </c>
    </row>
    <row r="126" spans="1:5" ht="13.9" x14ac:dyDescent="0.4">
      <c r="A126" s="58" t="str">
        <f>'Ped Cross'!A125</f>
        <v>SWM</v>
      </c>
      <c r="B126" s="12">
        <f>'Ped Cross'!B125</f>
        <v>10</v>
      </c>
      <c r="C126" t="str">
        <f>'Ped Cross'!C125</f>
        <v>Kwinana to Mundijong Junction</v>
      </c>
      <c r="D126" s="232">
        <f>IF(A126="Non-operational",0,CRC!F69)</f>
        <v>30.033999999999999</v>
      </c>
      <c r="E126" s="187">
        <f t="shared" si="1"/>
        <v>423778.13439027424</v>
      </c>
    </row>
    <row r="127" spans="1:5" ht="13.9" x14ac:dyDescent="0.4">
      <c r="A127" s="58" t="str">
        <f>'Ped Cross'!A126</f>
        <v>SWM</v>
      </c>
      <c r="B127" s="12">
        <f>'Ped Cross'!B126</f>
        <v>11</v>
      </c>
      <c r="C127" t="str">
        <f>'Ped Cross'!C126</f>
        <v>Mundijong Junction to Pinjarra</v>
      </c>
      <c r="D127" s="232">
        <f>IF(A127="Non-operational",0,CRC!F70)</f>
        <v>47.5505</v>
      </c>
      <c r="E127" s="187">
        <f t="shared" si="1"/>
        <v>670935.01296279998</v>
      </c>
    </row>
    <row r="128" spans="1:5" ht="13.9" x14ac:dyDescent="0.4">
      <c r="A128" s="58" t="str">
        <f>'Ped Cross'!A127</f>
        <v>SWM</v>
      </c>
      <c r="B128" s="12">
        <f>'Ped Cross'!B127</f>
        <v>11</v>
      </c>
      <c r="C128" t="str">
        <f>'Ped Cross'!C127</f>
        <v>Pinjarra to Pinjarra South</v>
      </c>
      <c r="D128" s="232">
        <f>IF(A128="Non-operational",0,CRC!F71)</f>
        <v>3.1960000000000002</v>
      </c>
      <c r="E128" s="187">
        <f t="shared" si="1"/>
        <v>45095.389142682179</v>
      </c>
    </row>
    <row r="129" spans="1:5" ht="13.9" x14ac:dyDescent="0.4">
      <c r="A129" s="58" t="str">
        <f>'Ped Cross'!A128</f>
        <v>SWM</v>
      </c>
      <c r="B129" s="12">
        <f>'Ped Cross'!B128</f>
        <v>11</v>
      </c>
      <c r="C129" t="str">
        <f>'Ped Cross'!C128</f>
        <v>Pinjarra South to Wagerup North</v>
      </c>
      <c r="D129" s="232">
        <f>IF(A129="Non-operational",0,CRC!F72)</f>
        <v>31.8</v>
      </c>
      <c r="E129" s="187">
        <f t="shared" si="1"/>
        <v>448696.29998037964</v>
      </c>
    </row>
    <row r="130" spans="1:5" ht="13.9" x14ac:dyDescent="0.4">
      <c r="A130" s="58" t="str">
        <f>'Ped Cross'!A129</f>
        <v>SWM</v>
      </c>
      <c r="B130" s="12">
        <f>'Ped Cross'!B129</f>
        <v>11</v>
      </c>
      <c r="C130" t="str">
        <f>'Ped Cross'!C129</f>
        <v>Wagerup North to Wagerup South</v>
      </c>
      <c r="D130" s="232">
        <f>IF(A130="Non-operational",0,CRC!F73)</f>
        <v>1.08</v>
      </c>
      <c r="E130" s="187">
        <f t="shared" si="1"/>
        <v>15238.742263484592</v>
      </c>
    </row>
    <row r="131" spans="1:5" ht="13.9" x14ac:dyDescent="0.4">
      <c r="A131" s="58" t="str">
        <f>'Ped Cross'!A130</f>
        <v>SWM</v>
      </c>
      <c r="B131" s="12">
        <f>'Ped Cross'!B130</f>
        <v>11</v>
      </c>
      <c r="C131" t="str">
        <f>'Ped Cross'!C130</f>
        <v>Wagerup South to Brunswick North</v>
      </c>
      <c r="D131" s="232">
        <f>IF(A131="Non-operational",0,CRC!F74)</f>
        <v>40.674999999999997</v>
      </c>
      <c r="E131" s="187">
        <f t="shared" si="1"/>
        <v>573922.07552521816</v>
      </c>
    </row>
    <row r="132" spans="1:5" ht="13.9" x14ac:dyDescent="0.4">
      <c r="A132" s="58" t="str">
        <f>'Ped Cross'!A131</f>
        <v>SWM</v>
      </c>
      <c r="B132" s="12">
        <f>'Ped Cross'!B131</f>
        <v>11</v>
      </c>
      <c r="C132" t="str">
        <f>'Ped Cross'!C131</f>
        <v>Brunswick North to Brunswick Junction</v>
      </c>
      <c r="D132" s="232">
        <f>IF(A132="Non-operational",0,CRC!F75)</f>
        <v>1.036</v>
      </c>
      <c r="E132" s="187">
        <f t="shared" si="1"/>
        <v>14617.904615712996</v>
      </c>
    </row>
    <row r="133" spans="1:5" ht="13.9" x14ac:dyDescent="0.4">
      <c r="A133" s="58" t="str">
        <f>'Ped Cross'!A132</f>
        <v>SWM</v>
      </c>
      <c r="B133" s="12">
        <f>'Ped Cross'!B132</f>
        <v>11</v>
      </c>
      <c r="C133" t="str">
        <f>'Ped Cross'!C132</f>
        <v>Brunswick Junction</v>
      </c>
      <c r="D133" s="232">
        <f>IF(A133="Non-operational",0,CRC!F76)</f>
        <v>0</v>
      </c>
      <c r="E133" s="187">
        <f t="shared" si="1"/>
        <v>0</v>
      </c>
    </row>
    <row r="134" spans="1:5" ht="13.9" x14ac:dyDescent="0.4">
      <c r="A134" s="58" t="str">
        <f>'Ped Cross'!A133</f>
        <v>SWM</v>
      </c>
      <c r="B134" s="12">
        <f>'Ped Cross'!B133</f>
        <v>11</v>
      </c>
      <c r="C134" t="str">
        <f>'Ped Cross'!C133</f>
        <v>Brunswick Junction to Picton Junction</v>
      </c>
      <c r="D134" s="232">
        <f>IF(A134="Non-operational",0,CRC!F77)</f>
        <v>24.024999999999999</v>
      </c>
      <c r="E134" s="187">
        <f t="shared" ref="E134:E197" si="2">F$21*D134/D$68</f>
        <v>338991.46562983084</v>
      </c>
    </row>
    <row r="135" spans="1:5" ht="13.9" x14ac:dyDescent="0.4">
      <c r="A135" s="58" t="str">
        <f>'Ped Cross'!A134</f>
        <v>Sidings &amp; Other</v>
      </c>
      <c r="B135" s="12">
        <f>'Ped Cross'!B134</f>
        <v>12</v>
      </c>
      <c r="C135" t="str">
        <f>'Ped Cross'!C134</f>
        <v>Cockburn North to Robb Jetty (NG)</v>
      </c>
      <c r="D135" s="232">
        <f>IF(A135="Non-operational",0,CRC!F78)</f>
        <v>5.7709999999999999</v>
      </c>
      <c r="E135" s="187">
        <f t="shared" si="2"/>
        <v>81428.501483860717</v>
      </c>
    </row>
    <row r="136" spans="1:5" ht="13.9" x14ac:dyDescent="0.4">
      <c r="A136" s="58" t="str">
        <f>'Ped Cross'!A135</f>
        <v>Non-operational</v>
      </c>
      <c r="B136" s="12">
        <f>'Ped Cross'!B135</f>
        <v>13</v>
      </c>
      <c r="C136" t="str">
        <f>'Ped Cross'!C135</f>
        <v>Picton Junction to Greenbushes</v>
      </c>
      <c r="D136" s="232">
        <f>IF(A136="Non-operational",0,CRC!F79)</f>
        <v>0</v>
      </c>
      <c r="E136" s="187">
        <f t="shared" si="2"/>
        <v>0</v>
      </c>
    </row>
    <row r="137" spans="1:5" ht="13.9" x14ac:dyDescent="0.4">
      <c r="A137" s="58" t="str">
        <f>'Ped Cross'!A136</f>
        <v>Non-operational</v>
      </c>
      <c r="B137" s="12">
        <f>'Ped Cross'!B136</f>
        <v>13</v>
      </c>
      <c r="C137" t="str">
        <f>'Ped Cross'!C136</f>
        <v>Greenbushes to Lambert</v>
      </c>
      <c r="D137" s="232">
        <f>IF(A137="Non-operational",0,CRC!F80)</f>
        <v>0</v>
      </c>
      <c r="E137" s="187">
        <f t="shared" si="2"/>
        <v>0</v>
      </c>
    </row>
    <row r="138" spans="1:5" ht="13.9" x14ac:dyDescent="0.4">
      <c r="A138" s="58" t="str">
        <f>'Ped Cross'!A137</f>
        <v>Non-operational</v>
      </c>
      <c r="B138" s="12">
        <f>'Ped Cross'!B137</f>
        <v>14</v>
      </c>
      <c r="C138" t="str">
        <f>'Ped Cross'!C137</f>
        <v>Boyanup to Capel</v>
      </c>
      <c r="D138" s="232">
        <f>IF(A138="Non-operational",0,CRC!F81)</f>
        <v>0</v>
      </c>
      <c r="E138" s="187">
        <f t="shared" si="2"/>
        <v>0</v>
      </c>
    </row>
    <row r="139" spans="1:5" ht="13.9" x14ac:dyDescent="0.4">
      <c r="A139" s="58" t="str">
        <f>'Ped Cross'!A138</f>
        <v>SWM</v>
      </c>
      <c r="B139" s="12">
        <f>'Ped Cross'!B138</f>
        <v>15</v>
      </c>
      <c r="C139" t="str">
        <f>'Ped Cross'!C138</f>
        <v>Picton Junction to Picton East</v>
      </c>
      <c r="D139" s="232">
        <f>IF(A139="Non-operational",0,CRC!F82)</f>
        <v>4.0385999999999997</v>
      </c>
      <c r="E139" s="187">
        <f t="shared" si="2"/>
        <v>56984.430097508208</v>
      </c>
    </row>
    <row r="140" spans="1:5" ht="13.9" x14ac:dyDescent="0.4">
      <c r="A140" s="58" t="str">
        <f>'Ped Cross'!A139</f>
        <v>SWM</v>
      </c>
      <c r="B140" s="12">
        <f>'Ped Cross'!B139</f>
        <v>16</v>
      </c>
      <c r="C140" t="str">
        <f>'Ped Cross'!C139</f>
        <v>Picton Junction to Bunbury Inner Harbour</v>
      </c>
      <c r="D140" s="232">
        <f>IF(A140="Non-operational",0,CRC!F83)</f>
        <v>9.4649999999999999</v>
      </c>
      <c r="E140" s="187">
        <f t="shared" si="2"/>
        <v>133550.64400359412</v>
      </c>
    </row>
    <row r="141" spans="1:5" ht="13.9" x14ac:dyDescent="0.4">
      <c r="A141" s="58" t="str">
        <f>'Ped Cross'!A140</f>
        <v>SWM</v>
      </c>
      <c r="B141" s="12">
        <f>'Ped Cross'!B140</f>
        <v>17</v>
      </c>
      <c r="C141" t="str">
        <f>'Ped Cross'!C140</f>
        <v>Picton Junction to Picton Container Terminal</v>
      </c>
      <c r="D141" s="232">
        <f>IF(A141="Non-operational",0,CRC!F84)</f>
        <v>1.6990000000000001</v>
      </c>
      <c r="E141" s="187">
        <f t="shared" si="2"/>
        <v>23972.799171907707</v>
      </c>
    </row>
    <row r="142" spans="1:5" ht="13.9" x14ac:dyDescent="0.4">
      <c r="A142" s="58" t="str">
        <f>'Ped Cross'!A141</f>
        <v>SWM</v>
      </c>
      <c r="B142" s="12">
        <f>'Ped Cross'!B141</f>
        <v>17</v>
      </c>
      <c r="C142" t="str">
        <f>'Ped Cross'!C141</f>
        <v>Picton Container Terminal to Bunbury Terminal</v>
      </c>
      <c r="D142" s="232">
        <f>IF(A142="Non-operational",0,CRC!F85)</f>
        <v>4</v>
      </c>
      <c r="E142" s="187">
        <f t="shared" si="2"/>
        <v>56439.786161054042</v>
      </c>
    </row>
    <row r="143" spans="1:5" ht="13.9" x14ac:dyDescent="0.4">
      <c r="A143" s="58" t="str">
        <f>'Ped Cross'!A142</f>
        <v>SWM</v>
      </c>
      <c r="B143" s="12">
        <f>'Ped Cross'!B142</f>
        <v>18</v>
      </c>
      <c r="C143" t="str">
        <f>'Ped Cross'!C142</f>
        <v>Pinjarra to Alumina Junction</v>
      </c>
      <c r="D143" s="232">
        <f>IF(A143="Non-operational",0,CRC!F86)</f>
        <v>1.8260000000000001</v>
      </c>
      <c r="E143" s="187">
        <f t="shared" si="2"/>
        <v>25764.76238252117</v>
      </c>
    </row>
    <row r="144" spans="1:5" ht="13.9" x14ac:dyDescent="0.4">
      <c r="A144" s="58" t="str">
        <f>'Ped Cross'!A143</f>
        <v>SWM</v>
      </c>
      <c r="B144" s="12">
        <f>'Ped Cross'!B143</f>
        <v>19</v>
      </c>
      <c r="C144" t="str">
        <f>'Ped Cross'!C143</f>
        <v>Alumina Junction to Pinjarra South</v>
      </c>
      <c r="D144" s="232">
        <f>IF(A144="Non-operational",0,CRC!F87)</f>
        <v>1.05491</v>
      </c>
      <c r="E144" s="187">
        <f t="shared" si="2"/>
        <v>14884.72370478938</v>
      </c>
    </row>
    <row r="145" spans="1:5" ht="13.9" x14ac:dyDescent="0.4">
      <c r="A145" s="58" t="str">
        <f>'Ped Cross'!A144</f>
        <v>Collie</v>
      </c>
      <c r="B145" s="12">
        <f>'Ped Cross'!B144</f>
        <v>20</v>
      </c>
      <c r="C145" t="str">
        <f>'Ped Cross'!C144</f>
        <v>Brunswick Junction to Brunswick East</v>
      </c>
      <c r="D145" s="232">
        <f>IF(A145="Non-operational",0,CRC!F88)</f>
        <v>0.97499999999999998</v>
      </c>
      <c r="E145" s="187">
        <f t="shared" si="2"/>
        <v>13757.197876756922</v>
      </c>
    </row>
    <row r="146" spans="1:5" ht="13.9" x14ac:dyDescent="0.4">
      <c r="A146" s="58" t="str">
        <f>'Ped Cross'!A145</f>
        <v>Collie</v>
      </c>
      <c r="B146" s="12">
        <f>'Ped Cross'!B145</f>
        <v>20</v>
      </c>
      <c r="C146" t="str">
        <f>'Ped Cross'!C145</f>
        <v>Brunswick East to Worsley</v>
      </c>
      <c r="D146" s="232">
        <f>IF(A146="Non-operational",0,CRC!F89)</f>
        <v>24.760999999999999</v>
      </c>
      <c r="E146" s="187">
        <f t="shared" si="2"/>
        <v>349376.38628346479</v>
      </c>
    </row>
    <row r="147" spans="1:5" ht="13.9" x14ac:dyDescent="0.4">
      <c r="A147" s="58" t="str">
        <f>'Ped Cross'!A146</f>
        <v>Collie</v>
      </c>
      <c r="B147" s="12">
        <f>'Ped Cross'!B146</f>
        <v>20</v>
      </c>
      <c r="C147" t="str">
        <f>'Ped Cross'!C146</f>
        <v>Worsley to Worsley East</v>
      </c>
      <c r="D147" s="232">
        <f>IF(A147="Non-operational",0,CRC!F90)</f>
        <v>0.95399999999999996</v>
      </c>
      <c r="E147" s="187">
        <f t="shared" si="2"/>
        <v>13460.888999411389</v>
      </c>
    </row>
    <row r="148" spans="1:5" ht="13.9" x14ac:dyDescent="0.4">
      <c r="A148" s="58" t="str">
        <f>'Ped Cross'!A147</f>
        <v>Collie</v>
      </c>
      <c r="B148" s="12">
        <f>'Ped Cross'!B147</f>
        <v>20</v>
      </c>
      <c r="C148" t="str">
        <f>'Ped Cross'!C147</f>
        <v>Worsley East to Ewington Junction</v>
      </c>
      <c r="D148" s="232">
        <f>IF(A148="Non-operational",0,CRC!F91)</f>
        <v>27.468</v>
      </c>
      <c r="E148" s="187">
        <f t="shared" si="2"/>
        <v>387572.01156795811</v>
      </c>
    </row>
    <row r="149" spans="1:5" ht="13.9" x14ac:dyDescent="0.4">
      <c r="A149" s="58" t="str">
        <f>'Ped Cross'!A148</f>
        <v>Collie</v>
      </c>
      <c r="B149" s="12">
        <f>'Ped Cross'!B148</f>
        <v>20</v>
      </c>
      <c r="C149" t="str">
        <f>'Ped Cross'!C148</f>
        <v>Ewington Junction to Premier</v>
      </c>
      <c r="D149" s="232">
        <f>IF(A149="Non-operational",0,CRC!F92)</f>
        <v>2.41</v>
      </c>
      <c r="E149" s="187">
        <f t="shared" si="2"/>
        <v>34004.971162035064</v>
      </c>
    </row>
    <row r="150" spans="1:5" ht="13.9" x14ac:dyDescent="0.4">
      <c r="A150" s="58" t="str">
        <f>'Ped Cross'!A149</f>
        <v>Collie</v>
      </c>
      <c r="B150" s="12">
        <f>'Ped Cross'!B149</f>
        <v>21</v>
      </c>
      <c r="C150" t="str">
        <f>'Ped Cross'!C149</f>
        <v>Brunswick North to Brunswick East</v>
      </c>
      <c r="D150" s="232">
        <f>IF(A150="Non-operational",0,CRC!F93)</f>
        <v>1.111</v>
      </c>
      <c r="E150" s="187">
        <f t="shared" si="2"/>
        <v>15676.150606232761</v>
      </c>
    </row>
    <row r="151" spans="1:5" ht="13.9" x14ac:dyDescent="0.4">
      <c r="A151" s="58" t="str">
        <f>'Ped Cross'!A150</f>
        <v>Collie</v>
      </c>
      <c r="B151" s="12">
        <f>'Ped Cross'!B150</f>
        <v>22</v>
      </c>
      <c r="C151" t="str">
        <f>'Ped Cross'!C150</f>
        <v>Worsley to Hamilton</v>
      </c>
      <c r="D151" s="232">
        <f>IF(A151="Non-operational",0,CRC!F94)</f>
        <v>11.034000000000001</v>
      </c>
      <c r="E151" s="187">
        <f t="shared" si="2"/>
        <v>155689.15012526757</v>
      </c>
    </row>
    <row r="152" spans="1:5" ht="13.9" x14ac:dyDescent="0.4">
      <c r="A152" s="58" t="str">
        <f>'Ped Cross'!A151</f>
        <v>Collie</v>
      </c>
      <c r="B152" s="12">
        <f>'Ped Cross'!B151</f>
        <v>22</v>
      </c>
      <c r="C152" t="str">
        <f>'Ped Cross'!C151</f>
        <v>Worsley East to Worsley North</v>
      </c>
      <c r="D152" s="232">
        <f>IF(A152="Non-operational",0,CRC!F95)</f>
        <v>1.0820000000000001</v>
      </c>
      <c r="E152" s="187">
        <f t="shared" si="2"/>
        <v>15266.962156565118</v>
      </c>
    </row>
    <row r="153" spans="1:5" ht="13.9" x14ac:dyDescent="0.4">
      <c r="A153" s="58" t="str">
        <f>'Ped Cross'!A152</f>
        <v>GSR</v>
      </c>
      <c r="B153" s="12">
        <f>'Ped Cross'!B152</f>
        <v>23</v>
      </c>
      <c r="C153" t="str">
        <f>'Ped Cross'!C152</f>
        <v>Avon Yard to York</v>
      </c>
      <c r="D153" s="232">
        <f>IF(A153="Non-operational",0,CRC!F96)</f>
        <v>41.902999999999999</v>
      </c>
      <c r="E153" s="187">
        <f t="shared" si="2"/>
        <v>591249.08987666178</v>
      </c>
    </row>
    <row r="154" spans="1:5" ht="13.9" x14ac:dyDescent="0.4">
      <c r="A154" s="58" t="str">
        <f>'Ped Cross'!A153</f>
        <v>GSR</v>
      </c>
      <c r="B154" s="12">
        <f>'Ped Cross'!B153</f>
        <v>23</v>
      </c>
      <c r="C154" t="str">
        <f>'Ped Cross'!C153</f>
        <v>York to Brookton</v>
      </c>
      <c r="D154" s="232">
        <f>IF(A154="Non-operational",0,CRC!F97)</f>
        <v>64.180199999999999</v>
      </c>
      <c r="E154" s="187">
        <f t="shared" si="2"/>
        <v>905579.19094342005</v>
      </c>
    </row>
    <row r="155" spans="1:5" ht="13.9" x14ac:dyDescent="0.4">
      <c r="A155" s="58" t="str">
        <f>'Ped Cross'!A154</f>
        <v>GSR</v>
      </c>
      <c r="B155" s="12">
        <f>'Ped Cross'!B154</f>
        <v>23</v>
      </c>
      <c r="C155" t="str">
        <f>'Ped Cross'!C154</f>
        <v>Brookton to Narrogin</v>
      </c>
      <c r="D155" s="232">
        <f>IF(A155="Non-operational",0,CRC!F98)</f>
        <v>74.177800000000005</v>
      </c>
      <c r="E155" s="187">
        <f t="shared" si="2"/>
        <v>1046644.7924743587</v>
      </c>
    </row>
    <row r="156" spans="1:5" ht="13.9" x14ac:dyDescent="0.4">
      <c r="A156" s="58" t="str">
        <f>'Ped Cross'!A155</f>
        <v>GSR</v>
      </c>
      <c r="B156" s="12">
        <f>'Ped Cross'!B155</f>
        <v>23</v>
      </c>
      <c r="C156" t="str">
        <f>'Ped Cross'!C155</f>
        <v>Narrogin to Wagin</v>
      </c>
      <c r="D156" s="232">
        <f>IF(A156="Non-operational",0,CRC!F99)</f>
        <v>48.414000000000001</v>
      </c>
      <c r="E156" s="187">
        <f t="shared" si="2"/>
        <v>683118.95180031762</v>
      </c>
    </row>
    <row r="157" spans="1:5" ht="13.9" x14ac:dyDescent="0.4">
      <c r="A157" s="58" t="str">
        <f>'Ped Cross'!A156</f>
        <v>GSR</v>
      </c>
      <c r="B157" s="12">
        <f>'Ped Cross'!B156</f>
        <v>23</v>
      </c>
      <c r="C157" t="str">
        <f>'Ped Cross'!C156</f>
        <v>Wagin to Wagin South</v>
      </c>
      <c r="D157" s="232">
        <f>IF(A157="Non-operational",0,CRC!F100)</f>
        <v>3.2810000000000001</v>
      </c>
      <c r="E157" s="187">
        <f t="shared" si="2"/>
        <v>46294.734598604577</v>
      </c>
    </row>
    <row r="158" spans="1:5" ht="13.9" x14ac:dyDescent="0.4">
      <c r="A158" s="58" t="str">
        <f>'Ped Cross'!A157</f>
        <v>GSR</v>
      </c>
      <c r="B158" s="12">
        <f>'Ped Cross'!B157</f>
        <v>23</v>
      </c>
      <c r="C158" t="str">
        <f>'Ped Cross'!C157</f>
        <v>Wagin South to Katanning</v>
      </c>
      <c r="D158" s="232">
        <f>IF(A158="Non-operational",0,CRC!F101)</f>
        <v>51.125999999999998</v>
      </c>
      <c r="E158" s="187">
        <f t="shared" si="2"/>
        <v>721385.12681751221</v>
      </c>
    </row>
    <row r="159" spans="1:5" ht="13.9" x14ac:dyDescent="0.4">
      <c r="A159" s="58" t="str">
        <f>'Ped Cross'!A158</f>
        <v>GSR</v>
      </c>
      <c r="B159" s="12">
        <f>'Ped Cross'!B158</f>
        <v>23</v>
      </c>
      <c r="C159" t="str">
        <f>'Ped Cross'!C158</f>
        <v>Katanning to Tambellup</v>
      </c>
      <c r="D159" s="232">
        <f>IF(A159="Non-operational",0,CRC!F102)</f>
        <v>51.058999999999997</v>
      </c>
      <c r="E159" s="187">
        <f t="shared" si="2"/>
        <v>720439.76039931457</v>
      </c>
    </row>
    <row r="160" spans="1:5" ht="13.9" x14ac:dyDescent="0.4">
      <c r="A160" s="58" t="str">
        <f>'Ped Cross'!A159</f>
        <v>GSR</v>
      </c>
      <c r="B160" s="12">
        <f>'Ped Cross'!B159</f>
        <v>23</v>
      </c>
      <c r="C160" t="str">
        <f>'Ped Cross'!C159</f>
        <v>Tambellup to Redmond</v>
      </c>
      <c r="D160" s="232">
        <f>IF(A160="Non-operational",0,CRC!F103)</f>
        <v>120.69199999999999</v>
      </c>
      <c r="E160" s="187">
        <f t="shared" si="2"/>
        <v>1702957.6678374833</v>
      </c>
    </row>
    <row r="161" spans="1:5" ht="13.9" x14ac:dyDescent="0.4">
      <c r="A161" s="58" t="str">
        <f>'Ped Cross'!A160</f>
        <v>GSR</v>
      </c>
      <c r="B161" s="12">
        <f>'Ped Cross'!B160</f>
        <v>23</v>
      </c>
      <c r="C161" t="str">
        <f>'Ped Cross'!C160</f>
        <v>Redmond to Albany</v>
      </c>
      <c r="D161" s="232">
        <f>IF(A161="Non-operational",0,CRC!F104)</f>
        <v>27.458399999999997</v>
      </c>
      <c r="E161" s="187">
        <f t="shared" si="2"/>
        <v>387436.55608117155</v>
      </c>
    </row>
    <row r="162" spans="1:5" ht="13.9" x14ac:dyDescent="0.4">
      <c r="A162" s="58" t="str">
        <f>'Ped Cross'!A161</f>
        <v>Sidings &amp; Other</v>
      </c>
      <c r="B162" s="12">
        <f>'Ped Cross'!B161</f>
        <v>23</v>
      </c>
      <c r="C162" t="str">
        <f>'Ped Cross'!C161</f>
        <v>Redmond to Mirrambeena</v>
      </c>
      <c r="D162" s="232">
        <f>IF(A162="Non-operational",0,CRC!F105)</f>
        <v>1.522</v>
      </c>
      <c r="E162" s="187">
        <f t="shared" si="2"/>
        <v>21475.338634281063</v>
      </c>
    </row>
    <row r="163" spans="1:5" ht="13.9" x14ac:dyDescent="0.4">
      <c r="A163" s="58" t="str">
        <f>'Ped Cross'!A162</f>
        <v>Non-operational</v>
      </c>
      <c r="B163" s="12">
        <f>'Ped Cross'!B162</f>
        <v>24</v>
      </c>
      <c r="C163" t="str">
        <f>'Ped Cross'!C162</f>
        <v>York to Quairading</v>
      </c>
      <c r="D163" s="232">
        <f>IF(A163="Non-operational",0,CRC!F106)</f>
        <v>0</v>
      </c>
      <c r="E163" s="187">
        <f t="shared" si="2"/>
        <v>0</v>
      </c>
    </row>
    <row r="164" spans="1:5" ht="13.9" x14ac:dyDescent="0.4">
      <c r="A164" s="58" t="str">
        <f>'Ped Cross'!A163</f>
        <v>Non-operational</v>
      </c>
      <c r="B164" s="12">
        <f>'Ped Cross'!B163</f>
        <v>25</v>
      </c>
      <c r="C164" t="str">
        <f>'Ped Cross'!C163</f>
        <v>Narrogin to West Merredin</v>
      </c>
      <c r="D164" s="232">
        <f>IF(A164="Non-operational",0,CRC!F107)</f>
        <v>0</v>
      </c>
      <c r="E164" s="187">
        <f t="shared" si="2"/>
        <v>0</v>
      </c>
    </row>
    <row r="165" spans="1:5" ht="13.9" x14ac:dyDescent="0.4">
      <c r="A165" s="58" t="str">
        <f>'Ped Cross'!A164</f>
        <v>Non-operational</v>
      </c>
      <c r="B165" s="12">
        <f>'Ped Cross'!B164</f>
        <v>26</v>
      </c>
      <c r="C165" t="str">
        <f>'Ped Cross'!C164</f>
        <v>Yilliminning to Kulin</v>
      </c>
      <c r="D165" s="232">
        <f>IF(A165="Non-operational",0,CRC!F108)</f>
        <v>0</v>
      </c>
      <c r="E165" s="187">
        <f t="shared" si="2"/>
        <v>0</v>
      </c>
    </row>
    <row r="166" spans="1:5" ht="13.9" x14ac:dyDescent="0.4">
      <c r="A166" s="58" t="str">
        <f>'Ped Cross'!A165</f>
        <v>Lakes</v>
      </c>
      <c r="B166" s="12">
        <f>'Ped Cross'!B165</f>
        <v>27</v>
      </c>
      <c r="C166" t="str">
        <f>'Ped Cross'!C165</f>
        <v>Wagin to Lake Grace</v>
      </c>
      <c r="D166" s="232">
        <f>IF(A166="Non-operational",0,CRC!F109)</f>
        <v>122.71599999999999</v>
      </c>
      <c r="E166" s="187">
        <f t="shared" si="2"/>
        <v>1731516.1996349767</v>
      </c>
    </row>
    <row r="167" spans="1:5" ht="13.9" x14ac:dyDescent="0.4">
      <c r="A167" s="58" t="str">
        <f>'Ped Cross'!A166</f>
        <v>Lakes</v>
      </c>
      <c r="B167" s="12">
        <f>'Ped Cross'!B166</f>
        <v>27</v>
      </c>
      <c r="C167" t="str">
        <f>'Ped Cross'!C166</f>
        <v>Lake Grace to Newdegate</v>
      </c>
      <c r="D167" s="232">
        <f>IF(A167="Non-operational",0,CRC!F110)</f>
        <v>61.09</v>
      </c>
      <c r="E167" s="187">
        <f t="shared" si="2"/>
        <v>861976.63414469792</v>
      </c>
    </row>
    <row r="168" spans="1:5" ht="13.9" x14ac:dyDescent="0.4">
      <c r="A168" s="58" t="str">
        <f>'Ped Cross'!A167</f>
        <v>Lakes</v>
      </c>
      <c r="B168" s="12">
        <f>'Ped Cross'!B167</f>
        <v>27</v>
      </c>
      <c r="C168" t="str">
        <f>'Ped Cross'!C167</f>
        <v>Wagin East to Wagin South</v>
      </c>
      <c r="D168" s="232">
        <f>IF(A168="Non-operational",0,CRC!F111)</f>
        <v>0.77600000000000002</v>
      </c>
      <c r="E168" s="187">
        <f t="shared" si="2"/>
        <v>10949.318515244484</v>
      </c>
    </row>
    <row r="169" spans="1:5" ht="13.9" x14ac:dyDescent="0.4">
      <c r="A169" s="58" t="str">
        <f>'Ped Cross'!A168</f>
        <v>Lakes</v>
      </c>
      <c r="B169" s="12">
        <f>'Ped Cross'!B168</f>
        <v>28</v>
      </c>
      <c r="C169" t="str">
        <f>'Ped Cross'!C168</f>
        <v>Lake Grace to Hyden</v>
      </c>
      <c r="D169" s="232">
        <f>IF(A169="Non-operational",0,CRC!F112)</f>
        <v>93.183000000000007</v>
      </c>
      <c r="E169" s="187">
        <f t="shared" si="2"/>
        <v>1314807.1484613747</v>
      </c>
    </row>
    <row r="170" spans="1:5" ht="13.9" x14ac:dyDescent="0.4">
      <c r="A170" s="58" t="str">
        <f>'Ped Cross'!A169</f>
        <v>Non-operational</v>
      </c>
      <c r="B170" s="12">
        <f>'Ped Cross'!B169</f>
        <v>29</v>
      </c>
      <c r="C170" t="str">
        <f>'Ped Cross'!C169</f>
        <v>Katanning to Nyabing</v>
      </c>
      <c r="D170" s="232">
        <f>IF(A170="Non-operational",0,CRC!F113)</f>
        <v>0</v>
      </c>
      <c r="E170" s="187">
        <f t="shared" si="2"/>
        <v>0</v>
      </c>
    </row>
    <row r="171" spans="1:5" ht="13.9" x14ac:dyDescent="0.4">
      <c r="A171" s="58" t="str">
        <f>'Ped Cross'!A170</f>
        <v>Non-operational</v>
      </c>
      <c r="B171" s="12">
        <f>'Ped Cross'!B170</f>
        <v>30</v>
      </c>
      <c r="C171" t="str">
        <f>'Ped Cross'!C170</f>
        <v>Katanning East to Katanning South</v>
      </c>
      <c r="D171" s="232">
        <f>IF(A171="Non-operational",0,CRC!F114)</f>
        <v>0</v>
      </c>
      <c r="E171" s="187">
        <f t="shared" si="2"/>
        <v>0</v>
      </c>
    </row>
    <row r="172" spans="1:5" ht="13.9" x14ac:dyDescent="0.4">
      <c r="A172" s="58" t="str">
        <f>'Ped Cross'!A171</f>
        <v>Non-operational</v>
      </c>
      <c r="B172" s="12">
        <f>'Ped Cross'!B171</f>
        <v>31</v>
      </c>
      <c r="C172" t="str">
        <f>'Ped Cross'!C171</f>
        <v>Tambellup to Gnowangerup</v>
      </c>
      <c r="D172" s="232">
        <f>IF(A172="Non-operational",0,CRC!F115)</f>
        <v>0</v>
      </c>
      <c r="E172" s="187">
        <f t="shared" si="2"/>
        <v>0</v>
      </c>
    </row>
    <row r="173" spans="1:5" ht="13.9" x14ac:dyDescent="0.4">
      <c r="A173" s="58" t="str">
        <f>'Ped Cross'!A172</f>
        <v>Non-operational</v>
      </c>
      <c r="B173" s="12">
        <f>'Ped Cross'!B172</f>
        <v>32</v>
      </c>
      <c r="C173" t="str">
        <f>'Ped Cross'!C172</f>
        <v>West Merredin to Kondinin</v>
      </c>
      <c r="D173" s="232">
        <f>IF(A173="Non-operational",0,CRC!F116)</f>
        <v>0</v>
      </c>
      <c r="E173" s="187">
        <f t="shared" si="2"/>
        <v>0</v>
      </c>
    </row>
    <row r="174" spans="1:5" ht="13.9" x14ac:dyDescent="0.4">
      <c r="A174" s="58" t="str">
        <f>'Ped Cross'!A173</f>
        <v>Non-operational</v>
      </c>
      <c r="B174" s="12">
        <f>'Ped Cross'!B173</f>
        <v>33</v>
      </c>
      <c r="C174" t="str">
        <f>'Ped Cross'!C173</f>
        <v>West Merredin to Trayning</v>
      </c>
      <c r="D174" s="232">
        <f>IF(A174="Non-operational",0,CRC!F117)</f>
        <v>0</v>
      </c>
      <c r="E174" s="187">
        <f t="shared" si="2"/>
        <v>0</v>
      </c>
    </row>
    <row r="175" spans="1:5" ht="13.9" x14ac:dyDescent="0.4">
      <c r="A175" s="58" t="str">
        <f>'Ped Cross'!A174</f>
        <v>Central</v>
      </c>
      <c r="B175" s="12">
        <f>'Ped Cross'!B174</f>
        <v>34</v>
      </c>
      <c r="C175" t="str">
        <f>'Ped Cross'!C174</f>
        <v>Avon Yard to Goomalling</v>
      </c>
      <c r="D175" s="232">
        <f>IF(A175="Non-operational",0,CRC!F118)</f>
        <v>56.429000000000002</v>
      </c>
      <c r="E175" s="187">
        <f t="shared" si="2"/>
        <v>796210.17332052963</v>
      </c>
    </row>
    <row r="176" spans="1:5" ht="13.9" x14ac:dyDescent="0.4">
      <c r="A176" s="58" t="str">
        <f>'Ped Cross'!A175</f>
        <v>Central</v>
      </c>
      <c r="B176" s="12">
        <f>'Ped Cross'!B175</f>
        <v>34</v>
      </c>
      <c r="C176" t="str">
        <f>'Ped Cross'!C175</f>
        <v>Goomalling to McLevie</v>
      </c>
      <c r="D176" s="232">
        <f>IF(A176="Non-operational",0,CRC!F119)</f>
        <v>139.96799999999999</v>
      </c>
      <c r="E176" s="187">
        <f t="shared" si="2"/>
        <v>1974940.9973476029</v>
      </c>
    </row>
    <row r="177" spans="1:5" ht="13.9" x14ac:dyDescent="0.4">
      <c r="A177" s="58" t="str">
        <f>'Ped Cross'!A176</f>
        <v>Central</v>
      </c>
      <c r="B177" s="12">
        <f>'Ped Cross'!B176</f>
        <v>35</v>
      </c>
      <c r="C177" t="str">
        <f>'Ped Cross'!C176</f>
        <v>Goomalling to Amery</v>
      </c>
      <c r="D177" s="232">
        <f>IF(A177="Non-operational",0,CRC!F120)</f>
        <v>33.779000000000003</v>
      </c>
      <c r="E177" s="187">
        <f t="shared" si="2"/>
        <v>476619.88418356114</v>
      </c>
    </row>
    <row r="178" spans="1:5" ht="13.9" x14ac:dyDescent="0.4">
      <c r="A178" s="58" t="str">
        <f>'Ped Cross'!A177</f>
        <v>Central</v>
      </c>
      <c r="B178" s="12">
        <f>'Ped Cross'!B177</f>
        <v>35</v>
      </c>
      <c r="C178" t="str">
        <f>'Ped Cross'!C177</f>
        <v>Amery to Mukinbudin</v>
      </c>
      <c r="D178" s="232">
        <f>IF(A178="Non-operational",0,CRC!F121)</f>
        <v>157.71799999999999</v>
      </c>
      <c r="E178" s="187">
        <f t="shared" si="2"/>
        <v>2225392.5484372801</v>
      </c>
    </row>
    <row r="179" spans="1:5" ht="13.9" x14ac:dyDescent="0.4">
      <c r="A179" s="58" t="str">
        <f>'Ped Cross'!A178</f>
        <v>Central</v>
      </c>
      <c r="B179" s="12">
        <f>'Ped Cross'!B178</f>
        <v>36</v>
      </c>
      <c r="C179" t="str">
        <f>'Ped Cross'!C178</f>
        <v>Amery to Burakin</v>
      </c>
      <c r="D179" s="232">
        <f>IF(A179="Non-operational",0,CRC!F122)</f>
        <v>79.349000000000004</v>
      </c>
      <c r="E179" s="187">
        <f t="shared" si="2"/>
        <v>1119610.1480233693</v>
      </c>
    </row>
    <row r="180" spans="1:5" ht="13.9" x14ac:dyDescent="0.4">
      <c r="A180" s="58" t="str">
        <f>'Ped Cross'!A179</f>
        <v>Central</v>
      </c>
      <c r="B180" s="12">
        <f>'Ped Cross'!B179</f>
        <v>36</v>
      </c>
      <c r="C180" t="str">
        <f>'Ped Cross'!C179</f>
        <v>Burakin to Kalannie</v>
      </c>
      <c r="D180" s="232">
        <f>IF(A180="Non-operational",0,CRC!F123)</f>
        <v>20.797999999999998</v>
      </c>
      <c r="E180" s="187">
        <f t="shared" si="2"/>
        <v>293458.66814440041</v>
      </c>
    </row>
    <row r="181" spans="1:5" ht="13.9" x14ac:dyDescent="0.4">
      <c r="A181" s="58" t="str">
        <f>'Ped Cross'!A180</f>
        <v>Central</v>
      </c>
      <c r="B181" s="12">
        <f>'Ped Cross'!B180</f>
        <v>37</v>
      </c>
      <c r="C181" t="str">
        <f>'Ped Cross'!C180</f>
        <v>Burakin to Beacon</v>
      </c>
      <c r="D181" s="232">
        <f>IF(A181="Non-operational",0,CRC!F124)</f>
        <v>72.692000000000007</v>
      </c>
      <c r="E181" s="187">
        <f t="shared" si="2"/>
        <v>1025680.2339048353</v>
      </c>
    </row>
    <row r="182" spans="1:5" ht="13.9" x14ac:dyDescent="0.4">
      <c r="A182" s="58" t="str">
        <f>'Ped Cross'!A181</f>
        <v>MR</v>
      </c>
      <c r="B182" s="12">
        <f>'Ped Cross'!B181</f>
        <v>38</v>
      </c>
      <c r="C182" t="str">
        <f>'Ped Cross'!C181</f>
        <v>Millendon Junction to Watheroo</v>
      </c>
      <c r="D182" s="232">
        <f>IF(A182="Non-operational",0,CRC!F125)</f>
        <v>185.91370000000001</v>
      </c>
      <c r="E182" s="187">
        <f t="shared" si="2"/>
        <v>2623232.3681025882</v>
      </c>
    </row>
    <row r="183" spans="1:5" ht="13.9" x14ac:dyDescent="0.4">
      <c r="A183" s="58" t="str">
        <f>'Ped Cross'!A182</f>
        <v>MR</v>
      </c>
      <c r="B183" s="12">
        <f>'Ped Cross'!B182</f>
        <v>38</v>
      </c>
      <c r="C183" t="str">
        <f>'Ped Cross'!C182</f>
        <v>Watheroo to Marchagee</v>
      </c>
      <c r="D183" s="232">
        <f>IF(A183="Non-operational",0,CRC!F126)</f>
        <v>28.510999999999999</v>
      </c>
      <c r="E183" s="187">
        <f t="shared" si="2"/>
        <v>402288.6858094529</v>
      </c>
    </row>
    <row r="184" spans="1:5" ht="13.9" x14ac:dyDescent="0.4">
      <c r="A184" s="58" t="str">
        <f>'Ped Cross'!A183</f>
        <v>MR</v>
      </c>
      <c r="B184" s="12">
        <f>'Ped Cross'!B183</f>
        <v>38</v>
      </c>
      <c r="C184" t="str">
        <f>'Ped Cross'!C183</f>
        <v>Marchagee to Dongara</v>
      </c>
      <c r="D184" s="232">
        <f>IF(A184="Non-operational",0,CRC!F127)</f>
        <v>180.58799999999999</v>
      </c>
      <c r="E184" s="187">
        <f t="shared" si="2"/>
        <v>2548087.0258131069</v>
      </c>
    </row>
    <row r="185" spans="1:5" ht="13.9" x14ac:dyDescent="0.4">
      <c r="A185" s="58" t="str">
        <f>'Ped Cross'!A184</f>
        <v>MR</v>
      </c>
      <c r="B185" s="12">
        <f>'Ped Cross'!B184</f>
        <v>38</v>
      </c>
      <c r="C185" t="str">
        <f>'Ped Cross'!C184</f>
        <v>Dongara to Narngulu</v>
      </c>
      <c r="D185" s="232">
        <f>IF(A185="Non-operational",0,CRC!F128)</f>
        <v>60.192</v>
      </c>
      <c r="E185" s="187">
        <f t="shared" si="2"/>
        <v>849305.9021515412</v>
      </c>
    </row>
    <row r="186" spans="1:5" ht="13.9" x14ac:dyDescent="0.4">
      <c r="A186" s="58" t="str">
        <f>'Ped Cross'!A185</f>
        <v>MR</v>
      </c>
      <c r="B186" s="12">
        <f>'Ped Cross'!B185</f>
        <v>38</v>
      </c>
      <c r="C186" t="str">
        <f>'Ped Cross'!C185</f>
        <v>Narngulu to Geraldton</v>
      </c>
      <c r="D186" s="232">
        <f>IF(A186="Non-operational",0,CRC!F129)</f>
        <v>19.681000000000001</v>
      </c>
      <c r="E186" s="187">
        <f t="shared" si="2"/>
        <v>277697.85785892617</v>
      </c>
    </row>
    <row r="187" spans="1:5" ht="13.9" x14ac:dyDescent="0.4">
      <c r="A187" s="58" t="str">
        <f>'Ped Cross'!A186</f>
        <v>MR</v>
      </c>
      <c r="B187" s="12">
        <f>'Ped Cross'!B186</f>
        <v>39</v>
      </c>
      <c r="C187" t="str">
        <f>'Ped Cross'!C186</f>
        <v>Dongara to Eneabba South</v>
      </c>
      <c r="D187" s="232">
        <f>IF(A187="Non-operational",0,CRC!F130)</f>
        <v>94.382999999999996</v>
      </c>
      <c r="E187" s="187">
        <f t="shared" si="2"/>
        <v>1331739.0843096909</v>
      </c>
    </row>
    <row r="188" spans="1:5" ht="13.9" x14ac:dyDescent="0.4">
      <c r="A188" s="58" t="str">
        <f>'Ped Cross'!A187</f>
        <v>Midwest</v>
      </c>
      <c r="B188" s="12">
        <f>'Ped Cross'!B187</f>
        <v>40</v>
      </c>
      <c r="C188" t="str">
        <f>'Ped Cross'!C187</f>
        <v>Narngulu to Narngulu East</v>
      </c>
      <c r="D188" s="232">
        <f>IF(A188="Non-operational",0,CRC!F131)</f>
        <v>2.7759999999999998</v>
      </c>
      <c r="E188" s="187">
        <f t="shared" si="2"/>
        <v>39169.2115957715</v>
      </c>
    </row>
    <row r="189" spans="1:5" ht="13.9" x14ac:dyDescent="0.4">
      <c r="A189" s="58" t="str">
        <f>'Ped Cross'!A188</f>
        <v>Midwest</v>
      </c>
      <c r="B189" s="12">
        <f>'Ped Cross'!B188</f>
        <v>40</v>
      </c>
      <c r="C189" t="str">
        <f>'Ped Cross'!C188</f>
        <v>Narngulu East to Mullewa</v>
      </c>
      <c r="D189" s="232">
        <f>IF(A189="Non-operational",0,CRC!F132)</f>
        <v>101.639</v>
      </c>
      <c r="E189" s="187">
        <f t="shared" si="2"/>
        <v>1434120.8564058428</v>
      </c>
    </row>
    <row r="190" spans="1:5" ht="13.9" x14ac:dyDescent="0.4">
      <c r="A190" s="58" t="str">
        <f>'Ped Cross'!A189</f>
        <v>Midwest</v>
      </c>
      <c r="B190" s="12">
        <f>'Ped Cross'!B189</f>
        <v>40</v>
      </c>
      <c r="C190" t="str">
        <f>'Ped Cross'!C189</f>
        <v>Mullewa to Tilley Junction</v>
      </c>
      <c r="D190" s="232">
        <f>IF(A190="Non-operational",0,CRC!F133)</f>
        <v>98.106999999999999</v>
      </c>
      <c r="E190" s="187">
        <f t="shared" si="2"/>
        <v>1384284.5252256321</v>
      </c>
    </row>
    <row r="191" spans="1:5" ht="13.9" x14ac:dyDescent="0.4">
      <c r="A191" s="58" t="str">
        <f>'Ped Cross'!A190</f>
        <v>Midwest</v>
      </c>
      <c r="B191" s="12">
        <f>'Ped Cross'!B190</f>
        <v>40</v>
      </c>
      <c r="C191" t="str">
        <f>'Ped Cross'!C190</f>
        <v>Tilley Junction to Tilley</v>
      </c>
      <c r="D191" s="232">
        <f>IF(A191="Non-operational",0,CRC!F134)</f>
        <v>3.6480000000000001</v>
      </c>
      <c r="E191" s="187">
        <f t="shared" si="2"/>
        <v>51473.084978881285</v>
      </c>
    </row>
    <row r="192" spans="1:5" ht="13.9" x14ac:dyDescent="0.4">
      <c r="A192" s="58" t="str">
        <f>'Ped Cross'!A191</f>
        <v>Midwest</v>
      </c>
      <c r="B192" s="12">
        <f>'Ped Cross'!B191</f>
        <v>40</v>
      </c>
      <c r="C192" t="str">
        <f>'Ped Cross'!C191</f>
        <v>Tilley to Morawa</v>
      </c>
      <c r="D192" s="232">
        <f>IF(A192="Non-operational",0,CRC!F135)</f>
        <v>3.0078999999999998</v>
      </c>
      <c r="E192" s="187">
        <f t="shared" si="2"/>
        <v>42441.30819845861</v>
      </c>
    </row>
    <row r="193" spans="1:5" ht="13.9" x14ac:dyDescent="0.4">
      <c r="A193" s="58" t="str">
        <f>'Ped Cross'!A192</f>
        <v>Midwest</v>
      </c>
      <c r="B193" s="12">
        <f>'Ped Cross'!B192</f>
        <v>40</v>
      </c>
      <c r="C193" t="str">
        <f>'Ped Cross'!C192</f>
        <v>Morawa to Perenjori</v>
      </c>
      <c r="D193" s="232">
        <f>IF(A193="Non-operational",0,CRC!F136)</f>
        <v>45.048999999999999</v>
      </c>
      <c r="E193" s="187">
        <f t="shared" si="2"/>
        <v>635638.98169233091</v>
      </c>
    </row>
    <row r="194" spans="1:5" ht="13.9" x14ac:dyDescent="0.4">
      <c r="A194" s="58" t="str">
        <f>'Ped Cross'!A193</f>
        <v>Midwest</v>
      </c>
      <c r="B194" s="12">
        <f>'Ped Cross'!B193</f>
        <v>40</v>
      </c>
      <c r="C194" t="str">
        <f>'Ped Cross'!C193</f>
        <v>Perenjori to Maya</v>
      </c>
      <c r="D194" s="232">
        <f>IF(A194="Non-operational",0,CRC!F137)</f>
        <v>54.497999999999998</v>
      </c>
      <c r="E194" s="187">
        <f t="shared" si="2"/>
        <v>768963.86655128072</v>
      </c>
    </row>
    <row r="195" spans="1:5" ht="13.9" x14ac:dyDescent="0.4">
      <c r="A195" s="58" t="str">
        <f>'Ped Cross'!A194</f>
        <v>Central</v>
      </c>
      <c r="B195" s="12">
        <f>'Ped Cross'!B194</f>
        <v>41</v>
      </c>
      <c r="C195" t="str">
        <f>'Ped Cross'!C194</f>
        <v>Toodyay West to Miling</v>
      </c>
      <c r="D195" s="232">
        <f>IF(A195="Non-operational",0,CRC!F138)</f>
        <v>136.23099999999999</v>
      </c>
      <c r="E195" s="187">
        <f t="shared" si="2"/>
        <v>1922212.1271266383</v>
      </c>
    </row>
    <row r="196" spans="1:5" ht="13.9" x14ac:dyDescent="0.4">
      <c r="A196" s="58" t="str">
        <f>'Ped Cross'!A195</f>
        <v>CBH Sidings NG</v>
      </c>
      <c r="B196" s="12">
        <f>'Ped Cross'!B195</f>
        <v>42</v>
      </c>
      <c r="C196" t="str">
        <f>'Ped Cross'!C195</f>
        <v>Arrino</v>
      </c>
      <c r="D196" s="232">
        <f>IF(A196="Non-operational",0,CRC!F139)</f>
        <v>0.64300000000000002</v>
      </c>
      <c r="E196" s="187">
        <f t="shared" si="2"/>
        <v>9072.6956253894368</v>
      </c>
    </row>
    <row r="197" spans="1:5" ht="13.9" x14ac:dyDescent="0.4">
      <c r="A197" s="58" t="str">
        <f>'Ped Cross'!A196</f>
        <v>CBH Sidings NG</v>
      </c>
      <c r="B197" s="12">
        <f>'Ped Cross'!B196</f>
        <v>42</v>
      </c>
      <c r="C197" t="str">
        <f>'Ped Cross'!C196</f>
        <v>Avon Yard</v>
      </c>
      <c r="D197" s="232">
        <f>IF(A197="Non-operational",0,CRC!F140)</f>
        <v>5.5979999999999999</v>
      </c>
      <c r="E197" s="187">
        <f t="shared" si="2"/>
        <v>78987.480732395139</v>
      </c>
    </row>
    <row r="198" spans="1:5" ht="13.9" x14ac:dyDescent="0.4">
      <c r="A198" s="58" t="str">
        <f>'Ped Cross'!A197</f>
        <v>CBH Sidings NG</v>
      </c>
      <c r="B198" s="12">
        <f>'Ped Cross'!B197</f>
        <v>42</v>
      </c>
      <c r="C198" t="str">
        <f>'Ped Cross'!C197</f>
        <v>Ballaying</v>
      </c>
      <c r="D198" s="232">
        <f>IF(A198="Non-operational",0,CRC!F141)</f>
        <v>0.40699999999999997</v>
      </c>
      <c r="E198" s="187">
        <f t="shared" ref="E198:E261" si="3">F$21*D198/D$68</f>
        <v>5742.7482418872478</v>
      </c>
    </row>
    <row r="199" spans="1:5" ht="13.9" x14ac:dyDescent="0.4">
      <c r="A199" s="58" t="str">
        <f>'Ped Cross'!A198</f>
        <v>CBH Sidings NG</v>
      </c>
      <c r="B199" s="12">
        <f>'Ped Cross'!B198</f>
        <v>42</v>
      </c>
      <c r="C199" t="str">
        <f>'Ped Cross'!C198</f>
        <v>Ballidu</v>
      </c>
      <c r="D199" s="232">
        <f>IF(A199="Non-operational",0,CRC!F142)</f>
        <v>1.6579999999999999</v>
      </c>
      <c r="E199" s="187">
        <f t="shared" si="3"/>
        <v>23394.2913637569</v>
      </c>
    </row>
    <row r="200" spans="1:5" ht="13.9" x14ac:dyDescent="0.4">
      <c r="A200" s="58" t="str">
        <f>'Ped Cross'!A199</f>
        <v>CBH Sidings NG</v>
      </c>
      <c r="B200" s="12">
        <f>'Ped Cross'!B199</f>
        <v>42</v>
      </c>
      <c r="C200" t="str">
        <f>'Ped Cross'!C199</f>
        <v>Beacon</v>
      </c>
      <c r="D200" s="232">
        <f>IF(A200="Non-operational",0,CRC!F143)</f>
        <v>1.736</v>
      </c>
      <c r="E200" s="187">
        <f t="shared" si="3"/>
        <v>24494.867193897455</v>
      </c>
    </row>
    <row r="201" spans="1:5" ht="13.9" x14ac:dyDescent="0.4">
      <c r="A201" s="58" t="str">
        <f>'Ped Cross'!A200</f>
        <v>CBH Sidings NG</v>
      </c>
      <c r="B201" s="12">
        <f>'Ped Cross'!B200</f>
        <v>42</v>
      </c>
      <c r="C201" t="str">
        <f>'Ped Cross'!C200</f>
        <v>Bencubbin</v>
      </c>
      <c r="D201" s="232">
        <f>IF(A201="Non-operational",0,CRC!F144)</f>
        <v>1.2150000000000001</v>
      </c>
      <c r="E201" s="187">
        <f t="shared" si="3"/>
        <v>17143.585046420165</v>
      </c>
    </row>
    <row r="202" spans="1:5" ht="13.9" x14ac:dyDescent="0.4">
      <c r="A202" s="58" t="str">
        <f>'Ped Cross'!A201</f>
        <v>CBH Sidings NG</v>
      </c>
      <c r="B202" s="12">
        <f>'Ped Cross'!B201</f>
        <v>42</v>
      </c>
      <c r="C202" t="str">
        <f>'Ped Cross'!C201</f>
        <v>Beverley</v>
      </c>
      <c r="D202" s="232">
        <f>IF(A202="Non-operational",0,CRC!F145)</f>
        <v>0.5</v>
      </c>
      <c r="E202" s="187">
        <f t="shared" si="3"/>
        <v>7054.9732701317553</v>
      </c>
    </row>
    <row r="203" spans="1:5" ht="13.9" x14ac:dyDescent="0.4">
      <c r="A203" s="58" t="str">
        <f>'Ped Cross'!A202</f>
        <v>CBH Sidings NG</v>
      </c>
      <c r="B203" s="12">
        <f>'Ped Cross'!B202</f>
        <v>42</v>
      </c>
      <c r="C203" t="str">
        <f>'Ped Cross'!C202</f>
        <v>Bindi Bindi</v>
      </c>
      <c r="D203" s="232">
        <f>IF(A203="Non-operational",0,CRC!F146)</f>
        <v>0.67100000000000004</v>
      </c>
      <c r="E203" s="187">
        <f t="shared" si="3"/>
        <v>9467.7741285168158</v>
      </c>
    </row>
    <row r="204" spans="1:5" ht="13.9" x14ac:dyDescent="0.4">
      <c r="A204" s="58" t="str">
        <f>'Ped Cross'!A203</f>
        <v>CBH Sidings NG</v>
      </c>
      <c r="B204" s="12">
        <f>'Ped Cross'!B203</f>
        <v>42</v>
      </c>
      <c r="C204" t="str">
        <f>'Ped Cross'!C203</f>
        <v>Bolgart</v>
      </c>
      <c r="D204" s="232">
        <f>IF(A204="Non-operational",0,CRC!F147)</f>
        <v>0.61399999999999999</v>
      </c>
      <c r="E204" s="187">
        <f t="shared" si="3"/>
        <v>8663.5071757217938</v>
      </c>
    </row>
    <row r="205" spans="1:5" ht="13.9" x14ac:dyDescent="0.4">
      <c r="A205" s="58" t="str">
        <f>'Ped Cross'!A204</f>
        <v>CBH Sidings NG</v>
      </c>
      <c r="B205" s="12">
        <f>'Ped Cross'!B204</f>
        <v>42</v>
      </c>
      <c r="C205" t="str">
        <f>'Ped Cross'!C204</f>
        <v>Bowgada</v>
      </c>
      <c r="D205" s="232">
        <f>IF(A205="Non-operational",0,CRC!F148)</f>
        <v>0.66700000000000004</v>
      </c>
      <c r="E205" s="187">
        <f t="shared" si="3"/>
        <v>9411.3343423557617</v>
      </c>
    </row>
    <row r="206" spans="1:5" ht="13.9" x14ac:dyDescent="0.4">
      <c r="A206" s="58" t="str">
        <f>'Ped Cross'!A205</f>
        <v>CBH Sidings NG</v>
      </c>
      <c r="B206" s="12">
        <f>'Ped Cross'!B205</f>
        <v>42</v>
      </c>
      <c r="C206" t="str">
        <f>'Ped Cross'!C205</f>
        <v>Brookton</v>
      </c>
      <c r="D206" s="232">
        <f>IF(A206="Non-operational",0,CRC!F149)</f>
        <v>2.5450599999999999</v>
      </c>
      <c r="E206" s="187">
        <f t="shared" si="3"/>
        <v>35910.660541763049</v>
      </c>
    </row>
    <row r="207" spans="1:5" ht="13.9" x14ac:dyDescent="0.4">
      <c r="A207" s="58" t="str">
        <f>'Ped Cross'!A206</f>
        <v>CBH Sidings NG</v>
      </c>
      <c r="B207" s="12">
        <f>'Ped Cross'!B206</f>
        <v>42</v>
      </c>
      <c r="C207" t="str">
        <f>'Ped Cross'!C206</f>
        <v>Broomehill</v>
      </c>
      <c r="D207" s="232">
        <f>IF(A207="Non-operational",0,CRC!F150)</f>
        <v>1.319</v>
      </c>
      <c r="E207" s="187">
        <f t="shared" si="3"/>
        <v>18611.019486607569</v>
      </c>
    </row>
    <row r="208" spans="1:5" ht="13.9" x14ac:dyDescent="0.4">
      <c r="A208" s="58" t="str">
        <f>'Ped Cross'!A207</f>
        <v>CBH Sidings NG</v>
      </c>
      <c r="B208" s="12">
        <f>'Ped Cross'!B207</f>
        <v>42</v>
      </c>
      <c r="C208" t="str">
        <f>'Ped Cross'!C207</f>
        <v>Buniche</v>
      </c>
      <c r="D208" s="232">
        <f>IF(A208="Non-operational",0,CRC!F151)</f>
        <v>0.83199999999999996</v>
      </c>
      <c r="E208" s="187">
        <f t="shared" si="3"/>
        <v>11739.47552149924</v>
      </c>
    </row>
    <row r="209" spans="1:5" ht="13.9" x14ac:dyDescent="0.4">
      <c r="A209" s="58" t="str">
        <f>'Ped Cross'!A208</f>
        <v>CBH Sidings NG</v>
      </c>
      <c r="B209" s="12">
        <f>'Ped Cross'!B208</f>
        <v>42</v>
      </c>
      <c r="C209" t="str">
        <f>'Ped Cross'!C208</f>
        <v>Bunjil</v>
      </c>
      <c r="D209" s="232">
        <f>IF(A209="Non-operational",0,CRC!F152)</f>
        <v>0.84499999999999997</v>
      </c>
      <c r="E209" s="187">
        <f t="shared" si="3"/>
        <v>11922.904826522667</v>
      </c>
    </row>
    <row r="210" spans="1:5" ht="13.9" x14ac:dyDescent="0.4">
      <c r="A210" s="58" t="str">
        <f>'Ped Cross'!A209</f>
        <v>CBH Sidings NG</v>
      </c>
      <c r="B210" s="12">
        <f>'Ped Cross'!B209</f>
        <v>42</v>
      </c>
      <c r="C210" t="str">
        <f>'Ped Cross'!C209</f>
        <v>Cadoux</v>
      </c>
      <c r="D210" s="232">
        <f>IF(A210="Non-operational",0,CRC!F153)</f>
        <v>0.86599999999999999</v>
      </c>
      <c r="E210" s="187">
        <f t="shared" si="3"/>
        <v>12219.213703868199</v>
      </c>
    </row>
    <row r="211" spans="1:5" ht="13.9" x14ac:dyDescent="0.4">
      <c r="A211" s="58" t="str">
        <f>'Ped Cross'!A210</f>
        <v>CBH Sidings NG</v>
      </c>
      <c r="B211" s="12">
        <f>'Ped Cross'!B210</f>
        <v>42</v>
      </c>
      <c r="C211" t="str">
        <f>'Ped Cross'!C210</f>
        <v>Calingiri</v>
      </c>
      <c r="D211" s="232">
        <f>IF(A211="Non-operational",0,CRC!F154)</f>
        <v>0.97399999999999998</v>
      </c>
      <c r="E211" s="187">
        <f t="shared" si="3"/>
        <v>13743.087930216658</v>
      </c>
    </row>
    <row r="212" spans="1:5" ht="13.9" x14ac:dyDescent="0.4">
      <c r="A212" s="58" t="str">
        <f>'Ped Cross'!A211</f>
        <v>CBH Sidings NG</v>
      </c>
      <c r="B212" s="12">
        <f>'Ped Cross'!B211</f>
        <v>42</v>
      </c>
      <c r="C212" t="str">
        <f>'Ped Cross'!C211</f>
        <v>Canna</v>
      </c>
      <c r="D212" s="232">
        <f>IF(A212="Non-operational",0,CRC!F155)</f>
        <v>2.99</v>
      </c>
      <c r="E212" s="187">
        <f t="shared" si="3"/>
        <v>42188.740155387895</v>
      </c>
    </row>
    <row r="213" spans="1:5" ht="13.9" x14ac:dyDescent="0.4">
      <c r="A213" s="58" t="str">
        <f>'Ped Cross'!A212</f>
        <v>CBH Sidings NG</v>
      </c>
      <c r="B213" s="12">
        <f>'Ped Cross'!B212</f>
        <v>42</v>
      </c>
      <c r="C213" t="str">
        <f>'Ped Cross'!C212</f>
        <v>Carnamah</v>
      </c>
      <c r="D213" s="232">
        <f>IF(A213="Non-operational",0,CRC!F156)</f>
        <v>1.05</v>
      </c>
      <c r="E213" s="187">
        <f t="shared" si="3"/>
        <v>14815.443867276686</v>
      </c>
    </row>
    <row r="214" spans="1:5" ht="13.9" x14ac:dyDescent="0.4">
      <c r="A214" s="58" t="str">
        <f>'Ped Cross'!A213</f>
        <v>CBH Sidings NG</v>
      </c>
      <c r="B214" s="12">
        <f>'Ped Cross'!B213</f>
        <v>42</v>
      </c>
      <c r="C214" t="str">
        <f>'Ped Cross'!C213</f>
        <v>Cleary</v>
      </c>
      <c r="D214" s="232">
        <f>IF(A214="Non-operational",0,CRC!F157)</f>
        <v>0.621</v>
      </c>
      <c r="E214" s="187">
        <f t="shared" si="3"/>
        <v>8762.2768015036399</v>
      </c>
    </row>
    <row r="215" spans="1:5" ht="13.9" x14ac:dyDescent="0.4">
      <c r="A215" s="58" t="str">
        <f>'Ped Cross'!A214</f>
        <v>CBH Sidings NG</v>
      </c>
      <c r="B215" s="12">
        <f>'Ped Cross'!B214</f>
        <v>42</v>
      </c>
      <c r="C215" t="str">
        <f>'Ped Cross'!C214</f>
        <v>Coomberdale</v>
      </c>
      <c r="D215" s="232">
        <f>IF(A215="Non-operational",0,CRC!F158)</f>
        <v>0.64300000000000002</v>
      </c>
      <c r="E215" s="187">
        <f t="shared" si="3"/>
        <v>9072.6956253894368</v>
      </c>
    </row>
    <row r="216" spans="1:5" ht="13.9" x14ac:dyDescent="0.4">
      <c r="A216" s="58" t="str">
        <f>'Ped Cross'!A215</f>
        <v>CBH Sidings NG</v>
      </c>
      <c r="B216" s="12">
        <f>'Ped Cross'!B215</f>
        <v>42</v>
      </c>
      <c r="C216" t="str">
        <f>'Ped Cross'!C215</f>
        <v>Coorow</v>
      </c>
      <c r="D216" s="232">
        <f>IF(A216="Non-operational",0,CRC!F159)</f>
        <v>1.9470000000000001</v>
      </c>
      <c r="E216" s="187">
        <f t="shared" si="3"/>
        <v>27472.065913893057</v>
      </c>
    </row>
    <row r="217" spans="1:5" ht="13.9" x14ac:dyDescent="0.4">
      <c r="A217" s="58" t="str">
        <f>'Ped Cross'!A216</f>
        <v>CBH Sidings NG</v>
      </c>
      <c r="B217" s="12">
        <f>'Ped Cross'!B216</f>
        <v>42</v>
      </c>
      <c r="C217" t="str">
        <f>'Ped Cross'!C216</f>
        <v>Cranbrook</v>
      </c>
      <c r="D217" s="232">
        <f>IF(A217="Non-operational",0,CRC!F160)</f>
        <v>1.1040000000000001</v>
      </c>
      <c r="E217" s="187">
        <f t="shared" si="3"/>
        <v>15577.380980450916</v>
      </c>
    </row>
    <row r="218" spans="1:5" ht="13.9" x14ac:dyDescent="0.4">
      <c r="A218" s="58" t="str">
        <f>'Ped Cross'!A217</f>
        <v>CBH Sidings NG</v>
      </c>
      <c r="B218" s="12">
        <f>'Ped Cross'!B217</f>
        <v>42</v>
      </c>
      <c r="C218" t="str">
        <f>'Ped Cross'!C217</f>
        <v>Dowerin</v>
      </c>
      <c r="D218" s="232">
        <f>IF(A218="Non-operational",0,CRC!F161)</f>
        <v>0.60599999999999998</v>
      </c>
      <c r="E218" s="187">
        <f t="shared" si="3"/>
        <v>8550.6276033996874</v>
      </c>
    </row>
    <row r="219" spans="1:5" ht="13.9" x14ac:dyDescent="0.4">
      <c r="A219" s="58" t="str">
        <f>'Ped Cross'!A218</f>
        <v>CBH Sidings NG</v>
      </c>
      <c r="B219" s="12">
        <f>'Ped Cross'!B218</f>
        <v>42</v>
      </c>
      <c r="C219" t="str">
        <f>'Ped Cross'!C218</f>
        <v>Dumbleyung</v>
      </c>
      <c r="D219" s="232">
        <f>IF(A219="Non-operational",0,CRC!F162)</f>
        <v>0.59399999999999997</v>
      </c>
      <c r="E219" s="187">
        <f t="shared" si="3"/>
        <v>8381.3082449165249</v>
      </c>
    </row>
    <row r="220" spans="1:5" ht="13.9" x14ac:dyDescent="0.4">
      <c r="A220" s="58" t="str">
        <f>'Ped Cross'!A219</f>
        <v>CBH Sidings NG</v>
      </c>
      <c r="B220" s="12">
        <f>'Ped Cross'!B219</f>
        <v>42</v>
      </c>
      <c r="C220" t="str">
        <f>'Ped Cross'!C219</f>
        <v>Ejanding</v>
      </c>
      <c r="D220" s="232">
        <f>IF(A220="Non-operational",0,CRC!F163)</f>
        <v>0.53300000000000003</v>
      </c>
      <c r="E220" s="187">
        <f t="shared" si="3"/>
        <v>7520.6015059604515</v>
      </c>
    </row>
    <row r="221" spans="1:5" ht="13.9" x14ac:dyDescent="0.4">
      <c r="A221" s="58" t="str">
        <f>'Ped Cross'!A220</f>
        <v>CBH Sidings NG</v>
      </c>
      <c r="B221" s="12">
        <f>'Ped Cross'!B220</f>
        <v>42</v>
      </c>
      <c r="C221" t="str">
        <f>'Ped Cross'!C220</f>
        <v>Gabbin</v>
      </c>
      <c r="D221" s="232">
        <f>IF(A221="Non-operational",0,CRC!F164)</f>
        <v>0.69</v>
      </c>
      <c r="E221" s="187">
        <f t="shared" si="3"/>
        <v>9735.8631127818207</v>
      </c>
    </row>
    <row r="222" spans="1:5" ht="13.9" x14ac:dyDescent="0.4">
      <c r="A222" s="58" t="str">
        <f>'Ped Cross'!A221</f>
        <v>CBH Sidings NG</v>
      </c>
      <c r="B222" s="12">
        <f>'Ped Cross'!B221</f>
        <v>42</v>
      </c>
      <c r="C222" t="str">
        <f>'Ped Cross'!C221</f>
        <v>Goomalling</v>
      </c>
      <c r="D222" s="232">
        <f>IF(A222="Non-operational",0,CRC!F165)</f>
        <v>0.66300000000000003</v>
      </c>
      <c r="E222" s="187">
        <f t="shared" si="3"/>
        <v>9354.8945561947075</v>
      </c>
    </row>
    <row r="223" spans="1:5" ht="13.9" x14ac:dyDescent="0.4">
      <c r="A223" s="58" t="str">
        <f>'Ped Cross'!A222</f>
        <v>CBH Sidings NG</v>
      </c>
      <c r="B223" s="12">
        <f>'Ped Cross'!B222</f>
        <v>42</v>
      </c>
      <c r="C223" t="str">
        <f>'Ped Cross'!C222</f>
        <v>Hyden</v>
      </c>
      <c r="D223" s="232">
        <f>IF(A223="Non-operational",0,CRC!F166)</f>
        <v>0</v>
      </c>
      <c r="E223" s="187">
        <f t="shared" si="3"/>
        <v>0</v>
      </c>
    </row>
    <row r="224" spans="1:5" ht="13.9" x14ac:dyDescent="0.4">
      <c r="A224" s="58" t="str">
        <f>'Ped Cross'!A223</f>
        <v>CBH Sidings NG</v>
      </c>
      <c r="B224" s="12">
        <f>'Ped Cross'!B223</f>
        <v>42</v>
      </c>
      <c r="C224" t="str">
        <f>'Ped Cross'!C223</f>
        <v>Jennacubbine</v>
      </c>
      <c r="D224" s="232">
        <f>IF(A224="Non-operational",0,CRC!F167)</f>
        <v>0.54</v>
      </c>
      <c r="E224" s="187">
        <f t="shared" si="3"/>
        <v>7619.3711317422958</v>
      </c>
    </row>
    <row r="225" spans="1:5" ht="13.9" x14ac:dyDescent="0.4">
      <c r="A225" s="58" t="str">
        <f>'Ped Cross'!A224</f>
        <v>CBH Sidings NG</v>
      </c>
      <c r="B225" s="12">
        <f>'Ped Cross'!B224</f>
        <v>42</v>
      </c>
      <c r="C225" t="str">
        <f>'Ped Cross'!C224</f>
        <v>Kalannie</v>
      </c>
      <c r="D225" s="232">
        <f>IF(A225="Non-operational",0,CRC!F168)</f>
        <v>1.077</v>
      </c>
      <c r="E225" s="187">
        <f t="shared" si="3"/>
        <v>15196.4124238638</v>
      </c>
    </row>
    <row r="226" spans="1:5" ht="13.9" x14ac:dyDescent="0.4">
      <c r="A226" s="58" t="str">
        <f>'Ped Cross'!A225</f>
        <v>CBH Sidings NG</v>
      </c>
      <c r="B226" s="12">
        <f>'Ped Cross'!B225</f>
        <v>42</v>
      </c>
      <c r="C226" t="str">
        <f>'Ped Cross'!C225</f>
        <v>Karlgarin</v>
      </c>
      <c r="D226" s="232">
        <f>IF(A226="Non-operational",0,CRC!F169)</f>
        <v>1.236</v>
      </c>
      <c r="E226" s="187">
        <f t="shared" si="3"/>
        <v>17439.8939237657</v>
      </c>
    </row>
    <row r="227" spans="1:5" ht="13.9" x14ac:dyDescent="0.4">
      <c r="A227" s="58" t="str">
        <f>'Ped Cross'!A226</f>
        <v>CBH Sidings NG</v>
      </c>
      <c r="B227" s="12">
        <f>'Ped Cross'!B226</f>
        <v>42</v>
      </c>
      <c r="C227" t="str">
        <f>'Ped Cross'!C226</f>
        <v>Katanning</v>
      </c>
      <c r="D227" s="232">
        <f>IF(A227="Non-operational",0,CRC!F170)</f>
        <v>1.115</v>
      </c>
      <c r="E227" s="187">
        <f t="shared" si="3"/>
        <v>15732.590392393813</v>
      </c>
    </row>
    <row r="228" spans="1:5" ht="13.9" x14ac:dyDescent="0.4">
      <c r="A228" s="58" t="str">
        <f>'Ped Cross'!A227</f>
        <v>CBH Sidings NG</v>
      </c>
      <c r="B228" s="12">
        <f>'Ped Cross'!B227</f>
        <v>42</v>
      </c>
      <c r="C228" t="str">
        <f>'Ped Cross'!C227</f>
        <v>Kirwan</v>
      </c>
      <c r="D228" s="232">
        <f>IF(A228="Non-operational",0,CRC!F171)</f>
        <v>0.61599999999999999</v>
      </c>
      <c r="E228" s="187">
        <f t="shared" si="3"/>
        <v>8691.7270688023218</v>
      </c>
    </row>
    <row r="229" spans="1:5" ht="13.9" x14ac:dyDescent="0.4">
      <c r="A229" s="58" t="str">
        <f>'Ped Cross'!A228</f>
        <v>CBH Sidings NG</v>
      </c>
      <c r="B229" s="12">
        <f>'Ped Cross'!B228</f>
        <v>42</v>
      </c>
      <c r="C229" t="str">
        <f>'Ped Cross'!C228</f>
        <v>Kondut</v>
      </c>
      <c r="D229" s="232">
        <f>IF(A229="Non-operational",0,CRC!F172)</f>
        <v>0.77200000000000002</v>
      </c>
      <c r="E229" s="187">
        <f t="shared" si="3"/>
        <v>10892.87872908343</v>
      </c>
    </row>
    <row r="230" spans="1:5" ht="13.9" x14ac:dyDescent="0.4">
      <c r="A230" s="58" t="str">
        <f>'Ped Cross'!A229</f>
        <v>CBH Sidings NG</v>
      </c>
      <c r="B230" s="12">
        <f>'Ped Cross'!B229</f>
        <v>42</v>
      </c>
      <c r="C230" t="str">
        <f>'Ped Cross'!C229</f>
        <v>Konnongorring</v>
      </c>
      <c r="D230" s="232">
        <f>IF(A230="Non-operational",0,CRC!F173)</f>
        <v>0.90700000000000003</v>
      </c>
      <c r="E230" s="187">
        <f t="shared" si="3"/>
        <v>12797.721512019005</v>
      </c>
    </row>
    <row r="231" spans="1:5" ht="13.9" x14ac:dyDescent="0.4">
      <c r="A231" s="58" t="str">
        <f>'Ped Cross'!A230</f>
        <v>CBH Sidings NG</v>
      </c>
      <c r="B231" s="12">
        <f>'Ped Cross'!B230</f>
        <v>42</v>
      </c>
      <c r="C231" t="str">
        <f>'Ped Cross'!C230</f>
        <v>Koorda</v>
      </c>
      <c r="D231" s="232">
        <f>IF(A231="Non-operational",0,CRC!F174)</f>
        <v>1.2709999999999999</v>
      </c>
      <c r="E231" s="187">
        <f t="shared" si="3"/>
        <v>17933.742052674919</v>
      </c>
    </row>
    <row r="232" spans="1:5" ht="13.9" x14ac:dyDescent="0.4">
      <c r="A232" s="58" t="str">
        <f>'Ped Cross'!A231</f>
        <v>CBH Sidings NG</v>
      </c>
      <c r="B232" s="12">
        <f>'Ped Cross'!B231</f>
        <v>42</v>
      </c>
      <c r="C232" t="str">
        <f>'Ped Cross'!C231</f>
        <v>Kuender</v>
      </c>
      <c r="D232" s="232">
        <f>IF(A232="Non-operational",0,CRC!F175)</f>
        <v>0.83399999999999996</v>
      </c>
      <c r="E232" s="187">
        <f t="shared" si="3"/>
        <v>11767.695414579766</v>
      </c>
    </row>
    <row r="233" spans="1:5" ht="13.9" x14ac:dyDescent="0.4">
      <c r="A233" s="58" t="str">
        <f>'Ped Cross'!A232</f>
        <v>CBH Sidings NG</v>
      </c>
      <c r="B233" s="12">
        <f>'Ped Cross'!B232</f>
        <v>42</v>
      </c>
      <c r="C233" t="str">
        <f>'Ped Cross'!C232</f>
        <v>Kukerin</v>
      </c>
      <c r="D233" s="232">
        <f>IF(A233="Non-operational",0,CRC!F176)</f>
        <v>0.65600000000000003</v>
      </c>
      <c r="E233" s="187">
        <f t="shared" si="3"/>
        <v>9256.1249304128633</v>
      </c>
    </row>
    <row r="234" spans="1:5" ht="13.9" x14ac:dyDescent="0.4">
      <c r="A234" s="58" t="str">
        <f>'Ped Cross'!A233</f>
        <v>CBH Sidings NG</v>
      </c>
      <c r="B234" s="12">
        <f>'Ped Cross'!B233</f>
        <v>42</v>
      </c>
      <c r="C234" t="str">
        <f>'Ped Cross'!C233</f>
        <v>Kulja</v>
      </c>
      <c r="D234" s="232">
        <f>IF(A234="Non-operational",0,CRC!F177)</f>
        <v>0.56599999999999995</v>
      </c>
      <c r="E234" s="187">
        <f t="shared" si="3"/>
        <v>7986.2297417891459</v>
      </c>
    </row>
    <row r="235" spans="1:5" ht="13.9" x14ac:dyDescent="0.4">
      <c r="A235" s="58" t="str">
        <f>'Ped Cross'!A234</f>
        <v>CBH Sidings NG</v>
      </c>
      <c r="B235" s="12">
        <f>'Ped Cross'!B234</f>
        <v>42</v>
      </c>
      <c r="C235" t="str">
        <f>'Ped Cross'!C234</f>
        <v>Lake Grace</v>
      </c>
      <c r="D235" s="232">
        <f>IF(A235="Non-operational",0,CRC!F178)</f>
        <v>1.609</v>
      </c>
      <c r="E235" s="187">
        <f t="shared" si="3"/>
        <v>22702.903983283988</v>
      </c>
    </row>
    <row r="236" spans="1:5" ht="13.9" x14ac:dyDescent="0.4">
      <c r="A236" s="58" t="str">
        <f>'Ped Cross'!A235</f>
        <v>CBH Sidings NG</v>
      </c>
      <c r="B236" s="12">
        <f>'Ped Cross'!B235</f>
        <v>42</v>
      </c>
      <c r="C236" t="str">
        <f>'Ped Cross'!C235</f>
        <v>Latham</v>
      </c>
      <c r="D236" s="232">
        <f>IF(A236="Non-operational",0,CRC!F179)</f>
        <v>0.22800000000000001</v>
      </c>
      <c r="E236" s="187">
        <f t="shared" si="3"/>
        <v>3217.0678111800803</v>
      </c>
    </row>
    <row r="237" spans="1:5" ht="13.9" x14ac:dyDescent="0.4">
      <c r="A237" s="58" t="str">
        <f>'Ped Cross'!A236</f>
        <v>CBH Sidings NG</v>
      </c>
      <c r="B237" s="12">
        <f>'Ped Cross'!B236</f>
        <v>42</v>
      </c>
      <c r="C237" t="str">
        <f>'Ped Cross'!C236</f>
        <v>Manmanning</v>
      </c>
      <c r="D237" s="232">
        <f>IF(A237="Non-operational",0,CRC!F180)</f>
        <v>0.82299999999999995</v>
      </c>
      <c r="E237" s="187">
        <f t="shared" si="3"/>
        <v>11612.486002636868</v>
      </c>
    </row>
    <row r="238" spans="1:5" ht="13.9" x14ac:dyDescent="0.4">
      <c r="A238" s="58" t="str">
        <f>'Ped Cross'!A237</f>
        <v>CBH Sidings NG</v>
      </c>
      <c r="B238" s="12">
        <f>'Ped Cross'!B237</f>
        <v>42</v>
      </c>
      <c r="C238" t="str">
        <f>'Ped Cross'!C237</f>
        <v>Marchagee</v>
      </c>
      <c r="D238" s="232">
        <f>IF(A238="Non-operational",0,CRC!F181)</f>
        <v>0.91800000000000004</v>
      </c>
      <c r="E238" s="187">
        <f t="shared" si="3"/>
        <v>12952.930923961903</v>
      </c>
    </row>
    <row r="239" spans="1:5" ht="13.9" x14ac:dyDescent="0.4">
      <c r="A239" s="58" t="str">
        <f>'Ped Cross'!A238</f>
        <v>CBH Sidings NG</v>
      </c>
      <c r="B239" s="12">
        <f>'Ped Cross'!B238</f>
        <v>42</v>
      </c>
      <c r="C239" t="str">
        <f>'Ped Cross'!C238</f>
        <v>Maya</v>
      </c>
      <c r="D239" s="232">
        <f>IF(A239="Non-operational",0,CRC!F182)</f>
        <v>0.59199999999999997</v>
      </c>
      <c r="E239" s="187">
        <f t="shared" si="3"/>
        <v>8353.0883518359969</v>
      </c>
    </row>
    <row r="240" spans="1:5" ht="13.9" x14ac:dyDescent="0.4">
      <c r="A240" s="58" t="str">
        <f>'Ped Cross'!A239</f>
        <v>CBH Sidings NG</v>
      </c>
      <c r="B240" s="12">
        <f>'Ped Cross'!B239</f>
        <v>42</v>
      </c>
      <c r="C240" t="str">
        <f>'Ped Cross'!C239</f>
        <v>McLevie</v>
      </c>
      <c r="D240" s="232">
        <f>IF(A240="Non-operational",0,CRC!F183)</f>
        <v>1.07</v>
      </c>
      <c r="E240" s="187">
        <f t="shared" si="3"/>
        <v>15097.642798081955</v>
      </c>
    </row>
    <row r="241" spans="1:5" ht="13.9" x14ac:dyDescent="0.4">
      <c r="A241" s="58" t="str">
        <f>'Ped Cross'!A240</f>
        <v>CBH Sidings NG</v>
      </c>
      <c r="B241" s="12">
        <f>'Ped Cross'!B240</f>
        <v>42</v>
      </c>
      <c r="C241" t="str">
        <f>'Ped Cross'!C240</f>
        <v>Miling</v>
      </c>
      <c r="D241" s="232">
        <f>IF(A241="Non-operational",0,CRC!F184)</f>
        <v>1.232</v>
      </c>
      <c r="E241" s="187">
        <f t="shared" si="3"/>
        <v>17383.454137604644</v>
      </c>
    </row>
    <row r="242" spans="1:5" ht="13.9" x14ac:dyDescent="0.4">
      <c r="A242" s="58" t="str">
        <f>'Ped Cross'!A241</f>
        <v>CBH Sidings NG</v>
      </c>
      <c r="B242" s="12">
        <f>'Ped Cross'!B241</f>
        <v>42</v>
      </c>
      <c r="C242" t="str">
        <f>'Ped Cross'!C241</f>
        <v>Mingenew</v>
      </c>
      <c r="D242" s="232">
        <f>IF(A242="Non-operational",0,CRC!F185)</f>
        <v>1.847</v>
      </c>
      <c r="E242" s="187">
        <f t="shared" si="3"/>
        <v>26061.071259866705</v>
      </c>
    </row>
    <row r="243" spans="1:5" ht="13.9" x14ac:dyDescent="0.4">
      <c r="A243" s="58" t="str">
        <f>'Ped Cross'!A242</f>
        <v>CBH Sidings NG</v>
      </c>
      <c r="B243" s="12">
        <f>'Ped Cross'!B242</f>
        <v>42</v>
      </c>
      <c r="C243" t="str">
        <f>'Ped Cross'!C242</f>
        <v>Mogumber</v>
      </c>
      <c r="D243" s="232">
        <f>IF(A243="Non-operational",0,CRC!F186)</f>
        <v>0.76700000000000002</v>
      </c>
      <c r="E243" s="187">
        <f t="shared" si="3"/>
        <v>10822.328996382113</v>
      </c>
    </row>
    <row r="244" spans="1:5" ht="13.9" x14ac:dyDescent="0.4">
      <c r="A244" s="58" t="str">
        <f>'Ped Cross'!A243</f>
        <v>CBH Sidings NG</v>
      </c>
      <c r="B244" s="12">
        <f>'Ped Cross'!B243</f>
        <v>42</v>
      </c>
      <c r="C244" t="str">
        <f>'Ped Cross'!C243</f>
        <v>Moora</v>
      </c>
      <c r="D244" s="232">
        <f>IF(A244="Non-operational",0,CRC!F187)</f>
        <v>1.619</v>
      </c>
      <c r="E244" s="187">
        <f t="shared" si="3"/>
        <v>22844.003448686624</v>
      </c>
    </row>
    <row r="245" spans="1:5" ht="13.9" x14ac:dyDescent="0.4">
      <c r="A245" s="58" t="str">
        <f>'Ped Cross'!A244</f>
        <v>CBH Sidings NG</v>
      </c>
      <c r="B245" s="12">
        <f>'Ped Cross'!B244</f>
        <v>42</v>
      </c>
      <c r="C245" t="str">
        <f>'Ped Cross'!C244</f>
        <v>Morawa</v>
      </c>
      <c r="D245" s="232">
        <f>IF(A245="Non-operational",0,CRC!F188)</f>
        <v>1.5820000000000001</v>
      </c>
      <c r="E245" s="187">
        <f t="shared" si="3"/>
        <v>22321.935426696873</v>
      </c>
    </row>
    <row r="246" spans="1:5" ht="13.9" x14ac:dyDescent="0.4">
      <c r="A246" s="58" t="str">
        <f>'Ped Cross'!A245</f>
        <v>CBH Sidings NG</v>
      </c>
      <c r="B246" s="12">
        <f>'Ped Cross'!B245</f>
        <v>42</v>
      </c>
      <c r="C246" t="str">
        <f>'Ped Cross'!C245</f>
        <v>Moulyinning</v>
      </c>
      <c r="D246" s="232">
        <f>IF(A246="Non-operational",0,CRC!F189)</f>
        <v>0.48799999999999999</v>
      </c>
      <c r="E246" s="187">
        <f t="shared" si="3"/>
        <v>6885.6539116485928</v>
      </c>
    </row>
    <row r="247" spans="1:5" ht="13.9" x14ac:dyDescent="0.4">
      <c r="A247" s="58" t="str">
        <f>'Ped Cross'!A246</f>
        <v>CBH Sidings NG</v>
      </c>
      <c r="B247" s="12">
        <f>'Ped Cross'!B246</f>
        <v>42</v>
      </c>
      <c r="C247" t="str">
        <f>'Ped Cross'!C246</f>
        <v>Mount Kokeby</v>
      </c>
      <c r="D247" s="232">
        <f>IF(A247="Non-operational",0,CRC!F190)</f>
        <v>0.57999999999999996</v>
      </c>
      <c r="E247" s="187">
        <f t="shared" si="3"/>
        <v>8183.7689933528354</v>
      </c>
    </row>
    <row r="248" spans="1:5" ht="13.9" x14ac:dyDescent="0.4">
      <c r="A248" s="58" t="str">
        <f>'Ped Cross'!A247</f>
        <v>CBH Sidings NG</v>
      </c>
      <c r="B248" s="12">
        <f>'Ped Cross'!B247</f>
        <v>42</v>
      </c>
      <c r="C248" t="str">
        <f>'Ped Cross'!C247</f>
        <v>Mukinbudin</v>
      </c>
      <c r="D248" s="232">
        <f>IF(A248="Non-operational",0,CRC!F191)</f>
        <v>1.385</v>
      </c>
      <c r="E248" s="187">
        <f t="shared" si="3"/>
        <v>19542.27595826496</v>
      </c>
    </row>
    <row r="249" spans="1:5" ht="13.9" x14ac:dyDescent="0.4">
      <c r="A249" s="58" t="str">
        <f>'Ped Cross'!A248</f>
        <v>CBH Sidings NG</v>
      </c>
      <c r="B249" s="12">
        <f>'Ped Cross'!B248</f>
        <v>42</v>
      </c>
      <c r="C249" t="str">
        <f>'Ped Cross'!C248</f>
        <v>Mullewa</v>
      </c>
      <c r="D249" s="232">
        <f>IF(A249="Non-operational",0,CRC!F192)</f>
        <v>1.3214999999999999</v>
      </c>
      <c r="E249" s="187">
        <f t="shared" si="3"/>
        <v>18646.294352958226</v>
      </c>
    </row>
    <row r="250" spans="1:5" ht="13.9" x14ac:dyDescent="0.4">
      <c r="A250" s="58" t="str">
        <f>'Ped Cross'!A249</f>
        <v>CBH Sidings NG</v>
      </c>
      <c r="B250" s="12">
        <f>'Ped Cross'!B249</f>
        <v>42</v>
      </c>
      <c r="C250" t="str">
        <f>'Ped Cross'!C249</f>
        <v>Narrogin</v>
      </c>
      <c r="D250" s="232">
        <f>IF(A250="Non-operational",0,CRC!F193)</f>
        <v>0.94099999999999995</v>
      </c>
      <c r="E250" s="187">
        <f t="shared" si="3"/>
        <v>13277.459694387962</v>
      </c>
    </row>
    <row r="251" spans="1:5" ht="13.9" x14ac:dyDescent="0.4">
      <c r="A251" s="58" t="str">
        <f>'Ped Cross'!A250</f>
        <v>CBH Sidings NG</v>
      </c>
      <c r="B251" s="12">
        <f>'Ped Cross'!B250</f>
        <v>42</v>
      </c>
      <c r="C251" t="str">
        <f>'Ped Cross'!C250</f>
        <v>Newdegate</v>
      </c>
      <c r="D251" s="232">
        <f>IF(A251="Non-operational",0,CRC!F194)</f>
        <v>0.82699999999999996</v>
      </c>
      <c r="E251" s="187">
        <f t="shared" si="3"/>
        <v>11668.925788797922</v>
      </c>
    </row>
    <row r="252" spans="1:5" ht="13.9" x14ac:dyDescent="0.4">
      <c r="A252" s="58" t="str">
        <f>'Ped Cross'!A251</f>
        <v>CBH Sidings NG</v>
      </c>
      <c r="B252" s="12">
        <f>'Ped Cross'!B251</f>
        <v>42</v>
      </c>
      <c r="C252" t="str">
        <f>'Ped Cross'!C251</f>
        <v>Perenjori</v>
      </c>
      <c r="D252" s="232">
        <f>IF(A252="Non-operational",0,CRC!F195)</f>
        <v>0.82499999999999996</v>
      </c>
      <c r="E252" s="187">
        <f t="shared" si="3"/>
        <v>11640.705895717394</v>
      </c>
    </row>
    <row r="253" spans="1:5" ht="13.9" x14ac:dyDescent="0.4">
      <c r="A253" s="58" t="str">
        <f>'Ped Cross'!A252</f>
        <v>CBH Sidings NG</v>
      </c>
      <c r="B253" s="12">
        <f>'Ped Cross'!B252</f>
        <v>42</v>
      </c>
      <c r="C253" t="str">
        <f>'Ped Cross'!C252</f>
        <v>Piawanning</v>
      </c>
      <c r="D253" s="232">
        <f>IF(A253="Non-operational",0,CRC!F196)</f>
        <v>0.93600000000000005</v>
      </c>
      <c r="E253" s="187">
        <f t="shared" si="3"/>
        <v>13206.909961686646</v>
      </c>
    </row>
    <row r="254" spans="1:5" ht="13.9" x14ac:dyDescent="0.4">
      <c r="A254" s="58" t="str">
        <f>'Ped Cross'!A253</f>
        <v>CBH Sidings NG</v>
      </c>
      <c r="B254" s="12">
        <f>'Ped Cross'!B253</f>
        <v>42</v>
      </c>
      <c r="C254" t="str">
        <f>'Ped Cross'!C253</f>
        <v>Pingaring</v>
      </c>
      <c r="D254" s="232">
        <f>IF(A254="Non-operational",0,CRC!F197)</f>
        <v>0.82</v>
      </c>
      <c r="E254" s="187">
        <f t="shared" si="3"/>
        <v>11570.156163016078</v>
      </c>
    </row>
    <row r="255" spans="1:5" ht="13.9" x14ac:dyDescent="0.4">
      <c r="A255" s="58" t="str">
        <f>'Ped Cross'!A254</f>
        <v>CBH Sidings NG</v>
      </c>
      <c r="B255" s="12">
        <f>'Ped Cross'!B254</f>
        <v>42</v>
      </c>
      <c r="C255" t="str">
        <f>'Ped Cross'!C254</f>
        <v>Pithara</v>
      </c>
      <c r="D255" s="232">
        <f>IF(A255="Non-operational",0,CRC!F198)</f>
        <v>0.73199999999999998</v>
      </c>
      <c r="E255" s="187">
        <f t="shared" si="3"/>
        <v>10328.48086747289</v>
      </c>
    </row>
    <row r="256" spans="1:5" ht="13.9" x14ac:dyDescent="0.4">
      <c r="A256" s="58" t="str">
        <f>'Ped Cross'!A255</f>
        <v>CBH Sidings NG</v>
      </c>
      <c r="B256" s="12">
        <f>'Ped Cross'!B255</f>
        <v>42</v>
      </c>
      <c r="C256" t="str">
        <f>'Ped Cross'!C255</f>
        <v>Tambellup</v>
      </c>
      <c r="D256" s="232">
        <f>IF(A256="Non-operational",0,CRC!F199)</f>
        <v>0.66100000000000003</v>
      </c>
      <c r="E256" s="187">
        <f t="shared" si="3"/>
        <v>9326.6746631141796</v>
      </c>
    </row>
    <row r="257" spans="1:5" ht="13.9" x14ac:dyDescent="0.4">
      <c r="A257" s="58" t="str">
        <f>'Ped Cross'!A256</f>
        <v>CBH Sidings NG</v>
      </c>
      <c r="B257" s="12">
        <f>'Ped Cross'!B256</f>
        <v>42</v>
      </c>
      <c r="C257" t="str">
        <f>'Ped Cross'!C256</f>
        <v>Tarin Rock</v>
      </c>
      <c r="D257" s="232">
        <f>IF(A257="Non-operational",0,CRC!F200)</f>
        <v>0.58299999999999996</v>
      </c>
      <c r="E257" s="187">
        <f t="shared" si="3"/>
        <v>8226.0988329736265</v>
      </c>
    </row>
    <row r="258" spans="1:5" ht="13.9" x14ac:dyDescent="0.4">
      <c r="A258" s="58" t="str">
        <f>'Ped Cross'!A257</f>
        <v>CBH Sidings NG</v>
      </c>
      <c r="B258" s="12">
        <f>'Ped Cross'!B257</f>
        <v>42</v>
      </c>
      <c r="C258" t="str">
        <f>'Ped Cross'!C257</f>
        <v>Three Springs</v>
      </c>
      <c r="D258" s="232">
        <f>IF(A258="Non-operational",0,CRC!F201)</f>
        <v>1.0549999999999999</v>
      </c>
      <c r="E258" s="187">
        <f t="shared" si="3"/>
        <v>14885.993599978003</v>
      </c>
    </row>
    <row r="259" spans="1:5" ht="13.9" x14ac:dyDescent="0.4">
      <c r="A259" s="58" t="str">
        <f>'Ped Cross'!A258</f>
        <v>CBH Sidings NG</v>
      </c>
      <c r="B259" s="12">
        <f>'Ped Cross'!B258</f>
        <v>42</v>
      </c>
      <c r="C259" t="str">
        <f>'Ped Cross'!C258</f>
        <v>Wagin</v>
      </c>
      <c r="D259" s="232">
        <f>IF(A259="Non-operational",0,CRC!F202)</f>
        <v>1.103</v>
      </c>
      <c r="E259" s="187">
        <f t="shared" si="3"/>
        <v>15563.271033910652</v>
      </c>
    </row>
    <row r="260" spans="1:5" ht="13.9" x14ac:dyDescent="0.4">
      <c r="A260" s="58" t="str">
        <f>'Ped Cross'!A259</f>
        <v>CBH Sidings NG</v>
      </c>
      <c r="B260" s="12">
        <f>'Ped Cross'!B259</f>
        <v>42</v>
      </c>
      <c r="C260" t="str">
        <f>'Ped Cross'!C259</f>
        <v>Watheroo</v>
      </c>
      <c r="D260" s="232">
        <f>IF(A260="Non-operational",0,CRC!F203)</f>
        <v>0.67800000000000005</v>
      </c>
      <c r="E260" s="187">
        <f t="shared" si="3"/>
        <v>9566.5437542986601</v>
      </c>
    </row>
    <row r="261" spans="1:5" ht="13.9" x14ac:dyDescent="0.4">
      <c r="A261" s="58" t="str">
        <f>'Ped Cross'!A260</f>
        <v>CBH Sidings NG</v>
      </c>
      <c r="B261" s="12">
        <f>'Ped Cross'!B260</f>
        <v>42</v>
      </c>
      <c r="C261" t="str">
        <f>'Ped Cross'!C260</f>
        <v>Welbungin</v>
      </c>
      <c r="D261" s="232">
        <f>IF(A261="Non-operational",0,CRC!F204)</f>
        <v>0.63500000000000001</v>
      </c>
      <c r="E261" s="187">
        <f t="shared" si="3"/>
        <v>8959.8160530673304</v>
      </c>
    </row>
    <row r="262" spans="1:5" ht="13.9" x14ac:dyDescent="0.4">
      <c r="A262" s="58" t="str">
        <f>'Ped Cross'!A261</f>
        <v>CBH Sidings NG</v>
      </c>
      <c r="B262" s="12">
        <f>'Ped Cross'!B261</f>
        <v>42</v>
      </c>
      <c r="C262" t="str">
        <f>'Ped Cross'!C261</f>
        <v>Wongan Hills</v>
      </c>
      <c r="D262" s="232">
        <f>IF(A262="Non-operational",0,CRC!F205)</f>
        <v>1.609</v>
      </c>
      <c r="E262" s="187">
        <f t="shared" ref="E262:E290" si="4">F$21*D262/D$68</f>
        <v>22702.903983283988</v>
      </c>
    </row>
    <row r="263" spans="1:5" ht="13.9" x14ac:dyDescent="0.4">
      <c r="A263" s="58" t="str">
        <f>'Ped Cross'!A262</f>
        <v>CBH Sidings NG</v>
      </c>
      <c r="B263" s="12">
        <f>'Ped Cross'!B262</f>
        <v>42</v>
      </c>
      <c r="C263" t="str">
        <f>'Ped Cross'!C262</f>
        <v>Woodanilling</v>
      </c>
      <c r="D263" s="232">
        <f>IF(A263="Non-operational",0,CRC!F206)</f>
        <v>0.72099999999999997</v>
      </c>
      <c r="E263" s="187">
        <f t="shared" si="4"/>
        <v>10173.271455529992</v>
      </c>
    </row>
    <row r="264" spans="1:5" ht="13.9" x14ac:dyDescent="0.4">
      <c r="A264" s="58" t="str">
        <f>'Ped Cross'!A263</f>
        <v>CBH Sidings NG</v>
      </c>
      <c r="B264" s="12">
        <f>'Ped Cross'!B263</f>
        <v>42</v>
      </c>
      <c r="C264" t="str">
        <f>'Ped Cross'!C263</f>
        <v>Wyalkatchem</v>
      </c>
      <c r="D264" s="232">
        <f>IF(A264="Non-operational",0,CRC!F207)</f>
        <v>0.89300000000000002</v>
      </c>
      <c r="E264" s="187">
        <f t="shared" si="4"/>
        <v>12600.182260455314</v>
      </c>
    </row>
    <row r="265" spans="1:5" ht="13.9" x14ac:dyDescent="0.4">
      <c r="A265" s="58" t="str">
        <f>'Ped Cross'!A264</f>
        <v>CBH Sidings NG</v>
      </c>
      <c r="B265" s="12">
        <f>'Ped Cross'!B264</f>
        <v>42</v>
      </c>
      <c r="C265" t="str">
        <f>'Ped Cross'!C264</f>
        <v>Yerecoin</v>
      </c>
      <c r="D265" s="232">
        <f>IF(A265="Non-operational",0,CRC!F208)</f>
        <v>1.0109999999999999</v>
      </c>
      <c r="E265" s="187">
        <f t="shared" si="4"/>
        <v>14265.155952206407</v>
      </c>
    </row>
    <row r="266" spans="1:5" ht="13.9" x14ac:dyDescent="0.4">
      <c r="A266" s="58" t="str">
        <f>'Ped Cross'!A265</f>
        <v>CBH Sidings NG</v>
      </c>
      <c r="B266" s="12">
        <f>'Ped Cross'!B265</f>
        <v>42</v>
      </c>
      <c r="C266" t="str">
        <f>'Ped Cross'!C265</f>
        <v>York</v>
      </c>
      <c r="D266" s="232">
        <f>IF(A266="Non-operational",0,CRC!F209)</f>
        <v>0.82199999999999995</v>
      </c>
      <c r="E266" s="187">
        <f t="shared" si="4"/>
        <v>11598.376056096604</v>
      </c>
    </row>
    <row r="267" spans="1:5" ht="13.9" x14ac:dyDescent="0.4">
      <c r="A267" s="58" t="str">
        <f>'Ped Cross'!A266</f>
        <v>CBH Sidings NG</v>
      </c>
      <c r="B267" s="12">
        <f>'Ped Cross'!B266</f>
        <v>42</v>
      </c>
      <c r="C267" t="str">
        <f>'Ped Cross'!C266</f>
        <v>Yornaning</v>
      </c>
      <c r="D267" s="232">
        <f>IF(A267="Non-operational",0,CRC!F210)</f>
        <v>0.60599999999999998</v>
      </c>
      <c r="E267" s="187">
        <f t="shared" si="4"/>
        <v>8550.6276033996874</v>
      </c>
    </row>
    <row r="268" spans="1:5" ht="13.9" x14ac:dyDescent="0.4">
      <c r="A268" s="58" t="str">
        <f>'Ped Cross'!A267</f>
        <v>Sidings &amp; Other</v>
      </c>
      <c r="B268" s="12">
        <f>'Ped Cross'!B267</f>
        <v>43</v>
      </c>
      <c r="C268" t="str">
        <f>'Ped Cross'!C267</f>
        <v>Kwinana to Kwinana Alcoa</v>
      </c>
      <c r="D268" s="232">
        <f>IF(A268="Non-operational",0,CRC!F211)</f>
        <v>6.0780000000000003</v>
      </c>
      <c r="E268" s="187">
        <f t="shared" si="4"/>
        <v>85760.255071721622</v>
      </c>
    </row>
    <row r="269" spans="1:5" ht="13.9" x14ac:dyDescent="0.4">
      <c r="A269" s="58" t="str">
        <f>'Ped Cross'!A268</f>
        <v>Sidings &amp; Other</v>
      </c>
      <c r="B269" s="12">
        <f>'Ped Cross'!B268</f>
        <v>43</v>
      </c>
      <c r="C269" t="str">
        <f>'Ped Cross'!C268</f>
        <v>Kwinana to Kwinana West</v>
      </c>
      <c r="D269" s="232">
        <f>IF(A269="Non-operational",0,CRC!F212)</f>
        <v>0.73399999999999999</v>
      </c>
      <c r="E269" s="187">
        <f t="shared" si="4"/>
        <v>10356.700760553416</v>
      </c>
    </row>
    <row r="270" spans="1:5" ht="13.9" x14ac:dyDescent="0.4">
      <c r="A270" s="58" t="str">
        <f>'Ped Cross'!A269</f>
        <v>Sidings &amp; Other</v>
      </c>
      <c r="B270" s="12">
        <f>'Ped Cross'!B269</f>
        <v>43</v>
      </c>
      <c r="C270" t="str">
        <f>'Ped Cross'!C269</f>
        <v>Kwinana West to Kwinana KBT</v>
      </c>
      <c r="D270" s="232">
        <f>IF(A270="Non-operational",0,CRC!F213)</f>
        <v>9.5000000000000001E-2</v>
      </c>
      <c r="E270" s="187">
        <f t="shared" si="4"/>
        <v>1340.4449213250334</v>
      </c>
    </row>
    <row r="271" spans="1:5" ht="13.9" x14ac:dyDescent="0.4">
      <c r="A271" s="58" t="str">
        <f>'Ped Cross'!A270</f>
        <v>EGR</v>
      </c>
      <c r="B271" s="12">
        <f>'Ped Cross'!B270</f>
        <v>44</v>
      </c>
      <c r="C271" t="str">
        <f>'Ped Cross'!C270</f>
        <v>Midland to Millendon Junction</v>
      </c>
      <c r="D271" s="232">
        <f>IF(A271="Non-operational",0,CRC!F214)</f>
        <v>29.231000000000002</v>
      </c>
      <c r="E271" s="187">
        <f t="shared" si="4"/>
        <v>412447.84731844271</v>
      </c>
    </row>
    <row r="272" spans="1:5" ht="13.9" x14ac:dyDescent="0.4">
      <c r="A272" s="58" t="str">
        <f>'Ped Cross'!A271</f>
        <v>EGR</v>
      </c>
      <c r="B272" s="12">
        <f>'Ped Cross'!B271</f>
        <v>44</v>
      </c>
      <c r="C272" t="str">
        <f>'Ped Cross'!C271</f>
        <v>Millendon Junction to Toodyay West</v>
      </c>
      <c r="D272" s="232">
        <f>IF(A272="Non-operational",0,CRC!F215)</f>
        <v>134.08500000000001</v>
      </c>
      <c r="E272" s="187">
        <f t="shared" si="4"/>
        <v>1891932.1818512329</v>
      </c>
    </row>
    <row r="273" spans="1:5" ht="13.9" x14ac:dyDescent="0.4">
      <c r="A273" s="58" t="str">
        <f>'Ped Cross'!A272</f>
        <v>EGR</v>
      </c>
      <c r="B273" s="12">
        <f>'Ped Cross'!B272</f>
        <v>44</v>
      </c>
      <c r="C273" t="str">
        <f>'Ped Cross'!C272</f>
        <v>Toodyay West</v>
      </c>
      <c r="D273" s="232">
        <f>IF(A273="Non-operational",0,CRC!F216)</f>
        <v>0</v>
      </c>
      <c r="E273" s="187">
        <f t="shared" si="4"/>
        <v>0</v>
      </c>
    </row>
    <row r="274" spans="1:5" ht="13.9" x14ac:dyDescent="0.4">
      <c r="A274" s="58" t="str">
        <f>'Ped Cross'!A273</f>
        <v>EGR</v>
      </c>
      <c r="B274" s="12">
        <f>'Ped Cross'!B273</f>
        <v>44</v>
      </c>
      <c r="C274" t="str">
        <f>'Ped Cross'!C273</f>
        <v>Toodyay West to Avon Yard</v>
      </c>
      <c r="D274" s="232">
        <f>IF(A274="Non-operational",0,CRC!F217)</f>
        <v>61.466999999999999</v>
      </c>
      <c r="E274" s="187">
        <f t="shared" si="4"/>
        <v>867296.08399037714</v>
      </c>
    </row>
    <row r="275" spans="1:5" ht="13.9" x14ac:dyDescent="0.4">
      <c r="A275" s="58" t="str">
        <f>'Ped Cross'!A274</f>
        <v>EGR</v>
      </c>
      <c r="B275" s="12">
        <f>'Ped Cross'!B274</f>
        <v>44</v>
      </c>
      <c r="C275" t="str">
        <f>'Ped Cross'!C274</f>
        <v>Avon Yard</v>
      </c>
      <c r="D275" s="232">
        <f>IF(A275="Non-operational",0,CRC!F218)</f>
        <v>4.7060000000000004</v>
      </c>
      <c r="E275" s="187">
        <f t="shared" si="4"/>
        <v>66401.408418480089</v>
      </c>
    </row>
    <row r="276" spans="1:5" ht="13.9" x14ac:dyDescent="0.4">
      <c r="A276" s="58" t="str">
        <f>'Ped Cross'!A275</f>
        <v>Metro</v>
      </c>
      <c r="B276" s="12">
        <f>'Ped Cross'!B275</f>
        <v>45</v>
      </c>
      <c r="C276" t="str">
        <f>'Ped Cross'!C275</f>
        <v>Midland to Woodbridge South</v>
      </c>
      <c r="D276" s="232">
        <f>IF(A276="Non-operational",0,CRC!F219)</f>
        <v>2.38</v>
      </c>
      <c r="E276" s="187">
        <f t="shared" si="4"/>
        <v>33581.672765827156</v>
      </c>
    </row>
    <row r="277" spans="1:5" ht="13.9" x14ac:dyDescent="0.4">
      <c r="A277" s="58" t="str">
        <f>'Ped Cross'!A276</f>
        <v>Metro</v>
      </c>
      <c r="B277" s="12">
        <f>'Ped Cross'!B276</f>
        <v>45</v>
      </c>
      <c r="C277" t="str">
        <f>'Ped Cross'!C276</f>
        <v>Woodbridge West to Woodbridge South</v>
      </c>
      <c r="D277" s="232">
        <f>IF(A277="Non-operational",0,CRC!F220)</f>
        <v>1.0940000000000001</v>
      </c>
      <c r="E277" s="187">
        <f t="shared" si="4"/>
        <v>15436.281515048282</v>
      </c>
    </row>
    <row r="278" spans="1:5" ht="13.9" x14ac:dyDescent="0.4">
      <c r="A278" s="58" t="str">
        <f>'Ped Cross'!A277</f>
        <v>Metro</v>
      </c>
      <c r="B278" s="12">
        <f>'Ped Cross'!B277</f>
        <v>45</v>
      </c>
      <c r="C278" t="str">
        <f>'Ped Cross'!C277</f>
        <v>Woodbridge South to Forrestfield</v>
      </c>
      <c r="D278" s="232">
        <f>IF(A278="Non-operational",0,CRC!F221)</f>
        <v>16.935400000000001</v>
      </c>
      <c r="E278" s="187">
        <f t="shared" si="4"/>
        <v>238957.58863797868</v>
      </c>
    </row>
    <row r="279" spans="1:5" ht="13.9" x14ac:dyDescent="0.4">
      <c r="A279" s="58" t="str">
        <f>'Ped Cross'!A278</f>
        <v>Metro</v>
      </c>
      <c r="B279" s="12">
        <f>'Ped Cross'!B278</f>
        <v>45</v>
      </c>
      <c r="C279" t="str">
        <f>'Ped Cross'!C278</f>
        <v>Forrestfield</v>
      </c>
      <c r="D279" s="232">
        <f>IF(A279="Non-operational",0,CRC!F222)</f>
        <v>16.283000000000001</v>
      </c>
      <c r="E279" s="187">
        <f t="shared" si="4"/>
        <v>229752.25951511075</v>
      </c>
    </row>
    <row r="280" spans="1:5" ht="13.9" x14ac:dyDescent="0.4">
      <c r="A280" s="58" t="str">
        <f>'Ped Cross'!A279</f>
        <v>Metro</v>
      </c>
      <c r="B280" s="12">
        <f>'Ped Cross'!B279</f>
        <v>45</v>
      </c>
      <c r="C280" t="str">
        <f>'Ped Cross'!C279</f>
        <v>Forrestfield to Kenwick</v>
      </c>
      <c r="D280" s="232">
        <f>IF(A280="Non-operational",0,CRC!F223)</f>
        <v>8.0429999999999993</v>
      </c>
      <c r="E280" s="187">
        <f t="shared" si="4"/>
        <v>113486.3000233394</v>
      </c>
    </row>
    <row r="281" spans="1:5" ht="13.9" x14ac:dyDescent="0.4">
      <c r="A281" s="58" t="str">
        <f>'Ped Cross'!A280</f>
        <v>Metro</v>
      </c>
      <c r="B281" s="12">
        <f>'Ped Cross'!B280</f>
        <v>45</v>
      </c>
      <c r="C281" t="str">
        <f>'Ped Cross'!C280</f>
        <v>Kenwick to Cockburn East</v>
      </c>
      <c r="D281" s="232">
        <f>IF(A281="Non-operational",0,CRC!F224)</f>
        <v>42.748480000000001</v>
      </c>
      <c r="E281" s="187">
        <f t="shared" si="4"/>
        <v>603178.76747752388</v>
      </c>
    </row>
    <row r="282" spans="1:5" ht="13.9" x14ac:dyDescent="0.4">
      <c r="A282" s="58" t="str">
        <f>'Ped Cross'!A281</f>
        <v>Metro</v>
      </c>
      <c r="B282" s="12">
        <f>'Ped Cross'!B281</f>
        <v>45</v>
      </c>
      <c r="C282" t="str">
        <f>'Ped Cross'!C281</f>
        <v>Cockburn East to Cockburn South</v>
      </c>
      <c r="D282" s="232">
        <f>IF(A282="Non-operational",0,CRC!F225)</f>
        <v>1.1719999999999999</v>
      </c>
      <c r="E282" s="187">
        <f t="shared" si="4"/>
        <v>16536.857345188833</v>
      </c>
    </row>
    <row r="283" spans="1:5" ht="13.9" x14ac:dyDescent="0.4">
      <c r="A283" s="58" t="str">
        <f>'Ped Cross'!A282</f>
        <v>Metro</v>
      </c>
      <c r="B283" s="12">
        <f>'Ped Cross'!B282</f>
        <v>45</v>
      </c>
      <c r="C283" t="str">
        <f>'Ped Cross'!C282</f>
        <v>Cockburn South to Kwinana North</v>
      </c>
      <c r="D283" s="232">
        <f>IF(A283="Non-operational",0,CRC!F226)</f>
        <v>11.527200000000001</v>
      </c>
      <c r="E283" s="187">
        <f t="shared" si="4"/>
        <v>162648.17575892556</v>
      </c>
    </row>
    <row r="284" spans="1:5" ht="13.9" x14ac:dyDescent="0.4">
      <c r="A284" s="58" t="str">
        <f>'Ped Cross'!A283</f>
        <v>Metro</v>
      </c>
      <c r="B284" s="12">
        <f>'Ped Cross'!B283</f>
        <v>45</v>
      </c>
      <c r="C284" t="str">
        <f>'Ped Cross'!C283</f>
        <v>Kwinana North to Kwinana West</v>
      </c>
      <c r="D284" s="232">
        <f>IF(A284="Non-operational",0,CRC!F227)</f>
        <v>0.66900000000000004</v>
      </c>
      <c r="E284" s="187">
        <f t="shared" si="4"/>
        <v>9439.5542354362897</v>
      </c>
    </row>
    <row r="285" spans="1:5" ht="13.9" x14ac:dyDescent="0.4">
      <c r="A285" s="58" t="str">
        <f>'Ped Cross'!A284</f>
        <v>Metro</v>
      </c>
      <c r="B285" s="12">
        <f>'Ped Cross'!B284</f>
        <v>45</v>
      </c>
      <c r="C285" t="str">
        <f>'Ped Cross'!C284</f>
        <v>Kwinana North to Kwinana</v>
      </c>
      <c r="D285" s="232">
        <f>IF(A285="Non-operational",0,CRC!F228)</f>
        <v>1.1659999999999999</v>
      </c>
      <c r="E285" s="187">
        <f t="shared" si="4"/>
        <v>16452.197665947253</v>
      </c>
    </row>
    <row r="286" spans="1:5" ht="13.9" x14ac:dyDescent="0.4">
      <c r="A286" s="58" t="str">
        <f>'Ped Cross'!A285</f>
        <v>Metro</v>
      </c>
      <c r="B286" s="12">
        <f>'Ped Cross'!B285</f>
        <v>45</v>
      </c>
      <c r="C286" t="str">
        <f>'Ped Cross'!C285</f>
        <v>Kwinana West to Kwinana KBT</v>
      </c>
      <c r="D286" s="232">
        <f>IF(A286="Non-operational",0,CRC!F229)</f>
        <v>0.182</v>
      </c>
      <c r="E286" s="187">
        <f t="shared" si="4"/>
        <v>2568.0102703279586</v>
      </c>
    </row>
    <row r="287" spans="1:5" ht="13.9" x14ac:dyDescent="0.4">
      <c r="A287" s="58" t="str">
        <f>'Ped Cross'!A286</f>
        <v>Metro</v>
      </c>
      <c r="B287" s="12">
        <f>'Ped Cross'!B286</f>
        <v>46</v>
      </c>
      <c r="C287" t="str">
        <f>'Ped Cross'!C286</f>
        <v>Cockburn North to Cockburn East</v>
      </c>
      <c r="D287" s="232">
        <f>IF(A287="Non-operational",0,CRC!F230)</f>
        <v>1.1519999999999999</v>
      </c>
      <c r="E287" s="187">
        <f t="shared" si="4"/>
        <v>16254.658414383561</v>
      </c>
    </row>
    <row r="288" spans="1:5" ht="13.9" x14ac:dyDescent="0.4">
      <c r="A288" s="58" t="str">
        <f>'Ped Cross'!A287</f>
        <v>Metro</v>
      </c>
      <c r="B288" s="12">
        <f>'Ped Cross'!B287</f>
        <v>47</v>
      </c>
      <c r="C288" t="str">
        <f>'Ped Cross'!C287</f>
        <v>Cockburn North to Cockburn South</v>
      </c>
      <c r="D288" s="232">
        <f>IF(A288="Non-operational",0,CRC!F231)</f>
        <v>1.502</v>
      </c>
      <c r="E288" s="187">
        <f t="shared" si="4"/>
        <v>21193.13970347579</v>
      </c>
    </row>
    <row r="289" spans="1:5" ht="13.9" x14ac:dyDescent="0.4">
      <c r="A289" s="58" t="str">
        <f>'Ped Cross'!A288</f>
        <v>Sidings &amp; Other</v>
      </c>
      <c r="B289" s="12">
        <f>'Ped Cross'!B288</f>
        <v>48</v>
      </c>
      <c r="C289" t="str">
        <f>'Ped Cross'!C288</f>
        <v>Kwinana West to Kwinana FPA</v>
      </c>
      <c r="D289" s="232">
        <f>IF(A289="Non-operational",0,CRC!F232)</f>
        <v>2.75</v>
      </c>
      <c r="E289" s="187">
        <f t="shared" si="4"/>
        <v>38802.352985724654</v>
      </c>
    </row>
    <row r="290" spans="1:5" ht="13.9" x14ac:dyDescent="0.4">
      <c r="A290" s="58" t="str">
        <f>'Ped Cross'!A289</f>
        <v>Sidings &amp; Other</v>
      </c>
      <c r="B290" s="12">
        <f>'Ped Cross'!B289</f>
        <v>48</v>
      </c>
      <c r="C290" t="str">
        <f>'Ped Cross'!C289</f>
        <v>Kwinana FPA to Kwinana CBH</v>
      </c>
      <c r="D290" s="232">
        <f>IF(A290="Non-operational",0,CRC!F233)</f>
        <v>4.83</v>
      </c>
      <c r="E290" s="187">
        <f t="shared" si="4"/>
        <v>68151.041789472743</v>
      </c>
    </row>
    <row r="291" spans="1:5" ht="5.0999999999999996" customHeight="1" x14ac:dyDescent="0.35"/>
    <row r="292" spans="1:5" s="22" customFormat="1" ht="13.9" x14ac:dyDescent="0.4">
      <c r="A292" s="147"/>
      <c r="B292" s="182"/>
      <c r="C292" s="147" t="s">
        <v>57</v>
      </c>
      <c r="D292" s="201">
        <f>D68</f>
        <v>4376.88652</v>
      </c>
      <c r="E292" s="201">
        <f>E68</f>
        <v>61757634.809999987</v>
      </c>
    </row>
    <row r="293" spans="1:5" x14ac:dyDescent="0.35"/>
    <row r="294" spans="1:5" s="66" customFormat="1" ht="13.9" x14ac:dyDescent="0.4">
      <c r="A294" s="66" t="s">
        <v>73</v>
      </c>
    </row>
    <row r="295" spans="1:5" x14ac:dyDescent="0.35"/>
  </sheetData>
  <pageMargins left="0.7" right="0.7" top="0.75" bottom="0.75" header="0.3" footer="0.3"/>
  <pageSetup orientation="portrait" r:id="rId1"/>
  <headerFooter>
    <oddHeader>&amp;C&amp;"Aptos"&amp;10&amp;K000000 OFFICIAL&amp;1#_x000D_</oddHead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04E3C-8DE2-43A8-BFCB-385C538F09AF}">
  <sheetPr>
    <tabColor theme="0" tint="-0.249977111117893"/>
  </sheetPr>
  <dimension ref="A1:K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8" width="20.5" customWidth="1"/>
    <col min="9" max="9" width="1.625" customWidth="1"/>
    <col min="10" max="10" width="13.625" hidden="1" customWidth="1"/>
    <col min="11" max="11" width="15.75" hidden="1" customWidth="1"/>
    <col min="12"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824</v>
      </c>
      <c r="D5" s="170">
        <f>G67</f>
        <v>7782247.8641249975</v>
      </c>
    </row>
    <row r="6" spans="1:8" ht="5.0999999999999996" customHeight="1" x14ac:dyDescent="0.35"/>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784</v>
      </c>
      <c r="E12" s="1" t="s">
        <v>391</v>
      </c>
      <c r="F12" s="1" t="s">
        <v>392</v>
      </c>
      <c r="G12" s="1" t="s">
        <v>397</v>
      </c>
      <c r="H12" s="1" t="s">
        <v>398</v>
      </c>
    </row>
    <row r="13" spans="1:8" ht="17.649999999999999" hidden="1" outlineLevel="1" x14ac:dyDescent="0.5">
      <c r="A13" s="18"/>
      <c r="B13" s="18"/>
      <c r="C13" s="31" t="s">
        <v>825</v>
      </c>
      <c r="D13" s="188">
        <v>486</v>
      </c>
      <c r="E13" s="163">
        <f>D13*(1+E$8)</f>
        <v>510.3</v>
      </c>
      <c r="F13" s="163">
        <f t="shared" ref="F13:G13" si="0">E13*(1+F$8)</f>
        <v>663.39</v>
      </c>
      <c r="G13" s="163">
        <f t="shared" si="0"/>
        <v>726.41205000000002</v>
      </c>
      <c r="H13" s="164">
        <f>G13</f>
        <v>726.41205000000002</v>
      </c>
    </row>
    <row r="14" spans="1:8" ht="17.649999999999999" hidden="1" outlineLevel="1" x14ac:dyDescent="0.5">
      <c r="A14" s="18"/>
      <c r="B14" s="18"/>
      <c r="C14" s="31" t="s">
        <v>826</v>
      </c>
      <c r="D14" s="188">
        <v>486</v>
      </c>
      <c r="E14" s="178">
        <f>D14*(1+E$9)</f>
        <v>510.3</v>
      </c>
      <c r="F14" s="178">
        <f t="shared" ref="F14:G14" si="1">E14*(1+F$9)</f>
        <v>637.875</v>
      </c>
      <c r="G14" s="178">
        <f t="shared" si="1"/>
        <v>698.47312499999998</v>
      </c>
      <c r="H14" s="213">
        <f t="shared" ref="H14" si="2">G14</f>
        <v>698.47312499999998</v>
      </c>
    </row>
    <row r="15" spans="1:8" ht="17.649999999999999" hidden="1" outlineLevel="1" x14ac:dyDescent="0.5">
      <c r="A15" s="18"/>
      <c r="B15" s="18"/>
      <c r="C15" s="175" t="s">
        <v>481</v>
      </c>
      <c r="D15" s="207"/>
      <c r="E15" s="207"/>
      <c r="F15" s="207"/>
      <c r="G15" s="207"/>
      <c r="H15" s="208"/>
    </row>
    <row r="16" spans="1:8"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7" ht="30" customHeight="1" x14ac:dyDescent="0.35">
      <c r="A65" s="1" t="str">
        <f>'Plant &amp; Equip'!A66</f>
        <v>Network Group</v>
      </c>
      <c r="B65" s="1" t="str">
        <f>'Plant &amp; Equip'!B66</f>
        <v>Route Number</v>
      </c>
      <c r="C65" s="1" t="s">
        <v>81</v>
      </c>
      <c r="D65" s="1" t="s">
        <v>83</v>
      </c>
      <c r="E65" s="1" t="s">
        <v>732</v>
      </c>
      <c r="F65" s="1" t="s">
        <v>827</v>
      </c>
      <c r="G65" s="1" t="s">
        <v>405</v>
      </c>
    </row>
    <row r="66" spans="1:7" ht="5.0999999999999996" customHeight="1" x14ac:dyDescent="0.35"/>
    <row r="67" spans="1:7" ht="13.9" x14ac:dyDescent="0.4">
      <c r="A67" s="30"/>
      <c r="B67" s="30"/>
      <c r="C67" s="13" t="s">
        <v>57</v>
      </c>
      <c r="D67" s="30"/>
      <c r="E67" s="185">
        <f>SUM(E69:E289)</f>
        <v>8680</v>
      </c>
      <c r="F67" s="185"/>
      <c r="G67" s="215">
        <f t="shared" ref="G67" si="3">SUM(G69:G289)</f>
        <v>7782247.8641249975</v>
      </c>
    </row>
    <row r="68" spans="1:7" ht="5.0999999999999996" customHeight="1" x14ac:dyDescent="0.35"/>
    <row r="69" spans="1:7" ht="13.9" x14ac:dyDescent="0.4">
      <c r="A69" s="58" t="str">
        <f>'Plant &amp; Equip'!A70</f>
        <v>EGR</v>
      </c>
      <c r="B69" s="58">
        <f>'Plant &amp; Equip'!B70</f>
        <v>1</v>
      </c>
      <c r="C69" t="str">
        <f>'Plant &amp; Equip'!C70</f>
        <v>Avon Yard to West Merredin</v>
      </c>
      <c r="D69" s="204">
        <f>'DORC build-up'!I13</f>
        <v>1.3</v>
      </c>
      <c r="E69" s="197">
        <v>581</v>
      </c>
      <c r="F69" s="269">
        <f t="shared" ref="F69:F132" si="4">H$14</f>
        <v>698.47312499999998</v>
      </c>
      <c r="G69" s="187">
        <f>E69*F69*D69</f>
        <v>527556.75131249998</v>
      </c>
    </row>
    <row r="70" spans="1:7" ht="13.9" x14ac:dyDescent="0.4">
      <c r="A70" s="58" t="str">
        <f>'Plant &amp; Equip'!A71</f>
        <v>EGR</v>
      </c>
      <c r="B70" s="58">
        <f>'Plant &amp; Equip'!B71</f>
        <v>1</v>
      </c>
      <c r="C70" t="str">
        <f>'Plant &amp; Equip'!C71</f>
        <v>West Merredin</v>
      </c>
      <c r="D70" s="204">
        <f>'DORC build-up'!I14</f>
        <v>1.3</v>
      </c>
      <c r="E70" s="197">
        <v>0</v>
      </c>
      <c r="F70" s="269">
        <f t="shared" si="4"/>
        <v>698.47312499999998</v>
      </c>
      <c r="G70" s="187">
        <f t="shared" ref="G70:G133" si="5">E70*F70*D70</f>
        <v>0</v>
      </c>
    </row>
    <row r="71" spans="1:7" ht="13.9" x14ac:dyDescent="0.4">
      <c r="A71" s="58" t="str">
        <f>'Plant &amp; Equip'!A72</f>
        <v>EGR</v>
      </c>
      <c r="B71" s="58">
        <f>'Plant &amp; Equip'!B72</f>
        <v>1</v>
      </c>
      <c r="C71" t="str">
        <f>'Plant &amp; Equip'!C72</f>
        <v>West Merredin to Merredin</v>
      </c>
      <c r="D71" s="204">
        <f>'DORC build-up'!I15</f>
        <v>1.3</v>
      </c>
      <c r="E71" s="197">
        <v>7</v>
      </c>
      <c r="F71" s="269">
        <f t="shared" si="4"/>
        <v>698.47312499999998</v>
      </c>
      <c r="G71" s="187">
        <f t="shared" si="5"/>
        <v>6356.1054374999994</v>
      </c>
    </row>
    <row r="72" spans="1:7" ht="13.9" x14ac:dyDescent="0.4">
      <c r="A72" s="58" t="str">
        <f>'Plant &amp; Equip'!A73</f>
        <v>EGR</v>
      </c>
      <c r="B72" s="58">
        <f>'Plant &amp; Equip'!B73</f>
        <v>1</v>
      </c>
      <c r="C72" t="str">
        <f>'Plant &amp; Equip'!C73</f>
        <v>Merredin</v>
      </c>
      <c r="D72" s="204">
        <f>'DORC build-up'!I16</f>
        <v>1.3</v>
      </c>
      <c r="E72" s="197">
        <v>0</v>
      </c>
      <c r="F72" s="269">
        <f t="shared" si="4"/>
        <v>698.47312499999998</v>
      </c>
      <c r="G72" s="187">
        <f t="shared" si="5"/>
        <v>0</v>
      </c>
    </row>
    <row r="73" spans="1:7" ht="13.9" x14ac:dyDescent="0.4">
      <c r="A73" s="58" t="str">
        <f>'Plant &amp; Equip'!A74</f>
        <v>EGR</v>
      </c>
      <c r="B73" s="58">
        <f>'Plant &amp; Equip'!B74</f>
        <v>1</v>
      </c>
      <c r="C73" t="str">
        <f>'Plant &amp; Equip'!C74</f>
        <v>Merredin to Southern Cross</v>
      </c>
      <c r="D73" s="204">
        <f>'DORC build-up'!I17</f>
        <v>1.4</v>
      </c>
      <c r="E73" s="197">
        <v>368</v>
      </c>
      <c r="F73" s="269">
        <f t="shared" si="4"/>
        <v>698.47312499999998</v>
      </c>
      <c r="G73" s="187">
        <f t="shared" si="5"/>
        <v>359853.35399999993</v>
      </c>
    </row>
    <row r="74" spans="1:7" ht="13.9" x14ac:dyDescent="0.4">
      <c r="A74" s="58" t="str">
        <f>'Plant &amp; Equip'!A75</f>
        <v>EGR</v>
      </c>
      <c r="B74" s="58">
        <f>'Plant &amp; Equip'!B75</f>
        <v>1</v>
      </c>
      <c r="C74" t="str">
        <f>'Plant &amp; Equip'!C75</f>
        <v>Southern Cross</v>
      </c>
      <c r="D74" s="204">
        <f>'DORC build-up'!I18</f>
        <v>0</v>
      </c>
      <c r="E74" s="197">
        <v>0</v>
      </c>
      <c r="F74" s="269">
        <f t="shared" si="4"/>
        <v>698.47312499999998</v>
      </c>
      <c r="G74" s="187">
        <f t="shared" si="5"/>
        <v>0</v>
      </c>
    </row>
    <row r="75" spans="1:7" ht="13.9" x14ac:dyDescent="0.4">
      <c r="A75" s="58" t="str">
        <f>'Plant &amp; Equip'!A76</f>
        <v>EGR</v>
      </c>
      <c r="B75" s="58">
        <f>'Plant &amp; Equip'!B76</f>
        <v>1</v>
      </c>
      <c r="C75" t="str">
        <f>'Plant &amp; Equip'!C76</f>
        <v>Southern Cross to Koolyanobbing East</v>
      </c>
      <c r="D75" s="204">
        <f>'DORC build-up'!I19</f>
        <v>1.4</v>
      </c>
      <c r="E75" s="197">
        <v>116</v>
      </c>
      <c r="F75" s="269">
        <f t="shared" si="4"/>
        <v>698.47312499999998</v>
      </c>
      <c r="G75" s="187">
        <f t="shared" si="5"/>
        <v>113432.03549999998</v>
      </c>
    </row>
    <row r="76" spans="1:7" ht="13.9" x14ac:dyDescent="0.4">
      <c r="A76" s="58" t="str">
        <f>'Plant &amp; Equip'!A77</f>
        <v>EGR</v>
      </c>
      <c r="B76" s="58">
        <f>'Plant &amp; Equip'!B77</f>
        <v>1</v>
      </c>
      <c r="C76" t="str">
        <f>'Plant &amp; Equip'!C77</f>
        <v>Koolyanobbing East to Mount Walton</v>
      </c>
      <c r="D76" s="204">
        <f>'DORC build-up'!I20</f>
        <v>1.4</v>
      </c>
      <c r="E76" s="197">
        <v>154</v>
      </c>
      <c r="F76" s="269">
        <f t="shared" si="4"/>
        <v>698.47312499999998</v>
      </c>
      <c r="G76" s="187">
        <f t="shared" si="5"/>
        <v>150590.80575</v>
      </c>
    </row>
    <row r="77" spans="1:7" ht="13.9" x14ac:dyDescent="0.4">
      <c r="A77" s="58" t="str">
        <f>'Plant &amp; Equip'!A78</f>
        <v>EGR</v>
      </c>
      <c r="B77" s="58">
        <f>'Plant &amp; Equip'!B78</f>
        <v>1</v>
      </c>
      <c r="C77" t="str">
        <f>'Plant &amp; Equip'!C78</f>
        <v>Mount Walton to West Kalgoorlie West</v>
      </c>
      <c r="D77" s="204">
        <f>'DORC build-up'!I21</f>
        <v>1.4</v>
      </c>
      <c r="E77" s="197">
        <v>203</v>
      </c>
      <c r="F77" s="269">
        <f t="shared" si="4"/>
        <v>698.47312499999998</v>
      </c>
      <c r="G77" s="187">
        <f t="shared" si="5"/>
        <v>198506.062125</v>
      </c>
    </row>
    <row r="78" spans="1:7" ht="13.9" x14ac:dyDescent="0.4">
      <c r="A78" s="58" t="str">
        <f>'Plant &amp; Equip'!A79</f>
        <v>EGR</v>
      </c>
      <c r="B78" s="58">
        <f>'Plant &amp; Equip'!B79</f>
        <v>1</v>
      </c>
      <c r="C78" t="str">
        <f>'Plant &amp; Equip'!C79</f>
        <v>West Kalgoorlie West to West Kalgoorlie</v>
      </c>
      <c r="D78" s="204">
        <f>'DORC build-up'!I22</f>
        <v>1.4</v>
      </c>
      <c r="E78" s="197">
        <v>5</v>
      </c>
      <c r="F78" s="269">
        <f t="shared" si="4"/>
        <v>698.47312499999998</v>
      </c>
      <c r="G78" s="187">
        <f t="shared" si="5"/>
        <v>4889.3118749999994</v>
      </c>
    </row>
    <row r="79" spans="1:7" ht="13.9" x14ac:dyDescent="0.4">
      <c r="A79" s="58" t="str">
        <f>'Plant &amp; Equip'!A80</f>
        <v>EGR</v>
      </c>
      <c r="B79" s="58">
        <f>'Plant &amp; Equip'!B80</f>
        <v>1</v>
      </c>
      <c r="C79" t="str">
        <f>'Plant &amp; Equip'!C80</f>
        <v>West Kalgoorlie</v>
      </c>
      <c r="D79" s="204">
        <f>'DORC build-up'!I23</f>
        <v>1.4</v>
      </c>
      <c r="E79" s="197">
        <v>0</v>
      </c>
      <c r="F79" s="269">
        <f t="shared" si="4"/>
        <v>698.47312499999998</v>
      </c>
      <c r="G79" s="187">
        <f t="shared" si="5"/>
        <v>0</v>
      </c>
    </row>
    <row r="80" spans="1:7" ht="13.9" x14ac:dyDescent="0.4">
      <c r="A80" s="58" t="str">
        <f>'Plant &amp; Equip'!A81</f>
        <v>EGR</v>
      </c>
      <c r="B80" s="58">
        <f>'Plant &amp; Equip'!B81</f>
        <v>1</v>
      </c>
      <c r="C80" t="str">
        <f>'Plant &amp; Equip'!C81</f>
        <v>West Kalgoorlie to Kalgoorlie</v>
      </c>
      <c r="D80" s="204">
        <f>'DORC build-up'!I24</f>
        <v>1.4</v>
      </c>
      <c r="E80" s="197">
        <v>13</v>
      </c>
      <c r="F80" s="269">
        <f t="shared" si="4"/>
        <v>698.47312499999998</v>
      </c>
      <c r="G80" s="187">
        <f t="shared" si="5"/>
        <v>12712.210874999999</v>
      </c>
    </row>
    <row r="81" spans="1:7" ht="13.9" x14ac:dyDescent="0.4">
      <c r="A81" s="58" t="str">
        <f>'Plant &amp; Equip'!A82</f>
        <v>EGR</v>
      </c>
      <c r="B81" s="58">
        <f>'Plant &amp; Equip'!B82</f>
        <v>1</v>
      </c>
      <c r="C81" t="str">
        <f>'Plant &amp; Equip'!C82</f>
        <v>Kalgoorlie</v>
      </c>
      <c r="D81" s="204">
        <f>'DORC build-up'!I25</f>
        <v>1.4</v>
      </c>
      <c r="E81" s="197">
        <v>6</v>
      </c>
      <c r="F81" s="269">
        <f t="shared" si="4"/>
        <v>698.47312499999998</v>
      </c>
      <c r="G81" s="187">
        <f t="shared" si="5"/>
        <v>5867.1742499999991</v>
      </c>
    </row>
    <row r="82" spans="1:7" ht="13.9" x14ac:dyDescent="0.4">
      <c r="A82" s="58" t="str">
        <f>'Plant &amp; Equip'!A83</f>
        <v>EGR</v>
      </c>
      <c r="B82" s="58">
        <f>'Plant &amp; Equip'!B83</f>
        <v>1</v>
      </c>
      <c r="C82" t="str">
        <f>'Plant &amp; Equip'!C83</f>
        <v>Kalgoorlie to Parkeston (border)</v>
      </c>
      <c r="D82" s="204">
        <f>'DORC build-up'!I26</f>
        <v>1.4</v>
      </c>
      <c r="E82" s="197">
        <v>9</v>
      </c>
      <c r="F82" s="269">
        <f t="shared" si="4"/>
        <v>698.47312499999998</v>
      </c>
      <c r="G82" s="187">
        <f t="shared" si="5"/>
        <v>8800.761375</v>
      </c>
    </row>
    <row r="83" spans="1:7" ht="13.9" x14ac:dyDescent="0.4">
      <c r="A83" s="58" t="str">
        <f>'Plant &amp; Equip'!A84</f>
        <v>Metro</v>
      </c>
      <c r="B83" s="58">
        <f>'Plant &amp; Equip'!B84</f>
        <v>2</v>
      </c>
      <c r="C83" t="str">
        <f>'Plant &amp; Equip'!C84</f>
        <v>Forrestfield South to Kewdale</v>
      </c>
      <c r="D83" s="204">
        <f>'DORC build-up'!I27</f>
        <v>1</v>
      </c>
      <c r="E83" s="197">
        <v>6</v>
      </c>
      <c r="F83" s="269">
        <f t="shared" si="4"/>
        <v>698.47312499999998</v>
      </c>
      <c r="G83" s="187">
        <f t="shared" si="5"/>
        <v>4190.8387499999999</v>
      </c>
    </row>
    <row r="84" spans="1:7" ht="13.9" x14ac:dyDescent="0.4">
      <c r="A84" s="58" t="str">
        <f>'Plant &amp; Equip'!A85</f>
        <v>LBL</v>
      </c>
      <c r="B84" s="58">
        <f>'Plant &amp; Equip'!B85</f>
        <v>3</v>
      </c>
      <c r="C84" t="str">
        <f>'Plant &amp; Equip'!C85</f>
        <v>Kalgoorlie to Menzies</v>
      </c>
      <c r="D84" s="204">
        <f>'DORC build-up'!I28</f>
        <v>1.5</v>
      </c>
      <c r="E84" s="197">
        <v>197</v>
      </c>
      <c r="F84" s="269">
        <f t="shared" si="4"/>
        <v>698.47312499999998</v>
      </c>
      <c r="G84" s="187">
        <f t="shared" si="5"/>
        <v>206398.8084375</v>
      </c>
    </row>
    <row r="85" spans="1:7" ht="13.9" x14ac:dyDescent="0.4">
      <c r="A85" s="58" t="str">
        <f>'Plant &amp; Equip'!A86</f>
        <v>LBL</v>
      </c>
      <c r="B85" s="58">
        <f>'Plant &amp; Equip'!B86</f>
        <v>3</v>
      </c>
      <c r="C85" t="str">
        <f>'Plant &amp; Equip'!C86</f>
        <v>Menzies</v>
      </c>
      <c r="D85" s="204">
        <f>'DORC build-up'!I29</f>
        <v>0</v>
      </c>
      <c r="E85" s="197">
        <v>0</v>
      </c>
      <c r="F85" s="269">
        <f t="shared" si="4"/>
        <v>698.47312499999998</v>
      </c>
      <c r="G85" s="187">
        <f t="shared" si="5"/>
        <v>0</v>
      </c>
    </row>
    <row r="86" spans="1:7" ht="13.9" x14ac:dyDescent="0.4">
      <c r="A86" s="58" t="str">
        <f>'Plant &amp; Equip'!A87</f>
        <v>LBL</v>
      </c>
      <c r="B86" s="58">
        <f>'Plant &amp; Equip'!B87</f>
        <v>3</v>
      </c>
      <c r="C86" t="str">
        <f>'Plant &amp; Equip'!C87</f>
        <v>Menzies to Malcolm</v>
      </c>
      <c r="D86" s="204">
        <f>'DORC build-up'!I30</f>
        <v>1.5</v>
      </c>
      <c r="E86" s="197">
        <v>113</v>
      </c>
      <c r="F86" s="269">
        <f t="shared" si="4"/>
        <v>698.47312499999998</v>
      </c>
      <c r="G86" s="187">
        <f t="shared" si="5"/>
        <v>118391.19468749998</v>
      </c>
    </row>
    <row r="87" spans="1:7" ht="13.9" x14ac:dyDescent="0.4">
      <c r="A87" s="58" t="str">
        <f>'Plant &amp; Equip'!A88</f>
        <v>LBL</v>
      </c>
      <c r="B87" s="58">
        <f>'Plant &amp; Equip'!B88</f>
        <v>3</v>
      </c>
      <c r="C87" t="str">
        <f>'Plant &amp; Equip'!C88</f>
        <v>Malcolm</v>
      </c>
      <c r="D87" s="204">
        <f>'DORC build-up'!I31</f>
        <v>0</v>
      </c>
      <c r="E87" s="197">
        <v>0</v>
      </c>
      <c r="F87" s="269">
        <f t="shared" si="4"/>
        <v>698.47312499999998</v>
      </c>
      <c r="G87" s="187">
        <f t="shared" si="5"/>
        <v>0</v>
      </c>
    </row>
    <row r="88" spans="1:7" ht="13.9" x14ac:dyDescent="0.4">
      <c r="A88" s="58" t="str">
        <f>'Plant &amp; Equip'!A89</f>
        <v>LBL</v>
      </c>
      <c r="B88" s="58">
        <f>'Plant &amp; Equip'!B89</f>
        <v>3</v>
      </c>
      <c r="C88" t="str">
        <f>'Plant &amp; Equip'!C89</f>
        <v>Malcolm to Leonora</v>
      </c>
      <c r="D88" s="204">
        <f>'DORC build-up'!I32</f>
        <v>1.5</v>
      </c>
      <c r="E88" s="197">
        <v>38</v>
      </c>
      <c r="F88" s="269">
        <f t="shared" si="4"/>
        <v>698.47312499999998</v>
      </c>
      <c r="G88" s="187">
        <f t="shared" si="5"/>
        <v>39812.968124999999</v>
      </c>
    </row>
    <row r="89" spans="1:7" ht="13.9" x14ac:dyDescent="0.4">
      <c r="A89" s="58" t="str">
        <f>'Plant &amp; Equip'!A90</f>
        <v>LBL</v>
      </c>
      <c r="B89" s="58">
        <f>'Plant &amp; Equip'!B90</f>
        <v>3</v>
      </c>
      <c r="C89" t="str">
        <f>'Plant &amp; Equip'!C90</f>
        <v>Leonora</v>
      </c>
      <c r="D89" s="204">
        <f>'DORC build-up'!I33</f>
        <v>1.5</v>
      </c>
      <c r="E89" s="197">
        <v>2</v>
      </c>
      <c r="F89" s="269">
        <f t="shared" si="4"/>
        <v>698.47312499999998</v>
      </c>
      <c r="G89" s="187">
        <f t="shared" si="5"/>
        <v>2095.4193749999999</v>
      </c>
    </row>
    <row r="90" spans="1:7" ht="13.9" x14ac:dyDescent="0.4">
      <c r="A90" s="58" t="str">
        <f>'Plant &amp; Equip'!A91</f>
        <v>EBL</v>
      </c>
      <c r="B90" s="58">
        <f>'Plant &amp; Equip'!B91</f>
        <v>4</v>
      </c>
      <c r="C90" t="str">
        <f>'Plant &amp; Equip'!C91</f>
        <v>West Kalgoorlie West to West Kalgoorlie South</v>
      </c>
      <c r="D90" s="204">
        <f>'DORC build-up'!I34</f>
        <v>1.5</v>
      </c>
      <c r="E90" s="197">
        <v>6</v>
      </c>
      <c r="F90" s="269">
        <f t="shared" si="4"/>
        <v>698.47312499999998</v>
      </c>
      <c r="G90" s="187">
        <f t="shared" si="5"/>
        <v>6286.2581250000003</v>
      </c>
    </row>
    <row r="91" spans="1:7" ht="13.9" x14ac:dyDescent="0.4">
      <c r="A91" s="58" t="str">
        <f>'Plant &amp; Equip'!A92</f>
        <v>EBL</v>
      </c>
      <c r="B91" s="58">
        <f>'Plant &amp; Equip'!B92</f>
        <v>4</v>
      </c>
      <c r="C91" t="str">
        <f>'Plant &amp; Equip'!C92</f>
        <v>West Kalgoorlie to West Kalgoorlie South</v>
      </c>
      <c r="D91" s="204">
        <f>'DORC build-up'!I35</f>
        <v>1.5</v>
      </c>
      <c r="E91" s="197">
        <v>2</v>
      </c>
      <c r="F91" s="269">
        <f t="shared" si="4"/>
        <v>698.47312499999998</v>
      </c>
      <c r="G91" s="187">
        <f t="shared" si="5"/>
        <v>2095.4193749999999</v>
      </c>
    </row>
    <row r="92" spans="1:7" ht="13.9" x14ac:dyDescent="0.4">
      <c r="A92" s="58" t="str">
        <f>'Plant &amp; Equip'!A93</f>
        <v>EBL</v>
      </c>
      <c r="B92" s="58">
        <f>'Plant &amp; Equip'!B93</f>
        <v>5</v>
      </c>
      <c r="C92" t="str">
        <f>'Plant &amp; Equip'!C93</f>
        <v>West Kalgoorlie South to Hampton Terminal</v>
      </c>
      <c r="D92" s="204">
        <f>'DORC build-up'!I36</f>
        <v>1.5</v>
      </c>
      <c r="E92" s="197">
        <v>9</v>
      </c>
      <c r="F92" s="269">
        <f t="shared" si="4"/>
        <v>698.47312499999998</v>
      </c>
      <c r="G92" s="187">
        <f t="shared" si="5"/>
        <v>9429.3871875000004</v>
      </c>
    </row>
    <row r="93" spans="1:7" ht="13.9" x14ac:dyDescent="0.4">
      <c r="A93" s="58" t="str">
        <f>'Plant &amp; Equip'!A94</f>
        <v>EBL</v>
      </c>
      <c r="B93" s="58">
        <f>'Plant &amp; Equip'!B94</f>
        <v>5</v>
      </c>
      <c r="C93" t="str">
        <f>'Plant &amp; Equip'!C94</f>
        <v>Hampton Terminal</v>
      </c>
      <c r="D93" s="204">
        <f>'DORC build-up'!I37</f>
        <v>1.5</v>
      </c>
      <c r="E93" s="197">
        <v>0</v>
      </c>
      <c r="F93" s="269">
        <f t="shared" si="4"/>
        <v>698.47312499999998</v>
      </c>
      <c r="G93" s="187">
        <f t="shared" si="5"/>
        <v>0</v>
      </c>
    </row>
    <row r="94" spans="1:7" ht="13.9" x14ac:dyDescent="0.4">
      <c r="A94" s="58" t="str">
        <f>'Plant &amp; Equip'!A95</f>
        <v>EBL</v>
      </c>
      <c r="B94" s="58">
        <f>'Plant &amp; Equip'!B95</f>
        <v>5</v>
      </c>
      <c r="C94" t="str">
        <f>'Plant &amp; Equip'!C95</f>
        <v>Hampton Terminal to Hampton</v>
      </c>
      <c r="D94" s="204">
        <f>'DORC build-up'!I38</f>
        <v>1.5</v>
      </c>
      <c r="E94" s="197">
        <v>7</v>
      </c>
      <c r="F94" s="269">
        <f t="shared" si="4"/>
        <v>698.47312499999998</v>
      </c>
      <c r="G94" s="187">
        <f t="shared" si="5"/>
        <v>7333.9678124999991</v>
      </c>
    </row>
    <row r="95" spans="1:7" ht="13.9" x14ac:dyDescent="0.4">
      <c r="A95" s="58" t="str">
        <f>'Plant &amp; Equip'!A96</f>
        <v>EBL</v>
      </c>
      <c r="B95" s="58">
        <f>'Plant &amp; Equip'!B96</f>
        <v>5</v>
      </c>
      <c r="C95" t="str">
        <f>'Plant &amp; Equip'!C96</f>
        <v>Hampton</v>
      </c>
      <c r="D95" s="204">
        <f>'DORC build-up'!I39</f>
        <v>0</v>
      </c>
      <c r="E95" s="197">
        <v>0</v>
      </c>
      <c r="F95" s="269">
        <f t="shared" si="4"/>
        <v>698.47312499999998</v>
      </c>
      <c r="G95" s="187">
        <f t="shared" si="5"/>
        <v>0</v>
      </c>
    </row>
    <row r="96" spans="1:7" ht="13.9" x14ac:dyDescent="0.4">
      <c r="A96" s="58" t="str">
        <f>'Plant &amp; Equip'!A97</f>
        <v>EBL</v>
      </c>
      <c r="B96" s="58">
        <f>'Plant &amp; Equip'!B97</f>
        <v>5</v>
      </c>
      <c r="C96" t="str">
        <f>'Plant &amp; Equip'!C97</f>
        <v>Hampton to Kambalda</v>
      </c>
      <c r="D96" s="204">
        <f>'DORC build-up'!I40</f>
        <v>1.5</v>
      </c>
      <c r="E96" s="197">
        <v>35</v>
      </c>
      <c r="F96" s="269">
        <f t="shared" si="4"/>
        <v>698.47312499999998</v>
      </c>
      <c r="G96" s="187">
        <f t="shared" si="5"/>
        <v>36669.839062500003</v>
      </c>
    </row>
    <row r="97" spans="1:7" ht="13.9" x14ac:dyDescent="0.4">
      <c r="A97" s="58" t="str">
        <f>'Plant &amp; Equip'!A98</f>
        <v>EBL</v>
      </c>
      <c r="B97" s="58">
        <f>'Plant &amp; Equip'!B98</f>
        <v>5</v>
      </c>
      <c r="C97" t="str">
        <f>'Plant &amp; Equip'!C98</f>
        <v>Kambalda to Salmon Gums</v>
      </c>
      <c r="D97" s="204">
        <f>'DORC build-up'!I41</f>
        <v>1.5</v>
      </c>
      <c r="E97" s="197">
        <v>245</v>
      </c>
      <c r="F97" s="269">
        <f t="shared" si="4"/>
        <v>698.47312499999998</v>
      </c>
      <c r="G97" s="187">
        <f t="shared" si="5"/>
        <v>256688.87343749998</v>
      </c>
    </row>
    <row r="98" spans="1:7" ht="13.9" x14ac:dyDescent="0.4">
      <c r="A98" s="58" t="str">
        <f>'Plant &amp; Equip'!A99</f>
        <v>EBL</v>
      </c>
      <c r="B98" s="58">
        <f>'Plant &amp; Equip'!B99</f>
        <v>5</v>
      </c>
      <c r="C98" t="str">
        <f>'Plant &amp; Equip'!C99</f>
        <v>Salmon Gums to Esperance</v>
      </c>
      <c r="D98" s="204">
        <f>'DORC build-up'!I42</f>
        <v>1.5</v>
      </c>
      <c r="E98" s="197">
        <v>85</v>
      </c>
      <c r="F98" s="269">
        <f t="shared" si="4"/>
        <v>698.47312499999998</v>
      </c>
      <c r="G98" s="187">
        <f t="shared" si="5"/>
        <v>89055.323437499988</v>
      </c>
    </row>
    <row r="99" spans="1:7" ht="13.9" x14ac:dyDescent="0.4">
      <c r="A99" s="58" t="str">
        <f>'Plant &amp; Equip'!A100</f>
        <v>EBL</v>
      </c>
      <c r="B99" s="58">
        <f>'Plant &amp; Equip'!B100</f>
        <v>5</v>
      </c>
      <c r="C99" t="str">
        <f>'Plant &amp; Equip'!C100</f>
        <v>Esperance</v>
      </c>
      <c r="D99" s="204">
        <f>'DORC build-up'!I43</f>
        <v>0</v>
      </c>
      <c r="E99" s="197">
        <v>0</v>
      </c>
      <c r="F99" s="269">
        <f t="shared" si="4"/>
        <v>698.47312499999998</v>
      </c>
      <c r="G99" s="187">
        <f t="shared" si="5"/>
        <v>0</v>
      </c>
    </row>
    <row r="100" spans="1:7" ht="13.9" x14ac:dyDescent="0.4">
      <c r="A100" s="58" t="str">
        <f>'Plant &amp; Equip'!A101</f>
        <v>EBL</v>
      </c>
      <c r="B100" s="58">
        <f>'Plant &amp; Equip'!B101</f>
        <v>5</v>
      </c>
      <c r="C100" t="str">
        <f>'Plant &amp; Equip'!C101</f>
        <v>Esperance to Esperance Wharf</v>
      </c>
      <c r="D100" s="204">
        <f>'DORC build-up'!I44</f>
        <v>1.5</v>
      </c>
      <c r="E100" s="197">
        <v>13</v>
      </c>
      <c r="F100" s="269">
        <f t="shared" si="4"/>
        <v>698.47312499999998</v>
      </c>
      <c r="G100" s="187">
        <f t="shared" si="5"/>
        <v>13620.225937499999</v>
      </c>
    </row>
    <row r="101" spans="1:7" ht="13.9" x14ac:dyDescent="0.4">
      <c r="A101" s="58" t="str">
        <f>'Plant &amp; Equip'!A102</f>
        <v>EBL</v>
      </c>
      <c r="B101" s="58">
        <f>'Plant &amp; Equip'!B102</f>
        <v>5</v>
      </c>
      <c r="C101" t="str">
        <f>'Plant &amp; Equip'!C102</f>
        <v>Esperance Wharf</v>
      </c>
      <c r="D101" s="204">
        <f>'DORC build-up'!I45</f>
        <v>1.5</v>
      </c>
      <c r="E101" s="197">
        <v>0</v>
      </c>
      <c r="F101" s="269">
        <f t="shared" si="4"/>
        <v>698.47312499999998</v>
      </c>
      <c r="G101" s="187">
        <f t="shared" si="5"/>
        <v>0</v>
      </c>
    </row>
    <row r="102" spans="1:7" ht="13.9" x14ac:dyDescent="0.4">
      <c r="A102" s="58" t="str">
        <f>'Plant &amp; Equip'!A103</f>
        <v>EBL</v>
      </c>
      <c r="B102" s="58">
        <f>'Plant &amp; Equip'!B103</f>
        <v>6</v>
      </c>
      <c r="C102" t="str">
        <f>'Plant &amp; Equip'!C103</f>
        <v>Kambalda to Redmine</v>
      </c>
      <c r="D102" s="204">
        <f>'DORC build-up'!I46</f>
        <v>1.5</v>
      </c>
      <c r="E102" s="197">
        <v>0</v>
      </c>
      <c r="F102" s="269">
        <f t="shared" si="4"/>
        <v>698.47312499999998</v>
      </c>
      <c r="G102" s="187">
        <f t="shared" si="5"/>
        <v>0</v>
      </c>
    </row>
    <row r="103" spans="1:7" ht="13.9" x14ac:dyDescent="0.4">
      <c r="A103" s="58" t="str">
        <f>'Plant &amp; Equip'!A104</f>
        <v>Sidings &amp; Other</v>
      </c>
      <c r="B103" s="58">
        <f>'Plant &amp; Equip'!B104</f>
        <v>7</v>
      </c>
      <c r="C103" t="str">
        <f>'Plant &amp; Equip'!C104</f>
        <v>Cockburn North to Robb Jetty (SG)</v>
      </c>
      <c r="D103" s="204">
        <f>'DORC build-up'!I47</f>
        <v>1</v>
      </c>
      <c r="E103" s="197">
        <v>25</v>
      </c>
      <c r="F103" s="269">
        <f t="shared" si="4"/>
        <v>698.47312499999998</v>
      </c>
      <c r="G103" s="187">
        <f t="shared" si="5"/>
        <v>17461.828125</v>
      </c>
    </row>
    <row r="104" spans="1:7" ht="13.9" x14ac:dyDescent="0.4">
      <c r="A104" s="58" t="str">
        <f>'Plant &amp; Equip'!A105</f>
        <v>CBH Sidings SG</v>
      </c>
      <c r="B104" s="58">
        <f>'Plant &amp; Equip'!B105</f>
        <v>8</v>
      </c>
      <c r="C104" t="str">
        <f>'Plant &amp; Equip'!C105</f>
        <v>Avon Yard</v>
      </c>
      <c r="D104" s="204">
        <f>'DORC build-up'!I48</f>
        <v>1.3</v>
      </c>
      <c r="E104" s="197">
        <v>0</v>
      </c>
      <c r="F104" s="269">
        <f t="shared" si="4"/>
        <v>698.47312499999998</v>
      </c>
      <c r="G104" s="187">
        <f t="shared" si="5"/>
        <v>0</v>
      </c>
    </row>
    <row r="105" spans="1:7" ht="13.9" x14ac:dyDescent="0.4">
      <c r="A105" s="58" t="str">
        <f>'Plant &amp; Equip'!A106</f>
        <v>CBH Sidings SG</v>
      </c>
      <c r="B105" s="58">
        <f>'Plant &amp; Equip'!B106</f>
        <v>8</v>
      </c>
      <c r="C105" t="str">
        <f>'Plant &amp; Equip'!C106</f>
        <v>Bodallin</v>
      </c>
      <c r="D105" s="204">
        <f>'DORC build-up'!I49</f>
        <v>1.4</v>
      </c>
      <c r="E105" s="197">
        <v>0</v>
      </c>
      <c r="F105" s="269">
        <f t="shared" si="4"/>
        <v>698.47312499999998</v>
      </c>
      <c r="G105" s="187">
        <f t="shared" si="5"/>
        <v>0</v>
      </c>
    </row>
    <row r="106" spans="1:7" ht="13.9" x14ac:dyDescent="0.4">
      <c r="A106" s="58" t="str">
        <f>'Plant &amp; Equip'!A107</f>
        <v>CBH Sidings SG</v>
      </c>
      <c r="B106" s="58">
        <f>'Plant &amp; Equip'!B107</f>
        <v>8</v>
      </c>
      <c r="C106" t="str">
        <f>'Plant &amp; Equip'!C107</f>
        <v>Burracoppin</v>
      </c>
      <c r="D106" s="204">
        <f>'DORC build-up'!I50</f>
        <v>1.4</v>
      </c>
      <c r="E106" s="197">
        <v>0</v>
      </c>
      <c r="F106" s="269">
        <f t="shared" si="4"/>
        <v>698.47312499999998</v>
      </c>
      <c r="G106" s="187">
        <f t="shared" si="5"/>
        <v>0</v>
      </c>
    </row>
    <row r="107" spans="1:7" ht="13.9" x14ac:dyDescent="0.4">
      <c r="A107" s="58" t="str">
        <f>'Plant &amp; Equip'!A108</f>
        <v>CBH Sidings SG</v>
      </c>
      <c r="B107" s="58">
        <f>'Plant &amp; Equip'!B108</f>
        <v>8</v>
      </c>
      <c r="C107" t="str">
        <f>'Plant &amp; Equip'!C108</f>
        <v>Carrabin</v>
      </c>
      <c r="D107" s="204">
        <f>'DORC build-up'!I51</f>
        <v>1.4</v>
      </c>
      <c r="E107" s="197">
        <v>0</v>
      </c>
      <c r="F107" s="269">
        <f t="shared" si="4"/>
        <v>698.47312499999998</v>
      </c>
      <c r="G107" s="187">
        <f t="shared" si="5"/>
        <v>0</v>
      </c>
    </row>
    <row r="108" spans="1:7" ht="13.9" x14ac:dyDescent="0.4">
      <c r="A108" s="58" t="str">
        <f>'Plant &amp; Equip'!A109</f>
        <v>CBH Sidings SG</v>
      </c>
      <c r="B108" s="58">
        <f>'Plant &amp; Equip'!B109</f>
        <v>8</v>
      </c>
      <c r="C108" t="str">
        <f>'Plant &amp; Equip'!C109</f>
        <v>Cunderdin</v>
      </c>
      <c r="D108" s="204">
        <f>'DORC build-up'!I52</f>
        <v>1.3</v>
      </c>
      <c r="E108" s="197">
        <v>0</v>
      </c>
      <c r="F108" s="269">
        <f t="shared" si="4"/>
        <v>698.47312499999998</v>
      </c>
      <c r="G108" s="187">
        <f t="shared" si="5"/>
        <v>0</v>
      </c>
    </row>
    <row r="109" spans="1:7" ht="13.9" x14ac:dyDescent="0.4">
      <c r="A109" s="58" t="str">
        <f>'Plant &amp; Equip'!A110</f>
        <v>CBH Sidings SG</v>
      </c>
      <c r="B109" s="58">
        <f>'Plant &amp; Equip'!B110</f>
        <v>8</v>
      </c>
      <c r="C109" t="str">
        <f>'Plant &amp; Equip'!C110</f>
        <v>Doodlakine</v>
      </c>
      <c r="D109" s="204">
        <f>'DORC build-up'!I53</f>
        <v>1.3</v>
      </c>
      <c r="E109" s="197">
        <v>0</v>
      </c>
      <c r="F109" s="269">
        <f t="shared" si="4"/>
        <v>698.47312499999998</v>
      </c>
      <c r="G109" s="187">
        <f t="shared" si="5"/>
        <v>0</v>
      </c>
    </row>
    <row r="110" spans="1:7" ht="13.9" x14ac:dyDescent="0.4">
      <c r="A110" s="58" t="str">
        <f>'Plant &amp; Equip'!A111</f>
        <v>CBH Sidings SG</v>
      </c>
      <c r="B110" s="58">
        <f>'Plant &amp; Equip'!B111</f>
        <v>8</v>
      </c>
      <c r="C110" t="str">
        <f>'Plant &amp; Equip'!C111</f>
        <v>Grass Patch</v>
      </c>
      <c r="D110" s="204">
        <f>'DORC build-up'!I54</f>
        <v>1.5</v>
      </c>
      <c r="E110" s="197">
        <v>0</v>
      </c>
      <c r="F110" s="269">
        <f t="shared" si="4"/>
        <v>698.47312499999998</v>
      </c>
      <c r="G110" s="187">
        <f t="shared" si="5"/>
        <v>0</v>
      </c>
    </row>
    <row r="111" spans="1:7" ht="13.9" x14ac:dyDescent="0.4">
      <c r="A111" s="58" t="str">
        <f>'Plant &amp; Equip'!A112</f>
        <v>CBH Sidings SG</v>
      </c>
      <c r="B111" s="58">
        <f>'Plant &amp; Equip'!B112</f>
        <v>8</v>
      </c>
      <c r="C111" t="str">
        <f>'Plant &amp; Equip'!C112</f>
        <v>Grass Valley</v>
      </c>
      <c r="D111" s="204">
        <f>'DORC build-up'!I55</f>
        <v>1.3</v>
      </c>
      <c r="E111" s="197">
        <v>0</v>
      </c>
      <c r="F111" s="269">
        <f t="shared" si="4"/>
        <v>698.47312499999998</v>
      </c>
      <c r="G111" s="187">
        <f t="shared" si="5"/>
        <v>0</v>
      </c>
    </row>
    <row r="112" spans="1:7" ht="13.9" x14ac:dyDescent="0.4">
      <c r="A112" s="58" t="str">
        <f>'Plant &amp; Equip'!A113</f>
        <v>CBH Sidings SG</v>
      </c>
      <c r="B112" s="58">
        <f>'Plant &amp; Equip'!B113</f>
        <v>8</v>
      </c>
      <c r="C112" t="str">
        <f>'Plant &amp; Equip'!C113</f>
        <v>Hines Hill</v>
      </c>
      <c r="D112" s="204">
        <f>'DORC build-up'!I56</f>
        <v>1.3</v>
      </c>
      <c r="E112" s="197">
        <v>0</v>
      </c>
      <c r="F112" s="269">
        <f t="shared" si="4"/>
        <v>698.47312499999998</v>
      </c>
      <c r="G112" s="187">
        <f t="shared" si="5"/>
        <v>0</v>
      </c>
    </row>
    <row r="113" spans="1:7" ht="13.9" x14ac:dyDescent="0.4">
      <c r="A113" s="58" t="str">
        <f>'Plant &amp; Equip'!A114</f>
        <v>CBH Sidings SG</v>
      </c>
      <c r="B113" s="58">
        <f>'Plant &amp; Equip'!B114</f>
        <v>8</v>
      </c>
      <c r="C113" t="str">
        <f>'Plant &amp; Equip'!C114</f>
        <v>Kellerberrin</v>
      </c>
      <c r="D113" s="204">
        <f>'DORC build-up'!I57</f>
        <v>1.3</v>
      </c>
      <c r="E113" s="197">
        <v>0</v>
      </c>
      <c r="F113" s="269">
        <f t="shared" si="4"/>
        <v>698.47312499999998</v>
      </c>
      <c r="G113" s="187">
        <f t="shared" si="5"/>
        <v>0</v>
      </c>
    </row>
    <row r="114" spans="1:7" ht="13.9" x14ac:dyDescent="0.4">
      <c r="A114" s="58" t="str">
        <f>'Plant &amp; Equip'!A115</f>
        <v>CBH Sidings SG</v>
      </c>
      <c r="B114" s="58">
        <f>'Plant &amp; Equip'!B115</f>
        <v>8</v>
      </c>
      <c r="C114" t="str">
        <f>'Plant &amp; Equip'!C115</f>
        <v>Meckering</v>
      </c>
      <c r="D114" s="204">
        <f>'DORC build-up'!I58</f>
        <v>1.3</v>
      </c>
      <c r="E114" s="197">
        <v>0</v>
      </c>
      <c r="F114" s="269">
        <f t="shared" si="4"/>
        <v>698.47312499999998</v>
      </c>
      <c r="G114" s="187">
        <f t="shared" si="5"/>
        <v>0</v>
      </c>
    </row>
    <row r="115" spans="1:7" ht="13.9" x14ac:dyDescent="0.4">
      <c r="A115" s="58" t="str">
        <f>'Plant &amp; Equip'!A116</f>
        <v>CBH Sidings SG</v>
      </c>
      <c r="B115" s="58">
        <f>'Plant &amp; Equip'!B116</f>
        <v>8</v>
      </c>
      <c r="C115" t="str">
        <f>'Plant &amp; Equip'!C116</f>
        <v>Merredin</v>
      </c>
      <c r="D115" s="204">
        <f>'DORC build-up'!I59</f>
        <v>1.3</v>
      </c>
      <c r="E115" s="197">
        <v>0</v>
      </c>
      <c r="F115" s="269">
        <f t="shared" si="4"/>
        <v>698.47312499999998</v>
      </c>
      <c r="G115" s="187">
        <f t="shared" si="5"/>
        <v>0</v>
      </c>
    </row>
    <row r="116" spans="1:7" ht="13.9" x14ac:dyDescent="0.4">
      <c r="A116" s="58" t="str">
        <f>'Plant &amp; Equip'!A117</f>
        <v>CBH Sidings SG</v>
      </c>
      <c r="B116" s="58">
        <f>'Plant &amp; Equip'!B117</f>
        <v>8</v>
      </c>
      <c r="C116" t="str">
        <f>'Plant &amp; Equip'!C117</f>
        <v>Moorine Rock</v>
      </c>
      <c r="D116" s="204">
        <f>'DORC build-up'!I60</f>
        <v>1.4</v>
      </c>
      <c r="E116" s="197">
        <v>0</v>
      </c>
      <c r="F116" s="269">
        <f t="shared" si="4"/>
        <v>698.47312499999998</v>
      </c>
      <c r="G116" s="187">
        <f t="shared" si="5"/>
        <v>0</v>
      </c>
    </row>
    <row r="117" spans="1:7" ht="13.9" x14ac:dyDescent="0.4">
      <c r="A117" s="58" t="str">
        <f>'Plant &amp; Equip'!A118</f>
        <v>CBH Sidings SG</v>
      </c>
      <c r="B117" s="58">
        <f>'Plant &amp; Equip'!B118</f>
        <v>8</v>
      </c>
      <c r="C117" t="str">
        <f>'Plant &amp; Equip'!C118</f>
        <v>Salmon Gums</v>
      </c>
      <c r="D117" s="204">
        <f>'DORC build-up'!I61</f>
        <v>1.5</v>
      </c>
      <c r="E117" s="197">
        <v>0</v>
      </c>
      <c r="F117" s="269">
        <f t="shared" si="4"/>
        <v>698.47312499999998</v>
      </c>
      <c r="G117" s="187">
        <f t="shared" si="5"/>
        <v>0</v>
      </c>
    </row>
    <row r="118" spans="1:7" ht="13.9" x14ac:dyDescent="0.4">
      <c r="A118" s="58" t="str">
        <f>'Plant &amp; Equip'!A119</f>
        <v>CBH Sidings SG</v>
      </c>
      <c r="B118" s="58">
        <f>'Plant &amp; Equip'!B119</f>
        <v>8</v>
      </c>
      <c r="C118" t="str">
        <f>'Plant &amp; Equip'!C119</f>
        <v>Southern Cross</v>
      </c>
      <c r="D118" s="204">
        <f>'DORC build-up'!I62</f>
        <v>1.4</v>
      </c>
      <c r="E118" s="197">
        <v>0</v>
      </c>
      <c r="F118" s="269">
        <f t="shared" si="4"/>
        <v>698.47312499999998</v>
      </c>
      <c r="G118" s="187">
        <f t="shared" si="5"/>
        <v>0</v>
      </c>
    </row>
    <row r="119" spans="1:7" ht="13.9" x14ac:dyDescent="0.4">
      <c r="A119" s="58" t="str">
        <f>'Plant &amp; Equip'!A120</f>
        <v>CBH Sidings SG</v>
      </c>
      <c r="B119" s="58">
        <f>'Plant &amp; Equip'!B120</f>
        <v>8</v>
      </c>
      <c r="C119" t="str">
        <f>'Plant &amp; Equip'!C120</f>
        <v>Tammin</v>
      </c>
      <c r="D119" s="204">
        <f>'DORC build-up'!I63</f>
        <v>1.3</v>
      </c>
      <c r="E119" s="197">
        <v>0</v>
      </c>
      <c r="F119" s="269">
        <f t="shared" si="4"/>
        <v>698.47312499999998</v>
      </c>
      <c r="G119" s="187">
        <f t="shared" si="5"/>
        <v>0</v>
      </c>
    </row>
    <row r="120" spans="1:7" ht="13.9" x14ac:dyDescent="0.4">
      <c r="A120" s="58" t="str">
        <f>'Plant &amp; Equip'!A121</f>
        <v>Sidings &amp; Other</v>
      </c>
      <c r="B120" s="58">
        <f>'Plant &amp; Equip'!B121</f>
        <v>9</v>
      </c>
      <c r="C120" t="str">
        <f>'Plant &amp; Equip'!C121</f>
        <v>Esperance Industrial Road</v>
      </c>
      <c r="D120" s="204">
        <f>'DORC build-up'!I64</f>
        <v>1.5</v>
      </c>
      <c r="E120" s="197">
        <v>0</v>
      </c>
      <c r="F120" s="269">
        <f t="shared" si="4"/>
        <v>698.47312499999998</v>
      </c>
      <c r="G120" s="187">
        <f t="shared" si="5"/>
        <v>0</v>
      </c>
    </row>
    <row r="121" spans="1:7" ht="13.9" x14ac:dyDescent="0.4">
      <c r="A121" s="58" t="str">
        <f>'Plant &amp; Equip'!A122</f>
        <v>Sidings &amp; Other</v>
      </c>
      <c r="B121" s="58">
        <f>'Plant &amp; Equip'!B122</f>
        <v>9</v>
      </c>
      <c r="C121" t="str">
        <f>'Plant &amp; Equip'!C122</f>
        <v>West Kalgoorlie Industrial Road</v>
      </c>
      <c r="D121" s="204">
        <f>'DORC build-up'!I65</f>
        <v>1.4</v>
      </c>
      <c r="E121" s="197">
        <v>0</v>
      </c>
      <c r="F121" s="269">
        <f t="shared" si="4"/>
        <v>698.47312499999998</v>
      </c>
      <c r="G121" s="187">
        <f t="shared" si="5"/>
        <v>0</v>
      </c>
    </row>
    <row r="122" spans="1:7" ht="13.9" x14ac:dyDescent="0.4">
      <c r="A122" s="58" t="str">
        <f>'Plant &amp; Equip'!A123</f>
        <v>Sidings &amp; Other</v>
      </c>
      <c r="B122" s="58">
        <f>'Plant &amp; Equip'!B123</f>
        <v>9</v>
      </c>
      <c r="C122" t="str">
        <f>'Plant &amp; Equip'!C123</f>
        <v>Kewdale North Grid</v>
      </c>
      <c r="D122" s="204">
        <f>'DORC build-up'!I66</f>
        <v>1</v>
      </c>
      <c r="E122" s="197">
        <v>0</v>
      </c>
      <c r="F122" s="269">
        <f t="shared" si="4"/>
        <v>698.47312499999998</v>
      </c>
      <c r="G122" s="187">
        <f t="shared" si="5"/>
        <v>0</v>
      </c>
    </row>
    <row r="123" spans="1:7" ht="13.9" x14ac:dyDescent="0.4">
      <c r="A123" s="58" t="str">
        <f>'Plant &amp; Equip'!A124</f>
        <v>Sidings &amp; Other</v>
      </c>
      <c r="B123" s="58">
        <f>'Plant &amp; Equip'!B124</f>
        <v>9</v>
      </c>
      <c r="C123" t="str">
        <f>'Plant &amp; Equip'!C124</f>
        <v>Kewdale BP Loading Depot</v>
      </c>
      <c r="D123" s="204">
        <f>'DORC build-up'!I67</f>
        <v>1</v>
      </c>
      <c r="E123" s="197">
        <v>0</v>
      </c>
      <c r="F123" s="269">
        <f t="shared" si="4"/>
        <v>698.47312499999998</v>
      </c>
      <c r="G123" s="187">
        <f t="shared" si="5"/>
        <v>0</v>
      </c>
    </row>
    <row r="124" spans="1:7" ht="13.9" x14ac:dyDescent="0.4">
      <c r="A124" s="58" t="str">
        <f>'Plant &amp; Equip'!A125</f>
        <v>SWM</v>
      </c>
      <c r="B124" s="58">
        <f>'Plant &amp; Equip'!B125</f>
        <v>10</v>
      </c>
      <c r="C124" t="str">
        <f>'Plant &amp; Equip'!C125</f>
        <v>Kwinana</v>
      </c>
      <c r="D124" s="204">
        <f>'DORC build-up'!I68</f>
        <v>0</v>
      </c>
      <c r="E124" s="197">
        <v>0</v>
      </c>
      <c r="F124" s="269">
        <f t="shared" si="4"/>
        <v>698.47312499999998</v>
      </c>
      <c r="G124" s="187">
        <f t="shared" si="5"/>
        <v>0</v>
      </c>
    </row>
    <row r="125" spans="1:7" ht="13.9" x14ac:dyDescent="0.4">
      <c r="A125" s="58" t="str">
        <f>'Plant &amp; Equip'!A126</f>
        <v>SWM</v>
      </c>
      <c r="B125" s="58">
        <f>'Plant &amp; Equip'!B126</f>
        <v>10</v>
      </c>
      <c r="C125" t="str">
        <f>'Plant &amp; Equip'!C126</f>
        <v>Kwinana to Mundijong Junction</v>
      </c>
      <c r="D125" s="204">
        <f>'DORC build-up'!I69</f>
        <v>1.2</v>
      </c>
      <c r="E125" s="197">
        <v>69</v>
      </c>
      <c r="F125" s="269">
        <f t="shared" si="4"/>
        <v>698.47312499999998</v>
      </c>
      <c r="G125" s="187">
        <f t="shared" si="5"/>
        <v>57833.574749999992</v>
      </c>
    </row>
    <row r="126" spans="1:7" ht="13.9" x14ac:dyDescent="0.4">
      <c r="A126" s="58" t="str">
        <f>'Plant &amp; Equip'!A127</f>
        <v>SWM</v>
      </c>
      <c r="B126" s="58">
        <f>'Plant &amp; Equip'!B127</f>
        <v>11</v>
      </c>
      <c r="C126" t="str">
        <f>'Plant &amp; Equip'!C127</f>
        <v>Mundijong Junction to Pinjarra</v>
      </c>
      <c r="D126" s="204">
        <f>'DORC build-up'!I70</f>
        <v>1.2</v>
      </c>
      <c r="E126" s="197">
        <v>152</v>
      </c>
      <c r="F126" s="269">
        <f t="shared" si="4"/>
        <v>698.47312499999998</v>
      </c>
      <c r="G126" s="187">
        <f t="shared" si="5"/>
        <v>127401.49799999999</v>
      </c>
    </row>
    <row r="127" spans="1:7" ht="13.9" x14ac:dyDescent="0.4">
      <c r="A127" s="58" t="str">
        <f>'Plant &amp; Equip'!A128</f>
        <v>SWM</v>
      </c>
      <c r="B127" s="58">
        <f>'Plant &amp; Equip'!B128</f>
        <v>11</v>
      </c>
      <c r="C127" t="str">
        <f>'Plant &amp; Equip'!C128</f>
        <v>Pinjarra to Pinjarra South</v>
      </c>
      <c r="D127" s="204">
        <f>'DORC build-up'!I71</f>
        <v>1.2</v>
      </c>
      <c r="E127" s="197">
        <v>12</v>
      </c>
      <c r="F127" s="269">
        <f t="shared" si="4"/>
        <v>698.47312499999998</v>
      </c>
      <c r="G127" s="187">
        <f t="shared" si="5"/>
        <v>10058.012999999999</v>
      </c>
    </row>
    <row r="128" spans="1:7" ht="13.9" x14ac:dyDescent="0.4">
      <c r="A128" s="58" t="str">
        <f>'Plant &amp; Equip'!A129</f>
        <v>SWM</v>
      </c>
      <c r="B128" s="58">
        <f>'Plant &amp; Equip'!B129</f>
        <v>11</v>
      </c>
      <c r="C128" t="str">
        <f>'Plant &amp; Equip'!C129</f>
        <v>Pinjarra South to Wagerup North</v>
      </c>
      <c r="D128" s="204">
        <f>'DORC build-up'!I72</f>
        <v>1.2</v>
      </c>
      <c r="E128" s="197">
        <v>70</v>
      </c>
      <c r="F128" s="269">
        <f t="shared" si="4"/>
        <v>698.47312499999998</v>
      </c>
      <c r="G128" s="187">
        <f t="shared" si="5"/>
        <v>58671.7425</v>
      </c>
    </row>
    <row r="129" spans="1:7" ht="13.9" x14ac:dyDescent="0.4">
      <c r="A129" s="58" t="str">
        <f>'Plant &amp; Equip'!A130</f>
        <v>SWM</v>
      </c>
      <c r="B129" s="58">
        <f>'Plant &amp; Equip'!B130</f>
        <v>11</v>
      </c>
      <c r="C129" t="str">
        <f>'Plant &amp; Equip'!C130</f>
        <v>Wagerup North to Wagerup South</v>
      </c>
      <c r="D129" s="204">
        <f>'DORC build-up'!I73</f>
        <v>1.2</v>
      </c>
      <c r="E129" s="197">
        <v>16</v>
      </c>
      <c r="F129" s="269">
        <f t="shared" si="4"/>
        <v>698.47312499999998</v>
      </c>
      <c r="G129" s="187">
        <f t="shared" si="5"/>
        <v>13410.683999999999</v>
      </c>
    </row>
    <row r="130" spans="1:7" ht="13.9" x14ac:dyDescent="0.4">
      <c r="A130" s="58" t="str">
        <f>'Plant &amp; Equip'!A131</f>
        <v>SWM</v>
      </c>
      <c r="B130" s="58">
        <f>'Plant &amp; Equip'!B131</f>
        <v>11</v>
      </c>
      <c r="C130" t="str">
        <f>'Plant &amp; Equip'!C131</f>
        <v>Wagerup South to Brunswick North</v>
      </c>
      <c r="D130" s="204">
        <f>'DORC build-up'!I74</f>
        <v>1.2</v>
      </c>
      <c r="E130" s="197">
        <v>101</v>
      </c>
      <c r="F130" s="269">
        <f t="shared" si="4"/>
        <v>698.47312499999998</v>
      </c>
      <c r="G130" s="187">
        <f t="shared" si="5"/>
        <v>84654.942750000002</v>
      </c>
    </row>
    <row r="131" spans="1:7" ht="13.9" x14ac:dyDescent="0.4">
      <c r="A131" s="58" t="str">
        <f>'Plant &amp; Equip'!A132</f>
        <v>SWM</v>
      </c>
      <c r="B131" s="58">
        <f>'Plant &amp; Equip'!B132</f>
        <v>11</v>
      </c>
      <c r="C131" t="str">
        <f>'Plant &amp; Equip'!C132</f>
        <v>Brunswick North to Brunswick Junction</v>
      </c>
      <c r="D131" s="204">
        <f>'DORC build-up'!I75</f>
        <v>1.2</v>
      </c>
      <c r="E131" s="197">
        <v>0</v>
      </c>
      <c r="F131" s="269">
        <f t="shared" si="4"/>
        <v>698.47312499999998</v>
      </c>
      <c r="G131" s="187">
        <f t="shared" si="5"/>
        <v>0</v>
      </c>
    </row>
    <row r="132" spans="1:7" ht="13.9" x14ac:dyDescent="0.4">
      <c r="A132" s="58" t="str">
        <f>'Plant &amp; Equip'!A133</f>
        <v>SWM</v>
      </c>
      <c r="B132" s="58">
        <f>'Plant &amp; Equip'!B133</f>
        <v>11</v>
      </c>
      <c r="C132" t="str">
        <f>'Plant &amp; Equip'!C133</f>
        <v>Brunswick Junction</v>
      </c>
      <c r="D132" s="204">
        <f>'DORC build-up'!I76</f>
        <v>0</v>
      </c>
      <c r="E132" s="197">
        <v>0</v>
      </c>
      <c r="F132" s="269">
        <f t="shared" si="4"/>
        <v>698.47312499999998</v>
      </c>
      <c r="G132" s="187">
        <f t="shared" si="5"/>
        <v>0</v>
      </c>
    </row>
    <row r="133" spans="1:7" ht="13.9" x14ac:dyDescent="0.4">
      <c r="A133" s="58" t="str">
        <f>'Plant &amp; Equip'!A134</f>
        <v>SWM</v>
      </c>
      <c r="B133" s="58">
        <f>'Plant &amp; Equip'!B134</f>
        <v>11</v>
      </c>
      <c r="C133" t="str">
        <f>'Plant &amp; Equip'!C134</f>
        <v>Brunswick Junction to Picton Junction</v>
      </c>
      <c r="D133" s="204">
        <f>'DORC build-up'!I77</f>
        <v>1.2</v>
      </c>
      <c r="E133" s="197">
        <v>107</v>
      </c>
      <c r="F133" s="269">
        <f t="shared" ref="F133:F196" si="6">H$14</f>
        <v>698.47312499999998</v>
      </c>
      <c r="G133" s="187">
        <f t="shared" si="5"/>
        <v>89683.949249999991</v>
      </c>
    </row>
    <row r="134" spans="1:7" ht="13.9" x14ac:dyDescent="0.4">
      <c r="A134" s="58" t="str">
        <f>'Plant &amp; Equip'!A135</f>
        <v>Sidings &amp; Other</v>
      </c>
      <c r="B134" s="58">
        <f>'Plant &amp; Equip'!B135</f>
        <v>12</v>
      </c>
      <c r="C134" t="str">
        <f>'Plant &amp; Equip'!C135</f>
        <v>Cockburn North to Robb Jetty (NG)</v>
      </c>
      <c r="D134" s="204">
        <f>'DORC build-up'!I78</f>
        <v>1</v>
      </c>
      <c r="E134" s="197">
        <v>38</v>
      </c>
      <c r="F134" s="269">
        <f t="shared" si="6"/>
        <v>698.47312499999998</v>
      </c>
      <c r="G134" s="187">
        <f t="shared" ref="G134:G197" si="7">E134*F134*D134</f>
        <v>26541.978749999998</v>
      </c>
    </row>
    <row r="135" spans="1:7" ht="13.9" x14ac:dyDescent="0.4">
      <c r="A135" s="58" t="str">
        <f>'Plant &amp; Equip'!A136</f>
        <v>Non-operational</v>
      </c>
      <c r="B135" s="58">
        <f>'Plant &amp; Equip'!B136</f>
        <v>13</v>
      </c>
      <c r="C135" t="str">
        <f>'Plant &amp; Equip'!C136</f>
        <v>Picton Junction to Greenbushes</v>
      </c>
      <c r="D135" s="204">
        <f>'DORC build-up'!I79</f>
        <v>1.2</v>
      </c>
      <c r="E135" s="197">
        <v>1</v>
      </c>
      <c r="F135" s="269">
        <f t="shared" si="6"/>
        <v>698.47312499999998</v>
      </c>
      <c r="G135" s="187">
        <f t="shared" si="7"/>
        <v>838.16774999999996</v>
      </c>
    </row>
    <row r="136" spans="1:7" ht="13.9" x14ac:dyDescent="0.4">
      <c r="A136" s="58" t="str">
        <f>'Plant &amp; Equip'!A137</f>
        <v>Non-operational</v>
      </c>
      <c r="B136" s="58">
        <f>'Plant &amp; Equip'!B137</f>
        <v>13</v>
      </c>
      <c r="C136" t="str">
        <f>'Plant &amp; Equip'!C137</f>
        <v>Greenbushes to Lambert</v>
      </c>
      <c r="D136" s="204">
        <f>'DORC build-up'!I80</f>
        <v>1.2</v>
      </c>
      <c r="E136" s="197">
        <v>0</v>
      </c>
      <c r="F136" s="269">
        <f t="shared" si="6"/>
        <v>698.47312499999998</v>
      </c>
      <c r="G136" s="187">
        <f t="shared" si="7"/>
        <v>0</v>
      </c>
    </row>
    <row r="137" spans="1:7" ht="13.9" x14ac:dyDescent="0.4">
      <c r="A137" s="58" t="str">
        <f>'Plant &amp; Equip'!A138</f>
        <v>Non-operational</v>
      </c>
      <c r="B137" s="58">
        <f>'Plant &amp; Equip'!B138</f>
        <v>14</v>
      </c>
      <c r="C137" t="str">
        <f>'Plant &amp; Equip'!C138</f>
        <v>Boyanup to Capel</v>
      </c>
      <c r="D137" s="204">
        <f>'DORC build-up'!I81</f>
        <v>1.2</v>
      </c>
      <c r="E137" s="197">
        <v>0</v>
      </c>
      <c r="F137" s="269">
        <f t="shared" si="6"/>
        <v>698.47312499999998</v>
      </c>
      <c r="G137" s="187">
        <f t="shared" si="7"/>
        <v>0</v>
      </c>
    </row>
    <row r="138" spans="1:7" ht="13.9" x14ac:dyDescent="0.4">
      <c r="A138" s="58" t="str">
        <f>'Plant &amp; Equip'!A139</f>
        <v>SWM</v>
      </c>
      <c r="B138" s="58">
        <f>'Plant &amp; Equip'!B139</f>
        <v>15</v>
      </c>
      <c r="C138" t="str">
        <f>'Plant &amp; Equip'!C139</f>
        <v>Picton Junction to Picton East</v>
      </c>
      <c r="D138" s="204">
        <f>'DORC build-up'!I82</f>
        <v>1.2</v>
      </c>
      <c r="E138" s="197">
        <v>3</v>
      </c>
      <c r="F138" s="269">
        <f t="shared" si="6"/>
        <v>698.47312499999998</v>
      </c>
      <c r="G138" s="187">
        <f t="shared" si="7"/>
        <v>2514.5032499999998</v>
      </c>
    </row>
    <row r="139" spans="1:7" ht="13.9" x14ac:dyDescent="0.4">
      <c r="A139" s="58" t="str">
        <f>'Plant &amp; Equip'!A140</f>
        <v>SWM</v>
      </c>
      <c r="B139" s="58">
        <f>'Plant &amp; Equip'!B140</f>
        <v>16</v>
      </c>
      <c r="C139" t="str">
        <f>'Plant &amp; Equip'!C140</f>
        <v>Picton Junction to Bunbury Inner Harbour</v>
      </c>
      <c r="D139" s="204">
        <f>'DORC build-up'!I83</f>
        <v>1.2</v>
      </c>
      <c r="E139" s="197">
        <v>22</v>
      </c>
      <c r="F139" s="269">
        <f t="shared" si="6"/>
        <v>698.47312499999998</v>
      </c>
      <c r="G139" s="187">
        <f t="shared" si="7"/>
        <v>18439.690499999997</v>
      </c>
    </row>
    <row r="140" spans="1:7" ht="13.9" x14ac:dyDescent="0.4">
      <c r="A140" s="58" t="str">
        <f>'Plant &amp; Equip'!A141</f>
        <v>SWM</v>
      </c>
      <c r="B140" s="58">
        <f>'Plant &amp; Equip'!B141</f>
        <v>17</v>
      </c>
      <c r="C140" t="str">
        <f>'Plant &amp; Equip'!C141</f>
        <v>Picton Junction to Picton Container Terminal</v>
      </c>
      <c r="D140" s="204">
        <f>'DORC build-up'!I84</f>
        <v>1.2</v>
      </c>
      <c r="E140" s="197">
        <v>6</v>
      </c>
      <c r="F140" s="269">
        <f t="shared" si="6"/>
        <v>698.47312499999998</v>
      </c>
      <c r="G140" s="187">
        <f t="shared" si="7"/>
        <v>5029.0064999999995</v>
      </c>
    </row>
    <row r="141" spans="1:7" ht="13.9" x14ac:dyDescent="0.4">
      <c r="A141" s="58" t="str">
        <f>'Plant &amp; Equip'!A142</f>
        <v>SWM</v>
      </c>
      <c r="B141" s="58">
        <f>'Plant &amp; Equip'!B142</f>
        <v>17</v>
      </c>
      <c r="C141" t="str">
        <f>'Plant &amp; Equip'!C142</f>
        <v>Picton Container Terminal to Bunbury Terminal</v>
      </c>
      <c r="D141" s="204">
        <f>'DORC build-up'!I85</f>
        <v>1.2</v>
      </c>
      <c r="E141" s="197">
        <v>27</v>
      </c>
      <c r="F141" s="269">
        <f t="shared" si="6"/>
        <v>698.47312499999998</v>
      </c>
      <c r="G141" s="187">
        <f t="shared" si="7"/>
        <v>22630.52925</v>
      </c>
    </row>
    <row r="142" spans="1:7" ht="13.9" x14ac:dyDescent="0.4">
      <c r="A142" s="58" t="str">
        <f>'Plant &amp; Equip'!A143</f>
        <v>SWM</v>
      </c>
      <c r="B142" s="58">
        <f>'Plant &amp; Equip'!B143</f>
        <v>18</v>
      </c>
      <c r="C142" t="str">
        <f>'Plant &amp; Equip'!C143</f>
        <v>Pinjarra to Alumina Junction</v>
      </c>
      <c r="D142" s="204">
        <f>'DORC build-up'!I86</f>
        <v>1.2</v>
      </c>
      <c r="E142" s="197">
        <v>7</v>
      </c>
      <c r="F142" s="269">
        <f t="shared" si="6"/>
        <v>698.47312499999998</v>
      </c>
      <c r="G142" s="187">
        <f t="shared" si="7"/>
        <v>5867.1742499999991</v>
      </c>
    </row>
    <row r="143" spans="1:7" ht="13.9" x14ac:dyDescent="0.4">
      <c r="A143" s="58" t="str">
        <f>'Plant &amp; Equip'!A144</f>
        <v>SWM</v>
      </c>
      <c r="B143" s="58">
        <f>'Plant &amp; Equip'!B144</f>
        <v>19</v>
      </c>
      <c r="C143" t="str">
        <f>'Plant &amp; Equip'!C144</f>
        <v>Alumina Junction to Pinjarra South</v>
      </c>
      <c r="D143" s="204">
        <f>'DORC build-up'!I87</f>
        <v>1.2</v>
      </c>
      <c r="E143" s="197">
        <v>10</v>
      </c>
      <c r="F143" s="269">
        <f t="shared" si="6"/>
        <v>698.47312499999998</v>
      </c>
      <c r="G143" s="187">
        <f t="shared" si="7"/>
        <v>8381.6774999999998</v>
      </c>
    </row>
    <row r="144" spans="1:7" ht="13.9" x14ac:dyDescent="0.4">
      <c r="A144" s="58" t="str">
        <f>'Plant &amp; Equip'!A145</f>
        <v>Collie</v>
      </c>
      <c r="B144" s="58">
        <f>'Plant &amp; Equip'!B145</f>
        <v>20</v>
      </c>
      <c r="C144" t="str">
        <f>'Plant &amp; Equip'!C145</f>
        <v>Brunswick Junction to Brunswick East</v>
      </c>
      <c r="D144" s="204">
        <f>'DORC build-up'!I88</f>
        <v>1.2</v>
      </c>
      <c r="E144" s="197">
        <v>4</v>
      </c>
      <c r="F144" s="269">
        <f t="shared" si="6"/>
        <v>698.47312499999998</v>
      </c>
      <c r="G144" s="187">
        <f t="shared" si="7"/>
        <v>3352.6709999999998</v>
      </c>
    </row>
    <row r="145" spans="1:7" ht="13.9" x14ac:dyDescent="0.4">
      <c r="A145" s="58" t="str">
        <f>'Plant &amp; Equip'!A146</f>
        <v>Collie</v>
      </c>
      <c r="B145" s="58">
        <f>'Plant &amp; Equip'!B146</f>
        <v>20</v>
      </c>
      <c r="C145" t="str">
        <f>'Plant &amp; Equip'!C146</f>
        <v>Brunswick East to Worsley</v>
      </c>
      <c r="D145" s="204">
        <f>'DORC build-up'!I89</f>
        <v>1.2</v>
      </c>
      <c r="E145" s="197">
        <v>83</v>
      </c>
      <c r="F145" s="269">
        <f t="shared" si="6"/>
        <v>698.47312499999998</v>
      </c>
      <c r="G145" s="187">
        <f t="shared" si="7"/>
        <v>69567.923249999993</v>
      </c>
    </row>
    <row r="146" spans="1:7" ht="13.9" x14ac:dyDescent="0.4">
      <c r="A146" s="58" t="str">
        <f>'Plant &amp; Equip'!A147</f>
        <v>Collie</v>
      </c>
      <c r="B146" s="58">
        <f>'Plant &amp; Equip'!B147</f>
        <v>20</v>
      </c>
      <c r="C146" t="str">
        <f>'Plant &amp; Equip'!C147</f>
        <v>Worsley to Worsley East</v>
      </c>
      <c r="D146" s="204">
        <f>'DORC build-up'!I90</f>
        <v>1.2</v>
      </c>
      <c r="E146" s="197">
        <v>2</v>
      </c>
      <c r="F146" s="269">
        <f t="shared" si="6"/>
        <v>698.47312499999998</v>
      </c>
      <c r="G146" s="187">
        <f t="shared" si="7"/>
        <v>1676.3354999999999</v>
      </c>
    </row>
    <row r="147" spans="1:7" ht="13.9" x14ac:dyDescent="0.4">
      <c r="A147" s="58" t="str">
        <f>'Plant &amp; Equip'!A148</f>
        <v>Collie</v>
      </c>
      <c r="B147" s="58">
        <f>'Plant &amp; Equip'!B148</f>
        <v>20</v>
      </c>
      <c r="C147" t="str">
        <f>'Plant &amp; Equip'!C148</f>
        <v>Worsley East to Ewington Junction</v>
      </c>
      <c r="D147" s="204">
        <f>'DORC build-up'!I91</f>
        <v>1.2</v>
      </c>
      <c r="E147" s="197">
        <v>82</v>
      </c>
      <c r="F147" s="269">
        <f t="shared" si="6"/>
        <v>698.47312499999998</v>
      </c>
      <c r="G147" s="187">
        <f t="shared" si="7"/>
        <v>68729.755499999999</v>
      </c>
    </row>
    <row r="148" spans="1:7" ht="13.9" x14ac:dyDescent="0.4">
      <c r="A148" s="58" t="str">
        <f>'Plant &amp; Equip'!A149</f>
        <v>Collie</v>
      </c>
      <c r="B148" s="58">
        <f>'Plant &amp; Equip'!B149</f>
        <v>20</v>
      </c>
      <c r="C148" t="str">
        <f>'Plant &amp; Equip'!C149</f>
        <v>Ewington Junction to Premier</v>
      </c>
      <c r="D148" s="204">
        <f>'DORC build-up'!I92</f>
        <v>1.2</v>
      </c>
      <c r="E148" s="197">
        <v>19</v>
      </c>
      <c r="F148" s="269">
        <f t="shared" si="6"/>
        <v>698.47312499999998</v>
      </c>
      <c r="G148" s="187">
        <f t="shared" si="7"/>
        <v>15925.187249999999</v>
      </c>
    </row>
    <row r="149" spans="1:7" ht="13.9" x14ac:dyDescent="0.4">
      <c r="A149" s="58" t="str">
        <f>'Plant &amp; Equip'!A150</f>
        <v>Collie</v>
      </c>
      <c r="B149" s="58">
        <f>'Plant &amp; Equip'!B150</f>
        <v>21</v>
      </c>
      <c r="C149" t="str">
        <f>'Plant &amp; Equip'!C150</f>
        <v>Brunswick North to Brunswick East</v>
      </c>
      <c r="D149" s="204">
        <f>'DORC build-up'!I93</f>
        <v>1.2</v>
      </c>
      <c r="E149" s="197">
        <v>7</v>
      </c>
      <c r="F149" s="269">
        <f t="shared" si="6"/>
        <v>698.47312499999998</v>
      </c>
      <c r="G149" s="187">
        <f t="shared" si="7"/>
        <v>5867.1742499999991</v>
      </c>
    </row>
    <row r="150" spans="1:7" ht="13.9" x14ac:dyDescent="0.4">
      <c r="A150" s="58" t="str">
        <f>'Plant &amp; Equip'!A151</f>
        <v>Collie</v>
      </c>
      <c r="B150" s="58">
        <f>'Plant &amp; Equip'!B151</f>
        <v>22</v>
      </c>
      <c r="C150" t="str">
        <f>'Plant &amp; Equip'!C151</f>
        <v>Worsley to Hamilton</v>
      </c>
      <c r="D150" s="204">
        <f>'DORC build-up'!I94</f>
        <v>1.2</v>
      </c>
      <c r="E150" s="197">
        <v>31</v>
      </c>
      <c r="F150" s="269">
        <f t="shared" si="6"/>
        <v>698.47312499999998</v>
      </c>
      <c r="G150" s="187">
        <f t="shared" si="7"/>
        <v>25983.200249999998</v>
      </c>
    </row>
    <row r="151" spans="1:7" ht="13.9" x14ac:dyDescent="0.4">
      <c r="A151" s="58" t="str">
        <f>'Plant &amp; Equip'!A152</f>
        <v>Collie</v>
      </c>
      <c r="B151" s="58">
        <f>'Plant &amp; Equip'!B152</f>
        <v>22</v>
      </c>
      <c r="C151" t="str">
        <f>'Plant &amp; Equip'!C152</f>
        <v>Worsley East to Worsley North</v>
      </c>
      <c r="D151" s="204">
        <f>'DORC build-up'!I95</f>
        <v>1.2</v>
      </c>
      <c r="E151" s="197">
        <v>2</v>
      </c>
      <c r="F151" s="269">
        <f t="shared" si="6"/>
        <v>698.47312499999998</v>
      </c>
      <c r="G151" s="187">
        <f t="shared" si="7"/>
        <v>1676.3354999999999</v>
      </c>
    </row>
    <row r="152" spans="1:7" ht="13.9" x14ac:dyDescent="0.4">
      <c r="A152" s="58" t="str">
        <f>'Plant &amp; Equip'!A153</f>
        <v>GSR</v>
      </c>
      <c r="B152" s="58">
        <f>'Plant &amp; Equip'!B153</f>
        <v>23</v>
      </c>
      <c r="C152" t="str">
        <f>'Plant &amp; Equip'!C153</f>
        <v>Avon Yard to York</v>
      </c>
      <c r="D152" s="204">
        <f>'DORC build-up'!I96</f>
        <v>1.3</v>
      </c>
      <c r="E152" s="197">
        <v>114</v>
      </c>
      <c r="F152" s="269">
        <f t="shared" si="6"/>
        <v>698.47312499999998</v>
      </c>
      <c r="G152" s="187">
        <f t="shared" si="7"/>
        <v>103513.717125</v>
      </c>
    </row>
    <row r="153" spans="1:7" ht="13.9" x14ac:dyDescent="0.4">
      <c r="A153" s="58" t="str">
        <f>'Plant &amp; Equip'!A154</f>
        <v>GSR</v>
      </c>
      <c r="B153" s="58">
        <f>'Plant &amp; Equip'!B154</f>
        <v>23</v>
      </c>
      <c r="C153" t="str">
        <f>'Plant &amp; Equip'!C154</f>
        <v>York to Brookton</v>
      </c>
      <c r="D153" s="204">
        <f>'DORC build-up'!I97</f>
        <v>1.3</v>
      </c>
      <c r="E153" s="197">
        <v>137</v>
      </c>
      <c r="F153" s="269">
        <f t="shared" si="6"/>
        <v>698.47312499999998</v>
      </c>
      <c r="G153" s="187">
        <f t="shared" si="7"/>
        <v>124398.06356249998</v>
      </c>
    </row>
    <row r="154" spans="1:7" ht="13.9" x14ac:dyDescent="0.4">
      <c r="A154" s="58" t="str">
        <f>'Plant &amp; Equip'!A155</f>
        <v>GSR</v>
      </c>
      <c r="B154" s="58">
        <f>'Plant &amp; Equip'!B155</f>
        <v>23</v>
      </c>
      <c r="C154" t="str">
        <f>'Plant &amp; Equip'!C155</f>
        <v>Brookton to Narrogin</v>
      </c>
      <c r="D154" s="204">
        <f>'DORC build-up'!I98</f>
        <v>1.3</v>
      </c>
      <c r="E154" s="197">
        <v>173</v>
      </c>
      <c r="F154" s="269">
        <f t="shared" si="6"/>
        <v>698.47312499999998</v>
      </c>
      <c r="G154" s="187">
        <f t="shared" si="7"/>
        <v>157086.6058125</v>
      </c>
    </row>
    <row r="155" spans="1:7" ht="13.9" x14ac:dyDescent="0.4">
      <c r="A155" s="58" t="str">
        <f>'Plant &amp; Equip'!A156</f>
        <v>GSR</v>
      </c>
      <c r="B155" s="58">
        <f>'Plant &amp; Equip'!B156</f>
        <v>23</v>
      </c>
      <c r="C155" t="str">
        <f>'Plant &amp; Equip'!C156</f>
        <v>Narrogin to Wagin</v>
      </c>
      <c r="D155" s="204">
        <f>'DORC build-up'!I99</f>
        <v>1.3</v>
      </c>
      <c r="E155" s="197">
        <v>70</v>
      </c>
      <c r="F155" s="269">
        <f t="shared" si="6"/>
        <v>698.47312499999998</v>
      </c>
      <c r="G155" s="187">
        <f t="shared" si="7"/>
        <v>63561.054375000007</v>
      </c>
    </row>
    <row r="156" spans="1:7" ht="13.9" x14ac:dyDescent="0.4">
      <c r="A156" s="58" t="str">
        <f>'Plant &amp; Equip'!A157</f>
        <v>GSR</v>
      </c>
      <c r="B156" s="58">
        <f>'Plant &amp; Equip'!B157</f>
        <v>23</v>
      </c>
      <c r="C156" t="str">
        <f>'Plant &amp; Equip'!C157</f>
        <v>Wagin to Wagin South</v>
      </c>
      <c r="D156" s="204">
        <f>'DORC build-up'!I100</f>
        <v>1.3</v>
      </c>
      <c r="E156" s="197">
        <v>7</v>
      </c>
      <c r="F156" s="269">
        <f t="shared" si="6"/>
        <v>698.47312499999998</v>
      </c>
      <c r="G156" s="187">
        <f t="shared" si="7"/>
        <v>6356.1054374999994</v>
      </c>
    </row>
    <row r="157" spans="1:7" ht="13.9" x14ac:dyDescent="0.4">
      <c r="A157" s="58" t="str">
        <f>'Plant &amp; Equip'!A158</f>
        <v>GSR</v>
      </c>
      <c r="B157" s="58">
        <f>'Plant &amp; Equip'!B158</f>
        <v>23</v>
      </c>
      <c r="C157" t="str">
        <f>'Plant &amp; Equip'!C158</f>
        <v>Wagin South to Katanning</v>
      </c>
      <c r="D157" s="204">
        <f>'DORC build-up'!I101</f>
        <v>1.3</v>
      </c>
      <c r="E157" s="197">
        <v>98</v>
      </c>
      <c r="F157" s="269">
        <f t="shared" si="6"/>
        <v>698.47312499999998</v>
      </c>
      <c r="G157" s="187">
        <f t="shared" si="7"/>
        <v>88985.476124999986</v>
      </c>
    </row>
    <row r="158" spans="1:7" ht="13.9" x14ac:dyDescent="0.4">
      <c r="A158" s="58" t="str">
        <f>'Plant &amp; Equip'!A159</f>
        <v>GSR</v>
      </c>
      <c r="B158" s="58">
        <f>'Plant &amp; Equip'!B159</f>
        <v>23</v>
      </c>
      <c r="C158" t="str">
        <f>'Plant &amp; Equip'!C159</f>
        <v>Katanning to Tambellup</v>
      </c>
      <c r="D158" s="204">
        <f>'DORC build-up'!I102</f>
        <v>1.3</v>
      </c>
      <c r="E158" s="197">
        <v>128</v>
      </c>
      <c r="F158" s="269">
        <f t="shared" si="6"/>
        <v>698.47312499999998</v>
      </c>
      <c r="G158" s="187">
        <f t="shared" si="7"/>
        <v>116225.928</v>
      </c>
    </row>
    <row r="159" spans="1:7" ht="13.9" x14ac:dyDescent="0.4">
      <c r="A159" s="58" t="str">
        <f>'Plant &amp; Equip'!A160</f>
        <v>GSR</v>
      </c>
      <c r="B159" s="58">
        <f>'Plant &amp; Equip'!B160</f>
        <v>23</v>
      </c>
      <c r="C159" t="str">
        <f>'Plant &amp; Equip'!C160</f>
        <v>Tambellup to Redmond</v>
      </c>
      <c r="D159" s="204">
        <f>'DORC build-up'!I103</f>
        <v>1.3</v>
      </c>
      <c r="E159" s="197">
        <v>269</v>
      </c>
      <c r="F159" s="269">
        <f t="shared" si="6"/>
        <v>698.47312499999998</v>
      </c>
      <c r="G159" s="187">
        <f t="shared" si="7"/>
        <v>244256.05181250002</v>
      </c>
    </row>
    <row r="160" spans="1:7" ht="13.9" x14ac:dyDescent="0.4">
      <c r="A160" s="58" t="str">
        <f>'Plant &amp; Equip'!A161</f>
        <v>GSR</v>
      </c>
      <c r="B160" s="58">
        <f>'Plant &amp; Equip'!B161</f>
        <v>23</v>
      </c>
      <c r="C160" t="str">
        <f>'Plant &amp; Equip'!C161</f>
        <v>Redmond to Albany</v>
      </c>
      <c r="D160" s="204">
        <f>'DORC build-up'!I104</f>
        <v>1.3</v>
      </c>
      <c r="E160" s="197">
        <v>129</v>
      </c>
      <c r="F160" s="269">
        <f t="shared" si="6"/>
        <v>698.47312499999998</v>
      </c>
      <c r="G160" s="187">
        <f t="shared" si="7"/>
        <v>117133.94306250001</v>
      </c>
    </row>
    <row r="161" spans="1:7" ht="13.9" x14ac:dyDescent="0.4">
      <c r="A161" s="58" t="str">
        <f>'Plant &amp; Equip'!A162</f>
        <v>Sidings &amp; Other</v>
      </c>
      <c r="B161" s="58">
        <f>'Plant &amp; Equip'!B162</f>
        <v>23</v>
      </c>
      <c r="C161" t="str">
        <f>'Plant &amp; Equip'!C162</f>
        <v>Redmond to Mirrambeena</v>
      </c>
      <c r="D161" s="204">
        <f>'DORC build-up'!I105</f>
        <v>1.3</v>
      </c>
      <c r="E161" s="197">
        <v>2</v>
      </c>
      <c r="F161" s="269">
        <f t="shared" si="6"/>
        <v>698.47312499999998</v>
      </c>
      <c r="G161" s="187">
        <f t="shared" si="7"/>
        <v>1816.030125</v>
      </c>
    </row>
    <row r="162" spans="1:7" ht="13.9" x14ac:dyDescent="0.4">
      <c r="A162" s="58" t="str">
        <f>'Plant &amp; Equip'!A163</f>
        <v>Non-operational</v>
      </c>
      <c r="B162" s="58">
        <f>'Plant &amp; Equip'!B163</f>
        <v>24</v>
      </c>
      <c r="C162" t="str">
        <f>'Plant &amp; Equip'!C163</f>
        <v>York to Quairading</v>
      </c>
      <c r="D162" s="204">
        <f>'DORC build-up'!I106</f>
        <v>1.3</v>
      </c>
      <c r="E162" s="197">
        <v>0</v>
      </c>
      <c r="F162" s="269">
        <f t="shared" si="6"/>
        <v>698.47312499999998</v>
      </c>
      <c r="G162" s="187">
        <f t="shared" si="7"/>
        <v>0</v>
      </c>
    </row>
    <row r="163" spans="1:7" ht="13.9" x14ac:dyDescent="0.4">
      <c r="A163" s="58" t="str">
        <f>'Plant &amp; Equip'!A164</f>
        <v>Non-operational</v>
      </c>
      <c r="B163" s="58">
        <f>'Plant &amp; Equip'!B164</f>
        <v>25</v>
      </c>
      <c r="C163" t="str">
        <f>'Plant &amp; Equip'!C164</f>
        <v>Narrogin to West Merredin</v>
      </c>
      <c r="D163" s="204">
        <f>'DORC build-up'!I107</f>
        <v>1.3</v>
      </c>
      <c r="E163" s="197">
        <v>0</v>
      </c>
      <c r="F163" s="269">
        <f t="shared" si="6"/>
        <v>698.47312499999998</v>
      </c>
      <c r="G163" s="187">
        <f t="shared" si="7"/>
        <v>0</v>
      </c>
    </row>
    <row r="164" spans="1:7" ht="13.9" x14ac:dyDescent="0.4">
      <c r="A164" s="58" t="str">
        <f>'Plant &amp; Equip'!A165</f>
        <v>Non-operational</v>
      </c>
      <c r="B164" s="58">
        <f>'Plant &amp; Equip'!B165</f>
        <v>26</v>
      </c>
      <c r="C164" t="str">
        <f>'Plant &amp; Equip'!C165</f>
        <v>Yilliminning to Kulin</v>
      </c>
      <c r="D164" s="204">
        <f>'DORC build-up'!I108</f>
        <v>1.3</v>
      </c>
      <c r="E164" s="197">
        <v>0</v>
      </c>
      <c r="F164" s="269">
        <f t="shared" si="6"/>
        <v>698.47312499999998</v>
      </c>
      <c r="G164" s="187">
        <f t="shared" si="7"/>
        <v>0</v>
      </c>
    </row>
    <row r="165" spans="1:7" ht="13.9" x14ac:dyDescent="0.4">
      <c r="A165" s="58" t="str">
        <f>'Plant &amp; Equip'!A166</f>
        <v>Lakes</v>
      </c>
      <c r="B165" s="58">
        <f>'Plant &amp; Equip'!B166</f>
        <v>27</v>
      </c>
      <c r="C165" t="str">
        <f>'Plant &amp; Equip'!C166</f>
        <v>Wagin to Lake Grace</v>
      </c>
      <c r="D165" s="204">
        <f>'DORC build-up'!I109</f>
        <v>1.3</v>
      </c>
      <c r="E165" s="197">
        <v>319</v>
      </c>
      <c r="F165" s="269">
        <f t="shared" si="6"/>
        <v>698.47312499999998</v>
      </c>
      <c r="G165" s="187">
        <f t="shared" si="7"/>
        <v>289656.80493750004</v>
      </c>
    </row>
    <row r="166" spans="1:7" ht="13.9" x14ac:dyDescent="0.4">
      <c r="A166" s="58" t="str">
        <f>'Plant &amp; Equip'!A167</f>
        <v>Lakes</v>
      </c>
      <c r="B166" s="58">
        <f>'Plant &amp; Equip'!B167</f>
        <v>27</v>
      </c>
      <c r="C166" t="str">
        <f>'Plant &amp; Equip'!C167</f>
        <v>Lake Grace to Newdegate</v>
      </c>
      <c r="D166" s="204">
        <f>'DORC build-up'!I110</f>
        <v>1.3</v>
      </c>
      <c r="E166" s="197">
        <v>151</v>
      </c>
      <c r="F166" s="269">
        <f t="shared" si="6"/>
        <v>698.47312499999998</v>
      </c>
      <c r="G166" s="187">
        <f t="shared" si="7"/>
        <v>137110.27443750002</v>
      </c>
    </row>
    <row r="167" spans="1:7" ht="13.9" x14ac:dyDescent="0.4">
      <c r="A167" s="58" t="str">
        <f>'Plant &amp; Equip'!A168</f>
        <v>Lakes</v>
      </c>
      <c r="B167" s="58">
        <f>'Plant &amp; Equip'!B168</f>
        <v>27</v>
      </c>
      <c r="C167" t="str">
        <f>'Plant &amp; Equip'!C168</f>
        <v>Wagin East to Wagin South</v>
      </c>
      <c r="D167" s="204">
        <f>'DORC build-up'!I111</f>
        <v>1.3</v>
      </c>
      <c r="E167" s="197">
        <v>8</v>
      </c>
      <c r="F167" s="269">
        <f t="shared" si="6"/>
        <v>698.47312499999998</v>
      </c>
      <c r="G167" s="187">
        <f t="shared" si="7"/>
        <v>7264.1205</v>
      </c>
    </row>
    <row r="168" spans="1:7" ht="13.9" x14ac:dyDescent="0.4">
      <c r="A168" s="58" t="str">
        <f>'Plant &amp; Equip'!A169</f>
        <v>Lakes</v>
      </c>
      <c r="B168" s="58">
        <f>'Plant &amp; Equip'!B169</f>
        <v>28</v>
      </c>
      <c r="C168" t="str">
        <f>'Plant &amp; Equip'!C169</f>
        <v>Lake Grace to Hyden</v>
      </c>
      <c r="D168" s="204">
        <f>'DORC build-up'!I112</f>
        <v>1.3</v>
      </c>
      <c r="E168" s="197">
        <v>213</v>
      </c>
      <c r="F168" s="269">
        <f t="shared" si="6"/>
        <v>698.47312499999998</v>
      </c>
      <c r="G168" s="187">
        <f t="shared" si="7"/>
        <v>193407.20831250001</v>
      </c>
    </row>
    <row r="169" spans="1:7" ht="13.9" x14ac:dyDescent="0.4">
      <c r="A169" s="58" t="str">
        <f>'Plant &amp; Equip'!A170</f>
        <v>Non-operational</v>
      </c>
      <c r="B169" s="58">
        <f>'Plant &amp; Equip'!B170</f>
        <v>29</v>
      </c>
      <c r="C169" t="str">
        <f>'Plant &amp; Equip'!C170</f>
        <v>Katanning to Nyabing</v>
      </c>
      <c r="D169" s="204">
        <f>'DORC build-up'!I113</f>
        <v>1.3</v>
      </c>
      <c r="E169" s="197">
        <v>0</v>
      </c>
      <c r="F169" s="269">
        <f t="shared" si="6"/>
        <v>698.47312499999998</v>
      </c>
      <c r="G169" s="187">
        <f t="shared" si="7"/>
        <v>0</v>
      </c>
    </row>
    <row r="170" spans="1:7" ht="13.9" x14ac:dyDescent="0.4">
      <c r="A170" s="58" t="str">
        <f>'Plant &amp; Equip'!A171</f>
        <v>Non-operational</v>
      </c>
      <c r="B170" s="58">
        <f>'Plant &amp; Equip'!B171</f>
        <v>30</v>
      </c>
      <c r="C170" t="str">
        <f>'Plant &amp; Equip'!C171</f>
        <v>Katanning East to Katanning South</v>
      </c>
      <c r="D170" s="204">
        <f>'DORC build-up'!I114</f>
        <v>0</v>
      </c>
      <c r="E170" s="197">
        <v>0</v>
      </c>
      <c r="F170" s="269">
        <f t="shared" si="6"/>
        <v>698.47312499999998</v>
      </c>
      <c r="G170" s="187">
        <f t="shared" si="7"/>
        <v>0</v>
      </c>
    </row>
    <row r="171" spans="1:7" ht="13.9" x14ac:dyDescent="0.4">
      <c r="A171" s="58" t="str">
        <f>'Plant &amp; Equip'!A172</f>
        <v>Non-operational</v>
      </c>
      <c r="B171" s="58">
        <f>'Plant &amp; Equip'!B172</f>
        <v>31</v>
      </c>
      <c r="C171" t="str">
        <f>'Plant &amp; Equip'!C172</f>
        <v>Tambellup to Gnowangerup</v>
      </c>
      <c r="D171" s="204">
        <f>'DORC build-up'!I115</f>
        <v>1.3</v>
      </c>
      <c r="E171" s="197">
        <v>0</v>
      </c>
      <c r="F171" s="269">
        <f t="shared" si="6"/>
        <v>698.47312499999998</v>
      </c>
      <c r="G171" s="187">
        <f t="shared" si="7"/>
        <v>0</v>
      </c>
    </row>
    <row r="172" spans="1:7" ht="13.9" x14ac:dyDescent="0.4">
      <c r="A172" s="58" t="str">
        <f>'Plant &amp; Equip'!A173</f>
        <v>Non-operational</v>
      </c>
      <c r="B172" s="58">
        <f>'Plant &amp; Equip'!B173</f>
        <v>32</v>
      </c>
      <c r="C172" t="str">
        <f>'Plant &amp; Equip'!C173</f>
        <v>West Merredin to Kondinin</v>
      </c>
      <c r="D172" s="204">
        <f>'DORC build-up'!I116</f>
        <v>1.3</v>
      </c>
      <c r="E172" s="197">
        <v>0</v>
      </c>
      <c r="F172" s="269">
        <f t="shared" si="6"/>
        <v>698.47312499999998</v>
      </c>
      <c r="G172" s="187">
        <f t="shared" si="7"/>
        <v>0</v>
      </c>
    </row>
    <row r="173" spans="1:7" ht="13.9" x14ac:dyDescent="0.4">
      <c r="A173" s="58" t="str">
        <f>'Plant &amp; Equip'!A174</f>
        <v>Non-operational</v>
      </c>
      <c r="B173" s="58">
        <f>'Plant &amp; Equip'!B174</f>
        <v>33</v>
      </c>
      <c r="C173" t="str">
        <f>'Plant &amp; Equip'!C174</f>
        <v>West Merredin to Trayning</v>
      </c>
      <c r="D173" s="204">
        <f>'DORC build-up'!I117</f>
        <v>1.2</v>
      </c>
      <c r="E173" s="197">
        <v>0</v>
      </c>
      <c r="F173" s="269">
        <f t="shared" si="6"/>
        <v>698.47312499999998</v>
      </c>
      <c r="G173" s="187">
        <f t="shared" si="7"/>
        <v>0</v>
      </c>
    </row>
    <row r="174" spans="1:7" ht="13.9" x14ac:dyDescent="0.4">
      <c r="A174" s="58" t="str">
        <f>'Plant &amp; Equip'!A175</f>
        <v>Central</v>
      </c>
      <c r="B174" s="58">
        <f>'Plant &amp; Equip'!B175</f>
        <v>34</v>
      </c>
      <c r="C174" t="str">
        <f>'Plant &amp; Equip'!C175</f>
        <v>Avon Yard to Goomalling</v>
      </c>
      <c r="D174" s="204">
        <f>'DORC build-up'!I118</f>
        <v>1.2</v>
      </c>
      <c r="E174" s="197">
        <v>158</v>
      </c>
      <c r="F174" s="269">
        <f t="shared" si="6"/>
        <v>698.47312499999998</v>
      </c>
      <c r="G174" s="187">
        <f t="shared" si="7"/>
        <v>132430.50450000001</v>
      </c>
    </row>
    <row r="175" spans="1:7" ht="13.9" x14ac:dyDescent="0.4">
      <c r="A175" s="58" t="str">
        <f>'Plant &amp; Equip'!A176</f>
        <v>Central</v>
      </c>
      <c r="B175" s="58">
        <f>'Plant &amp; Equip'!B176</f>
        <v>34</v>
      </c>
      <c r="C175" t="str">
        <f>'Plant &amp; Equip'!C176</f>
        <v>Goomalling to McLevie</v>
      </c>
      <c r="D175" s="204">
        <f>'DORC build-up'!I119</f>
        <v>1.2</v>
      </c>
      <c r="E175" s="197">
        <v>206</v>
      </c>
      <c r="F175" s="269">
        <f t="shared" si="6"/>
        <v>698.47312499999998</v>
      </c>
      <c r="G175" s="187">
        <f t="shared" si="7"/>
        <v>172662.55649999998</v>
      </c>
    </row>
    <row r="176" spans="1:7" ht="13.9" x14ac:dyDescent="0.4">
      <c r="A176" s="58" t="str">
        <f>'Plant &amp; Equip'!A177</f>
        <v>Central</v>
      </c>
      <c r="B176" s="58">
        <f>'Plant &amp; Equip'!B177</f>
        <v>35</v>
      </c>
      <c r="C176" t="str">
        <f>'Plant &amp; Equip'!C177</f>
        <v>Goomalling to Amery</v>
      </c>
      <c r="D176" s="204">
        <f>'DORC build-up'!I120</f>
        <v>1.2</v>
      </c>
      <c r="E176" s="197">
        <v>78</v>
      </c>
      <c r="F176" s="269">
        <f t="shared" si="6"/>
        <v>698.47312499999998</v>
      </c>
      <c r="G176" s="187">
        <f t="shared" si="7"/>
        <v>65377.084499999997</v>
      </c>
    </row>
    <row r="177" spans="1:7" ht="13.9" x14ac:dyDescent="0.4">
      <c r="A177" s="58" t="str">
        <f>'Plant &amp; Equip'!A178</f>
        <v>Central</v>
      </c>
      <c r="B177" s="58">
        <f>'Plant &amp; Equip'!B178</f>
        <v>35</v>
      </c>
      <c r="C177" t="str">
        <f>'Plant &amp; Equip'!C178</f>
        <v>Amery to Mukinbudin</v>
      </c>
      <c r="D177" s="204">
        <f>'DORC build-up'!I121</f>
        <v>1.2</v>
      </c>
      <c r="E177" s="197">
        <v>303</v>
      </c>
      <c r="F177" s="269">
        <f t="shared" si="6"/>
        <v>698.47312499999998</v>
      </c>
      <c r="G177" s="187">
        <f t="shared" si="7"/>
        <v>253964.82824999999</v>
      </c>
    </row>
    <row r="178" spans="1:7" ht="13.9" x14ac:dyDescent="0.4">
      <c r="A178" s="58" t="str">
        <f>'Plant &amp; Equip'!A179</f>
        <v>Central</v>
      </c>
      <c r="B178" s="58">
        <f>'Plant &amp; Equip'!B179</f>
        <v>36</v>
      </c>
      <c r="C178" t="str">
        <f>'Plant &amp; Equip'!C179</f>
        <v>Amery to Burakin</v>
      </c>
      <c r="D178" s="204">
        <f>'DORC build-up'!I122</f>
        <v>1.2</v>
      </c>
      <c r="E178" s="197">
        <v>263</v>
      </c>
      <c r="F178" s="269">
        <f t="shared" si="6"/>
        <v>698.47312499999998</v>
      </c>
      <c r="G178" s="187">
        <f t="shared" si="7"/>
        <v>220438.11825</v>
      </c>
    </row>
    <row r="179" spans="1:7" ht="13.9" x14ac:dyDescent="0.4">
      <c r="A179" s="58" t="str">
        <f>'Plant &amp; Equip'!A180</f>
        <v>Central</v>
      </c>
      <c r="B179" s="58">
        <f>'Plant &amp; Equip'!B180</f>
        <v>36</v>
      </c>
      <c r="C179" t="str">
        <f>'Plant &amp; Equip'!C180</f>
        <v>Burakin to Kalannie</v>
      </c>
      <c r="D179" s="204">
        <f>'DORC build-up'!I123</f>
        <v>1.2</v>
      </c>
      <c r="E179" s="197">
        <v>80</v>
      </c>
      <c r="F179" s="269">
        <f t="shared" si="6"/>
        <v>698.47312499999998</v>
      </c>
      <c r="G179" s="187">
        <f t="shared" si="7"/>
        <v>67053.42</v>
      </c>
    </row>
    <row r="180" spans="1:7" ht="13.9" x14ac:dyDescent="0.4">
      <c r="A180" s="58" t="str">
        <f>'Plant &amp; Equip'!A181</f>
        <v>Central</v>
      </c>
      <c r="B180" s="58">
        <f>'Plant &amp; Equip'!B181</f>
        <v>37</v>
      </c>
      <c r="C180" t="str">
        <f>'Plant &amp; Equip'!C181</f>
        <v>Burakin to Beacon</v>
      </c>
      <c r="D180" s="204">
        <f>'DORC build-up'!I124</f>
        <v>1.2</v>
      </c>
      <c r="E180" s="197">
        <v>116</v>
      </c>
      <c r="F180" s="269">
        <f t="shared" si="6"/>
        <v>698.47312499999998</v>
      </c>
      <c r="G180" s="187">
        <f t="shared" si="7"/>
        <v>97227.458999999988</v>
      </c>
    </row>
    <row r="181" spans="1:7" ht="13.9" x14ac:dyDescent="0.4">
      <c r="A181" s="58" t="str">
        <f>'Plant &amp; Equip'!A182</f>
        <v>MR</v>
      </c>
      <c r="B181" s="58">
        <f>'Plant &amp; Equip'!B182</f>
        <v>38</v>
      </c>
      <c r="C181" t="str">
        <f>'Plant &amp; Equip'!C182</f>
        <v>Millendon Junction to Watheroo</v>
      </c>
      <c r="D181" s="204">
        <f>'DORC build-up'!I125</f>
        <v>1.3</v>
      </c>
      <c r="E181" s="197">
        <v>502</v>
      </c>
      <c r="F181" s="269">
        <f t="shared" si="6"/>
        <v>698.47312499999998</v>
      </c>
      <c r="G181" s="187">
        <f t="shared" si="7"/>
        <v>455823.56137499999</v>
      </c>
    </row>
    <row r="182" spans="1:7" ht="13.9" x14ac:dyDescent="0.4">
      <c r="A182" s="58" t="str">
        <f>'Plant &amp; Equip'!A183</f>
        <v>MR</v>
      </c>
      <c r="B182" s="58">
        <f>'Plant &amp; Equip'!B183</f>
        <v>38</v>
      </c>
      <c r="C182" t="str">
        <f>'Plant &amp; Equip'!C183</f>
        <v>Watheroo to Marchagee</v>
      </c>
      <c r="D182" s="204">
        <f>'DORC build-up'!I126</f>
        <v>1.3</v>
      </c>
      <c r="E182" s="197">
        <v>52</v>
      </c>
      <c r="F182" s="269">
        <f t="shared" si="6"/>
        <v>698.47312499999998</v>
      </c>
      <c r="G182" s="187">
        <f t="shared" si="7"/>
        <v>47216.78325</v>
      </c>
    </row>
    <row r="183" spans="1:7" ht="13.9" x14ac:dyDescent="0.4">
      <c r="A183" s="58" t="str">
        <f>'Plant &amp; Equip'!A184</f>
        <v>MR</v>
      </c>
      <c r="B183" s="58">
        <f>'Plant &amp; Equip'!B184</f>
        <v>38</v>
      </c>
      <c r="C183" t="str">
        <f>'Plant &amp; Equip'!C184</f>
        <v>Marchagee to Dongara</v>
      </c>
      <c r="D183" s="204">
        <f>'DORC build-up'!I127</f>
        <v>1.3</v>
      </c>
      <c r="E183" s="197">
        <v>432</v>
      </c>
      <c r="F183" s="269">
        <f t="shared" si="6"/>
        <v>698.47312499999998</v>
      </c>
      <c r="G183" s="187">
        <f t="shared" si="7"/>
        <v>392262.50700000004</v>
      </c>
    </row>
    <row r="184" spans="1:7" ht="13.9" x14ac:dyDescent="0.4">
      <c r="A184" s="58" t="str">
        <f>'Plant &amp; Equip'!A185</f>
        <v>MR</v>
      </c>
      <c r="B184" s="58">
        <f>'Plant &amp; Equip'!B185</f>
        <v>38</v>
      </c>
      <c r="C184" t="str">
        <f>'Plant &amp; Equip'!C185</f>
        <v>Dongara to Narngulu</v>
      </c>
      <c r="D184" s="204">
        <f>'DORC build-up'!I128</f>
        <v>1.3</v>
      </c>
      <c r="E184" s="197">
        <v>162</v>
      </c>
      <c r="F184" s="269">
        <f t="shared" si="6"/>
        <v>698.47312499999998</v>
      </c>
      <c r="G184" s="187">
        <f t="shared" si="7"/>
        <v>147098.44012499999</v>
      </c>
    </row>
    <row r="185" spans="1:7" ht="13.9" x14ac:dyDescent="0.4">
      <c r="A185" s="58" t="str">
        <f>'Plant &amp; Equip'!A186</f>
        <v>MR</v>
      </c>
      <c r="B185" s="58">
        <f>'Plant &amp; Equip'!B186</f>
        <v>38</v>
      </c>
      <c r="C185" t="str">
        <f>'Plant &amp; Equip'!C186</f>
        <v>Narngulu to Geraldton</v>
      </c>
      <c r="D185" s="204">
        <f>'DORC build-up'!I129</f>
        <v>1.3</v>
      </c>
      <c r="E185" s="197">
        <v>26</v>
      </c>
      <c r="F185" s="269">
        <f t="shared" si="6"/>
        <v>698.47312499999998</v>
      </c>
      <c r="G185" s="187">
        <f t="shared" si="7"/>
        <v>23608.391625</v>
      </c>
    </row>
    <row r="186" spans="1:7" ht="13.9" x14ac:dyDescent="0.4">
      <c r="A186" s="58" t="str">
        <f>'Plant &amp; Equip'!A187</f>
        <v>MR</v>
      </c>
      <c r="B186" s="58">
        <f>'Plant &amp; Equip'!B187</f>
        <v>39</v>
      </c>
      <c r="C186" t="str">
        <f>'Plant &amp; Equip'!C187</f>
        <v>Dongara to Eneabba South</v>
      </c>
      <c r="D186" s="204">
        <f>'DORC build-up'!I130</f>
        <v>1.3</v>
      </c>
      <c r="E186" s="197">
        <v>0</v>
      </c>
      <c r="F186" s="269">
        <f t="shared" si="6"/>
        <v>698.47312499999998</v>
      </c>
      <c r="G186" s="187">
        <f t="shared" si="7"/>
        <v>0</v>
      </c>
    </row>
    <row r="187" spans="1:7" ht="13.9" x14ac:dyDescent="0.4">
      <c r="A187" s="58" t="str">
        <f>'Plant &amp; Equip'!A188</f>
        <v>Midwest</v>
      </c>
      <c r="B187" s="58">
        <f>'Plant &amp; Equip'!B188</f>
        <v>40</v>
      </c>
      <c r="C187" t="str">
        <f>'Plant &amp; Equip'!C188</f>
        <v>Narngulu to Narngulu East</v>
      </c>
      <c r="D187" s="204">
        <f>'DORC build-up'!I131</f>
        <v>1.3</v>
      </c>
      <c r="E187" s="197">
        <v>11</v>
      </c>
      <c r="F187" s="269">
        <f t="shared" si="6"/>
        <v>698.47312499999998</v>
      </c>
      <c r="G187" s="187">
        <f t="shared" si="7"/>
        <v>9988.165687499999</v>
      </c>
    </row>
    <row r="188" spans="1:7" ht="13.9" x14ac:dyDescent="0.4">
      <c r="A188" s="58" t="str">
        <f>'Plant &amp; Equip'!A189</f>
        <v>Midwest</v>
      </c>
      <c r="B188" s="58">
        <f>'Plant &amp; Equip'!B189</f>
        <v>40</v>
      </c>
      <c r="C188" t="str">
        <f>'Plant &amp; Equip'!C189</f>
        <v>Narngulu East to Mullewa</v>
      </c>
      <c r="D188" s="204">
        <f>'DORC build-up'!I132</f>
        <v>1.3</v>
      </c>
      <c r="E188" s="197">
        <v>156</v>
      </c>
      <c r="F188" s="269">
        <f t="shared" si="6"/>
        <v>698.47312499999998</v>
      </c>
      <c r="G188" s="187">
        <f t="shared" si="7"/>
        <v>141650.34974999999</v>
      </c>
    </row>
    <row r="189" spans="1:7" ht="13.9" x14ac:dyDescent="0.4">
      <c r="A189" s="58" t="str">
        <f>'Plant &amp; Equip'!A190</f>
        <v>Midwest</v>
      </c>
      <c r="B189" s="58">
        <f>'Plant &amp; Equip'!B190</f>
        <v>40</v>
      </c>
      <c r="C189" t="str">
        <f>'Plant &amp; Equip'!C190</f>
        <v>Mullewa to Tilley Junction</v>
      </c>
      <c r="D189" s="204">
        <f>'DORC build-up'!I133</f>
        <v>1.3</v>
      </c>
      <c r="E189" s="197">
        <v>258</v>
      </c>
      <c r="F189" s="269">
        <f t="shared" si="6"/>
        <v>698.47312499999998</v>
      </c>
      <c r="G189" s="187">
        <f t="shared" si="7"/>
        <v>234267.88612500002</v>
      </c>
    </row>
    <row r="190" spans="1:7" ht="13.9" x14ac:dyDescent="0.4">
      <c r="A190" s="58" t="str">
        <f>'Plant &amp; Equip'!A191</f>
        <v>Midwest</v>
      </c>
      <c r="B190" s="58">
        <f>'Plant &amp; Equip'!B191</f>
        <v>40</v>
      </c>
      <c r="C190" t="str">
        <f>'Plant &amp; Equip'!C191</f>
        <v>Tilley Junction to Tilley</v>
      </c>
      <c r="D190" s="204">
        <f>'DORC build-up'!I134</f>
        <v>1.3</v>
      </c>
      <c r="E190" s="197">
        <v>7</v>
      </c>
      <c r="F190" s="269">
        <f t="shared" si="6"/>
        <v>698.47312499999998</v>
      </c>
      <c r="G190" s="187">
        <f t="shared" si="7"/>
        <v>6356.1054374999994</v>
      </c>
    </row>
    <row r="191" spans="1:7" ht="13.9" x14ac:dyDescent="0.4">
      <c r="A191" s="58" t="str">
        <f>'Plant &amp; Equip'!A192</f>
        <v>Midwest</v>
      </c>
      <c r="B191" s="58">
        <f>'Plant &amp; Equip'!B192</f>
        <v>40</v>
      </c>
      <c r="C191" t="str">
        <f>'Plant &amp; Equip'!C192</f>
        <v>Tilley to Morawa</v>
      </c>
      <c r="D191" s="204">
        <f>'DORC build-up'!I135</f>
        <v>1.3</v>
      </c>
      <c r="E191" s="197">
        <v>19</v>
      </c>
      <c r="F191" s="269">
        <f t="shared" si="6"/>
        <v>698.47312499999998</v>
      </c>
      <c r="G191" s="187">
        <f t="shared" si="7"/>
        <v>17252.286187499998</v>
      </c>
    </row>
    <row r="192" spans="1:7" ht="13.9" x14ac:dyDescent="0.4">
      <c r="A192" s="58" t="str">
        <f>'Plant &amp; Equip'!A193</f>
        <v>Midwest</v>
      </c>
      <c r="B192" s="58">
        <f>'Plant &amp; Equip'!B193</f>
        <v>40</v>
      </c>
      <c r="C192" t="str">
        <f>'Plant &amp; Equip'!C193</f>
        <v>Morawa to Perenjori</v>
      </c>
      <c r="D192" s="204">
        <f>'DORC build-up'!I136</f>
        <v>1.3</v>
      </c>
      <c r="E192" s="197">
        <v>91</v>
      </c>
      <c r="F192" s="269">
        <f t="shared" si="6"/>
        <v>698.47312499999998</v>
      </c>
      <c r="G192" s="187">
        <f t="shared" si="7"/>
        <v>82629.370687500006</v>
      </c>
    </row>
    <row r="193" spans="1:7" ht="13.9" x14ac:dyDescent="0.4">
      <c r="A193" s="58" t="str">
        <f>'Plant &amp; Equip'!A194</f>
        <v>Midwest</v>
      </c>
      <c r="B193" s="58">
        <f>'Plant &amp; Equip'!B194</f>
        <v>40</v>
      </c>
      <c r="C193" t="str">
        <f>'Plant &amp; Equip'!C194</f>
        <v>Perenjori to Maya</v>
      </c>
      <c r="D193" s="204">
        <f>'DORC build-up'!I137</f>
        <v>1.3</v>
      </c>
      <c r="E193" s="197">
        <v>0</v>
      </c>
      <c r="F193" s="269">
        <f t="shared" si="6"/>
        <v>698.47312499999998</v>
      </c>
      <c r="G193" s="187">
        <f t="shared" si="7"/>
        <v>0</v>
      </c>
    </row>
    <row r="194" spans="1:7" ht="13.9" x14ac:dyDescent="0.4">
      <c r="A194" s="58" t="str">
        <f>'Plant &amp; Equip'!A195</f>
        <v>Central</v>
      </c>
      <c r="B194" s="58">
        <f>'Plant &amp; Equip'!B195</f>
        <v>41</v>
      </c>
      <c r="C194" t="str">
        <f>'Plant &amp; Equip'!C195</f>
        <v>Toodyay West to Miling</v>
      </c>
      <c r="D194" s="204">
        <f>'DORC build-up'!I138</f>
        <v>1.2</v>
      </c>
      <c r="E194" s="197">
        <v>242</v>
      </c>
      <c r="F194" s="269">
        <f t="shared" si="6"/>
        <v>698.47312499999998</v>
      </c>
      <c r="G194" s="187">
        <f t="shared" si="7"/>
        <v>202836.5955</v>
      </c>
    </row>
    <row r="195" spans="1:7" ht="13.9" x14ac:dyDescent="0.4">
      <c r="A195" s="58" t="str">
        <f>'Plant &amp; Equip'!A196</f>
        <v>CBH Sidings NG</v>
      </c>
      <c r="B195" s="58">
        <f>'Plant &amp; Equip'!B196</f>
        <v>42</v>
      </c>
      <c r="C195" t="str">
        <f>'Plant &amp; Equip'!C196</f>
        <v>Arrino</v>
      </c>
      <c r="D195" s="204">
        <f>'DORC build-up'!I139</f>
        <v>1.3</v>
      </c>
      <c r="E195" s="197">
        <v>0</v>
      </c>
      <c r="F195" s="269">
        <f t="shared" si="6"/>
        <v>698.47312499999998</v>
      </c>
      <c r="G195" s="187">
        <f t="shared" si="7"/>
        <v>0</v>
      </c>
    </row>
    <row r="196" spans="1:7" ht="13.9" x14ac:dyDescent="0.4">
      <c r="A196" s="58" t="str">
        <f>'Plant &amp; Equip'!A197</f>
        <v>CBH Sidings NG</v>
      </c>
      <c r="B196" s="58">
        <f>'Plant &amp; Equip'!B197</f>
        <v>42</v>
      </c>
      <c r="C196" t="str">
        <f>'Plant &amp; Equip'!C197</f>
        <v>Avon Yard</v>
      </c>
      <c r="D196" s="204">
        <f>'DORC build-up'!I140</f>
        <v>1.1000000000000001</v>
      </c>
      <c r="E196" s="197">
        <v>0</v>
      </c>
      <c r="F196" s="269">
        <f t="shared" si="6"/>
        <v>698.47312499999998</v>
      </c>
      <c r="G196" s="187">
        <f t="shared" si="7"/>
        <v>0</v>
      </c>
    </row>
    <row r="197" spans="1:7" ht="13.9" x14ac:dyDescent="0.4">
      <c r="A197" s="58" t="str">
        <f>'Plant &amp; Equip'!A198</f>
        <v>CBH Sidings NG</v>
      </c>
      <c r="B197" s="58">
        <f>'Plant &amp; Equip'!B198</f>
        <v>42</v>
      </c>
      <c r="C197" t="str">
        <f>'Plant &amp; Equip'!C198</f>
        <v>Ballaying</v>
      </c>
      <c r="D197" s="204">
        <f>'DORC build-up'!I141</f>
        <v>1.3</v>
      </c>
      <c r="E197" s="197">
        <v>0</v>
      </c>
      <c r="F197" s="269">
        <f t="shared" ref="F197:F260" si="8">H$14</f>
        <v>698.47312499999998</v>
      </c>
      <c r="G197" s="187">
        <f t="shared" si="7"/>
        <v>0</v>
      </c>
    </row>
    <row r="198" spans="1:7" ht="13.9" x14ac:dyDescent="0.4">
      <c r="A198" s="58" t="str">
        <f>'Plant &amp; Equip'!A199</f>
        <v>CBH Sidings NG</v>
      </c>
      <c r="B198" s="58">
        <f>'Plant &amp; Equip'!B199</f>
        <v>42</v>
      </c>
      <c r="C198" t="str">
        <f>'Plant &amp; Equip'!C199</f>
        <v>Ballidu</v>
      </c>
      <c r="D198" s="204">
        <f>'DORC build-up'!I142</f>
        <v>1.2</v>
      </c>
      <c r="E198" s="197">
        <v>0</v>
      </c>
      <c r="F198" s="269">
        <f t="shared" si="8"/>
        <v>698.47312499999998</v>
      </c>
      <c r="G198" s="187">
        <f t="shared" ref="G198:G261" si="9">E198*F198*D198</f>
        <v>0</v>
      </c>
    </row>
    <row r="199" spans="1:7" ht="13.9" x14ac:dyDescent="0.4">
      <c r="A199" s="58" t="str">
        <f>'Plant &amp; Equip'!A200</f>
        <v>CBH Sidings NG</v>
      </c>
      <c r="B199" s="58">
        <f>'Plant &amp; Equip'!B200</f>
        <v>42</v>
      </c>
      <c r="C199" t="str">
        <f>'Plant &amp; Equip'!C200</f>
        <v>Beacon</v>
      </c>
      <c r="D199" s="204">
        <f>'DORC build-up'!I143</f>
        <v>1.2</v>
      </c>
      <c r="E199" s="197">
        <v>0</v>
      </c>
      <c r="F199" s="269">
        <f t="shared" si="8"/>
        <v>698.47312499999998</v>
      </c>
      <c r="G199" s="187">
        <f t="shared" si="9"/>
        <v>0</v>
      </c>
    </row>
    <row r="200" spans="1:7" ht="13.9" x14ac:dyDescent="0.4">
      <c r="A200" s="58" t="str">
        <f>'Plant &amp; Equip'!A201</f>
        <v>CBH Sidings NG</v>
      </c>
      <c r="B200" s="58">
        <f>'Plant &amp; Equip'!B201</f>
        <v>42</v>
      </c>
      <c r="C200" t="str">
        <f>'Plant &amp; Equip'!C201</f>
        <v>Bencubbin</v>
      </c>
      <c r="D200" s="204">
        <f>'DORC build-up'!I144</f>
        <v>1.2</v>
      </c>
      <c r="E200" s="197">
        <v>0</v>
      </c>
      <c r="F200" s="269">
        <f t="shared" si="8"/>
        <v>698.47312499999998</v>
      </c>
      <c r="G200" s="187">
        <f t="shared" si="9"/>
        <v>0</v>
      </c>
    </row>
    <row r="201" spans="1:7" ht="13.9" x14ac:dyDescent="0.4">
      <c r="A201" s="58" t="str">
        <f>'Plant &amp; Equip'!A202</f>
        <v>CBH Sidings NG</v>
      </c>
      <c r="B201" s="58">
        <f>'Plant &amp; Equip'!B202</f>
        <v>42</v>
      </c>
      <c r="C201" t="str">
        <f>'Plant &amp; Equip'!C202</f>
        <v>Beverley</v>
      </c>
      <c r="D201" s="204">
        <f>'DORC build-up'!I145</f>
        <v>1.3</v>
      </c>
      <c r="E201" s="197">
        <v>0</v>
      </c>
      <c r="F201" s="269">
        <f t="shared" si="8"/>
        <v>698.47312499999998</v>
      </c>
      <c r="G201" s="187">
        <f t="shared" si="9"/>
        <v>0</v>
      </c>
    </row>
    <row r="202" spans="1:7" ht="13.9" x14ac:dyDescent="0.4">
      <c r="A202" s="58" t="str">
        <f>'Plant &amp; Equip'!A203</f>
        <v>CBH Sidings NG</v>
      </c>
      <c r="B202" s="58">
        <f>'Plant &amp; Equip'!B203</f>
        <v>42</v>
      </c>
      <c r="C202" t="str">
        <f>'Plant &amp; Equip'!C203</f>
        <v>Bindi Bindi</v>
      </c>
      <c r="D202" s="204">
        <f>'DORC build-up'!I146</f>
        <v>1.2</v>
      </c>
      <c r="E202" s="197">
        <v>0</v>
      </c>
      <c r="F202" s="269">
        <f t="shared" si="8"/>
        <v>698.47312499999998</v>
      </c>
      <c r="G202" s="187">
        <f t="shared" si="9"/>
        <v>0</v>
      </c>
    </row>
    <row r="203" spans="1:7" ht="13.9" x14ac:dyDescent="0.4">
      <c r="A203" s="58" t="str">
        <f>'Plant &amp; Equip'!A204</f>
        <v>CBH Sidings NG</v>
      </c>
      <c r="B203" s="58">
        <f>'Plant &amp; Equip'!B204</f>
        <v>42</v>
      </c>
      <c r="C203" t="str">
        <f>'Plant &amp; Equip'!C204</f>
        <v>Bolgart</v>
      </c>
      <c r="D203" s="204">
        <f>'DORC build-up'!I147</f>
        <v>1.2</v>
      </c>
      <c r="E203" s="197">
        <v>0</v>
      </c>
      <c r="F203" s="269">
        <f t="shared" si="8"/>
        <v>698.47312499999998</v>
      </c>
      <c r="G203" s="187">
        <f t="shared" si="9"/>
        <v>0</v>
      </c>
    </row>
    <row r="204" spans="1:7" ht="13.9" x14ac:dyDescent="0.4">
      <c r="A204" s="58" t="str">
        <f>'Plant &amp; Equip'!A205</f>
        <v>CBH Sidings NG</v>
      </c>
      <c r="B204" s="58">
        <f>'Plant &amp; Equip'!B205</f>
        <v>42</v>
      </c>
      <c r="C204" t="str">
        <f>'Plant &amp; Equip'!C205</f>
        <v>Bowgada</v>
      </c>
      <c r="D204" s="204">
        <f>'DORC build-up'!I148</f>
        <v>1.3</v>
      </c>
      <c r="E204" s="197">
        <v>0</v>
      </c>
      <c r="F204" s="269">
        <f t="shared" si="8"/>
        <v>698.47312499999998</v>
      </c>
      <c r="G204" s="187">
        <f t="shared" si="9"/>
        <v>0</v>
      </c>
    </row>
    <row r="205" spans="1:7" ht="13.9" x14ac:dyDescent="0.4">
      <c r="A205" s="58" t="str">
        <f>'Plant &amp; Equip'!A206</f>
        <v>CBH Sidings NG</v>
      </c>
      <c r="B205" s="58">
        <f>'Plant &amp; Equip'!B206</f>
        <v>42</v>
      </c>
      <c r="C205" t="str">
        <f>'Plant &amp; Equip'!C206</f>
        <v>Brookton</v>
      </c>
      <c r="D205" s="204">
        <f>'DORC build-up'!I149</f>
        <v>1.3</v>
      </c>
      <c r="E205" s="197">
        <v>0</v>
      </c>
      <c r="F205" s="269">
        <f t="shared" si="8"/>
        <v>698.47312499999998</v>
      </c>
      <c r="G205" s="187">
        <f t="shared" si="9"/>
        <v>0</v>
      </c>
    </row>
    <row r="206" spans="1:7" ht="13.9" x14ac:dyDescent="0.4">
      <c r="A206" s="58" t="str">
        <f>'Plant &amp; Equip'!A207</f>
        <v>CBH Sidings NG</v>
      </c>
      <c r="B206" s="58">
        <f>'Plant &amp; Equip'!B207</f>
        <v>42</v>
      </c>
      <c r="C206" t="str">
        <f>'Plant &amp; Equip'!C207</f>
        <v>Broomehill</v>
      </c>
      <c r="D206" s="204">
        <f>'DORC build-up'!I150</f>
        <v>1.3</v>
      </c>
      <c r="E206" s="197">
        <v>0</v>
      </c>
      <c r="F206" s="269">
        <f t="shared" si="8"/>
        <v>698.47312499999998</v>
      </c>
      <c r="G206" s="187">
        <f t="shared" si="9"/>
        <v>0</v>
      </c>
    </row>
    <row r="207" spans="1:7" ht="13.9" x14ac:dyDescent="0.4">
      <c r="A207" s="58" t="str">
        <f>'Plant &amp; Equip'!A208</f>
        <v>CBH Sidings NG</v>
      </c>
      <c r="B207" s="58">
        <f>'Plant &amp; Equip'!B208</f>
        <v>42</v>
      </c>
      <c r="C207" t="str">
        <f>'Plant &amp; Equip'!C208</f>
        <v>Buniche</v>
      </c>
      <c r="D207" s="204">
        <f>'DORC build-up'!I151</f>
        <v>1.3</v>
      </c>
      <c r="E207" s="197">
        <v>0</v>
      </c>
      <c r="F207" s="269">
        <f t="shared" si="8"/>
        <v>698.47312499999998</v>
      </c>
      <c r="G207" s="187">
        <f t="shared" si="9"/>
        <v>0</v>
      </c>
    </row>
    <row r="208" spans="1:7" ht="13.9" x14ac:dyDescent="0.4">
      <c r="A208" s="58" t="str">
        <f>'Plant &amp; Equip'!A209</f>
        <v>CBH Sidings NG</v>
      </c>
      <c r="B208" s="58">
        <f>'Plant &amp; Equip'!B209</f>
        <v>42</v>
      </c>
      <c r="C208" t="str">
        <f>'Plant &amp; Equip'!C209</f>
        <v>Bunjil</v>
      </c>
      <c r="D208" s="204">
        <f>'DORC build-up'!I152</f>
        <v>1.3</v>
      </c>
      <c r="E208" s="197">
        <v>0</v>
      </c>
      <c r="F208" s="269">
        <f t="shared" si="8"/>
        <v>698.47312499999998</v>
      </c>
      <c r="G208" s="187">
        <f t="shared" si="9"/>
        <v>0</v>
      </c>
    </row>
    <row r="209" spans="1:7" ht="13.9" x14ac:dyDescent="0.4">
      <c r="A209" s="58" t="str">
        <f>'Plant &amp; Equip'!A210</f>
        <v>CBH Sidings NG</v>
      </c>
      <c r="B209" s="58">
        <f>'Plant &amp; Equip'!B210</f>
        <v>42</v>
      </c>
      <c r="C209" t="str">
        <f>'Plant &amp; Equip'!C210</f>
        <v>Cadoux</v>
      </c>
      <c r="D209" s="204">
        <f>'DORC build-up'!I153</f>
        <v>1.2</v>
      </c>
      <c r="E209" s="197">
        <v>0</v>
      </c>
      <c r="F209" s="269">
        <f t="shared" si="8"/>
        <v>698.47312499999998</v>
      </c>
      <c r="G209" s="187">
        <f t="shared" si="9"/>
        <v>0</v>
      </c>
    </row>
    <row r="210" spans="1:7" ht="13.9" x14ac:dyDescent="0.4">
      <c r="A210" s="58" t="str">
        <f>'Plant &amp; Equip'!A211</f>
        <v>CBH Sidings NG</v>
      </c>
      <c r="B210" s="58">
        <f>'Plant &amp; Equip'!B211</f>
        <v>42</v>
      </c>
      <c r="C210" t="str">
        <f>'Plant &amp; Equip'!C211</f>
        <v>Calingiri</v>
      </c>
      <c r="D210" s="204">
        <f>'DORC build-up'!I154</f>
        <v>1.2</v>
      </c>
      <c r="E210" s="197">
        <v>0</v>
      </c>
      <c r="F210" s="269">
        <f t="shared" si="8"/>
        <v>698.47312499999998</v>
      </c>
      <c r="G210" s="187">
        <f t="shared" si="9"/>
        <v>0</v>
      </c>
    </row>
    <row r="211" spans="1:7" ht="13.9" x14ac:dyDescent="0.4">
      <c r="A211" s="58" t="str">
        <f>'Plant &amp; Equip'!A212</f>
        <v>CBH Sidings NG</v>
      </c>
      <c r="B211" s="58">
        <f>'Plant &amp; Equip'!B212</f>
        <v>42</v>
      </c>
      <c r="C211" t="str">
        <f>'Plant &amp; Equip'!C212</f>
        <v>Canna</v>
      </c>
      <c r="D211" s="204">
        <f>'DORC build-up'!I155</f>
        <v>1.3</v>
      </c>
      <c r="E211" s="197">
        <v>0</v>
      </c>
      <c r="F211" s="269">
        <f t="shared" si="8"/>
        <v>698.47312499999998</v>
      </c>
      <c r="G211" s="187">
        <f t="shared" si="9"/>
        <v>0</v>
      </c>
    </row>
    <row r="212" spans="1:7" ht="13.9" x14ac:dyDescent="0.4">
      <c r="A212" s="58" t="str">
        <f>'Plant &amp; Equip'!A213</f>
        <v>CBH Sidings NG</v>
      </c>
      <c r="B212" s="58">
        <f>'Plant &amp; Equip'!B213</f>
        <v>42</v>
      </c>
      <c r="C212" t="str">
        <f>'Plant &amp; Equip'!C213</f>
        <v>Carnamah</v>
      </c>
      <c r="D212" s="204">
        <f>'DORC build-up'!I156</f>
        <v>1.3</v>
      </c>
      <c r="E212" s="197">
        <v>1</v>
      </c>
      <c r="F212" s="269">
        <f t="shared" si="8"/>
        <v>698.47312499999998</v>
      </c>
      <c r="G212" s="187">
        <f t="shared" si="9"/>
        <v>908.0150625</v>
      </c>
    </row>
    <row r="213" spans="1:7" ht="13.9" x14ac:dyDescent="0.4">
      <c r="A213" s="58" t="str">
        <f>'Plant &amp; Equip'!A214</f>
        <v>CBH Sidings NG</v>
      </c>
      <c r="B213" s="58">
        <f>'Plant &amp; Equip'!B214</f>
        <v>42</v>
      </c>
      <c r="C213" t="str">
        <f>'Plant &amp; Equip'!C214</f>
        <v>Cleary</v>
      </c>
      <c r="D213" s="204">
        <f>'DORC build-up'!I157</f>
        <v>1.2</v>
      </c>
      <c r="E213" s="197">
        <v>0</v>
      </c>
      <c r="F213" s="269">
        <f t="shared" si="8"/>
        <v>698.47312499999998</v>
      </c>
      <c r="G213" s="187">
        <f t="shared" si="9"/>
        <v>0</v>
      </c>
    </row>
    <row r="214" spans="1:7" ht="13.9" x14ac:dyDescent="0.4">
      <c r="A214" s="58" t="str">
        <f>'Plant &amp; Equip'!A215</f>
        <v>CBH Sidings NG</v>
      </c>
      <c r="B214" s="58">
        <f>'Plant &amp; Equip'!B215</f>
        <v>42</v>
      </c>
      <c r="C214" t="str">
        <f>'Plant &amp; Equip'!C215</f>
        <v>Coomberdale</v>
      </c>
      <c r="D214" s="204">
        <f>'DORC build-up'!I158</f>
        <v>1.3</v>
      </c>
      <c r="E214" s="197">
        <v>0</v>
      </c>
      <c r="F214" s="269">
        <f t="shared" si="8"/>
        <v>698.47312499999998</v>
      </c>
      <c r="G214" s="187">
        <f t="shared" si="9"/>
        <v>0</v>
      </c>
    </row>
    <row r="215" spans="1:7" ht="13.9" x14ac:dyDescent="0.4">
      <c r="A215" s="58" t="str">
        <f>'Plant &amp; Equip'!A216</f>
        <v>CBH Sidings NG</v>
      </c>
      <c r="B215" s="58">
        <f>'Plant &amp; Equip'!B216</f>
        <v>42</v>
      </c>
      <c r="C215" t="str">
        <f>'Plant &amp; Equip'!C216</f>
        <v>Coorow</v>
      </c>
      <c r="D215" s="204">
        <f>'DORC build-up'!I159</f>
        <v>1.3</v>
      </c>
      <c r="E215" s="197">
        <v>0</v>
      </c>
      <c r="F215" s="269">
        <f t="shared" si="8"/>
        <v>698.47312499999998</v>
      </c>
      <c r="G215" s="187">
        <f t="shared" si="9"/>
        <v>0</v>
      </c>
    </row>
    <row r="216" spans="1:7" ht="13.9" x14ac:dyDescent="0.4">
      <c r="A216" s="58" t="str">
        <f>'Plant &amp; Equip'!A217</f>
        <v>CBH Sidings NG</v>
      </c>
      <c r="B216" s="58">
        <f>'Plant &amp; Equip'!B217</f>
        <v>42</v>
      </c>
      <c r="C216" t="str">
        <f>'Plant &amp; Equip'!C217</f>
        <v>Cranbrook</v>
      </c>
      <c r="D216" s="204">
        <f>'DORC build-up'!I160</f>
        <v>1.3</v>
      </c>
      <c r="E216" s="197">
        <v>2</v>
      </c>
      <c r="F216" s="269">
        <f t="shared" si="8"/>
        <v>698.47312499999998</v>
      </c>
      <c r="G216" s="187">
        <f t="shared" si="9"/>
        <v>1816.030125</v>
      </c>
    </row>
    <row r="217" spans="1:7" ht="13.9" x14ac:dyDescent="0.4">
      <c r="A217" s="58" t="str">
        <f>'Plant &amp; Equip'!A218</f>
        <v>CBH Sidings NG</v>
      </c>
      <c r="B217" s="58">
        <f>'Plant &amp; Equip'!B218</f>
        <v>42</v>
      </c>
      <c r="C217" t="str">
        <f>'Plant &amp; Equip'!C218</f>
        <v>Dowerin</v>
      </c>
      <c r="D217" s="204">
        <f>'DORC build-up'!I161</f>
        <v>1.2</v>
      </c>
      <c r="E217" s="197">
        <v>0</v>
      </c>
      <c r="F217" s="269">
        <f t="shared" si="8"/>
        <v>698.47312499999998</v>
      </c>
      <c r="G217" s="187">
        <f t="shared" si="9"/>
        <v>0</v>
      </c>
    </row>
    <row r="218" spans="1:7" ht="13.9" x14ac:dyDescent="0.4">
      <c r="A218" s="58" t="str">
        <f>'Plant &amp; Equip'!A219</f>
        <v>CBH Sidings NG</v>
      </c>
      <c r="B218" s="58">
        <f>'Plant &amp; Equip'!B219</f>
        <v>42</v>
      </c>
      <c r="C218" t="str">
        <f>'Plant &amp; Equip'!C219</f>
        <v>Dumbleyung</v>
      </c>
      <c r="D218" s="204">
        <f>'DORC build-up'!I162</f>
        <v>1.3</v>
      </c>
      <c r="E218" s="197">
        <v>0</v>
      </c>
      <c r="F218" s="269">
        <f t="shared" si="8"/>
        <v>698.47312499999998</v>
      </c>
      <c r="G218" s="187">
        <f t="shared" si="9"/>
        <v>0</v>
      </c>
    </row>
    <row r="219" spans="1:7" ht="13.9" x14ac:dyDescent="0.4">
      <c r="A219" s="58" t="str">
        <f>'Plant &amp; Equip'!A220</f>
        <v>CBH Sidings NG</v>
      </c>
      <c r="B219" s="58">
        <f>'Plant &amp; Equip'!B220</f>
        <v>42</v>
      </c>
      <c r="C219" t="str">
        <f>'Plant &amp; Equip'!C220</f>
        <v>Ejanding</v>
      </c>
      <c r="D219" s="204">
        <f>'DORC build-up'!I163</f>
        <v>1.2</v>
      </c>
      <c r="E219" s="197">
        <v>0</v>
      </c>
      <c r="F219" s="269">
        <f t="shared" si="8"/>
        <v>698.47312499999998</v>
      </c>
      <c r="G219" s="187">
        <f t="shared" si="9"/>
        <v>0</v>
      </c>
    </row>
    <row r="220" spans="1:7" ht="13.9" x14ac:dyDescent="0.4">
      <c r="A220" s="58" t="str">
        <f>'Plant &amp; Equip'!A221</f>
        <v>CBH Sidings NG</v>
      </c>
      <c r="B220" s="58">
        <f>'Plant &amp; Equip'!B221</f>
        <v>42</v>
      </c>
      <c r="C220" t="str">
        <f>'Plant &amp; Equip'!C221</f>
        <v>Gabbin</v>
      </c>
      <c r="D220" s="204">
        <f>'DORC build-up'!I164</f>
        <v>1.2</v>
      </c>
      <c r="E220" s="197">
        <v>0</v>
      </c>
      <c r="F220" s="269">
        <f t="shared" si="8"/>
        <v>698.47312499999998</v>
      </c>
      <c r="G220" s="187">
        <f t="shared" si="9"/>
        <v>0</v>
      </c>
    </row>
    <row r="221" spans="1:7" ht="13.9" x14ac:dyDescent="0.4">
      <c r="A221" s="58" t="str">
        <f>'Plant &amp; Equip'!A222</f>
        <v>CBH Sidings NG</v>
      </c>
      <c r="B221" s="58">
        <f>'Plant &amp; Equip'!B222</f>
        <v>42</v>
      </c>
      <c r="C221" t="str">
        <f>'Plant &amp; Equip'!C222</f>
        <v>Goomalling</v>
      </c>
      <c r="D221" s="204">
        <f>'DORC build-up'!I165</f>
        <v>1.2</v>
      </c>
      <c r="E221" s="197">
        <v>0</v>
      </c>
      <c r="F221" s="269">
        <f t="shared" si="8"/>
        <v>698.47312499999998</v>
      </c>
      <c r="G221" s="187">
        <f t="shared" si="9"/>
        <v>0</v>
      </c>
    </row>
    <row r="222" spans="1:7" ht="13.9" x14ac:dyDescent="0.4">
      <c r="A222" s="58" t="str">
        <f>'Plant &amp; Equip'!A223</f>
        <v>CBH Sidings NG</v>
      </c>
      <c r="B222" s="58">
        <f>'Plant &amp; Equip'!B223</f>
        <v>42</v>
      </c>
      <c r="C222" t="str">
        <f>'Plant &amp; Equip'!C223</f>
        <v>Hyden</v>
      </c>
      <c r="D222" s="204">
        <f>'DORC build-up'!I166</f>
        <v>0</v>
      </c>
      <c r="E222" s="197">
        <v>0</v>
      </c>
      <c r="F222" s="269">
        <f t="shared" si="8"/>
        <v>698.47312499999998</v>
      </c>
      <c r="G222" s="187">
        <f t="shared" si="9"/>
        <v>0</v>
      </c>
    </row>
    <row r="223" spans="1:7" ht="13.9" x14ac:dyDescent="0.4">
      <c r="A223" s="58" t="str">
        <f>'Plant &amp; Equip'!A224</f>
        <v>CBH Sidings NG</v>
      </c>
      <c r="B223" s="58">
        <f>'Plant &amp; Equip'!B224</f>
        <v>42</v>
      </c>
      <c r="C223" t="str">
        <f>'Plant &amp; Equip'!C224</f>
        <v>Jennacubbine</v>
      </c>
      <c r="D223" s="204">
        <f>'DORC build-up'!I167</f>
        <v>1.2</v>
      </c>
      <c r="E223" s="197">
        <v>0</v>
      </c>
      <c r="F223" s="269">
        <f t="shared" si="8"/>
        <v>698.47312499999998</v>
      </c>
      <c r="G223" s="187">
        <f t="shared" si="9"/>
        <v>0</v>
      </c>
    </row>
    <row r="224" spans="1:7" ht="13.9" x14ac:dyDescent="0.4">
      <c r="A224" s="58" t="str">
        <f>'Plant &amp; Equip'!A225</f>
        <v>CBH Sidings NG</v>
      </c>
      <c r="B224" s="58">
        <f>'Plant &amp; Equip'!B225</f>
        <v>42</v>
      </c>
      <c r="C224" t="str">
        <f>'Plant &amp; Equip'!C225</f>
        <v>Kalannie</v>
      </c>
      <c r="D224" s="204">
        <f>'DORC build-up'!I168</f>
        <v>1.2</v>
      </c>
      <c r="E224" s="197">
        <v>0</v>
      </c>
      <c r="F224" s="269">
        <f t="shared" si="8"/>
        <v>698.47312499999998</v>
      </c>
      <c r="G224" s="187">
        <f t="shared" si="9"/>
        <v>0</v>
      </c>
    </row>
    <row r="225" spans="1:7" ht="13.9" x14ac:dyDescent="0.4">
      <c r="A225" s="58" t="str">
        <f>'Plant &amp; Equip'!A226</f>
        <v>CBH Sidings NG</v>
      </c>
      <c r="B225" s="58">
        <f>'Plant &amp; Equip'!B226</f>
        <v>42</v>
      </c>
      <c r="C225" t="str">
        <f>'Plant &amp; Equip'!C226</f>
        <v>Karlgarin</v>
      </c>
      <c r="D225" s="204">
        <f>'DORC build-up'!I169</f>
        <v>1.3</v>
      </c>
      <c r="E225" s="197">
        <v>2</v>
      </c>
      <c r="F225" s="269">
        <f t="shared" si="8"/>
        <v>698.47312499999998</v>
      </c>
      <c r="G225" s="187">
        <f t="shared" si="9"/>
        <v>1816.030125</v>
      </c>
    </row>
    <row r="226" spans="1:7" ht="13.9" x14ac:dyDescent="0.4">
      <c r="A226" s="58" t="str">
        <f>'Plant &amp; Equip'!A227</f>
        <v>CBH Sidings NG</v>
      </c>
      <c r="B226" s="58">
        <f>'Plant &amp; Equip'!B227</f>
        <v>42</v>
      </c>
      <c r="C226" t="str">
        <f>'Plant &amp; Equip'!C227</f>
        <v>Katanning</v>
      </c>
      <c r="D226" s="204">
        <f>'DORC build-up'!I170</f>
        <v>1.3</v>
      </c>
      <c r="E226" s="197">
        <v>0</v>
      </c>
      <c r="F226" s="269">
        <f t="shared" si="8"/>
        <v>698.47312499999998</v>
      </c>
      <c r="G226" s="187">
        <f t="shared" si="9"/>
        <v>0</v>
      </c>
    </row>
    <row r="227" spans="1:7" ht="13.9" x14ac:dyDescent="0.4">
      <c r="A227" s="58" t="str">
        <f>'Plant &amp; Equip'!A228</f>
        <v>CBH Sidings NG</v>
      </c>
      <c r="B227" s="58">
        <f>'Plant &amp; Equip'!B228</f>
        <v>42</v>
      </c>
      <c r="C227" t="str">
        <f>'Plant &amp; Equip'!C228</f>
        <v>Kirwan</v>
      </c>
      <c r="D227" s="204">
        <f>'DORC build-up'!I171</f>
        <v>1.2</v>
      </c>
      <c r="E227" s="197">
        <v>1</v>
      </c>
      <c r="F227" s="269">
        <f t="shared" si="8"/>
        <v>698.47312499999998</v>
      </c>
      <c r="G227" s="187">
        <f t="shared" si="9"/>
        <v>838.16774999999996</v>
      </c>
    </row>
    <row r="228" spans="1:7" ht="13.9" x14ac:dyDescent="0.4">
      <c r="A228" s="58" t="str">
        <f>'Plant &amp; Equip'!A229</f>
        <v>CBH Sidings NG</v>
      </c>
      <c r="B228" s="58">
        <f>'Plant &amp; Equip'!B229</f>
        <v>42</v>
      </c>
      <c r="C228" t="str">
        <f>'Plant &amp; Equip'!C229</f>
        <v>Kondut</v>
      </c>
      <c r="D228" s="204">
        <f>'DORC build-up'!I172</f>
        <v>1.2</v>
      </c>
      <c r="E228" s="197">
        <v>0</v>
      </c>
      <c r="F228" s="269">
        <f t="shared" si="8"/>
        <v>698.47312499999998</v>
      </c>
      <c r="G228" s="187">
        <f t="shared" si="9"/>
        <v>0</v>
      </c>
    </row>
    <row r="229" spans="1:7" ht="13.9" x14ac:dyDescent="0.4">
      <c r="A229" s="58" t="str">
        <f>'Plant &amp; Equip'!A230</f>
        <v>CBH Sidings NG</v>
      </c>
      <c r="B229" s="58">
        <f>'Plant &amp; Equip'!B230</f>
        <v>42</v>
      </c>
      <c r="C229" t="str">
        <f>'Plant &amp; Equip'!C230</f>
        <v>Konnongorring</v>
      </c>
      <c r="D229" s="204">
        <f>'DORC build-up'!I173</f>
        <v>1.2</v>
      </c>
      <c r="E229" s="197">
        <v>0</v>
      </c>
      <c r="F229" s="269">
        <f t="shared" si="8"/>
        <v>698.47312499999998</v>
      </c>
      <c r="G229" s="187">
        <f t="shared" si="9"/>
        <v>0</v>
      </c>
    </row>
    <row r="230" spans="1:7" ht="13.9" x14ac:dyDescent="0.4">
      <c r="A230" s="58" t="str">
        <f>'Plant &amp; Equip'!A231</f>
        <v>CBH Sidings NG</v>
      </c>
      <c r="B230" s="58">
        <f>'Plant &amp; Equip'!B231</f>
        <v>42</v>
      </c>
      <c r="C230" t="str">
        <f>'Plant &amp; Equip'!C231</f>
        <v>Koorda</v>
      </c>
      <c r="D230" s="204">
        <f>'DORC build-up'!I174</f>
        <v>1.2</v>
      </c>
      <c r="E230" s="197">
        <v>0</v>
      </c>
      <c r="F230" s="269">
        <f t="shared" si="8"/>
        <v>698.47312499999998</v>
      </c>
      <c r="G230" s="187">
        <f t="shared" si="9"/>
        <v>0</v>
      </c>
    </row>
    <row r="231" spans="1:7" ht="13.9" x14ac:dyDescent="0.4">
      <c r="A231" s="58" t="str">
        <f>'Plant &amp; Equip'!A232</f>
        <v>CBH Sidings NG</v>
      </c>
      <c r="B231" s="58">
        <f>'Plant &amp; Equip'!B232</f>
        <v>42</v>
      </c>
      <c r="C231" t="str">
        <f>'Plant &amp; Equip'!C232</f>
        <v>Kuender</v>
      </c>
      <c r="D231" s="204">
        <f>'DORC build-up'!I175</f>
        <v>1.3</v>
      </c>
      <c r="E231" s="197">
        <v>2</v>
      </c>
      <c r="F231" s="269">
        <f t="shared" si="8"/>
        <v>698.47312499999998</v>
      </c>
      <c r="G231" s="187">
        <f t="shared" si="9"/>
        <v>1816.030125</v>
      </c>
    </row>
    <row r="232" spans="1:7" ht="13.9" x14ac:dyDescent="0.4">
      <c r="A232" s="58" t="str">
        <f>'Plant &amp; Equip'!A233</f>
        <v>CBH Sidings NG</v>
      </c>
      <c r="B232" s="58">
        <f>'Plant &amp; Equip'!B233</f>
        <v>42</v>
      </c>
      <c r="C232" t="str">
        <f>'Plant &amp; Equip'!C233</f>
        <v>Kukerin</v>
      </c>
      <c r="D232" s="204">
        <f>'DORC build-up'!I176</f>
        <v>1.3</v>
      </c>
      <c r="E232" s="197">
        <v>0</v>
      </c>
      <c r="F232" s="269">
        <f t="shared" si="8"/>
        <v>698.47312499999998</v>
      </c>
      <c r="G232" s="187">
        <f t="shared" si="9"/>
        <v>0</v>
      </c>
    </row>
    <row r="233" spans="1:7" ht="13.9" x14ac:dyDescent="0.4">
      <c r="A233" s="58" t="str">
        <f>'Plant &amp; Equip'!A234</f>
        <v>CBH Sidings NG</v>
      </c>
      <c r="B233" s="58">
        <f>'Plant &amp; Equip'!B234</f>
        <v>42</v>
      </c>
      <c r="C233" t="str">
        <f>'Plant &amp; Equip'!C234</f>
        <v>Kulja</v>
      </c>
      <c r="D233" s="204">
        <f>'DORC build-up'!I177</f>
        <v>1.2</v>
      </c>
      <c r="E233" s="197">
        <v>0</v>
      </c>
      <c r="F233" s="269">
        <f t="shared" si="8"/>
        <v>698.47312499999998</v>
      </c>
      <c r="G233" s="187">
        <f t="shared" si="9"/>
        <v>0</v>
      </c>
    </row>
    <row r="234" spans="1:7" ht="13.9" x14ac:dyDescent="0.4">
      <c r="A234" s="58" t="str">
        <f>'Plant &amp; Equip'!A235</f>
        <v>CBH Sidings NG</v>
      </c>
      <c r="B234" s="58">
        <f>'Plant &amp; Equip'!B235</f>
        <v>42</v>
      </c>
      <c r="C234" t="str">
        <f>'Plant &amp; Equip'!C235</f>
        <v>Lake Grace</v>
      </c>
      <c r="D234" s="204">
        <f>'DORC build-up'!I178</f>
        <v>1.3</v>
      </c>
      <c r="E234" s="197">
        <v>7</v>
      </c>
      <c r="F234" s="269">
        <f t="shared" si="8"/>
        <v>698.47312499999998</v>
      </c>
      <c r="G234" s="187">
        <f t="shared" si="9"/>
        <v>6356.1054374999994</v>
      </c>
    </row>
    <row r="235" spans="1:7" ht="13.9" x14ac:dyDescent="0.4">
      <c r="A235" s="58" t="str">
        <f>'Plant &amp; Equip'!A236</f>
        <v>CBH Sidings NG</v>
      </c>
      <c r="B235" s="58">
        <f>'Plant &amp; Equip'!B236</f>
        <v>42</v>
      </c>
      <c r="C235" t="str">
        <f>'Plant &amp; Equip'!C236</f>
        <v>Latham</v>
      </c>
      <c r="D235" s="204">
        <f>'DORC build-up'!I179</f>
        <v>1.3</v>
      </c>
      <c r="E235" s="197">
        <v>0</v>
      </c>
      <c r="F235" s="269">
        <f t="shared" si="8"/>
        <v>698.47312499999998</v>
      </c>
      <c r="G235" s="187">
        <f t="shared" si="9"/>
        <v>0</v>
      </c>
    </row>
    <row r="236" spans="1:7" ht="13.9" x14ac:dyDescent="0.4">
      <c r="A236" s="58" t="str">
        <f>'Plant &amp; Equip'!A237</f>
        <v>CBH Sidings NG</v>
      </c>
      <c r="B236" s="58">
        <f>'Plant &amp; Equip'!B237</f>
        <v>42</v>
      </c>
      <c r="C236" t="str">
        <f>'Plant &amp; Equip'!C237</f>
        <v>Manmanning</v>
      </c>
      <c r="D236" s="204">
        <f>'DORC build-up'!I180</f>
        <v>1.2</v>
      </c>
      <c r="E236" s="197">
        <v>0</v>
      </c>
      <c r="F236" s="269">
        <f t="shared" si="8"/>
        <v>698.47312499999998</v>
      </c>
      <c r="G236" s="187">
        <f t="shared" si="9"/>
        <v>0</v>
      </c>
    </row>
    <row r="237" spans="1:7" ht="13.9" x14ac:dyDescent="0.4">
      <c r="A237" s="58" t="str">
        <f>'Plant &amp; Equip'!A238</f>
        <v>CBH Sidings NG</v>
      </c>
      <c r="B237" s="58">
        <f>'Plant &amp; Equip'!B238</f>
        <v>42</v>
      </c>
      <c r="C237" t="str">
        <f>'Plant &amp; Equip'!C238</f>
        <v>Marchagee</v>
      </c>
      <c r="D237" s="204">
        <f>'DORC build-up'!I181</f>
        <v>1.3</v>
      </c>
      <c r="E237" s="197">
        <v>1</v>
      </c>
      <c r="F237" s="269">
        <f t="shared" si="8"/>
        <v>698.47312499999998</v>
      </c>
      <c r="G237" s="187">
        <f t="shared" si="9"/>
        <v>908.0150625</v>
      </c>
    </row>
    <row r="238" spans="1:7" ht="13.9" x14ac:dyDescent="0.4">
      <c r="A238" s="58" t="str">
        <f>'Plant &amp; Equip'!A239</f>
        <v>CBH Sidings NG</v>
      </c>
      <c r="B238" s="58">
        <f>'Plant &amp; Equip'!B239</f>
        <v>42</v>
      </c>
      <c r="C238" t="str">
        <f>'Plant &amp; Equip'!C239</f>
        <v>Maya</v>
      </c>
      <c r="D238" s="204">
        <f>'DORC build-up'!I182</f>
        <v>1.3</v>
      </c>
      <c r="E238" s="197">
        <v>0</v>
      </c>
      <c r="F238" s="269">
        <f t="shared" si="8"/>
        <v>698.47312499999998</v>
      </c>
      <c r="G238" s="187">
        <f t="shared" si="9"/>
        <v>0</v>
      </c>
    </row>
    <row r="239" spans="1:7" ht="13.9" x14ac:dyDescent="0.4">
      <c r="A239" s="58" t="str">
        <f>'Plant &amp; Equip'!A240</f>
        <v>CBH Sidings NG</v>
      </c>
      <c r="B239" s="58">
        <f>'Plant &amp; Equip'!B240</f>
        <v>42</v>
      </c>
      <c r="C239" t="str">
        <f>'Plant &amp; Equip'!C240</f>
        <v>McLevie</v>
      </c>
      <c r="D239" s="204">
        <f>'DORC build-up'!I183</f>
        <v>1.2</v>
      </c>
      <c r="E239" s="197">
        <v>1</v>
      </c>
      <c r="F239" s="269">
        <f t="shared" si="8"/>
        <v>698.47312499999998</v>
      </c>
      <c r="G239" s="187">
        <f t="shared" si="9"/>
        <v>838.16774999999996</v>
      </c>
    </row>
    <row r="240" spans="1:7" ht="13.9" x14ac:dyDescent="0.4">
      <c r="A240" s="58" t="str">
        <f>'Plant &amp; Equip'!A241</f>
        <v>CBH Sidings NG</v>
      </c>
      <c r="B240" s="58">
        <f>'Plant &amp; Equip'!B241</f>
        <v>42</v>
      </c>
      <c r="C240" t="str">
        <f>'Plant &amp; Equip'!C241</f>
        <v>Miling</v>
      </c>
      <c r="D240" s="204">
        <f>'DORC build-up'!I184</f>
        <v>1.2</v>
      </c>
      <c r="E240" s="197">
        <v>0</v>
      </c>
      <c r="F240" s="269">
        <f t="shared" si="8"/>
        <v>698.47312499999998</v>
      </c>
      <c r="G240" s="187">
        <f t="shared" si="9"/>
        <v>0</v>
      </c>
    </row>
    <row r="241" spans="1:7" ht="13.9" x14ac:dyDescent="0.4">
      <c r="A241" s="58" t="str">
        <f>'Plant &amp; Equip'!A242</f>
        <v>CBH Sidings NG</v>
      </c>
      <c r="B241" s="58">
        <f>'Plant &amp; Equip'!B242</f>
        <v>42</v>
      </c>
      <c r="C241" t="str">
        <f>'Plant &amp; Equip'!C242</f>
        <v>Mingenew</v>
      </c>
      <c r="D241" s="204">
        <f>'DORC build-up'!I185</f>
        <v>1.3</v>
      </c>
      <c r="E241" s="197">
        <v>1</v>
      </c>
      <c r="F241" s="269">
        <f t="shared" si="8"/>
        <v>698.47312499999998</v>
      </c>
      <c r="G241" s="187">
        <f t="shared" si="9"/>
        <v>908.0150625</v>
      </c>
    </row>
    <row r="242" spans="1:7" ht="13.9" x14ac:dyDescent="0.4">
      <c r="A242" s="58" t="str">
        <f>'Plant &amp; Equip'!A243</f>
        <v>CBH Sidings NG</v>
      </c>
      <c r="B242" s="58">
        <f>'Plant &amp; Equip'!B243</f>
        <v>42</v>
      </c>
      <c r="C242" t="str">
        <f>'Plant &amp; Equip'!C243</f>
        <v>Mogumber</v>
      </c>
      <c r="D242" s="204">
        <f>'DORC build-up'!I186</f>
        <v>1.3</v>
      </c>
      <c r="E242" s="197">
        <v>2</v>
      </c>
      <c r="F242" s="269">
        <f t="shared" si="8"/>
        <v>698.47312499999998</v>
      </c>
      <c r="G242" s="187">
        <f t="shared" si="9"/>
        <v>1816.030125</v>
      </c>
    </row>
    <row r="243" spans="1:7" ht="13.9" x14ac:dyDescent="0.4">
      <c r="A243" s="58" t="str">
        <f>'Plant &amp; Equip'!A244</f>
        <v>CBH Sidings NG</v>
      </c>
      <c r="B243" s="58">
        <f>'Plant &amp; Equip'!B244</f>
        <v>42</v>
      </c>
      <c r="C243" t="str">
        <f>'Plant &amp; Equip'!C244</f>
        <v>Moora</v>
      </c>
      <c r="D243" s="204">
        <f>'DORC build-up'!I187</f>
        <v>1.3</v>
      </c>
      <c r="E243" s="197">
        <v>0</v>
      </c>
      <c r="F243" s="269">
        <f t="shared" si="8"/>
        <v>698.47312499999998</v>
      </c>
      <c r="G243" s="187">
        <f t="shared" si="9"/>
        <v>0</v>
      </c>
    </row>
    <row r="244" spans="1:7" ht="13.9" x14ac:dyDescent="0.4">
      <c r="A244" s="58" t="str">
        <f>'Plant &amp; Equip'!A245</f>
        <v>CBH Sidings NG</v>
      </c>
      <c r="B244" s="58">
        <f>'Plant &amp; Equip'!B245</f>
        <v>42</v>
      </c>
      <c r="C244" t="str">
        <f>'Plant &amp; Equip'!C245</f>
        <v>Morawa</v>
      </c>
      <c r="D244" s="204">
        <f>'DORC build-up'!I188</f>
        <v>1.3</v>
      </c>
      <c r="E244" s="197">
        <v>0</v>
      </c>
      <c r="F244" s="269">
        <f t="shared" si="8"/>
        <v>698.47312499999998</v>
      </c>
      <c r="G244" s="187">
        <f t="shared" si="9"/>
        <v>0</v>
      </c>
    </row>
    <row r="245" spans="1:7" ht="13.9" x14ac:dyDescent="0.4">
      <c r="A245" s="58" t="str">
        <f>'Plant &amp; Equip'!A246</f>
        <v>CBH Sidings NG</v>
      </c>
      <c r="B245" s="58">
        <f>'Plant &amp; Equip'!B246</f>
        <v>42</v>
      </c>
      <c r="C245" t="str">
        <f>'Plant &amp; Equip'!C246</f>
        <v>Moulyinning</v>
      </c>
      <c r="D245" s="204">
        <f>'DORC build-up'!I189</f>
        <v>1.3</v>
      </c>
      <c r="E245" s="197">
        <v>0</v>
      </c>
      <c r="F245" s="269">
        <f t="shared" si="8"/>
        <v>698.47312499999998</v>
      </c>
      <c r="G245" s="187">
        <f t="shared" si="9"/>
        <v>0</v>
      </c>
    </row>
    <row r="246" spans="1:7" ht="13.9" x14ac:dyDescent="0.4">
      <c r="A246" s="58" t="str">
        <f>'Plant &amp; Equip'!A247</f>
        <v>CBH Sidings NG</v>
      </c>
      <c r="B246" s="58">
        <f>'Plant &amp; Equip'!B247</f>
        <v>42</v>
      </c>
      <c r="C246" t="str">
        <f>'Plant &amp; Equip'!C247</f>
        <v>Mount Kokeby</v>
      </c>
      <c r="D246" s="204">
        <f>'DORC build-up'!I190</f>
        <v>1.3</v>
      </c>
      <c r="E246" s="197">
        <v>0</v>
      </c>
      <c r="F246" s="269">
        <f t="shared" si="8"/>
        <v>698.47312499999998</v>
      </c>
      <c r="G246" s="187">
        <f t="shared" si="9"/>
        <v>0</v>
      </c>
    </row>
    <row r="247" spans="1:7" ht="13.9" x14ac:dyDescent="0.4">
      <c r="A247" s="58" t="str">
        <f>'Plant &amp; Equip'!A248</f>
        <v>CBH Sidings NG</v>
      </c>
      <c r="B247" s="58">
        <f>'Plant &amp; Equip'!B248</f>
        <v>42</v>
      </c>
      <c r="C247" t="str">
        <f>'Plant &amp; Equip'!C248</f>
        <v>Mukinbudin</v>
      </c>
      <c r="D247" s="204">
        <f>'DORC build-up'!I191</f>
        <v>1.2</v>
      </c>
      <c r="E247" s="197">
        <v>5</v>
      </c>
      <c r="F247" s="269">
        <f t="shared" si="8"/>
        <v>698.47312499999998</v>
      </c>
      <c r="G247" s="187">
        <f t="shared" si="9"/>
        <v>4190.8387499999999</v>
      </c>
    </row>
    <row r="248" spans="1:7" ht="13.9" x14ac:dyDescent="0.4">
      <c r="A248" s="58" t="str">
        <f>'Plant &amp; Equip'!A249</f>
        <v>CBH Sidings NG</v>
      </c>
      <c r="B248" s="58">
        <f>'Plant &amp; Equip'!B249</f>
        <v>42</v>
      </c>
      <c r="C248" t="str">
        <f>'Plant &amp; Equip'!C249</f>
        <v>Mullewa</v>
      </c>
      <c r="D248" s="204">
        <f>'DORC build-up'!I192</f>
        <v>1.3</v>
      </c>
      <c r="E248" s="197">
        <v>0</v>
      </c>
      <c r="F248" s="269">
        <f t="shared" si="8"/>
        <v>698.47312499999998</v>
      </c>
      <c r="G248" s="187">
        <f t="shared" si="9"/>
        <v>0</v>
      </c>
    </row>
    <row r="249" spans="1:7" ht="13.9" x14ac:dyDescent="0.4">
      <c r="A249" s="58" t="str">
        <f>'Plant &amp; Equip'!A250</f>
        <v>CBH Sidings NG</v>
      </c>
      <c r="B249" s="58">
        <f>'Plant &amp; Equip'!B250</f>
        <v>42</v>
      </c>
      <c r="C249" t="str">
        <f>'Plant &amp; Equip'!C250</f>
        <v>Narrogin</v>
      </c>
      <c r="D249" s="204">
        <f>'DORC build-up'!I193</f>
        <v>1.3</v>
      </c>
      <c r="E249" s="197">
        <v>0</v>
      </c>
      <c r="F249" s="269">
        <f t="shared" si="8"/>
        <v>698.47312499999998</v>
      </c>
      <c r="G249" s="187">
        <f t="shared" si="9"/>
        <v>0</v>
      </c>
    </row>
    <row r="250" spans="1:7" ht="13.9" x14ac:dyDescent="0.4">
      <c r="A250" s="58" t="str">
        <f>'Plant &amp; Equip'!A251</f>
        <v>CBH Sidings NG</v>
      </c>
      <c r="B250" s="58">
        <f>'Plant &amp; Equip'!B251</f>
        <v>42</v>
      </c>
      <c r="C250" t="str">
        <f>'Plant &amp; Equip'!C251</f>
        <v>Newdegate</v>
      </c>
      <c r="D250" s="204">
        <f>'DORC build-up'!I194</f>
        <v>1.3</v>
      </c>
      <c r="E250" s="197">
        <v>0</v>
      </c>
      <c r="F250" s="269">
        <f t="shared" si="8"/>
        <v>698.47312499999998</v>
      </c>
      <c r="G250" s="187">
        <f t="shared" si="9"/>
        <v>0</v>
      </c>
    </row>
    <row r="251" spans="1:7" ht="13.9" x14ac:dyDescent="0.4">
      <c r="A251" s="58" t="str">
        <f>'Plant &amp; Equip'!A252</f>
        <v>CBH Sidings NG</v>
      </c>
      <c r="B251" s="58">
        <f>'Plant &amp; Equip'!B252</f>
        <v>42</v>
      </c>
      <c r="C251" t="str">
        <f>'Plant &amp; Equip'!C252</f>
        <v>Perenjori</v>
      </c>
      <c r="D251" s="204">
        <f>'DORC build-up'!I195</f>
        <v>1.3</v>
      </c>
      <c r="E251" s="197">
        <v>0</v>
      </c>
      <c r="F251" s="269">
        <f t="shared" si="8"/>
        <v>698.47312499999998</v>
      </c>
      <c r="G251" s="187">
        <f t="shared" si="9"/>
        <v>0</v>
      </c>
    </row>
    <row r="252" spans="1:7" ht="13.9" x14ac:dyDescent="0.4">
      <c r="A252" s="58" t="str">
        <f>'Plant &amp; Equip'!A253</f>
        <v>CBH Sidings NG</v>
      </c>
      <c r="B252" s="58">
        <f>'Plant &amp; Equip'!B253</f>
        <v>42</v>
      </c>
      <c r="C252" t="str">
        <f>'Plant &amp; Equip'!C253</f>
        <v>Piawanning</v>
      </c>
      <c r="D252" s="204">
        <f>'DORC build-up'!I196</f>
        <v>1.2</v>
      </c>
      <c r="E252" s="197">
        <v>0</v>
      </c>
      <c r="F252" s="269">
        <f t="shared" si="8"/>
        <v>698.47312499999998</v>
      </c>
      <c r="G252" s="187">
        <f t="shared" si="9"/>
        <v>0</v>
      </c>
    </row>
    <row r="253" spans="1:7" ht="13.9" x14ac:dyDescent="0.4">
      <c r="A253" s="58" t="str">
        <f>'Plant &amp; Equip'!A254</f>
        <v>CBH Sidings NG</v>
      </c>
      <c r="B253" s="58">
        <f>'Plant &amp; Equip'!B254</f>
        <v>42</v>
      </c>
      <c r="C253" t="str">
        <f>'Plant &amp; Equip'!C254</f>
        <v>Pingaring</v>
      </c>
      <c r="D253" s="204">
        <f>'DORC build-up'!I197</f>
        <v>1.3</v>
      </c>
      <c r="E253" s="197">
        <v>2</v>
      </c>
      <c r="F253" s="269">
        <f t="shared" si="8"/>
        <v>698.47312499999998</v>
      </c>
      <c r="G253" s="187">
        <f t="shared" si="9"/>
        <v>1816.030125</v>
      </c>
    </row>
    <row r="254" spans="1:7" ht="13.9" x14ac:dyDescent="0.4">
      <c r="A254" s="58" t="str">
        <f>'Plant &amp; Equip'!A255</f>
        <v>CBH Sidings NG</v>
      </c>
      <c r="B254" s="58">
        <f>'Plant &amp; Equip'!B255</f>
        <v>42</v>
      </c>
      <c r="C254" t="str">
        <f>'Plant &amp; Equip'!C255</f>
        <v>Pithara</v>
      </c>
      <c r="D254" s="204">
        <f>'DORC build-up'!I198</f>
        <v>1.2</v>
      </c>
      <c r="E254" s="197">
        <v>0</v>
      </c>
      <c r="F254" s="269">
        <f t="shared" si="8"/>
        <v>698.47312499999998</v>
      </c>
      <c r="G254" s="187">
        <f t="shared" si="9"/>
        <v>0</v>
      </c>
    </row>
    <row r="255" spans="1:7" ht="13.9" x14ac:dyDescent="0.4">
      <c r="A255" s="58" t="str">
        <f>'Plant &amp; Equip'!A256</f>
        <v>CBH Sidings NG</v>
      </c>
      <c r="B255" s="58">
        <f>'Plant &amp; Equip'!B256</f>
        <v>42</v>
      </c>
      <c r="C255" t="str">
        <f>'Plant &amp; Equip'!C256</f>
        <v>Tambellup</v>
      </c>
      <c r="D255" s="204">
        <f>'DORC build-up'!I199</f>
        <v>1.3</v>
      </c>
      <c r="E255" s="197">
        <v>0</v>
      </c>
      <c r="F255" s="269">
        <f t="shared" si="8"/>
        <v>698.47312499999998</v>
      </c>
      <c r="G255" s="187">
        <f t="shared" si="9"/>
        <v>0</v>
      </c>
    </row>
    <row r="256" spans="1:7" ht="13.9" x14ac:dyDescent="0.4">
      <c r="A256" s="58" t="str">
        <f>'Plant &amp; Equip'!A257</f>
        <v>CBH Sidings NG</v>
      </c>
      <c r="B256" s="58">
        <f>'Plant &amp; Equip'!B257</f>
        <v>42</v>
      </c>
      <c r="C256" t="str">
        <f>'Plant &amp; Equip'!C257</f>
        <v>Tarin Rock</v>
      </c>
      <c r="D256" s="204">
        <f>'DORC build-up'!I200</f>
        <v>1.3</v>
      </c>
      <c r="E256" s="197">
        <v>1</v>
      </c>
      <c r="F256" s="269">
        <f t="shared" si="8"/>
        <v>698.47312499999998</v>
      </c>
      <c r="G256" s="187">
        <f t="shared" si="9"/>
        <v>908.0150625</v>
      </c>
    </row>
    <row r="257" spans="1:7" ht="13.9" x14ac:dyDescent="0.4">
      <c r="A257" s="58" t="str">
        <f>'Plant &amp; Equip'!A258</f>
        <v>CBH Sidings NG</v>
      </c>
      <c r="B257" s="58">
        <f>'Plant &amp; Equip'!B258</f>
        <v>42</v>
      </c>
      <c r="C257" t="str">
        <f>'Plant &amp; Equip'!C258</f>
        <v>Three Springs</v>
      </c>
      <c r="D257" s="204">
        <f>'DORC build-up'!I201</f>
        <v>1.3</v>
      </c>
      <c r="E257" s="197">
        <v>0</v>
      </c>
      <c r="F257" s="269">
        <f t="shared" si="8"/>
        <v>698.47312499999998</v>
      </c>
      <c r="G257" s="187">
        <f t="shared" si="9"/>
        <v>0</v>
      </c>
    </row>
    <row r="258" spans="1:7" ht="13.9" x14ac:dyDescent="0.4">
      <c r="A258" s="58" t="str">
        <f>'Plant &amp; Equip'!A259</f>
        <v>CBH Sidings NG</v>
      </c>
      <c r="B258" s="58">
        <f>'Plant &amp; Equip'!B259</f>
        <v>42</v>
      </c>
      <c r="C258" t="str">
        <f>'Plant &amp; Equip'!C259</f>
        <v>Wagin</v>
      </c>
      <c r="D258" s="204">
        <f>'DORC build-up'!I202</f>
        <v>1.3</v>
      </c>
      <c r="E258" s="197">
        <v>0</v>
      </c>
      <c r="F258" s="269">
        <f t="shared" si="8"/>
        <v>698.47312499999998</v>
      </c>
      <c r="G258" s="187">
        <f t="shared" si="9"/>
        <v>0</v>
      </c>
    </row>
    <row r="259" spans="1:7" ht="13.9" x14ac:dyDescent="0.4">
      <c r="A259" s="58" t="str">
        <f>'Plant &amp; Equip'!A260</f>
        <v>CBH Sidings NG</v>
      </c>
      <c r="B259" s="58">
        <f>'Plant &amp; Equip'!B260</f>
        <v>42</v>
      </c>
      <c r="C259" t="str">
        <f>'Plant &amp; Equip'!C260</f>
        <v>Watheroo</v>
      </c>
      <c r="D259" s="204">
        <f>'DORC build-up'!I203</f>
        <v>1.3</v>
      </c>
      <c r="E259" s="197">
        <v>0</v>
      </c>
      <c r="F259" s="269">
        <f t="shared" si="8"/>
        <v>698.47312499999998</v>
      </c>
      <c r="G259" s="187">
        <f t="shared" si="9"/>
        <v>0</v>
      </c>
    </row>
    <row r="260" spans="1:7" ht="13.9" x14ac:dyDescent="0.4">
      <c r="A260" s="58" t="str">
        <f>'Plant &amp; Equip'!A261</f>
        <v>CBH Sidings NG</v>
      </c>
      <c r="B260" s="58">
        <f>'Plant &amp; Equip'!B261</f>
        <v>42</v>
      </c>
      <c r="C260" t="str">
        <f>'Plant &amp; Equip'!C261</f>
        <v>Welbungin</v>
      </c>
      <c r="D260" s="204">
        <f>'DORC build-up'!I204</f>
        <v>1.2</v>
      </c>
      <c r="E260" s="197">
        <v>0</v>
      </c>
      <c r="F260" s="269">
        <f t="shared" si="8"/>
        <v>698.47312499999998</v>
      </c>
      <c r="G260" s="187">
        <f t="shared" si="9"/>
        <v>0</v>
      </c>
    </row>
    <row r="261" spans="1:7" ht="13.9" x14ac:dyDescent="0.4">
      <c r="A261" s="58" t="str">
        <f>'Plant &amp; Equip'!A262</f>
        <v>CBH Sidings NG</v>
      </c>
      <c r="B261" s="58">
        <f>'Plant &amp; Equip'!B262</f>
        <v>42</v>
      </c>
      <c r="C261" t="str">
        <f>'Plant &amp; Equip'!C262</f>
        <v>Wongan Hills</v>
      </c>
      <c r="D261" s="204">
        <f>'DORC build-up'!I205</f>
        <v>1.2</v>
      </c>
      <c r="E261" s="197">
        <v>0</v>
      </c>
      <c r="F261" s="269">
        <f t="shared" ref="F261:F289" si="10">H$14</f>
        <v>698.47312499999998</v>
      </c>
      <c r="G261" s="187">
        <f t="shared" si="9"/>
        <v>0</v>
      </c>
    </row>
    <row r="262" spans="1:7" ht="13.9" x14ac:dyDescent="0.4">
      <c r="A262" s="58" t="str">
        <f>'Plant &amp; Equip'!A263</f>
        <v>CBH Sidings NG</v>
      </c>
      <c r="B262" s="58">
        <f>'Plant &amp; Equip'!B263</f>
        <v>42</v>
      </c>
      <c r="C262" t="str">
        <f>'Plant &amp; Equip'!C263</f>
        <v>Woodanilling</v>
      </c>
      <c r="D262" s="204">
        <f>'DORC build-up'!I206</f>
        <v>1.3</v>
      </c>
      <c r="E262" s="197">
        <v>0</v>
      </c>
      <c r="F262" s="269">
        <f t="shared" si="10"/>
        <v>698.47312499999998</v>
      </c>
      <c r="G262" s="187">
        <f t="shared" ref="G262:G289" si="11">E262*F262*D262</f>
        <v>0</v>
      </c>
    </row>
    <row r="263" spans="1:7" ht="13.9" x14ac:dyDescent="0.4">
      <c r="A263" s="58" t="str">
        <f>'Plant &amp; Equip'!A264</f>
        <v>CBH Sidings NG</v>
      </c>
      <c r="B263" s="58">
        <f>'Plant &amp; Equip'!B264</f>
        <v>42</v>
      </c>
      <c r="C263" t="str">
        <f>'Plant &amp; Equip'!C264</f>
        <v>Wyalkatchem</v>
      </c>
      <c r="D263" s="204">
        <f>'DORC build-up'!I207</f>
        <v>1.2</v>
      </c>
      <c r="E263" s="197">
        <v>0</v>
      </c>
      <c r="F263" s="269">
        <f t="shared" si="10"/>
        <v>698.47312499999998</v>
      </c>
      <c r="G263" s="187">
        <f t="shared" si="11"/>
        <v>0</v>
      </c>
    </row>
    <row r="264" spans="1:7" ht="13.9" x14ac:dyDescent="0.4">
      <c r="A264" s="58" t="str">
        <f>'Plant &amp; Equip'!A265</f>
        <v>CBH Sidings NG</v>
      </c>
      <c r="B264" s="58">
        <f>'Plant &amp; Equip'!B265</f>
        <v>42</v>
      </c>
      <c r="C264" t="str">
        <f>'Plant &amp; Equip'!C265</f>
        <v>Yerecoin</v>
      </c>
      <c r="D264" s="204">
        <f>'DORC build-up'!I208</f>
        <v>1.2</v>
      </c>
      <c r="E264" s="197">
        <v>0</v>
      </c>
      <c r="F264" s="269">
        <f t="shared" si="10"/>
        <v>698.47312499999998</v>
      </c>
      <c r="G264" s="187">
        <f t="shared" si="11"/>
        <v>0</v>
      </c>
    </row>
    <row r="265" spans="1:7" ht="13.9" x14ac:dyDescent="0.4">
      <c r="A265" s="58" t="str">
        <f>'Plant &amp; Equip'!A266</f>
        <v>CBH Sidings NG</v>
      </c>
      <c r="B265" s="58">
        <f>'Plant &amp; Equip'!B266</f>
        <v>42</v>
      </c>
      <c r="C265" t="str">
        <f>'Plant &amp; Equip'!C266</f>
        <v>York</v>
      </c>
      <c r="D265" s="204">
        <f>'DORC build-up'!I209</f>
        <v>1.3</v>
      </c>
      <c r="E265" s="197">
        <v>0</v>
      </c>
      <c r="F265" s="269">
        <f t="shared" si="10"/>
        <v>698.47312499999998</v>
      </c>
      <c r="G265" s="187">
        <f t="shared" si="11"/>
        <v>0</v>
      </c>
    </row>
    <row r="266" spans="1:7" ht="13.9" x14ac:dyDescent="0.4">
      <c r="A266" s="58" t="str">
        <f>'Plant &amp; Equip'!A267</f>
        <v>CBH Sidings NG</v>
      </c>
      <c r="B266" s="58">
        <f>'Plant &amp; Equip'!B267</f>
        <v>42</v>
      </c>
      <c r="C266" t="str">
        <f>'Plant &amp; Equip'!C267</f>
        <v>Yornaning</v>
      </c>
      <c r="D266" s="204">
        <f>'DORC build-up'!I210</f>
        <v>1.3</v>
      </c>
      <c r="E266" s="197">
        <v>1</v>
      </c>
      <c r="F266" s="269">
        <f t="shared" si="10"/>
        <v>698.47312499999998</v>
      </c>
      <c r="G266" s="187">
        <f t="shared" si="11"/>
        <v>908.0150625</v>
      </c>
    </row>
    <row r="267" spans="1:7" ht="13.9" x14ac:dyDescent="0.4">
      <c r="A267" s="58" t="str">
        <f>'Plant &amp; Equip'!A268</f>
        <v>Sidings &amp; Other</v>
      </c>
      <c r="B267" s="58">
        <f>'Plant &amp; Equip'!B268</f>
        <v>43</v>
      </c>
      <c r="C267" t="str">
        <f>'Plant &amp; Equip'!C268</f>
        <v>Kwinana to Kwinana Alcoa</v>
      </c>
      <c r="D267" s="204">
        <f>'DORC build-up'!I211</f>
        <v>1.2</v>
      </c>
      <c r="E267" s="197">
        <v>4</v>
      </c>
      <c r="F267" s="269">
        <f t="shared" si="10"/>
        <v>698.47312499999998</v>
      </c>
      <c r="G267" s="187">
        <f t="shared" si="11"/>
        <v>3352.6709999999998</v>
      </c>
    </row>
    <row r="268" spans="1:7" ht="13.9" x14ac:dyDescent="0.4">
      <c r="A268" s="58" t="str">
        <f>'Plant &amp; Equip'!A269</f>
        <v>Sidings &amp; Other</v>
      </c>
      <c r="B268" s="58">
        <f>'Plant &amp; Equip'!B269</f>
        <v>43</v>
      </c>
      <c r="C268" t="str">
        <f>'Plant &amp; Equip'!C269</f>
        <v>Kwinana to Kwinana West</v>
      </c>
      <c r="D268" s="204">
        <f>'DORC build-up'!I212</f>
        <v>1.2</v>
      </c>
      <c r="E268" s="197">
        <v>0</v>
      </c>
      <c r="F268" s="269">
        <f t="shared" si="10"/>
        <v>698.47312499999998</v>
      </c>
      <c r="G268" s="187">
        <f t="shared" si="11"/>
        <v>0</v>
      </c>
    </row>
    <row r="269" spans="1:7" ht="13.9" x14ac:dyDescent="0.4">
      <c r="A269" s="58" t="str">
        <f>'Plant &amp; Equip'!A270</f>
        <v>Sidings &amp; Other</v>
      </c>
      <c r="B269" s="58">
        <f>'Plant &amp; Equip'!B270</f>
        <v>43</v>
      </c>
      <c r="C269" t="str">
        <f>'Plant &amp; Equip'!C270</f>
        <v>Kwinana West to Kwinana KBT</v>
      </c>
      <c r="D269" s="204">
        <f>'DORC build-up'!I213</f>
        <v>1</v>
      </c>
      <c r="E269" s="197">
        <v>0</v>
      </c>
      <c r="F269" s="269">
        <f t="shared" si="10"/>
        <v>698.47312499999998</v>
      </c>
      <c r="G269" s="187">
        <f t="shared" si="11"/>
        <v>0</v>
      </c>
    </row>
    <row r="270" spans="1:7" ht="13.9" x14ac:dyDescent="0.4">
      <c r="A270" s="58" t="str">
        <f>'Plant &amp; Equip'!A271</f>
        <v>EGR</v>
      </c>
      <c r="B270" s="58">
        <f>'Plant &amp; Equip'!B271</f>
        <v>44</v>
      </c>
      <c r="C270" t="str">
        <f>'Plant &amp; Equip'!C271</f>
        <v>Midland to Millendon Junction</v>
      </c>
      <c r="D270" s="204">
        <f>'DORC build-up'!I214</f>
        <v>1.1000000000000001</v>
      </c>
      <c r="E270" s="197">
        <v>41</v>
      </c>
      <c r="F270" s="269">
        <f t="shared" si="10"/>
        <v>698.47312499999998</v>
      </c>
      <c r="G270" s="187">
        <f t="shared" si="11"/>
        <v>31501.137937500003</v>
      </c>
    </row>
    <row r="271" spans="1:7" ht="13.9" x14ac:dyDescent="0.4">
      <c r="A271" s="58" t="str">
        <f>'Plant &amp; Equip'!A272</f>
        <v>EGR</v>
      </c>
      <c r="B271" s="58">
        <f>'Plant &amp; Equip'!B272</f>
        <v>44</v>
      </c>
      <c r="C271" t="str">
        <f>'Plant &amp; Equip'!C272</f>
        <v>Millendon Junction to Toodyay West</v>
      </c>
      <c r="D271" s="204">
        <f>'DORC build-up'!I215</f>
        <v>1.1000000000000001</v>
      </c>
      <c r="E271" s="197">
        <v>159</v>
      </c>
      <c r="F271" s="269">
        <f t="shared" si="10"/>
        <v>698.47312499999998</v>
      </c>
      <c r="G271" s="187">
        <f t="shared" si="11"/>
        <v>122162.9495625</v>
      </c>
    </row>
    <row r="272" spans="1:7" ht="13.9" x14ac:dyDescent="0.4">
      <c r="A272" s="58" t="str">
        <f>'Plant &amp; Equip'!A273</f>
        <v>EGR</v>
      </c>
      <c r="B272" s="58">
        <f>'Plant &amp; Equip'!B273</f>
        <v>44</v>
      </c>
      <c r="C272" t="str">
        <f>'Plant &amp; Equip'!C273</f>
        <v>Toodyay West</v>
      </c>
      <c r="D272" s="204">
        <f>'DORC build-up'!I216</f>
        <v>0</v>
      </c>
      <c r="E272" s="197">
        <v>0</v>
      </c>
      <c r="F272" s="269">
        <f t="shared" si="10"/>
        <v>698.47312499999998</v>
      </c>
      <c r="G272" s="187">
        <f t="shared" si="11"/>
        <v>0</v>
      </c>
    </row>
    <row r="273" spans="1:7" ht="13.9" x14ac:dyDescent="0.4">
      <c r="A273" s="58" t="str">
        <f>'Plant &amp; Equip'!A274</f>
        <v>EGR</v>
      </c>
      <c r="B273" s="58">
        <f>'Plant &amp; Equip'!B274</f>
        <v>44</v>
      </c>
      <c r="C273" t="str">
        <f>'Plant &amp; Equip'!C274</f>
        <v>Toodyay West to Avon Yard</v>
      </c>
      <c r="D273" s="204">
        <f>'DORC build-up'!I217</f>
        <v>1.1000000000000001</v>
      </c>
      <c r="E273" s="197">
        <v>144</v>
      </c>
      <c r="F273" s="269">
        <f t="shared" si="10"/>
        <v>698.47312499999998</v>
      </c>
      <c r="G273" s="187">
        <f t="shared" si="11"/>
        <v>110638.14300000001</v>
      </c>
    </row>
    <row r="274" spans="1:7" ht="13.9" x14ac:dyDescent="0.4">
      <c r="A274" s="58" t="str">
        <f>'Plant &amp; Equip'!A275</f>
        <v>EGR</v>
      </c>
      <c r="B274" s="58">
        <f>'Plant &amp; Equip'!B275</f>
        <v>44</v>
      </c>
      <c r="C274" t="str">
        <f>'Plant &amp; Equip'!C275</f>
        <v>Avon Yard</v>
      </c>
      <c r="D274" s="204">
        <f>'DORC build-up'!I218</f>
        <v>1.2</v>
      </c>
      <c r="E274" s="197">
        <v>3</v>
      </c>
      <c r="F274" s="269">
        <f t="shared" si="10"/>
        <v>698.47312499999998</v>
      </c>
      <c r="G274" s="187">
        <f t="shared" si="11"/>
        <v>2514.5032499999998</v>
      </c>
    </row>
    <row r="275" spans="1:7" ht="13.9" x14ac:dyDescent="0.4">
      <c r="A275" s="58" t="str">
        <f>'Plant &amp; Equip'!A276</f>
        <v>Metro</v>
      </c>
      <c r="B275" s="58">
        <f>'Plant &amp; Equip'!B276</f>
        <v>45</v>
      </c>
      <c r="C275" t="str">
        <f>'Plant &amp; Equip'!C276</f>
        <v>Midland to Woodbridge South</v>
      </c>
      <c r="D275" s="204">
        <f>'DORC build-up'!I219</f>
        <v>1</v>
      </c>
      <c r="E275" s="197">
        <v>7</v>
      </c>
      <c r="F275" s="269">
        <f t="shared" si="10"/>
        <v>698.47312499999998</v>
      </c>
      <c r="G275" s="187">
        <f t="shared" si="11"/>
        <v>4889.3118749999994</v>
      </c>
    </row>
    <row r="276" spans="1:7" ht="13.9" x14ac:dyDescent="0.4">
      <c r="A276" s="58" t="str">
        <f>'Plant &amp; Equip'!A277</f>
        <v>Metro</v>
      </c>
      <c r="B276" s="58">
        <f>'Plant &amp; Equip'!B277</f>
        <v>45</v>
      </c>
      <c r="C276" t="str">
        <f>'Plant &amp; Equip'!C277</f>
        <v>Woodbridge West to Woodbridge South</v>
      </c>
      <c r="D276" s="204">
        <f>'DORC build-up'!I220</f>
        <v>1</v>
      </c>
      <c r="E276" s="197">
        <v>5</v>
      </c>
      <c r="F276" s="269">
        <f t="shared" si="10"/>
        <v>698.47312499999998</v>
      </c>
      <c r="G276" s="187">
        <f t="shared" si="11"/>
        <v>3492.3656249999999</v>
      </c>
    </row>
    <row r="277" spans="1:7" ht="13.9" x14ac:dyDescent="0.4">
      <c r="A277" s="58" t="str">
        <f>'Plant &amp; Equip'!A278</f>
        <v>Metro</v>
      </c>
      <c r="B277" s="58">
        <f>'Plant &amp; Equip'!B278</f>
        <v>45</v>
      </c>
      <c r="C277" t="str">
        <f>'Plant &amp; Equip'!C278</f>
        <v>Woodbridge South to Forrestfield</v>
      </c>
      <c r="D277" s="204">
        <f>'DORC build-up'!I221</f>
        <v>1</v>
      </c>
      <c r="E277" s="197">
        <v>27</v>
      </c>
      <c r="F277" s="269">
        <f t="shared" si="10"/>
        <v>698.47312499999998</v>
      </c>
      <c r="G277" s="187">
        <f t="shared" si="11"/>
        <v>18858.774375000001</v>
      </c>
    </row>
    <row r="278" spans="1:7" ht="13.9" x14ac:dyDescent="0.4">
      <c r="A278" s="58" t="str">
        <f>'Plant &amp; Equip'!A279</f>
        <v>Metro</v>
      </c>
      <c r="B278" s="58">
        <f>'Plant &amp; Equip'!B279</f>
        <v>45</v>
      </c>
      <c r="C278" t="str">
        <f>'Plant &amp; Equip'!C279</f>
        <v>Forrestfield</v>
      </c>
      <c r="D278" s="204">
        <f>'DORC build-up'!I222</f>
        <v>1</v>
      </c>
      <c r="E278" s="197">
        <v>6</v>
      </c>
      <c r="F278" s="269">
        <f t="shared" si="10"/>
        <v>698.47312499999998</v>
      </c>
      <c r="G278" s="187">
        <f t="shared" si="11"/>
        <v>4190.8387499999999</v>
      </c>
    </row>
    <row r="279" spans="1:7" ht="13.9" x14ac:dyDescent="0.4">
      <c r="A279" s="58" t="str">
        <f>'Plant &amp; Equip'!A280</f>
        <v>Metro</v>
      </c>
      <c r="B279" s="58">
        <f>'Plant &amp; Equip'!B280</f>
        <v>45</v>
      </c>
      <c r="C279" t="str">
        <f>'Plant &amp; Equip'!C280</f>
        <v>Forrestfield to Kenwick</v>
      </c>
      <c r="D279" s="204">
        <f>'DORC build-up'!I223</f>
        <v>1</v>
      </c>
      <c r="E279" s="197">
        <v>7</v>
      </c>
      <c r="F279" s="269">
        <f t="shared" si="10"/>
        <v>698.47312499999998</v>
      </c>
      <c r="G279" s="187">
        <f t="shared" si="11"/>
        <v>4889.3118749999994</v>
      </c>
    </row>
    <row r="280" spans="1:7" ht="13.9" x14ac:dyDescent="0.4">
      <c r="A280" s="58" t="str">
        <f>'Plant &amp; Equip'!A281</f>
        <v>Metro</v>
      </c>
      <c r="B280" s="58">
        <f>'Plant &amp; Equip'!B281</f>
        <v>45</v>
      </c>
      <c r="C280" t="str">
        <f>'Plant &amp; Equip'!C281</f>
        <v>Kenwick to Cockburn East</v>
      </c>
      <c r="D280" s="204">
        <f>'DORC build-up'!I224</f>
        <v>1</v>
      </c>
      <c r="E280" s="197">
        <v>58</v>
      </c>
      <c r="F280" s="269">
        <f t="shared" si="10"/>
        <v>698.47312499999998</v>
      </c>
      <c r="G280" s="187">
        <f t="shared" si="11"/>
        <v>40511.441249999996</v>
      </c>
    </row>
    <row r="281" spans="1:7" ht="13.9" x14ac:dyDescent="0.4">
      <c r="A281" s="58" t="str">
        <f>'Plant &amp; Equip'!A282</f>
        <v>Metro</v>
      </c>
      <c r="B281" s="58">
        <f>'Plant &amp; Equip'!B282</f>
        <v>45</v>
      </c>
      <c r="C281" t="str">
        <f>'Plant &amp; Equip'!C282</f>
        <v>Cockburn East to Cockburn South</v>
      </c>
      <c r="D281" s="204">
        <f>'DORC build-up'!I225</f>
        <v>1</v>
      </c>
      <c r="E281" s="197">
        <v>1</v>
      </c>
      <c r="F281" s="269">
        <f t="shared" si="10"/>
        <v>698.47312499999998</v>
      </c>
      <c r="G281" s="187">
        <f t="shared" si="11"/>
        <v>698.47312499999998</v>
      </c>
    </row>
    <row r="282" spans="1:7" ht="13.9" x14ac:dyDescent="0.4">
      <c r="A282" s="58" t="str">
        <f>'Plant &amp; Equip'!A283</f>
        <v>Metro</v>
      </c>
      <c r="B282" s="58">
        <f>'Plant &amp; Equip'!B283</f>
        <v>45</v>
      </c>
      <c r="C282" t="str">
        <f>'Plant &amp; Equip'!C283</f>
        <v>Cockburn South to Kwinana North</v>
      </c>
      <c r="D282" s="204">
        <f>'DORC build-up'!I226</f>
        <v>1</v>
      </c>
      <c r="E282" s="197">
        <v>49</v>
      </c>
      <c r="F282" s="269">
        <f t="shared" si="10"/>
        <v>698.47312499999998</v>
      </c>
      <c r="G282" s="187">
        <f t="shared" si="11"/>
        <v>34225.183124999996</v>
      </c>
    </row>
    <row r="283" spans="1:7" ht="13.9" x14ac:dyDescent="0.4">
      <c r="A283" s="58" t="str">
        <f>'Plant &amp; Equip'!A284</f>
        <v>Metro</v>
      </c>
      <c r="B283" s="58">
        <f>'Plant &amp; Equip'!B284</f>
        <v>45</v>
      </c>
      <c r="C283" t="str">
        <f>'Plant &amp; Equip'!C284</f>
        <v>Kwinana North to Kwinana West</v>
      </c>
      <c r="D283" s="204">
        <f>'DORC build-up'!I227</f>
        <v>1</v>
      </c>
      <c r="E283" s="197">
        <v>8</v>
      </c>
      <c r="F283" s="269">
        <f t="shared" si="10"/>
        <v>698.47312499999998</v>
      </c>
      <c r="G283" s="187">
        <f t="shared" si="11"/>
        <v>5587.7849999999999</v>
      </c>
    </row>
    <row r="284" spans="1:7" ht="13.9" x14ac:dyDescent="0.4">
      <c r="A284" s="58" t="str">
        <f>'Plant &amp; Equip'!A285</f>
        <v>Metro</v>
      </c>
      <c r="B284" s="58">
        <f>'Plant &amp; Equip'!B285</f>
        <v>45</v>
      </c>
      <c r="C284" t="str">
        <f>'Plant &amp; Equip'!C285</f>
        <v>Kwinana North to Kwinana</v>
      </c>
      <c r="D284" s="204">
        <f>'DORC build-up'!I228</f>
        <v>1</v>
      </c>
      <c r="E284" s="197">
        <v>6</v>
      </c>
      <c r="F284" s="269">
        <f t="shared" si="10"/>
        <v>698.47312499999998</v>
      </c>
      <c r="G284" s="187">
        <f t="shared" si="11"/>
        <v>4190.8387499999999</v>
      </c>
    </row>
    <row r="285" spans="1:7" ht="13.9" x14ac:dyDescent="0.4">
      <c r="A285" s="58" t="str">
        <f>'Plant &amp; Equip'!A286</f>
        <v>Metro</v>
      </c>
      <c r="B285" s="58">
        <f>'Plant &amp; Equip'!B286</f>
        <v>45</v>
      </c>
      <c r="C285" t="str">
        <f>'Plant &amp; Equip'!C286</f>
        <v>Kwinana West to Kwinana KBT</v>
      </c>
      <c r="D285" s="204">
        <f>'DORC build-up'!I229</f>
        <v>1</v>
      </c>
      <c r="E285" s="197">
        <v>0</v>
      </c>
      <c r="F285" s="269">
        <f t="shared" si="10"/>
        <v>698.47312499999998</v>
      </c>
      <c r="G285" s="187">
        <f t="shared" si="11"/>
        <v>0</v>
      </c>
    </row>
    <row r="286" spans="1:7" ht="13.9" x14ac:dyDescent="0.4">
      <c r="A286" s="58" t="str">
        <f>'Plant &amp; Equip'!A287</f>
        <v>Metro</v>
      </c>
      <c r="B286" s="58">
        <f>'Plant &amp; Equip'!B287</f>
        <v>46</v>
      </c>
      <c r="C286" t="str">
        <f>'Plant &amp; Equip'!C287</f>
        <v>Cockburn North to Cockburn East</v>
      </c>
      <c r="D286" s="204">
        <f>'DORC build-up'!I230</f>
        <v>1</v>
      </c>
      <c r="E286" s="197">
        <v>5</v>
      </c>
      <c r="F286" s="269">
        <f t="shared" si="10"/>
        <v>698.47312499999998</v>
      </c>
      <c r="G286" s="187">
        <f t="shared" si="11"/>
        <v>3492.3656249999999</v>
      </c>
    </row>
    <row r="287" spans="1:7" ht="13.9" x14ac:dyDescent="0.4">
      <c r="A287" s="58" t="str">
        <f>'Plant &amp; Equip'!A288</f>
        <v>Metro</v>
      </c>
      <c r="B287" s="58">
        <f>'Plant &amp; Equip'!B288</f>
        <v>47</v>
      </c>
      <c r="C287" t="str">
        <f>'Plant &amp; Equip'!C288</f>
        <v>Cockburn North to Cockburn South</v>
      </c>
      <c r="D287" s="204">
        <f>'DORC build-up'!I231</f>
        <v>1</v>
      </c>
      <c r="E287" s="197">
        <v>15</v>
      </c>
      <c r="F287" s="269">
        <f t="shared" si="10"/>
        <v>698.47312499999998</v>
      </c>
      <c r="G287" s="187">
        <f t="shared" si="11"/>
        <v>10477.096874999999</v>
      </c>
    </row>
    <row r="288" spans="1:7" ht="13.9" x14ac:dyDescent="0.4">
      <c r="A288" s="58" t="str">
        <f>'Plant &amp; Equip'!A289</f>
        <v>Sidings &amp; Other</v>
      </c>
      <c r="B288" s="58">
        <f>'Plant &amp; Equip'!B289</f>
        <v>48</v>
      </c>
      <c r="C288" t="str">
        <f>'Plant &amp; Equip'!C289</f>
        <v>Kwinana West to Kwinana FPA</v>
      </c>
      <c r="D288" s="204">
        <f>'DORC build-up'!I232</f>
        <v>1</v>
      </c>
      <c r="E288" s="197">
        <v>2</v>
      </c>
      <c r="F288" s="269">
        <f t="shared" si="10"/>
        <v>698.47312499999998</v>
      </c>
      <c r="G288" s="187">
        <f t="shared" si="11"/>
        <v>1396.94625</v>
      </c>
    </row>
    <row r="289" spans="1:7" ht="13.9" x14ac:dyDescent="0.4">
      <c r="A289" s="58" t="str">
        <f>'Plant &amp; Equip'!A290</f>
        <v>Sidings &amp; Other</v>
      </c>
      <c r="B289" s="58">
        <f>'Plant &amp; Equip'!B290</f>
        <v>48</v>
      </c>
      <c r="C289" t="str">
        <f>'Plant &amp; Equip'!C290</f>
        <v>Kwinana FPA to Kwinana CBH</v>
      </c>
      <c r="D289" s="204">
        <f>'DORC build-up'!I233</f>
        <v>1</v>
      </c>
      <c r="E289" s="197">
        <v>8</v>
      </c>
      <c r="F289" s="269">
        <f t="shared" si="10"/>
        <v>698.47312499999998</v>
      </c>
      <c r="G289" s="187">
        <f t="shared" si="11"/>
        <v>5587.7849999999999</v>
      </c>
    </row>
    <row r="290" spans="1:7" ht="5.0999999999999996" customHeight="1" x14ac:dyDescent="0.35"/>
    <row r="291" spans="1:7" ht="13.9" x14ac:dyDescent="0.4">
      <c r="A291" s="148"/>
      <c r="B291" s="148"/>
      <c r="C291" s="147" t="s">
        <v>57</v>
      </c>
      <c r="D291" s="148"/>
      <c r="E291" s="201">
        <f>E67</f>
        <v>8680</v>
      </c>
      <c r="F291" s="201"/>
      <c r="G291" s="201">
        <f>G67</f>
        <v>7782247.8641249975</v>
      </c>
    </row>
    <row r="292" spans="1:7" x14ac:dyDescent="0.35"/>
    <row r="293" spans="1:7" s="66" customFormat="1" ht="13.9" x14ac:dyDescent="0.4">
      <c r="A293" s="66" t="s">
        <v>73</v>
      </c>
    </row>
    <row r="294" spans="1:7" x14ac:dyDescent="0.35"/>
  </sheetData>
  <mergeCells count="1">
    <mergeCell ref="E11:G11"/>
  </mergeCells>
  <pageMargins left="0.7" right="0.7" top="0.75" bottom="0.75" header="0.3" footer="0.3"/>
  <headerFooter>
    <oddHeader>&amp;C&amp;"Aptos"&amp;10&amp;K000000 OFFICIAL&amp;1#_x000D_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25BA4-746F-41CA-A1D6-8F1914329CC3}">
  <sheetPr>
    <tabColor theme="0" tint="-0.249977111117893"/>
  </sheetPr>
  <dimension ref="A1:K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9" width="17.875" customWidth="1"/>
    <col min="10" max="10" width="1.625" customWidth="1"/>
    <col min="11" max="11" width="15.75" hidden="1" customWidth="1"/>
    <col min="12"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828</v>
      </c>
      <c r="D5" s="170">
        <f>I67</f>
        <v>67367639.776500002</v>
      </c>
    </row>
    <row r="6" spans="1:8" ht="5.0999999999999996" customHeight="1" x14ac:dyDescent="0.35"/>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960</v>
      </c>
      <c r="E12" s="1" t="s">
        <v>391</v>
      </c>
      <c r="F12" s="1" t="s">
        <v>392</v>
      </c>
      <c r="G12" s="1" t="s">
        <v>397</v>
      </c>
      <c r="H12" s="1" t="s">
        <v>398</v>
      </c>
    </row>
    <row r="13" spans="1:8" ht="17.649999999999999" hidden="1" outlineLevel="1" x14ac:dyDescent="0.5">
      <c r="A13" s="18"/>
      <c r="B13" s="18"/>
      <c r="C13" s="31" t="s">
        <v>825</v>
      </c>
      <c r="D13" s="188">
        <v>40</v>
      </c>
      <c r="E13" s="163">
        <f>D13*(1+E$8)</f>
        <v>42</v>
      </c>
      <c r="F13" s="163">
        <f t="shared" ref="F13:G13" si="0">E13*(1+F$8)</f>
        <v>54.6</v>
      </c>
      <c r="G13" s="163">
        <f t="shared" si="0"/>
        <v>59.786999999999999</v>
      </c>
      <c r="H13" s="164">
        <f>G13</f>
        <v>59.786999999999999</v>
      </c>
    </row>
    <row r="14" spans="1:8" ht="17.649999999999999" hidden="1" outlineLevel="1" x14ac:dyDescent="0.5">
      <c r="A14" s="18"/>
      <c r="B14" s="18"/>
      <c r="C14" s="31" t="s">
        <v>826</v>
      </c>
      <c r="D14" s="188">
        <v>40</v>
      </c>
      <c r="E14" s="178">
        <f>D14*(1+E$9)</f>
        <v>42</v>
      </c>
      <c r="F14" s="178">
        <f t="shared" ref="F14:G14" si="1">E14*(1+F$9)</f>
        <v>52.5</v>
      </c>
      <c r="G14" s="178">
        <f t="shared" si="1"/>
        <v>57.487499999999997</v>
      </c>
      <c r="H14" s="213">
        <f t="shared" ref="H14" si="2">G14</f>
        <v>57.487499999999997</v>
      </c>
    </row>
    <row r="15" spans="1:8" ht="17.649999999999999" hidden="1" outlineLevel="1" x14ac:dyDescent="0.5">
      <c r="A15" s="18"/>
      <c r="B15" s="18"/>
      <c r="C15" s="175" t="s">
        <v>481</v>
      </c>
      <c r="D15" s="207"/>
      <c r="E15" s="207"/>
      <c r="F15" s="207"/>
      <c r="G15" s="207"/>
      <c r="H15" s="208"/>
    </row>
    <row r="16" spans="1:8"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9" ht="30" customHeight="1" x14ac:dyDescent="0.35">
      <c r="A65" s="1" t="str">
        <f>Signage!A65</f>
        <v>Network Group</v>
      </c>
      <c r="B65" s="1" t="str">
        <f>Signage!B65</f>
        <v>Route Number</v>
      </c>
      <c r="C65" s="1" t="s">
        <v>81</v>
      </c>
      <c r="D65" s="1" t="s">
        <v>83</v>
      </c>
      <c r="E65" s="1" t="s">
        <v>829</v>
      </c>
      <c r="F65" s="1" t="s">
        <v>830</v>
      </c>
      <c r="G65" s="1" t="s">
        <v>831</v>
      </c>
      <c r="H65" s="1" t="s">
        <v>404</v>
      </c>
      <c r="I65" s="1" t="s">
        <v>84</v>
      </c>
    </row>
    <row r="66" spans="1:9" ht="5.0999999999999996" customHeight="1" x14ac:dyDescent="0.35"/>
    <row r="67" spans="1:9" ht="13.9" x14ac:dyDescent="0.4">
      <c r="A67" s="30"/>
      <c r="B67" s="30"/>
      <c r="C67" s="13" t="s">
        <v>57</v>
      </c>
      <c r="D67" s="103"/>
      <c r="E67" s="185">
        <f>SUM(E69:E289)</f>
        <v>750928</v>
      </c>
      <c r="F67" s="185">
        <f t="shared" ref="F67:I67" si="3">SUM(F69:F289)</f>
        <v>265.19999999999891</v>
      </c>
      <c r="G67" s="185">
        <f t="shared" si="3"/>
        <v>901113.59999999986</v>
      </c>
      <c r="H67" s="185">
        <f t="shared" si="3"/>
        <v>12704.737499999961</v>
      </c>
      <c r="I67" s="215">
        <f t="shared" si="3"/>
        <v>67367639.776500002</v>
      </c>
    </row>
    <row r="68" spans="1:9" ht="5.0999999999999996" customHeight="1" x14ac:dyDescent="0.35"/>
    <row r="69" spans="1:9" ht="13.9" x14ac:dyDescent="0.4">
      <c r="A69" s="12" t="str">
        <f>Signage!A69</f>
        <v>EGR</v>
      </c>
      <c r="B69" s="12">
        <f>Signage!B69</f>
        <v>1</v>
      </c>
      <c r="C69" t="str">
        <f>Signage!C69</f>
        <v>Avon Yard to West Merredin</v>
      </c>
      <c r="D69" s="204">
        <f>'DORC build-up'!I13</f>
        <v>1.3</v>
      </c>
      <c r="E69" s="197">
        <v>80468</v>
      </c>
      <c r="F69" s="188">
        <v>1.2</v>
      </c>
      <c r="G69" s="200">
        <f>E69*F69</f>
        <v>96561.599999999991</v>
      </c>
      <c r="H69" s="269">
        <f>$H$14</f>
        <v>57.487499999999997</v>
      </c>
      <c r="I69" s="187">
        <f>G69*H69*D69</f>
        <v>7216410.4739999995</v>
      </c>
    </row>
    <row r="70" spans="1:9" ht="13.9" x14ac:dyDescent="0.4">
      <c r="A70" s="12" t="str">
        <f>Signage!A70</f>
        <v>EGR</v>
      </c>
      <c r="B70" s="12">
        <f>Signage!B70</f>
        <v>1</v>
      </c>
      <c r="C70" t="str">
        <f>Signage!C70</f>
        <v>West Merredin</v>
      </c>
      <c r="D70" s="204">
        <f>'DORC build-up'!I14</f>
        <v>1.3</v>
      </c>
      <c r="E70" s="197">
        <v>0</v>
      </c>
      <c r="F70" s="188">
        <v>1.2</v>
      </c>
      <c r="G70" s="200">
        <f t="shared" ref="G70:G133" si="4">E70*F70</f>
        <v>0</v>
      </c>
      <c r="H70" s="269">
        <f t="shared" ref="H70:H133" si="5">$H$14</f>
        <v>57.487499999999997</v>
      </c>
      <c r="I70" s="187">
        <f t="shared" ref="I70:I133" si="6">G70*H70*D70</f>
        <v>0</v>
      </c>
    </row>
    <row r="71" spans="1:9" ht="13.9" x14ac:dyDescent="0.4">
      <c r="A71" s="12" t="str">
        <f>Signage!A71</f>
        <v>EGR</v>
      </c>
      <c r="B71" s="12">
        <f>Signage!B71</f>
        <v>1</v>
      </c>
      <c r="C71" t="str">
        <f>Signage!C71</f>
        <v>West Merredin to Merredin</v>
      </c>
      <c r="D71" s="204">
        <f>'DORC build-up'!I15</f>
        <v>1.3</v>
      </c>
      <c r="E71" s="197">
        <v>0</v>
      </c>
      <c r="F71" s="188">
        <v>1.2</v>
      </c>
      <c r="G71" s="200">
        <f t="shared" si="4"/>
        <v>0</v>
      </c>
      <c r="H71" s="269">
        <f t="shared" si="5"/>
        <v>57.487499999999997</v>
      </c>
      <c r="I71" s="187">
        <f t="shared" si="6"/>
        <v>0</v>
      </c>
    </row>
    <row r="72" spans="1:9" ht="13.9" x14ac:dyDescent="0.4">
      <c r="A72" s="12" t="str">
        <f>Signage!A72</f>
        <v>EGR</v>
      </c>
      <c r="B72" s="12">
        <f>Signage!B72</f>
        <v>1</v>
      </c>
      <c r="C72" t="str">
        <f>Signage!C72</f>
        <v>Merredin</v>
      </c>
      <c r="D72" s="204">
        <f>'DORC build-up'!I16</f>
        <v>1.3</v>
      </c>
      <c r="E72" s="197">
        <v>0</v>
      </c>
      <c r="F72" s="188">
        <v>1.2</v>
      </c>
      <c r="G72" s="200">
        <f t="shared" si="4"/>
        <v>0</v>
      </c>
      <c r="H72" s="269">
        <f t="shared" si="5"/>
        <v>57.487499999999997</v>
      </c>
      <c r="I72" s="187">
        <f t="shared" si="6"/>
        <v>0</v>
      </c>
    </row>
    <row r="73" spans="1:9" ht="13.9" x14ac:dyDescent="0.4">
      <c r="A73" s="12" t="str">
        <f>Signage!A73</f>
        <v>EGR</v>
      </c>
      <c r="B73" s="12">
        <f>Signage!B73</f>
        <v>1</v>
      </c>
      <c r="C73" t="str">
        <f>Signage!C73</f>
        <v>Merredin to Southern Cross</v>
      </c>
      <c r="D73" s="204">
        <f>'DORC build-up'!I17</f>
        <v>1.4</v>
      </c>
      <c r="E73" s="197">
        <v>66005</v>
      </c>
      <c r="F73" s="188">
        <v>1.2</v>
      </c>
      <c r="G73" s="200">
        <f t="shared" si="4"/>
        <v>79206</v>
      </c>
      <c r="H73" s="269">
        <f t="shared" si="5"/>
        <v>57.487499999999997</v>
      </c>
      <c r="I73" s="187">
        <f t="shared" si="6"/>
        <v>6374696.8949999996</v>
      </c>
    </row>
    <row r="74" spans="1:9" ht="13.9" x14ac:dyDescent="0.4">
      <c r="A74" s="12" t="str">
        <f>Signage!A74</f>
        <v>EGR</v>
      </c>
      <c r="B74" s="12">
        <f>Signage!B74</f>
        <v>1</v>
      </c>
      <c r="C74" t="str">
        <f>Signage!C74</f>
        <v>Southern Cross</v>
      </c>
      <c r="D74" s="204">
        <f>'DORC build-up'!I18</f>
        <v>0</v>
      </c>
      <c r="E74" s="197">
        <v>0</v>
      </c>
      <c r="F74" s="188">
        <v>1.2</v>
      </c>
      <c r="G74" s="200">
        <f t="shared" si="4"/>
        <v>0</v>
      </c>
      <c r="H74" s="269">
        <f t="shared" si="5"/>
        <v>57.487499999999997</v>
      </c>
      <c r="I74" s="187">
        <f t="shared" si="6"/>
        <v>0</v>
      </c>
    </row>
    <row r="75" spans="1:9" ht="13.9" x14ac:dyDescent="0.4">
      <c r="A75" s="12" t="str">
        <f>Signage!A75</f>
        <v>EGR</v>
      </c>
      <c r="B75" s="12">
        <f>Signage!B75</f>
        <v>1</v>
      </c>
      <c r="C75" t="str">
        <f>Signage!C75</f>
        <v>Southern Cross to Koolyanobbing East</v>
      </c>
      <c r="D75" s="204">
        <f>'DORC build-up'!I19</f>
        <v>1.4</v>
      </c>
      <c r="E75" s="197">
        <v>18245</v>
      </c>
      <c r="F75" s="188">
        <v>1.2</v>
      </c>
      <c r="G75" s="200">
        <f t="shared" si="4"/>
        <v>21894</v>
      </c>
      <c r="H75" s="269">
        <f t="shared" si="5"/>
        <v>57.487499999999997</v>
      </c>
      <c r="I75" s="187">
        <f t="shared" si="6"/>
        <v>1762083.8549999997</v>
      </c>
    </row>
    <row r="76" spans="1:9" ht="13.9" x14ac:dyDescent="0.4">
      <c r="A76" s="12" t="str">
        <f>Signage!A76</f>
        <v>EGR</v>
      </c>
      <c r="B76" s="12">
        <f>Signage!B76</f>
        <v>1</v>
      </c>
      <c r="C76" t="str">
        <f>Signage!C76</f>
        <v>Koolyanobbing East to Mount Walton</v>
      </c>
      <c r="D76" s="204">
        <f>'DORC build-up'!I20</f>
        <v>1.4</v>
      </c>
      <c r="E76" s="197">
        <v>46673</v>
      </c>
      <c r="F76" s="188">
        <v>1.2</v>
      </c>
      <c r="G76" s="200">
        <f t="shared" si="4"/>
        <v>56007.6</v>
      </c>
      <c r="H76" s="269">
        <f t="shared" si="5"/>
        <v>57.487499999999997</v>
      </c>
      <c r="I76" s="187">
        <f t="shared" si="6"/>
        <v>4507631.6669999994</v>
      </c>
    </row>
    <row r="77" spans="1:9" ht="13.9" x14ac:dyDescent="0.4">
      <c r="A77" s="12" t="str">
        <f>Signage!A77</f>
        <v>EGR</v>
      </c>
      <c r="B77" s="12">
        <f>Signage!B77</f>
        <v>1</v>
      </c>
      <c r="C77" t="str">
        <f>Signage!C77</f>
        <v>Mount Walton to West Kalgoorlie West</v>
      </c>
      <c r="D77" s="204">
        <f>'DORC build-up'!I21</f>
        <v>1.4</v>
      </c>
      <c r="E77" s="197">
        <v>59777</v>
      </c>
      <c r="F77" s="188">
        <v>1.2</v>
      </c>
      <c r="G77" s="200">
        <f t="shared" si="4"/>
        <v>71732.399999999994</v>
      </c>
      <c r="H77" s="269">
        <f t="shared" si="5"/>
        <v>57.487499999999997</v>
      </c>
      <c r="I77" s="187">
        <f t="shared" si="6"/>
        <v>5773202.8829999985</v>
      </c>
    </row>
    <row r="78" spans="1:9" ht="13.9" x14ac:dyDescent="0.4">
      <c r="A78" s="12" t="str">
        <f>Signage!A78</f>
        <v>EGR</v>
      </c>
      <c r="B78" s="12">
        <f>Signage!B78</f>
        <v>1</v>
      </c>
      <c r="C78" t="str">
        <f>Signage!C78</f>
        <v>West Kalgoorlie West to West Kalgoorlie</v>
      </c>
      <c r="D78" s="204">
        <f>'DORC build-up'!I22</f>
        <v>1.4</v>
      </c>
      <c r="E78" s="197">
        <v>2830</v>
      </c>
      <c r="F78" s="188">
        <v>1.2</v>
      </c>
      <c r="G78" s="200">
        <f t="shared" si="4"/>
        <v>3396</v>
      </c>
      <c r="H78" s="269">
        <f t="shared" si="5"/>
        <v>57.487499999999997</v>
      </c>
      <c r="I78" s="187">
        <f t="shared" si="6"/>
        <v>273318.56999999995</v>
      </c>
    </row>
    <row r="79" spans="1:9" ht="13.9" x14ac:dyDescent="0.4">
      <c r="A79" s="12" t="str">
        <f>Signage!A79</f>
        <v>EGR</v>
      </c>
      <c r="B79" s="12">
        <f>Signage!B79</f>
        <v>1</v>
      </c>
      <c r="C79" t="str">
        <f>Signage!C79</f>
        <v>West Kalgoorlie</v>
      </c>
      <c r="D79" s="204">
        <f>'DORC build-up'!I23</f>
        <v>1.4</v>
      </c>
      <c r="E79" s="197">
        <v>0</v>
      </c>
      <c r="F79" s="188">
        <v>1.2</v>
      </c>
      <c r="G79" s="200">
        <f t="shared" si="4"/>
        <v>0</v>
      </c>
      <c r="H79" s="269">
        <f t="shared" si="5"/>
        <v>57.487499999999997</v>
      </c>
      <c r="I79" s="187">
        <f t="shared" si="6"/>
        <v>0</v>
      </c>
    </row>
    <row r="80" spans="1:9" ht="13.9" x14ac:dyDescent="0.4">
      <c r="A80" s="12" t="str">
        <f>Signage!A80</f>
        <v>EGR</v>
      </c>
      <c r="B80" s="12">
        <f>Signage!B80</f>
        <v>1</v>
      </c>
      <c r="C80" t="str">
        <f>Signage!C80</f>
        <v>West Kalgoorlie to Kalgoorlie</v>
      </c>
      <c r="D80" s="204">
        <f>'DORC build-up'!I24</f>
        <v>1.4</v>
      </c>
      <c r="E80" s="197">
        <v>4326</v>
      </c>
      <c r="F80" s="188">
        <v>1.2</v>
      </c>
      <c r="G80" s="200">
        <f t="shared" si="4"/>
        <v>5191.2</v>
      </c>
      <c r="H80" s="269">
        <f t="shared" si="5"/>
        <v>57.487499999999997</v>
      </c>
      <c r="I80" s="187">
        <f t="shared" si="6"/>
        <v>417800.75399999996</v>
      </c>
    </row>
    <row r="81" spans="1:9" ht="13.9" x14ac:dyDescent="0.4">
      <c r="A81" s="12" t="str">
        <f>Signage!A81</f>
        <v>EGR</v>
      </c>
      <c r="B81" s="12">
        <f>Signage!B81</f>
        <v>1</v>
      </c>
      <c r="C81" t="str">
        <f>Signage!C81</f>
        <v>Kalgoorlie</v>
      </c>
      <c r="D81" s="204">
        <f>'DORC build-up'!I25</f>
        <v>1.4</v>
      </c>
      <c r="E81" s="197">
        <v>0</v>
      </c>
      <c r="F81" s="188">
        <v>1.2</v>
      </c>
      <c r="G81" s="200">
        <f t="shared" si="4"/>
        <v>0</v>
      </c>
      <c r="H81" s="269">
        <f t="shared" si="5"/>
        <v>57.487499999999997</v>
      </c>
      <c r="I81" s="187">
        <f t="shared" si="6"/>
        <v>0</v>
      </c>
    </row>
    <row r="82" spans="1:9" ht="13.9" x14ac:dyDescent="0.4">
      <c r="A82" s="12" t="str">
        <f>Signage!A82</f>
        <v>EGR</v>
      </c>
      <c r="B82" s="12">
        <f>Signage!B82</f>
        <v>1</v>
      </c>
      <c r="C82" t="str">
        <f>Signage!C82</f>
        <v>Kalgoorlie to Parkeston (border)</v>
      </c>
      <c r="D82" s="204">
        <f>'DORC build-up'!I26</f>
        <v>1.4</v>
      </c>
      <c r="E82" s="197">
        <v>0</v>
      </c>
      <c r="F82" s="188">
        <v>1.2</v>
      </c>
      <c r="G82" s="200">
        <f t="shared" si="4"/>
        <v>0</v>
      </c>
      <c r="H82" s="269">
        <f t="shared" si="5"/>
        <v>57.487499999999997</v>
      </c>
      <c r="I82" s="187">
        <f t="shared" si="6"/>
        <v>0</v>
      </c>
    </row>
    <row r="83" spans="1:9" ht="13.9" x14ac:dyDescent="0.4">
      <c r="A83" s="12" t="str">
        <f>Signage!A83</f>
        <v>Metro</v>
      </c>
      <c r="B83" s="12">
        <f>Signage!B83</f>
        <v>2</v>
      </c>
      <c r="C83" t="str">
        <f>Signage!C83</f>
        <v>Forrestfield South to Kewdale</v>
      </c>
      <c r="D83" s="204">
        <f>'DORC build-up'!I27</f>
        <v>1</v>
      </c>
      <c r="E83" s="197">
        <v>0</v>
      </c>
      <c r="F83" s="188">
        <v>1.2</v>
      </c>
      <c r="G83" s="200">
        <f t="shared" si="4"/>
        <v>0</v>
      </c>
      <c r="H83" s="269">
        <f t="shared" si="5"/>
        <v>57.487499999999997</v>
      </c>
      <c r="I83" s="187">
        <f t="shared" si="6"/>
        <v>0</v>
      </c>
    </row>
    <row r="84" spans="1:9" ht="13.9" x14ac:dyDescent="0.4">
      <c r="A84" s="12" t="str">
        <f>Signage!A84</f>
        <v>LBL</v>
      </c>
      <c r="B84" s="12">
        <f>Signage!B84</f>
        <v>3</v>
      </c>
      <c r="C84" t="str">
        <f>Signage!C84</f>
        <v>Kalgoorlie to Menzies</v>
      </c>
      <c r="D84" s="204">
        <f>'DORC build-up'!I28</f>
        <v>1.5</v>
      </c>
      <c r="E84" s="197">
        <v>8530</v>
      </c>
      <c r="F84" s="188">
        <v>1.2</v>
      </c>
      <c r="G84" s="200">
        <f t="shared" si="4"/>
        <v>10236</v>
      </c>
      <c r="H84" s="269">
        <f t="shared" si="5"/>
        <v>57.487499999999997</v>
      </c>
      <c r="I84" s="187">
        <f t="shared" si="6"/>
        <v>882663.07499999995</v>
      </c>
    </row>
    <row r="85" spans="1:9" ht="13.9" x14ac:dyDescent="0.4">
      <c r="A85" s="12" t="str">
        <f>Signage!A85</f>
        <v>LBL</v>
      </c>
      <c r="B85" s="12">
        <f>Signage!B85</f>
        <v>3</v>
      </c>
      <c r="C85" t="str">
        <f>Signage!C85</f>
        <v>Menzies</v>
      </c>
      <c r="D85" s="204">
        <f>'DORC build-up'!I29</f>
        <v>0</v>
      </c>
      <c r="E85" s="197">
        <v>0</v>
      </c>
      <c r="F85" s="188">
        <v>1.2</v>
      </c>
      <c r="G85" s="200">
        <f t="shared" si="4"/>
        <v>0</v>
      </c>
      <c r="H85" s="269">
        <f t="shared" si="5"/>
        <v>57.487499999999997</v>
      </c>
      <c r="I85" s="187">
        <f t="shared" si="6"/>
        <v>0</v>
      </c>
    </row>
    <row r="86" spans="1:9" ht="13.9" x14ac:dyDescent="0.4">
      <c r="A86" s="12" t="str">
        <f>Signage!A86</f>
        <v>LBL</v>
      </c>
      <c r="B86" s="12">
        <f>Signage!B86</f>
        <v>3</v>
      </c>
      <c r="C86" t="str">
        <f>Signage!C86</f>
        <v>Menzies to Malcolm</v>
      </c>
      <c r="D86" s="204">
        <f>'DORC build-up'!I30</f>
        <v>1.5</v>
      </c>
      <c r="E86" s="197">
        <v>6038</v>
      </c>
      <c r="F86" s="188">
        <v>1.2</v>
      </c>
      <c r="G86" s="200">
        <f t="shared" si="4"/>
        <v>7245.5999999999995</v>
      </c>
      <c r="H86" s="269">
        <f t="shared" si="5"/>
        <v>57.487499999999997</v>
      </c>
      <c r="I86" s="187">
        <f t="shared" si="6"/>
        <v>624797.1449999999</v>
      </c>
    </row>
    <row r="87" spans="1:9" ht="13.9" x14ac:dyDescent="0.4">
      <c r="A87" s="12" t="str">
        <f>Signage!A87</f>
        <v>LBL</v>
      </c>
      <c r="B87" s="12">
        <f>Signage!B87</f>
        <v>3</v>
      </c>
      <c r="C87" t="str">
        <f>Signage!C87</f>
        <v>Malcolm</v>
      </c>
      <c r="D87" s="204">
        <f>'DORC build-up'!I31</f>
        <v>0</v>
      </c>
      <c r="E87" s="197">
        <v>0</v>
      </c>
      <c r="F87" s="188">
        <v>1.2</v>
      </c>
      <c r="G87" s="200">
        <f t="shared" si="4"/>
        <v>0</v>
      </c>
      <c r="H87" s="269">
        <f t="shared" si="5"/>
        <v>57.487499999999997</v>
      </c>
      <c r="I87" s="187">
        <f t="shared" si="6"/>
        <v>0</v>
      </c>
    </row>
    <row r="88" spans="1:9" ht="13.9" x14ac:dyDescent="0.4">
      <c r="A88" s="12" t="str">
        <f>Signage!A88</f>
        <v>LBL</v>
      </c>
      <c r="B88" s="12">
        <f>Signage!B88</f>
        <v>3</v>
      </c>
      <c r="C88" t="str">
        <f>Signage!C88</f>
        <v>Malcolm to Leonora</v>
      </c>
      <c r="D88" s="204">
        <f>'DORC build-up'!I32</f>
        <v>1.5</v>
      </c>
      <c r="E88" s="197">
        <v>3232</v>
      </c>
      <c r="F88" s="188">
        <v>1.2</v>
      </c>
      <c r="G88" s="200">
        <f t="shared" si="4"/>
        <v>3878.3999999999996</v>
      </c>
      <c r="H88" s="269">
        <f t="shared" si="5"/>
        <v>57.487499999999997</v>
      </c>
      <c r="I88" s="187">
        <f t="shared" si="6"/>
        <v>334439.27999999991</v>
      </c>
    </row>
    <row r="89" spans="1:9" ht="13.9" x14ac:dyDescent="0.4">
      <c r="A89" s="12" t="str">
        <f>Signage!A89</f>
        <v>LBL</v>
      </c>
      <c r="B89" s="12">
        <f>Signage!B89</f>
        <v>3</v>
      </c>
      <c r="C89" t="str">
        <f>Signage!C89</f>
        <v>Leonora</v>
      </c>
      <c r="D89" s="204">
        <f>'DORC build-up'!I33</f>
        <v>1.5</v>
      </c>
      <c r="E89" s="197">
        <v>0</v>
      </c>
      <c r="F89" s="188">
        <v>1.2</v>
      </c>
      <c r="G89" s="200">
        <f t="shared" si="4"/>
        <v>0</v>
      </c>
      <c r="H89" s="269">
        <f t="shared" si="5"/>
        <v>57.487499999999997</v>
      </c>
      <c r="I89" s="187">
        <f t="shared" si="6"/>
        <v>0</v>
      </c>
    </row>
    <row r="90" spans="1:9" ht="13.9" x14ac:dyDescent="0.4">
      <c r="A90" s="12" t="str">
        <f>Signage!A90</f>
        <v>EBL</v>
      </c>
      <c r="B90" s="12">
        <f>Signage!B90</f>
        <v>4</v>
      </c>
      <c r="C90" t="str">
        <f>Signage!C90</f>
        <v>West Kalgoorlie West to West Kalgoorlie South</v>
      </c>
      <c r="D90" s="204">
        <f>'DORC build-up'!I34</f>
        <v>1.5</v>
      </c>
      <c r="E90" s="197">
        <v>2012</v>
      </c>
      <c r="F90" s="188">
        <v>1.2</v>
      </c>
      <c r="G90" s="200">
        <f t="shared" si="4"/>
        <v>2414.4</v>
      </c>
      <c r="H90" s="269">
        <f t="shared" si="5"/>
        <v>57.487499999999997</v>
      </c>
      <c r="I90" s="187">
        <f t="shared" si="6"/>
        <v>208196.73</v>
      </c>
    </row>
    <row r="91" spans="1:9" ht="13.9" x14ac:dyDescent="0.4">
      <c r="A91" s="12" t="str">
        <f>Signage!A91</f>
        <v>EBL</v>
      </c>
      <c r="B91" s="12">
        <f>Signage!B91</f>
        <v>4</v>
      </c>
      <c r="C91" t="str">
        <f>Signage!C91</f>
        <v>West Kalgoorlie to West Kalgoorlie South</v>
      </c>
      <c r="D91" s="204">
        <f>'DORC build-up'!I35</f>
        <v>1.5</v>
      </c>
      <c r="E91" s="197">
        <v>0</v>
      </c>
      <c r="F91" s="188">
        <v>1.2</v>
      </c>
      <c r="G91" s="200">
        <f t="shared" si="4"/>
        <v>0</v>
      </c>
      <c r="H91" s="269">
        <f t="shared" si="5"/>
        <v>57.487499999999997</v>
      </c>
      <c r="I91" s="187">
        <f t="shared" si="6"/>
        <v>0</v>
      </c>
    </row>
    <row r="92" spans="1:9" ht="13.9" x14ac:dyDescent="0.4">
      <c r="A92" s="12" t="str">
        <f>Signage!A92</f>
        <v>EBL</v>
      </c>
      <c r="B92" s="12">
        <f>Signage!B92</f>
        <v>5</v>
      </c>
      <c r="C92" t="str">
        <f>Signage!C92</f>
        <v>West Kalgoorlie South to Hampton Terminal</v>
      </c>
      <c r="D92" s="204">
        <f>'DORC build-up'!I36</f>
        <v>1.5</v>
      </c>
      <c r="E92" s="197">
        <v>1418</v>
      </c>
      <c r="F92" s="188">
        <v>1.2</v>
      </c>
      <c r="G92" s="200">
        <f t="shared" si="4"/>
        <v>1701.6</v>
      </c>
      <c r="H92" s="269">
        <f t="shared" si="5"/>
        <v>57.487499999999997</v>
      </c>
      <c r="I92" s="187">
        <f t="shared" si="6"/>
        <v>146731.095</v>
      </c>
    </row>
    <row r="93" spans="1:9" ht="13.9" x14ac:dyDescent="0.4">
      <c r="A93" s="12" t="str">
        <f>Signage!A93</f>
        <v>EBL</v>
      </c>
      <c r="B93" s="12">
        <f>Signage!B93</f>
        <v>5</v>
      </c>
      <c r="C93" t="str">
        <f>Signage!C93</f>
        <v>Hampton Terminal</v>
      </c>
      <c r="D93" s="204">
        <f>'DORC build-up'!I37</f>
        <v>1.5</v>
      </c>
      <c r="E93" s="197">
        <v>0</v>
      </c>
      <c r="F93" s="188">
        <v>1.2</v>
      </c>
      <c r="G93" s="200">
        <f t="shared" si="4"/>
        <v>0</v>
      </c>
      <c r="H93" s="269">
        <f t="shared" si="5"/>
        <v>57.487499999999997</v>
      </c>
      <c r="I93" s="187">
        <f t="shared" si="6"/>
        <v>0</v>
      </c>
    </row>
    <row r="94" spans="1:9" ht="13.9" x14ac:dyDescent="0.4">
      <c r="A94" s="12" t="str">
        <f>Signage!A94</f>
        <v>EBL</v>
      </c>
      <c r="B94" s="12">
        <f>Signage!B94</f>
        <v>5</v>
      </c>
      <c r="C94" t="str">
        <f>Signage!C94</f>
        <v>Hampton Terminal to Hampton</v>
      </c>
      <c r="D94" s="204">
        <f>'DORC build-up'!I38</f>
        <v>1.5</v>
      </c>
      <c r="E94" s="197">
        <v>0</v>
      </c>
      <c r="F94" s="188">
        <v>1.2</v>
      </c>
      <c r="G94" s="200">
        <f t="shared" si="4"/>
        <v>0</v>
      </c>
      <c r="H94" s="269">
        <f t="shared" si="5"/>
        <v>57.487499999999997</v>
      </c>
      <c r="I94" s="187">
        <f t="shared" si="6"/>
        <v>0</v>
      </c>
    </row>
    <row r="95" spans="1:9" ht="13.9" x14ac:dyDescent="0.4">
      <c r="A95" s="12" t="str">
        <f>Signage!A95</f>
        <v>EBL</v>
      </c>
      <c r="B95" s="12">
        <f>Signage!B95</f>
        <v>5</v>
      </c>
      <c r="C95" t="str">
        <f>Signage!C95</f>
        <v>Hampton</v>
      </c>
      <c r="D95" s="204">
        <f>'DORC build-up'!I39</f>
        <v>0</v>
      </c>
      <c r="E95" s="197">
        <v>0</v>
      </c>
      <c r="F95" s="188">
        <v>1.2</v>
      </c>
      <c r="G95" s="200">
        <f t="shared" si="4"/>
        <v>0</v>
      </c>
      <c r="H95" s="269">
        <f t="shared" si="5"/>
        <v>57.487499999999997</v>
      </c>
      <c r="I95" s="187">
        <f t="shared" si="6"/>
        <v>0</v>
      </c>
    </row>
    <row r="96" spans="1:9" ht="13.9" x14ac:dyDescent="0.4">
      <c r="A96" s="12" t="str">
        <f>Signage!A96</f>
        <v>EBL</v>
      </c>
      <c r="B96" s="12">
        <f>Signage!B96</f>
        <v>5</v>
      </c>
      <c r="C96" t="str">
        <f>Signage!C96</f>
        <v>Hampton to Kambalda</v>
      </c>
      <c r="D96" s="204">
        <f>'DORC build-up'!I40</f>
        <v>1.5</v>
      </c>
      <c r="E96" s="197">
        <v>4400</v>
      </c>
      <c r="F96" s="188">
        <v>1.2</v>
      </c>
      <c r="G96" s="200">
        <f t="shared" si="4"/>
        <v>5280</v>
      </c>
      <c r="H96" s="269">
        <f t="shared" si="5"/>
        <v>57.487499999999997</v>
      </c>
      <c r="I96" s="187">
        <f t="shared" si="6"/>
        <v>455301</v>
      </c>
    </row>
    <row r="97" spans="1:9" ht="13.9" x14ac:dyDescent="0.4">
      <c r="A97" s="12" t="str">
        <f>Signage!A97</f>
        <v>EBL</v>
      </c>
      <c r="B97" s="12">
        <f>Signage!B97</f>
        <v>5</v>
      </c>
      <c r="C97" t="str">
        <f>Signage!C97</f>
        <v>Kambalda to Salmon Gums</v>
      </c>
      <c r="D97" s="204">
        <f>'DORC build-up'!I41</f>
        <v>1.5</v>
      </c>
      <c r="E97" s="197">
        <v>27721</v>
      </c>
      <c r="F97" s="188">
        <v>1.2</v>
      </c>
      <c r="G97" s="200">
        <f t="shared" si="4"/>
        <v>33265.199999999997</v>
      </c>
      <c r="H97" s="269">
        <f t="shared" si="5"/>
        <v>57.487499999999997</v>
      </c>
      <c r="I97" s="187">
        <f t="shared" si="6"/>
        <v>2868499.7774999999</v>
      </c>
    </row>
    <row r="98" spans="1:9" ht="13.9" x14ac:dyDescent="0.4">
      <c r="A98" s="12" t="str">
        <f>Signage!A98</f>
        <v>EBL</v>
      </c>
      <c r="B98" s="12">
        <f>Signage!B98</f>
        <v>5</v>
      </c>
      <c r="C98" t="str">
        <f>Signage!C98</f>
        <v>Salmon Gums to Esperance</v>
      </c>
      <c r="D98" s="204">
        <f>'DORC build-up'!I42</f>
        <v>1.5</v>
      </c>
      <c r="E98" s="197">
        <v>4040</v>
      </c>
      <c r="F98" s="188">
        <v>1.2</v>
      </c>
      <c r="G98" s="200">
        <f t="shared" si="4"/>
        <v>4848</v>
      </c>
      <c r="H98" s="269">
        <f t="shared" si="5"/>
        <v>57.487499999999997</v>
      </c>
      <c r="I98" s="187">
        <f t="shared" si="6"/>
        <v>418049.1</v>
      </c>
    </row>
    <row r="99" spans="1:9" ht="13.9" x14ac:dyDescent="0.4">
      <c r="A99" s="12" t="str">
        <f>Signage!A99</f>
        <v>EBL</v>
      </c>
      <c r="B99" s="12">
        <f>Signage!B99</f>
        <v>5</v>
      </c>
      <c r="C99" t="str">
        <f>Signage!C99</f>
        <v>Esperance</v>
      </c>
      <c r="D99" s="204">
        <f>'DORC build-up'!I43</f>
        <v>0</v>
      </c>
      <c r="E99" s="197">
        <v>0</v>
      </c>
      <c r="F99" s="188">
        <v>1.2</v>
      </c>
      <c r="G99" s="200">
        <f t="shared" si="4"/>
        <v>0</v>
      </c>
      <c r="H99" s="269">
        <f t="shared" si="5"/>
        <v>57.487499999999997</v>
      </c>
      <c r="I99" s="187">
        <f t="shared" si="6"/>
        <v>0</v>
      </c>
    </row>
    <row r="100" spans="1:9" ht="13.9" x14ac:dyDescent="0.4">
      <c r="A100" s="12" t="str">
        <f>Signage!A100</f>
        <v>EBL</v>
      </c>
      <c r="B100" s="12">
        <f>Signage!B100</f>
        <v>5</v>
      </c>
      <c r="C100" t="str">
        <f>Signage!C100</f>
        <v>Esperance to Esperance Wharf</v>
      </c>
      <c r="D100" s="204">
        <f>'DORC build-up'!I44</f>
        <v>1.5</v>
      </c>
      <c r="E100" s="197">
        <v>0</v>
      </c>
      <c r="F100" s="188">
        <v>1.2</v>
      </c>
      <c r="G100" s="200">
        <f t="shared" si="4"/>
        <v>0</v>
      </c>
      <c r="H100" s="269">
        <f t="shared" si="5"/>
        <v>57.487499999999997</v>
      </c>
      <c r="I100" s="187">
        <f t="shared" si="6"/>
        <v>0</v>
      </c>
    </row>
    <row r="101" spans="1:9" ht="13.9" x14ac:dyDescent="0.4">
      <c r="A101" s="12" t="str">
        <f>Signage!A101</f>
        <v>EBL</v>
      </c>
      <c r="B101" s="12">
        <f>Signage!B101</f>
        <v>5</v>
      </c>
      <c r="C101" t="str">
        <f>Signage!C101</f>
        <v>Esperance Wharf</v>
      </c>
      <c r="D101" s="204">
        <f>'DORC build-up'!I45</f>
        <v>1.5</v>
      </c>
      <c r="E101" s="197">
        <v>0</v>
      </c>
      <c r="F101" s="188">
        <v>1.2</v>
      </c>
      <c r="G101" s="200">
        <f t="shared" si="4"/>
        <v>0</v>
      </c>
      <c r="H101" s="269">
        <f t="shared" si="5"/>
        <v>57.487499999999997</v>
      </c>
      <c r="I101" s="187">
        <f t="shared" si="6"/>
        <v>0</v>
      </c>
    </row>
    <row r="102" spans="1:9" ht="13.9" x14ac:dyDescent="0.4">
      <c r="A102" s="12" t="str">
        <f>Signage!A102</f>
        <v>EBL</v>
      </c>
      <c r="B102" s="12">
        <f>Signage!B102</f>
        <v>6</v>
      </c>
      <c r="C102" t="str">
        <f>Signage!C102</f>
        <v>Kambalda to Redmine</v>
      </c>
      <c r="D102" s="204">
        <f>'DORC build-up'!I46</f>
        <v>1.5</v>
      </c>
      <c r="E102" s="197">
        <v>4209</v>
      </c>
      <c r="F102" s="188">
        <v>1.2</v>
      </c>
      <c r="G102" s="200">
        <f t="shared" si="4"/>
        <v>5050.8</v>
      </c>
      <c r="H102" s="269">
        <f t="shared" si="5"/>
        <v>57.487499999999997</v>
      </c>
      <c r="I102" s="187">
        <f t="shared" si="6"/>
        <v>435536.79749999999</v>
      </c>
    </row>
    <row r="103" spans="1:9" ht="13.9" x14ac:dyDescent="0.4">
      <c r="A103" s="12" t="str">
        <f>Signage!A103</f>
        <v>Sidings &amp; Other</v>
      </c>
      <c r="B103" s="12">
        <f>Signage!B103</f>
        <v>7</v>
      </c>
      <c r="C103" t="str">
        <f>Signage!C103</f>
        <v>Cockburn North to Robb Jetty (SG)</v>
      </c>
      <c r="D103" s="204">
        <f>'DORC build-up'!I47</f>
        <v>1</v>
      </c>
      <c r="E103" s="197">
        <v>1080</v>
      </c>
      <c r="F103" s="188">
        <v>1.2</v>
      </c>
      <c r="G103" s="200">
        <f t="shared" si="4"/>
        <v>1296</v>
      </c>
      <c r="H103" s="269">
        <f t="shared" si="5"/>
        <v>57.487499999999997</v>
      </c>
      <c r="I103" s="187">
        <f t="shared" si="6"/>
        <v>74503.8</v>
      </c>
    </row>
    <row r="104" spans="1:9" ht="13.9" x14ac:dyDescent="0.4">
      <c r="A104" s="12" t="str">
        <f>Signage!A104</f>
        <v>CBH Sidings SG</v>
      </c>
      <c r="B104" s="12">
        <f>Signage!B104</f>
        <v>8</v>
      </c>
      <c r="C104" t="str">
        <f>Signage!C104</f>
        <v>Avon Yard</v>
      </c>
      <c r="D104" s="204">
        <f>'DORC build-up'!I48</f>
        <v>1.3</v>
      </c>
      <c r="E104" s="197">
        <v>0</v>
      </c>
      <c r="F104" s="188">
        <v>1.2</v>
      </c>
      <c r="G104" s="200">
        <f t="shared" si="4"/>
        <v>0</v>
      </c>
      <c r="H104" s="269">
        <f t="shared" si="5"/>
        <v>57.487499999999997</v>
      </c>
      <c r="I104" s="187">
        <f t="shared" si="6"/>
        <v>0</v>
      </c>
    </row>
    <row r="105" spans="1:9" ht="13.9" x14ac:dyDescent="0.4">
      <c r="A105" s="12" t="str">
        <f>Signage!A105</f>
        <v>CBH Sidings SG</v>
      </c>
      <c r="B105" s="12">
        <f>Signage!B105</f>
        <v>8</v>
      </c>
      <c r="C105" t="str">
        <f>Signage!C105</f>
        <v>Bodallin</v>
      </c>
      <c r="D105" s="204">
        <f>'DORC build-up'!I49</f>
        <v>1.4</v>
      </c>
      <c r="E105" s="197">
        <v>0</v>
      </c>
      <c r="F105" s="188">
        <v>1.2</v>
      </c>
      <c r="G105" s="200">
        <f t="shared" si="4"/>
        <v>0</v>
      </c>
      <c r="H105" s="269">
        <f t="shared" si="5"/>
        <v>57.487499999999997</v>
      </c>
      <c r="I105" s="187">
        <f t="shared" si="6"/>
        <v>0</v>
      </c>
    </row>
    <row r="106" spans="1:9" ht="13.9" x14ac:dyDescent="0.4">
      <c r="A106" s="12" t="str">
        <f>Signage!A106</f>
        <v>CBH Sidings SG</v>
      </c>
      <c r="B106" s="12">
        <f>Signage!B106</f>
        <v>8</v>
      </c>
      <c r="C106" t="str">
        <f>Signage!C106</f>
        <v>Burracoppin</v>
      </c>
      <c r="D106" s="204">
        <f>'DORC build-up'!I50</f>
        <v>1.4</v>
      </c>
      <c r="E106" s="197">
        <v>0</v>
      </c>
      <c r="F106" s="188">
        <v>1.2</v>
      </c>
      <c r="G106" s="200">
        <f t="shared" si="4"/>
        <v>0</v>
      </c>
      <c r="H106" s="269">
        <f t="shared" si="5"/>
        <v>57.487499999999997</v>
      </c>
      <c r="I106" s="187">
        <f t="shared" si="6"/>
        <v>0</v>
      </c>
    </row>
    <row r="107" spans="1:9" ht="13.9" x14ac:dyDescent="0.4">
      <c r="A107" s="12" t="str">
        <f>Signage!A107</f>
        <v>CBH Sidings SG</v>
      </c>
      <c r="B107" s="12">
        <f>Signage!B107</f>
        <v>8</v>
      </c>
      <c r="C107" t="str">
        <f>Signage!C107</f>
        <v>Carrabin</v>
      </c>
      <c r="D107" s="204">
        <f>'DORC build-up'!I51</f>
        <v>1.4</v>
      </c>
      <c r="E107" s="197">
        <v>0</v>
      </c>
      <c r="F107" s="188">
        <v>1.2</v>
      </c>
      <c r="G107" s="200">
        <f t="shared" si="4"/>
        <v>0</v>
      </c>
      <c r="H107" s="269">
        <f t="shared" si="5"/>
        <v>57.487499999999997</v>
      </c>
      <c r="I107" s="187">
        <f t="shared" si="6"/>
        <v>0</v>
      </c>
    </row>
    <row r="108" spans="1:9" ht="13.9" x14ac:dyDescent="0.4">
      <c r="A108" s="12" t="str">
        <f>Signage!A108</f>
        <v>CBH Sidings SG</v>
      </c>
      <c r="B108" s="12">
        <f>Signage!B108</f>
        <v>8</v>
      </c>
      <c r="C108" t="str">
        <f>Signage!C108</f>
        <v>Cunderdin</v>
      </c>
      <c r="D108" s="204">
        <f>'DORC build-up'!I52</f>
        <v>1.3</v>
      </c>
      <c r="E108" s="197">
        <v>0</v>
      </c>
      <c r="F108" s="188">
        <v>1.2</v>
      </c>
      <c r="G108" s="200">
        <f t="shared" si="4"/>
        <v>0</v>
      </c>
      <c r="H108" s="269">
        <f t="shared" si="5"/>
        <v>57.487499999999997</v>
      </c>
      <c r="I108" s="187">
        <f t="shared" si="6"/>
        <v>0</v>
      </c>
    </row>
    <row r="109" spans="1:9" ht="13.9" x14ac:dyDescent="0.4">
      <c r="A109" s="12" t="str">
        <f>Signage!A109</f>
        <v>CBH Sidings SG</v>
      </c>
      <c r="B109" s="12">
        <f>Signage!B109</f>
        <v>8</v>
      </c>
      <c r="C109" t="str">
        <f>Signage!C109</f>
        <v>Doodlakine</v>
      </c>
      <c r="D109" s="204">
        <f>'DORC build-up'!I53</f>
        <v>1.3</v>
      </c>
      <c r="E109" s="197">
        <v>0</v>
      </c>
      <c r="F109" s="188">
        <v>1.2</v>
      </c>
      <c r="G109" s="200">
        <f t="shared" si="4"/>
        <v>0</v>
      </c>
      <c r="H109" s="269">
        <f t="shared" si="5"/>
        <v>57.487499999999997</v>
      </c>
      <c r="I109" s="187">
        <f t="shared" si="6"/>
        <v>0</v>
      </c>
    </row>
    <row r="110" spans="1:9" ht="13.9" x14ac:dyDescent="0.4">
      <c r="A110" s="12" t="str">
        <f>Signage!A110</f>
        <v>CBH Sidings SG</v>
      </c>
      <c r="B110" s="12">
        <f>Signage!B110</f>
        <v>8</v>
      </c>
      <c r="C110" t="str">
        <f>Signage!C110</f>
        <v>Grass Patch</v>
      </c>
      <c r="D110" s="204">
        <f>'DORC build-up'!I54</f>
        <v>1.5</v>
      </c>
      <c r="E110" s="197">
        <v>0</v>
      </c>
      <c r="F110" s="188">
        <v>1.2</v>
      </c>
      <c r="G110" s="200">
        <f t="shared" si="4"/>
        <v>0</v>
      </c>
      <c r="H110" s="269">
        <f t="shared" si="5"/>
        <v>57.487499999999997</v>
      </c>
      <c r="I110" s="187">
        <f t="shared" si="6"/>
        <v>0</v>
      </c>
    </row>
    <row r="111" spans="1:9" ht="13.9" x14ac:dyDescent="0.4">
      <c r="A111" s="12" t="str">
        <f>Signage!A111</f>
        <v>CBH Sidings SG</v>
      </c>
      <c r="B111" s="12">
        <f>Signage!B111</f>
        <v>8</v>
      </c>
      <c r="C111" t="str">
        <f>Signage!C111</f>
        <v>Grass Valley</v>
      </c>
      <c r="D111" s="204">
        <f>'DORC build-up'!I55</f>
        <v>1.3</v>
      </c>
      <c r="E111" s="197">
        <v>0</v>
      </c>
      <c r="F111" s="188">
        <v>1.2</v>
      </c>
      <c r="G111" s="200">
        <f t="shared" si="4"/>
        <v>0</v>
      </c>
      <c r="H111" s="269">
        <f t="shared" si="5"/>
        <v>57.487499999999997</v>
      </c>
      <c r="I111" s="187">
        <f t="shared" si="6"/>
        <v>0</v>
      </c>
    </row>
    <row r="112" spans="1:9" ht="13.9" x14ac:dyDescent="0.4">
      <c r="A112" s="12" t="str">
        <f>Signage!A112</f>
        <v>CBH Sidings SG</v>
      </c>
      <c r="B112" s="12">
        <f>Signage!B112</f>
        <v>8</v>
      </c>
      <c r="C112" t="str">
        <f>Signage!C112</f>
        <v>Hines Hill</v>
      </c>
      <c r="D112" s="204">
        <f>'DORC build-up'!I56</f>
        <v>1.3</v>
      </c>
      <c r="E112" s="197">
        <v>0</v>
      </c>
      <c r="F112" s="188">
        <v>1.2</v>
      </c>
      <c r="G112" s="200">
        <f t="shared" si="4"/>
        <v>0</v>
      </c>
      <c r="H112" s="269">
        <f t="shared" si="5"/>
        <v>57.487499999999997</v>
      </c>
      <c r="I112" s="187">
        <f t="shared" si="6"/>
        <v>0</v>
      </c>
    </row>
    <row r="113" spans="1:9" ht="13.9" x14ac:dyDescent="0.4">
      <c r="A113" s="12" t="str">
        <f>Signage!A113</f>
        <v>CBH Sidings SG</v>
      </c>
      <c r="B113" s="12">
        <f>Signage!B113</f>
        <v>8</v>
      </c>
      <c r="C113" t="str">
        <f>Signage!C113</f>
        <v>Kellerberrin</v>
      </c>
      <c r="D113" s="204">
        <f>'DORC build-up'!I57</f>
        <v>1.3</v>
      </c>
      <c r="E113" s="197">
        <v>0</v>
      </c>
      <c r="F113" s="188">
        <v>1.2</v>
      </c>
      <c r="G113" s="200">
        <f t="shared" si="4"/>
        <v>0</v>
      </c>
      <c r="H113" s="269">
        <f t="shared" si="5"/>
        <v>57.487499999999997</v>
      </c>
      <c r="I113" s="187">
        <f t="shared" si="6"/>
        <v>0</v>
      </c>
    </row>
    <row r="114" spans="1:9" ht="13.9" x14ac:dyDescent="0.4">
      <c r="A114" s="12" t="str">
        <f>Signage!A114</f>
        <v>CBH Sidings SG</v>
      </c>
      <c r="B114" s="12">
        <f>Signage!B114</f>
        <v>8</v>
      </c>
      <c r="C114" t="str">
        <f>Signage!C114</f>
        <v>Meckering</v>
      </c>
      <c r="D114" s="204">
        <f>'DORC build-up'!I58</f>
        <v>1.3</v>
      </c>
      <c r="E114" s="197">
        <v>0</v>
      </c>
      <c r="F114" s="188">
        <v>1.2</v>
      </c>
      <c r="G114" s="200">
        <f t="shared" si="4"/>
        <v>0</v>
      </c>
      <c r="H114" s="269">
        <f t="shared" si="5"/>
        <v>57.487499999999997</v>
      </c>
      <c r="I114" s="187">
        <f t="shared" si="6"/>
        <v>0</v>
      </c>
    </row>
    <row r="115" spans="1:9" ht="13.9" x14ac:dyDescent="0.4">
      <c r="A115" s="12" t="str">
        <f>Signage!A115</f>
        <v>CBH Sidings SG</v>
      </c>
      <c r="B115" s="12">
        <f>Signage!B115</f>
        <v>8</v>
      </c>
      <c r="C115" t="str">
        <f>Signage!C115</f>
        <v>Merredin</v>
      </c>
      <c r="D115" s="204">
        <f>'DORC build-up'!I59</f>
        <v>1.3</v>
      </c>
      <c r="E115" s="197">
        <v>0</v>
      </c>
      <c r="F115" s="188">
        <v>1.2</v>
      </c>
      <c r="G115" s="200">
        <f t="shared" si="4"/>
        <v>0</v>
      </c>
      <c r="H115" s="269">
        <f t="shared" si="5"/>
        <v>57.487499999999997</v>
      </c>
      <c r="I115" s="187">
        <f t="shared" si="6"/>
        <v>0</v>
      </c>
    </row>
    <row r="116" spans="1:9" ht="13.9" x14ac:dyDescent="0.4">
      <c r="A116" s="12" t="str">
        <f>Signage!A116</f>
        <v>CBH Sidings SG</v>
      </c>
      <c r="B116" s="12">
        <f>Signage!B116</f>
        <v>8</v>
      </c>
      <c r="C116" t="str">
        <f>Signage!C116</f>
        <v>Moorine Rock</v>
      </c>
      <c r="D116" s="204">
        <f>'DORC build-up'!I60</f>
        <v>1.4</v>
      </c>
      <c r="E116" s="197">
        <v>0</v>
      </c>
      <c r="F116" s="188">
        <v>1.2</v>
      </c>
      <c r="G116" s="200">
        <f t="shared" si="4"/>
        <v>0</v>
      </c>
      <c r="H116" s="269">
        <f t="shared" si="5"/>
        <v>57.487499999999997</v>
      </c>
      <c r="I116" s="187">
        <f t="shared" si="6"/>
        <v>0</v>
      </c>
    </row>
    <row r="117" spans="1:9" ht="13.9" x14ac:dyDescent="0.4">
      <c r="A117" s="12" t="str">
        <f>Signage!A117</f>
        <v>CBH Sidings SG</v>
      </c>
      <c r="B117" s="12">
        <f>Signage!B117</f>
        <v>8</v>
      </c>
      <c r="C117" t="str">
        <f>Signage!C117</f>
        <v>Salmon Gums</v>
      </c>
      <c r="D117" s="204">
        <f>'DORC build-up'!I61</f>
        <v>1.5</v>
      </c>
      <c r="E117" s="197">
        <v>0</v>
      </c>
      <c r="F117" s="188">
        <v>1.2</v>
      </c>
      <c r="G117" s="200">
        <f t="shared" si="4"/>
        <v>0</v>
      </c>
      <c r="H117" s="269">
        <f t="shared" si="5"/>
        <v>57.487499999999997</v>
      </c>
      <c r="I117" s="187">
        <f t="shared" si="6"/>
        <v>0</v>
      </c>
    </row>
    <row r="118" spans="1:9" ht="13.9" x14ac:dyDescent="0.4">
      <c r="A118" s="12" t="str">
        <f>Signage!A118</f>
        <v>CBH Sidings SG</v>
      </c>
      <c r="B118" s="12">
        <f>Signage!B118</f>
        <v>8</v>
      </c>
      <c r="C118" t="str">
        <f>Signage!C118</f>
        <v>Southern Cross</v>
      </c>
      <c r="D118" s="204">
        <f>'DORC build-up'!I62</f>
        <v>1.4</v>
      </c>
      <c r="E118" s="197">
        <v>0</v>
      </c>
      <c r="F118" s="188">
        <v>1.2</v>
      </c>
      <c r="G118" s="200">
        <f t="shared" si="4"/>
        <v>0</v>
      </c>
      <c r="H118" s="269">
        <f t="shared" si="5"/>
        <v>57.487499999999997</v>
      </c>
      <c r="I118" s="187">
        <f t="shared" si="6"/>
        <v>0</v>
      </c>
    </row>
    <row r="119" spans="1:9" ht="13.9" x14ac:dyDescent="0.4">
      <c r="A119" s="12" t="str">
        <f>Signage!A119</f>
        <v>CBH Sidings SG</v>
      </c>
      <c r="B119" s="12">
        <f>Signage!B119</f>
        <v>8</v>
      </c>
      <c r="C119" t="str">
        <f>Signage!C119</f>
        <v>Tammin</v>
      </c>
      <c r="D119" s="204">
        <f>'DORC build-up'!I63</f>
        <v>1.3</v>
      </c>
      <c r="E119" s="197">
        <v>0</v>
      </c>
      <c r="F119" s="188">
        <v>1.2</v>
      </c>
      <c r="G119" s="200">
        <f t="shared" si="4"/>
        <v>0</v>
      </c>
      <c r="H119" s="269">
        <f t="shared" si="5"/>
        <v>57.487499999999997</v>
      </c>
      <c r="I119" s="187">
        <f t="shared" si="6"/>
        <v>0</v>
      </c>
    </row>
    <row r="120" spans="1:9" ht="13.9" x14ac:dyDescent="0.4">
      <c r="A120" s="12" t="str">
        <f>Signage!A120</f>
        <v>Sidings &amp; Other</v>
      </c>
      <c r="B120" s="12">
        <f>Signage!B120</f>
        <v>9</v>
      </c>
      <c r="C120" t="str">
        <f>Signage!C120</f>
        <v>Esperance Industrial Road</v>
      </c>
      <c r="D120" s="204">
        <f>'DORC build-up'!I64</f>
        <v>1.5</v>
      </c>
      <c r="E120" s="197">
        <v>0</v>
      </c>
      <c r="F120" s="188">
        <v>1.2</v>
      </c>
      <c r="G120" s="200">
        <f t="shared" si="4"/>
        <v>0</v>
      </c>
      <c r="H120" s="269">
        <f t="shared" si="5"/>
        <v>57.487499999999997</v>
      </c>
      <c r="I120" s="187">
        <f t="shared" si="6"/>
        <v>0</v>
      </c>
    </row>
    <row r="121" spans="1:9" ht="13.9" x14ac:dyDescent="0.4">
      <c r="A121" s="12" t="str">
        <f>Signage!A121</f>
        <v>Sidings &amp; Other</v>
      </c>
      <c r="B121" s="12">
        <f>Signage!B121</f>
        <v>9</v>
      </c>
      <c r="C121" t="str">
        <f>Signage!C121</f>
        <v>West Kalgoorlie Industrial Road</v>
      </c>
      <c r="D121" s="204">
        <f>'DORC build-up'!I65</f>
        <v>1.4</v>
      </c>
      <c r="E121" s="197">
        <v>0</v>
      </c>
      <c r="F121" s="188">
        <v>1.2</v>
      </c>
      <c r="G121" s="200">
        <f t="shared" si="4"/>
        <v>0</v>
      </c>
      <c r="H121" s="269">
        <f t="shared" si="5"/>
        <v>57.487499999999997</v>
      </c>
      <c r="I121" s="187">
        <f t="shared" si="6"/>
        <v>0</v>
      </c>
    </row>
    <row r="122" spans="1:9" ht="13.9" x14ac:dyDescent="0.4">
      <c r="A122" s="12" t="str">
        <f>Signage!A122</f>
        <v>Sidings &amp; Other</v>
      </c>
      <c r="B122" s="12">
        <f>Signage!B122</f>
        <v>9</v>
      </c>
      <c r="C122" t="str">
        <f>Signage!C122</f>
        <v>Kewdale North Grid</v>
      </c>
      <c r="D122" s="204">
        <f>'DORC build-up'!I66</f>
        <v>1</v>
      </c>
      <c r="E122" s="197">
        <v>0</v>
      </c>
      <c r="F122" s="188">
        <v>1.2</v>
      </c>
      <c r="G122" s="200">
        <f t="shared" si="4"/>
        <v>0</v>
      </c>
      <c r="H122" s="269">
        <f t="shared" si="5"/>
        <v>57.487499999999997</v>
      </c>
      <c r="I122" s="187">
        <f t="shared" si="6"/>
        <v>0</v>
      </c>
    </row>
    <row r="123" spans="1:9" ht="13.9" x14ac:dyDescent="0.4">
      <c r="A123" s="12" t="str">
        <f>Signage!A123</f>
        <v>Sidings &amp; Other</v>
      </c>
      <c r="B123" s="12">
        <f>Signage!B123</f>
        <v>9</v>
      </c>
      <c r="C123" t="str">
        <f>Signage!C123</f>
        <v>Kewdale BP Loading Depot</v>
      </c>
      <c r="D123" s="204">
        <f>'DORC build-up'!I67</f>
        <v>1</v>
      </c>
      <c r="E123" s="197">
        <v>0</v>
      </c>
      <c r="F123" s="188">
        <v>1.2</v>
      </c>
      <c r="G123" s="200">
        <f t="shared" si="4"/>
        <v>0</v>
      </c>
      <c r="H123" s="269">
        <f t="shared" si="5"/>
        <v>57.487499999999997</v>
      </c>
      <c r="I123" s="187">
        <f t="shared" si="6"/>
        <v>0</v>
      </c>
    </row>
    <row r="124" spans="1:9" ht="13.9" x14ac:dyDescent="0.4">
      <c r="A124" s="12" t="str">
        <f>Signage!A124</f>
        <v>SWM</v>
      </c>
      <c r="B124" s="12">
        <f>Signage!B124</f>
        <v>10</v>
      </c>
      <c r="C124" t="str">
        <f>Signage!C124</f>
        <v>Kwinana</v>
      </c>
      <c r="D124" s="204">
        <f>'DORC build-up'!I68</f>
        <v>0</v>
      </c>
      <c r="E124" s="197">
        <v>0</v>
      </c>
      <c r="F124" s="188">
        <v>1.2</v>
      </c>
      <c r="G124" s="200">
        <f t="shared" si="4"/>
        <v>0</v>
      </c>
      <c r="H124" s="269">
        <f t="shared" si="5"/>
        <v>57.487499999999997</v>
      </c>
      <c r="I124" s="187">
        <f t="shared" si="6"/>
        <v>0</v>
      </c>
    </row>
    <row r="125" spans="1:9" ht="13.9" x14ac:dyDescent="0.4">
      <c r="A125" s="12" t="str">
        <f>Signage!A125</f>
        <v>SWM</v>
      </c>
      <c r="B125" s="12">
        <f>Signage!B125</f>
        <v>10</v>
      </c>
      <c r="C125" t="str">
        <f>Signage!C125</f>
        <v>Kwinana to Mundijong Junction</v>
      </c>
      <c r="D125" s="204">
        <f>'DORC build-up'!I69</f>
        <v>1.2</v>
      </c>
      <c r="E125" s="197">
        <v>16202</v>
      </c>
      <c r="F125" s="188">
        <v>1.2</v>
      </c>
      <c r="G125" s="200">
        <f t="shared" si="4"/>
        <v>19442.399999999998</v>
      </c>
      <c r="H125" s="269">
        <f t="shared" si="5"/>
        <v>57.487499999999997</v>
      </c>
      <c r="I125" s="187">
        <f t="shared" si="6"/>
        <v>1341233.9639999997</v>
      </c>
    </row>
    <row r="126" spans="1:9" ht="13.9" x14ac:dyDescent="0.4">
      <c r="A126" s="12" t="str">
        <f>Signage!A126</f>
        <v>SWM</v>
      </c>
      <c r="B126" s="12">
        <f>Signage!B126</f>
        <v>11</v>
      </c>
      <c r="C126" t="str">
        <f>Signage!C126</f>
        <v>Mundijong Junction to Pinjarra</v>
      </c>
      <c r="D126" s="204">
        <f>'DORC build-up'!I70</f>
        <v>1.2</v>
      </c>
      <c r="E126" s="197">
        <v>7850</v>
      </c>
      <c r="F126" s="188">
        <v>1.2</v>
      </c>
      <c r="G126" s="200">
        <f t="shared" si="4"/>
        <v>9420</v>
      </c>
      <c r="H126" s="269">
        <f t="shared" si="5"/>
        <v>57.487499999999997</v>
      </c>
      <c r="I126" s="187">
        <f t="shared" si="6"/>
        <v>649838.69999999995</v>
      </c>
    </row>
    <row r="127" spans="1:9" ht="13.9" x14ac:dyDescent="0.4">
      <c r="A127" s="12" t="str">
        <f>Signage!A127</f>
        <v>SWM</v>
      </c>
      <c r="B127" s="12">
        <f>Signage!B127</f>
        <v>11</v>
      </c>
      <c r="C127" t="str">
        <f>Signage!C127</f>
        <v>Pinjarra to Pinjarra South</v>
      </c>
      <c r="D127" s="204">
        <f>'DORC build-up'!I71</f>
        <v>1.2</v>
      </c>
      <c r="E127" s="197">
        <v>230</v>
      </c>
      <c r="F127" s="188">
        <v>1.2</v>
      </c>
      <c r="G127" s="200">
        <f t="shared" si="4"/>
        <v>276</v>
      </c>
      <c r="H127" s="269">
        <f t="shared" si="5"/>
        <v>57.487499999999997</v>
      </c>
      <c r="I127" s="187">
        <f t="shared" si="6"/>
        <v>19039.859999999997</v>
      </c>
    </row>
    <row r="128" spans="1:9" ht="13.9" x14ac:dyDescent="0.4">
      <c r="A128" s="12" t="str">
        <f>Signage!A128</f>
        <v>SWM</v>
      </c>
      <c r="B128" s="12">
        <f>Signage!B128</f>
        <v>11</v>
      </c>
      <c r="C128" t="str">
        <f>Signage!C128</f>
        <v>Pinjarra South to Wagerup North</v>
      </c>
      <c r="D128" s="204">
        <f>'DORC build-up'!I72</f>
        <v>1.2</v>
      </c>
      <c r="E128" s="197">
        <v>1141</v>
      </c>
      <c r="F128" s="188">
        <v>1.2</v>
      </c>
      <c r="G128" s="200">
        <f t="shared" si="4"/>
        <v>1369.2</v>
      </c>
      <c r="H128" s="269">
        <f t="shared" si="5"/>
        <v>57.487499999999997</v>
      </c>
      <c r="I128" s="187">
        <f t="shared" si="6"/>
        <v>94454.261999999988</v>
      </c>
    </row>
    <row r="129" spans="1:9" ht="13.9" x14ac:dyDescent="0.4">
      <c r="A129" s="12" t="str">
        <f>Signage!A129</f>
        <v>SWM</v>
      </c>
      <c r="B129" s="12">
        <f>Signage!B129</f>
        <v>11</v>
      </c>
      <c r="C129" t="str">
        <f>Signage!C129</f>
        <v>Wagerup North to Wagerup South</v>
      </c>
      <c r="D129" s="204">
        <f>'DORC build-up'!I73</f>
        <v>1.2</v>
      </c>
      <c r="E129" s="197">
        <v>40</v>
      </c>
      <c r="F129" s="188">
        <v>1.2</v>
      </c>
      <c r="G129" s="200">
        <f t="shared" si="4"/>
        <v>48</v>
      </c>
      <c r="H129" s="269">
        <f t="shared" si="5"/>
        <v>57.487499999999997</v>
      </c>
      <c r="I129" s="187">
        <f t="shared" si="6"/>
        <v>3311.2799999999993</v>
      </c>
    </row>
    <row r="130" spans="1:9" ht="13.9" x14ac:dyDescent="0.4">
      <c r="A130" s="12" t="str">
        <f>Signage!A130</f>
        <v>SWM</v>
      </c>
      <c r="B130" s="12">
        <f>Signage!B130</f>
        <v>11</v>
      </c>
      <c r="C130" t="str">
        <f>Signage!C130</f>
        <v>Wagerup South to Brunswick North</v>
      </c>
      <c r="D130" s="204">
        <f>'DORC build-up'!I74</f>
        <v>1.2</v>
      </c>
      <c r="E130" s="197">
        <v>3651</v>
      </c>
      <c r="F130" s="188">
        <v>1.2</v>
      </c>
      <c r="G130" s="200">
        <f t="shared" si="4"/>
        <v>4381.2</v>
      </c>
      <c r="H130" s="269">
        <f t="shared" si="5"/>
        <v>57.487499999999997</v>
      </c>
      <c r="I130" s="187">
        <f t="shared" si="6"/>
        <v>302237.08199999999</v>
      </c>
    </row>
    <row r="131" spans="1:9" ht="13.9" x14ac:dyDescent="0.4">
      <c r="A131" s="12" t="str">
        <f>Signage!A131</f>
        <v>SWM</v>
      </c>
      <c r="B131" s="12">
        <f>Signage!B131</f>
        <v>11</v>
      </c>
      <c r="C131" t="str">
        <f>Signage!C131</f>
        <v>Brunswick North to Brunswick Junction</v>
      </c>
      <c r="D131" s="204">
        <f>'DORC build-up'!I75</f>
        <v>1.2</v>
      </c>
      <c r="E131" s="197">
        <v>930</v>
      </c>
      <c r="F131" s="188">
        <v>1.2</v>
      </c>
      <c r="G131" s="200">
        <f t="shared" si="4"/>
        <v>1116</v>
      </c>
      <c r="H131" s="269">
        <f t="shared" si="5"/>
        <v>57.487499999999997</v>
      </c>
      <c r="I131" s="187">
        <f t="shared" si="6"/>
        <v>76987.259999999995</v>
      </c>
    </row>
    <row r="132" spans="1:9" ht="13.9" x14ac:dyDescent="0.4">
      <c r="A132" s="12" t="str">
        <f>Signage!A132</f>
        <v>SWM</v>
      </c>
      <c r="B132" s="12">
        <f>Signage!B132</f>
        <v>11</v>
      </c>
      <c r="C132" t="str">
        <f>Signage!C132</f>
        <v>Brunswick Junction</v>
      </c>
      <c r="D132" s="204">
        <f>'DORC build-up'!I76</f>
        <v>0</v>
      </c>
      <c r="E132" s="197">
        <v>0</v>
      </c>
      <c r="F132" s="188">
        <v>1.2</v>
      </c>
      <c r="G132" s="200">
        <f t="shared" si="4"/>
        <v>0</v>
      </c>
      <c r="H132" s="269">
        <f t="shared" si="5"/>
        <v>57.487499999999997</v>
      </c>
      <c r="I132" s="187">
        <f t="shared" si="6"/>
        <v>0</v>
      </c>
    </row>
    <row r="133" spans="1:9" ht="13.9" x14ac:dyDescent="0.4">
      <c r="A133" s="12" t="str">
        <f>Signage!A133</f>
        <v>SWM</v>
      </c>
      <c r="B133" s="12">
        <f>Signage!B133</f>
        <v>11</v>
      </c>
      <c r="C133" t="str">
        <f>Signage!C133</f>
        <v>Brunswick Junction to Picton Junction</v>
      </c>
      <c r="D133" s="204">
        <f>'DORC build-up'!I77</f>
        <v>1.2</v>
      </c>
      <c r="E133" s="197">
        <v>2280</v>
      </c>
      <c r="F133" s="188">
        <v>1.2</v>
      </c>
      <c r="G133" s="200">
        <f t="shared" si="4"/>
        <v>2736</v>
      </c>
      <c r="H133" s="269">
        <f t="shared" si="5"/>
        <v>57.487499999999997</v>
      </c>
      <c r="I133" s="187">
        <f t="shared" si="6"/>
        <v>188742.96</v>
      </c>
    </row>
    <row r="134" spans="1:9" ht="13.9" x14ac:dyDescent="0.4">
      <c r="A134" s="12" t="str">
        <f>Signage!A134</f>
        <v>Sidings &amp; Other</v>
      </c>
      <c r="B134" s="12">
        <f>Signage!B134</f>
        <v>12</v>
      </c>
      <c r="C134" t="str">
        <f>Signage!C134</f>
        <v>Cockburn North to Robb Jetty (NG)</v>
      </c>
      <c r="D134" s="204">
        <f>'DORC build-up'!I78</f>
        <v>1</v>
      </c>
      <c r="E134" s="197">
        <v>1870</v>
      </c>
      <c r="F134" s="188">
        <v>1.2</v>
      </c>
      <c r="G134" s="200">
        <f t="shared" ref="G134:G197" si="7">E134*F134</f>
        <v>2244</v>
      </c>
      <c r="H134" s="269">
        <f t="shared" ref="H134:H197" si="8">$H$14</f>
        <v>57.487499999999997</v>
      </c>
      <c r="I134" s="187">
        <f t="shared" ref="I134:I197" si="9">G134*H134*D134</f>
        <v>129001.95</v>
      </c>
    </row>
    <row r="135" spans="1:9" ht="13.9" x14ac:dyDescent="0.4">
      <c r="A135" s="12" t="str">
        <f>Signage!A135</f>
        <v>Non-operational</v>
      </c>
      <c r="B135" s="12">
        <f>Signage!B135</f>
        <v>13</v>
      </c>
      <c r="C135" t="str">
        <f>Signage!C135</f>
        <v>Picton Junction to Greenbushes</v>
      </c>
      <c r="D135" s="204">
        <f>'DORC build-up'!I79</f>
        <v>1.2</v>
      </c>
      <c r="E135" s="197">
        <v>0</v>
      </c>
      <c r="F135" s="188">
        <v>1.2</v>
      </c>
      <c r="G135" s="200">
        <f t="shared" si="7"/>
        <v>0</v>
      </c>
      <c r="H135" s="269">
        <f t="shared" si="8"/>
        <v>57.487499999999997</v>
      </c>
      <c r="I135" s="187">
        <f t="shared" si="9"/>
        <v>0</v>
      </c>
    </row>
    <row r="136" spans="1:9" ht="13.9" x14ac:dyDescent="0.4">
      <c r="A136" s="12" t="str">
        <f>Signage!A136</f>
        <v>Non-operational</v>
      </c>
      <c r="B136" s="12">
        <f>Signage!B136</f>
        <v>13</v>
      </c>
      <c r="C136" t="str">
        <f>Signage!C136</f>
        <v>Greenbushes to Lambert</v>
      </c>
      <c r="D136" s="204">
        <f>'DORC build-up'!I80</f>
        <v>1.2</v>
      </c>
      <c r="E136" s="197">
        <v>0</v>
      </c>
      <c r="F136" s="188">
        <v>1.2</v>
      </c>
      <c r="G136" s="200">
        <f t="shared" si="7"/>
        <v>0</v>
      </c>
      <c r="H136" s="269">
        <f t="shared" si="8"/>
        <v>57.487499999999997</v>
      </c>
      <c r="I136" s="187">
        <f t="shared" si="9"/>
        <v>0</v>
      </c>
    </row>
    <row r="137" spans="1:9" ht="13.9" x14ac:dyDescent="0.4">
      <c r="A137" s="12" t="str">
        <f>Signage!A137</f>
        <v>Non-operational</v>
      </c>
      <c r="B137" s="12">
        <f>Signage!B137</f>
        <v>14</v>
      </c>
      <c r="C137" t="str">
        <f>Signage!C137</f>
        <v>Boyanup to Capel</v>
      </c>
      <c r="D137" s="204">
        <f>'DORC build-up'!I81</f>
        <v>1.2</v>
      </c>
      <c r="E137" s="197">
        <v>0</v>
      </c>
      <c r="F137" s="188">
        <v>1.2</v>
      </c>
      <c r="G137" s="200">
        <f t="shared" si="7"/>
        <v>0</v>
      </c>
      <c r="H137" s="269">
        <f t="shared" si="8"/>
        <v>57.487499999999997</v>
      </c>
      <c r="I137" s="187">
        <f t="shared" si="9"/>
        <v>0</v>
      </c>
    </row>
    <row r="138" spans="1:9" ht="13.9" x14ac:dyDescent="0.4">
      <c r="A138" s="12" t="str">
        <f>Signage!A138</f>
        <v>SWM</v>
      </c>
      <c r="B138" s="12">
        <f>Signage!B138</f>
        <v>15</v>
      </c>
      <c r="C138" t="str">
        <f>Signage!C138</f>
        <v>Picton Junction to Picton East</v>
      </c>
      <c r="D138" s="204">
        <f>'DORC build-up'!I82</f>
        <v>1.2</v>
      </c>
      <c r="E138" s="197">
        <v>0</v>
      </c>
      <c r="F138" s="188">
        <v>1.2</v>
      </c>
      <c r="G138" s="200">
        <f t="shared" si="7"/>
        <v>0</v>
      </c>
      <c r="H138" s="269">
        <f t="shared" si="8"/>
        <v>57.487499999999997</v>
      </c>
      <c r="I138" s="187">
        <f t="shared" si="9"/>
        <v>0</v>
      </c>
    </row>
    <row r="139" spans="1:9" ht="13.9" x14ac:dyDescent="0.4">
      <c r="A139" s="12" t="str">
        <f>Signage!A139</f>
        <v>SWM</v>
      </c>
      <c r="B139" s="12">
        <f>Signage!B139</f>
        <v>16</v>
      </c>
      <c r="C139" t="str">
        <f>Signage!C139</f>
        <v>Picton Junction to Bunbury Inner Harbour</v>
      </c>
      <c r="D139" s="204">
        <f>'DORC build-up'!I83</f>
        <v>1.2</v>
      </c>
      <c r="E139" s="197">
        <v>720</v>
      </c>
      <c r="F139" s="188">
        <v>1.2</v>
      </c>
      <c r="G139" s="200">
        <f t="shared" si="7"/>
        <v>864</v>
      </c>
      <c r="H139" s="269">
        <f t="shared" si="8"/>
        <v>57.487499999999997</v>
      </c>
      <c r="I139" s="187">
        <f t="shared" si="9"/>
        <v>59603.039999999994</v>
      </c>
    </row>
    <row r="140" spans="1:9" ht="13.9" x14ac:dyDescent="0.4">
      <c r="A140" s="12" t="str">
        <f>Signage!A140</f>
        <v>SWM</v>
      </c>
      <c r="B140" s="12">
        <f>Signage!B140</f>
        <v>17</v>
      </c>
      <c r="C140" t="str">
        <f>Signage!C140</f>
        <v>Picton Junction to Picton Container Terminal</v>
      </c>
      <c r="D140" s="204">
        <f>'DORC build-up'!I84</f>
        <v>1.2</v>
      </c>
      <c r="E140" s="197">
        <v>0</v>
      </c>
      <c r="F140" s="188">
        <v>1.2</v>
      </c>
      <c r="G140" s="200">
        <f t="shared" si="7"/>
        <v>0</v>
      </c>
      <c r="H140" s="269">
        <f t="shared" si="8"/>
        <v>57.487499999999997</v>
      </c>
      <c r="I140" s="187">
        <f t="shared" si="9"/>
        <v>0</v>
      </c>
    </row>
    <row r="141" spans="1:9" ht="13.9" x14ac:dyDescent="0.4">
      <c r="A141" s="12" t="str">
        <f>Signage!A141</f>
        <v>SWM</v>
      </c>
      <c r="B141" s="12">
        <f>Signage!B141</f>
        <v>17</v>
      </c>
      <c r="C141" t="str">
        <f>Signage!C141</f>
        <v>Picton Container Terminal to Bunbury Terminal</v>
      </c>
      <c r="D141" s="204">
        <f>'DORC build-up'!I85</f>
        <v>1.2</v>
      </c>
      <c r="E141" s="197">
        <v>400</v>
      </c>
      <c r="F141" s="188">
        <v>1.2</v>
      </c>
      <c r="G141" s="200">
        <f t="shared" si="7"/>
        <v>480</v>
      </c>
      <c r="H141" s="269">
        <f t="shared" si="8"/>
        <v>57.487499999999997</v>
      </c>
      <c r="I141" s="187">
        <f t="shared" si="9"/>
        <v>33112.799999999996</v>
      </c>
    </row>
    <row r="142" spans="1:9" ht="13.9" x14ac:dyDescent="0.4">
      <c r="A142" s="12" t="str">
        <f>Signage!A142</f>
        <v>SWM</v>
      </c>
      <c r="B142" s="12">
        <f>Signage!B142</f>
        <v>18</v>
      </c>
      <c r="C142" t="str">
        <f>Signage!C142</f>
        <v>Pinjarra to Alumina Junction</v>
      </c>
      <c r="D142" s="204">
        <f>'DORC build-up'!I86</f>
        <v>1.2</v>
      </c>
      <c r="E142" s="197">
        <v>0</v>
      </c>
      <c r="F142" s="188">
        <v>1.2</v>
      </c>
      <c r="G142" s="200">
        <f t="shared" si="7"/>
        <v>0</v>
      </c>
      <c r="H142" s="269">
        <f t="shared" si="8"/>
        <v>57.487499999999997</v>
      </c>
      <c r="I142" s="187">
        <f t="shared" si="9"/>
        <v>0</v>
      </c>
    </row>
    <row r="143" spans="1:9" ht="13.9" x14ac:dyDescent="0.4">
      <c r="A143" s="12" t="str">
        <f>Signage!A143</f>
        <v>SWM</v>
      </c>
      <c r="B143" s="12">
        <f>Signage!B143</f>
        <v>19</v>
      </c>
      <c r="C143" t="str">
        <f>Signage!C143</f>
        <v>Alumina Junction to Pinjarra South</v>
      </c>
      <c r="D143" s="204">
        <f>'DORC build-up'!I87</f>
        <v>1.2</v>
      </c>
      <c r="E143" s="197">
        <v>0</v>
      </c>
      <c r="F143" s="188">
        <v>1.2</v>
      </c>
      <c r="G143" s="200">
        <f t="shared" si="7"/>
        <v>0</v>
      </c>
      <c r="H143" s="269">
        <f t="shared" si="8"/>
        <v>57.487499999999997</v>
      </c>
      <c r="I143" s="187">
        <f t="shared" si="9"/>
        <v>0</v>
      </c>
    </row>
    <row r="144" spans="1:9" ht="13.9" x14ac:dyDescent="0.4">
      <c r="A144" s="12" t="str">
        <f>Signage!A144</f>
        <v>Collie</v>
      </c>
      <c r="B144" s="12">
        <f>Signage!B144</f>
        <v>20</v>
      </c>
      <c r="C144" t="str">
        <f>Signage!C144</f>
        <v>Brunswick Junction to Brunswick East</v>
      </c>
      <c r="D144" s="204">
        <f>'DORC build-up'!I88</f>
        <v>1.2</v>
      </c>
      <c r="E144" s="197">
        <v>490</v>
      </c>
      <c r="F144" s="188">
        <v>1.2</v>
      </c>
      <c r="G144" s="200">
        <f t="shared" si="7"/>
        <v>588</v>
      </c>
      <c r="H144" s="269">
        <f t="shared" si="8"/>
        <v>57.487499999999997</v>
      </c>
      <c r="I144" s="187">
        <f t="shared" si="9"/>
        <v>40563.18</v>
      </c>
    </row>
    <row r="145" spans="1:9" ht="13.9" x14ac:dyDescent="0.4">
      <c r="A145" s="12" t="str">
        <f>Signage!A145</f>
        <v>Collie</v>
      </c>
      <c r="B145" s="12">
        <f>Signage!B145</f>
        <v>20</v>
      </c>
      <c r="C145" t="str">
        <f>Signage!C145</f>
        <v>Brunswick East to Worsley</v>
      </c>
      <c r="D145" s="204">
        <f>'DORC build-up'!I89</f>
        <v>1.2</v>
      </c>
      <c r="E145" s="197">
        <v>12642</v>
      </c>
      <c r="F145" s="188">
        <v>1.2</v>
      </c>
      <c r="G145" s="200">
        <f t="shared" si="7"/>
        <v>15170.4</v>
      </c>
      <c r="H145" s="269">
        <f t="shared" si="8"/>
        <v>57.487499999999997</v>
      </c>
      <c r="I145" s="187">
        <f t="shared" si="9"/>
        <v>1046530.0439999998</v>
      </c>
    </row>
    <row r="146" spans="1:9" ht="13.9" x14ac:dyDescent="0.4">
      <c r="A146" s="12" t="str">
        <f>Signage!A146</f>
        <v>Collie</v>
      </c>
      <c r="B146" s="12">
        <f>Signage!B146</f>
        <v>20</v>
      </c>
      <c r="C146" t="str">
        <f>Signage!C146</f>
        <v>Worsley to Worsley East</v>
      </c>
      <c r="D146" s="204">
        <f>'DORC build-up'!I90</f>
        <v>1.2</v>
      </c>
      <c r="E146" s="197">
        <v>509</v>
      </c>
      <c r="F146" s="188">
        <v>1.2</v>
      </c>
      <c r="G146" s="200">
        <f t="shared" si="7"/>
        <v>610.79999999999995</v>
      </c>
      <c r="H146" s="269">
        <f t="shared" si="8"/>
        <v>57.487499999999997</v>
      </c>
      <c r="I146" s="187">
        <f t="shared" si="9"/>
        <v>42136.037999999993</v>
      </c>
    </row>
    <row r="147" spans="1:9" ht="13.9" x14ac:dyDescent="0.4">
      <c r="A147" s="12" t="str">
        <f>Signage!A147</f>
        <v>Collie</v>
      </c>
      <c r="B147" s="12">
        <f>Signage!B147</f>
        <v>20</v>
      </c>
      <c r="C147" t="str">
        <f>Signage!C147</f>
        <v>Worsley East to Ewington Junction</v>
      </c>
      <c r="D147" s="204">
        <f>'DORC build-up'!I91</f>
        <v>1.2</v>
      </c>
      <c r="E147" s="197">
        <v>11691</v>
      </c>
      <c r="F147" s="188">
        <v>1.2</v>
      </c>
      <c r="G147" s="200">
        <f t="shared" si="7"/>
        <v>14029.199999999999</v>
      </c>
      <c r="H147" s="269">
        <f t="shared" si="8"/>
        <v>57.487499999999997</v>
      </c>
      <c r="I147" s="187">
        <f t="shared" si="9"/>
        <v>967804.36199999985</v>
      </c>
    </row>
    <row r="148" spans="1:9" ht="13.9" x14ac:dyDescent="0.4">
      <c r="A148" s="12" t="str">
        <f>Signage!A148</f>
        <v>Collie</v>
      </c>
      <c r="B148" s="12">
        <f>Signage!B148</f>
        <v>20</v>
      </c>
      <c r="C148" t="str">
        <f>Signage!C148</f>
        <v>Ewington Junction to Premier</v>
      </c>
      <c r="D148" s="204">
        <f>'DORC build-up'!I92</f>
        <v>1.2</v>
      </c>
      <c r="E148" s="197">
        <v>0</v>
      </c>
      <c r="F148" s="188">
        <v>1.2</v>
      </c>
      <c r="G148" s="200">
        <f t="shared" si="7"/>
        <v>0</v>
      </c>
      <c r="H148" s="269">
        <f t="shared" si="8"/>
        <v>57.487499999999997</v>
      </c>
      <c r="I148" s="187">
        <f t="shared" si="9"/>
        <v>0</v>
      </c>
    </row>
    <row r="149" spans="1:9" ht="13.9" x14ac:dyDescent="0.4">
      <c r="A149" s="12" t="str">
        <f>Signage!A149</f>
        <v>Collie</v>
      </c>
      <c r="B149" s="12">
        <f>Signage!B149</f>
        <v>21</v>
      </c>
      <c r="C149" t="str">
        <f>Signage!C149</f>
        <v>Brunswick North to Brunswick East</v>
      </c>
      <c r="D149" s="204">
        <f>'DORC build-up'!I93</f>
        <v>1.2</v>
      </c>
      <c r="E149" s="197">
        <v>760</v>
      </c>
      <c r="F149" s="188">
        <v>1.2</v>
      </c>
      <c r="G149" s="200">
        <f t="shared" si="7"/>
        <v>912</v>
      </c>
      <c r="H149" s="269">
        <f t="shared" si="8"/>
        <v>57.487499999999997</v>
      </c>
      <c r="I149" s="187">
        <f t="shared" si="9"/>
        <v>62914.319999999992</v>
      </c>
    </row>
    <row r="150" spans="1:9" ht="13.9" x14ac:dyDescent="0.4">
      <c r="A150" s="12" t="str">
        <f>Signage!A150</f>
        <v>Collie</v>
      </c>
      <c r="B150" s="12">
        <f>Signage!B150</f>
        <v>22</v>
      </c>
      <c r="C150" t="str">
        <f>Signage!C150</f>
        <v>Worsley to Hamilton</v>
      </c>
      <c r="D150" s="204">
        <f>'DORC build-up'!I94</f>
        <v>1.2</v>
      </c>
      <c r="E150" s="197">
        <v>6295</v>
      </c>
      <c r="F150" s="188">
        <v>1.2</v>
      </c>
      <c r="G150" s="200">
        <f t="shared" si="7"/>
        <v>7554</v>
      </c>
      <c r="H150" s="269">
        <f t="shared" si="8"/>
        <v>57.487499999999997</v>
      </c>
      <c r="I150" s="187">
        <f t="shared" si="9"/>
        <v>521112.68999999994</v>
      </c>
    </row>
    <row r="151" spans="1:9" ht="13.9" x14ac:dyDescent="0.4">
      <c r="A151" s="12" t="str">
        <f>Signage!A151</f>
        <v>Collie</v>
      </c>
      <c r="B151" s="12">
        <f>Signage!B151</f>
        <v>22</v>
      </c>
      <c r="C151" t="str">
        <f>Signage!C151</f>
        <v>Worsley East to Worsley North</v>
      </c>
      <c r="D151" s="204">
        <f>'DORC build-up'!I95</f>
        <v>1.2</v>
      </c>
      <c r="E151" s="197">
        <v>0</v>
      </c>
      <c r="F151" s="188">
        <v>1.2</v>
      </c>
      <c r="G151" s="200">
        <f t="shared" si="7"/>
        <v>0</v>
      </c>
      <c r="H151" s="269">
        <f t="shared" si="8"/>
        <v>57.487499999999997</v>
      </c>
      <c r="I151" s="187">
        <f t="shared" si="9"/>
        <v>0</v>
      </c>
    </row>
    <row r="152" spans="1:9" ht="13.9" x14ac:dyDescent="0.4">
      <c r="A152" s="12" t="str">
        <f>Signage!A152</f>
        <v>GSR</v>
      </c>
      <c r="B152" s="12">
        <f>Signage!B152</f>
        <v>23</v>
      </c>
      <c r="C152" t="str">
        <f>Signage!C152</f>
        <v>Avon Yard to York</v>
      </c>
      <c r="D152" s="204">
        <f>'DORC build-up'!I96</f>
        <v>1.3</v>
      </c>
      <c r="E152" s="197">
        <v>15729</v>
      </c>
      <c r="F152" s="188">
        <v>1.2</v>
      </c>
      <c r="G152" s="200">
        <f t="shared" si="7"/>
        <v>18874.8</v>
      </c>
      <c r="H152" s="269">
        <f t="shared" si="8"/>
        <v>57.487499999999997</v>
      </c>
      <c r="I152" s="187">
        <f t="shared" si="9"/>
        <v>1410584.5844999999</v>
      </c>
    </row>
    <row r="153" spans="1:9" ht="13.9" x14ac:dyDescent="0.4">
      <c r="A153" s="12" t="str">
        <f>Signage!A153</f>
        <v>GSR</v>
      </c>
      <c r="B153" s="12">
        <f>Signage!B153</f>
        <v>23</v>
      </c>
      <c r="C153" t="str">
        <f>Signage!C153</f>
        <v>York to Brookton</v>
      </c>
      <c r="D153" s="204">
        <f>'DORC build-up'!I97</f>
        <v>1.3</v>
      </c>
      <c r="E153" s="197">
        <v>19491</v>
      </c>
      <c r="F153" s="188">
        <v>1.2</v>
      </c>
      <c r="G153" s="200">
        <f t="shared" si="7"/>
        <v>23389.200000000001</v>
      </c>
      <c r="H153" s="269">
        <f t="shared" si="8"/>
        <v>57.487499999999997</v>
      </c>
      <c r="I153" s="187">
        <f t="shared" si="9"/>
        <v>1747962.6255000001</v>
      </c>
    </row>
    <row r="154" spans="1:9" ht="13.9" x14ac:dyDescent="0.4">
      <c r="A154" s="12" t="str">
        <f>Signage!A154</f>
        <v>GSR</v>
      </c>
      <c r="B154" s="12">
        <f>Signage!B154</f>
        <v>23</v>
      </c>
      <c r="C154" t="str">
        <f>Signage!C154</f>
        <v>Brookton to Narrogin</v>
      </c>
      <c r="D154" s="204">
        <f>'DORC build-up'!I98</f>
        <v>1.3</v>
      </c>
      <c r="E154" s="197">
        <v>10296</v>
      </c>
      <c r="F154" s="188">
        <v>1.2</v>
      </c>
      <c r="G154" s="200">
        <f t="shared" si="7"/>
        <v>12355.199999999999</v>
      </c>
      <c r="H154" s="269">
        <f t="shared" si="8"/>
        <v>57.487499999999997</v>
      </c>
      <c r="I154" s="187">
        <f t="shared" si="9"/>
        <v>923350.42799999996</v>
      </c>
    </row>
    <row r="155" spans="1:9" ht="13.9" x14ac:dyDescent="0.4">
      <c r="A155" s="12" t="str">
        <f>Signage!A155</f>
        <v>GSR</v>
      </c>
      <c r="B155" s="12">
        <f>Signage!B155</f>
        <v>23</v>
      </c>
      <c r="C155" t="str">
        <f>Signage!C155</f>
        <v>Narrogin to Wagin</v>
      </c>
      <c r="D155" s="204">
        <f>'DORC build-up'!I99</f>
        <v>1.3</v>
      </c>
      <c r="E155" s="197">
        <v>7014</v>
      </c>
      <c r="F155" s="188">
        <v>1.2</v>
      </c>
      <c r="G155" s="200">
        <f t="shared" si="7"/>
        <v>8416.7999999999993</v>
      </c>
      <c r="H155" s="269">
        <f t="shared" si="8"/>
        <v>57.487499999999997</v>
      </c>
      <c r="I155" s="187">
        <f t="shared" si="9"/>
        <v>629019.02699999989</v>
      </c>
    </row>
    <row r="156" spans="1:9" ht="13.9" x14ac:dyDescent="0.4">
      <c r="A156" s="12" t="str">
        <f>Signage!A156</f>
        <v>GSR</v>
      </c>
      <c r="B156" s="12">
        <f>Signage!B156</f>
        <v>23</v>
      </c>
      <c r="C156" t="str">
        <f>Signage!C156</f>
        <v>Wagin to Wagin South</v>
      </c>
      <c r="D156" s="204">
        <f>'DORC build-up'!I100</f>
        <v>1.3</v>
      </c>
      <c r="E156" s="197">
        <v>0</v>
      </c>
      <c r="F156" s="188">
        <v>1.2</v>
      </c>
      <c r="G156" s="200">
        <f t="shared" si="7"/>
        <v>0</v>
      </c>
      <c r="H156" s="269">
        <f t="shared" si="8"/>
        <v>57.487499999999997</v>
      </c>
      <c r="I156" s="187">
        <f t="shared" si="9"/>
        <v>0</v>
      </c>
    </row>
    <row r="157" spans="1:9" ht="13.9" x14ac:dyDescent="0.4">
      <c r="A157" s="12" t="str">
        <f>Signage!A157</f>
        <v>GSR</v>
      </c>
      <c r="B157" s="12">
        <f>Signage!B157</f>
        <v>23</v>
      </c>
      <c r="C157" t="str">
        <f>Signage!C157</f>
        <v>Wagin South to Katanning</v>
      </c>
      <c r="D157" s="204">
        <f>'DORC build-up'!I101</f>
        <v>1.3</v>
      </c>
      <c r="E157" s="197">
        <v>2542</v>
      </c>
      <c r="F157" s="188">
        <v>1.2</v>
      </c>
      <c r="G157" s="200">
        <f t="shared" si="7"/>
        <v>3050.4</v>
      </c>
      <c r="H157" s="269">
        <f t="shared" si="8"/>
        <v>57.487499999999997</v>
      </c>
      <c r="I157" s="187">
        <f t="shared" si="9"/>
        <v>227967.83100000001</v>
      </c>
    </row>
    <row r="158" spans="1:9" ht="13.9" x14ac:dyDescent="0.4">
      <c r="A158" s="12" t="str">
        <f>Signage!A158</f>
        <v>GSR</v>
      </c>
      <c r="B158" s="12">
        <f>Signage!B158</f>
        <v>23</v>
      </c>
      <c r="C158" t="str">
        <f>Signage!C158</f>
        <v>Katanning to Tambellup</v>
      </c>
      <c r="D158" s="204">
        <f>'DORC build-up'!I102</f>
        <v>1.3</v>
      </c>
      <c r="E158" s="197">
        <v>520</v>
      </c>
      <c r="F158" s="188">
        <v>1.2</v>
      </c>
      <c r="G158" s="200">
        <f t="shared" si="7"/>
        <v>624</v>
      </c>
      <c r="H158" s="269">
        <f t="shared" si="8"/>
        <v>57.487499999999997</v>
      </c>
      <c r="I158" s="187">
        <f t="shared" si="9"/>
        <v>46633.86</v>
      </c>
    </row>
    <row r="159" spans="1:9" ht="13.9" x14ac:dyDescent="0.4">
      <c r="A159" s="12" t="str">
        <f>Signage!A159</f>
        <v>GSR</v>
      </c>
      <c r="B159" s="12">
        <f>Signage!B159</f>
        <v>23</v>
      </c>
      <c r="C159" t="str">
        <f>Signage!C159</f>
        <v>Tambellup to Redmond</v>
      </c>
      <c r="D159" s="204">
        <f>'DORC build-up'!I103</f>
        <v>1.3</v>
      </c>
      <c r="E159" s="197">
        <v>17180</v>
      </c>
      <c r="F159" s="188">
        <v>1.2</v>
      </c>
      <c r="G159" s="200">
        <f t="shared" si="7"/>
        <v>20616</v>
      </c>
      <c r="H159" s="269">
        <f t="shared" si="8"/>
        <v>57.487499999999997</v>
      </c>
      <c r="I159" s="187">
        <f t="shared" si="9"/>
        <v>1540710.9900000002</v>
      </c>
    </row>
    <row r="160" spans="1:9" ht="13.9" x14ac:dyDescent="0.4">
      <c r="A160" s="12" t="str">
        <f>Signage!A160</f>
        <v>GSR</v>
      </c>
      <c r="B160" s="12">
        <f>Signage!B160</f>
        <v>23</v>
      </c>
      <c r="C160" t="str">
        <f>Signage!C160</f>
        <v>Redmond to Albany</v>
      </c>
      <c r="D160" s="204">
        <f>'DORC build-up'!I104</f>
        <v>1.3</v>
      </c>
      <c r="E160" s="197">
        <v>2528</v>
      </c>
      <c r="F160" s="188">
        <v>1.2</v>
      </c>
      <c r="G160" s="200">
        <f t="shared" si="7"/>
        <v>3033.6</v>
      </c>
      <c r="H160" s="269">
        <f t="shared" si="8"/>
        <v>57.487499999999997</v>
      </c>
      <c r="I160" s="187">
        <f t="shared" si="9"/>
        <v>226712.304</v>
      </c>
    </row>
    <row r="161" spans="1:9" ht="13.9" x14ac:dyDescent="0.4">
      <c r="A161" s="12" t="str">
        <f>Signage!A161</f>
        <v>Sidings &amp; Other</v>
      </c>
      <c r="B161" s="12">
        <f>Signage!B161</f>
        <v>23</v>
      </c>
      <c r="C161" t="str">
        <f>Signage!C161</f>
        <v>Redmond to Mirrambeena</v>
      </c>
      <c r="D161" s="204">
        <f>'DORC build-up'!I105</f>
        <v>1.3</v>
      </c>
      <c r="E161" s="197">
        <v>1180</v>
      </c>
      <c r="F161" s="188">
        <v>1.2</v>
      </c>
      <c r="G161" s="200">
        <f t="shared" si="7"/>
        <v>1416</v>
      </c>
      <c r="H161" s="269">
        <f t="shared" si="8"/>
        <v>57.487499999999997</v>
      </c>
      <c r="I161" s="187">
        <f t="shared" si="9"/>
        <v>105822.99</v>
      </c>
    </row>
    <row r="162" spans="1:9" ht="13.9" x14ac:dyDescent="0.4">
      <c r="A162" s="12" t="str">
        <f>Signage!A162</f>
        <v>Non-operational</v>
      </c>
      <c r="B162" s="12">
        <f>Signage!B162</f>
        <v>24</v>
      </c>
      <c r="C162" t="str">
        <f>Signage!C162</f>
        <v>York to Quairading</v>
      </c>
      <c r="D162" s="204">
        <f>'DORC build-up'!I106</f>
        <v>1.3</v>
      </c>
      <c r="E162" s="197">
        <v>0</v>
      </c>
      <c r="F162" s="188">
        <v>1.2</v>
      </c>
      <c r="G162" s="200">
        <f t="shared" si="7"/>
        <v>0</v>
      </c>
      <c r="H162" s="269">
        <f t="shared" si="8"/>
        <v>57.487499999999997</v>
      </c>
      <c r="I162" s="187">
        <f t="shared" si="9"/>
        <v>0</v>
      </c>
    </row>
    <row r="163" spans="1:9" ht="13.9" x14ac:dyDescent="0.4">
      <c r="A163" s="12" t="str">
        <f>Signage!A163</f>
        <v>Non-operational</v>
      </c>
      <c r="B163" s="12">
        <f>Signage!B163</f>
        <v>25</v>
      </c>
      <c r="C163" t="str">
        <f>Signage!C163</f>
        <v>Narrogin to West Merredin</v>
      </c>
      <c r="D163" s="204">
        <f>'DORC build-up'!I107</f>
        <v>1.3</v>
      </c>
      <c r="E163" s="197">
        <v>0</v>
      </c>
      <c r="F163" s="188">
        <v>1.2</v>
      </c>
      <c r="G163" s="200">
        <f t="shared" si="7"/>
        <v>0</v>
      </c>
      <c r="H163" s="269">
        <f t="shared" si="8"/>
        <v>57.487499999999997</v>
      </c>
      <c r="I163" s="187">
        <f t="shared" si="9"/>
        <v>0</v>
      </c>
    </row>
    <row r="164" spans="1:9" ht="13.9" x14ac:dyDescent="0.4">
      <c r="A164" s="12" t="str">
        <f>Signage!A164</f>
        <v>Non-operational</v>
      </c>
      <c r="B164" s="12">
        <f>Signage!B164</f>
        <v>26</v>
      </c>
      <c r="C164" t="str">
        <f>Signage!C164</f>
        <v>Yilliminning to Kulin</v>
      </c>
      <c r="D164" s="204">
        <f>'DORC build-up'!I108</f>
        <v>1.3</v>
      </c>
      <c r="E164" s="197">
        <v>0</v>
      </c>
      <c r="F164" s="188">
        <v>1.2</v>
      </c>
      <c r="G164" s="200">
        <f t="shared" si="7"/>
        <v>0</v>
      </c>
      <c r="H164" s="269">
        <f t="shared" si="8"/>
        <v>57.487499999999997</v>
      </c>
      <c r="I164" s="187">
        <f t="shared" si="9"/>
        <v>0</v>
      </c>
    </row>
    <row r="165" spans="1:9" ht="13.9" x14ac:dyDescent="0.4">
      <c r="A165" s="12" t="str">
        <f>Signage!A165</f>
        <v>Lakes</v>
      </c>
      <c r="B165" s="12">
        <f>Signage!B165</f>
        <v>27</v>
      </c>
      <c r="C165" t="str">
        <f>Signage!C165</f>
        <v>Wagin to Lake Grace</v>
      </c>
      <c r="D165" s="204">
        <f>'DORC build-up'!I109</f>
        <v>1.3</v>
      </c>
      <c r="E165" s="197">
        <v>8272</v>
      </c>
      <c r="F165" s="188">
        <v>1.2</v>
      </c>
      <c r="G165" s="200">
        <f t="shared" si="7"/>
        <v>9926.4</v>
      </c>
      <c r="H165" s="269">
        <f t="shared" si="8"/>
        <v>57.487499999999997</v>
      </c>
      <c r="I165" s="187">
        <f t="shared" si="9"/>
        <v>741837.0959999999</v>
      </c>
    </row>
    <row r="166" spans="1:9" ht="13.9" x14ac:dyDescent="0.4">
      <c r="A166" s="12" t="str">
        <f>Signage!A166</f>
        <v>Lakes</v>
      </c>
      <c r="B166" s="12">
        <f>Signage!B166</f>
        <v>27</v>
      </c>
      <c r="C166" t="str">
        <f>Signage!C166</f>
        <v>Lake Grace to Newdegate</v>
      </c>
      <c r="D166" s="204">
        <f>'DORC build-up'!I110</f>
        <v>1.3</v>
      </c>
      <c r="E166" s="197">
        <v>760</v>
      </c>
      <c r="F166" s="188">
        <v>1.2</v>
      </c>
      <c r="G166" s="200">
        <f t="shared" si="7"/>
        <v>912</v>
      </c>
      <c r="H166" s="269">
        <f t="shared" si="8"/>
        <v>57.487499999999997</v>
      </c>
      <c r="I166" s="187">
        <f t="shared" si="9"/>
        <v>68157.180000000008</v>
      </c>
    </row>
    <row r="167" spans="1:9" ht="13.9" x14ac:dyDescent="0.4">
      <c r="A167" s="12" t="str">
        <f>Signage!A167</f>
        <v>Lakes</v>
      </c>
      <c r="B167" s="12">
        <f>Signage!B167</f>
        <v>27</v>
      </c>
      <c r="C167" t="str">
        <f>Signage!C167</f>
        <v>Wagin East to Wagin South</v>
      </c>
      <c r="D167" s="204">
        <f>'DORC build-up'!I111</f>
        <v>1.3</v>
      </c>
      <c r="E167" s="197">
        <v>0</v>
      </c>
      <c r="F167" s="188">
        <v>1.2</v>
      </c>
      <c r="G167" s="200">
        <f t="shared" si="7"/>
        <v>0</v>
      </c>
      <c r="H167" s="269">
        <f t="shared" si="8"/>
        <v>57.487499999999997</v>
      </c>
      <c r="I167" s="187">
        <f t="shared" si="9"/>
        <v>0</v>
      </c>
    </row>
    <row r="168" spans="1:9" ht="13.9" x14ac:dyDescent="0.4">
      <c r="A168" s="12" t="str">
        <f>Signage!A168</f>
        <v>Lakes</v>
      </c>
      <c r="B168" s="12">
        <f>Signage!B168</f>
        <v>28</v>
      </c>
      <c r="C168" t="str">
        <f>Signage!C168</f>
        <v>Lake Grace to Hyden</v>
      </c>
      <c r="D168" s="204">
        <f>'DORC build-up'!I112</f>
        <v>1.3</v>
      </c>
      <c r="E168" s="197">
        <v>2737</v>
      </c>
      <c r="F168" s="188">
        <v>1.2</v>
      </c>
      <c r="G168" s="200">
        <f t="shared" si="7"/>
        <v>3284.4</v>
      </c>
      <c r="H168" s="269">
        <f t="shared" si="8"/>
        <v>57.487499999999997</v>
      </c>
      <c r="I168" s="187">
        <f t="shared" si="9"/>
        <v>245455.52850000001</v>
      </c>
    </row>
    <row r="169" spans="1:9" ht="13.9" x14ac:dyDescent="0.4">
      <c r="A169" s="12" t="str">
        <f>Signage!A169</f>
        <v>Non-operational</v>
      </c>
      <c r="B169" s="12">
        <f>Signage!B169</f>
        <v>29</v>
      </c>
      <c r="C169" t="str">
        <f>Signage!C169</f>
        <v>Katanning to Nyabing</v>
      </c>
      <c r="D169" s="204">
        <f>'DORC build-up'!I113</f>
        <v>1.3</v>
      </c>
      <c r="E169" s="197">
        <v>0</v>
      </c>
      <c r="F169" s="188">
        <v>1.2</v>
      </c>
      <c r="G169" s="200">
        <f t="shared" si="7"/>
        <v>0</v>
      </c>
      <c r="H169" s="269">
        <f t="shared" si="8"/>
        <v>57.487499999999997</v>
      </c>
      <c r="I169" s="187">
        <f t="shared" si="9"/>
        <v>0</v>
      </c>
    </row>
    <row r="170" spans="1:9" ht="13.9" x14ac:dyDescent="0.4">
      <c r="A170" s="12" t="str">
        <f>Signage!A170</f>
        <v>Non-operational</v>
      </c>
      <c r="B170" s="12">
        <f>Signage!B170</f>
        <v>30</v>
      </c>
      <c r="C170" t="str">
        <f>Signage!C170</f>
        <v>Katanning East to Katanning South</v>
      </c>
      <c r="D170" s="204">
        <f>'DORC build-up'!I114</f>
        <v>0</v>
      </c>
      <c r="E170" s="197">
        <v>0</v>
      </c>
      <c r="F170" s="188">
        <v>1.2</v>
      </c>
      <c r="G170" s="200">
        <f t="shared" si="7"/>
        <v>0</v>
      </c>
      <c r="H170" s="269">
        <f t="shared" si="8"/>
        <v>57.487499999999997</v>
      </c>
      <c r="I170" s="187">
        <f t="shared" si="9"/>
        <v>0</v>
      </c>
    </row>
    <row r="171" spans="1:9" ht="13.9" x14ac:dyDescent="0.4">
      <c r="A171" s="12" t="str">
        <f>Signage!A171</f>
        <v>Non-operational</v>
      </c>
      <c r="B171" s="12">
        <f>Signage!B171</f>
        <v>31</v>
      </c>
      <c r="C171" t="str">
        <f>Signage!C171</f>
        <v>Tambellup to Gnowangerup</v>
      </c>
      <c r="D171" s="204">
        <f>'DORC build-up'!I115</f>
        <v>1.3</v>
      </c>
      <c r="E171" s="197">
        <v>0</v>
      </c>
      <c r="F171" s="188">
        <v>1.2</v>
      </c>
      <c r="G171" s="200">
        <f t="shared" si="7"/>
        <v>0</v>
      </c>
      <c r="H171" s="269">
        <f t="shared" si="8"/>
        <v>57.487499999999997</v>
      </c>
      <c r="I171" s="187">
        <f t="shared" si="9"/>
        <v>0</v>
      </c>
    </row>
    <row r="172" spans="1:9" ht="13.9" x14ac:dyDescent="0.4">
      <c r="A172" s="12" t="str">
        <f>Signage!A172</f>
        <v>Non-operational</v>
      </c>
      <c r="B172" s="12">
        <f>Signage!B172</f>
        <v>32</v>
      </c>
      <c r="C172" t="str">
        <f>Signage!C172</f>
        <v>West Merredin to Kondinin</v>
      </c>
      <c r="D172" s="204">
        <f>'DORC build-up'!I116</f>
        <v>1.3</v>
      </c>
      <c r="E172" s="197">
        <v>0</v>
      </c>
      <c r="F172" s="188">
        <v>1.2</v>
      </c>
      <c r="G172" s="200">
        <f t="shared" si="7"/>
        <v>0</v>
      </c>
      <c r="H172" s="269">
        <f t="shared" si="8"/>
        <v>57.487499999999997</v>
      </c>
      <c r="I172" s="187">
        <f t="shared" si="9"/>
        <v>0</v>
      </c>
    </row>
    <row r="173" spans="1:9" ht="13.9" x14ac:dyDescent="0.4">
      <c r="A173" s="12" t="str">
        <f>Signage!A173</f>
        <v>Non-operational</v>
      </c>
      <c r="B173" s="12">
        <f>Signage!B173</f>
        <v>33</v>
      </c>
      <c r="C173" t="str">
        <f>Signage!C173</f>
        <v>West Merredin to Trayning</v>
      </c>
      <c r="D173" s="204">
        <f>'DORC build-up'!I117</f>
        <v>1.2</v>
      </c>
      <c r="E173" s="197">
        <v>0</v>
      </c>
      <c r="F173" s="188">
        <v>1.2</v>
      </c>
      <c r="G173" s="200">
        <f t="shared" si="7"/>
        <v>0</v>
      </c>
      <c r="H173" s="269">
        <f t="shared" si="8"/>
        <v>57.487499999999997</v>
      </c>
      <c r="I173" s="187">
        <f t="shared" si="9"/>
        <v>0</v>
      </c>
    </row>
    <row r="174" spans="1:9" ht="13.9" x14ac:dyDescent="0.4">
      <c r="A174" s="12" t="str">
        <f>Signage!A174</f>
        <v>Central</v>
      </c>
      <c r="B174" s="12">
        <f>Signage!B174</f>
        <v>34</v>
      </c>
      <c r="C174" t="str">
        <f>Signage!C174</f>
        <v>Avon Yard to Goomalling</v>
      </c>
      <c r="D174" s="204">
        <f>'DORC build-up'!I118</f>
        <v>1.2</v>
      </c>
      <c r="E174" s="197">
        <v>9681</v>
      </c>
      <c r="F174" s="188">
        <v>1.2</v>
      </c>
      <c r="G174" s="200">
        <f t="shared" si="7"/>
        <v>11617.199999999999</v>
      </c>
      <c r="H174" s="269">
        <f t="shared" si="8"/>
        <v>57.487499999999997</v>
      </c>
      <c r="I174" s="187">
        <f t="shared" si="9"/>
        <v>801412.5419999999</v>
      </c>
    </row>
    <row r="175" spans="1:9" ht="13.9" x14ac:dyDescent="0.4">
      <c r="A175" s="12" t="str">
        <f>Signage!A175</f>
        <v>Central</v>
      </c>
      <c r="B175" s="12">
        <f>Signage!B175</f>
        <v>34</v>
      </c>
      <c r="C175" t="str">
        <f>Signage!C175</f>
        <v>Goomalling to McLevie</v>
      </c>
      <c r="D175" s="204">
        <f>'DORC build-up'!I119</f>
        <v>1.2</v>
      </c>
      <c r="E175" s="197">
        <v>13201</v>
      </c>
      <c r="F175" s="188">
        <v>1.2</v>
      </c>
      <c r="G175" s="200">
        <f t="shared" si="7"/>
        <v>15841.199999999999</v>
      </c>
      <c r="H175" s="269">
        <f t="shared" si="8"/>
        <v>57.487499999999997</v>
      </c>
      <c r="I175" s="187">
        <f t="shared" si="9"/>
        <v>1092805.1819999998</v>
      </c>
    </row>
    <row r="176" spans="1:9" ht="13.9" x14ac:dyDescent="0.4">
      <c r="A176" s="12" t="str">
        <f>Signage!A176</f>
        <v>Central</v>
      </c>
      <c r="B176" s="12">
        <f>Signage!B176</f>
        <v>35</v>
      </c>
      <c r="C176" t="str">
        <f>Signage!C176</f>
        <v>Goomalling to Amery</v>
      </c>
      <c r="D176" s="204">
        <f>'DORC build-up'!I120</f>
        <v>1.2</v>
      </c>
      <c r="E176" s="197">
        <v>9098</v>
      </c>
      <c r="F176" s="188">
        <v>1.2</v>
      </c>
      <c r="G176" s="200">
        <f t="shared" si="7"/>
        <v>10917.6</v>
      </c>
      <c r="H176" s="269">
        <f t="shared" si="8"/>
        <v>57.487499999999997</v>
      </c>
      <c r="I176" s="187">
        <f t="shared" si="9"/>
        <v>753150.63600000006</v>
      </c>
    </row>
    <row r="177" spans="1:9" ht="13.9" x14ac:dyDescent="0.4">
      <c r="A177" s="12" t="str">
        <f>Signage!A177</f>
        <v>Central</v>
      </c>
      <c r="B177" s="12">
        <f>Signage!B177</f>
        <v>35</v>
      </c>
      <c r="C177" t="str">
        <f>Signage!C177</f>
        <v>Amery to Mukinbudin</v>
      </c>
      <c r="D177" s="204">
        <f>'DORC build-up'!I121</f>
        <v>1.2</v>
      </c>
      <c r="E177" s="197">
        <v>7190</v>
      </c>
      <c r="F177" s="188">
        <v>1.2</v>
      </c>
      <c r="G177" s="200">
        <f t="shared" si="7"/>
        <v>8628</v>
      </c>
      <c r="H177" s="269">
        <f t="shared" si="8"/>
        <v>57.487499999999997</v>
      </c>
      <c r="I177" s="187">
        <f t="shared" si="9"/>
        <v>595202.57999999996</v>
      </c>
    </row>
    <row r="178" spans="1:9" ht="13.9" x14ac:dyDescent="0.4">
      <c r="A178" s="12" t="str">
        <f>Signage!A178</f>
        <v>Central</v>
      </c>
      <c r="B178" s="12">
        <f>Signage!B178</f>
        <v>36</v>
      </c>
      <c r="C178" t="str">
        <f>Signage!C178</f>
        <v>Amery to Burakin</v>
      </c>
      <c r="D178" s="204">
        <f>'DORC build-up'!I122</f>
        <v>1.2</v>
      </c>
      <c r="E178" s="197">
        <v>2757</v>
      </c>
      <c r="F178" s="188">
        <v>1.2</v>
      </c>
      <c r="G178" s="200">
        <f t="shared" si="7"/>
        <v>3308.4</v>
      </c>
      <c r="H178" s="269">
        <f t="shared" si="8"/>
        <v>57.487499999999997</v>
      </c>
      <c r="I178" s="187">
        <f t="shared" si="9"/>
        <v>228229.97399999999</v>
      </c>
    </row>
    <row r="179" spans="1:9" ht="13.9" x14ac:dyDescent="0.4">
      <c r="A179" s="12" t="str">
        <f>Signage!A179</f>
        <v>Central</v>
      </c>
      <c r="B179" s="12">
        <f>Signage!B179</f>
        <v>36</v>
      </c>
      <c r="C179" t="str">
        <f>Signage!C179</f>
        <v>Burakin to Kalannie</v>
      </c>
      <c r="D179" s="204">
        <f>'DORC build-up'!I123</f>
        <v>1.2</v>
      </c>
      <c r="E179" s="197">
        <v>150</v>
      </c>
      <c r="F179" s="188">
        <v>1.2</v>
      </c>
      <c r="G179" s="200">
        <f t="shared" si="7"/>
        <v>180</v>
      </c>
      <c r="H179" s="269">
        <f t="shared" si="8"/>
        <v>57.487499999999997</v>
      </c>
      <c r="I179" s="187">
        <f t="shared" si="9"/>
        <v>12417.3</v>
      </c>
    </row>
    <row r="180" spans="1:9" ht="13.9" x14ac:dyDescent="0.4">
      <c r="A180" s="12" t="str">
        <f>Signage!A180</f>
        <v>Central</v>
      </c>
      <c r="B180" s="12">
        <f>Signage!B180</f>
        <v>37</v>
      </c>
      <c r="C180" t="str">
        <f>Signage!C180</f>
        <v>Burakin to Beacon</v>
      </c>
      <c r="D180" s="204">
        <f>'DORC build-up'!I124</f>
        <v>1.2</v>
      </c>
      <c r="E180" s="197">
        <v>0</v>
      </c>
      <c r="F180" s="188">
        <v>1.2</v>
      </c>
      <c r="G180" s="200">
        <f t="shared" si="7"/>
        <v>0</v>
      </c>
      <c r="H180" s="269">
        <f t="shared" si="8"/>
        <v>57.487499999999997</v>
      </c>
      <c r="I180" s="187">
        <f t="shared" si="9"/>
        <v>0</v>
      </c>
    </row>
    <row r="181" spans="1:9" ht="13.9" x14ac:dyDescent="0.4">
      <c r="A181" s="12" t="str">
        <f>Signage!A181</f>
        <v>MR</v>
      </c>
      <c r="B181" s="12">
        <f>Signage!B181</f>
        <v>38</v>
      </c>
      <c r="C181" t="str">
        <f>Signage!C181</f>
        <v>Millendon Junction to Watheroo</v>
      </c>
      <c r="D181" s="204">
        <f>'DORC build-up'!I125</f>
        <v>1.3</v>
      </c>
      <c r="E181" s="197">
        <v>23681</v>
      </c>
      <c r="F181" s="188">
        <v>1.2</v>
      </c>
      <c r="G181" s="200">
        <f t="shared" si="7"/>
        <v>28417.200000000001</v>
      </c>
      <c r="H181" s="269">
        <f t="shared" si="8"/>
        <v>57.487499999999997</v>
      </c>
      <c r="I181" s="187">
        <f t="shared" si="9"/>
        <v>2123723.9205</v>
      </c>
    </row>
    <row r="182" spans="1:9" ht="13.9" x14ac:dyDescent="0.4">
      <c r="A182" s="12" t="str">
        <f>Signage!A182</f>
        <v>MR</v>
      </c>
      <c r="B182" s="12">
        <f>Signage!B182</f>
        <v>38</v>
      </c>
      <c r="C182" t="str">
        <f>Signage!C182</f>
        <v>Watheroo to Marchagee</v>
      </c>
      <c r="D182" s="204">
        <f>'DORC build-up'!I126</f>
        <v>1.3</v>
      </c>
      <c r="E182" s="197">
        <v>630</v>
      </c>
      <c r="F182" s="188">
        <v>1.2</v>
      </c>
      <c r="G182" s="200">
        <f t="shared" si="7"/>
        <v>756</v>
      </c>
      <c r="H182" s="269">
        <f t="shared" si="8"/>
        <v>57.487499999999997</v>
      </c>
      <c r="I182" s="187">
        <f t="shared" si="9"/>
        <v>56498.714999999997</v>
      </c>
    </row>
    <row r="183" spans="1:9" ht="13.9" x14ac:dyDescent="0.4">
      <c r="A183" s="12" t="str">
        <f>Signage!A183</f>
        <v>MR</v>
      </c>
      <c r="B183" s="12">
        <f>Signage!B183</f>
        <v>38</v>
      </c>
      <c r="C183" t="str">
        <f>Signage!C183</f>
        <v>Marchagee to Dongara</v>
      </c>
      <c r="D183" s="204">
        <f>'DORC build-up'!I127</f>
        <v>1.3</v>
      </c>
      <c r="E183" s="197">
        <v>18167</v>
      </c>
      <c r="F183" s="188">
        <v>1.2</v>
      </c>
      <c r="G183" s="200">
        <f t="shared" si="7"/>
        <v>21800.399999999998</v>
      </c>
      <c r="H183" s="269">
        <f t="shared" si="8"/>
        <v>57.487499999999997</v>
      </c>
      <c r="I183" s="187">
        <f t="shared" si="9"/>
        <v>1629225.6435</v>
      </c>
    </row>
    <row r="184" spans="1:9" ht="13.9" x14ac:dyDescent="0.4">
      <c r="A184" s="12" t="str">
        <f>Signage!A184</f>
        <v>MR</v>
      </c>
      <c r="B184" s="12">
        <f>Signage!B184</f>
        <v>38</v>
      </c>
      <c r="C184" t="str">
        <f>Signage!C184</f>
        <v>Dongara to Narngulu</v>
      </c>
      <c r="D184" s="204">
        <f>'DORC build-up'!I128</f>
        <v>1.3</v>
      </c>
      <c r="E184" s="197">
        <v>10601</v>
      </c>
      <c r="F184" s="188">
        <v>1.2</v>
      </c>
      <c r="G184" s="200">
        <f t="shared" si="7"/>
        <v>12721.199999999999</v>
      </c>
      <c r="H184" s="269">
        <f t="shared" si="8"/>
        <v>57.487499999999997</v>
      </c>
      <c r="I184" s="187">
        <f t="shared" si="9"/>
        <v>950702.98049999983</v>
      </c>
    </row>
    <row r="185" spans="1:9" ht="13.9" x14ac:dyDescent="0.4">
      <c r="A185" s="12" t="str">
        <f>Signage!A185</f>
        <v>MR</v>
      </c>
      <c r="B185" s="12">
        <f>Signage!B185</f>
        <v>38</v>
      </c>
      <c r="C185" t="str">
        <f>Signage!C185</f>
        <v>Narngulu to Geraldton</v>
      </c>
      <c r="D185" s="204">
        <f>'DORC build-up'!I129</f>
        <v>1.3</v>
      </c>
      <c r="E185" s="197">
        <v>880</v>
      </c>
      <c r="F185" s="188">
        <v>1.2</v>
      </c>
      <c r="G185" s="200">
        <f t="shared" si="7"/>
        <v>1056</v>
      </c>
      <c r="H185" s="269">
        <f t="shared" si="8"/>
        <v>57.487499999999997</v>
      </c>
      <c r="I185" s="187">
        <f t="shared" si="9"/>
        <v>78918.84</v>
      </c>
    </row>
    <row r="186" spans="1:9" ht="13.9" x14ac:dyDescent="0.4">
      <c r="A186" s="12" t="str">
        <f>Signage!A186</f>
        <v>MR</v>
      </c>
      <c r="B186" s="12">
        <f>Signage!B186</f>
        <v>39</v>
      </c>
      <c r="C186" t="str">
        <f>Signage!C186</f>
        <v>Dongara to Eneabba South</v>
      </c>
      <c r="D186" s="204">
        <f>'DORC build-up'!I130</f>
        <v>1.3</v>
      </c>
      <c r="E186" s="197">
        <v>0</v>
      </c>
      <c r="F186" s="188">
        <v>1.2</v>
      </c>
      <c r="G186" s="200">
        <f t="shared" si="7"/>
        <v>0</v>
      </c>
      <c r="H186" s="269">
        <f t="shared" si="8"/>
        <v>57.487499999999997</v>
      </c>
      <c r="I186" s="187">
        <f t="shared" si="9"/>
        <v>0</v>
      </c>
    </row>
    <row r="187" spans="1:9" ht="13.9" x14ac:dyDescent="0.4">
      <c r="A187" s="12" t="str">
        <f>Signage!A187</f>
        <v>Midwest</v>
      </c>
      <c r="B187" s="12">
        <f>Signage!B187</f>
        <v>40</v>
      </c>
      <c r="C187" t="str">
        <f>Signage!C187</f>
        <v>Narngulu to Narngulu East</v>
      </c>
      <c r="D187" s="204">
        <f>'DORC build-up'!I131</f>
        <v>1.3</v>
      </c>
      <c r="E187" s="197">
        <v>0</v>
      </c>
      <c r="F187" s="188">
        <v>1.2</v>
      </c>
      <c r="G187" s="200">
        <f t="shared" si="7"/>
        <v>0</v>
      </c>
      <c r="H187" s="269">
        <f t="shared" si="8"/>
        <v>57.487499999999997</v>
      </c>
      <c r="I187" s="187">
        <f t="shared" si="9"/>
        <v>0</v>
      </c>
    </row>
    <row r="188" spans="1:9" ht="13.9" x14ac:dyDescent="0.4">
      <c r="A188" s="12" t="str">
        <f>Signage!A188</f>
        <v>Midwest</v>
      </c>
      <c r="B188" s="12">
        <f>Signage!B188</f>
        <v>40</v>
      </c>
      <c r="C188" t="str">
        <f>Signage!C188</f>
        <v>Narngulu East to Mullewa</v>
      </c>
      <c r="D188" s="204">
        <f>'DORC build-up'!I132</f>
        <v>1.3</v>
      </c>
      <c r="E188" s="197">
        <v>20151</v>
      </c>
      <c r="F188" s="188">
        <v>1.2</v>
      </c>
      <c r="G188" s="200">
        <f t="shared" si="7"/>
        <v>24181.200000000001</v>
      </c>
      <c r="H188" s="269">
        <f t="shared" si="8"/>
        <v>57.487499999999997</v>
      </c>
      <c r="I188" s="187">
        <f t="shared" si="9"/>
        <v>1807151.7555</v>
      </c>
    </row>
    <row r="189" spans="1:9" ht="13.9" x14ac:dyDescent="0.4">
      <c r="A189" s="12" t="str">
        <f>Signage!A189</f>
        <v>Midwest</v>
      </c>
      <c r="B189" s="12">
        <f>Signage!B189</f>
        <v>40</v>
      </c>
      <c r="C189" t="str">
        <f>Signage!C189</f>
        <v>Mullewa to Tilley Junction</v>
      </c>
      <c r="D189" s="204">
        <f>'DORC build-up'!I133</f>
        <v>1.3</v>
      </c>
      <c r="E189" s="197">
        <v>33733</v>
      </c>
      <c r="F189" s="188">
        <v>1.2</v>
      </c>
      <c r="G189" s="200">
        <f t="shared" si="7"/>
        <v>40479.599999999999</v>
      </c>
      <c r="H189" s="269">
        <f t="shared" si="8"/>
        <v>57.487499999999997</v>
      </c>
      <c r="I189" s="187">
        <f t="shared" si="9"/>
        <v>3025192.3064999999</v>
      </c>
    </row>
    <row r="190" spans="1:9" ht="13.9" x14ac:dyDescent="0.4">
      <c r="A190" s="12" t="str">
        <f>Signage!A190</f>
        <v>Midwest</v>
      </c>
      <c r="B190" s="12">
        <f>Signage!B190</f>
        <v>40</v>
      </c>
      <c r="C190" t="str">
        <f>Signage!C190</f>
        <v>Tilley Junction to Tilley</v>
      </c>
      <c r="D190" s="204">
        <f>'DORC build-up'!I134</f>
        <v>1.3</v>
      </c>
      <c r="E190" s="197">
        <v>0</v>
      </c>
      <c r="F190" s="188">
        <v>1.2</v>
      </c>
      <c r="G190" s="200">
        <f t="shared" si="7"/>
        <v>0</v>
      </c>
      <c r="H190" s="269">
        <f t="shared" si="8"/>
        <v>57.487499999999997</v>
      </c>
      <c r="I190" s="187">
        <f t="shared" si="9"/>
        <v>0</v>
      </c>
    </row>
    <row r="191" spans="1:9" ht="13.9" x14ac:dyDescent="0.4">
      <c r="A191" s="12" t="str">
        <f>Signage!A191</f>
        <v>Midwest</v>
      </c>
      <c r="B191" s="12">
        <f>Signage!B191</f>
        <v>40</v>
      </c>
      <c r="C191" t="str">
        <f>Signage!C191</f>
        <v>Tilley to Morawa</v>
      </c>
      <c r="D191" s="204">
        <f>'DORC build-up'!I135</f>
        <v>1.3</v>
      </c>
      <c r="E191" s="197">
        <v>0</v>
      </c>
      <c r="F191" s="188">
        <v>1.2</v>
      </c>
      <c r="G191" s="200">
        <f t="shared" si="7"/>
        <v>0</v>
      </c>
      <c r="H191" s="269">
        <f t="shared" si="8"/>
        <v>57.487499999999997</v>
      </c>
      <c r="I191" s="187">
        <f t="shared" si="9"/>
        <v>0</v>
      </c>
    </row>
    <row r="192" spans="1:9" ht="13.9" x14ac:dyDescent="0.4">
      <c r="A192" s="12" t="str">
        <f>Signage!A192</f>
        <v>Midwest</v>
      </c>
      <c r="B192" s="12">
        <f>Signage!B192</f>
        <v>40</v>
      </c>
      <c r="C192" t="str">
        <f>Signage!C192</f>
        <v>Morawa to Perenjori</v>
      </c>
      <c r="D192" s="204">
        <f>'DORC build-up'!I136</f>
        <v>1.3</v>
      </c>
      <c r="E192" s="197">
        <v>769</v>
      </c>
      <c r="F192" s="188">
        <v>1.2</v>
      </c>
      <c r="G192" s="200">
        <f t="shared" si="7"/>
        <v>922.8</v>
      </c>
      <c r="H192" s="269">
        <f t="shared" si="8"/>
        <v>57.487499999999997</v>
      </c>
      <c r="I192" s="187">
        <f t="shared" si="9"/>
        <v>68964.304499999998</v>
      </c>
    </row>
    <row r="193" spans="1:9" ht="13.9" x14ac:dyDescent="0.4">
      <c r="A193" s="12" t="str">
        <f>Signage!A193</f>
        <v>Midwest</v>
      </c>
      <c r="B193" s="12">
        <f>Signage!B193</f>
        <v>40</v>
      </c>
      <c r="C193" t="str">
        <f>Signage!C193</f>
        <v>Perenjori to Maya</v>
      </c>
      <c r="D193" s="204">
        <f>'DORC build-up'!I137</f>
        <v>1.3</v>
      </c>
      <c r="E193" s="197">
        <v>0</v>
      </c>
      <c r="F193" s="188">
        <v>1.2</v>
      </c>
      <c r="G193" s="200">
        <f t="shared" si="7"/>
        <v>0</v>
      </c>
      <c r="H193" s="269">
        <f t="shared" si="8"/>
        <v>57.487499999999997</v>
      </c>
      <c r="I193" s="187">
        <f t="shared" si="9"/>
        <v>0</v>
      </c>
    </row>
    <row r="194" spans="1:9" ht="13.9" x14ac:dyDescent="0.4">
      <c r="A194" s="12" t="str">
        <f>Signage!A194</f>
        <v>Central</v>
      </c>
      <c r="B194" s="12">
        <f>Signage!B194</f>
        <v>41</v>
      </c>
      <c r="C194" t="str">
        <f>Signage!C194</f>
        <v>Toodyay West to Miling</v>
      </c>
      <c r="D194" s="204">
        <f>'DORC build-up'!I138</f>
        <v>1.2</v>
      </c>
      <c r="E194" s="197">
        <v>18652</v>
      </c>
      <c r="F194" s="188">
        <v>1.2</v>
      </c>
      <c r="G194" s="200">
        <f t="shared" si="7"/>
        <v>22382.399999999998</v>
      </c>
      <c r="H194" s="269">
        <f t="shared" si="8"/>
        <v>57.487499999999997</v>
      </c>
      <c r="I194" s="187">
        <f t="shared" si="9"/>
        <v>1544049.8639999996</v>
      </c>
    </row>
    <row r="195" spans="1:9" ht="13.9" x14ac:dyDescent="0.4">
      <c r="A195" s="12" t="str">
        <f>Signage!A195</f>
        <v>CBH Sidings NG</v>
      </c>
      <c r="B195" s="12">
        <f>Signage!B195</f>
        <v>42</v>
      </c>
      <c r="C195" t="str">
        <f>Signage!C195</f>
        <v>Arrino</v>
      </c>
      <c r="D195" s="204">
        <f>'DORC build-up'!I139</f>
        <v>1.3</v>
      </c>
      <c r="E195" s="197">
        <v>0</v>
      </c>
      <c r="F195" s="188">
        <v>1.2</v>
      </c>
      <c r="G195" s="200">
        <f t="shared" si="7"/>
        <v>0</v>
      </c>
      <c r="H195" s="269">
        <f t="shared" si="8"/>
        <v>57.487499999999997</v>
      </c>
      <c r="I195" s="187">
        <f t="shared" si="9"/>
        <v>0</v>
      </c>
    </row>
    <row r="196" spans="1:9" ht="13.9" x14ac:dyDescent="0.4">
      <c r="A196" s="12" t="str">
        <f>Signage!A196</f>
        <v>CBH Sidings NG</v>
      </c>
      <c r="B196" s="12">
        <f>Signage!B196</f>
        <v>42</v>
      </c>
      <c r="C196" t="str">
        <f>Signage!C196</f>
        <v>Avon Yard</v>
      </c>
      <c r="D196" s="204">
        <f>'DORC build-up'!I140</f>
        <v>1.1000000000000001</v>
      </c>
      <c r="E196" s="197">
        <v>0</v>
      </c>
      <c r="F196" s="188">
        <v>1.2</v>
      </c>
      <c r="G196" s="200">
        <f t="shared" si="7"/>
        <v>0</v>
      </c>
      <c r="H196" s="269">
        <f t="shared" si="8"/>
        <v>57.487499999999997</v>
      </c>
      <c r="I196" s="187">
        <f t="shared" si="9"/>
        <v>0</v>
      </c>
    </row>
    <row r="197" spans="1:9" ht="13.9" x14ac:dyDescent="0.4">
      <c r="A197" s="12" t="str">
        <f>Signage!A197</f>
        <v>CBH Sidings NG</v>
      </c>
      <c r="B197" s="12">
        <f>Signage!B197</f>
        <v>42</v>
      </c>
      <c r="C197" t="str">
        <f>Signage!C197</f>
        <v>Ballaying</v>
      </c>
      <c r="D197" s="204">
        <f>'DORC build-up'!I141</f>
        <v>1.3</v>
      </c>
      <c r="E197" s="197">
        <v>0</v>
      </c>
      <c r="F197" s="188">
        <v>1.2</v>
      </c>
      <c r="G197" s="200">
        <f t="shared" si="7"/>
        <v>0</v>
      </c>
      <c r="H197" s="269">
        <f t="shared" si="8"/>
        <v>57.487499999999997</v>
      </c>
      <c r="I197" s="187">
        <f t="shared" si="9"/>
        <v>0</v>
      </c>
    </row>
    <row r="198" spans="1:9" ht="13.9" x14ac:dyDescent="0.4">
      <c r="A198" s="12" t="str">
        <f>Signage!A198</f>
        <v>CBH Sidings NG</v>
      </c>
      <c r="B198" s="12">
        <f>Signage!B198</f>
        <v>42</v>
      </c>
      <c r="C198" t="str">
        <f>Signage!C198</f>
        <v>Ballidu</v>
      </c>
      <c r="D198" s="204">
        <f>'DORC build-up'!I142</f>
        <v>1.2</v>
      </c>
      <c r="E198" s="197">
        <v>0</v>
      </c>
      <c r="F198" s="188">
        <v>1.2</v>
      </c>
      <c r="G198" s="200">
        <f t="shared" ref="G198:G261" si="10">E198*F198</f>
        <v>0</v>
      </c>
      <c r="H198" s="269">
        <f t="shared" ref="H198:H261" si="11">$H$14</f>
        <v>57.487499999999997</v>
      </c>
      <c r="I198" s="187">
        <f t="shared" ref="I198:I261" si="12">G198*H198*D198</f>
        <v>0</v>
      </c>
    </row>
    <row r="199" spans="1:9" ht="13.9" x14ac:dyDescent="0.4">
      <c r="A199" s="12" t="str">
        <f>Signage!A199</f>
        <v>CBH Sidings NG</v>
      </c>
      <c r="B199" s="12">
        <f>Signage!B199</f>
        <v>42</v>
      </c>
      <c r="C199" t="str">
        <f>Signage!C199</f>
        <v>Beacon</v>
      </c>
      <c r="D199" s="204">
        <f>'DORC build-up'!I143</f>
        <v>1.2</v>
      </c>
      <c r="E199" s="197">
        <v>0</v>
      </c>
      <c r="F199" s="188">
        <v>1.2</v>
      </c>
      <c r="G199" s="200">
        <f t="shared" si="10"/>
        <v>0</v>
      </c>
      <c r="H199" s="269">
        <f t="shared" si="11"/>
        <v>57.487499999999997</v>
      </c>
      <c r="I199" s="187">
        <f t="shared" si="12"/>
        <v>0</v>
      </c>
    </row>
    <row r="200" spans="1:9" ht="13.9" x14ac:dyDescent="0.4">
      <c r="A200" s="12" t="str">
        <f>Signage!A200</f>
        <v>CBH Sidings NG</v>
      </c>
      <c r="B200" s="12">
        <f>Signage!B200</f>
        <v>42</v>
      </c>
      <c r="C200" t="str">
        <f>Signage!C200</f>
        <v>Bencubbin</v>
      </c>
      <c r="D200" s="204">
        <f>'DORC build-up'!I144</f>
        <v>1.2</v>
      </c>
      <c r="E200" s="197">
        <v>0</v>
      </c>
      <c r="F200" s="188">
        <v>1.2</v>
      </c>
      <c r="G200" s="200">
        <f t="shared" si="10"/>
        <v>0</v>
      </c>
      <c r="H200" s="269">
        <f t="shared" si="11"/>
        <v>57.487499999999997</v>
      </c>
      <c r="I200" s="187">
        <f t="shared" si="12"/>
        <v>0</v>
      </c>
    </row>
    <row r="201" spans="1:9" ht="13.9" x14ac:dyDescent="0.4">
      <c r="A201" s="12" t="str">
        <f>Signage!A201</f>
        <v>CBH Sidings NG</v>
      </c>
      <c r="B201" s="12">
        <f>Signage!B201</f>
        <v>42</v>
      </c>
      <c r="C201" t="str">
        <f>Signage!C201</f>
        <v>Beverley</v>
      </c>
      <c r="D201" s="204">
        <f>'DORC build-up'!I145</f>
        <v>1.3</v>
      </c>
      <c r="E201" s="197">
        <v>0</v>
      </c>
      <c r="F201" s="188">
        <v>1.2</v>
      </c>
      <c r="G201" s="200">
        <f t="shared" si="10"/>
        <v>0</v>
      </c>
      <c r="H201" s="269">
        <f t="shared" si="11"/>
        <v>57.487499999999997</v>
      </c>
      <c r="I201" s="187">
        <f t="shared" si="12"/>
        <v>0</v>
      </c>
    </row>
    <row r="202" spans="1:9" ht="13.9" x14ac:dyDescent="0.4">
      <c r="A202" s="12" t="str">
        <f>Signage!A202</f>
        <v>CBH Sidings NG</v>
      </c>
      <c r="B202" s="12">
        <f>Signage!B202</f>
        <v>42</v>
      </c>
      <c r="C202" t="str">
        <f>Signage!C202</f>
        <v>Bindi Bindi</v>
      </c>
      <c r="D202" s="204">
        <f>'DORC build-up'!I146</f>
        <v>1.2</v>
      </c>
      <c r="E202" s="197">
        <v>0</v>
      </c>
      <c r="F202" s="188">
        <v>1.2</v>
      </c>
      <c r="G202" s="200">
        <f t="shared" si="10"/>
        <v>0</v>
      </c>
      <c r="H202" s="269">
        <f t="shared" si="11"/>
        <v>57.487499999999997</v>
      </c>
      <c r="I202" s="187">
        <f t="shared" si="12"/>
        <v>0</v>
      </c>
    </row>
    <row r="203" spans="1:9" ht="13.9" x14ac:dyDescent="0.4">
      <c r="A203" s="12" t="str">
        <f>Signage!A203</f>
        <v>CBH Sidings NG</v>
      </c>
      <c r="B203" s="12">
        <f>Signage!B203</f>
        <v>42</v>
      </c>
      <c r="C203" t="str">
        <f>Signage!C203</f>
        <v>Bolgart</v>
      </c>
      <c r="D203" s="204">
        <f>'DORC build-up'!I147</f>
        <v>1.2</v>
      </c>
      <c r="E203" s="197">
        <v>0</v>
      </c>
      <c r="F203" s="188">
        <v>1.2</v>
      </c>
      <c r="G203" s="200">
        <f t="shared" si="10"/>
        <v>0</v>
      </c>
      <c r="H203" s="269">
        <f t="shared" si="11"/>
        <v>57.487499999999997</v>
      </c>
      <c r="I203" s="187">
        <f t="shared" si="12"/>
        <v>0</v>
      </c>
    </row>
    <row r="204" spans="1:9" ht="13.9" x14ac:dyDescent="0.4">
      <c r="A204" s="12" t="str">
        <f>Signage!A204</f>
        <v>CBH Sidings NG</v>
      </c>
      <c r="B204" s="12">
        <f>Signage!B204</f>
        <v>42</v>
      </c>
      <c r="C204" t="str">
        <f>Signage!C204</f>
        <v>Bowgada</v>
      </c>
      <c r="D204" s="204">
        <f>'DORC build-up'!I148</f>
        <v>1.3</v>
      </c>
      <c r="E204" s="197">
        <v>0</v>
      </c>
      <c r="F204" s="188">
        <v>1.2</v>
      </c>
      <c r="G204" s="200">
        <f t="shared" si="10"/>
        <v>0</v>
      </c>
      <c r="H204" s="269">
        <f t="shared" si="11"/>
        <v>57.487499999999997</v>
      </c>
      <c r="I204" s="187">
        <f t="shared" si="12"/>
        <v>0</v>
      </c>
    </row>
    <row r="205" spans="1:9" ht="13.9" x14ac:dyDescent="0.4">
      <c r="A205" s="12" t="str">
        <f>Signage!A205</f>
        <v>CBH Sidings NG</v>
      </c>
      <c r="B205" s="12">
        <f>Signage!B205</f>
        <v>42</v>
      </c>
      <c r="C205" t="str">
        <f>Signage!C205</f>
        <v>Brookton</v>
      </c>
      <c r="D205" s="204">
        <f>'DORC build-up'!I149</f>
        <v>1.3</v>
      </c>
      <c r="E205" s="197">
        <v>0</v>
      </c>
      <c r="F205" s="188">
        <v>1.2</v>
      </c>
      <c r="G205" s="200">
        <f t="shared" si="10"/>
        <v>0</v>
      </c>
      <c r="H205" s="269">
        <f t="shared" si="11"/>
        <v>57.487499999999997</v>
      </c>
      <c r="I205" s="187">
        <f t="shared" si="12"/>
        <v>0</v>
      </c>
    </row>
    <row r="206" spans="1:9" ht="13.9" x14ac:dyDescent="0.4">
      <c r="A206" s="12" t="str">
        <f>Signage!A206</f>
        <v>CBH Sidings NG</v>
      </c>
      <c r="B206" s="12">
        <f>Signage!B206</f>
        <v>42</v>
      </c>
      <c r="C206" t="str">
        <f>Signage!C206</f>
        <v>Broomehill</v>
      </c>
      <c r="D206" s="204">
        <f>'DORC build-up'!I150</f>
        <v>1.3</v>
      </c>
      <c r="E206" s="197">
        <v>0</v>
      </c>
      <c r="F206" s="188">
        <v>1.2</v>
      </c>
      <c r="G206" s="200">
        <f t="shared" si="10"/>
        <v>0</v>
      </c>
      <c r="H206" s="269">
        <f t="shared" si="11"/>
        <v>57.487499999999997</v>
      </c>
      <c r="I206" s="187">
        <f t="shared" si="12"/>
        <v>0</v>
      </c>
    </row>
    <row r="207" spans="1:9" ht="13.9" x14ac:dyDescent="0.4">
      <c r="A207" s="12" t="str">
        <f>Signage!A207</f>
        <v>CBH Sidings NG</v>
      </c>
      <c r="B207" s="12">
        <f>Signage!B207</f>
        <v>42</v>
      </c>
      <c r="C207" t="str">
        <f>Signage!C207</f>
        <v>Buniche</v>
      </c>
      <c r="D207" s="204">
        <f>'DORC build-up'!I151</f>
        <v>1.3</v>
      </c>
      <c r="E207" s="197">
        <v>0</v>
      </c>
      <c r="F207" s="188">
        <v>1.2</v>
      </c>
      <c r="G207" s="200">
        <f t="shared" si="10"/>
        <v>0</v>
      </c>
      <c r="H207" s="269">
        <f t="shared" si="11"/>
        <v>57.487499999999997</v>
      </c>
      <c r="I207" s="187">
        <f t="shared" si="12"/>
        <v>0</v>
      </c>
    </row>
    <row r="208" spans="1:9" ht="13.9" x14ac:dyDescent="0.4">
      <c r="A208" s="12" t="str">
        <f>Signage!A208</f>
        <v>CBH Sidings NG</v>
      </c>
      <c r="B208" s="12">
        <f>Signage!B208</f>
        <v>42</v>
      </c>
      <c r="C208" t="str">
        <f>Signage!C208</f>
        <v>Bunjil</v>
      </c>
      <c r="D208" s="204">
        <f>'DORC build-up'!I152</f>
        <v>1.3</v>
      </c>
      <c r="E208" s="197">
        <v>0</v>
      </c>
      <c r="F208" s="188">
        <v>1.2</v>
      </c>
      <c r="G208" s="200">
        <f t="shared" si="10"/>
        <v>0</v>
      </c>
      <c r="H208" s="269">
        <f t="shared" si="11"/>
        <v>57.487499999999997</v>
      </c>
      <c r="I208" s="187">
        <f t="shared" si="12"/>
        <v>0</v>
      </c>
    </row>
    <row r="209" spans="1:9" ht="13.9" x14ac:dyDescent="0.4">
      <c r="A209" s="12" t="str">
        <f>Signage!A209</f>
        <v>CBH Sidings NG</v>
      </c>
      <c r="B209" s="12">
        <f>Signage!B209</f>
        <v>42</v>
      </c>
      <c r="C209" t="str">
        <f>Signage!C209</f>
        <v>Cadoux</v>
      </c>
      <c r="D209" s="204">
        <f>'DORC build-up'!I153</f>
        <v>1.2</v>
      </c>
      <c r="E209" s="197">
        <v>0</v>
      </c>
      <c r="F209" s="188">
        <v>1.2</v>
      </c>
      <c r="G209" s="200">
        <f t="shared" si="10"/>
        <v>0</v>
      </c>
      <c r="H209" s="269">
        <f t="shared" si="11"/>
        <v>57.487499999999997</v>
      </c>
      <c r="I209" s="187">
        <f t="shared" si="12"/>
        <v>0</v>
      </c>
    </row>
    <row r="210" spans="1:9" ht="13.9" x14ac:dyDescent="0.4">
      <c r="A210" s="12" t="str">
        <f>Signage!A210</f>
        <v>CBH Sidings NG</v>
      </c>
      <c r="B210" s="12">
        <f>Signage!B210</f>
        <v>42</v>
      </c>
      <c r="C210" t="str">
        <f>Signage!C210</f>
        <v>Calingiri</v>
      </c>
      <c r="D210" s="204">
        <f>'DORC build-up'!I154</f>
        <v>1.2</v>
      </c>
      <c r="E210" s="197">
        <v>0</v>
      </c>
      <c r="F210" s="188">
        <v>1.2</v>
      </c>
      <c r="G210" s="200">
        <f t="shared" si="10"/>
        <v>0</v>
      </c>
      <c r="H210" s="269">
        <f t="shared" si="11"/>
        <v>57.487499999999997</v>
      </c>
      <c r="I210" s="187">
        <f t="shared" si="12"/>
        <v>0</v>
      </c>
    </row>
    <row r="211" spans="1:9" ht="13.9" x14ac:dyDescent="0.4">
      <c r="A211" s="12" t="str">
        <f>Signage!A211</f>
        <v>CBH Sidings NG</v>
      </c>
      <c r="B211" s="12">
        <f>Signage!B211</f>
        <v>42</v>
      </c>
      <c r="C211" t="str">
        <f>Signage!C211</f>
        <v>Canna</v>
      </c>
      <c r="D211" s="204">
        <f>'DORC build-up'!I155</f>
        <v>1.3</v>
      </c>
      <c r="E211" s="197">
        <v>0</v>
      </c>
      <c r="F211" s="188">
        <v>1.2</v>
      </c>
      <c r="G211" s="200">
        <f t="shared" si="10"/>
        <v>0</v>
      </c>
      <c r="H211" s="269">
        <f t="shared" si="11"/>
        <v>57.487499999999997</v>
      </c>
      <c r="I211" s="187">
        <f t="shared" si="12"/>
        <v>0</v>
      </c>
    </row>
    <row r="212" spans="1:9" ht="13.9" x14ac:dyDescent="0.4">
      <c r="A212" s="12" t="str">
        <f>Signage!A212</f>
        <v>CBH Sidings NG</v>
      </c>
      <c r="B212" s="12">
        <f>Signage!B212</f>
        <v>42</v>
      </c>
      <c r="C212" t="str">
        <f>Signage!C212</f>
        <v>Carnamah</v>
      </c>
      <c r="D212" s="204">
        <f>'DORC build-up'!I156</f>
        <v>1.3</v>
      </c>
      <c r="E212" s="197">
        <v>210</v>
      </c>
      <c r="F212" s="188">
        <v>1.2</v>
      </c>
      <c r="G212" s="200">
        <f t="shared" si="10"/>
        <v>252</v>
      </c>
      <c r="H212" s="269">
        <f t="shared" si="11"/>
        <v>57.487499999999997</v>
      </c>
      <c r="I212" s="187">
        <f t="shared" si="12"/>
        <v>18832.904999999999</v>
      </c>
    </row>
    <row r="213" spans="1:9" ht="13.9" x14ac:dyDescent="0.4">
      <c r="A213" s="12" t="str">
        <f>Signage!A213</f>
        <v>CBH Sidings NG</v>
      </c>
      <c r="B213" s="12">
        <f>Signage!B213</f>
        <v>42</v>
      </c>
      <c r="C213" t="str">
        <f>Signage!C213</f>
        <v>Cleary</v>
      </c>
      <c r="D213" s="204">
        <f>'DORC build-up'!I157</f>
        <v>1.2</v>
      </c>
      <c r="E213" s="197">
        <v>0</v>
      </c>
      <c r="F213" s="188">
        <v>1.2</v>
      </c>
      <c r="G213" s="200">
        <f t="shared" si="10"/>
        <v>0</v>
      </c>
      <c r="H213" s="269">
        <f t="shared" si="11"/>
        <v>57.487499999999997</v>
      </c>
      <c r="I213" s="187">
        <f t="shared" si="12"/>
        <v>0</v>
      </c>
    </row>
    <row r="214" spans="1:9" ht="13.9" x14ac:dyDescent="0.4">
      <c r="A214" s="12" t="str">
        <f>Signage!A214</f>
        <v>CBH Sidings NG</v>
      </c>
      <c r="B214" s="12">
        <f>Signage!B214</f>
        <v>42</v>
      </c>
      <c r="C214" t="str">
        <f>Signage!C214</f>
        <v>Coomberdale</v>
      </c>
      <c r="D214" s="204">
        <f>'DORC build-up'!I158</f>
        <v>1.3</v>
      </c>
      <c r="E214" s="197">
        <v>0</v>
      </c>
      <c r="F214" s="188">
        <v>1.2</v>
      </c>
      <c r="G214" s="200">
        <f t="shared" si="10"/>
        <v>0</v>
      </c>
      <c r="H214" s="269">
        <f t="shared" si="11"/>
        <v>57.487499999999997</v>
      </c>
      <c r="I214" s="187">
        <f t="shared" si="12"/>
        <v>0</v>
      </c>
    </row>
    <row r="215" spans="1:9" ht="13.9" x14ac:dyDescent="0.4">
      <c r="A215" s="12" t="str">
        <f>Signage!A215</f>
        <v>CBH Sidings NG</v>
      </c>
      <c r="B215" s="12">
        <f>Signage!B215</f>
        <v>42</v>
      </c>
      <c r="C215" t="str">
        <f>Signage!C215</f>
        <v>Coorow</v>
      </c>
      <c r="D215" s="204">
        <f>'DORC build-up'!I159</f>
        <v>1.3</v>
      </c>
      <c r="E215" s="197">
        <v>0</v>
      </c>
      <c r="F215" s="188">
        <v>1.2</v>
      </c>
      <c r="G215" s="200">
        <f t="shared" si="10"/>
        <v>0</v>
      </c>
      <c r="H215" s="269">
        <f t="shared" si="11"/>
        <v>57.487499999999997</v>
      </c>
      <c r="I215" s="187">
        <f t="shared" si="12"/>
        <v>0</v>
      </c>
    </row>
    <row r="216" spans="1:9" ht="13.9" x14ac:dyDescent="0.4">
      <c r="A216" s="12" t="str">
        <f>Signage!A216</f>
        <v>CBH Sidings NG</v>
      </c>
      <c r="B216" s="12">
        <f>Signage!B216</f>
        <v>42</v>
      </c>
      <c r="C216" t="str">
        <f>Signage!C216</f>
        <v>Cranbrook</v>
      </c>
      <c r="D216" s="204">
        <f>'DORC build-up'!I160</f>
        <v>1.3</v>
      </c>
      <c r="E216" s="197">
        <v>0</v>
      </c>
      <c r="F216" s="188">
        <v>1.2</v>
      </c>
      <c r="G216" s="200">
        <f t="shared" si="10"/>
        <v>0</v>
      </c>
      <c r="H216" s="269">
        <f t="shared" si="11"/>
        <v>57.487499999999997</v>
      </c>
      <c r="I216" s="187">
        <f t="shared" si="12"/>
        <v>0</v>
      </c>
    </row>
    <row r="217" spans="1:9" ht="13.9" x14ac:dyDescent="0.4">
      <c r="A217" s="12" t="str">
        <f>Signage!A217</f>
        <v>CBH Sidings NG</v>
      </c>
      <c r="B217" s="12">
        <f>Signage!B217</f>
        <v>42</v>
      </c>
      <c r="C217" t="str">
        <f>Signage!C217</f>
        <v>Dowerin</v>
      </c>
      <c r="D217" s="204">
        <f>'DORC build-up'!I161</f>
        <v>1.2</v>
      </c>
      <c r="E217" s="197">
        <v>0</v>
      </c>
      <c r="F217" s="188">
        <v>1.2</v>
      </c>
      <c r="G217" s="200">
        <f t="shared" si="10"/>
        <v>0</v>
      </c>
      <c r="H217" s="269">
        <f t="shared" si="11"/>
        <v>57.487499999999997</v>
      </c>
      <c r="I217" s="187">
        <f t="shared" si="12"/>
        <v>0</v>
      </c>
    </row>
    <row r="218" spans="1:9" ht="13.9" x14ac:dyDescent="0.4">
      <c r="A218" s="12" t="str">
        <f>Signage!A218</f>
        <v>CBH Sidings NG</v>
      </c>
      <c r="B218" s="12">
        <f>Signage!B218</f>
        <v>42</v>
      </c>
      <c r="C218" t="str">
        <f>Signage!C218</f>
        <v>Dumbleyung</v>
      </c>
      <c r="D218" s="204">
        <f>'DORC build-up'!I162</f>
        <v>1.3</v>
      </c>
      <c r="E218" s="197">
        <v>0</v>
      </c>
      <c r="F218" s="188">
        <v>1.2</v>
      </c>
      <c r="G218" s="200">
        <f t="shared" si="10"/>
        <v>0</v>
      </c>
      <c r="H218" s="269">
        <f t="shared" si="11"/>
        <v>57.487499999999997</v>
      </c>
      <c r="I218" s="187">
        <f t="shared" si="12"/>
        <v>0</v>
      </c>
    </row>
    <row r="219" spans="1:9" ht="13.9" x14ac:dyDescent="0.4">
      <c r="A219" s="12" t="str">
        <f>Signage!A219</f>
        <v>CBH Sidings NG</v>
      </c>
      <c r="B219" s="12">
        <f>Signage!B219</f>
        <v>42</v>
      </c>
      <c r="C219" t="str">
        <f>Signage!C219</f>
        <v>Ejanding</v>
      </c>
      <c r="D219" s="204">
        <f>'DORC build-up'!I163</f>
        <v>1.2</v>
      </c>
      <c r="E219" s="197">
        <v>0</v>
      </c>
      <c r="F219" s="188">
        <v>1.2</v>
      </c>
      <c r="G219" s="200">
        <f t="shared" si="10"/>
        <v>0</v>
      </c>
      <c r="H219" s="269">
        <f t="shared" si="11"/>
        <v>57.487499999999997</v>
      </c>
      <c r="I219" s="187">
        <f t="shared" si="12"/>
        <v>0</v>
      </c>
    </row>
    <row r="220" spans="1:9" ht="13.9" x14ac:dyDescent="0.4">
      <c r="A220" s="12" t="str">
        <f>Signage!A220</f>
        <v>CBH Sidings NG</v>
      </c>
      <c r="B220" s="12">
        <f>Signage!B220</f>
        <v>42</v>
      </c>
      <c r="C220" t="str">
        <f>Signage!C220</f>
        <v>Gabbin</v>
      </c>
      <c r="D220" s="204">
        <f>'DORC build-up'!I164</f>
        <v>1.2</v>
      </c>
      <c r="E220" s="197">
        <v>0</v>
      </c>
      <c r="F220" s="188">
        <v>1.2</v>
      </c>
      <c r="G220" s="200">
        <f t="shared" si="10"/>
        <v>0</v>
      </c>
      <c r="H220" s="269">
        <f t="shared" si="11"/>
        <v>57.487499999999997</v>
      </c>
      <c r="I220" s="187">
        <f t="shared" si="12"/>
        <v>0</v>
      </c>
    </row>
    <row r="221" spans="1:9" ht="13.9" x14ac:dyDescent="0.4">
      <c r="A221" s="12" t="str">
        <f>Signage!A221</f>
        <v>CBH Sidings NG</v>
      </c>
      <c r="B221" s="12">
        <f>Signage!B221</f>
        <v>42</v>
      </c>
      <c r="C221" t="str">
        <f>Signage!C221</f>
        <v>Goomalling</v>
      </c>
      <c r="D221" s="204">
        <f>'DORC build-up'!I165</f>
        <v>1.2</v>
      </c>
      <c r="E221" s="197">
        <v>0</v>
      </c>
      <c r="F221" s="188">
        <v>1.2</v>
      </c>
      <c r="G221" s="200">
        <f t="shared" si="10"/>
        <v>0</v>
      </c>
      <c r="H221" s="269">
        <f t="shared" si="11"/>
        <v>57.487499999999997</v>
      </c>
      <c r="I221" s="187">
        <f t="shared" si="12"/>
        <v>0</v>
      </c>
    </row>
    <row r="222" spans="1:9" ht="13.9" x14ac:dyDescent="0.4">
      <c r="A222" s="12" t="str">
        <f>Signage!A222</f>
        <v>CBH Sidings NG</v>
      </c>
      <c r="B222" s="12">
        <f>Signage!B222</f>
        <v>42</v>
      </c>
      <c r="C222" t="str">
        <f>Signage!C222</f>
        <v>Hyden</v>
      </c>
      <c r="D222" s="204">
        <f>'DORC build-up'!I166</f>
        <v>0</v>
      </c>
      <c r="E222" s="197">
        <v>0</v>
      </c>
      <c r="F222" s="188">
        <v>1.2</v>
      </c>
      <c r="G222" s="200">
        <f t="shared" si="10"/>
        <v>0</v>
      </c>
      <c r="H222" s="269">
        <f t="shared" si="11"/>
        <v>57.487499999999997</v>
      </c>
      <c r="I222" s="187">
        <f t="shared" si="12"/>
        <v>0</v>
      </c>
    </row>
    <row r="223" spans="1:9" ht="13.9" x14ac:dyDescent="0.4">
      <c r="A223" s="12" t="str">
        <f>Signage!A223</f>
        <v>CBH Sidings NG</v>
      </c>
      <c r="B223" s="12">
        <f>Signage!B223</f>
        <v>42</v>
      </c>
      <c r="C223" t="str">
        <f>Signage!C223</f>
        <v>Jennacubbine</v>
      </c>
      <c r="D223" s="204">
        <f>'DORC build-up'!I167</f>
        <v>1.2</v>
      </c>
      <c r="E223" s="197">
        <v>0</v>
      </c>
      <c r="F223" s="188">
        <v>1.2</v>
      </c>
      <c r="G223" s="200">
        <f t="shared" si="10"/>
        <v>0</v>
      </c>
      <c r="H223" s="269">
        <f t="shared" si="11"/>
        <v>57.487499999999997</v>
      </c>
      <c r="I223" s="187">
        <f t="shared" si="12"/>
        <v>0</v>
      </c>
    </row>
    <row r="224" spans="1:9" ht="13.9" x14ac:dyDescent="0.4">
      <c r="A224" s="12" t="str">
        <f>Signage!A224</f>
        <v>CBH Sidings NG</v>
      </c>
      <c r="B224" s="12">
        <f>Signage!B224</f>
        <v>42</v>
      </c>
      <c r="C224" t="str">
        <f>Signage!C224</f>
        <v>Kalannie</v>
      </c>
      <c r="D224" s="204">
        <f>'DORC build-up'!I168</f>
        <v>1.2</v>
      </c>
      <c r="E224" s="197">
        <v>0</v>
      </c>
      <c r="F224" s="188">
        <v>1.2</v>
      </c>
      <c r="G224" s="200">
        <f t="shared" si="10"/>
        <v>0</v>
      </c>
      <c r="H224" s="269">
        <f t="shared" si="11"/>
        <v>57.487499999999997</v>
      </c>
      <c r="I224" s="187">
        <f t="shared" si="12"/>
        <v>0</v>
      </c>
    </row>
    <row r="225" spans="1:9" ht="13.9" x14ac:dyDescent="0.4">
      <c r="A225" s="12" t="str">
        <f>Signage!A225</f>
        <v>CBH Sidings NG</v>
      </c>
      <c r="B225" s="12">
        <f>Signage!B225</f>
        <v>42</v>
      </c>
      <c r="C225" t="str">
        <f>Signage!C225</f>
        <v>Karlgarin</v>
      </c>
      <c r="D225" s="204">
        <f>'DORC build-up'!I169</f>
        <v>1.3</v>
      </c>
      <c r="E225" s="197">
        <v>0</v>
      </c>
      <c r="F225" s="188">
        <v>1.2</v>
      </c>
      <c r="G225" s="200">
        <f t="shared" si="10"/>
        <v>0</v>
      </c>
      <c r="H225" s="269">
        <f t="shared" si="11"/>
        <v>57.487499999999997</v>
      </c>
      <c r="I225" s="187">
        <f t="shared" si="12"/>
        <v>0</v>
      </c>
    </row>
    <row r="226" spans="1:9" ht="13.9" x14ac:dyDescent="0.4">
      <c r="A226" s="12" t="str">
        <f>Signage!A226</f>
        <v>CBH Sidings NG</v>
      </c>
      <c r="B226" s="12">
        <f>Signage!B226</f>
        <v>42</v>
      </c>
      <c r="C226" t="str">
        <f>Signage!C226</f>
        <v>Katanning</v>
      </c>
      <c r="D226" s="204">
        <f>'DORC build-up'!I170</f>
        <v>1.3</v>
      </c>
      <c r="E226" s="197">
        <v>0</v>
      </c>
      <c r="F226" s="188">
        <v>1.2</v>
      </c>
      <c r="G226" s="200">
        <f t="shared" si="10"/>
        <v>0</v>
      </c>
      <c r="H226" s="269">
        <f t="shared" si="11"/>
        <v>57.487499999999997</v>
      </c>
      <c r="I226" s="187">
        <f t="shared" si="12"/>
        <v>0</v>
      </c>
    </row>
    <row r="227" spans="1:9" ht="13.9" x14ac:dyDescent="0.4">
      <c r="A227" s="12" t="str">
        <f>Signage!A227</f>
        <v>CBH Sidings NG</v>
      </c>
      <c r="B227" s="12">
        <f>Signage!B227</f>
        <v>42</v>
      </c>
      <c r="C227" t="str">
        <f>Signage!C227</f>
        <v>Kirwan</v>
      </c>
      <c r="D227" s="204">
        <f>'DORC build-up'!I171</f>
        <v>1.2</v>
      </c>
      <c r="E227" s="197">
        <v>0</v>
      </c>
      <c r="F227" s="188">
        <v>1.2</v>
      </c>
      <c r="G227" s="200">
        <f t="shared" si="10"/>
        <v>0</v>
      </c>
      <c r="H227" s="269">
        <f t="shared" si="11"/>
        <v>57.487499999999997</v>
      </c>
      <c r="I227" s="187">
        <f t="shared" si="12"/>
        <v>0</v>
      </c>
    </row>
    <row r="228" spans="1:9" ht="13.9" x14ac:dyDescent="0.4">
      <c r="A228" s="12" t="str">
        <f>Signage!A228</f>
        <v>CBH Sidings NG</v>
      </c>
      <c r="B228" s="12">
        <f>Signage!B228</f>
        <v>42</v>
      </c>
      <c r="C228" t="str">
        <f>Signage!C228</f>
        <v>Kondut</v>
      </c>
      <c r="D228" s="204">
        <f>'DORC build-up'!I172</f>
        <v>1.2</v>
      </c>
      <c r="E228" s="197">
        <v>0</v>
      </c>
      <c r="F228" s="188">
        <v>1.2</v>
      </c>
      <c r="G228" s="200">
        <f t="shared" si="10"/>
        <v>0</v>
      </c>
      <c r="H228" s="269">
        <f t="shared" si="11"/>
        <v>57.487499999999997</v>
      </c>
      <c r="I228" s="187">
        <f t="shared" si="12"/>
        <v>0</v>
      </c>
    </row>
    <row r="229" spans="1:9" ht="13.9" x14ac:dyDescent="0.4">
      <c r="A229" s="12" t="str">
        <f>Signage!A229</f>
        <v>CBH Sidings NG</v>
      </c>
      <c r="B229" s="12">
        <f>Signage!B229</f>
        <v>42</v>
      </c>
      <c r="C229" t="str">
        <f>Signage!C229</f>
        <v>Konnongorring</v>
      </c>
      <c r="D229" s="204">
        <f>'DORC build-up'!I173</f>
        <v>1.2</v>
      </c>
      <c r="E229" s="197">
        <v>0</v>
      </c>
      <c r="F229" s="188">
        <v>1.2</v>
      </c>
      <c r="G229" s="200">
        <f t="shared" si="10"/>
        <v>0</v>
      </c>
      <c r="H229" s="269">
        <f t="shared" si="11"/>
        <v>57.487499999999997</v>
      </c>
      <c r="I229" s="187">
        <f t="shared" si="12"/>
        <v>0</v>
      </c>
    </row>
    <row r="230" spans="1:9" ht="13.9" x14ac:dyDescent="0.4">
      <c r="A230" s="12" t="str">
        <f>Signage!A230</f>
        <v>CBH Sidings NG</v>
      </c>
      <c r="B230" s="12">
        <f>Signage!B230</f>
        <v>42</v>
      </c>
      <c r="C230" t="str">
        <f>Signage!C230</f>
        <v>Koorda</v>
      </c>
      <c r="D230" s="204">
        <f>'DORC build-up'!I174</f>
        <v>1.2</v>
      </c>
      <c r="E230" s="197">
        <v>0</v>
      </c>
      <c r="F230" s="188">
        <v>1.2</v>
      </c>
      <c r="G230" s="200">
        <f t="shared" si="10"/>
        <v>0</v>
      </c>
      <c r="H230" s="269">
        <f t="shared" si="11"/>
        <v>57.487499999999997</v>
      </c>
      <c r="I230" s="187">
        <f t="shared" si="12"/>
        <v>0</v>
      </c>
    </row>
    <row r="231" spans="1:9" ht="13.9" x14ac:dyDescent="0.4">
      <c r="A231" s="12" t="str">
        <f>Signage!A231</f>
        <v>CBH Sidings NG</v>
      </c>
      <c r="B231" s="12">
        <f>Signage!B231</f>
        <v>42</v>
      </c>
      <c r="C231" t="str">
        <f>Signage!C231</f>
        <v>Kuender</v>
      </c>
      <c r="D231" s="204">
        <f>'DORC build-up'!I175</f>
        <v>1.3</v>
      </c>
      <c r="E231" s="197">
        <v>0</v>
      </c>
      <c r="F231" s="188">
        <v>1.2</v>
      </c>
      <c r="G231" s="200">
        <f t="shared" si="10"/>
        <v>0</v>
      </c>
      <c r="H231" s="269">
        <f t="shared" si="11"/>
        <v>57.487499999999997</v>
      </c>
      <c r="I231" s="187">
        <f t="shared" si="12"/>
        <v>0</v>
      </c>
    </row>
    <row r="232" spans="1:9" ht="13.9" x14ac:dyDescent="0.4">
      <c r="A232" s="12" t="str">
        <f>Signage!A232</f>
        <v>CBH Sidings NG</v>
      </c>
      <c r="B232" s="12">
        <f>Signage!B232</f>
        <v>42</v>
      </c>
      <c r="C232" t="str">
        <f>Signage!C232</f>
        <v>Kukerin</v>
      </c>
      <c r="D232" s="204">
        <f>'DORC build-up'!I176</f>
        <v>1.3</v>
      </c>
      <c r="E232" s="197">
        <v>0</v>
      </c>
      <c r="F232" s="188">
        <v>1.2</v>
      </c>
      <c r="G232" s="200">
        <f t="shared" si="10"/>
        <v>0</v>
      </c>
      <c r="H232" s="269">
        <f t="shared" si="11"/>
        <v>57.487499999999997</v>
      </c>
      <c r="I232" s="187">
        <f t="shared" si="12"/>
        <v>0</v>
      </c>
    </row>
    <row r="233" spans="1:9" ht="13.9" x14ac:dyDescent="0.4">
      <c r="A233" s="12" t="str">
        <f>Signage!A233</f>
        <v>CBH Sidings NG</v>
      </c>
      <c r="B233" s="12">
        <f>Signage!B233</f>
        <v>42</v>
      </c>
      <c r="C233" t="str">
        <f>Signage!C233</f>
        <v>Kulja</v>
      </c>
      <c r="D233" s="204">
        <f>'DORC build-up'!I177</f>
        <v>1.2</v>
      </c>
      <c r="E233" s="197">
        <v>0</v>
      </c>
      <c r="F233" s="188">
        <v>1.2</v>
      </c>
      <c r="G233" s="200">
        <f t="shared" si="10"/>
        <v>0</v>
      </c>
      <c r="H233" s="269">
        <f t="shared" si="11"/>
        <v>57.487499999999997</v>
      </c>
      <c r="I233" s="187">
        <f t="shared" si="12"/>
        <v>0</v>
      </c>
    </row>
    <row r="234" spans="1:9" ht="13.9" x14ac:dyDescent="0.4">
      <c r="A234" s="12" t="str">
        <f>Signage!A234</f>
        <v>CBH Sidings NG</v>
      </c>
      <c r="B234" s="12">
        <f>Signage!B234</f>
        <v>42</v>
      </c>
      <c r="C234" t="str">
        <f>Signage!C234</f>
        <v>Lake Grace</v>
      </c>
      <c r="D234" s="204">
        <f>'DORC build-up'!I178</f>
        <v>1.3</v>
      </c>
      <c r="E234" s="197">
        <v>0</v>
      </c>
      <c r="F234" s="188">
        <v>1.2</v>
      </c>
      <c r="G234" s="200">
        <f t="shared" si="10"/>
        <v>0</v>
      </c>
      <c r="H234" s="269">
        <f t="shared" si="11"/>
        <v>57.487499999999997</v>
      </c>
      <c r="I234" s="187">
        <f t="shared" si="12"/>
        <v>0</v>
      </c>
    </row>
    <row r="235" spans="1:9" ht="13.9" x14ac:dyDescent="0.4">
      <c r="A235" s="12" t="str">
        <f>Signage!A235</f>
        <v>CBH Sidings NG</v>
      </c>
      <c r="B235" s="12">
        <f>Signage!B235</f>
        <v>42</v>
      </c>
      <c r="C235" t="str">
        <f>Signage!C235</f>
        <v>Latham</v>
      </c>
      <c r="D235" s="204">
        <f>'DORC build-up'!I179</f>
        <v>1.3</v>
      </c>
      <c r="E235" s="197">
        <v>0</v>
      </c>
      <c r="F235" s="188">
        <v>1.2</v>
      </c>
      <c r="G235" s="200">
        <f t="shared" si="10"/>
        <v>0</v>
      </c>
      <c r="H235" s="269">
        <f t="shared" si="11"/>
        <v>57.487499999999997</v>
      </c>
      <c r="I235" s="187">
        <f t="shared" si="12"/>
        <v>0</v>
      </c>
    </row>
    <row r="236" spans="1:9" ht="13.9" x14ac:dyDescent="0.4">
      <c r="A236" s="12" t="str">
        <f>Signage!A236</f>
        <v>CBH Sidings NG</v>
      </c>
      <c r="B236" s="12">
        <f>Signage!B236</f>
        <v>42</v>
      </c>
      <c r="C236" t="str">
        <f>Signage!C236</f>
        <v>Manmanning</v>
      </c>
      <c r="D236" s="204">
        <f>'DORC build-up'!I180</f>
        <v>1.2</v>
      </c>
      <c r="E236" s="197">
        <v>0</v>
      </c>
      <c r="F236" s="188">
        <v>1.2</v>
      </c>
      <c r="G236" s="200">
        <f t="shared" si="10"/>
        <v>0</v>
      </c>
      <c r="H236" s="269">
        <f t="shared" si="11"/>
        <v>57.487499999999997</v>
      </c>
      <c r="I236" s="187">
        <f t="shared" si="12"/>
        <v>0</v>
      </c>
    </row>
    <row r="237" spans="1:9" ht="13.9" x14ac:dyDescent="0.4">
      <c r="A237" s="12" t="str">
        <f>Signage!A237</f>
        <v>CBH Sidings NG</v>
      </c>
      <c r="B237" s="12">
        <f>Signage!B237</f>
        <v>42</v>
      </c>
      <c r="C237" t="str">
        <f>Signage!C237</f>
        <v>Marchagee</v>
      </c>
      <c r="D237" s="204">
        <f>'DORC build-up'!I181</f>
        <v>1.3</v>
      </c>
      <c r="E237" s="197">
        <v>0</v>
      </c>
      <c r="F237" s="188">
        <v>1.2</v>
      </c>
      <c r="G237" s="200">
        <f t="shared" si="10"/>
        <v>0</v>
      </c>
      <c r="H237" s="269">
        <f t="shared" si="11"/>
        <v>57.487499999999997</v>
      </c>
      <c r="I237" s="187">
        <f t="shared" si="12"/>
        <v>0</v>
      </c>
    </row>
    <row r="238" spans="1:9" ht="13.9" x14ac:dyDescent="0.4">
      <c r="A238" s="12" t="str">
        <f>Signage!A238</f>
        <v>CBH Sidings NG</v>
      </c>
      <c r="B238" s="12">
        <f>Signage!B238</f>
        <v>42</v>
      </c>
      <c r="C238" t="str">
        <f>Signage!C238</f>
        <v>Maya</v>
      </c>
      <c r="D238" s="204">
        <f>'DORC build-up'!I182</f>
        <v>1.3</v>
      </c>
      <c r="E238" s="197">
        <v>0</v>
      </c>
      <c r="F238" s="188">
        <v>1.2</v>
      </c>
      <c r="G238" s="200">
        <f t="shared" si="10"/>
        <v>0</v>
      </c>
      <c r="H238" s="269">
        <f t="shared" si="11"/>
        <v>57.487499999999997</v>
      </c>
      <c r="I238" s="187">
        <f t="shared" si="12"/>
        <v>0</v>
      </c>
    </row>
    <row r="239" spans="1:9" ht="13.9" x14ac:dyDescent="0.4">
      <c r="A239" s="12" t="str">
        <f>Signage!A239</f>
        <v>CBH Sidings NG</v>
      </c>
      <c r="B239" s="12">
        <f>Signage!B239</f>
        <v>42</v>
      </c>
      <c r="C239" t="str">
        <f>Signage!C239</f>
        <v>McLevie</v>
      </c>
      <c r="D239" s="204">
        <f>'DORC build-up'!I183</f>
        <v>1.2</v>
      </c>
      <c r="E239" s="197">
        <v>0</v>
      </c>
      <c r="F239" s="188">
        <v>1.2</v>
      </c>
      <c r="G239" s="200">
        <f t="shared" si="10"/>
        <v>0</v>
      </c>
      <c r="H239" s="269">
        <f t="shared" si="11"/>
        <v>57.487499999999997</v>
      </c>
      <c r="I239" s="187">
        <f t="shared" si="12"/>
        <v>0</v>
      </c>
    </row>
    <row r="240" spans="1:9" ht="13.9" x14ac:dyDescent="0.4">
      <c r="A240" s="12" t="str">
        <f>Signage!A240</f>
        <v>CBH Sidings NG</v>
      </c>
      <c r="B240" s="12">
        <f>Signage!B240</f>
        <v>42</v>
      </c>
      <c r="C240" t="str">
        <f>Signage!C240</f>
        <v>Miling</v>
      </c>
      <c r="D240" s="204">
        <f>'DORC build-up'!I184</f>
        <v>1.2</v>
      </c>
      <c r="E240" s="197">
        <v>0</v>
      </c>
      <c r="F240" s="188">
        <v>1.2</v>
      </c>
      <c r="G240" s="200">
        <f t="shared" si="10"/>
        <v>0</v>
      </c>
      <c r="H240" s="269">
        <f t="shared" si="11"/>
        <v>57.487499999999997</v>
      </c>
      <c r="I240" s="187">
        <f t="shared" si="12"/>
        <v>0</v>
      </c>
    </row>
    <row r="241" spans="1:9" ht="13.9" x14ac:dyDescent="0.4">
      <c r="A241" s="12" t="str">
        <f>Signage!A241</f>
        <v>CBH Sidings NG</v>
      </c>
      <c r="B241" s="12">
        <f>Signage!B241</f>
        <v>42</v>
      </c>
      <c r="C241" t="str">
        <f>Signage!C241</f>
        <v>Mingenew</v>
      </c>
      <c r="D241" s="204">
        <f>'DORC build-up'!I185</f>
        <v>1.3</v>
      </c>
      <c r="E241" s="197">
        <v>0</v>
      </c>
      <c r="F241" s="188">
        <v>1.2</v>
      </c>
      <c r="G241" s="200">
        <f t="shared" si="10"/>
        <v>0</v>
      </c>
      <c r="H241" s="269">
        <f t="shared" si="11"/>
        <v>57.487499999999997</v>
      </c>
      <c r="I241" s="187">
        <f t="shared" si="12"/>
        <v>0</v>
      </c>
    </row>
    <row r="242" spans="1:9" ht="13.9" x14ac:dyDescent="0.4">
      <c r="A242" s="12" t="str">
        <f>Signage!A242</f>
        <v>CBH Sidings NG</v>
      </c>
      <c r="B242" s="12">
        <f>Signage!B242</f>
        <v>42</v>
      </c>
      <c r="C242" t="str">
        <f>Signage!C242</f>
        <v>Mogumber</v>
      </c>
      <c r="D242" s="204">
        <f>'DORC build-up'!I186</f>
        <v>1.3</v>
      </c>
      <c r="E242" s="197">
        <v>0</v>
      </c>
      <c r="F242" s="188">
        <v>1.2</v>
      </c>
      <c r="G242" s="200">
        <f t="shared" si="10"/>
        <v>0</v>
      </c>
      <c r="H242" s="269">
        <f t="shared" si="11"/>
        <v>57.487499999999997</v>
      </c>
      <c r="I242" s="187">
        <f t="shared" si="12"/>
        <v>0</v>
      </c>
    </row>
    <row r="243" spans="1:9" ht="13.9" x14ac:dyDescent="0.4">
      <c r="A243" s="12" t="str">
        <f>Signage!A243</f>
        <v>CBH Sidings NG</v>
      </c>
      <c r="B243" s="12">
        <f>Signage!B243</f>
        <v>42</v>
      </c>
      <c r="C243" t="str">
        <f>Signage!C243</f>
        <v>Moora</v>
      </c>
      <c r="D243" s="204">
        <f>'DORC build-up'!I187</f>
        <v>1.3</v>
      </c>
      <c r="E243" s="197">
        <v>0</v>
      </c>
      <c r="F243" s="188">
        <v>1.2</v>
      </c>
      <c r="G243" s="200">
        <f t="shared" si="10"/>
        <v>0</v>
      </c>
      <c r="H243" s="269">
        <f t="shared" si="11"/>
        <v>57.487499999999997</v>
      </c>
      <c r="I243" s="187">
        <f t="shared" si="12"/>
        <v>0</v>
      </c>
    </row>
    <row r="244" spans="1:9" ht="13.9" x14ac:dyDescent="0.4">
      <c r="A244" s="12" t="str">
        <f>Signage!A244</f>
        <v>CBH Sidings NG</v>
      </c>
      <c r="B244" s="12">
        <f>Signage!B244</f>
        <v>42</v>
      </c>
      <c r="C244" t="str">
        <f>Signage!C244</f>
        <v>Morawa</v>
      </c>
      <c r="D244" s="204">
        <f>'DORC build-up'!I188</f>
        <v>1.3</v>
      </c>
      <c r="E244" s="197">
        <v>0</v>
      </c>
      <c r="F244" s="188">
        <v>1.2</v>
      </c>
      <c r="G244" s="200">
        <f t="shared" si="10"/>
        <v>0</v>
      </c>
      <c r="H244" s="269">
        <f t="shared" si="11"/>
        <v>57.487499999999997</v>
      </c>
      <c r="I244" s="187">
        <f t="shared" si="12"/>
        <v>0</v>
      </c>
    </row>
    <row r="245" spans="1:9" ht="13.9" x14ac:dyDescent="0.4">
      <c r="A245" s="12" t="str">
        <f>Signage!A245</f>
        <v>CBH Sidings NG</v>
      </c>
      <c r="B245" s="12">
        <f>Signage!B245</f>
        <v>42</v>
      </c>
      <c r="C245" t="str">
        <f>Signage!C245</f>
        <v>Moulyinning</v>
      </c>
      <c r="D245" s="204">
        <f>'DORC build-up'!I189</f>
        <v>1.3</v>
      </c>
      <c r="E245" s="197">
        <v>0</v>
      </c>
      <c r="F245" s="188">
        <v>1.2</v>
      </c>
      <c r="G245" s="200">
        <f t="shared" si="10"/>
        <v>0</v>
      </c>
      <c r="H245" s="269">
        <f t="shared" si="11"/>
        <v>57.487499999999997</v>
      </c>
      <c r="I245" s="187">
        <f t="shared" si="12"/>
        <v>0</v>
      </c>
    </row>
    <row r="246" spans="1:9" ht="13.9" x14ac:dyDescent="0.4">
      <c r="A246" s="12" t="str">
        <f>Signage!A246</f>
        <v>CBH Sidings NG</v>
      </c>
      <c r="B246" s="12">
        <f>Signage!B246</f>
        <v>42</v>
      </c>
      <c r="C246" t="str">
        <f>Signage!C246</f>
        <v>Mount Kokeby</v>
      </c>
      <c r="D246" s="204">
        <f>'DORC build-up'!I190</f>
        <v>1.3</v>
      </c>
      <c r="E246" s="197">
        <v>0</v>
      </c>
      <c r="F246" s="188">
        <v>1.2</v>
      </c>
      <c r="G246" s="200">
        <f t="shared" si="10"/>
        <v>0</v>
      </c>
      <c r="H246" s="269">
        <f t="shared" si="11"/>
        <v>57.487499999999997</v>
      </c>
      <c r="I246" s="187">
        <f t="shared" si="12"/>
        <v>0</v>
      </c>
    </row>
    <row r="247" spans="1:9" ht="13.9" x14ac:dyDescent="0.4">
      <c r="A247" s="12" t="str">
        <f>Signage!A247</f>
        <v>CBH Sidings NG</v>
      </c>
      <c r="B247" s="12">
        <f>Signage!B247</f>
        <v>42</v>
      </c>
      <c r="C247" t="str">
        <f>Signage!C247</f>
        <v>Mukinbudin</v>
      </c>
      <c r="D247" s="204">
        <f>'DORC build-up'!I191</f>
        <v>1.2</v>
      </c>
      <c r="E247" s="197">
        <v>0</v>
      </c>
      <c r="F247" s="188">
        <v>1.2</v>
      </c>
      <c r="G247" s="200">
        <f t="shared" si="10"/>
        <v>0</v>
      </c>
      <c r="H247" s="269">
        <f t="shared" si="11"/>
        <v>57.487499999999997</v>
      </c>
      <c r="I247" s="187">
        <f t="shared" si="12"/>
        <v>0</v>
      </c>
    </row>
    <row r="248" spans="1:9" ht="13.9" x14ac:dyDescent="0.4">
      <c r="A248" s="12" t="str">
        <f>Signage!A248</f>
        <v>CBH Sidings NG</v>
      </c>
      <c r="B248" s="12">
        <f>Signage!B248</f>
        <v>42</v>
      </c>
      <c r="C248" t="str">
        <f>Signage!C248</f>
        <v>Mullewa</v>
      </c>
      <c r="D248" s="204">
        <f>'DORC build-up'!I192</f>
        <v>1.3</v>
      </c>
      <c r="E248" s="197">
        <v>0</v>
      </c>
      <c r="F248" s="188">
        <v>1.2</v>
      </c>
      <c r="G248" s="200">
        <f t="shared" si="10"/>
        <v>0</v>
      </c>
      <c r="H248" s="269">
        <f t="shared" si="11"/>
        <v>57.487499999999997</v>
      </c>
      <c r="I248" s="187">
        <f t="shared" si="12"/>
        <v>0</v>
      </c>
    </row>
    <row r="249" spans="1:9" ht="13.9" x14ac:dyDescent="0.4">
      <c r="A249" s="12" t="str">
        <f>Signage!A249</f>
        <v>CBH Sidings NG</v>
      </c>
      <c r="B249" s="12">
        <f>Signage!B249</f>
        <v>42</v>
      </c>
      <c r="C249" t="str">
        <f>Signage!C249</f>
        <v>Narrogin</v>
      </c>
      <c r="D249" s="204">
        <f>'DORC build-up'!I193</f>
        <v>1.3</v>
      </c>
      <c r="E249" s="197">
        <v>0</v>
      </c>
      <c r="F249" s="188">
        <v>1.2</v>
      </c>
      <c r="G249" s="200">
        <f t="shared" si="10"/>
        <v>0</v>
      </c>
      <c r="H249" s="269">
        <f t="shared" si="11"/>
        <v>57.487499999999997</v>
      </c>
      <c r="I249" s="187">
        <f t="shared" si="12"/>
        <v>0</v>
      </c>
    </row>
    <row r="250" spans="1:9" ht="13.9" x14ac:dyDescent="0.4">
      <c r="A250" s="12" t="str">
        <f>Signage!A250</f>
        <v>CBH Sidings NG</v>
      </c>
      <c r="B250" s="12">
        <f>Signage!B250</f>
        <v>42</v>
      </c>
      <c r="C250" t="str">
        <f>Signage!C250</f>
        <v>Newdegate</v>
      </c>
      <c r="D250" s="204">
        <f>'DORC build-up'!I194</f>
        <v>1.3</v>
      </c>
      <c r="E250" s="197">
        <v>0</v>
      </c>
      <c r="F250" s="188">
        <v>1.2</v>
      </c>
      <c r="G250" s="200">
        <f t="shared" si="10"/>
        <v>0</v>
      </c>
      <c r="H250" s="269">
        <f t="shared" si="11"/>
        <v>57.487499999999997</v>
      </c>
      <c r="I250" s="187">
        <f t="shared" si="12"/>
        <v>0</v>
      </c>
    </row>
    <row r="251" spans="1:9" ht="13.9" x14ac:dyDescent="0.4">
      <c r="A251" s="12" t="str">
        <f>Signage!A251</f>
        <v>CBH Sidings NG</v>
      </c>
      <c r="B251" s="12">
        <f>Signage!B251</f>
        <v>42</v>
      </c>
      <c r="C251" t="str">
        <f>Signage!C251</f>
        <v>Perenjori</v>
      </c>
      <c r="D251" s="204">
        <f>'DORC build-up'!I195</f>
        <v>1.3</v>
      </c>
      <c r="E251" s="197">
        <v>0</v>
      </c>
      <c r="F251" s="188">
        <v>1.2</v>
      </c>
      <c r="G251" s="200">
        <f t="shared" si="10"/>
        <v>0</v>
      </c>
      <c r="H251" s="269">
        <f t="shared" si="11"/>
        <v>57.487499999999997</v>
      </c>
      <c r="I251" s="187">
        <f t="shared" si="12"/>
        <v>0</v>
      </c>
    </row>
    <row r="252" spans="1:9" ht="13.9" x14ac:dyDescent="0.4">
      <c r="A252" s="12" t="str">
        <f>Signage!A252</f>
        <v>CBH Sidings NG</v>
      </c>
      <c r="B252" s="12">
        <f>Signage!B252</f>
        <v>42</v>
      </c>
      <c r="C252" t="str">
        <f>Signage!C252</f>
        <v>Piawanning</v>
      </c>
      <c r="D252" s="204">
        <f>'DORC build-up'!I196</f>
        <v>1.2</v>
      </c>
      <c r="E252" s="197">
        <v>0</v>
      </c>
      <c r="F252" s="188">
        <v>1.2</v>
      </c>
      <c r="G252" s="200">
        <f t="shared" si="10"/>
        <v>0</v>
      </c>
      <c r="H252" s="269">
        <f t="shared" si="11"/>
        <v>57.487499999999997</v>
      </c>
      <c r="I252" s="187">
        <f t="shared" si="12"/>
        <v>0</v>
      </c>
    </row>
    <row r="253" spans="1:9" ht="13.9" x14ac:dyDescent="0.4">
      <c r="A253" s="12" t="str">
        <f>Signage!A253</f>
        <v>CBH Sidings NG</v>
      </c>
      <c r="B253" s="12">
        <f>Signage!B253</f>
        <v>42</v>
      </c>
      <c r="C253" t="str">
        <f>Signage!C253</f>
        <v>Pingaring</v>
      </c>
      <c r="D253" s="204">
        <f>'DORC build-up'!I197</f>
        <v>1.3</v>
      </c>
      <c r="E253" s="197">
        <v>0</v>
      </c>
      <c r="F253" s="188">
        <v>1.2</v>
      </c>
      <c r="G253" s="200">
        <f t="shared" si="10"/>
        <v>0</v>
      </c>
      <c r="H253" s="269">
        <f t="shared" si="11"/>
        <v>57.487499999999997</v>
      </c>
      <c r="I253" s="187">
        <f t="shared" si="12"/>
        <v>0</v>
      </c>
    </row>
    <row r="254" spans="1:9" ht="13.9" x14ac:dyDescent="0.4">
      <c r="A254" s="12" t="str">
        <f>Signage!A254</f>
        <v>CBH Sidings NG</v>
      </c>
      <c r="B254" s="12">
        <f>Signage!B254</f>
        <v>42</v>
      </c>
      <c r="C254" t="str">
        <f>Signage!C254</f>
        <v>Pithara</v>
      </c>
      <c r="D254" s="204">
        <f>'DORC build-up'!I198</f>
        <v>1.2</v>
      </c>
      <c r="E254" s="197">
        <v>0</v>
      </c>
      <c r="F254" s="188">
        <v>1.2</v>
      </c>
      <c r="G254" s="200">
        <f t="shared" si="10"/>
        <v>0</v>
      </c>
      <c r="H254" s="269">
        <f t="shared" si="11"/>
        <v>57.487499999999997</v>
      </c>
      <c r="I254" s="187">
        <f t="shared" si="12"/>
        <v>0</v>
      </c>
    </row>
    <row r="255" spans="1:9" ht="13.9" x14ac:dyDescent="0.4">
      <c r="A255" s="12" t="str">
        <f>Signage!A255</f>
        <v>CBH Sidings NG</v>
      </c>
      <c r="B255" s="12">
        <f>Signage!B255</f>
        <v>42</v>
      </c>
      <c r="C255" t="str">
        <f>Signage!C255</f>
        <v>Tambellup</v>
      </c>
      <c r="D255" s="204">
        <f>'DORC build-up'!I199</f>
        <v>1.3</v>
      </c>
      <c r="E255" s="197">
        <v>0</v>
      </c>
      <c r="F255" s="188">
        <v>1.2</v>
      </c>
      <c r="G255" s="200">
        <f t="shared" si="10"/>
        <v>0</v>
      </c>
      <c r="H255" s="269">
        <f t="shared" si="11"/>
        <v>57.487499999999997</v>
      </c>
      <c r="I255" s="187">
        <f t="shared" si="12"/>
        <v>0</v>
      </c>
    </row>
    <row r="256" spans="1:9" ht="13.9" x14ac:dyDescent="0.4">
      <c r="A256" s="12" t="str">
        <f>Signage!A256</f>
        <v>CBH Sidings NG</v>
      </c>
      <c r="B256" s="12">
        <f>Signage!B256</f>
        <v>42</v>
      </c>
      <c r="C256" t="str">
        <f>Signage!C256</f>
        <v>Tarin Rock</v>
      </c>
      <c r="D256" s="204">
        <f>'DORC build-up'!I200</f>
        <v>1.3</v>
      </c>
      <c r="E256" s="197">
        <v>0</v>
      </c>
      <c r="F256" s="188">
        <v>1.2</v>
      </c>
      <c r="G256" s="200">
        <f t="shared" si="10"/>
        <v>0</v>
      </c>
      <c r="H256" s="269">
        <f t="shared" si="11"/>
        <v>57.487499999999997</v>
      </c>
      <c r="I256" s="187">
        <f t="shared" si="12"/>
        <v>0</v>
      </c>
    </row>
    <row r="257" spans="1:9" ht="13.9" x14ac:dyDescent="0.4">
      <c r="A257" s="12" t="str">
        <f>Signage!A257</f>
        <v>CBH Sidings NG</v>
      </c>
      <c r="B257" s="12">
        <f>Signage!B257</f>
        <v>42</v>
      </c>
      <c r="C257" t="str">
        <f>Signage!C257</f>
        <v>Three Springs</v>
      </c>
      <c r="D257" s="204">
        <f>'DORC build-up'!I201</f>
        <v>1.3</v>
      </c>
      <c r="E257" s="197">
        <v>0</v>
      </c>
      <c r="F257" s="188">
        <v>1.2</v>
      </c>
      <c r="G257" s="200">
        <f t="shared" si="10"/>
        <v>0</v>
      </c>
      <c r="H257" s="269">
        <f t="shared" si="11"/>
        <v>57.487499999999997</v>
      </c>
      <c r="I257" s="187">
        <f t="shared" si="12"/>
        <v>0</v>
      </c>
    </row>
    <row r="258" spans="1:9" ht="13.9" x14ac:dyDescent="0.4">
      <c r="A258" s="12" t="str">
        <f>Signage!A258</f>
        <v>CBH Sidings NG</v>
      </c>
      <c r="B258" s="12">
        <f>Signage!B258</f>
        <v>42</v>
      </c>
      <c r="C258" t="str">
        <f>Signage!C258</f>
        <v>Wagin</v>
      </c>
      <c r="D258" s="204">
        <f>'DORC build-up'!I202</f>
        <v>1.3</v>
      </c>
      <c r="E258" s="197">
        <v>0</v>
      </c>
      <c r="F258" s="188">
        <v>1.2</v>
      </c>
      <c r="G258" s="200">
        <f t="shared" si="10"/>
        <v>0</v>
      </c>
      <c r="H258" s="269">
        <f t="shared" si="11"/>
        <v>57.487499999999997</v>
      </c>
      <c r="I258" s="187">
        <f t="shared" si="12"/>
        <v>0</v>
      </c>
    </row>
    <row r="259" spans="1:9" ht="13.9" x14ac:dyDescent="0.4">
      <c r="A259" s="12" t="str">
        <f>Signage!A259</f>
        <v>CBH Sidings NG</v>
      </c>
      <c r="B259" s="12">
        <f>Signage!B259</f>
        <v>42</v>
      </c>
      <c r="C259" t="str">
        <f>Signage!C259</f>
        <v>Watheroo</v>
      </c>
      <c r="D259" s="204">
        <f>'DORC build-up'!I203</f>
        <v>1.3</v>
      </c>
      <c r="E259" s="197">
        <v>0</v>
      </c>
      <c r="F259" s="188">
        <v>1.2</v>
      </c>
      <c r="G259" s="200">
        <f t="shared" si="10"/>
        <v>0</v>
      </c>
      <c r="H259" s="269">
        <f t="shared" si="11"/>
        <v>57.487499999999997</v>
      </c>
      <c r="I259" s="187">
        <f t="shared" si="12"/>
        <v>0</v>
      </c>
    </row>
    <row r="260" spans="1:9" ht="13.9" x14ac:dyDescent="0.4">
      <c r="A260" s="12" t="str">
        <f>Signage!A260</f>
        <v>CBH Sidings NG</v>
      </c>
      <c r="B260" s="12">
        <f>Signage!B260</f>
        <v>42</v>
      </c>
      <c r="C260" t="str">
        <f>Signage!C260</f>
        <v>Welbungin</v>
      </c>
      <c r="D260" s="204">
        <f>'DORC build-up'!I204</f>
        <v>1.2</v>
      </c>
      <c r="E260" s="197">
        <v>0</v>
      </c>
      <c r="F260" s="188">
        <v>1.2</v>
      </c>
      <c r="G260" s="200">
        <f t="shared" si="10"/>
        <v>0</v>
      </c>
      <c r="H260" s="269">
        <f t="shared" si="11"/>
        <v>57.487499999999997</v>
      </c>
      <c r="I260" s="187">
        <f t="shared" si="12"/>
        <v>0</v>
      </c>
    </row>
    <row r="261" spans="1:9" ht="13.9" x14ac:dyDescent="0.4">
      <c r="A261" s="12" t="str">
        <f>Signage!A261</f>
        <v>CBH Sidings NG</v>
      </c>
      <c r="B261" s="12">
        <f>Signage!B261</f>
        <v>42</v>
      </c>
      <c r="C261" t="str">
        <f>Signage!C261</f>
        <v>Wongan Hills</v>
      </c>
      <c r="D261" s="204">
        <f>'DORC build-up'!I205</f>
        <v>1.2</v>
      </c>
      <c r="E261" s="197">
        <v>0</v>
      </c>
      <c r="F261" s="188">
        <v>1.2</v>
      </c>
      <c r="G261" s="200">
        <f t="shared" si="10"/>
        <v>0</v>
      </c>
      <c r="H261" s="269">
        <f t="shared" si="11"/>
        <v>57.487499999999997</v>
      </c>
      <c r="I261" s="187">
        <f t="shared" si="12"/>
        <v>0</v>
      </c>
    </row>
    <row r="262" spans="1:9" ht="13.9" x14ac:dyDescent="0.4">
      <c r="A262" s="12" t="str">
        <f>Signage!A262</f>
        <v>CBH Sidings NG</v>
      </c>
      <c r="B262" s="12">
        <f>Signage!B262</f>
        <v>42</v>
      </c>
      <c r="C262" t="str">
        <f>Signage!C262</f>
        <v>Woodanilling</v>
      </c>
      <c r="D262" s="204">
        <f>'DORC build-up'!I206</f>
        <v>1.3</v>
      </c>
      <c r="E262" s="197">
        <v>0</v>
      </c>
      <c r="F262" s="188">
        <v>1.2</v>
      </c>
      <c r="G262" s="200">
        <f t="shared" ref="G262:G289" si="13">E262*F262</f>
        <v>0</v>
      </c>
      <c r="H262" s="269">
        <f t="shared" ref="H262:H289" si="14">$H$14</f>
        <v>57.487499999999997</v>
      </c>
      <c r="I262" s="187">
        <f t="shared" ref="I262:I289" si="15">G262*H262*D262</f>
        <v>0</v>
      </c>
    </row>
    <row r="263" spans="1:9" ht="13.9" x14ac:dyDescent="0.4">
      <c r="A263" s="12" t="str">
        <f>Signage!A263</f>
        <v>CBH Sidings NG</v>
      </c>
      <c r="B263" s="12">
        <f>Signage!B263</f>
        <v>42</v>
      </c>
      <c r="C263" t="str">
        <f>Signage!C263</f>
        <v>Wyalkatchem</v>
      </c>
      <c r="D263" s="204">
        <f>'DORC build-up'!I207</f>
        <v>1.2</v>
      </c>
      <c r="E263" s="197">
        <v>190</v>
      </c>
      <c r="F263" s="188">
        <v>1.2</v>
      </c>
      <c r="G263" s="200">
        <f t="shared" si="13"/>
        <v>228</v>
      </c>
      <c r="H263" s="269">
        <f t="shared" si="14"/>
        <v>57.487499999999997</v>
      </c>
      <c r="I263" s="187">
        <f t="shared" si="15"/>
        <v>15728.579999999998</v>
      </c>
    </row>
    <row r="264" spans="1:9" ht="13.9" x14ac:dyDescent="0.4">
      <c r="A264" s="12" t="str">
        <f>Signage!A264</f>
        <v>CBH Sidings NG</v>
      </c>
      <c r="B264" s="12">
        <f>Signage!B264</f>
        <v>42</v>
      </c>
      <c r="C264" t="str">
        <f>Signage!C264</f>
        <v>Yerecoin</v>
      </c>
      <c r="D264" s="204">
        <f>'DORC build-up'!I208</f>
        <v>1.2</v>
      </c>
      <c r="E264" s="197">
        <v>150</v>
      </c>
      <c r="F264" s="188">
        <v>1.2</v>
      </c>
      <c r="G264" s="200">
        <f t="shared" si="13"/>
        <v>180</v>
      </c>
      <c r="H264" s="269">
        <f t="shared" si="14"/>
        <v>57.487499999999997</v>
      </c>
      <c r="I264" s="187">
        <f t="shared" si="15"/>
        <v>12417.3</v>
      </c>
    </row>
    <row r="265" spans="1:9" ht="13.9" x14ac:dyDescent="0.4">
      <c r="A265" s="12" t="str">
        <f>Signage!A265</f>
        <v>CBH Sidings NG</v>
      </c>
      <c r="B265" s="12">
        <f>Signage!B265</f>
        <v>42</v>
      </c>
      <c r="C265" t="str">
        <f>Signage!C265</f>
        <v>York</v>
      </c>
      <c r="D265" s="204">
        <f>'DORC build-up'!I209</f>
        <v>1.3</v>
      </c>
      <c r="E265" s="197">
        <v>0</v>
      </c>
      <c r="F265" s="188">
        <v>1.2</v>
      </c>
      <c r="G265" s="200">
        <f t="shared" si="13"/>
        <v>0</v>
      </c>
      <c r="H265" s="269">
        <f t="shared" si="14"/>
        <v>57.487499999999997</v>
      </c>
      <c r="I265" s="187">
        <f t="shared" si="15"/>
        <v>0</v>
      </c>
    </row>
    <row r="266" spans="1:9" ht="13.9" x14ac:dyDescent="0.4">
      <c r="A266" s="12" t="str">
        <f>Signage!A266</f>
        <v>CBH Sidings NG</v>
      </c>
      <c r="B266" s="12">
        <f>Signage!B266</f>
        <v>42</v>
      </c>
      <c r="C266" t="str">
        <f>Signage!C266</f>
        <v>Yornaning</v>
      </c>
      <c r="D266" s="204">
        <f>'DORC build-up'!I210</f>
        <v>1.3</v>
      </c>
      <c r="E266" s="197">
        <v>0</v>
      </c>
      <c r="F266" s="188">
        <v>1.2</v>
      </c>
      <c r="G266" s="200">
        <f t="shared" si="13"/>
        <v>0</v>
      </c>
      <c r="H266" s="269">
        <f t="shared" si="14"/>
        <v>57.487499999999997</v>
      </c>
      <c r="I266" s="187">
        <f t="shared" si="15"/>
        <v>0</v>
      </c>
    </row>
    <row r="267" spans="1:9" ht="13.9" x14ac:dyDescent="0.4">
      <c r="A267" s="12" t="str">
        <f>Signage!A267</f>
        <v>Sidings &amp; Other</v>
      </c>
      <c r="B267" s="12">
        <f>Signage!B267</f>
        <v>43</v>
      </c>
      <c r="C267" t="str">
        <f>Signage!C267</f>
        <v>Kwinana to Kwinana Alcoa</v>
      </c>
      <c r="D267" s="204">
        <f>'DORC build-up'!I211</f>
        <v>1.2</v>
      </c>
      <c r="E267" s="197">
        <v>790</v>
      </c>
      <c r="F267" s="188">
        <v>1.2</v>
      </c>
      <c r="G267" s="200">
        <f t="shared" si="13"/>
        <v>948</v>
      </c>
      <c r="H267" s="269">
        <f t="shared" si="14"/>
        <v>57.487499999999997</v>
      </c>
      <c r="I267" s="187">
        <f t="shared" si="15"/>
        <v>65397.779999999992</v>
      </c>
    </row>
    <row r="268" spans="1:9" ht="13.9" x14ac:dyDescent="0.4">
      <c r="A268" s="12" t="str">
        <f>Signage!A268</f>
        <v>Sidings &amp; Other</v>
      </c>
      <c r="B268" s="12">
        <f>Signage!B268</f>
        <v>43</v>
      </c>
      <c r="C268" t="str">
        <f>Signage!C268</f>
        <v>Kwinana to Kwinana West</v>
      </c>
      <c r="D268" s="204">
        <f>'DORC build-up'!I212</f>
        <v>1.2</v>
      </c>
      <c r="E268" s="197">
        <v>0</v>
      </c>
      <c r="F268" s="188">
        <v>1.2</v>
      </c>
      <c r="G268" s="200">
        <f t="shared" si="13"/>
        <v>0</v>
      </c>
      <c r="H268" s="269">
        <f t="shared" si="14"/>
        <v>57.487499999999997</v>
      </c>
      <c r="I268" s="187">
        <f t="shared" si="15"/>
        <v>0</v>
      </c>
    </row>
    <row r="269" spans="1:9" ht="13.9" x14ac:dyDescent="0.4">
      <c r="A269" s="12" t="str">
        <f>Signage!A269</f>
        <v>Sidings &amp; Other</v>
      </c>
      <c r="B269" s="12">
        <f>Signage!B269</f>
        <v>43</v>
      </c>
      <c r="C269" t="str">
        <f>Signage!C269</f>
        <v>Kwinana West to Kwinana KBT</v>
      </c>
      <c r="D269" s="204">
        <f>'DORC build-up'!I213</f>
        <v>1</v>
      </c>
      <c r="E269" s="197">
        <v>0</v>
      </c>
      <c r="F269" s="188">
        <v>1.2</v>
      </c>
      <c r="G269" s="200">
        <f t="shared" si="13"/>
        <v>0</v>
      </c>
      <c r="H269" s="269">
        <f t="shared" si="14"/>
        <v>57.487499999999997</v>
      </c>
      <c r="I269" s="187">
        <f t="shared" si="15"/>
        <v>0</v>
      </c>
    </row>
    <row r="270" spans="1:9" ht="13.9" x14ac:dyDescent="0.4">
      <c r="A270" s="12" t="str">
        <f>Signage!A270</f>
        <v>EGR</v>
      </c>
      <c r="B270" s="12">
        <f>Signage!B270</f>
        <v>44</v>
      </c>
      <c r="C270" t="str">
        <f>Signage!C270</f>
        <v>Midland to Millendon Junction</v>
      </c>
      <c r="D270" s="204">
        <f>'DORC build-up'!I214</f>
        <v>1.1000000000000001</v>
      </c>
      <c r="E270" s="197">
        <v>2760</v>
      </c>
      <c r="F270" s="188">
        <v>1.2</v>
      </c>
      <c r="G270" s="200">
        <f t="shared" si="13"/>
        <v>3312</v>
      </c>
      <c r="H270" s="269">
        <f t="shared" si="14"/>
        <v>57.487499999999997</v>
      </c>
      <c r="I270" s="187">
        <f t="shared" si="15"/>
        <v>209438.46</v>
      </c>
    </row>
    <row r="271" spans="1:9" ht="13.9" x14ac:dyDescent="0.4">
      <c r="A271" s="12" t="str">
        <f>Signage!A271</f>
        <v>EGR</v>
      </c>
      <c r="B271" s="12">
        <f>Signage!B271</f>
        <v>44</v>
      </c>
      <c r="C271" t="str">
        <f>Signage!C271</f>
        <v>Millendon Junction to Toodyay West</v>
      </c>
      <c r="D271" s="204">
        <f>'DORC build-up'!I215</f>
        <v>1.1000000000000001</v>
      </c>
      <c r="E271" s="197">
        <v>45011</v>
      </c>
      <c r="F271" s="188">
        <v>1.2</v>
      </c>
      <c r="G271" s="200">
        <f t="shared" si="13"/>
        <v>54013.2</v>
      </c>
      <c r="H271" s="269">
        <f t="shared" si="14"/>
        <v>57.487499999999997</v>
      </c>
      <c r="I271" s="187">
        <f t="shared" si="15"/>
        <v>3415592.2184999995</v>
      </c>
    </row>
    <row r="272" spans="1:9" ht="13.9" x14ac:dyDescent="0.4">
      <c r="A272" s="12" t="str">
        <f>Signage!A272</f>
        <v>EGR</v>
      </c>
      <c r="B272" s="12">
        <f>Signage!B272</f>
        <v>44</v>
      </c>
      <c r="C272" t="str">
        <f>Signage!C272</f>
        <v>Toodyay West</v>
      </c>
      <c r="D272" s="204">
        <f>'DORC build-up'!I216</f>
        <v>0</v>
      </c>
      <c r="E272" s="197">
        <v>0</v>
      </c>
      <c r="F272" s="188">
        <v>1.2</v>
      </c>
      <c r="G272" s="200">
        <f t="shared" si="13"/>
        <v>0</v>
      </c>
      <c r="H272" s="269">
        <f t="shared" si="14"/>
        <v>57.487499999999997</v>
      </c>
      <c r="I272" s="187">
        <f t="shared" si="15"/>
        <v>0</v>
      </c>
    </row>
    <row r="273" spans="1:9" ht="13.9" x14ac:dyDescent="0.4">
      <c r="A273" s="12" t="str">
        <f>Signage!A273</f>
        <v>EGR</v>
      </c>
      <c r="B273" s="12">
        <f>Signage!B273</f>
        <v>44</v>
      </c>
      <c r="C273" t="str">
        <f>Signage!C273</f>
        <v>Toodyay West to Avon Yard</v>
      </c>
      <c r="D273" s="204">
        <f>'DORC build-up'!I217</f>
        <v>1.1000000000000001</v>
      </c>
      <c r="E273" s="197">
        <v>21077</v>
      </c>
      <c r="F273" s="188">
        <v>1.2</v>
      </c>
      <c r="G273" s="200">
        <f t="shared" si="13"/>
        <v>25292.399999999998</v>
      </c>
      <c r="H273" s="269">
        <f t="shared" si="14"/>
        <v>57.487499999999997</v>
      </c>
      <c r="I273" s="187">
        <f t="shared" si="15"/>
        <v>1599396.5294999999</v>
      </c>
    </row>
    <row r="274" spans="1:9" ht="13.9" x14ac:dyDescent="0.4">
      <c r="A274" s="12" t="str">
        <f>Signage!A274</f>
        <v>EGR</v>
      </c>
      <c r="B274" s="12">
        <f>Signage!B274</f>
        <v>44</v>
      </c>
      <c r="C274" t="str">
        <f>Signage!C274</f>
        <v>Avon Yard</v>
      </c>
      <c r="D274" s="204">
        <f>'DORC build-up'!I218</f>
        <v>1.2</v>
      </c>
      <c r="E274" s="197">
        <v>0</v>
      </c>
      <c r="F274" s="188">
        <v>1.2</v>
      </c>
      <c r="G274" s="200">
        <f t="shared" si="13"/>
        <v>0</v>
      </c>
      <c r="H274" s="269">
        <f t="shared" si="14"/>
        <v>57.487499999999997</v>
      </c>
      <c r="I274" s="187">
        <f t="shared" si="15"/>
        <v>0</v>
      </c>
    </row>
    <row r="275" spans="1:9" ht="13.9" x14ac:dyDescent="0.4">
      <c r="A275" s="12" t="str">
        <f>Signage!A275</f>
        <v>Metro</v>
      </c>
      <c r="B275" s="12">
        <f>Signage!B275</f>
        <v>45</v>
      </c>
      <c r="C275" t="str">
        <f>Signage!C275</f>
        <v>Midland to Woodbridge South</v>
      </c>
      <c r="D275" s="204">
        <f>'DORC build-up'!I219</f>
        <v>1</v>
      </c>
      <c r="E275" s="197">
        <v>930</v>
      </c>
      <c r="F275" s="188">
        <v>1.2</v>
      </c>
      <c r="G275" s="200">
        <f t="shared" si="13"/>
        <v>1116</v>
      </c>
      <c r="H275" s="269">
        <f t="shared" si="14"/>
        <v>57.487499999999997</v>
      </c>
      <c r="I275" s="187">
        <f t="shared" si="15"/>
        <v>64156.049999999996</v>
      </c>
    </row>
    <row r="276" spans="1:9" ht="13.9" x14ac:dyDescent="0.4">
      <c r="A276" s="12" t="str">
        <f>Signage!A276</f>
        <v>Metro</v>
      </c>
      <c r="B276" s="12">
        <f>Signage!B276</f>
        <v>45</v>
      </c>
      <c r="C276" t="str">
        <f>Signage!C276</f>
        <v>Woodbridge West to Woodbridge South</v>
      </c>
      <c r="D276" s="204">
        <f>'DORC build-up'!I220</f>
        <v>1</v>
      </c>
      <c r="E276" s="197">
        <v>0</v>
      </c>
      <c r="F276" s="188">
        <v>1.2</v>
      </c>
      <c r="G276" s="200">
        <f t="shared" si="13"/>
        <v>0</v>
      </c>
      <c r="H276" s="269">
        <f t="shared" si="14"/>
        <v>57.487499999999997</v>
      </c>
      <c r="I276" s="187">
        <f t="shared" si="15"/>
        <v>0</v>
      </c>
    </row>
    <row r="277" spans="1:9" ht="13.9" x14ac:dyDescent="0.4">
      <c r="A277" s="12" t="str">
        <f>Signage!A277</f>
        <v>Metro</v>
      </c>
      <c r="B277" s="12">
        <f>Signage!B277</f>
        <v>45</v>
      </c>
      <c r="C277" t="str">
        <f>Signage!C277</f>
        <v>Woodbridge South to Forrestfield</v>
      </c>
      <c r="D277" s="204">
        <f>'DORC build-up'!I221</f>
        <v>1</v>
      </c>
      <c r="E277" s="197">
        <v>1801</v>
      </c>
      <c r="F277" s="188">
        <v>1.2</v>
      </c>
      <c r="G277" s="200">
        <f t="shared" si="13"/>
        <v>2161.1999999999998</v>
      </c>
      <c r="H277" s="269">
        <f t="shared" si="14"/>
        <v>57.487499999999997</v>
      </c>
      <c r="I277" s="187">
        <f t="shared" si="15"/>
        <v>124241.98499999999</v>
      </c>
    </row>
    <row r="278" spans="1:9" ht="13.9" x14ac:dyDescent="0.4">
      <c r="A278" s="12" t="str">
        <f>Signage!A278</f>
        <v>Metro</v>
      </c>
      <c r="B278" s="12">
        <f>Signage!B278</f>
        <v>45</v>
      </c>
      <c r="C278" t="str">
        <f>Signage!C278</f>
        <v>Forrestfield</v>
      </c>
      <c r="D278" s="204">
        <f>'DORC build-up'!I222</f>
        <v>1</v>
      </c>
      <c r="E278" s="197">
        <v>130</v>
      </c>
      <c r="F278" s="188">
        <v>1.2</v>
      </c>
      <c r="G278" s="200">
        <f t="shared" si="13"/>
        <v>156</v>
      </c>
      <c r="H278" s="269">
        <f t="shared" si="14"/>
        <v>57.487499999999997</v>
      </c>
      <c r="I278" s="187">
        <f t="shared" si="15"/>
        <v>8968.0499999999993</v>
      </c>
    </row>
    <row r="279" spans="1:9" ht="13.9" x14ac:dyDescent="0.4">
      <c r="A279" s="12" t="str">
        <f>Signage!A279</f>
        <v>Metro</v>
      </c>
      <c r="B279" s="12">
        <f>Signage!B279</f>
        <v>45</v>
      </c>
      <c r="C279" t="str">
        <f>Signage!C279</f>
        <v>Forrestfield to Kenwick</v>
      </c>
      <c r="D279" s="204">
        <f>'DORC build-up'!I223</f>
        <v>1</v>
      </c>
      <c r="E279" s="197">
        <v>280</v>
      </c>
      <c r="F279" s="188">
        <v>1.2</v>
      </c>
      <c r="G279" s="200">
        <f t="shared" si="13"/>
        <v>336</v>
      </c>
      <c r="H279" s="269">
        <f t="shared" si="14"/>
        <v>57.487499999999997</v>
      </c>
      <c r="I279" s="187">
        <f t="shared" si="15"/>
        <v>19315.8</v>
      </c>
    </row>
    <row r="280" spans="1:9" ht="13.9" x14ac:dyDescent="0.4">
      <c r="A280" s="12" t="str">
        <f>Signage!A280</f>
        <v>Metro</v>
      </c>
      <c r="B280" s="12">
        <f>Signage!B280</f>
        <v>45</v>
      </c>
      <c r="C280" t="str">
        <f>Signage!C280</f>
        <v>Kenwick to Cockburn East</v>
      </c>
      <c r="D280" s="204">
        <f>'DORC build-up'!I224</f>
        <v>1</v>
      </c>
      <c r="E280" s="197">
        <v>5229</v>
      </c>
      <c r="F280" s="188">
        <v>1.2</v>
      </c>
      <c r="G280" s="200">
        <f t="shared" si="13"/>
        <v>6274.8</v>
      </c>
      <c r="H280" s="269">
        <f t="shared" si="14"/>
        <v>57.487499999999997</v>
      </c>
      <c r="I280" s="187">
        <f t="shared" si="15"/>
        <v>360722.565</v>
      </c>
    </row>
    <row r="281" spans="1:9" ht="13.9" x14ac:dyDescent="0.4">
      <c r="A281" s="12" t="str">
        <f>Signage!A281</f>
        <v>Metro</v>
      </c>
      <c r="B281" s="12">
        <f>Signage!B281</f>
        <v>45</v>
      </c>
      <c r="C281" t="str">
        <f>Signage!C281</f>
        <v>Cockburn East to Cockburn South</v>
      </c>
      <c r="D281" s="204">
        <f>'DORC build-up'!I225</f>
        <v>1</v>
      </c>
      <c r="E281" s="197">
        <v>100</v>
      </c>
      <c r="F281" s="188">
        <v>1.2</v>
      </c>
      <c r="G281" s="200">
        <f t="shared" si="13"/>
        <v>120</v>
      </c>
      <c r="H281" s="269">
        <f t="shared" si="14"/>
        <v>57.487499999999997</v>
      </c>
      <c r="I281" s="187">
        <f t="shared" si="15"/>
        <v>6898.5</v>
      </c>
    </row>
    <row r="282" spans="1:9" ht="13.9" x14ac:dyDescent="0.4">
      <c r="A282" s="12" t="str">
        <f>Signage!A282</f>
        <v>Metro</v>
      </c>
      <c r="B282" s="12">
        <f>Signage!B282</f>
        <v>45</v>
      </c>
      <c r="C282" t="str">
        <f>Signage!C282</f>
        <v>Cockburn South to Kwinana North</v>
      </c>
      <c r="D282" s="204">
        <f>'DORC build-up'!I226</f>
        <v>1</v>
      </c>
      <c r="E282" s="197">
        <v>4985</v>
      </c>
      <c r="F282" s="188">
        <v>1.2</v>
      </c>
      <c r="G282" s="200">
        <f t="shared" si="13"/>
        <v>5982</v>
      </c>
      <c r="H282" s="269">
        <f t="shared" si="14"/>
        <v>57.487499999999997</v>
      </c>
      <c r="I282" s="187">
        <f t="shared" si="15"/>
        <v>343890.22499999998</v>
      </c>
    </row>
    <row r="283" spans="1:9" ht="13.9" x14ac:dyDescent="0.4">
      <c r="A283" s="12" t="str">
        <f>Signage!A283</f>
        <v>Metro</v>
      </c>
      <c r="B283" s="12">
        <f>Signage!B283</f>
        <v>45</v>
      </c>
      <c r="C283" t="str">
        <f>Signage!C283</f>
        <v>Kwinana North to Kwinana West</v>
      </c>
      <c r="D283" s="204">
        <f>'DORC build-up'!I227</f>
        <v>1</v>
      </c>
      <c r="E283" s="197">
        <v>0</v>
      </c>
      <c r="F283" s="188">
        <v>1.2</v>
      </c>
      <c r="G283" s="200">
        <f t="shared" si="13"/>
        <v>0</v>
      </c>
      <c r="H283" s="269">
        <f t="shared" si="14"/>
        <v>57.487499999999997</v>
      </c>
      <c r="I283" s="187">
        <f t="shared" si="15"/>
        <v>0</v>
      </c>
    </row>
    <row r="284" spans="1:9" ht="13.9" x14ac:dyDescent="0.4">
      <c r="A284" s="12" t="str">
        <f>Signage!A284</f>
        <v>Metro</v>
      </c>
      <c r="B284" s="12">
        <f>Signage!B284</f>
        <v>45</v>
      </c>
      <c r="C284" t="str">
        <f>Signage!C284</f>
        <v>Kwinana North to Kwinana</v>
      </c>
      <c r="D284" s="204">
        <f>'DORC build-up'!I228</f>
        <v>1</v>
      </c>
      <c r="E284" s="197">
        <v>0</v>
      </c>
      <c r="F284" s="188">
        <v>1.2</v>
      </c>
      <c r="G284" s="200">
        <f t="shared" si="13"/>
        <v>0</v>
      </c>
      <c r="H284" s="269">
        <f t="shared" si="14"/>
        <v>57.487499999999997</v>
      </c>
      <c r="I284" s="187">
        <f t="shared" si="15"/>
        <v>0</v>
      </c>
    </row>
    <row r="285" spans="1:9" ht="13.9" x14ac:dyDescent="0.4">
      <c r="A285" s="12" t="str">
        <f>Signage!A285</f>
        <v>Metro</v>
      </c>
      <c r="B285" s="12">
        <f>Signage!B285</f>
        <v>45</v>
      </c>
      <c r="C285" t="str">
        <f>Signage!C285</f>
        <v>Kwinana West to Kwinana KBT</v>
      </c>
      <c r="D285" s="204">
        <f>'DORC build-up'!I229</f>
        <v>1</v>
      </c>
      <c r="E285" s="197">
        <v>0</v>
      </c>
      <c r="F285" s="188">
        <v>1.2</v>
      </c>
      <c r="G285" s="200">
        <f t="shared" si="13"/>
        <v>0</v>
      </c>
      <c r="H285" s="269">
        <f t="shared" si="14"/>
        <v>57.487499999999997</v>
      </c>
      <c r="I285" s="187">
        <f t="shared" si="15"/>
        <v>0</v>
      </c>
    </row>
    <row r="286" spans="1:9" ht="13.9" x14ac:dyDescent="0.4">
      <c r="A286" s="12" t="str">
        <f>Signage!A286</f>
        <v>Metro</v>
      </c>
      <c r="B286" s="12">
        <f>Signage!B286</f>
        <v>46</v>
      </c>
      <c r="C286" t="str">
        <f>Signage!C286</f>
        <v>Cockburn North to Cockburn East</v>
      </c>
      <c r="D286" s="204">
        <f>'DORC build-up'!I230</f>
        <v>1</v>
      </c>
      <c r="E286" s="197">
        <v>230</v>
      </c>
      <c r="F286" s="188">
        <v>1.2</v>
      </c>
      <c r="G286" s="200">
        <f t="shared" si="13"/>
        <v>276</v>
      </c>
      <c r="H286" s="269">
        <f t="shared" si="14"/>
        <v>57.487499999999997</v>
      </c>
      <c r="I286" s="187">
        <f t="shared" si="15"/>
        <v>15866.55</v>
      </c>
    </row>
    <row r="287" spans="1:9" ht="13.9" x14ac:dyDescent="0.4">
      <c r="A287" s="12" t="str">
        <f>Signage!A287</f>
        <v>Metro</v>
      </c>
      <c r="B287" s="12">
        <f>Signage!B287</f>
        <v>47</v>
      </c>
      <c r="C287" t="str">
        <f>Signage!C287</f>
        <v>Cockburn North to Cockburn South</v>
      </c>
      <c r="D287" s="204">
        <f>'DORC build-up'!I231</f>
        <v>1</v>
      </c>
      <c r="E287" s="197">
        <v>760</v>
      </c>
      <c r="F287" s="188">
        <v>1.2</v>
      </c>
      <c r="G287" s="200">
        <f t="shared" si="13"/>
        <v>912</v>
      </c>
      <c r="H287" s="269">
        <f t="shared" si="14"/>
        <v>57.487499999999997</v>
      </c>
      <c r="I287" s="187">
        <f t="shared" si="15"/>
        <v>52428.6</v>
      </c>
    </row>
    <row r="288" spans="1:9" ht="13.9" x14ac:dyDescent="0.4">
      <c r="A288" s="12" t="str">
        <f>Signage!A288</f>
        <v>Sidings &amp; Other</v>
      </c>
      <c r="B288" s="12">
        <f>Signage!B288</f>
        <v>48</v>
      </c>
      <c r="C288" t="str">
        <f>Signage!C288</f>
        <v>Kwinana West to Kwinana FPA</v>
      </c>
      <c r="D288" s="204">
        <f>'DORC build-up'!I232</f>
        <v>1</v>
      </c>
      <c r="E288" s="197">
        <v>0</v>
      </c>
      <c r="F288" s="188">
        <v>1.2</v>
      </c>
      <c r="G288" s="200">
        <f t="shared" si="13"/>
        <v>0</v>
      </c>
      <c r="H288" s="269">
        <f t="shared" si="14"/>
        <v>57.487499999999997</v>
      </c>
      <c r="I288" s="187">
        <f t="shared" si="15"/>
        <v>0</v>
      </c>
    </row>
    <row r="289" spans="1:9" ht="13.9" x14ac:dyDescent="0.4">
      <c r="A289" s="12" t="str">
        <f>Signage!A289</f>
        <v>Sidings &amp; Other</v>
      </c>
      <c r="B289" s="12">
        <f>Signage!B289</f>
        <v>48</v>
      </c>
      <c r="C289" t="str">
        <f>Signage!C289</f>
        <v>Kwinana FPA to Kwinana CBH</v>
      </c>
      <c r="D289" s="204">
        <f>'DORC build-up'!I233</f>
        <v>1</v>
      </c>
      <c r="E289" s="197">
        <v>0</v>
      </c>
      <c r="F289" s="188">
        <v>1.2</v>
      </c>
      <c r="G289" s="200">
        <f t="shared" si="13"/>
        <v>0</v>
      </c>
      <c r="H289" s="269">
        <f t="shared" si="14"/>
        <v>57.487499999999997</v>
      </c>
      <c r="I289" s="187">
        <f t="shared" si="15"/>
        <v>0</v>
      </c>
    </row>
    <row r="290" spans="1:9" ht="5.0999999999999996" customHeight="1" x14ac:dyDescent="0.35"/>
    <row r="291" spans="1:9" ht="13.9" x14ac:dyDescent="0.4">
      <c r="A291" s="148"/>
      <c r="B291" s="148"/>
      <c r="C291" s="147" t="s">
        <v>57</v>
      </c>
      <c r="D291" s="182"/>
      <c r="E291" s="201">
        <f>E67</f>
        <v>750928</v>
      </c>
      <c r="F291" s="201">
        <f>F67</f>
        <v>265.19999999999891</v>
      </c>
      <c r="G291" s="201">
        <f>G67</f>
        <v>901113.59999999986</v>
      </c>
      <c r="H291" s="201">
        <f t="shared" ref="H291:I291" si="16">H67</f>
        <v>12704.737499999961</v>
      </c>
      <c r="I291" s="201">
        <f t="shared" si="16"/>
        <v>67367639.776500002</v>
      </c>
    </row>
    <row r="292" spans="1:9" x14ac:dyDescent="0.35"/>
    <row r="293" spans="1:9" s="66" customFormat="1" ht="13.9" x14ac:dyDescent="0.4">
      <c r="A293" s="66" t="s">
        <v>73</v>
      </c>
    </row>
    <row r="294" spans="1:9" x14ac:dyDescent="0.35"/>
  </sheetData>
  <mergeCells count="1">
    <mergeCell ref="E11:G11"/>
  </mergeCells>
  <pageMargins left="0.7" right="0.7" top="0.75" bottom="0.75" header="0.3" footer="0.3"/>
  <pageSetup orientation="portrait" r:id="rId1"/>
  <headerFooter>
    <oddHeader>&amp;C&amp;"Aptos"&amp;10&amp;K000000 OFFICIAL&amp;1#_x000D_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31572-1982-4C2E-8908-3FDF33A0F225}">
  <sheetPr>
    <tabColor theme="8"/>
  </sheetPr>
  <dimension ref="A1:J237"/>
  <sheetViews>
    <sheetView showGridLines="0" zoomScaleNormal="100" workbookViewId="0"/>
  </sheetViews>
  <sheetFormatPr defaultColWidth="0" defaultRowHeight="13.5" zeroHeight="1" x14ac:dyDescent="0.35"/>
  <cols>
    <col min="1" max="1" width="15.75" customWidth="1"/>
    <col min="2" max="2" width="9.125" customWidth="1"/>
    <col min="3" max="3" width="55.125" customWidth="1"/>
    <col min="4" max="4" width="28.625" bestFit="1" customWidth="1"/>
    <col min="5" max="5" width="1.625" customWidth="1"/>
    <col min="6" max="6" width="15.75" hidden="1" customWidth="1"/>
    <col min="7" max="7" width="12.125" hidden="1" customWidth="1"/>
    <col min="8" max="8" width="13.625" hidden="1" customWidth="1"/>
    <col min="9" max="9" width="15.75" hidden="1" customWidth="1"/>
    <col min="10" max="10" width="13.375" hidden="1" customWidth="1"/>
    <col min="11" max="16384" width="9" hidden="1"/>
  </cols>
  <sheetData>
    <row r="1" spans="1:4" ht="17.649999999999999" x14ac:dyDescent="0.5">
      <c r="A1" s="126" t="str">
        <f>'DORC build-up'!A1</f>
        <v>Economic Regulation Authority</v>
      </c>
    </row>
    <row r="2" spans="1:4" ht="17.649999999999999" x14ac:dyDescent="0.5">
      <c r="A2" s="126" t="str">
        <f>'DORC build-up'!A2</f>
        <v>ARC Depreciated Optimised Replacement Cost</v>
      </c>
    </row>
    <row r="3" spans="1:4" ht="17.649999999999999" x14ac:dyDescent="0.5">
      <c r="A3" s="126" t="str">
        <f>'DORC build-up'!A3</f>
        <v>Dec 2024 $</v>
      </c>
    </row>
    <row r="4" spans="1:4" x14ac:dyDescent="0.35"/>
    <row r="5" spans="1:4" ht="15" x14ac:dyDescent="0.4">
      <c r="C5" s="23" t="s">
        <v>53</v>
      </c>
      <c r="D5" s="170">
        <f>D10</f>
        <v>2268762635.5246897</v>
      </c>
    </row>
    <row r="6" spans="1:4" x14ac:dyDescent="0.35"/>
    <row r="7" spans="1:4" x14ac:dyDescent="0.35"/>
    <row r="8" spans="1:4" ht="30" customHeight="1" x14ac:dyDescent="0.35">
      <c r="A8" s="1" t="str">
        <f>Walkways!A65</f>
        <v>Network Group</v>
      </c>
      <c r="B8" s="1" t="str">
        <f>Walkways!B65</f>
        <v>Route Number</v>
      </c>
      <c r="C8" s="1" t="s">
        <v>81</v>
      </c>
      <c r="D8" s="1" t="s">
        <v>832</v>
      </c>
    </row>
    <row r="9" spans="1:4" x14ac:dyDescent="0.35">
      <c r="A9" s="48"/>
      <c r="B9" s="101"/>
      <c r="C9" s="101"/>
      <c r="D9" s="27"/>
    </row>
    <row r="10" spans="1:4" ht="13.9" x14ac:dyDescent="0.4">
      <c r="A10" s="102"/>
      <c r="B10" s="30"/>
      <c r="C10" s="13" t="s">
        <v>57</v>
      </c>
      <c r="D10" s="215">
        <f>SUM(D12:D232)</f>
        <v>2268762635.5246897</v>
      </c>
    </row>
    <row r="11" spans="1:4" x14ac:dyDescent="0.35">
      <c r="A11" s="49"/>
      <c r="D11" s="28"/>
    </row>
    <row r="12" spans="1:4" ht="13.9" x14ac:dyDescent="0.4">
      <c r="A12" s="58" t="str">
        <f>Walkways!A69</f>
        <v>EGR</v>
      </c>
      <c r="B12" s="58">
        <f>Walkways!B69</f>
        <v>1</v>
      </c>
      <c r="C12" t="str">
        <f>Walkways!C69</f>
        <v>Avon Yard to West Merredin</v>
      </c>
      <c r="D12" s="301">
        <f>IF(A12="Non-operational",'DORC build-up'!L13,0)</f>
        <v>0</v>
      </c>
    </row>
    <row r="13" spans="1:4" ht="13.9" x14ac:dyDescent="0.4">
      <c r="A13" s="58" t="str">
        <f>Walkways!A70</f>
        <v>EGR</v>
      </c>
      <c r="B13" s="58">
        <f>Walkways!B70</f>
        <v>1</v>
      </c>
      <c r="C13" t="str">
        <f>Walkways!C70</f>
        <v>West Merredin</v>
      </c>
      <c r="D13" s="301">
        <f>IF(A13="Non-operational",'DORC build-up'!L14,0)</f>
        <v>0</v>
      </c>
    </row>
    <row r="14" spans="1:4" ht="13.9" x14ac:dyDescent="0.4">
      <c r="A14" s="58" t="str">
        <f>Walkways!A71</f>
        <v>EGR</v>
      </c>
      <c r="B14" s="58">
        <f>Walkways!B71</f>
        <v>1</v>
      </c>
      <c r="C14" t="str">
        <f>Walkways!C71</f>
        <v>West Merredin to Merredin</v>
      </c>
      <c r="D14" s="301">
        <f>IF(A14="Non-operational",'DORC build-up'!L15,0)</f>
        <v>0</v>
      </c>
    </row>
    <row r="15" spans="1:4" ht="13.9" x14ac:dyDescent="0.4">
      <c r="A15" s="58" t="str">
        <f>Walkways!A72</f>
        <v>EGR</v>
      </c>
      <c r="B15" s="58">
        <f>Walkways!B72</f>
        <v>1</v>
      </c>
      <c r="C15" t="str">
        <f>Walkways!C72</f>
        <v>Merredin</v>
      </c>
      <c r="D15" s="301">
        <f>IF(A15="Non-operational",'DORC build-up'!L16,0)</f>
        <v>0</v>
      </c>
    </row>
    <row r="16" spans="1:4" ht="13.9" x14ac:dyDescent="0.4">
      <c r="A16" s="58" t="str">
        <f>Walkways!A73</f>
        <v>EGR</v>
      </c>
      <c r="B16" s="58">
        <f>Walkways!B73</f>
        <v>1</v>
      </c>
      <c r="C16" t="str">
        <f>Walkways!C73</f>
        <v>Merredin to Southern Cross</v>
      </c>
      <c r="D16" s="301">
        <f>IF(A16="Non-operational",'DORC build-up'!L17,0)</f>
        <v>0</v>
      </c>
    </row>
    <row r="17" spans="1:4" ht="13.9" x14ac:dyDescent="0.4">
      <c r="A17" s="58" t="str">
        <f>Walkways!A74</f>
        <v>EGR</v>
      </c>
      <c r="B17" s="58">
        <f>Walkways!B74</f>
        <v>1</v>
      </c>
      <c r="C17" t="str">
        <f>Walkways!C74</f>
        <v>Southern Cross</v>
      </c>
      <c r="D17" s="301">
        <f>IF(A17="Non-operational",'DORC build-up'!L18,0)</f>
        <v>0</v>
      </c>
    </row>
    <row r="18" spans="1:4" ht="13.9" x14ac:dyDescent="0.4">
      <c r="A18" s="58" t="str">
        <f>Walkways!A75</f>
        <v>EGR</v>
      </c>
      <c r="B18" s="58">
        <f>Walkways!B75</f>
        <v>1</v>
      </c>
      <c r="C18" t="str">
        <f>Walkways!C75</f>
        <v>Southern Cross to Koolyanobbing East</v>
      </c>
      <c r="D18" s="301">
        <f>IF(A18="Non-operational",'DORC build-up'!L19,0)</f>
        <v>0</v>
      </c>
    </row>
    <row r="19" spans="1:4" ht="13.9" x14ac:dyDescent="0.4">
      <c r="A19" s="58" t="str">
        <f>Walkways!A76</f>
        <v>EGR</v>
      </c>
      <c r="B19" s="58">
        <f>Walkways!B76</f>
        <v>1</v>
      </c>
      <c r="C19" t="str">
        <f>Walkways!C76</f>
        <v>Koolyanobbing East to Mount Walton</v>
      </c>
      <c r="D19" s="301">
        <f>IF(A19="Non-operational",'DORC build-up'!L20,0)</f>
        <v>0</v>
      </c>
    </row>
    <row r="20" spans="1:4" ht="13.9" x14ac:dyDescent="0.4">
      <c r="A20" s="58" t="str">
        <f>Walkways!A77</f>
        <v>EGR</v>
      </c>
      <c r="B20" s="58">
        <f>Walkways!B77</f>
        <v>1</v>
      </c>
      <c r="C20" t="str">
        <f>Walkways!C77</f>
        <v>Mount Walton to West Kalgoorlie West</v>
      </c>
      <c r="D20" s="301">
        <f>IF(A20="Non-operational",'DORC build-up'!L21,0)</f>
        <v>0</v>
      </c>
    </row>
    <row r="21" spans="1:4" ht="13.9" x14ac:dyDescent="0.4">
      <c r="A21" s="58" t="str">
        <f>Walkways!A78</f>
        <v>EGR</v>
      </c>
      <c r="B21" s="58">
        <f>Walkways!B78</f>
        <v>1</v>
      </c>
      <c r="C21" t="str">
        <f>Walkways!C78</f>
        <v>West Kalgoorlie West to West Kalgoorlie</v>
      </c>
      <c r="D21" s="301">
        <f>IF(A21="Non-operational",'DORC build-up'!L22,0)</f>
        <v>0</v>
      </c>
    </row>
    <row r="22" spans="1:4" ht="13.9" x14ac:dyDescent="0.4">
      <c r="A22" s="58" t="str">
        <f>Walkways!A79</f>
        <v>EGR</v>
      </c>
      <c r="B22" s="58">
        <f>Walkways!B79</f>
        <v>1</v>
      </c>
      <c r="C22" t="str">
        <f>Walkways!C79</f>
        <v>West Kalgoorlie</v>
      </c>
      <c r="D22" s="301">
        <f>IF(A22="Non-operational",'DORC build-up'!L23,0)</f>
        <v>0</v>
      </c>
    </row>
    <row r="23" spans="1:4" ht="13.9" x14ac:dyDescent="0.4">
      <c r="A23" s="58" t="str">
        <f>Walkways!A80</f>
        <v>EGR</v>
      </c>
      <c r="B23" s="58">
        <f>Walkways!B80</f>
        <v>1</v>
      </c>
      <c r="C23" t="str">
        <f>Walkways!C80</f>
        <v>West Kalgoorlie to Kalgoorlie</v>
      </c>
      <c r="D23" s="301">
        <f>IF(A23="Non-operational",'DORC build-up'!L24,0)</f>
        <v>0</v>
      </c>
    </row>
    <row r="24" spans="1:4" ht="13.9" x14ac:dyDescent="0.4">
      <c r="A24" s="58" t="str">
        <f>Walkways!A81</f>
        <v>EGR</v>
      </c>
      <c r="B24" s="58">
        <f>Walkways!B81</f>
        <v>1</v>
      </c>
      <c r="C24" t="str">
        <f>Walkways!C81</f>
        <v>Kalgoorlie</v>
      </c>
      <c r="D24" s="301">
        <f>IF(A24="Non-operational",'DORC build-up'!L25,0)</f>
        <v>0</v>
      </c>
    </row>
    <row r="25" spans="1:4" ht="13.9" x14ac:dyDescent="0.4">
      <c r="A25" s="58" t="str">
        <f>Walkways!A82</f>
        <v>EGR</v>
      </c>
      <c r="B25" s="58">
        <f>Walkways!B82</f>
        <v>1</v>
      </c>
      <c r="C25" t="str">
        <f>Walkways!C82</f>
        <v>Kalgoorlie to Parkeston (border)</v>
      </c>
      <c r="D25" s="301">
        <f>IF(A25="Non-operational",'DORC build-up'!L26,0)</f>
        <v>0</v>
      </c>
    </row>
    <row r="26" spans="1:4" ht="13.9" x14ac:dyDescent="0.4">
      <c r="A26" s="58" t="str">
        <f>Walkways!A83</f>
        <v>Metro</v>
      </c>
      <c r="B26" s="58">
        <f>Walkways!B83</f>
        <v>2</v>
      </c>
      <c r="C26" t="str">
        <f>Walkways!C83</f>
        <v>Forrestfield South to Kewdale</v>
      </c>
      <c r="D26" s="301">
        <f>IF(A26="Non-operational",'DORC build-up'!L27,0)</f>
        <v>0</v>
      </c>
    </row>
    <row r="27" spans="1:4" ht="13.9" x14ac:dyDescent="0.4">
      <c r="A27" s="58" t="str">
        <f>Walkways!A84</f>
        <v>LBL</v>
      </c>
      <c r="B27" s="58">
        <f>Walkways!B84</f>
        <v>3</v>
      </c>
      <c r="C27" t="str">
        <f>Walkways!C84</f>
        <v>Kalgoorlie to Menzies</v>
      </c>
      <c r="D27" s="301">
        <f>IF(A27="Non-operational",'DORC build-up'!L28,0)</f>
        <v>0</v>
      </c>
    </row>
    <row r="28" spans="1:4" ht="13.9" x14ac:dyDescent="0.4">
      <c r="A28" s="58" t="str">
        <f>Walkways!A85</f>
        <v>LBL</v>
      </c>
      <c r="B28" s="58">
        <f>Walkways!B85</f>
        <v>3</v>
      </c>
      <c r="C28" t="str">
        <f>Walkways!C85</f>
        <v>Menzies</v>
      </c>
      <c r="D28" s="301">
        <f>IF(A28="Non-operational",'DORC build-up'!L29,0)</f>
        <v>0</v>
      </c>
    </row>
    <row r="29" spans="1:4" ht="13.9" x14ac:dyDescent="0.4">
      <c r="A29" s="58" t="str">
        <f>Walkways!A86</f>
        <v>LBL</v>
      </c>
      <c r="B29" s="58">
        <f>Walkways!B86</f>
        <v>3</v>
      </c>
      <c r="C29" t="str">
        <f>Walkways!C86</f>
        <v>Menzies to Malcolm</v>
      </c>
      <c r="D29" s="301">
        <f>IF(A29="Non-operational",'DORC build-up'!L30,0)</f>
        <v>0</v>
      </c>
    </row>
    <row r="30" spans="1:4" ht="13.9" x14ac:dyDescent="0.4">
      <c r="A30" s="58" t="str">
        <f>Walkways!A87</f>
        <v>LBL</v>
      </c>
      <c r="B30" s="58">
        <f>Walkways!B87</f>
        <v>3</v>
      </c>
      <c r="C30" t="str">
        <f>Walkways!C87</f>
        <v>Malcolm</v>
      </c>
      <c r="D30" s="301">
        <f>IF(A30="Non-operational",'DORC build-up'!L31,0)</f>
        <v>0</v>
      </c>
    </row>
    <row r="31" spans="1:4" ht="13.9" x14ac:dyDescent="0.4">
      <c r="A31" s="58" t="str">
        <f>Walkways!A88</f>
        <v>LBL</v>
      </c>
      <c r="B31" s="58">
        <f>Walkways!B88</f>
        <v>3</v>
      </c>
      <c r="C31" t="str">
        <f>Walkways!C88</f>
        <v>Malcolm to Leonora</v>
      </c>
      <c r="D31" s="301">
        <f>IF(A31="Non-operational",'DORC build-up'!L32,0)</f>
        <v>0</v>
      </c>
    </row>
    <row r="32" spans="1:4" ht="13.9" x14ac:dyDescent="0.4">
      <c r="A32" s="58" t="str">
        <f>Walkways!A89</f>
        <v>LBL</v>
      </c>
      <c r="B32" s="58">
        <f>Walkways!B89</f>
        <v>3</v>
      </c>
      <c r="C32" t="str">
        <f>Walkways!C89</f>
        <v>Leonora</v>
      </c>
      <c r="D32" s="301">
        <f>IF(A32="Non-operational",'DORC build-up'!L33,0)</f>
        <v>0</v>
      </c>
    </row>
    <row r="33" spans="1:4" ht="13.9" x14ac:dyDescent="0.4">
      <c r="A33" s="58" t="str">
        <f>Walkways!A90</f>
        <v>EBL</v>
      </c>
      <c r="B33" s="58">
        <f>Walkways!B90</f>
        <v>4</v>
      </c>
      <c r="C33" t="str">
        <f>Walkways!C90</f>
        <v>West Kalgoorlie West to West Kalgoorlie South</v>
      </c>
      <c r="D33" s="301">
        <f>IF(A33="Non-operational",'DORC build-up'!L34,0)</f>
        <v>0</v>
      </c>
    </row>
    <row r="34" spans="1:4" ht="13.9" x14ac:dyDescent="0.4">
      <c r="A34" s="58" t="str">
        <f>Walkways!A91</f>
        <v>EBL</v>
      </c>
      <c r="B34" s="58">
        <f>Walkways!B91</f>
        <v>4</v>
      </c>
      <c r="C34" t="str">
        <f>Walkways!C91</f>
        <v>West Kalgoorlie to West Kalgoorlie South</v>
      </c>
      <c r="D34" s="301">
        <f>IF(A34="Non-operational",'DORC build-up'!L35,0)</f>
        <v>0</v>
      </c>
    </row>
    <row r="35" spans="1:4" ht="13.9" x14ac:dyDescent="0.4">
      <c r="A35" s="58" t="str">
        <f>Walkways!A92</f>
        <v>EBL</v>
      </c>
      <c r="B35" s="58">
        <f>Walkways!B92</f>
        <v>5</v>
      </c>
      <c r="C35" t="str">
        <f>Walkways!C92</f>
        <v>West Kalgoorlie South to Hampton Terminal</v>
      </c>
      <c r="D35" s="301">
        <f>IF(A35="Non-operational",'DORC build-up'!L36,0)</f>
        <v>0</v>
      </c>
    </row>
    <row r="36" spans="1:4" ht="13.9" x14ac:dyDescent="0.4">
      <c r="A36" s="58" t="str">
        <f>Walkways!A93</f>
        <v>EBL</v>
      </c>
      <c r="B36" s="58">
        <f>Walkways!B93</f>
        <v>5</v>
      </c>
      <c r="C36" t="str">
        <f>Walkways!C93</f>
        <v>Hampton Terminal</v>
      </c>
      <c r="D36" s="301">
        <f>IF(A36="Non-operational",'DORC build-up'!L37,0)</f>
        <v>0</v>
      </c>
    </row>
    <row r="37" spans="1:4" ht="13.9" x14ac:dyDescent="0.4">
      <c r="A37" s="58" t="str">
        <f>Walkways!A94</f>
        <v>EBL</v>
      </c>
      <c r="B37" s="58">
        <f>Walkways!B94</f>
        <v>5</v>
      </c>
      <c r="C37" t="str">
        <f>Walkways!C94</f>
        <v>Hampton Terminal to Hampton</v>
      </c>
      <c r="D37" s="301">
        <f>IF(A37="Non-operational",'DORC build-up'!L38,0)</f>
        <v>0</v>
      </c>
    </row>
    <row r="38" spans="1:4" ht="13.9" x14ac:dyDescent="0.4">
      <c r="A38" s="58" t="str">
        <f>Walkways!A95</f>
        <v>EBL</v>
      </c>
      <c r="B38" s="58">
        <f>Walkways!B95</f>
        <v>5</v>
      </c>
      <c r="C38" t="str">
        <f>Walkways!C95</f>
        <v>Hampton</v>
      </c>
      <c r="D38" s="301">
        <f>IF(A38="Non-operational",'DORC build-up'!L39,0)</f>
        <v>0</v>
      </c>
    </row>
    <row r="39" spans="1:4" ht="13.9" x14ac:dyDescent="0.4">
      <c r="A39" s="58" t="str">
        <f>Walkways!A96</f>
        <v>EBL</v>
      </c>
      <c r="B39" s="58">
        <f>Walkways!B96</f>
        <v>5</v>
      </c>
      <c r="C39" t="str">
        <f>Walkways!C96</f>
        <v>Hampton to Kambalda</v>
      </c>
      <c r="D39" s="301">
        <f>IF(A39="Non-operational",'DORC build-up'!L40,0)</f>
        <v>0</v>
      </c>
    </row>
    <row r="40" spans="1:4" ht="13.9" x14ac:dyDescent="0.4">
      <c r="A40" s="58" t="str">
        <f>Walkways!A97</f>
        <v>EBL</v>
      </c>
      <c r="B40" s="58">
        <f>Walkways!B97</f>
        <v>5</v>
      </c>
      <c r="C40" t="str">
        <f>Walkways!C97</f>
        <v>Kambalda to Salmon Gums</v>
      </c>
      <c r="D40" s="301">
        <f>IF(A40="Non-operational",'DORC build-up'!L41,0)</f>
        <v>0</v>
      </c>
    </row>
    <row r="41" spans="1:4" ht="13.9" x14ac:dyDescent="0.4">
      <c r="A41" s="58" t="str">
        <f>Walkways!A98</f>
        <v>EBL</v>
      </c>
      <c r="B41" s="58">
        <f>Walkways!B98</f>
        <v>5</v>
      </c>
      <c r="C41" t="str">
        <f>Walkways!C98</f>
        <v>Salmon Gums to Esperance</v>
      </c>
      <c r="D41" s="301">
        <f>IF(A41="Non-operational",'DORC build-up'!L42,0)</f>
        <v>0</v>
      </c>
    </row>
    <row r="42" spans="1:4" ht="13.9" x14ac:dyDescent="0.4">
      <c r="A42" s="58" t="str">
        <f>Walkways!A99</f>
        <v>EBL</v>
      </c>
      <c r="B42" s="58">
        <f>Walkways!B99</f>
        <v>5</v>
      </c>
      <c r="C42" t="str">
        <f>Walkways!C99</f>
        <v>Esperance</v>
      </c>
      <c r="D42" s="301">
        <f>IF(A42="Non-operational",'DORC build-up'!L43,0)</f>
        <v>0</v>
      </c>
    </row>
    <row r="43" spans="1:4" ht="13.9" x14ac:dyDescent="0.4">
      <c r="A43" s="58" t="str">
        <f>Walkways!A100</f>
        <v>EBL</v>
      </c>
      <c r="B43" s="58">
        <f>Walkways!B100</f>
        <v>5</v>
      </c>
      <c r="C43" t="str">
        <f>Walkways!C100</f>
        <v>Esperance to Esperance Wharf</v>
      </c>
      <c r="D43" s="301">
        <f>IF(A43="Non-operational",'DORC build-up'!L44,0)</f>
        <v>0</v>
      </c>
    </row>
    <row r="44" spans="1:4" ht="13.9" x14ac:dyDescent="0.4">
      <c r="A44" s="58" t="str">
        <f>Walkways!A101</f>
        <v>EBL</v>
      </c>
      <c r="B44" s="58">
        <f>Walkways!B101</f>
        <v>5</v>
      </c>
      <c r="C44" t="str">
        <f>Walkways!C101</f>
        <v>Esperance Wharf</v>
      </c>
      <c r="D44" s="301">
        <f>IF(A44="Non-operational",'DORC build-up'!L45,0)</f>
        <v>0</v>
      </c>
    </row>
    <row r="45" spans="1:4" ht="13.9" x14ac:dyDescent="0.4">
      <c r="A45" s="58" t="str">
        <f>Walkways!A102</f>
        <v>EBL</v>
      </c>
      <c r="B45" s="58">
        <f>Walkways!B102</f>
        <v>6</v>
      </c>
      <c r="C45" t="str">
        <f>Walkways!C102</f>
        <v>Kambalda to Redmine</v>
      </c>
      <c r="D45" s="301">
        <f>IF(A45="Non-operational",'DORC build-up'!L46,0)</f>
        <v>0</v>
      </c>
    </row>
    <row r="46" spans="1:4" ht="13.9" x14ac:dyDescent="0.4">
      <c r="A46" s="58" t="str">
        <f>Walkways!A103</f>
        <v>Sidings &amp; Other</v>
      </c>
      <c r="B46" s="58">
        <f>Walkways!B103</f>
        <v>7</v>
      </c>
      <c r="C46" t="str">
        <f>Walkways!C103</f>
        <v>Cockburn North to Robb Jetty (SG)</v>
      </c>
      <c r="D46" s="301">
        <f>IF(A46="Non-operational",'DORC build-up'!L47,0)</f>
        <v>0</v>
      </c>
    </row>
    <row r="47" spans="1:4" ht="13.9" x14ac:dyDescent="0.4">
      <c r="A47" s="58" t="str">
        <f>Walkways!A104</f>
        <v>CBH Sidings SG</v>
      </c>
      <c r="B47" s="58">
        <f>Walkways!B104</f>
        <v>8</v>
      </c>
      <c r="C47" t="str">
        <f>Walkways!C104</f>
        <v>Avon Yard</v>
      </c>
      <c r="D47" s="301">
        <f>IF(A47="Non-operational",'DORC build-up'!L48,0)</f>
        <v>0</v>
      </c>
    </row>
    <row r="48" spans="1:4" ht="13.9" x14ac:dyDescent="0.4">
      <c r="A48" s="58" t="str">
        <f>Walkways!A105</f>
        <v>CBH Sidings SG</v>
      </c>
      <c r="B48" s="58">
        <f>Walkways!B105</f>
        <v>8</v>
      </c>
      <c r="C48" t="str">
        <f>Walkways!C105</f>
        <v>Bodallin</v>
      </c>
      <c r="D48" s="301">
        <f>IF(A48="Non-operational",'DORC build-up'!L49,0)</f>
        <v>0</v>
      </c>
    </row>
    <row r="49" spans="1:4" ht="13.9" x14ac:dyDescent="0.4">
      <c r="A49" s="58" t="str">
        <f>Walkways!A106</f>
        <v>CBH Sidings SG</v>
      </c>
      <c r="B49" s="58">
        <f>Walkways!B106</f>
        <v>8</v>
      </c>
      <c r="C49" t="str">
        <f>Walkways!C106</f>
        <v>Burracoppin</v>
      </c>
      <c r="D49" s="301">
        <f>IF(A49="Non-operational",'DORC build-up'!L50,0)</f>
        <v>0</v>
      </c>
    </row>
    <row r="50" spans="1:4" ht="13.9" x14ac:dyDescent="0.4">
      <c r="A50" s="58" t="str">
        <f>Walkways!A107</f>
        <v>CBH Sidings SG</v>
      </c>
      <c r="B50" s="58">
        <f>Walkways!B107</f>
        <v>8</v>
      </c>
      <c r="C50" t="str">
        <f>Walkways!C107</f>
        <v>Carrabin</v>
      </c>
      <c r="D50" s="301">
        <f>IF(A50="Non-operational",'DORC build-up'!L51,0)</f>
        <v>0</v>
      </c>
    </row>
    <row r="51" spans="1:4" ht="13.9" x14ac:dyDescent="0.4">
      <c r="A51" s="58" t="str">
        <f>Walkways!A108</f>
        <v>CBH Sidings SG</v>
      </c>
      <c r="B51" s="58">
        <f>Walkways!B108</f>
        <v>8</v>
      </c>
      <c r="C51" t="str">
        <f>Walkways!C108</f>
        <v>Cunderdin</v>
      </c>
      <c r="D51" s="301">
        <f>IF(A51="Non-operational",'DORC build-up'!L52,0)</f>
        <v>0</v>
      </c>
    </row>
    <row r="52" spans="1:4" ht="13.9" x14ac:dyDescent="0.4">
      <c r="A52" s="58" t="str">
        <f>Walkways!A109</f>
        <v>CBH Sidings SG</v>
      </c>
      <c r="B52" s="58">
        <f>Walkways!B109</f>
        <v>8</v>
      </c>
      <c r="C52" t="str">
        <f>Walkways!C109</f>
        <v>Doodlakine</v>
      </c>
      <c r="D52" s="301">
        <f>IF(A52="Non-operational",'DORC build-up'!L53,0)</f>
        <v>0</v>
      </c>
    </row>
    <row r="53" spans="1:4" ht="13.9" x14ac:dyDescent="0.4">
      <c r="A53" s="58" t="str">
        <f>Walkways!A110</f>
        <v>CBH Sidings SG</v>
      </c>
      <c r="B53" s="58">
        <f>Walkways!B110</f>
        <v>8</v>
      </c>
      <c r="C53" t="str">
        <f>Walkways!C110</f>
        <v>Grass Patch</v>
      </c>
      <c r="D53" s="301">
        <f>IF(A53="Non-operational",'DORC build-up'!L54,0)</f>
        <v>0</v>
      </c>
    </row>
    <row r="54" spans="1:4" ht="13.9" x14ac:dyDescent="0.4">
      <c r="A54" s="58" t="str">
        <f>Walkways!A111</f>
        <v>CBH Sidings SG</v>
      </c>
      <c r="B54" s="58">
        <f>Walkways!B111</f>
        <v>8</v>
      </c>
      <c r="C54" t="str">
        <f>Walkways!C111</f>
        <v>Grass Valley</v>
      </c>
      <c r="D54" s="301">
        <f>IF(A54="Non-operational",'DORC build-up'!L55,0)</f>
        <v>0</v>
      </c>
    </row>
    <row r="55" spans="1:4" ht="13.9" x14ac:dyDescent="0.4">
      <c r="A55" s="58" t="str">
        <f>Walkways!A112</f>
        <v>CBH Sidings SG</v>
      </c>
      <c r="B55" s="58">
        <f>Walkways!B112</f>
        <v>8</v>
      </c>
      <c r="C55" t="str">
        <f>Walkways!C112</f>
        <v>Hines Hill</v>
      </c>
      <c r="D55" s="301">
        <f>IF(A55="Non-operational",'DORC build-up'!L56,0)</f>
        <v>0</v>
      </c>
    </row>
    <row r="56" spans="1:4" ht="13.9" x14ac:dyDescent="0.4">
      <c r="A56" s="58" t="str">
        <f>Walkways!A113</f>
        <v>CBH Sidings SG</v>
      </c>
      <c r="B56" s="58">
        <f>Walkways!B113</f>
        <v>8</v>
      </c>
      <c r="C56" t="str">
        <f>Walkways!C113</f>
        <v>Kellerberrin</v>
      </c>
      <c r="D56" s="301">
        <f>IF(A56="Non-operational",'DORC build-up'!L57,0)</f>
        <v>0</v>
      </c>
    </row>
    <row r="57" spans="1:4" ht="13.9" x14ac:dyDescent="0.4">
      <c r="A57" s="58" t="str">
        <f>Walkways!A114</f>
        <v>CBH Sidings SG</v>
      </c>
      <c r="B57" s="58">
        <f>Walkways!B114</f>
        <v>8</v>
      </c>
      <c r="C57" t="str">
        <f>Walkways!C114</f>
        <v>Meckering</v>
      </c>
      <c r="D57" s="301">
        <f>IF(A57="Non-operational",'DORC build-up'!L58,0)</f>
        <v>0</v>
      </c>
    </row>
    <row r="58" spans="1:4" ht="13.9" x14ac:dyDescent="0.4">
      <c r="A58" s="58" t="str">
        <f>Walkways!A115</f>
        <v>CBH Sidings SG</v>
      </c>
      <c r="B58" s="58">
        <f>Walkways!B115</f>
        <v>8</v>
      </c>
      <c r="C58" t="str">
        <f>Walkways!C115</f>
        <v>Merredin</v>
      </c>
      <c r="D58" s="301">
        <f>IF(A58="Non-operational",'DORC build-up'!L59,0)</f>
        <v>0</v>
      </c>
    </row>
    <row r="59" spans="1:4" ht="13.9" x14ac:dyDescent="0.4">
      <c r="A59" s="58" t="str">
        <f>Walkways!A116</f>
        <v>CBH Sidings SG</v>
      </c>
      <c r="B59" s="58">
        <f>Walkways!B116</f>
        <v>8</v>
      </c>
      <c r="C59" t="str">
        <f>Walkways!C116</f>
        <v>Moorine Rock</v>
      </c>
      <c r="D59" s="301">
        <f>IF(A59="Non-operational",'DORC build-up'!L60,0)</f>
        <v>0</v>
      </c>
    </row>
    <row r="60" spans="1:4" ht="13.9" x14ac:dyDescent="0.4">
      <c r="A60" s="58" t="str">
        <f>Walkways!A117</f>
        <v>CBH Sidings SG</v>
      </c>
      <c r="B60" s="58">
        <f>Walkways!B117</f>
        <v>8</v>
      </c>
      <c r="C60" t="str">
        <f>Walkways!C117</f>
        <v>Salmon Gums</v>
      </c>
      <c r="D60" s="301">
        <f>IF(A60="Non-operational",'DORC build-up'!L61,0)</f>
        <v>0</v>
      </c>
    </row>
    <row r="61" spans="1:4" ht="13.9" x14ac:dyDescent="0.4">
      <c r="A61" s="58" t="str">
        <f>Walkways!A118</f>
        <v>CBH Sidings SG</v>
      </c>
      <c r="B61" s="58">
        <f>Walkways!B118</f>
        <v>8</v>
      </c>
      <c r="C61" t="str">
        <f>Walkways!C118</f>
        <v>Southern Cross</v>
      </c>
      <c r="D61" s="301">
        <f>IF(A61="Non-operational",'DORC build-up'!L62,0)</f>
        <v>0</v>
      </c>
    </row>
    <row r="62" spans="1:4" ht="13.9" x14ac:dyDescent="0.4">
      <c r="A62" s="58" t="str">
        <f>Walkways!A119</f>
        <v>CBH Sidings SG</v>
      </c>
      <c r="B62" s="58">
        <f>Walkways!B119</f>
        <v>8</v>
      </c>
      <c r="C62" t="str">
        <f>Walkways!C119</f>
        <v>Tammin</v>
      </c>
      <c r="D62" s="301">
        <f>IF(A62="Non-operational",'DORC build-up'!L63,0)</f>
        <v>0</v>
      </c>
    </row>
    <row r="63" spans="1:4" ht="13.9" x14ac:dyDescent="0.4">
      <c r="A63" s="58" t="str">
        <f>Walkways!A120</f>
        <v>Sidings &amp; Other</v>
      </c>
      <c r="B63" s="58">
        <f>Walkways!B120</f>
        <v>9</v>
      </c>
      <c r="C63" t="str">
        <f>Walkways!C120</f>
        <v>Esperance Industrial Road</v>
      </c>
      <c r="D63" s="301">
        <f>IF(A63="Non-operational",'DORC build-up'!L64,0)</f>
        <v>0</v>
      </c>
    </row>
    <row r="64" spans="1:4" ht="13.9" x14ac:dyDescent="0.4">
      <c r="A64" s="58" t="str">
        <f>Walkways!A121</f>
        <v>Sidings &amp; Other</v>
      </c>
      <c r="B64" s="58">
        <f>Walkways!B121</f>
        <v>9</v>
      </c>
      <c r="C64" t="str">
        <f>Walkways!C121</f>
        <v>West Kalgoorlie Industrial Road</v>
      </c>
      <c r="D64" s="301">
        <f>IF(A64="Non-operational",'DORC build-up'!L65,0)</f>
        <v>0</v>
      </c>
    </row>
    <row r="65" spans="1:4" ht="13.9" x14ac:dyDescent="0.4">
      <c r="A65" s="58" t="str">
        <f>Walkways!A122</f>
        <v>Sidings &amp; Other</v>
      </c>
      <c r="B65" s="58">
        <f>Walkways!B122</f>
        <v>9</v>
      </c>
      <c r="C65" t="str">
        <f>Walkways!C122</f>
        <v>Kewdale North Grid</v>
      </c>
      <c r="D65" s="301">
        <f>IF(A65="Non-operational",'DORC build-up'!L66,0)</f>
        <v>0</v>
      </c>
    </row>
    <row r="66" spans="1:4" ht="13.9" x14ac:dyDescent="0.4">
      <c r="A66" s="58" t="str">
        <f>Walkways!A123</f>
        <v>Sidings &amp; Other</v>
      </c>
      <c r="B66" s="58">
        <f>Walkways!B123</f>
        <v>9</v>
      </c>
      <c r="C66" t="str">
        <f>Walkways!C123</f>
        <v>Kewdale BP Loading Depot</v>
      </c>
      <c r="D66" s="301">
        <f>IF(A66="Non-operational",'DORC build-up'!L67,0)</f>
        <v>0</v>
      </c>
    </row>
    <row r="67" spans="1:4" ht="13.9" x14ac:dyDescent="0.4">
      <c r="A67" s="58" t="str">
        <f>Walkways!A124</f>
        <v>SWM</v>
      </c>
      <c r="B67" s="58">
        <f>Walkways!B124</f>
        <v>10</v>
      </c>
      <c r="C67" t="str">
        <f>Walkways!C124</f>
        <v>Kwinana</v>
      </c>
      <c r="D67" s="301">
        <f>IF(A67="Non-operational",'DORC build-up'!L68,0)</f>
        <v>0</v>
      </c>
    </row>
    <row r="68" spans="1:4" ht="13.9" x14ac:dyDescent="0.4">
      <c r="A68" s="58" t="str">
        <f>Walkways!A125</f>
        <v>SWM</v>
      </c>
      <c r="B68" s="58">
        <f>Walkways!B125</f>
        <v>10</v>
      </c>
      <c r="C68" t="str">
        <f>Walkways!C125</f>
        <v>Kwinana to Mundijong Junction</v>
      </c>
      <c r="D68" s="301">
        <f>IF(A68="Non-operational",'DORC build-up'!L69,0)</f>
        <v>0</v>
      </c>
    </row>
    <row r="69" spans="1:4" ht="13.9" x14ac:dyDescent="0.4">
      <c r="A69" s="58" t="str">
        <f>Walkways!A126</f>
        <v>SWM</v>
      </c>
      <c r="B69" s="58">
        <f>Walkways!B126</f>
        <v>11</v>
      </c>
      <c r="C69" t="str">
        <f>Walkways!C126</f>
        <v>Mundijong Junction to Pinjarra</v>
      </c>
      <c r="D69" s="301">
        <f>IF(A69="Non-operational",'DORC build-up'!L70,0)</f>
        <v>0</v>
      </c>
    </row>
    <row r="70" spans="1:4" ht="13.9" x14ac:dyDescent="0.4">
      <c r="A70" s="58" t="str">
        <f>Walkways!A127</f>
        <v>SWM</v>
      </c>
      <c r="B70" s="58">
        <f>Walkways!B127</f>
        <v>11</v>
      </c>
      <c r="C70" t="str">
        <f>Walkways!C127</f>
        <v>Pinjarra to Pinjarra South</v>
      </c>
      <c r="D70" s="301">
        <f>IF(A70="Non-operational",'DORC build-up'!L71,0)</f>
        <v>0</v>
      </c>
    </row>
    <row r="71" spans="1:4" ht="13.9" x14ac:dyDescent="0.4">
      <c r="A71" s="58" t="str">
        <f>Walkways!A128</f>
        <v>SWM</v>
      </c>
      <c r="B71" s="58">
        <f>Walkways!B128</f>
        <v>11</v>
      </c>
      <c r="C71" t="str">
        <f>Walkways!C128</f>
        <v>Pinjarra South to Wagerup North</v>
      </c>
      <c r="D71" s="301">
        <f>IF(A71="Non-operational",'DORC build-up'!L72,0)</f>
        <v>0</v>
      </c>
    </row>
    <row r="72" spans="1:4" ht="13.9" x14ac:dyDescent="0.4">
      <c r="A72" s="58" t="str">
        <f>Walkways!A129</f>
        <v>SWM</v>
      </c>
      <c r="B72" s="58">
        <f>Walkways!B129</f>
        <v>11</v>
      </c>
      <c r="C72" t="str">
        <f>Walkways!C129</f>
        <v>Wagerup North to Wagerup South</v>
      </c>
      <c r="D72" s="301">
        <f>IF(A72="Non-operational",'DORC build-up'!L73,0)</f>
        <v>0</v>
      </c>
    </row>
    <row r="73" spans="1:4" ht="13.9" x14ac:dyDescent="0.4">
      <c r="A73" s="58" t="str">
        <f>Walkways!A130</f>
        <v>SWM</v>
      </c>
      <c r="B73" s="58">
        <f>Walkways!B130</f>
        <v>11</v>
      </c>
      <c r="C73" t="str">
        <f>Walkways!C130</f>
        <v>Wagerup South to Brunswick North</v>
      </c>
      <c r="D73" s="301">
        <f>IF(A73="Non-operational",'DORC build-up'!L74,0)</f>
        <v>0</v>
      </c>
    </row>
    <row r="74" spans="1:4" ht="13.9" x14ac:dyDescent="0.4">
      <c r="A74" s="58" t="str">
        <f>Walkways!A131</f>
        <v>SWM</v>
      </c>
      <c r="B74" s="58">
        <f>Walkways!B131</f>
        <v>11</v>
      </c>
      <c r="C74" t="str">
        <f>Walkways!C131</f>
        <v>Brunswick North to Brunswick Junction</v>
      </c>
      <c r="D74" s="301">
        <f>IF(A74="Non-operational",'DORC build-up'!L75,0)</f>
        <v>0</v>
      </c>
    </row>
    <row r="75" spans="1:4" ht="13.9" x14ac:dyDescent="0.4">
      <c r="A75" s="58" t="str">
        <f>Walkways!A132</f>
        <v>SWM</v>
      </c>
      <c r="B75" s="58">
        <f>Walkways!B132</f>
        <v>11</v>
      </c>
      <c r="C75" t="str">
        <f>Walkways!C132</f>
        <v>Brunswick Junction</v>
      </c>
      <c r="D75" s="301">
        <f>IF(A75="Non-operational",'DORC build-up'!L76,0)</f>
        <v>0</v>
      </c>
    </row>
    <row r="76" spans="1:4" ht="13.9" x14ac:dyDescent="0.4">
      <c r="A76" s="58" t="str">
        <f>Walkways!A133</f>
        <v>SWM</v>
      </c>
      <c r="B76" s="58">
        <f>Walkways!B133</f>
        <v>11</v>
      </c>
      <c r="C76" t="str">
        <f>Walkways!C133</f>
        <v>Brunswick Junction to Picton Junction</v>
      </c>
      <c r="D76" s="301">
        <f>IF(A76="Non-operational",'DORC build-up'!L77,0)</f>
        <v>0</v>
      </c>
    </row>
    <row r="77" spans="1:4" ht="13.9" x14ac:dyDescent="0.4">
      <c r="A77" s="58" t="str">
        <f>Walkways!A134</f>
        <v>Sidings &amp; Other</v>
      </c>
      <c r="B77" s="58">
        <f>Walkways!B134</f>
        <v>12</v>
      </c>
      <c r="C77" t="str">
        <f>Walkways!C134</f>
        <v>Cockburn North to Robb Jetty (NG)</v>
      </c>
      <c r="D77" s="301">
        <f>IF(A77="Non-operational",'DORC build-up'!L78,0)</f>
        <v>0</v>
      </c>
    </row>
    <row r="78" spans="1:4" ht="13.9" x14ac:dyDescent="0.4">
      <c r="A78" s="58" t="str">
        <f>Walkways!A135</f>
        <v>Non-operational</v>
      </c>
      <c r="B78" s="58">
        <f>Walkways!B135</f>
        <v>13</v>
      </c>
      <c r="C78" t="str">
        <f>Walkways!C135</f>
        <v>Picton Junction to Greenbushes</v>
      </c>
      <c r="D78" s="301">
        <f>IF(A78="Non-operational",'DORC build-up'!L79,0)</f>
        <v>184193773.83711061</v>
      </c>
    </row>
    <row r="79" spans="1:4" ht="13.9" x14ac:dyDescent="0.4">
      <c r="A79" s="58" t="str">
        <f>Walkways!A136</f>
        <v>Non-operational</v>
      </c>
      <c r="B79" s="58">
        <f>Walkways!B136</f>
        <v>13</v>
      </c>
      <c r="C79" t="str">
        <f>Walkways!C136</f>
        <v>Greenbushes to Lambert</v>
      </c>
      <c r="D79" s="301">
        <f>IF(A79="Non-operational",'DORC build-up'!L80,0)</f>
        <v>149756357.39138713</v>
      </c>
    </row>
    <row r="80" spans="1:4" ht="13.9" x14ac:dyDescent="0.4">
      <c r="A80" s="58" t="str">
        <f>Walkways!A137</f>
        <v>Non-operational</v>
      </c>
      <c r="B80" s="58">
        <f>Walkways!B137</f>
        <v>14</v>
      </c>
      <c r="C80" t="str">
        <f>Walkways!C137</f>
        <v>Boyanup to Capel</v>
      </c>
      <c r="D80" s="301">
        <f>IF(A80="Non-operational",'DORC build-up'!L81,0)</f>
        <v>47477404.073898278</v>
      </c>
    </row>
    <row r="81" spans="1:4" ht="13.9" x14ac:dyDescent="0.4">
      <c r="A81" s="58" t="str">
        <f>Walkways!A138</f>
        <v>SWM</v>
      </c>
      <c r="B81" s="58">
        <f>Walkways!B138</f>
        <v>15</v>
      </c>
      <c r="C81" t="str">
        <f>Walkways!C138</f>
        <v>Picton Junction to Picton East</v>
      </c>
      <c r="D81" s="301">
        <f>IF(A81="Non-operational",'DORC build-up'!L82,0)</f>
        <v>0</v>
      </c>
    </row>
    <row r="82" spans="1:4" ht="13.9" x14ac:dyDescent="0.4">
      <c r="A82" s="58" t="str">
        <f>Walkways!A139</f>
        <v>SWM</v>
      </c>
      <c r="B82" s="58">
        <f>Walkways!B139</f>
        <v>16</v>
      </c>
      <c r="C82" t="str">
        <f>Walkways!C139</f>
        <v>Picton Junction to Bunbury Inner Harbour</v>
      </c>
      <c r="D82" s="301">
        <f>IF(A82="Non-operational",'DORC build-up'!L83,0)</f>
        <v>0</v>
      </c>
    </row>
    <row r="83" spans="1:4" ht="13.9" x14ac:dyDescent="0.4">
      <c r="A83" s="58" t="str">
        <f>Walkways!A140</f>
        <v>SWM</v>
      </c>
      <c r="B83" s="58">
        <f>Walkways!B140</f>
        <v>17</v>
      </c>
      <c r="C83" t="str">
        <f>Walkways!C140</f>
        <v>Picton Junction to Picton Container Terminal</v>
      </c>
      <c r="D83" s="301">
        <f>IF(A83="Non-operational",'DORC build-up'!L84,0)</f>
        <v>0</v>
      </c>
    </row>
    <row r="84" spans="1:4" ht="13.9" x14ac:dyDescent="0.4">
      <c r="A84" s="58" t="str">
        <f>Walkways!A141</f>
        <v>SWM</v>
      </c>
      <c r="B84" s="58">
        <f>Walkways!B141</f>
        <v>17</v>
      </c>
      <c r="C84" t="str">
        <f>Walkways!C141</f>
        <v>Picton Container Terminal to Bunbury Terminal</v>
      </c>
      <c r="D84" s="301">
        <f>IF(A84="Non-operational",'DORC build-up'!L85,0)</f>
        <v>0</v>
      </c>
    </row>
    <row r="85" spans="1:4" ht="13.9" x14ac:dyDescent="0.4">
      <c r="A85" s="58" t="str">
        <f>Walkways!A142</f>
        <v>SWM</v>
      </c>
      <c r="B85" s="58">
        <f>Walkways!B142</f>
        <v>18</v>
      </c>
      <c r="C85" t="str">
        <f>Walkways!C142</f>
        <v>Pinjarra to Alumina Junction</v>
      </c>
      <c r="D85" s="301">
        <f>IF(A85="Non-operational",'DORC build-up'!L86,0)</f>
        <v>0</v>
      </c>
    </row>
    <row r="86" spans="1:4" ht="13.9" x14ac:dyDescent="0.4">
      <c r="A86" s="58" t="str">
        <f>Walkways!A143</f>
        <v>SWM</v>
      </c>
      <c r="B86" s="58">
        <f>Walkways!B143</f>
        <v>19</v>
      </c>
      <c r="C86" t="str">
        <f>Walkways!C143</f>
        <v>Alumina Junction to Pinjarra South</v>
      </c>
      <c r="D86" s="301">
        <f>IF(A86="Non-operational",'DORC build-up'!L87,0)</f>
        <v>0</v>
      </c>
    </row>
    <row r="87" spans="1:4" ht="13.9" x14ac:dyDescent="0.4">
      <c r="A87" s="58" t="str">
        <f>Walkways!A144</f>
        <v>Collie</v>
      </c>
      <c r="B87" s="58">
        <f>Walkways!B144</f>
        <v>20</v>
      </c>
      <c r="C87" t="str">
        <f>Walkways!C144</f>
        <v>Brunswick Junction to Brunswick East</v>
      </c>
      <c r="D87" s="301">
        <f>IF(A87="Non-operational",'DORC build-up'!L88,0)</f>
        <v>0</v>
      </c>
    </row>
    <row r="88" spans="1:4" ht="13.9" x14ac:dyDescent="0.4">
      <c r="A88" s="58" t="str">
        <f>Walkways!A145</f>
        <v>Collie</v>
      </c>
      <c r="B88" s="58">
        <f>Walkways!B145</f>
        <v>20</v>
      </c>
      <c r="C88" t="str">
        <f>Walkways!C145</f>
        <v>Brunswick East to Worsley</v>
      </c>
      <c r="D88" s="301">
        <f>IF(A88="Non-operational",'DORC build-up'!L89,0)</f>
        <v>0</v>
      </c>
    </row>
    <row r="89" spans="1:4" ht="13.9" x14ac:dyDescent="0.4">
      <c r="A89" s="58" t="str">
        <f>Walkways!A146</f>
        <v>Collie</v>
      </c>
      <c r="B89" s="58">
        <f>Walkways!B146</f>
        <v>20</v>
      </c>
      <c r="C89" t="str">
        <f>Walkways!C146</f>
        <v>Worsley to Worsley East</v>
      </c>
      <c r="D89" s="301">
        <f>IF(A89="Non-operational",'DORC build-up'!L90,0)</f>
        <v>0</v>
      </c>
    </row>
    <row r="90" spans="1:4" ht="13.9" x14ac:dyDescent="0.4">
      <c r="A90" s="58" t="str">
        <f>Walkways!A147</f>
        <v>Collie</v>
      </c>
      <c r="B90" s="58">
        <f>Walkways!B147</f>
        <v>20</v>
      </c>
      <c r="C90" t="str">
        <f>Walkways!C147</f>
        <v>Worsley East to Ewington Junction</v>
      </c>
      <c r="D90" s="301">
        <f>IF(A90="Non-operational",'DORC build-up'!L91,0)</f>
        <v>0</v>
      </c>
    </row>
    <row r="91" spans="1:4" ht="13.9" x14ac:dyDescent="0.4">
      <c r="A91" s="58" t="str">
        <f>Walkways!A148</f>
        <v>Collie</v>
      </c>
      <c r="B91" s="58">
        <f>Walkways!B148</f>
        <v>20</v>
      </c>
      <c r="C91" t="str">
        <f>Walkways!C148</f>
        <v>Ewington Junction to Premier</v>
      </c>
      <c r="D91" s="301">
        <f>IF(A91="Non-operational",'DORC build-up'!L92,0)</f>
        <v>0</v>
      </c>
    </row>
    <row r="92" spans="1:4" ht="13.9" x14ac:dyDescent="0.4">
      <c r="A92" s="58" t="str">
        <f>Walkways!A149</f>
        <v>Collie</v>
      </c>
      <c r="B92" s="58">
        <f>Walkways!B149</f>
        <v>21</v>
      </c>
      <c r="C92" t="str">
        <f>Walkways!C149</f>
        <v>Brunswick North to Brunswick East</v>
      </c>
      <c r="D92" s="301">
        <f>IF(A92="Non-operational",'DORC build-up'!L93,0)</f>
        <v>0</v>
      </c>
    </row>
    <row r="93" spans="1:4" ht="13.9" x14ac:dyDescent="0.4">
      <c r="A93" s="58" t="str">
        <f>Walkways!A150</f>
        <v>Collie</v>
      </c>
      <c r="B93" s="58">
        <f>Walkways!B150</f>
        <v>22</v>
      </c>
      <c r="C93" t="str">
        <f>Walkways!C150</f>
        <v>Worsley to Hamilton</v>
      </c>
      <c r="D93" s="301">
        <f>IF(A93="Non-operational",'DORC build-up'!L94,0)</f>
        <v>0</v>
      </c>
    </row>
    <row r="94" spans="1:4" ht="13.9" x14ac:dyDescent="0.4">
      <c r="A94" s="58" t="str">
        <f>Walkways!A151</f>
        <v>Collie</v>
      </c>
      <c r="B94" s="58">
        <f>Walkways!B151</f>
        <v>22</v>
      </c>
      <c r="C94" t="str">
        <f>Walkways!C151</f>
        <v>Worsley East to Worsley North</v>
      </c>
      <c r="D94" s="301">
        <f>IF(A94="Non-operational",'DORC build-up'!L95,0)</f>
        <v>0</v>
      </c>
    </row>
    <row r="95" spans="1:4" ht="13.9" x14ac:dyDescent="0.4">
      <c r="A95" s="58" t="str">
        <f>Walkways!A152</f>
        <v>GSR</v>
      </c>
      <c r="B95" s="58">
        <f>Walkways!B152</f>
        <v>23</v>
      </c>
      <c r="C95" t="str">
        <f>Walkways!C152</f>
        <v>Avon Yard to York</v>
      </c>
      <c r="D95" s="301">
        <f>IF(A95="Non-operational",'DORC build-up'!L96,0)</f>
        <v>0</v>
      </c>
    </row>
    <row r="96" spans="1:4" ht="13.9" x14ac:dyDescent="0.4">
      <c r="A96" s="58" t="str">
        <f>Walkways!A153</f>
        <v>GSR</v>
      </c>
      <c r="B96" s="58">
        <f>Walkways!B153</f>
        <v>23</v>
      </c>
      <c r="C96" t="str">
        <f>Walkways!C153</f>
        <v>York to Brookton</v>
      </c>
      <c r="D96" s="301">
        <f>IF(A96="Non-operational",'DORC build-up'!L97,0)</f>
        <v>0</v>
      </c>
    </row>
    <row r="97" spans="1:4" ht="13.9" x14ac:dyDescent="0.4">
      <c r="A97" s="58" t="str">
        <f>Walkways!A154</f>
        <v>GSR</v>
      </c>
      <c r="B97" s="58">
        <f>Walkways!B154</f>
        <v>23</v>
      </c>
      <c r="C97" t="str">
        <f>Walkways!C154</f>
        <v>Brookton to Narrogin</v>
      </c>
      <c r="D97" s="301">
        <f>IF(A97="Non-operational",'DORC build-up'!L98,0)</f>
        <v>0</v>
      </c>
    </row>
    <row r="98" spans="1:4" ht="13.9" x14ac:dyDescent="0.4">
      <c r="A98" s="58" t="str">
        <f>Walkways!A155</f>
        <v>GSR</v>
      </c>
      <c r="B98" s="58">
        <f>Walkways!B155</f>
        <v>23</v>
      </c>
      <c r="C98" t="str">
        <f>Walkways!C155</f>
        <v>Narrogin to Wagin</v>
      </c>
      <c r="D98" s="301">
        <f>IF(A98="Non-operational",'DORC build-up'!L99,0)</f>
        <v>0</v>
      </c>
    </row>
    <row r="99" spans="1:4" ht="13.9" x14ac:dyDescent="0.4">
      <c r="A99" s="58" t="str">
        <f>Walkways!A156</f>
        <v>GSR</v>
      </c>
      <c r="B99" s="58">
        <f>Walkways!B156</f>
        <v>23</v>
      </c>
      <c r="C99" t="str">
        <f>Walkways!C156</f>
        <v>Wagin to Wagin South</v>
      </c>
      <c r="D99" s="301">
        <f>IF(A99="Non-operational",'DORC build-up'!L100,0)</f>
        <v>0</v>
      </c>
    </row>
    <row r="100" spans="1:4" ht="13.9" x14ac:dyDescent="0.4">
      <c r="A100" s="58" t="str">
        <f>Walkways!A157</f>
        <v>GSR</v>
      </c>
      <c r="B100" s="58">
        <f>Walkways!B157</f>
        <v>23</v>
      </c>
      <c r="C100" t="str">
        <f>Walkways!C157</f>
        <v>Wagin South to Katanning</v>
      </c>
      <c r="D100" s="301">
        <f>IF(A100="Non-operational",'DORC build-up'!L101,0)</f>
        <v>0</v>
      </c>
    </row>
    <row r="101" spans="1:4" ht="13.9" x14ac:dyDescent="0.4">
      <c r="A101" s="58" t="str">
        <f>Walkways!A158</f>
        <v>GSR</v>
      </c>
      <c r="B101" s="58">
        <f>Walkways!B158</f>
        <v>23</v>
      </c>
      <c r="C101" t="str">
        <f>Walkways!C158</f>
        <v>Katanning to Tambellup</v>
      </c>
      <c r="D101" s="301">
        <f>IF(A101="Non-operational",'DORC build-up'!L102,0)</f>
        <v>0</v>
      </c>
    </row>
    <row r="102" spans="1:4" ht="13.9" x14ac:dyDescent="0.4">
      <c r="A102" s="58" t="str">
        <f>Walkways!A159</f>
        <v>GSR</v>
      </c>
      <c r="B102" s="58">
        <f>Walkways!B159</f>
        <v>23</v>
      </c>
      <c r="C102" t="str">
        <f>Walkways!C159</f>
        <v>Tambellup to Redmond</v>
      </c>
      <c r="D102" s="301">
        <f>IF(A102="Non-operational",'DORC build-up'!L103,0)</f>
        <v>0</v>
      </c>
    </row>
    <row r="103" spans="1:4" ht="13.9" x14ac:dyDescent="0.4">
      <c r="A103" s="58" t="str">
        <f>Walkways!A160</f>
        <v>GSR</v>
      </c>
      <c r="B103" s="58">
        <f>Walkways!B160</f>
        <v>23</v>
      </c>
      <c r="C103" t="str">
        <f>Walkways!C160</f>
        <v>Redmond to Albany</v>
      </c>
      <c r="D103" s="301">
        <f>IF(A103="Non-operational",'DORC build-up'!L104,0)</f>
        <v>0</v>
      </c>
    </row>
    <row r="104" spans="1:4" ht="13.9" x14ac:dyDescent="0.4">
      <c r="A104" s="58" t="str">
        <f>Walkways!A161</f>
        <v>Sidings &amp; Other</v>
      </c>
      <c r="B104" s="58">
        <f>Walkways!B161</f>
        <v>23</v>
      </c>
      <c r="C104" t="str">
        <f>Walkways!C161</f>
        <v>Redmond to Mirrambeena</v>
      </c>
      <c r="D104" s="301">
        <f>IF(A104="Non-operational",'DORC build-up'!L105,0)</f>
        <v>0</v>
      </c>
    </row>
    <row r="105" spans="1:4" ht="13.9" x14ac:dyDescent="0.4">
      <c r="A105" s="58" t="str">
        <f>Walkways!A162</f>
        <v>Non-operational</v>
      </c>
      <c r="B105" s="58">
        <f>Walkways!B162</f>
        <v>24</v>
      </c>
      <c r="C105" t="str">
        <f>Walkways!C162</f>
        <v>York to Quairading</v>
      </c>
      <c r="D105" s="301">
        <f>IF(A105="Non-operational",'DORC build-up'!L106,0)</f>
        <v>206211880.82219371</v>
      </c>
    </row>
    <row r="106" spans="1:4" ht="13.9" x14ac:dyDescent="0.4">
      <c r="A106" s="58" t="str">
        <f>Walkways!A163</f>
        <v>Non-operational</v>
      </c>
      <c r="B106" s="58">
        <f>Walkways!B163</f>
        <v>25</v>
      </c>
      <c r="C106" t="str">
        <f>Walkways!C163</f>
        <v>Narrogin to West Merredin</v>
      </c>
      <c r="D106" s="301">
        <f>IF(A106="Non-operational",'DORC build-up'!L107,0)</f>
        <v>596888137.96994269</v>
      </c>
    </row>
    <row r="107" spans="1:4" ht="13.9" x14ac:dyDescent="0.4">
      <c r="A107" s="58" t="str">
        <f>Walkways!A164</f>
        <v>Non-operational</v>
      </c>
      <c r="B107" s="58">
        <f>Walkways!B164</f>
        <v>26</v>
      </c>
      <c r="C107" t="str">
        <f>Walkways!C164</f>
        <v>Yilliminning to Kulin</v>
      </c>
      <c r="D107" s="301">
        <f>IF(A107="Non-operational",'DORC build-up'!L108,0)</f>
        <v>253947045.2425124</v>
      </c>
    </row>
    <row r="108" spans="1:4" ht="13.9" x14ac:dyDescent="0.4">
      <c r="A108" s="58" t="str">
        <f>Walkways!A165</f>
        <v>Lakes</v>
      </c>
      <c r="B108" s="58">
        <f>Walkways!B165</f>
        <v>27</v>
      </c>
      <c r="C108" t="str">
        <f>Walkways!C165</f>
        <v>Wagin to Lake Grace</v>
      </c>
      <c r="D108" s="301">
        <f>IF(A108="Non-operational",'DORC build-up'!L109,0)</f>
        <v>0</v>
      </c>
    </row>
    <row r="109" spans="1:4" ht="13.9" x14ac:dyDescent="0.4">
      <c r="A109" s="58" t="str">
        <f>Walkways!A166</f>
        <v>Lakes</v>
      </c>
      <c r="B109" s="58">
        <f>Walkways!B166</f>
        <v>27</v>
      </c>
      <c r="C109" t="str">
        <f>Walkways!C166</f>
        <v>Lake Grace to Newdegate</v>
      </c>
      <c r="D109" s="301">
        <f>IF(A109="Non-operational",'DORC build-up'!L110,0)</f>
        <v>0</v>
      </c>
    </row>
    <row r="110" spans="1:4" ht="13.9" x14ac:dyDescent="0.4">
      <c r="A110" s="58" t="str">
        <f>Walkways!A167</f>
        <v>Lakes</v>
      </c>
      <c r="B110" s="58">
        <f>Walkways!B167</f>
        <v>27</v>
      </c>
      <c r="C110" t="str">
        <f>Walkways!C167</f>
        <v>Wagin East to Wagin South</v>
      </c>
      <c r="D110" s="301">
        <f>IF(A110="Non-operational",'DORC build-up'!L111,0)</f>
        <v>0</v>
      </c>
    </row>
    <row r="111" spans="1:4" ht="13.9" x14ac:dyDescent="0.4">
      <c r="A111" s="58" t="str">
        <f>Walkways!A168</f>
        <v>Lakes</v>
      </c>
      <c r="B111" s="58">
        <f>Walkways!B168</f>
        <v>28</v>
      </c>
      <c r="C111" t="str">
        <f>Walkways!C168</f>
        <v>Lake Grace to Hyden</v>
      </c>
      <c r="D111" s="301">
        <f>IF(A111="Non-operational",'DORC build-up'!L112,0)</f>
        <v>0</v>
      </c>
    </row>
    <row r="112" spans="1:4" ht="13.9" x14ac:dyDescent="0.4">
      <c r="A112" s="58" t="str">
        <f>Walkways!A169</f>
        <v>Non-operational</v>
      </c>
      <c r="B112" s="58">
        <f>Walkways!B169</f>
        <v>29</v>
      </c>
      <c r="C112" t="str">
        <f>Walkways!C169</f>
        <v>Katanning to Nyabing</v>
      </c>
      <c r="D112" s="301">
        <f>IF(A112="Non-operational",'DORC build-up'!L113,0)</f>
        <v>171670807.7321251</v>
      </c>
    </row>
    <row r="113" spans="1:4" ht="13.9" x14ac:dyDescent="0.4">
      <c r="A113" s="58" t="str">
        <f>Walkways!A170</f>
        <v>Non-operational</v>
      </c>
      <c r="B113" s="58">
        <f>Walkways!B170</f>
        <v>30</v>
      </c>
      <c r="C113" t="str">
        <f>Walkways!C170</f>
        <v>Katanning East to Katanning South</v>
      </c>
      <c r="D113" s="301">
        <f>IF(A113="Non-operational",'DORC build-up'!L114,0)</f>
        <v>0</v>
      </c>
    </row>
    <row r="114" spans="1:4" ht="13.9" x14ac:dyDescent="0.4">
      <c r="A114" s="58" t="str">
        <f>Walkways!A171</f>
        <v>Non-operational</v>
      </c>
      <c r="B114" s="58">
        <f>Walkways!B171</f>
        <v>31</v>
      </c>
      <c r="C114" t="str">
        <f>Walkways!C171</f>
        <v>Tambellup to Gnowangerup</v>
      </c>
      <c r="D114" s="301">
        <f>IF(A114="Non-operational",'DORC build-up'!L115,0)</f>
        <v>104389559.84379175</v>
      </c>
    </row>
    <row r="115" spans="1:4" ht="13.9" x14ac:dyDescent="0.4">
      <c r="A115" s="58" t="str">
        <f>Walkways!A172</f>
        <v>Non-operational</v>
      </c>
      <c r="B115" s="58">
        <f>Walkways!B172</f>
        <v>32</v>
      </c>
      <c r="C115" t="str">
        <f>Walkways!C172</f>
        <v>West Merredin to Kondinin</v>
      </c>
      <c r="D115" s="301">
        <f>IF(A115="Non-operational",'DORC build-up'!L116,0)</f>
        <v>372621157.00669235</v>
      </c>
    </row>
    <row r="116" spans="1:4" ht="13.9" x14ac:dyDescent="0.4">
      <c r="A116" s="58" t="str">
        <f>Walkways!A173</f>
        <v>Non-operational</v>
      </c>
      <c r="B116" s="58">
        <f>Walkways!B173</f>
        <v>33</v>
      </c>
      <c r="C116" t="str">
        <f>Walkways!C173</f>
        <v>West Merredin to Trayning</v>
      </c>
      <c r="D116" s="301">
        <f>IF(A116="Non-operational",'DORC build-up'!L117,0)</f>
        <v>181606511.60503578</v>
      </c>
    </row>
    <row r="117" spans="1:4" ht="13.9" x14ac:dyDescent="0.4">
      <c r="A117" s="58" t="str">
        <f>Walkways!A174</f>
        <v>Central</v>
      </c>
      <c r="B117" s="58">
        <f>Walkways!B174</f>
        <v>34</v>
      </c>
      <c r="C117" t="str">
        <f>Walkways!C174</f>
        <v>Avon Yard to Goomalling</v>
      </c>
      <c r="D117" s="301">
        <f>IF(A117="Non-operational",'DORC build-up'!L118,0)</f>
        <v>0</v>
      </c>
    </row>
    <row r="118" spans="1:4" ht="13.9" x14ac:dyDescent="0.4">
      <c r="A118" s="58" t="str">
        <f>Walkways!A175</f>
        <v>Central</v>
      </c>
      <c r="B118" s="58">
        <f>Walkways!B175</f>
        <v>34</v>
      </c>
      <c r="C118" t="str">
        <f>Walkways!C175</f>
        <v>Goomalling to McLevie</v>
      </c>
      <c r="D118" s="301">
        <f>IF(A118="Non-operational",'DORC build-up'!L119,0)</f>
        <v>0</v>
      </c>
    </row>
    <row r="119" spans="1:4" ht="13.9" x14ac:dyDescent="0.4">
      <c r="A119" s="58" t="str">
        <f>Walkways!A176</f>
        <v>Central</v>
      </c>
      <c r="B119" s="58">
        <f>Walkways!B176</f>
        <v>35</v>
      </c>
      <c r="C119" t="str">
        <f>Walkways!C176</f>
        <v>Goomalling to Amery</v>
      </c>
      <c r="D119" s="301">
        <f>IF(A119="Non-operational",'DORC build-up'!L120,0)</f>
        <v>0</v>
      </c>
    </row>
    <row r="120" spans="1:4" ht="13.9" x14ac:dyDescent="0.4">
      <c r="A120" s="58" t="str">
        <f>Walkways!A177</f>
        <v>Central</v>
      </c>
      <c r="B120" s="58">
        <f>Walkways!B177</f>
        <v>35</v>
      </c>
      <c r="C120" t="str">
        <f>Walkways!C177</f>
        <v>Amery to Mukinbudin</v>
      </c>
      <c r="D120" s="301">
        <f>IF(A120="Non-operational",'DORC build-up'!L121,0)</f>
        <v>0</v>
      </c>
    </row>
    <row r="121" spans="1:4" ht="13.9" x14ac:dyDescent="0.4">
      <c r="A121" s="58" t="str">
        <f>Walkways!A178</f>
        <v>Central</v>
      </c>
      <c r="B121" s="58">
        <f>Walkways!B178</f>
        <v>36</v>
      </c>
      <c r="C121" t="str">
        <f>Walkways!C178</f>
        <v>Amery to Burakin</v>
      </c>
      <c r="D121" s="301">
        <f>IF(A121="Non-operational",'DORC build-up'!L122,0)</f>
        <v>0</v>
      </c>
    </row>
    <row r="122" spans="1:4" ht="13.9" x14ac:dyDescent="0.4">
      <c r="A122" s="58" t="str">
        <f>Walkways!A179</f>
        <v>Central</v>
      </c>
      <c r="B122" s="58">
        <f>Walkways!B179</f>
        <v>36</v>
      </c>
      <c r="C122" t="str">
        <f>Walkways!C179</f>
        <v>Burakin to Kalannie</v>
      </c>
      <c r="D122" s="301">
        <f>IF(A122="Non-operational",'DORC build-up'!L123,0)</f>
        <v>0</v>
      </c>
    </row>
    <row r="123" spans="1:4" ht="13.9" x14ac:dyDescent="0.4">
      <c r="A123" s="58" t="str">
        <f>Walkways!A180</f>
        <v>Central</v>
      </c>
      <c r="B123" s="58">
        <f>Walkways!B180</f>
        <v>37</v>
      </c>
      <c r="C123" t="str">
        <f>Walkways!C180</f>
        <v>Burakin to Beacon</v>
      </c>
      <c r="D123" s="301">
        <f>IF(A123="Non-operational",'DORC build-up'!L124,0)</f>
        <v>0</v>
      </c>
    </row>
    <row r="124" spans="1:4" ht="13.9" x14ac:dyDescent="0.4">
      <c r="A124" s="58" t="str">
        <f>Walkways!A181</f>
        <v>MR</v>
      </c>
      <c r="B124" s="58">
        <f>Walkways!B181</f>
        <v>38</v>
      </c>
      <c r="C124" t="str">
        <f>Walkways!C181</f>
        <v>Millendon Junction to Watheroo</v>
      </c>
      <c r="D124" s="301">
        <f>IF(A124="Non-operational",'DORC build-up'!L125,0)</f>
        <v>0</v>
      </c>
    </row>
    <row r="125" spans="1:4" ht="13.9" x14ac:dyDescent="0.4">
      <c r="A125" s="58" t="str">
        <f>Walkways!A182</f>
        <v>MR</v>
      </c>
      <c r="B125" s="58">
        <f>Walkways!B182</f>
        <v>38</v>
      </c>
      <c r="C125" t="str">
        <f>Walkways!C182</f>
        <v>Watheroo to Marchagee</v>
      </c>
      <c r="D125" s="301">
        <f>IF(A125="Non-operational",'DORC build-up'!L126,0)</f>
        <v>0</v>
      </c>
    </row>
    <row r="126" spans="1:4" ht="13.9" x14ac:dyDescent="0.4">
      <c r="A126" s="58" t="str">
        <f>Walkways!A183</f>
        <v>MR</v>
      </c>
      <c r="B126" s="58">
        <f>Walkways!B183</f>
        <v>38</v>
      </c>
      <c r="C126" t="str">
        <f>Walkways!C183</f>
        <v>Marchagee to Dongara</v>
      </c>
      <c r="D126" s="301">
        <f>IF(A126="Non-operational",'DORC build-up'!L127,0)</f>
        <v>0</v>
      </c>
    </row>
    <row r="127" spans="1:4" ht="13.9" x14ac:dyDescent="0.4">
      <c r="A127" s="58" t="str">
        <f>Walkways!A184</f>
        <v>MR</v>
      </c>
      <c r="B127" s="58">
        <f>Walkways!B184</f>
        <v>38</v>
      </c>
      <c r="C127" t="str">
        <f>Walkways!C184</f>
        <v>Dongara to Narngulu</v>
      </c>
      <c r="D127" s="301">
        <f>IF(A127="Non-operational",'DORC build-up'!L128,0)</f>
        <v>0</v>
      </c>
    </row>
    <row r="128" spans="1:4" ht="13.9" x14ac:dyDescent="0.4">
      <c r="A128" s="58" t="str">
        <f>Walkways!A185</f>
        <v>MR</v>
      </c>
      <c r="B128" s="58">
        <f>Walkways!B185</f>
        <v>38</v>
      </c>
      <c r="C128" t="str">
        <f>Walkways!C185</f>
        <v>Narngulu to Geraldton</v>
      </c>
      <c r="D128" s="301">
        <f>IF(A128="Non-operational",'DORC build-up'!L129,0)</f>
        <v>0</v>
      </c>
    </row>
    <row r="129" spans="1:4" ht="13.9" x14ac:dyDescent="0.4">
      <c r="A129" s="58" t="str">
        <f>Walkways!A186</f>
        <v>MR</v>
      </c>
      <c r="B129" s="58">
        <f>Walkways!B186</f>
        <v>39</v>
      </c>
      <c r="C129" t="str">
        <f>Walkways!C186</f>
        <v>Dongara to Eneabba South</v>
      </c>
      <c r="D129" s="301">
        <f>IF(A129="Non-operational",'DORC build-up'!L130,0)</f>
        <v>0</v>
      </c>
    </row>
    <row r="130" spans="1:4" ht="13.9" x14ac:dyDescent="0.4">
      <c r="A130" s="58" t="str">
        <f>Walkways!A187</f>
        <v>Midwest</v>
      </c>
      <c r="B130" s="58">
        <f>Walkways!B187</f>
        <v>40</v>
      </c>
      <c r="C130" t="str">
        <f>Walkways!C187</f>
        <v>Narngulu to Narngulu East</v>
      </c>
      <c r="D130" s="301">
        <f>IF(A130="Non-operational",'DORC build-up'!L131,0)</f>
        <v>0</v>
      </c>
    </row>
    <row r="131" spans="1:4" ht="13.9" x14ac:dyDescent="0.4">
      <c r="A131" s="58" t="str">
        <f>Walkways!A188</f>
        <v>Midwest</v>
      </c>
      <c r="B131" s="58">
        <f>Walkways!B188</f>
        <v>40</v>
      </c>
      <c r="C131" t="str">
        <f>Walkways!C188</f>
        <v>Narngulu East to Mullewa</v>
      </c>
      <c r="D131" s="301">
        <f>IF(A131="Non-operational",'DORC build-up'!L132,0)</f>
        <v>0</v>
      </c>
    </row>
    <row r="132" spans="1:4" ht="13.9" x14ac:dyDescent="0.4">
      <c r="A132" s="58" t="str">
        <f>Walkways!A189</f>
        <v>Midwest</v>
      </c>
      <c r="B132" s="58">
        <f>Walkways!B189</f>
        <v>40</v>
      </c>
      <c r="C132" t="str">
        <f>Walkways!C189</f>
        <v>Mullewa to Tilley Junction</v>
      </c>
      <c r="D132" s="301">
        <f>IF(A132="Non-operational",'DORC build-up'!L133,0)</f>
        <v>0</v>
      </c>
    </row>
    <row r="133" spans="1:4" ht="13.9" x14ac:dyDescent="0.4">
      <c r="A133" s="58" t="str">
        <f>Walkways!A190</f>
        <v>Midwest</v>
      </c>
      <c r="B133" s="58">
        <f>Walkways!B190</f>
        <v>40</v>
      </c>
      <c r="C133" t="str">
        <f>Walkways!C190</f>
        <v>Tilley Junction to Tilley</v>
      </c>
      <c r="D133" s="301">
        <f>IF(A133="Non-operational",'DORC build-up'!L134,0)</f>
        <v>0</v>
      </c>
    </row>
    <row r="134" spans="1:4" ht="13.9" x14ac:dyDescent="0.4">
      <c r="A134" s="58" t="str">
        <f>Walkways!A191</f>
        <v>Midwest</v>
      </c>
      <c r="B134" s="58">
        <f>Walkways!B191</f>
        <v>40</v>
      </c>
      <c r="C134" t="str">
        <f>Walkways!C191</f>
        <v>Tilley to Morawa</v>
      </c>
      <c r="D134" s="301">
        <f>IF(A134="Non-operational",'DORC build-up'!L135,0)</f>
        <v>0</v>
      </c>
    </row>
    <row r="135" spans="1:4" ht="13.9" x14ac:dyDescent="0.4">
      <c r="A135" s="58" t="str">
        <f>Walkways!A192</f>
        <v>Midwest</v>
      </c>
      <c r="B135" s="58">
        <f>Walkways!B192</f>
        <v>40</v>
      </c>
      <c r="C135" t="str">
        <f>Walkways!C192</f>
        <v>Morawa to Perenjori</v>
      </c>
      <c r="D135" s="301">
        <f>IF(A135="Non-operational",'DORC build-up'!L136,0)</f>
        <v>0</v>
      </c>
    </row>
    <row r="136" spans="1:4" ht="13.9" x14ac:dyDescent="0.4">
      <c r="A136" s="58" t="str">
        <f>Walkways!A193</f>
        <v>Midwest</v>
      </c>
      <c r="B136" s="58">
        <f>Walkways!B193</f>
        <v>40</v>
      </c>
      <c r="C136" t="str">
        <f>Walkways!C193</f>
        <v>Perenjori to Maya</v>
      </c>
      <c r="D136" s="301">
        <f>IF(A136="Non-operational",'DORC build-up'!L137,0)</f>
        <v>0</v>
      </c>
    </row>
    <row r="137" spans="1:4" ht="13.9" x14ac:dyDescent="0.4">
      <c r="A137" s="58" t="str">
        <f>Walkways!A194</f>
        <v>Central</v>
      </c>
      <c r="B137" s="58">
        <f>Walkways!B194</f>
        <v>41</v>
      </c>
      <c r="C137" t="str">
        <f>Walkways!C194</f>
        <v>Toodyay West to Miling</v>
      </c>
      <c r="D137" s="301">
        <f>IF(A137="Non-operational",'DORC build-up'!L138,0)</f>
        <v>0</v>
      </c>
    </row>
    <row r="138" spans="1:4" ht="13.9" x14ac:dyDescent="0.4">
      <c r="A138" s="58" t="str">
        <f>Walkways!A195</f>
        <v>CBH Sidings NG</v>
      </c>
      <c r="B138" s="58">
        <f>Walkways!B195</f>
        <v>42</v>
      </c>
      <c r="C138" t="str">
        <f>Walkways!C195</f>
        <v>Arrino</v>
      </c>
      <c r="D138" s="301">
        <f>IF(A138="Non-operational",'DORC build-up'!L139,0)</f>
        <v>0</v>
      </c>
    </row>
    <row r="139" spans="1:4" ht="13.9" x14ac:dyDescent="0.4">
      <c r="A139" s="58" t="str">
        <f>Walkways!A196</f>
        <v>CBH Sidings NG</v>
      </c>
      <c r="B139" s="58">
        <f>Walkways!B196</f>
        <v>42</v>
      </c>
      <c r="C139" t="str">
        <f>Walkways!C196</f>
        <v>Avon Yard</v>
      </c>
      <c r="D139" s="301">
        <f>IF(A139="Non-operational",'DORC build-up'!L140,0)</f>
        <v>0</v>
      </c>
    </row>
    <row r="140" spans="1:4" ht="13.9" x14ac:dyDescent="0.4">
      <c r="A140" s="58" t="str">
        <f>Walkways!A197</f>
        <v>CBH Sidings NG</v>
      </c>
      <c r="B140" s="58">
        <f>Walkways!B197</f>
        <v>42</v>
      </c>
      <c r="C140" t="str">
        <f>Walkways!C197</f>
        <v>Ballaying</v>
      </c>
      <c r="D140" s="301">
        <f>IF(A140="Non-operational",'DORC build-up'!L141,0)</f>
        <v>0</v>
      </c>
    </row>
    <row r="141" spans="1:4" ht="13.9" x14ac:dyDescent="0.4">
      <c r="A141" s="58" t="str">
        <f>Walkways!A198</f>
        <v>CBH Sidings NG</v>
      </c>
      <c r="B141" s="58">
        <f>Walkways!B198</f>
        <v>42</v>
      </c>
      <c r="C141" t="str">
        <f>Walkways!C198</f>
        <v>Ballidu</v>
      </c>
      <c r="D141" s="301">
        <f>IF(A141="Non-operational",'DORC build-up'!L142,0)</f>
        <v>0</v>
      </c>
    </row>
    <row r="142" spans="1:4" ht="13.9" x14ac:dyDescent="0.4">
      <c r="A142" s="58" t="str">
        <f>Walkways!A199</f>
        <v>CBH Sidings NG</v>
      </c>
      <c r="B142" s="58">
        <f>Walkways!B199</f>
        <v>42</v>
      </c>
      <c r="C142" t="str">
        <f>Walkways!C199</f>
        <v>Beacon</v>
      </c>
      <c r="D142" s="301">
        <f>IF(A142="Non-operational",'DORC build-up'!L143,0)</f>
        <v>0</v>
      </c>
    </row>
    <row r="143" spans="1:4" ht="13.9" x14ac:dyDescent="0.4">
      <c r="A143" s="58" t="str">
        <f>Walkways!A200</f>
        <v>CBH Sidings NG</v>
      </c>
      <c r="B143" s="58">
        <f>Walkways!B200</f>
        <v>42</v>
      </c>
      <c r="C143" t="str">
        <f>Walkways!C200</f>
        <v>Bencubbin</v>
      </c>
      <c r="D143" s="301">
        <f>IF(A143="Non-operational",'DORC build-up'!L144,0)</f>
        <v>0</v>
      </c>
    </row>
    <row r="144" spans="1:4" ht="13.9" x14ac:dyDescent="0.4">
      <c r="A144" s="58" t="str">
        <f>Walkways!A201</f>
        <v>CBH Sidings NG</v>
      </c>
      <c r="B144" s="58">
        <f>Walkways!B201</f>
        <v>42</v>
      </c>
      <c r="C144" t="str">
        <f>Walkways!C201</f>
        <v>Beverley</v>
      </c>
      <c r="D144" s="301">
        <f>IF(A144="Non-operational",'DORC build-up'!L145,0)</f>
        <v>0</v>
      </c>
    </row>
    <row r="145" spans="1:4" ht="13.9" x14ac:dyDescent="0.4">
      <c r="A145" s="58" t="str">
        <f>Walkways!A202</f>
        <v>CBH Sidings NG</v>
      </c>
      <c r="B145" s="58">
        <f>Walkways!B202</f>
        <v>42</v>
      </c>
      <c r="C145" t="str">
        <f>Walkways!C202</f>
        <v>Bindi Bindi</v>
      </c>
      <c r="D145" s="301">
        <f>IF(A145="Non-operational",'DORC build-up'!L146,0)</f>
        <v>0</v>
      </c>
    </row>
    <row r="146" spans="1:4" ht="13.9" x14ac:dyDescent="0.4">
      <c r="A146" s="58" t="str">
        <f>Walkways!A203</f>
        <v>CBH Sidings NG</v>
      </c>
      <c r="B146" s="58">
        <f>Walkways!B203</f>
        <v>42</v>
      </c>
      <c r="C146" t="str">
        <f>Walkways!C203</f>
        <v>Bolgart</v>
      </c>
      <c r="D146" s="301">
        <f>IF(A146="Non-operational",'DORC build-up'!L147,0)</f>
        <v>0</v>
      </c>
    </row>
    <row r="147" spans="1:4" ht="13.9" x14ac:dyDescent="0.4">
      <c r="A147" s="58" t="str">
        <f>Walkways!A204</f>
        <v>CBH Sidings NG</v>
      </c>
      <c r="B147" s="58">
        <f>Walkways!B204</f>
        <v>42</v>
      </c>
      <c r="C147" t="str">
        <f>Walkways!C204</f>
        <v>Bowgada</v>
      </c>
      <c r="D147" s="301">
        <f>IF(A147="Non-operational",'DORC build-up'!L148,0)</f>
        <v>0</v>
      </c>
    </row>
    <row r="148" spans="1:4" ht="13.9" x14ac:dyDescent="0.4">
      <c r="A148" s="58" t="str">
        <f>Walkways!A205</f>
        <v>CBH Sidings NG</v>
      </c>
      <c r="B148" s="58">
        <f>Walkways!B205</f>
        <v>42</v>
      </c>
      <c r="C148" t="str">
        <f>Walkways!C205</f>
        <v>Brookton</v>
      </c>
      <c r="D148" s="301">
        <f>IF(A148="Non-operational",'DORC build-up'!L149,0)</f>
        <v>0</v>
      </c>
    </row>
    <row r="149" spans="1:4" ht="13.9" x14ac:dyDescent="0.4">
      <c r="A149" s="58" t="str">
        <f>Walkways!A206</f>
        <v>CBH Sidings NG</v>
      </c>
      <c r="B149" s="58">
        <f>Walkways!B206</f>
        <v>42</v>
      </c>
      <c r="C149" t="str">
        <f>Walkways!C206</f>
        <v>Broomehill</v>
      </c>
      <c r="D149" s="301">
        <f>IF(A149="Non-operational",'DORC build-up'!L150,0)</f>
        <v>0</v>
      </c>
    </row>
    <row r="150" spans="1:4" ht="13.9" x14ac:dyDescent="0.4">
      <c r="A150" s="58" t="str">
        <f>Walkways!A207</f>
        <v>CBH Sidings NG</v>
      </c>
      <c r="B150" s="58">
        <f>Walkways!B207</f>
        <v>42</v>
      </c>
      <c r="C150" t="str">
        <f>Walkways!C207</f>
        <v>Buniche</v>
      </c>
      <c r="D150" s="301">
        <f>IF(A150="Non-operational",'DORC build-up'!L151,0)</f>
        <v>0</v>
      </c>
    </row>
    <row r="151" spans="1:4" ht="13.9" x14ac:dyDescent="0.4">
      <c r="A151" s="58" t="str">
        <f>Walkways!A208</f>
        <v>CBH Sidings NG</v>
      </c>
      <c r="B151" s="58">
        <f>Walkways!B208</f>
        <v>42</v>
      </c>
      <c r="C151" t="str">
        <f>Walkways!C208</f>
        <v>Bunjil</v>
      </c>
      <c r="D151" s="301">
        <f>IF(A151="Non-operational",'DORC build-up'!L152,0)</f>
        <v>0</v>
      </c>
    </row>
    <row r="152" spans="1:4" ht="13.9" x14ac:dyDescent="0.4">
      <c r="A152" s="58" t="str">
        <f>Walkways!A209</f>
        <v>CBH Sidings NG</v>
      </c>
      <c r="B152" s="58">
        <f>Walkways!B209</f>
        <v>42</v>
      </c>
      <c r="C152" t="str">
        <f>Walkways!C209</f>
        <v>Cadoux</v>
      </c>
      <c r="D152" s="301">
        <f>IF(A152="Non-operational",'DORC build-up'!L153,0)</f>
        <v>0</v>
      </c>
    </row>
    <row r="153" spans="1:4" ht="13.9" x14ac:dyDescent="0.4">
      <c r="A153" s="58" t="str">
        <f>Walkways!A210</f>
        <v>CBH Sidings NG</v>
      </c>
      <c r="B153" s="58">
        <f>Walkways!B210</f>
        <v>42</v>
      </c>
      <c r="C153" t="str">
        <f>Walkways!C210</f>
        <v>Calingiri</v>
      </c>
      <c r="D153" s="301">
        <f>IF(A153="Non-operational",'DORC build-up'!L154,0)</f>
        <v>0</v>
      </c>
    </row>
    <row r="154" spans="1:4" ht="13.9" x14ac:dyDescent="0.4">
      <c r="A154" s="58" t="str">
        <f>Walkways!A211</f>
        <v>CBH Sidings NG</v>
      </c>
      <c r="B154" s="58">
        <f>Walkways!B211</f>
        <v>42</v>
      </c>
      <c r="C154" t="str">
        <f>Walkways!C211</f>
        <v>Canna</v>
      </c>
      <c r="D154" s="301">
        <f>IF(A154="Non-operational",'DORC build-up'!L155,0)</f>
        <v>0</v>
      </c>
    </row>
    <row r="155" spans="1:4" ht="13.9" x14ac:dyDescent="0.4">
      <c r="A155" s="58" t="str">
        <f>Walkways!A212</f>
        <v>CBH Sidings NG</v>
      </c>
      <c r="B155" s="58">
        <f>Walkways!B212</f>
        <v>42</v>
      </c>
      <c r="C155" t="str">
        <f>Walkways!C212</f>
        <v>Carnamah</v>
      </c>
      <c r="D155" s="301">
        <f>IF(A155="Non-operational",'DORC build-up'!L156,0)</f>
        <v>0</v>
      </c>
    </row>
    <row r="156" spans="1:4" ht="13.9" x14ac:dyDescent="0.4">
      <c r="A156" s="58" t="str">
        <f>Walkways!A213</f>
        <v>CBH Sidings NG</v>
      </c>
      <c r="B156" s="58">
        <f>Walkways!B213</f>
        <v>42</v>
      </c>
      <c r="C156" t="str">
        <f>Walkways!C213</f>
        <v>Cleary</v>
      </c>
      <c r="D156" s="301">
        <f>IF(A156="Non-operational",'DORC build-up'!L157,0)</f>
        <v>0</v>
      </c>
    </row>
    <row r="157" spans="1:4" ht="13.9" x14ac:dyDescent="0.4">
      <c r="A157" s="58" t="str">
        <f>Walkways!A214</f>
        <v>CBH Sidings NG</v>
      </c>
      <c r="B157" s="58">
        <f>Walkways!B214</f>
        <v>42</v>
      </c>
      <c r="C157" t="str">
        <f>Walkways!C214</f>
        <v>Coomberdale</v>
      </c>
      <c r="D157" s="301">
        <f>IF(A157="Non-operational",'DORC build-up'!L158,0)</f>
        <v>0</v>
      </c>
    </row>
    <row r="158" spans="1:4" ht="13.9" x14ac:dyDescent="0.4">
      <c r="A158" s="58" t="str">
        <f>Walkways!A215</f>
        <v>CBH Sidings NG</v>
      </c>
      <c r="B158" s="58">
        <f>Walkways!B215</f>
        <v>42</v>
      </c>
      <c r="C158" t="str">
        <f>Walkways!C215</f>
        <v>Coorow</v>
      </c>
      <c r="D158" s="301">
        <f>IF(A158="Non-operational",'DORC build-up'!L159,0)</f>
        <v>0</v>
      </c>
    </row>
    <row r="159" spans="1:4" ht="13.9" x14ac:dyDescent="0.4">
      <c r="A159" s="58" t="str">
        <f>Walkways!A216</f>
        <v>CBH Sidings NG</v>
      </c>
      <c r="B159" s="58">
        <f>Walkways!B216</f>
        <v>42</v>
      </c>
      <c r="C159" t="str">
        <f>Walkways!C216</f>
        <v>Cranbrook</v>
      </c>
      <c r="D159" s="301">
        <f>IF(A159="Non-operational",'DORC build-up'!L160,0)</f>
        <v>0</v>
      </c>
    </row>
    <row r="160" spans="1:4" ht="13.9" x14ac:dyDescent="0.4">
      <c r="A160" s="58" t="str">
        <f>Walkways!A217</f>
        <v>CBH Sidings NG</v>
      </c>
      <c r="B160" s="58">
        <f>Walkways!B217</f>
        <v>42</v>
      </c>
      <c r="C160" t="str">
        <f>Walkways!C217</f>
        <v>Dowerin</v>
      </c>
      <c r="D160" s="301">
        <f>IF(A160="Non-operational",'DORC build-up'!L161,0)</f>
        <v>0</v>
      </c>
    </row>
    <row r="161" spans="1:4" ht="13.9" x14ac:dyDescent="0.4">
      <c r="A161" s="58" t="str">
        <f>Walkways!A218</f>
        <v>CBH Sidings NG</v>
      </c>
      <c r="B161" s="58">
        <f>Walkways!B218</f>
        <v>42</v>
      </c>
      <c r="C161" t="str">
        <f>Walkways!C218</f>
        <v>Dumbleyung</v>
      </c>
      <c r="D161" s="301">
        <f>IF(A161="Non-operational",'DORC build-up'!L162,0)</f>
        <v>0</v>
      </c>
    </row>
    <row r="162" spans="1:4" ht="13.9" x14ac:dyDescent="0.4">
      <c r="A162" s="58" t="str">
        <f>Walkways!A219</f>
        <v>CBH Sidings NG</v>
      </c>
      <c r="B162" s="58">
        <f>Walkways!B219</f>
        <v>42</v>
      </c>
      <c r="C162" t="str">
        <f>Walkways!C219</f>
        <v>Ejanding</v>
      </c>
      <c r="D162" s="301">
        <f>IF(A162="Non-operational",'DORC build-up'!L163,0)</f>
        <v>0</v>
      </c>
    </row>
    <row r="163" spans="1:4" ht="13.9" x14ac:dyDescent="0.4">
      <c r="A163" s="58" t="str">
        <f>Walkways!A220</f>
        <v>CBH Sidings NG</v>
      </c>
      <c r="B163" s="58">
        <f>Walkways!B220</f>
        <v>42</v>
      </c>
      <c r="C163" t="str">
        <f>Walkways!C220</f>
        <v>Gabbin</v>
      </c>
      <c r="D163" s="301">
        <f>IF(A163="Non-operational",'DORC build-up'!L164,0)</f>
        <v>0</v>
      </c>
    </row>
    <row r="164" spans="1:4" ht="13.9" x14ac:dyDescent="0.4">
      <c r="A164" s="58" t="str">
        <f>Walkways!A221</f>
        <v>CBH Sidings NG</v>
      </c>
      <c r="B164" s="58">
        <f>Walkways!B221</f>
        <v>42</v>
      </c>
      <c r="C164" t="str">
        <f>Walkways!C221</f>
        <v>Goomalling</v>
      </c>
      <c r="D164" s="301">
        <f>IF(A164="Non-operational",'DORC build-up'!L165,0)</f>
        <v>0</v>
      </c>
    </row>
    <row r="165" spans="1:4" ht="13.9" x14ac:dyDescent="0.4">
      <c r="A165" s="58" t="str">
        <f>Walkways!A222</f>
        <v>CBH Sidings NG</v>
      </c>
      <c r="B165" s="58">
        <f>Walkways!B222</f>
        <v>42</v>
      </c>
      <c r="C165" t="str">
        <f>Walkways!C222</f>
        <v>Hyden</v>
      </c>
      <c r="D165" s="301">
        <f>IF(A165="Non-operational",'DORC build-up'!L166,0)</f>
        <v>0</v>
      </c>
    </row>
    <row r="166" spans="1:4" ht="13.9" x14ac:dyDescent="0.4">
      <c r="A166" s="58" t="str">
        <f>Walkways!A223</f>
        <v>CBH Sidings NG</v>
      </c>
      <c r="B166" s="58">
        <f>Walkways!B223</f>
        <v>42</v>
      </c>
      <c r="C166" t="str">
        <f>Walkways!C223</f>
        <v>Jennacubbine</v>
      </c>
      <c r="D166" s="301">
        <f>IF(A166="Non-operational",'DORC build-up'!L167,0)</f>
        <v>0</v>
      </c>
    </row>
    <row r="167" spans="1:4" ht="13.9" x14ac:dyDescent="0.4">
      <c r="A167" s="58" t="str">
        <f>Walkways!A224</f>
        <v>CBH Sidings NG</v>
      </c>
      <c r="B167" s="58">
        <f>Walkways!B224</f>
        <v>42</v>
      </c>
      <c r="C167" t="str">
        <f>Walkways!C224</f>
        <v>Kalannie</v>
      </c>
      <c r="D167" s="301">
        <f>IF(A167="Non-operational",'DORC build-up'!L168,0)</f>
        <v>0</v>
      </c>
    </row>
    <row r="168" spans="1:4" ht="13.9" x14ac:dyDescent="0.4">
      <c r="A168" s="58" t="str">
        <f>Walkways!A225</f>
        <v>CBH Sidings NG</v>
      </c>
      <c r="B168" s="58">
        <f>Walkways!B225</f>
        <v>42</v>
      </c>
      <c r="C168" t="str">
        <f>Walkways!C225</f>
        <v>Karlgarin</v>
      </c>
      <c r="D168" s="301">
        <f>IF(A168="Non-operational",'DORC build-up'!L169,0)</f>
        <v>0</v>
      </c>
    </row>
    <row r="169" spans="1:4" ht="13.9" x14ac:dyDescent="0.4">
      <c r="A169" s="58" t="str">
        <f>Walkways!A226</f>
        <v>CBH Sidings NG</v>
      </c>
      <c r="B169" s="58">
        <f>Walkways!B226</f>
        <v>42</v>
      </c>
      <c r="C169" t="str">
        <f>Walkways!C226</f>
        <v>Katanning</v>
      </c>
      <c r="D169" s="301">
        <f>IF(A169="Non-operational",'DORC build-up'!L170,0)</f>
        <v>0</v>
      </c>
    </row>
    <row r="170" spans="1:4" ht="13.9" x14ac:dyDescent="0.4">
      <c r="A170" s="58" t="str">
        <f>Walkways!A227</f>
        <v>CBH Sidings NG</v>
      </c>
      <c r="B170" s="58">
        <f>Walkways!B227</f>
        <v>42</v>
      </c>
      <c r="C170" t="str">
        <f>Walkways!C227</f>
        <v>Kirwan</v>
      </c>
      <c r="D170" s="301">
        <f>IF(A170="Non-operational",'DORC build-up'!L171,0)</f>
        <v>0</v>
      </c>
    </row>
    <row r="171" spans="1:4" ht="13.9" x14ac:dyDescent="0.4">
      <c r="A171" s="58" t="str">
        <f>Walkways!A228</f>
        <v>CBH Sidings NG</v>
      </c>
      <c r="B171" s="58">
        <f>Walkways!B228</f>
        <v>42</v>
      </c>
      <c r="C171" t="str">
        <f>Walkways!C228</f>
        <v>Kondut</v>
      </c>
      <c r="D171" s="301">
        <f>IF(A171="Non-operational",'DORC build-up'!L172,0)</f>
        <v>0</v>
      </c>
    </row>
    <row r="172" spans="1:4" ht="13.9" x14ac:dyDescent="0.4">
      <c r="A172" s="58" t="str">
        <f>Walkways!A229</f>
        <v>CBH Sidings NG</v>
      </c>
      <c r="B172" s="58">
        <f>Walkways!B229</f>
        <v>42</v>
      </c>
      <c r="C172" t="str">
        <f>Walkways!C229</f>
        <v>Konnongorring</v>
      </c>
      <c r="D172" s="301">
        <f>IF(A172="Non-operational",'DORC build-up'!L173,0)</f>
        <v>0</v>
      </c>
    </row>
    <row r="173" spans="1:4" ht="13.9" x14ac:dyDescent="0.4">
      <c r="A173" s="58" t="str">
        <f>Walkways!A230</f>
        <v>CBH Sidings NG</v>
      </c>
      <c r="B173" s="58">
        <f>Walkways!B230</f>
        <v>42</v>
      </c>
      <c r="C173" t="str">
        <f>Walkways!C230</f>
        <v>Koorda</v>
      </c>
      <c r="D173" s="301">
        <f>IF(A173="Non-operational",'DORC build-up'!L174,0)</f>
        <v>0</v>
      </c>
    </row>
    <row r="174" spans="1:4" ht="13.9" x14ac:dyDescent="0.4">
      <c r="A174" s="58" t="str">
        <f>Walkways!A231</f>
        <v>CBH Sidings NG</v>
      </c>
      <c r="B174" s="58">
        <f>Walkways!B231</f>
        <v>42</v>
      </c>
      <c r="C174" t="str">
        <f>Walkways!C231</f>
        <v>Kuender</v>
      </c>
      <c r="D174" s="301">
        <f>IF(A174="Non-operational",'DORC build-up'!L175,0)</f>
        <v>0</v>
      </c>
    </row>
    <row r="175" spans="1:4" ht="13.9" x14ac:dyDescent="0.4">
      <c r="A175" s="58" t="str">
        <f>Walkways!A232</f>
        <v>CBH Sidings NG</v>
      </c>
      <c r="B175" s="58">
        <f>Walkways!B232</f>
        <v>42</v>
      </c>
      <c r="C175" t="str">
        <f>Walkways!C232</f>
        <v>Kukerin</v>
      </c>
      <c r="D175" s="301">
        <f>IF(A175="Non-operational",'DORC build-up'!L176,0)</f>
        <v>0</v>
      </c>
    </row>
    <row r="176" spans="1:4" ht="13.9" x14ac:dyDescent="0.4">
      <c r="A176" s="58" t="str">
        <f>Walkways!A233</f>
        <v>CBH Sidings NG</v>
      </c>
      <c r="B176" s="58">
        <f>Walkways!B233</f>
        <v>42</v>
      </c>
      <c r="C176" t="str">
        <f>Walkways!C233</f>
        <v>Kulja</v>
      </c>
      <c r="D176" s="301">
        <f>IF(A176="Non-operational",'DORC build-up'!L177,0)</f>
        <v>0</v>
      </c>
    </row>
    <row r="177" spans="1:4" ht="13.9" x14ac:dyDescent="0.4">
      <c r="A177" s="58" t="str">
        <f>Walkways!A234</f>
        <v>CBH Sidings NG</v>
      </c>
      <c r="B177" s="58">
        <f>Walkways!B234</f>
        <v>42</v>
      </c>
      <c r="C177" t="str">
        <f>Walkways!C234</f>
        <v>Lake Grace</v>
      </c>
      <c r="D177" s="301">
        <f>IF(A177="Non-operational",'DORC build-up'!L178,0)</f>
        <v>0</v>
      </c>
    </row>
    <row r="178" spans="1:4" ht="13.9" x14ac:dyDescent="0.4">
      <c r="A178" s="58" t="str">
        <f>Walkways!A235</f>
        <v>CBH Sidings NG</v>
      </c>
      <c r="B178" s="58">
        <f>Walkways!B235</f>
        <v>42</v>
      </c>
      <c r="C178" t="str">
        <f>Walkways!C235</f>
        <v>Latham</v>
      </c>
      <c r="D178" s="301">
        <f>IF(A178="Non-operational",'DORC build-up'!L179,0)</f>
        <v>0</v>
      </c>
    </row>
    <row r="179" spans="1:4" ht="13.9" x14ac:dyDescent="0.4">
      <c r="A179" s="58" t="str">
        <f>Walkways!A236</f>
        <v>CBH Sidings NG</v>
      </c>
      <c r="B179" s="58">
        <f>Walkways!B236</f>
        <v>42</v>
      </c>
      <c r="C179" t="str">
        <f>Walkways!C236</f>
        <v>Manmanning</v>
      </c>
      <c r="D179" s="301">
        <f>IF(A179="Non-operational",'DORC build-up'!L180,0)</f>
        <v>0</v>
      </c>
    </row>
    <row r="180" spans="1:4" ht="13.9" x14ac:dyDescent="0.4">
      <c r="A180" s="58" t="str">
        <f>Walkways!A237</f>
        <v>CBH Sidings NG</v>
      </c>
      <c r="B180" s="58">
        <f>Walkways!B237</f>
        <v>42</v>
      </c>
      <c r="C180" t="str">
        <f>Walkways!C237</f>
        <v>Marchagee</v>
      </c>
      <c r="D180" s="301">
        <f>IF(A180="Non-operational",'DORC build-up'!L181,0)</f>
        <v>0</v>
      </c>
    </row>
    <row r="181" spans="1:4" ht="13.9" x14ac:dyDescent="0.4">
      <c r="A181" s="58" t="str">
        <f>Walkways!A238</f>
        <v>CBH Sidings NG</v>
      </c>
      <c r="B181" s="58">
        <f>Walkways!B238</f>
        <v>42</v>
      </c>
      <c r="C181" t="str">
        <f>Walkways!C238</f>
        <v>Maya</v>
      </c>
      <c r="D181" s="301">
        <f>IF(A181="Non-operational",'DORC build-up'!L182,0)</f>
        <v>0</v>
      </c>
    </row>
    <row r="182" spans="1:4" ht="13.9" x14ac:dyDescent="0.4">
      <c r="A182" s="58" t="str">
        <f>Walkways!A239</f>
        <v>CBH Sidings NG</v>
      </c>
      <c r="B182" s="58">
        <f>Walkways!B239</f>
        <v>42</v>
      </c>
      <c r="C182" t="str">
        <f>Walkways!C239</f>
        <v>McLevie</v>
      </c>
      <c r="D182" s="301">
        <f>IF(A182="Non-operational",'DORC build-up'!L183,0)</f>
        <v>0</v>
      </c>
    </row>
    <row r="183" spans="1:4" ht="13.9" x14ac:dyDescent="0.4">
      <c r="A183" s="58" t="str">
        <f>Walkways!A240</f>
        <v>CBH Sidings NG</v>
      </c>
      <c r="B183" s="58">
        <f>Walkways!B240</f>
        <v>42</v>
      </c>
      <c r="C183" t="str">
        <f>Walkways!C240</f>
        <v>Miling</v>
      </c>
      <c r="D183" s="301">
        <f>IF(A183="Non-operational",'DORC build-up'!L184,0)</f>
        <v>0</v>
      </c>
    </row>
    <row r="184" spans="1:4" ht="13.9" x14ac:dyDescent="0.4">
      <c r="A184" s="58" t="str">
        <f>Walkways!A241</f>
        <v>CBH Sidings NG</v>
      </c>
      <c r="B184" s="58">
        <f>Walkways!B241</f>
        <v>42</v>
      </c>
      <c r="C184" t="str">
        <f>Walkways!C241</f>
        <v>Mingenew</v>
      </c>
      <c r="D184" s="301">
        <f>IF(A184="Non-operational",'DORC build-up'!L185,0)</f>
        <v>0</v>
      </c>
    </row>
    <row r="185" spans="1:4" ht="13.9" x14ac:dyDescent="0.4">
      <c r="A185" s="58" t="str">
        <f>Walkways!A242</f>
        <v>CBH Sidings NG</v>
      </c>
      <c r="B185" s="58">
        <f>Walkways!B242</f>
        <v>42</v>
      </c>
      <c r="C185" t="str">
        <f>Walkways!C242</f>
        <v>Mogumber</v>
      </c>
      <c r="D185" s="301">
        <f>IF(A185="Non-operational",'DORC build-up'!L186,0)</f>
        <v>0</v>
      </c>
    </row>
    <row r="186" spans="1:4" ht="13.9" x14ac:dyDescent="0.4">
      <c r="A186" s="58" t="str">
        <f>Walkways!A243</f>
        <v>CBH Sidings NG</v>
      </c>
      <c r="B186" s="58">
        <f>Walkways!B243</f>
        <v>42</v>
      </c>
      <c r="C186" t="str">
        <f>Walkways!C243</f>
        <v>Moora</v>
      </c>
      <c r="D186" s="301">
        <f>IF(A186="Non-operational",'DORC build-up'!L187,0)</f>
        <v>0</v>
      </c>
    </row>
    <row r="187" spans="1:4" ht="13.9" x14ac:dyDescent="0.4">
      <c r="A187" s="58" t="str">
        <f>Walkways!A244</f>
        <v>CBH Sidings NG</v>
      </c>
      <c r="B187" s="58">
        <f>Walkways!B244</f>
        <v>42</v>
      </c>
      <c r="C187" t="str">
        <f>Walkways!C244</f>
        <v>Morawa</v>
      </c>
      <c r="D187" s="301">
        <f>IF(A187="Non-operational",'DORC build-up'!L188,0)</f>
        <v>0</v>
      </c>
    </row>
    <row r="188" spans="1:4" ht="13.9" x14ac:dyDescent="0.4">
      <c r="A188" s="58" t="str">
        <f>Walkways!A245</f>
        <v>CBH Sidings NG</v>
      </c>
      <c r="B188" s="58">
        <f>Walkways!B245</f>
        <v>42</v>
      </c>
      <c r="C188" t="str">
        <f>Walkways!C245</f>
        <v>Moulyinning</v>
      </c>
      <c r="D188" s="301">
        <f>IF(A188="Non-operational",'DORC build-up'!L189,0)</f>
        <v>0</v>
      </c>
    </row>
    <row r="189" spans="1:4" ht="13.9" x14ac:dyDescent="0.4">
      <c r="A189" s="58" t="str">
        <f>Walkways!A246</f>
        <v>CBH Sidings NG</v>
      </c>
      <c r="B189" s="58">
        <f>Walkways!B246</f>
        <v>42</v>
      </c>
      <c r="C189" t="str">
        <f>Walkways!C246</f>
        <v>Mount Kokeby</v>
      </c>
      <c r="D189" s="301">
        <f>IF(A189="Non-operational",'DORC build-up'!L190,0)</f>
        <v>0</v>
      </c>
    </row>
    <row r="190" spans="1:4" ht="13.9" x14ac:dyDescent="0.4">
      <c r="A190" s="58" t="str">
        <f>Walkways!A247</f>
        <v>CBH Sidings NG</v>
      </c>
      <c r="B190" s="58">
        <f>Walkways!B247</f>
        <v>42</v>
      </c>
      <c r="C190" t="str">
        <f>Walkways!C247</f>
        <v>Mukinbudin</v>
      </c>
      <c r="D190" s="301">
        <f>IF(A190="Non-operational",'DORC build-up'!L191,0)</f>
        <v>0</v>
      </c>
    </row>
    <row r="191" spans="1:4" ht="13.9" x14ac:dyDescent="0.4">
      <c r="A191" s="58" t="str">
        <f>Walkways!A248</f>
        <v>CBH Sidings NG</v>
      </c>
      <c r="B191" s="58">
        <f>Walkways!B248</f>
        <v>42</v>
      </c>
      <c r="C191" t="str">
        <f>Walkways!C248</f>
        <v>Mullewa</v>
      </c>
      <c r="D191" s="301">
        <f>IF(A191="Non-operational",'DORC build-up'!L192,0)</f>
        <v>0</v>
      </c>
    </row>
    <row r="192" spans="1:4" ht="13.9" x14ac:dyDescent="0.4">
      <c r="A192" s="58" t="str">
        <f>Walkways!A249</f>
        <v>CBH Sidings NG</v>
      </c>
      <c r="B192" s="58">
        <f>Walkways!B249</f>
        <v>42</v>
      </c>
      <c r="C192" t="str">
        <f>Walkways!C249</f>
        <v>Narrogin</v>
      </c>
      <c r="D192" s="301">
        <f>IF(A192="Non-operational",'DORC build-up'!L193,0)</f>
        <v>0</v>
      </c>
    </row>
    <row r="193" spans="1:4" ht="13.9" x14ac:dyDescent="0.4">
      <c r="A193" s="58" t="str">
        <f>Walkways!A250</f>
        <v>CBH Sidings NG</v>
      </c>
      <c r="B193" s="58">
        <f>Walkways!B250</f>
        <v>42</v>
      </c>
      <c r="C193" t="str">
        <f>Walkways!C250</f>
        <v>Newdegate</v>
      </c>
      <c r="D193" s="301">
        <f>IF(A193="Non-operational",'DORC build-up'!L194,0)</f>
        <v>0</v>
      </c>
    </row>
    <row r="194" spans="1:4" ht="13.9" x14ac:dyDescent="0.4">
      <c r="A194" s="58" t="str">
        <f>Walkways!A251</f>
        <v>CBH Sidings NG</v>
      </c>
      <c r="B194" s="58">
        <f>Walkways!B251</f>
        <v>42</v>
      </c>
      <c r="C194" t="str">
        <f>Walkways!C251</f>
        <v>Perenjori</v>
      </c>
      <c r="D194" s="301">
        <f>IF(A194="Non-operational",'DORC build-up'!L195,0)</f>
        <v>0</v>
      </c>
    </row>
    <row r="195" spans="1:4" ht="13.9" x14ac:dyDescent="0.4">
      <c r="A195" s="58" t="str">
        <f>Walkways!A252</f>
        <v>CBH Sidings NG</v>
      </c>
      <c r="B195" s="58">
        <f>Walkways!B252</f>
        <v>42</v>
      </c>
      <c r="C195" t="str">
        <f>Walkways!C252</f>
        <v>Piawanning</v>
      </c>
      <c r="D195" s="301">
        <f>IF(A195="Non-operational",'DORC build-up'!L196,0)</f>
        <v>0</v>
      </c>
    </row>
    <row r="196" spans="1:4" ht="13.9" x14ac:dyDescent="0.4">
      <c r="A196" s="58" t="str">
        <f>Walkways!A253</f>
        <v>CBH Sidings NG</v>
      </c>
      <c r="B196" s="58">
        <f>Walkways!B253</f>
        <v>42</v>
      </c>
      <c r="C196" t="str">
        <f>Walkways!C253</f>
        <v>Pingaring</v>
      </c>
      <c r="D196" s="301">
        <f>IF(A196="Non-operational",'DORC build-up'!L197,0)</f>
        <v>0</v>
      </c>
    </row>
    <row r="197" spans="1:4" ht="13.9" x14ac:dyDescent="0.4">
      <c r="A197" s="58" t="str">
        <f>Walkways!A254</f>
        <v>CBH Sidings NG</v>
      </c>
      <c r="B197" s="58">
        <f>Walkways!B254</f>
        <v>42</v>
      </c>
      <c r="C197" t="str">
        <f>Walkways!C254</f>
        <v>Pithara</v>
      </c>
      <c r="D197" s="301">
        <f>IF(A197="Non-operational",'DORC build-up'!L198,0)</f>
        <v>0</v>
      </c>
    </row>
    <row r="198" spans="1:4" ht="13.9" x14ac:dyDescent="0.4">
      <c r="A198" s="58" t="str">
        <f>Walkways!A255</f>
        <v>CBH Sidings NG</v>
      </c>
      <c r="B198" s="58">
        <f>Walkways!B255</f>
        <v>42</v>
      </c>
      <c r="C198" t="str">
        <f>Walkways!C255</f>
        <v>Tambellup</v>
      </c>
      <c r="D198" s="301">
        <f>IF(A198="Non-operational",'DORC build-up'!L199,0)</f>
        <v>0</v>
      </c>
    </row>
    <row r="199" spans="1:4" ht="13.9" x14ac:dyDescent="0.4">
      <c r="A199" s="58" t="str">
        <f>Walkways!A256</f>
        <v>CBH Sidings NG</v>
      </c>
      <c r="B199" s="58">
        <f>Walkways!B256</f>
        <v>42</v>
      </c>
      <c r="C199" t="str">
        <f>Walkways!C256</f>
        <v>Tarin Rock</v>
      </c>
      <c r="D199" s="301">
        <f>IF(A199="Non-operational",'DORC build-up'!L200,0)</f>
        <v>0</v>
      </c>
    </row>
    <row r="200" spans="1:4" ht="13.9" x14ac:dyDescent="0.4">
      <c r="A200" s="58" t="str">
        <f>Walkways!A257</f>
        <v>CBH Sidings NG</v>
      </c>
      <c r="B200" s="58">
        <f>Walkways!B257</f>
        <v>42</v>
      </c>
      <c r="C200" t="str">
        <f>Walkways!C257</f>
        <v>Three Springs</v>
      </c>
      <c r="D200" s="301">
        <f>IF(A200="Non-operational",'DORC build-up'!L201,0)</f>
        <v>0</v>
      </c>
    </row>
    <row r="201" spans="1:4" ht="13.9" x14ac:dyDescent="0.4">
      <c r="A201" s="58" t="str">
        <f>Walkways!A258</f>
        <v>CBH Sidings NG</v>
      </c>
      <c r="B201" s="58">
        <f>Walkways!B258</f>
        <v>42</v>
      </c>
      <c r="C201" t="str">
        <f>Walkways!C258</f>
        <v>Wagin</v>
      </c>
      <c r="D201" s="301">
        <f>IF(A201="Non-operational",'DORC build-up'!L202,0)</f>
        <v>0</v>
      </c>
    </row>
    <row r="202" spans="1:4" ht="13.9" x14ac:dyDescent="0.4">
      <c r="A202" s="58" t="str">
        <f>Walkways!A259</f>
        <v>CBH Sidings NG</v>
      </c>
      <c r="B202" s="58">
        <f>Walkways!B259</f>
        <v>42</v>
      </c>
      <c r="C202" t="str">
        <f>Walkways!C259</f>
        <v>Watheroo</v>
      </c>
      <c r="D202" s="301">
        <f>IF(A202="Non-operational",'DORC build-up'!L203,0)</f>
        <v>0</v>
      </c>
    </row>
    <row r="203" spans="1:4" ht="13.9" x14ac:dyDescent="0.4">
      <c r="A203" s="58" t="str">
        <f>Walkways!A260</f>
        <v>CBH Sidings NG</v>
      </c>
      <c r="B203" s="58">
        <f>Walkways!B260</f>
        <v>42</v>
      </c>
      <c r="C203" t="str">
        <f>Walkways!C260</f>
        <v>Welbungin</v>
      </c>
      <c r="D203" s="301">
        <f>IF(A203="Non-operational",'DORC build-up'!L204,0)</f>
        <v>0</v>
      </c>
    </row>
    <row r="204" spans="1:4" ht="13.9" x14ac:dyDescent="0.4">
      <c r="A204" s="58" t="str">
        <f>Walkways!A261</f>
        <v>CBH Sidings NG</v>
      </c>
      <c r="B204" s="58">
        <f>Walkways!B261</f>
        <v>42</v>
      </c>
      <c r="C204" t="str">
        <f>Walkways!C261</f>
        <v>Wongan Hills</v>
      </c>
      <c r="D204" s="301">
        <f>IF(A204="Non-operational",'DORC build-up'!L205,0)</f>
        <v>0</v>
      </c>
    </row>
    <row r="205" spans="1:4" ht="13.9" x14ac:dyDescent="0.4">
      <c r="A205" s="58" t="str">
        <f>Walkways!A262</f>
        <v>CBH Sidings NG</v>
      </c>
      <c r="B205" s="58">
        <f>Walkways!B262</f>
        <v>42</v>
      </c>
      <c r="C205" t="str">
        <f>Walkways!C262</f>
        <v>Woodanilling</v>
      </c>
      <c r="D205" s="301">
        <f>IF(A205="Non-operational",'DORC build-up'!L206,0)</f>
        <v>0</v>
      </c>
    </row>
    <row r="206" spans="1:4" ht="13.9" x14ac:dyDescent="0.4">
      <c r="A206" s="58" t="str">
        <f>Walkways!A263</f>
        <v>CBH Sidings NG</v>
      </c>
      <c r="B206" s="58">
        <f>Walkways!B263</f>
        <v>42</v>
      </c>
      <c r="C206" t="str">
        <f>Walkways!C263</f>
        <v>Wyalkatchem</v>
      </c>
      <c r="D206" s="301">
        <f>IF(A206="Non-operational",'DORC build-up'!L207,0)</f>
        <v>0</v>
      </c>
    </row>
    <row r="207" spans="1:4" ht="13.9" x14ac:dyDescent="0.4">
      <c r="A207" s="58" t="str">
        <f>Walkways!A264</f>
        <v>CBH Sidings NG</v>
      </c>
      <c r="B207" s="58">
        <f>Walkways!B264</f>
        <v>42</v>
      </c>
      <c r="C207" t="str">
        <f>Walkways!C264</f>
        <v>Yerecoin</v>
      </c>
      <c r="D207" s="301">
        <f>IF(A207="Non-operational",'DORC build-up'!L208,0)</f>
        <v>0</v>
      </c>
    </row>
    <row r="208" spans="1:4" ht="13.9" x14ac:dyDescent="0.4">
      <c r="A208" s="58" t="str">
        <f>Walkways!A265</f>
        <v>CBH Sidings NG</v>
      </c>
      <c r="B208" s="58">
        <f>Walkways!B265</f>
        <v>42</v>
      </c>
      <c r="C208" t="str">
        <f>Walkways!C265</f>
        <v>York</v>
      </c>
      <c r="D208" s="301">
        <f>IF(A208="Non-operational",'DORC build-up'!L209,0)</f>
        <v>0</v>
      </c>
    </row>
    <row r="209" spans="1:4" ht="13.9" x14ac:dyDescent="0.4">
      <c r="A209" s="58" t="str">
        <f>Walkways!A266</f>
        <v>CBH Sidings NG</v>
      </c>
      <c r="B209" s="58">
        <f>Walkways!B266</f>
        <v>42</v>
      </c>
      <c r="C209" t="str">
        <f>Walkways!C266</f>
        <v>Yornaning</v>
      </c>
      <c r="D209" s="301">
        <f>IF(A209="Non-operational",'DORC build-up'!L210,0)</f>
        <v>0</v>
      </c>
    </row>
    <row r="210" spans="1:4" ht="13.9" x14ac:dyDescent="0.4">
      <c r="A210" s="58" t="str">
        <f>Walkways!A267</f>
        <v>Sidings &amp; Other</v>
      </c>
      <c r="B210" s="58">
        <f>Walkways!B267</f>
        <v>43</v>
      </c>
      <c r="C210" t="str">
        <f>Walkways!C267</f>
        <v>Kwinana to Kwinana Alcoa</v>
      </c>
      <c r="D210" s="301">
        <f>IF(A210="Non-operational",'DORC build-up'!L211,0)</f>
        <v>0</v>
      </c>
    </row>
    <row r="211" spans="1:4" ht="13.9" x14ac:dyDescent="0.4">
      <c r="A211" s="58" t="str">
        <f>Walkways!A268</f>
        <v>Sidings &amp; Other</v>
      </c>
      <c r="B211" s="58">
        <f>Walkways!B268</f>
        <v>43</v>
      </c>
      <c r="C211" t="str">
        <f>Walkways!C268</f>
        <v>Kwinana to Kwinana West</v>
      </c>
      <c r="D211" s="301">
        <f>IF(A211="Non-operational",'DORC build-up'!L212,0)</f>
        <v>0</v>
      </c>
    </row>
    <row r="212" spans="1:4" ht="13.9" x14ac:dyDescent="0.4">
      <c r="A212" s="58" t="str">
        <f>Walkways!A269</f>
        <v>Sidings &amp; Other</v>
      </c>
      <c r="B212" s="58">
        <f>Walkways!B269</f>
        <v>43</v>
      </c>
      <c r="C212" t="str">
        <f>Walkways!C269</f>
        <v>Kwinana West to Kwinana KBT</v>
      </c>
      <c r="D212" s="301">
        <f>IF(A212="Non-operational",'DORC build-up'!L213,0)</f>
        <v>0</v>
      </c>
    </row>
    <row r="213" spans="1:4" ht="13.9" x14ac:dyDescent="0.4">
      <c r="A213" s="58" t="str">
        <f>Walkways!A270</f>
        <v>EGR</v>
      </c>
      <c r="B213" s="58">
        <f>Walkways!B270</f>
        <v>44</v>
      </c>
      <c r="C213" t="str">
        <f>Walkways!C270</f>
        <v>Midland to Millendon Junction</v>
      </c>
      <c r="D213" s="301">
        <f>IF(A213="Non-operational",'DORC build-up'!L214,0)</f>
        <v>0</v>
      </c>
    </row>
    <row r="214" spans="1:4" ht="13.9" x14ac:dyDescent="0.4">
      <c r="A214" s="58" t="str">
        <f>Walkways!A271</f>
        <v>EGR</v>
      </c>
      <c r="B214" s="58">
        <f>Walkways!B271</f>
        <v>44</v>
      </c>
      <c r="C214" t="str">
        <f>Walkways!C271</f>
        <v>Millendon Junction to Toodyay West</v>
      </c>
      <c r="D214" s="301">
        <f>IF(A214="Non-operational",'DORC build-up'!L215,0)</f>
        <v>0</v>
      </c>
    </row>
    <row r="215" spans="1:4" ht="13.9" x14ac:dyDescent="0.4">
      <c r="A215" s="58" t="str">
        <f>Walkways!A272</f>
        <v>EGR</v>
      </c>
      <c r="B215" s="58">
        <f>Walkways!B272</f>
        <v>44</v>
      </c>
      <c r="C215" t="str">
        <f>Walkways!C272</f>
        <v>Toodyay West</v>
      </c>
      <c r="D215" s="301">
        <f>IF(A215="Non-operational",'DORC build-up'!L216,0)</f>
        <v>0</v>
      </c>
    </row>
    <row r="216" spans="1:4" ht="13.9" x14ac:dyDescent="0.4">
      <c r="A216" s="58" t="str">
        <f>Walkways!A273</f>
        <v>EGR</v>
      </c>
      <c r="B216" s="58">
        <f>Walkways!B273</f>
        <v>44</v>
      </c>
      <c r="C216" t="str">
        <f>Walkways!C273</f>
        <v>Toodyay West to Avon Yard</v>
      </c>
      <c r="D216" s="301">
        <f>IF(A216="Non-operational",'DORC build-up'!L217,0)</f>
        <v>0</v>
      </c>
    </row>
    <row r="217" spans="1:4" ht="13.9" x14ac:dyDescent="0.4">
      <c r="A217" s="58" t="str">
        <f>Walkways!A274</f>
        <v>EGR</v>
      </c>
      <c r="B217" s="58">
        <f>Walkways!B274</f>
        <v>44</v>
      </c>
      <c r="C217" t="str">
        <f>Walkways!C274</f>
        <v>Avon Yard</v>
      </c>
      <c r="D217" s="301">
        <f>IF(A217="Non-operational",'DORC build-up'!L218,0)</f>
        <v>0</v>
      </c>
    </row>
    <row r="218" spans="1:4" ht="13.9" x14ac:dyDescent="0.4">
      <c r="A218" s="58" t="str">
        <f>Walkways!A275</f>
        <v>Metro</v>
      </c>
      <c r="B218" s="58">
        <f>Walkways!B275</f>
        <v>45</v>
      </c>
      <c r="C218" t="str">
        <f>Walkways!C275</f>
        <v>Midland to Woodbridge South</v>
      </c>
      <c r="D218" s="301">
        <f>IF(A218="Non-operational",'DORC build-up'!L219,0)</f>
        <v>0</v>
      </c>
    </row>
    <row r="219" spans="1:4" ht="13.9" x14ac:dyDescent="0.4">
      <c r="A219" s="58" t="str">
        <f>Walkways!A276</f>
        <v>Metro</v>
      </c>
      <c r="B219" s="58">
        <f>Walkways!B276</f>
        <v>45</v>
      </c>
      <c r="C219" t="str">
        <f>Walkways!C276</f>
        <v>Woodbridge West to Woodbridge South</v>
      </c>
      <c r="D219" s="301">
        <f>IF(A219="Non-operational",'DORC build-up'!L220,0)</f>
        <v>0</v>
      </c>
    </row>
    <row r="220" spans="1:4" ht="13.9" x14ac:dyDescent="0.4">
      <c r="A220" s="58" t="str">
        <f>Walkways!A277</f>
        <v>Metro</v>
      </c>
      <c r="B220" s="58">
        <f>Walkways!B277</f>
        <v>45</v>
      </c>
      <c r="C220" t="str">
        <f>Walkways!C277</f>
        <v>Woodbridge South to Forrestfield</v>
      </c>
      <c r="D220" s="301">
        <f>IF(A220="Non-operational",'DORC build-up'!L221,0)</f>
        <v>0</v>
      </c>
    </row>
    <row r="221" spans="1:4" ht="13.9" x14ac:dyDescent="0.4">
      <c r="A221" s="58" t="str">
        <f>Walkways!A278</f>
        <v>Metro</v>
      </c>
      <c r="B221" s="58">
        <f>Walkways!B278</f>
        <v>45</v>
      </c>
      <c r="C221" t="str">
        <f>Walkways!C278</f>
        <v>Forrestfield</v>
      </c>
      <c r="D221" s="301">
        <f>IF(A221="Non-operational",'DORC build-up'!L222,0)</f>
        <v>0</v>
      </c>
    </row>
    <row r="222" spans="1:4" ht="13.9" x14ac:dyDescent="0.4">
      <c r="A222" s="58" t="str">
        <f>Walkways!A279</f>
        <v>Metro</v>
      </c>
      <c r="B222" s="58">
        <f>Walkways!B279</f>
        <v>45</v>
      </c>
      <c r="C222" t="str">
        <f>Walkways!C279</f>
        <v>Forrestfield to Kenwick</v>
      </c>
      <c r="D222" s="301">
        <f>IF(A222="Non-operational",'DORC build-up'!L223,0)</f>
        <v>0</v>
      </c>
    </row>
    <row r="223" spans="1:4" ht="13.9" x14ac:dyDescent="0.4">
      <c r="A223" s="58" t="str">
        <f>Walkways!A280</f>
        <v>Metro</v>
      </c>
      <c r="B223" s="58">
        <f>Walkways!B280</f>
        <v>45</v>
      </c>
      <c r="C223" t="str">
        <f>Walkways!C280</f>
        <v>Kenwick to Cockburn East</v>
      </c>
      <c r="D223" s="301">
        <f>IF(A223="Non-operational",'DORC build-up'!L224,0)</f>
        <v>0</v>
      </c>
    </row>
    <row r="224" spans="1:4" ht="13.9" x14ac:dyDescent="0.4">
      <c r="A224" s="58" t="str">
        <f>Walkways!A281</f>
        <v>Metro</v>
      </c>
      <c r="B224" s="58">
        <f>Walkways!B281</f>
        <v>45</v>
      </c>
      <c r="C224" t="str">
        <f>Walkways!C281</f>
        <v>Cockburn East to Cockburn South</v>
      </c>
      <c r="D224" s="301">
        <f>IF(A224="Non-operational",'DORC build-up'!L225,0)</f>
        <v>0</v>
      </c>
    </row>
    <row r="225" spans="1:4" ht="13.9" x14ac:dyDescent="0.4">
      <c r="A225" s="58" t="str">
        <f>Walkways!A282</f>
        <v>Metro</v>
      </c>
      <c r="B225" s="58">
        <f>Walkways!B282</f>
        <v>45</v>
      </c>
      <c r="C225" t="str">
        <f>Walkways!C282</f>
        <v>Cockburn South to Kwinana North</v>
      </c>
      <c r="D225" s="301">
        <f>IF(A225="Non-operational",'DORC build-up'!L226,0)</f>
        <v>0</v>
      </c>
    </row>
    <row r="226" spans="1:4" ht="13.9" x14ac:dyDescent="0.4">
      <c r="A226" s="58" t="str">
        <f>Walkways!A283</f>
        <v>Metro</v>
      </c>
      <c r="B226" s="58">
        <f>Walkways!B283</f>
        <v>45</v>
      </c>
      <c r="C226" t="str">
        <f>Walkways!C283</f>
        <v>Kwinana North to Kwinana West</v>
      </c>
      <c r="D226" s="301">
        <f>IF(A226="Non-operational",'DORC build-up'!L227,0)</f>
        <v>0</v>
      </c>
    </row>
    <row r="227" spans="1:4" ht="13.9" x14ac:dyDescent="0.4">
      <c r="A227" s="58" t="str">
        <f>Walkways!A284</f>
        <v>Metro</v>
      </c>
      <c r="B227" s="58">
        <f>Walkways!B284</f>
        <v>45</v>
      </c>
      <c r="C227" t="str">
        <f>Walkways!C284</f>
        <v>Kwinana North to Kwinana</v>
      </c>
      <c r="D227" s="301">
        <f>IF(A227="Non-operational",'DORC build-up'!L228,0)</f>
        <v>0</v>
      </c>
    </row>
    <row r="228" spans="1:4" ht="13.9" x14ac:dyDescent="0.4">
      <c r="A228" s="58" t="str">
        <f>Walkways!A285</f>
        <v>Metro</v>
      </c>
      <c r="B228" s="58">
        <f>Walkways!B285</f>
        <v>45</v>
      </c>
      <c r="C228" t="str">
        <f>Walkways!C285</f>
        <v>Kwinana West to Kwinana KBT</v>
      </c>
      <c r="D228" s="301">
        <f>IF(A228="Non-operational",'DORC build-up'!L229,0)</f>
        <v>0</v>
      </c>
    </row>
    <row r="229" spans="1:4" ht="13.9" x14ac:dyDescent="0.4">
      <c r="A229" s="58" t="str">
        <f>Walkways!A286</f>
        <v>Metro</v>
      </c>
      <c r="B229" s="58">
        <f>Walkways!B286</f>
        <v>46</v>
      </c>
      <c r="C229" t="str">
        <f>Walkways!C286</f>
        <v>Cockburn North to Cockburn East</v>
      </c>
      <c r="D229" s="301">
        <f>IF(A229="Non-operational",'DORC build-up'!L230,0)</f>
        <v>0</v>
      </c>
    </row>
    <row r="230" spans="1:4" ht="13.9" x14ac:dyDescent="0.4">
      <c r="A230" s="58" t="str">
        <f>Walkways!A287</f>
        <v>Metro</v>
      </c>
      <c r="B230" s="58">
        <f>Walkways!B287</f>
        <v>47</v>
      </c>
      <c r="C230" t="str">
        <f>Walkways!C287</f>
        <v>Cockburn North to Cockburn South</v>
      </c>
      <c r="D230" s="301">
        <f>IF(A230="Non-operational",'DORC build-up'!L231,0)</f>
        <v>0</v>
      </c>
    </row>
    <row r="231" spans="1:4" ht="13.9" x14ac:dyDescent="0.4">
      <c r="A231" s="58" t="str">
        <f>Walkways!A288</f>
        <v>Sidings &amp; Other</v>
      </c>
      <c r="B231" s="58">
        <f>Walkways!B288</f>
        <v>48</v>
      </c>
      <c r="C231" t="str">
        <f>Walkways!C288</f>
        <v>Kwinana West to Kwinana FPA</v>
      </c>
      <c r="D231" s="301">
        <f>IF(A231="Non-operational",'DORC build-up'!L232,0)</f>
        <v>0</v>
      </c>
    </row>
    <row r="232" spans="1:4" ht="13.9" x14ac:dyDescent="0.4">
      <c r="A232" s="58" t="str">
        <f>Walkways!A289</f>
        <v>Sidings &amp; Other</v>
      </c>
      <c r="B232" s="58">
        <f>Walkways!B289</f>
        <v>48</v>
      </c>
      <c r="C232" t="str">
        <f>Walkways!C289</f>
        <v>Kwinana FPA to Kwinana CBH</v>
      </c>
      <c r="D232" s="301">
        <f>IF(A232="Non-operational",'DORC build-up'!L233,0)</f>
        <v>0</v>
      </c>
    </row>
    <row r="233" spans="1:4" ht="5.0999999999999996" customHeight="1" x14ac:dyDescent="0.35"/>
    <row r="234" spans="1:4" ht="13.9" x14ac:dyDescent="0.4">
      <c r="A234" s="206"/>
      <c r="B234" s="148"/>
      <c r="C234" s="201" t="s">
        <v>57</v>
      </c>
      <c r="D234" s="201">
        <f>D10</f>
        <v>2268762635.5246897</v>
      </c>
    </row>
    <row r="235" spans="1:4" x14ac:dyDescent="0.35"/>
    <row r="236" spans="1:4" s="66" customFormat="1" ht="13.9" x14ac:dyDescent="0.4">
      <c r="A236" s="66" t="s">
        <v>73</v>
      </c>
    </row>
    <row r="237" spans="1:4" x14ac:dyDescent="0.35"/>
  </sheetData>
  <pageMargins left="0.7" right="0.7" top="0.75" bottom="0.75" header="0.3" footer="0.3"/>
  <headerFooter>
    <oddHeader>&amp;C&amp;"Aptos"&amp;10&amp;K000000 OFFICIAL&amp;1#_x000D_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3F1B-A1E3-448F-B467-BBAE503D314C}">
  <sheetPr>
    <tabColor rgb="FF7030A0"/>
  </sheetPr>
  <dimension ref="A1:AM238"/>
  <sheetViews>
    <sheetView showGridLines="0" zoomScaleNormal="100" workbookViewId="0"/>
  </sheetViews>
  <sheetFormatPr defaultColWidth="0" defaultRowHeight="13.5" zeroHeight="1" x14ac:dyDescent="0.35"/>
  <cols>
    <col min="1" max="1" width="9.375" customWidth="1"/>
    <col min="2" max="2" width="15.75" customWidth="1"/>
    <col min="3" max="3" width="9.125" customWidth="1"/>
    <col min="4" max="4" width="15.375" bestFit="1" customWidth="1"/>
    <col min="5" max="5" width="59.75" customWidth="1"/>
    <col min="6" max="6" width="43" customWidth="1"/>
    <col min="7" max="7" width="17.875" customWidth="1"/>
    <col min="8" max="8" width="1.625" customWidth="1"/>
    <col min="10" max="10" width="20.5" customWidth="1"/>
    <col min="11" max="11" width="15.75" customWidth="1"/>
    <col min="12" max="12" width="26.625" customWidth="1"/>
    <col min="13" max="13" width="17.75" customWidth="1"/>
    <col min="14" max="14" width="22.5" customWidth="1"/>
    <col min="15" max="15" width="14.125" bestFit="1" customWidth="1"/>
    <col min="16" max="16" width="15.75" customWidth="1"/>
    <col min="17" max="17" width="1.625" customWidth="1"/>
    <col min="18" max="18" width="35.375" customWidth="1"/>
    <col min="19" max="22" width="14.625" customWidth="1"/>
    <col min="23" max="26" width="15.625" customWidth="1"/>
    <col min="27" max="27" width="19.75" customWidth="1"/>
    <col min="28" max="28" width="1.625" customWidth="1"/>
    <col min="29" max="29" width="40.75" customWidth="1"/>
    <col min="30" max="30" width="9" customWidth="1"/>
    <col min="31" max="31" width="17.875" customWidth="1"/>
    <col min="32" max="32" width="1.625" customWidth="1"/>
    <col min="33" max="39" width="0" hidden="1" customWidth="1"/>
    <col min="40" max="16384" width="9" hidden="1"/>
  </cols>
  <sheetData>
    <row r="1" spans="1:20" ht="17.649999999999999" x14ac:dyDescent="0.5">
      <c r="A1" s="126" t="s">
        <v>74</v>
      </c>
      <c r="B1" s="126"/>
    </row>
    <row r="2" spans="1:20" ht="17.649999999999999" x14ac:dyDescent="0.5">
      <c r="A2" s="126" t="s">
        <v>75</v>
      </c>
      <c r="B2" s="126"/>
    </row>
    <row r="3" spans="1:20" ht="17.649999999999999" x14ac:dyDescent="0.5">
      <c r="A3" s="126" t="s">
        <v>76</v>
      </c>
      <c r="B3" s="126"/>
    </row>
    <row r="4" spans="1:20" x14ac:dyDescent="0.35"/>
    <row r="5" spans="1:20" ht="13.9" x14ac:dyDescent="0.4">
      <c r="B5" s="22" t="s">
        <v>87</v>
      </c>
      <c r="D5" s="170">
        <f>P10</f>
        <v>1453074667.9685659</v>
      </c>
    </row>
    <row r="6" spans="1:20" x14ac:dyDescent="0.35"/>
    <row r="7" spans="1:20" ht="47.25" customHeight="1" x14ac:dyDescent="0.4">
      <c r="A7" s="1" t="str">
        <f>'DORC build-up'!A8</f>
        <v>ERA No.</v>
      </c>
      <c r="B7" s="1" t="str">
        <f>'DORC build-up'!B8</f>
        <v>Network Group</v>
      </c>
      <c r="C7" s="1" t="str">
        <f>'DORC build-up'!C8</f>
        <v>Route Number</v>
      </c>
      <c r="D7" s="1" t="str">
        <f>'DORC build-up'!D8</f>
        <v>Type</v>
      </c>
      <c r="E7" s="1" t="str">
        <f>CRC!D8</f>
        <v>Code Schedule 1 Route</v>
      </c>
      <c r="F7" s="1" t="str">
        <f>CRC!E8</f>
        <v>Route Section</v>
      </c>
      <c r="G7" s="1" t="s">
        <v>82</v>
      </c>
      <c r="J7" s="1" t="s">
        <v>834</v>
      </c>
      <c r="K7" s="1" t="s">
        <v>835</v>
      </c>
      <c r="L7" s="1" t="s">
        <v>836</v>
      </c>
      <c r="M7" s="1" t="s">
        <v>837</v>
      </c>
      <c r="N7" s="1" t="s">
        <v>838</v>
      </c>
      <c r="O7" s="1" t="s">
        <v>957</v>
      </c>
      <c r="P7" s="1" t="s">
        <v>839</v>
      </c>
      <c r="R7" s="155" t="s">
        <v>833</v>
      </c>
      <c r="S7" s="156"/>
      <c r="T7" s="157"/>
    </row>
    <row r="8" spans="1:20" x14ac:dyDescent="0.35"/>
    <row r="9" spans="1:20" ht="5.0999999999999996" customHeight="1" x14ac:dyDescent="0.35"/>
    <row r="10" spans="1:20" ht="27.75" x14ac:dyDescent="0.4">
      <c r="A10" s="102"/>
      <c r="B10" s="278"/>
      <c r="C10" s="30"/>
      <c r="D10" s="30"/>
      <c r="E10" s="30"/>
      <c r="F10" s="13" t="s">
        <v>840</v>
      </c>
      <c r="G10" s="63">
        <f>SUM(G13:G233)</f>
        <v>5269.6365200000009</v>
      </c>
      <c r="J10" s="270">
        <f>T24</f>
        <v>5321791.9126186008</v>
      </c>
      <c r="K10" s="272">
        <f>T12</f>
        <v>348317307.69230771</v>
      </c>
      <c r="L10" s="271">
        <f>T16</f>
        <v>128635907.72316951</v>
      </c>
      <c r="M10" s="332">
        <f>T28</f>
        <v>60186230.248307005</v>
      </c>
      <c r="N10" s="96">
        <v>145000000</v>
      </c>
      <c r="O10" s="96">
        <v>765613430.39216304</v>
      </c>
      <c r="P10" s="215">
        <f>SUM(J10:O10)</f>
        <v>1453074667.9685659</v>
      </c>
      <c r="R10" s="1" t="s">
        <v>841</v>
      </c>
      <c r="S10" s="1" t="s">
        <v>842</v>
      </c>
      <c r="T10" s="1" t="s">
        <v>843</v>
      </c>
    </row>
    <row r="11" spans="1:20" x14ac:dyDescent="0.35">
      <c r="R11" s="281">
        <v>40148</v>
      </c>
      <c r="S11" s="6">
        <v>93.6</v>
      </c>
      <c r="T11" s="158">
        <v>241500000</v>
      </c>
    </row>
    <row r="12" spans="1:20" ht="13.9" x14ac:dyDescent="0.4">
      <c r="R12" s="280">
        <v>45627</v>
      </c>
      <c r="S12" s="6">
        <v>135</v>
      </c>
      <c r="T12" s="159">
        <f>T11/S11*S12</f>
        <v>348317307.69230771</v>
      </c>
    </row>
    <row r="13" spans="1:20" ht="13.9" x14ac:dyDescent="0.4">
      <c r="A13" s="12">
        <f>'DORC build-up'!A13</f>
        <v>1</v>
      </c>
      <c r="B13" s="12" t="str">
        <f>'DORC build-up'!B13</f>
        <v>EGR</v>
      </c>
      <c r="C13" s="12">
        <f>'DORC build-up'!C13</f>
        <v>1</v>
      </c>
      <c r="D13" s="12" t="str">
        <f>'DORC build-up'!D13</f>
        <v>SG</v>
      </c>
      <c r="E13" t="str">
        <f>IF('DORC build-up'!E13=0,"",'DORC build-up'!E13)</f>
        <v>SG track between Avon and Kalgoorlie</v>
      </c>
      <c r="F13" t="str">
        <f>IF('DORC build-up'!F13=0,"",'DORC build-up'!F13)</f>
        <v>Avon Yard to West Merredin</v>
      </c>
      <c r="G13" s="186">
        <f>'DORC build-up'!H13</f>
        <v>181.9222</v>
      </c>
      <c r="J13" s="3"/>
      <c r="K13" s="3"/>
      <c r="L13" s="3"/>
      <c r="M13" s="3"/>
      <c r="N13" s="3"/>
      <c r="O13" s="152"/>
      <c r="P13" s="215">
        <v>14968271.236893632</v>
      </c>
    </row>
    <row r="14" spans="1:20" ht="41.65" x14ac:dyDescent="0.4">
      <c r="A14" s="12">
        <f>'DORC build-up'!A14</f>
        <v>2</v>
      </c>
      <c r="B14" s="12" t="str">
        <f>'DORC build-up'!B14</f>
        <v>EGR</v>
      </c>
      <c r="C14" s="12">
        <f>'DORC build-up'!C14</f>
        <v>1</v>
      </c>
      <c r="D14" s="12" t="str">
        <f>'DORC build-up'!D14</f>
        <v>SG</v>
      </c>
      <c r="E14" t="str">
        <f>IF('DORC build-up'!E14=0,"",'DORC build-up'!E14)</f>
        <v/>
      </c>
      <c r="F14" t="str">
        <f>IF('DORC build-up'!F14=0,"",'DORC build-up'!F14)</f>
        <v>West Merredin</v>
      </c>
      <c r="G14" s="186">
        <f>'DORC build-up'!H14</f>
        <v>4.5090000000000003</v>
      </c>
      <c r="J14" s="3"/>
      <c r="K14" s="3"/>
      <c r="L14" s="3"/>
      <c r="M14" s="3"/>
      <c r="N14" s="3"/>
      <c r="O14" s="152"/>
      <c r="P14" s="215">
        <v>367460.38746504782</v>
      </c>
      <c r="R14" s="1" t="s">
        <v>844</v>
      </c>
      <c r="S14" s="1" t="s">
        <v>842</v>
      </c>
      <c r="T14" s="1" t="s">
        <v>843</v>
      </c>
    </row>
    <row r="15" spans="1:20" ht="13.9" x14ac:dyDescent="0.4">
      <c r="A15" s="12">
        <f>'DORC build-up'!A15</f>
        <v>3</v>
      </c>
      <c r="B15" s="12" t="str">
        <f>'DORC build-up'!B15</f>
        <v>EGR</v>
      </c>
      <c r="C15" s="12">
        <f>'DORC build-up'!C15</f>
        <v>1</v>
      </c>
      <c r="D15" s="12" t="str">
        <f>'DORC build-up'!D15</f>
        <v>SG</v>
      </c>
      <c r="E15" t="str">
        <f>IF('DORC build-up'!E15=0,"",'DORC build-up'!E15)</f>
        <v/>
      </c>
      <c r="F15" t="str">
        <f>IF('DORC build-up'!F15=0,"",'DORC build-up'!F15)</f>
        <v>West Merredin to Merredin</v>
      </c>
      <c r="G15" s="186">
        <f>'DORC build-up'!H15</f>
        <v>2.5297999999999998</v>
      </c>
      <c r="J15" s="3"/>
      <c r="K15" s="3"/>
      <c r="L15" s="3"/>
      <c r="M15" s="3"/>
      <c r="N15" s="3"/>
      <c r="O15" s="152"/>
      <c r="P15" s="215">
        <v>384969.7607901505</v>
      </c>
      <c r="R15" s="281">
        <v>40907</v>
      </c>
      <c r="S15" s="6">
        <v>99.7</v>
      </c>
      <c r="T15" s="282">
        <v>95000000</v>
      </c>
    </row>
    <row r="16" spans="1:20" ht="13.9" x14ac:dyDescent="0.4">
      <c r="A16" s="12">
        <f>'DORC build-up'!A16</f>
        <v>4</v>
      </c>
      <c r="B16" s="12" t="str">
        <f>'DORC build-up'!B16</f>
        <v>EGR</v>
      </c>
      <c r="C16" s="12">
        <f>'DORC build-up'!C16</f>
        <v>1</v>
      </c>
      <c r="D16" s="12" t="str">
        <f>'DORC build-up'!D16</f>
        <v>NG</v>
      </c>
      <c r="E16" t="str">
        <f>IF('DORC build-up'!E16=0,"",'DORC build-up'!E16)</f>
        <v/>
      </c>
      <c r="F16" t="str">
        <f>IF('DORC build-up'!F16=0,"",'DORC build-up'!F16)</f>
        <v>Merredin</v>
      </c>
      <c r="G16" s="186">
        <f>'DORC build-up'!H16</f>
        <v>3.6720000000000002</v>
      </c>
      <c r="J16" s="3"/>
      <c r="K16" s="3"/>
      <c r="L16" s="3"/>
      <c r="M16" s="3"/>
      <c r="N16" s="3"/>
      <c r="O16" s="152"/>
      <c r="P16" s="215">
        <v>773346.74231765536</v>
      </c>
      <c r="R16" s="280">
        <v>45656</v>
      </c>
      <c r="S16" s="6">
        <v>135</v>
      </c>
      <c r="T16" s="160">
        <f>T15/S15*S16</f>
        <v>128635907.72316951</v>
      </c>
    </row>
    <row r="17" spans="1:20" ht="13.9" x14ac:dyDescent="0.4">
      <c r="A17" s="12">
        <f>'DORC build-up'!A17</f>
        <v>5</v>
      </c>
      <c r="B17" s="12" t="str">
        <f>'DORC build-up'!B17</f>
        <v>EGR</v>
      </c>
      <c r="C17" s="12">
        <f>'DORC build-up'!C17</f>
        <v>1</v>
      </c>
      <c r="D17" s="12" t="str">
        <f>'DORC build-up'!D17</f>
        <v>SG</v>
      </c>
      <c r="E17" t="str">
        <f>IF('DORC build-up'!E17=0,"",'DORC build-up'!E17)</f>
        <v/>
      </c>
      <c r="F17" t="str">
        <f>IF('DORC build-up'!F17=0,"",'DORC build-up'!F17)</f>
        <v>Merredin to Southern Cross</v>
      </c>
      <c r="G17" s="186">
        <f>'DORC build-up'!H17</f>
        <v>131.96799999999999</v>
      </c>
      <c r="J17" s="3"/>
      <c r="K17" s="3"/>
      <c r="L17" s="3"/>
      <c r="M17" s="3"/>
      <c r="N17" s="3"/>
      <c r="O17" s="152"/>
      <c r="P17" s="215">
        <v>10950599.959132081</v>
      </c>
    </row>
    <row r="18" spans="1:20" ht="41.65" x14ac:dyDescent="0.4">
      <c r="A18" s="12">
        <f>'DORC build-up'!A18</f>
        <v>6</v>
      </c>
      <c r="B18" s="12" t="str">
        <f>'DORC build-up'!B18</f>
        <v>EGR</v>
      </c>
      <c r="C18" s="12">
        <f>'DORC build-up'!C18</f>
        <v>1</v>
      </c>
      <c r="D18" s="12" t="str">
        <f>'DORC build-up'!D18</f>
        <v>SG</v>
      </c>
      <c r="E18" t="str">
        <f>IF('DORC build-up'!E18=0,"",'DORC build-up'!E18)</f>
        <v/>
      </c>
      <c r="F18" t="str">
        <f>IF('DORC build-up'!F18=0,"",'DORC build-up'!F18)</f>
        <v>Southern Cross</v>
      </c>
      <c r="G18" s="186">
        <f>'DORC build-up'!H18</f>
        <v>0</v>
      </c>
      <c r="J18" s="3"/>
      <c r="K18" s="3"/>
      <c r="L18" s="3"/>
      <c r="M18" s="3"/>
      <c r="N18" s="3"/>
      <c r="O18" s="3"/>
      <c r="P18" s="215">
        <v>0</v>
      </c>
      <c r="R18" s="1" t="s">
        <v>845</v>
      </c>
      <c r="S18" s="1" t="s">
        <v>842</v>
      </c>
      <c r="T18" s="1" t="s">
        <v>843</v>
      </c>
    </row>
    <row r="19" spans="1:20" ht="13.9" x14ac:dyDescent="0.4">
      <c r="A19" s="12">
        <f>'DORC build-up'!A19</f>
        <v>7</v>
      </c>
      <c r="B19" s="12" t="str">
        <f>'DORC build-up'!B19</f>
        <v>EGR</v>
      </c>
      <c r="C19" s="12">
        <f>'DORC build-up'!C19</f>
        <v>1</v>
      </c>
      <c r="D19" s="12" t="str">
        <f>'DORC build-up'!D19</f>
        <v>SG</v>
      </c>
      <c r="E19" t="str">
        <f>IF('DORC build-up'!E19=0,"",'DORC build-up'!E19)</f>
        <v/>
      </c>
      <c r="F19" t="str">
        <f>IF('DORC build-up'!F19=0,"",'DORC build-up'!F19)</f>
        <v>Southern Cross to Koolyanobbing East</v>
      </c>
      <c r="G19" s="186">
        <f>'DORC build-up'!H19</f>
        <v>60.7363</v>
      </c>
      <c r="J19" s="3"/>
      <c r="K19" s="3"/>
      <c r="L19" s="3"/>
      <c r="M19" s="3"/>
      <c r="N19" s="3"/>
      <c r="O19" s="3"/>
      <c r="P19" s="215">
        <v>4457877.7270656135</v>
      </c>
      <c r="R19" s="279">
        <v>43983</v>
      </c>
      <c r="S19" s="6">
        <v>108.9</v>
      </c>
      <c r="T19" s="283">
        <v>404984.29</v>
      </c>
    </row>
    <row r="20" spans="1:20" ht="13.9" x14ac:dyDescent="0.4">
      <c r="A20" s="12">
        <f>'DORC build-up'!A20</f>
        <v>8</v>
      </c>
      <c r="B20" s="12" t="str">
        <f>'DORC build-up'!B20</f>
        <v>EGR</v>
      </c>
      <c r="C20" s="12">
        <f>'DORC build-up'!C20</f>
        <v>1</v>
      </c>
      <c r="D20" s="12" t="str">
        <f>'DORC build-up'!D20</f>
        <v>SG</v>
      </c>
      <c r="E20" t="str">
        <f>IF('DORC build-up'!E20=0,"",'DORC build-up'!E20)</f>
        <v/>
      </c>
      <c r="F20" t="str">
        <f>IF('DORC build-up'!F20=0,"",'DORC build-up'!F20)</f>
        <v>Koolyanobbing East to Mount Walton</v>
      </c>
      <c r="G20" s="186">
        <f>'DORC build-up'!H20</f>
        <v>85.379300000000001</v>
      </c>
      <c r="J20" s="3"/>
      <c r="K20" s="3"/>
      <c r="L20" s="3"/>
      <c r="M20" s="3"/>
      <c r="N20" s="3"/>
      <c r="O20" s="3"/>
      <c r="P20" s="215">
        <v>76936190.049353987</v>
      </c>
      <c r="R20" s="279">
        <v>44348</v>
      </c>
      <c r="S20" s="6">
        <v>112.7</v>
      </c>
      <c r="T20" s="283">
        <v>1950830.24</v>
      </c>
    </row>
    <row r="21" spans="1:20" ht="13.9" x14ac:dyDescent="0.4">
      <c r="A21" s="12">
        <f>'DORC build-up'!A21</f>
        <v>9</v>
      </c>
      <c r="B21" s="12" t="str">
        <f>'DORC build-up'!B21</f>
        <v>EGR</v>
      </c>
      <c r="C21" s="12">
        <f>'DORC build-up'!C21</f>
        <v>1</v>
      </c>
      <c r="D21" s="12" t="str">
        <f>'DORC build-up'!D21</f>
        <v>SG</v>
      </c>
      <c r="E21" t="str">
        <f>IF('DORC build-up'!E21=0,"",'DORC build-up'!E21)</f>
        <v/>
      </c>
      <c r="F21" t="str">
        <f>IF('DORC build-up'!F21=0,"",'DORC build-up'!F21)</f>
        <v>Mount Walton to West Kalgoorlie West</v>
      </c>
      <c r="G21" s="186">
        <f>'DORC build-up'!H21</f>
        <v>115.663</v>
      </c>
      <c r="J21" s="3"/>
      <c r="K21" s="3"/>
      <c r="L21" s="3"/>
      <c r="M21" s="3"/>
      <c r="N21" s="3"/>
      <c r="O21" s="3"/>
      <c r="P21" s="215">
        <v>104233927.94434842</v>
      </c>
      <c r="R21" s="279">
        <v>44713</v>
      </c>
      <c r="S21" s="6">
        <v>126.2</v>
      </c>
      <c r="T21" s="283">
        <v>1081693.92</v>
      </c>
    </row>
    <row r="22" spans="1:20" ht="13.9" x14ac:dyDescent="0.4">
      <c r="A22" s="12">
        <f>'DORC build-up'!A22</f>
        <v>10</v>
      </c>
      <c r="B22" s="12" t="str">
        <f>'DORC build-up'!B22</f>
        <v>EGR</v>
      </c>
      <c r="C22" s="12">
        <f>'DORC build-up'!C22</f>
        <v>1</v>
      </c>
      <c r="D22" s="12" t="str">
        <f>'DORC build-up'!D22</f>
        <v>SG</v>
      </c>
      <c r="E22" t="str">
        <f>IF('DORC build-up'!E22=0,"",'DORC build-up'!E22)</f>
        <v/>
      </c>
      <c r="F22" t="str">
        <f>IF('DORC build-up'!F22=0,"",'DORC build-up'!F22)</f>
        <v>West Kalgoorlie West to West Kalgoorlie</v>
      </c>
      <c r="G22" s="186">
        <f>'DORC build-up'!H22</f>
        <v>7.9610000000000003</v>
      </c>
      <c r="J22" s="3"/>
      <c r="K22" s="3"/>
      <c r="L22" s="3"/>
      <c r="M22" s="3"/>
      <c r="N22" s="3"/>
      <c r="O22" s="3"/>
      <c r="P22" s="215">
        <v>5294814.0586293917</v>
      </c>
      <c r="R22" s="279">
        <v>45078</v>
      </c>
      <c r="S22" s="6">
        <v>131</v>
      </c>
      <c r="T22" s="283">
        <v>1282630.02</v>
      </c>
    </row>
    <row r="23" spans="1:20" ht="13.9" x14ac:dyDescent="0.4">
      <c r="A23" s="12">
        <f>'DORC build-up'!A23</f>
        <v>11</v>
      </c>
      <c r="B23" s="12" t="str">
        <f>'DORC build-up'!B23</f>
        <v>EGR</v>
      </c>
      <c r="C23" s="12">
        <f>'DORC build-up'!C23</f>
        <v>1</v>
      </c>
      <c r="D23" s="12" t="str">
        <f>'DORC build-up'!D23</f>
        <v>SG</v>
      </c>
      <c r="E23" t="str">
        <f>IF('DORC build-up'!E23=0,"",'DORC build-up'!E23)</f>
        <v/>
      </c>
      <c r="F23" t="str">
        <f>IF('DORC build-up'!F23=0,"",'DORC build-up'!F23)</f>
        <v>West Kalgoorlie</v>
      </c>
      <c r="G23" s="186">
        <f>'DORC build-up'!H23</f>
        <v>3.214</v>
      </c>
      <c r="J23" s="3"/>
      <c r="K23" s="3"/>
      <c r="L23" s="3"/>
      <c r="M23" s="3"/>
      <c r="N23" s="3"/>
      <c r="O23" s="3"/>
      <c r="P23" s="215">
        <v>2135935.6796152052</v>
      </c>
      <c r="R23" s="279">
        <v>45444</v>
      </c>
      <c r="S23" s="6">
        <v>133.69999999999999</v>
      </c>
      <c r="T23" s="283">
        <v>3949.6</v>
      </c>
    </row>
    <row r="24" spans="1:20" ht="13.9" x14ac:dyDescent="0.4">
      <c r="A24" s="12">
        <f>'DORC build-up'!A24</f>
        <v>12</v>
      </c>
      <c r="B24" s="12" t="str">
        <f>'DORC build-up'!B24</f>
        <v>EGR</v>
      </c>
      <c r="C24" s="12">
        <f>'DORC build-up'!C24</f>
        <v>1</v>
      </c>
      <c r="D24" s="12" t="str">
        <f>'DORC build-up'!D24</f>
        <v>SG</v>
      </c>
      <c r="E24" t="str">
        <f>IF('DORC build-up'!E24=0,"",'DORC build-up'!E24)</f>
        <v/>
      </c>
      <c r="F24" t="str">
        <f>IF('DORC build-up'!F24=0,"",'DORC build-up'!F24)</f>
        <v>West Kalgoorlie to Kalgoorlie</v>
      </c>
      <c r="G24" s="186">
        <f>'DORC build-up'!H24</f>
        <v>4.9400000000000004</v>
      </c>
      <c r="J24" s="3"/>
      <c r="K24" s="3"/>
      <c r="L24" s="3"/>
      <c r="M24" s="3"/>
      <c r="N24" s="3"/>
      <c r="O24" s="3"/>
      <c r="P24" s="215">
        <v>3346596.9540317738</v>
      </c>
      <c r="R24" s="280">
        <v>45627</v>
      </c>
      <c r="S24" s="6">
        <v>135</v>
      </c>
      <c r="T24" s="161">
        <f>(T19/S19*S24)+(T20/S20*S24)+(T21/S21*S24)+(T22/S22*S24)+(T23/S23*S24)</f>
        <v>5321791.9126186008</v>
      </c>
    </row>
    <row r="25" spans="1:20" ht="13.9" x14ac:dyDescent="0.4">
      <c r="A25" s="12">
        <f>'DORC build-up'!A25</f>
        <v>13</v>
      </c>
      <c r="B25" s="12" t="str">
        <f>'DORC build-up'!B25</f>
        <v>EGR</v>
      </c>
      <c r="C25" s="12">
        <f>'DORC build-up'!C25</f>
        <v>1</v>
      </c>
      <c r="D25" s="12" t="str">
        <f>'DORC build-up'!D25</f>
        <v>SG</v>
      </c>
      <c r="E25" t="str">
        <f>IF('DORC build-up'!E25=0,"",'DORC build-up'!E25)</f>
        <v/>
      </c>
      <c r="F25" t="str">
        <f>IF('DORC build-up'!F25=0,"",'DORC build-up'!F25)</f>
        <v>Kalgoorlie</v>
      </c>
      <c r="G25" s="186">
        <f>'DORC build-up'!H25</f>
        <v>1.0149999999999999</v>
      </c>
      <c r="J25" s="3"/>
      <c r="K25" s="3"/>
      <c r="L25" s="3"/>
      <c r="M25" s="3"/>
      <c r="N25" s="3"/>
      <c r="O25" s="3"/>
      <c r="P25" s="215">
        <v>96453.429299058378</v>
      </c>
    </row>
    <row r="26" spans="1:20" ht="27.75" x14ac:dyDescent="0.4">
      <c r="A26" s="12">
        <f>'DORC build-up'!A26</f>
        <v>14</v>
      </c>
      <c r="B26" s="12" t="str">
        <f>'DORC build-up'!B26</f>
        <v>EGR</v>
      </c>
      <c r="C26" s="12">
        <f>'DORC build-up'!C26</f>
        <v>1</v>
      </c>
      <c r="D26" s="12" t="str">
        <f>'DORC build-up'!D26</f>
        <v>SG</v>
      </c>
      <c r="E26" t="str">
        <f>IF('DORC build-up'!E26=0,"",'DORC build-up'!E26)</f>
        <v/>
      </c>
      <c r="F26" t="str">
        <f>IF('DORC build-up'!F26=0,"",'DORC build-up'!F26)</f>
        <v>Kalgoorlie to Parkeston (border)</v>
      </c>
      <c r="G26" s="186">
        <f>'DORC build-up'!H26</f>
        <v>0.495</v>
      </c>
      <c r="J26" s="3"/>
      <c r="K26" s="3"/>
      <c r="L26" s="3"/>
      <c r="M26" s="3"/>
      <c r="N26" s="3"/>
      <c r="O26" s="3"/>
      <c r="P26" s="215">
        <v>35743.746530161676</v>
      </c>
      <c r="R26" s="1" t="s">
        <v>962</v>
      </c>
      <c r="S26" s="1" t="s">
        <v>842</v>
      </c>
      <c r="T26" s="1" t="s">
        <v>843</v>
      </c>
    </row>
    <row r="27" spans="1:20" ht="13.9" x14ac:dyDescent="0.4">
      <c r="A27" s="12">
        <f>'DORC build-up'!A27</f>
        <v>15</v>
      </c>
      <c r="B27" s="12" t="str">
        <f>'DORC build-up'!B27</f>
        <v>Metro</v>
      </c>
      <c r="C27" s="12">
        <f>'DORC build-up'!C27</f>
        <v>2</v>
      </c>
      <c r="D27" s="12" t="str">
        <f>'DORC build-up'!D27</f>
        <v>SG</v>
      </c>
      <c r="E27" t="str">
        <f>IF('DORC build-up'!E27=0,"",'DORC build-up'!E27)</f>
        <v>SG track between Forrestfield South and Kewdale</v>
      </c>
      <c r="F27" t="str">
        <f>IF('DORC build-up'!F27=0,"",'DORC build-up'!F27)</f>
        <v>Forrestfield South to Kewdale</v>
      </c>
      <c r="G27" s="186">
        <f>'DORC build-up'!H27</f>
        <v>3.0670000000000002</v>
      </c>
      <c r="J27" s="3"/>
      <c r="K27" s="3"/>
      <c r="L27" s="3"/>
      <c r="M27" s="3"/>
      <c r="N27" s="3"/>
      <c r="O27" s="3"/>
      <c r="P27" s="215">
        <v>16543.354653563922</v>
      </c>
      <c r="R27" s="281">
        <v>39417</v>
      </c>
      <c r="S27" s="6">
        <v>88.6</v>
      </c>
      <c r="T27" s="282">
        <v>39500000</v>
      </c>
    </row>
    <row r="28" spans="1:20" ht="13.9" x14ac:dyDescent="0.4">
      <c r="A28" s="12">
        <f>'DORC build-up'!A28</f>
        <v>16</v>
      </c>
      <c r="B28" s="12" t="str">
        <f>'DORC build-up'!B28</f>
        <v>LBL</v>
      </c>
      <c r="C28" s="12">
        <f>'DORC build-up'!C28</f>
        <v>3</v>
      </c>
      <c r="D28" s="12" t="str">
        <f>'DORC build-up'!D28</f>
        <v>SG</v>
      </c>
      <c r="E28" t="str">
        <f>IF('DORC build-up'!E28=0,"",'DORC build-up'!E28)</f>
        <v>SG track between Kalgoorlie and Leonora</v>
      </c>
      <c r="F28" t="str">
        <f>IF('DORC build-up'!F28=0,"",'DORC build-up'!F28)</f>
        <v>Kalgoorlie to Menzies</v>
      </c>
      <c r="G28" s="186">
        <f>'DORC build-up'!H28</f>
        <v>131.691</v>
      </c>
      <c r="J28" s="3"/>
      <c r="K28" s="3"/>
      <c r="L28" s="3"/>
      <c r="M28" s="3"/>
      <c r="N28" s="3"/>
      <c r="O28" s="3"/>
      <c r="P28" s="215">
        <v>43337.810369754719</v>
      </c>
      <c r="R28" s="280">
        <v>45656</v>
      </c>
      <c r="S28" s="6">
        <v>135</v>
      </c>
      <c r="T28" s="331">
        <f>T27/S27*S28</f>
        <v>60186230.248307005</v>
      </c>
    </row>
    <row r="29" spans="1:20" ht="13.9" x14ac:dyDescent="0.4">
      <c r="A29" s="12">
        <f>'DORC build-up'!A29</f>
        <v>17</v>
      </c>
      <c r="B29" s="12" t="str">
        <f>'DORC build-up'!B29</f>
        <v>LBL</v>
      </c>
      <c r="C29" s="12">
        <f>'DORC build-up'!C29</f>
        <v>3</v>
      </c>
      <c r="D29" s="12" t="str">
        <f>'DORC build-up'!D29</f>
        <v>SG</v>
      </c>
      <c r="E29" t="str">
        <f>IF('DORC build-up'!E29=0,"",'DORC build-up'!E29)</f>
        <v/>
      </c>
      <c r="F29" t="str">
        <f>IF('DORC build-up'!F29=0,"",'DORC build-up'!F29)</f>
        <v>Menzies</v>
      </c>
      <c r="G29" s="186">
        <f>'DORC build-up'!H29</f>
        <v>0</v>
      </c>
      <c r="J29" s="3"/>
      <c r="K29" s="3"/>
      <c r="L29" s="3"/>
      <c r="M29" s="3"/>
      <c r="N29" s="3"/>
      <c r="O29" s="3"/>
      <c r="P29" s="215">
        <v>0</v>
      </c>
    </row>
    <row r="30" spans="1:20" ht="13.9" x14ac:dyDescent="0.4">
      <c r="A30" s="12">
        <f>'DORC build-up'!A30</f>
        <v>18</v>
      </c>
      <c r="B30" s="12" t="str">
        <f>'DORC build-up'!B30</f>
        <v>LBL</v>
      </c>
      <c r="C30" s="12">
        <f>'DORC build-up'!C30</f>
        <v>3</v>
      </c>
      <c r="D30" s="12" t="str">
        <f>'DORC build-up'!D30</f>
        <v>SG</v>
      </c>
      <c r="E30" t="str">
        <f>IF('DORC build-up'!E30=0,"",'DORC build-up'!E30)</f>
        <v/>
      </c>
      <c r="F30" t="str">
        <f>IF('DORC build-up'!F30=0,"",'DORC build-up'!F30)</f>
        <v>Menzies to Malcolm</v>
      </c>
      <c r="G30" s="186">
        <f>'DORC build-up'!H30</f>
        <v>106.578</v>
      </c>
      <c r="J30" s="3"/>
      <c r="K30" s="3"/>
      <c r="L30" s="3"/>
      <c r="M30" s="3"/>
      <c r="N30" s="3"/>
      <c r="O30" s="3"/>
      <c r="P30" s="215">
        <v>9402.42700778568</v>
      </c>
    </row>
    <row r="31" spans="1:20" ht="13.9" x14ac:dyDescent="0.4">
      <c r="A31" s="12">
        <f>'DORC build-up'!A31</f>
        <v>19</v>
      </c>
      <c r="B31" s="12" t="str">
        <f>'DORC build-up'!B31</f>
        <v>LBL</v>
      </c>
      <c r="C31" s="12">
        <f>'DORC build-up'!C31</f>
        <v>3</v>
      </c>
      <c r="D31" s="12" t="str">
        <f>'DORC build-up'!D31</f>
        <v>SG</v>
      </c>
      <c r="E31" t="str">
        <f>IF('DORC build-up'!E31=0,"",'DORC build-up'!E31)</f>
        <v/>
      </c>
      <c r="F31" t="str">
        <f>IF('DORC build-up'!F31=0,"",'DORC build-up'!F31)</f>
        <v>Malcolm</v>
      </c>
      <c r="G31" s="186">
        <f>'DORC build-up'!H31</f>
        <v>0</v>
      </c>
      <c r="J31" s="3"/>
      <c r="K31" s="3"/>
      <c r="L31" s="3"/>
      <c r="M31" s="3"/>
      <c r="N31" s="3"/>
      <c r="O31" s="3"/>
      <c r="P31" s="215">
        <v>0</v>
      </c>
    </row>
    <row r="32" spans="1:20" ht="13.9" x14ac:dyDescent="0.4">
      <c r="A32" s="12">
        <f>'DORC build-up'!A32</f>
        <v>20</v>
      </c>
      <c r="B32" s="12" t="str">
        <f>'DORC build-up'!B32</f>
        <v>LBL</v>
      </c>
      <c r="C32" s="12">
        <f>'DORC build-up'!C32</f>
        <v>3</v>
      </c>
      <c r="D32" s="12" t="str">
        <f>'DORC build-up'!D32</f>
        <v>SG</v>
      </c>
      <c r="E32" t="str">
        <f>IF('DORC build-up'!E32=0,"",'DORC build-up'!E32)</f>
        <v/>
      </c>
      <c r="F32" t="str">
        <f>IF('DORC build-up'!F32=0,"",'DORC build-up'!F32)</f>
        <v>Malcolm to Leonora</v>
      </c>
      <c r="G32" s="186">
        <f>'DORC build-up'!H32</f>
        <v>25.134</v>
      </c>
      <c r="J32" s="3"/>
      <c r="K32" s="3"/>
      <c r="L32" s="3"/>
      <c r="M32" s="3"/>
      <c r="N32" s="3"/>
      <c r="O32" s="3"/>
      <c r="P32" s="215">
        <v>0</v>
      </c>
    </row>
    <row r="33" spans="1:16" ht="13.9" x14ac:dyDescent="0.4">
      <c r="A33" s="12">
        <f>'DORC build-up'!A33</f>
        <v>21</v>
      </c>
      <c r="B33" s="12" t="str">
        <f>'DORC build-up'!B33</f>
        <v>LBL</v>
      </c>
      <c r="C33" s="12">
        <f>'DORC build-up'!C33</f>
        <v>3</v>
      </c>
      <c r="D33" s="12" t="str">
        <f>'DORC build-up'!D33</f>
        <v>SG</v>
      </c>
      <c r="E33" t="str">
        <f>IF('DORC build-up'!E33=0,"",'DORC build-up'!E33)</f>
        <v/>
      </c>
      <c r="F33" t="str">
        <f>IF('DORC build-up'!F33=0,"",'DORC build-up'!F33)</f>
        <v>Leonora</v>
      </c>
      <c r="G33" s="186">
        <f>'DORC build-up'!H33</f>
        <v>2.25</v>
      </c>
      <c r="J33" s="3"/>
      <c r="K33" s="3"/>
      <c r="L33" s="3"/>
      <c r="M33" s="3"/>
      <c r="N33" s="3"/>
      <c r="O33" s="3"/>
      <c r="P33" s="215">
        <v>0</v>
      </c>
    </row>
    <row r="34" spans="1:16" ht="13.9" x14ac:dyDescent="0.4">
      <c r="A34" s="12">
        <f>'DORC build-up'!A34</f>
        <v>22</v>
      </c>
      <c r="B34" s="12" t="str">
        <f>'DORC build-up'!B34</f>
        <v>EBL</v>
      </c>
      <c r="C34" s="12">
        <f>'DORC build-up'!C34</f>
        <v>4</v>
      </c>
      <c r="D34" s="12" t="str">
        <f>'DORC build-up'!D34</f>
        <v>SG</v>
      </c>
      <c r="E34" t="str">
        <f>IF('DORC build-up'!E34=0,"",'DORC build-up'!E34)</f>
        <v>SG track between West Kalgoorlie West and West Kalgoorlie South</v>
      </c>
      <c r="F34" t="str">
        <f>IF('DORC build-up'!F34=0,"",'DORC build-up'!F34)</f>
        <v>West Kalgoorlie West to West Kalgoorlie South</v>
      </c>
      <c r="G34" s="186">
        <f>'DORC build-up'!H34</f>
        <v>2.0649999999999999</v>
      </c>
      <c r="J34" s="3"/>
      <c r="K34" s="3"/>
      <c r="L34" s="3"/>
      <c r="M34" s="3"/>
      <c r="N34" s="3"/>
      <c r="O34" s="3"/>
      <c r="P34" s="215">
        <v>497004.50812043488</v>
      </c>
    </row>
    <row r="35" spans="1:16" ht="13.9" x14ac:dyDescent="0.4">
      <c r="A35" s="12">
        <f>'DORC build-up'!A35</f>
        <v>23</v>
      </c>
      <c r="B35" s="12" t="str">
        <f>'DORC build-up'!B35</f>
        <v>EBL</v>
      </c>
      <c r="C35" s="12">
        <f>'DORC build-up'!C35</f>
        <v>4</v>
      </c>
      <c r="D35" s="12" t="str">
        <f>'DORC build-up'!D35</f>
        <v>SG</v>
      </c>
      <c r="E35" t="str">
        <f>IF('DORC build-up'!E35=0,"",'DORC build-up'!E35)</f>
        <v/>
      </c>
      <c r="F35" t="str">
        <f>IF('DORC build-up'!F35=0,"",'DORC build-up'!F35)</f>
        <v>West Kalgoorlie to West Kalgoorlie South</v>
      </c>
      <c r="G35" s="186">
        <f>'DORC build-up'!H35</f>
        <v>2.68</v>
      </c>
      <c r="J35" s="3"/>
      <c r="K35" s="3"/>
      <c r="L35" s="3"/>
      <c r="M35" s="3"/>
      <c r="N35" s="3"/>
      <c r="O35" s="3"/>
      <c r="P35" s="215">
        <v>0</v>
      </c>
    </row>
    <row r="36" spans="1:16" ht="13.9" x14ac:dyDescent="0.4">
      <c r="A36" s="12">
        <f>'DORC build-up'!A36</f>
        <v>24</v>
      </c>
      <c r="B36" s="12" t="str">
        <f>'DORC build-up'!B36</f>
        <v>EBL</v>
      </c>
      <c r="C36" s="12">
        <f>'DORC build-up'!C36</f>
        <v>5</v>
      </c>
      <c r="D36" s="12" t="str">
        <f>'DORC build-up'!D36</f>
        <v>SG</v>
      </c>
      <c r="E36" t="str">
        <f>IF('DORC build-up'!E36=0,"",'DORC build-up'!E36)</f>
        <v>SG track between West Kalgoorlie and Esperance</v>
      </c>
      <c r="F36" t="str">
        <f>IF('DORC build-up'!F36=0,"",'DORC build-up'!F36)</f>
        <v>West Kalgoorlie South to Hampton Terminal</v>
      </c>
      <c r="G36" s="186">
        <f>'DORC build-up'!H36</f>
        <v>11.84857</v>
      </c>
      <c r="J36" s="3"/>
      <c r="K36" s="3"/>
      <c r="L36" s="3"/>
      <c r="M36" s="3"/>
      <c r="N36" s="3"/>
      <c r="O36" s="3"/>
      <c r="P36" s="215">
        <v>2796457.8223000001</v>
      </c>
    </row>
    <row r="37" spans="1:16" ht="13.9" x14ac:dyDescent="0.4">
      <c r="A37" s="12">
        <f>'DORC build-up'!A37</f>
        <v>25</v>
      </c>
      <c r="B37" s="12" t="str">
        <f>'DORC build-up'!B37</f>
        <v>EBL</v>
      </c>
      <c r="C37" s="12">
        <f>'DORC build-up'!C37</f>
        <v>5</v>
      </c>
      <c r="D37" s="12" t="str">
        <f>'DORC build-up'!D37</f>
        <v>SG</v>
      </c>
      <c r="E37" t="str">
        <f>IF('DORC build-up'!E37=0,"",'DORC build-up'!E37)</f>
        <v/>
      </c>
      <c r="F37" t="str">
        <f>IF('DORC build-up'!F37=0,"",'DORC build-up'!F37)</f>
        <v>Hampton Terminal</v>
      </c>
      <c r="G37" s="186">
        <f>'DORC build-up'!H37</f>
        <v>0.751</v>
      </c>
      <c r="J37" s="3"/>
      <c r="K37" s="3"/>
      <c r="L37" s="3"/>
      <c r="M37" s="3"/>
      <c r="N37" s="3"/>
      <c r="O37" s="3"/>
      <c r="P37" s="215">
        <v>177248.3788800927</v>
      </c>
    </row>
    <row r="38" spans="1:16" ht="13.9" x14ac:dyDescent="0.4">
      <c r="A38" s="12">
        <f>'DORC build-up'!A38</f>
        <v>26</v>
      </c>
      <c r="B38" s="12" t="str">
        <f>'DORC build-up'!B38</f>
        <v>EBL</v>
      </c>
      <c r="C38" s="12">
        <f>'DORC build-up'!C38</f>
        <v>5</v>
      </c>
      <c r="D38" s="12" t="str">
        <f>'DORC build-up'!D38</f>
        <v>SG</v>
      </c>
      <c r="E38" t="str">
        <f>IF('DORC build-up'!E38=0,"",'DORC build-up'!E38)</f>
        <v/>
      </c>
      <c r="F38" t="str">
        <f>IF('DORC build-up'!F38=0,"",'DORC build-up'!F38)</f>
        <v>Hampton Terminal to Hampton</v>
      </c>
      <c r="G38" s="186">
        <f>'DORC build-up'!H38</f>
        <v>4.9320000000000004</v>
      </c>
      <c r="J38" s="3"/>
      <c r="K38" s="3"/>
      <c r="L38" s="3"/>
      <c r="M38" s="3"/>
      <c r="N38" s="3"/>
      <c r="O38" s="3"/>
      <c r="P38" s="215">
        <v>1173435.7221297794</v>
      </c>
    </row>
    <row r="39" spans="1:16" ht="13.9" x14ac:dyDescent="0.4">
      <c r="A39" s="12">
        <f>'DORC build-up'!A39</f>
        <v>27</v>
      </c>
      <c r="B39" s="12" t="str">
        <f>'DORC build-up'!B39</f>
        <v>EBL</v>
      </c>
      <c r="C39" s="12">
        <f>'DORC build-up'!C39</f>
        <v>5</v>
      </c>
      <c r="D39" s="12" t="str">
        <f>'DORC build-up'!D39</f>
        <v>SG</v>
      </c>
      <c r="E39" t="str">
        <f>IF('DORC build-up'!E39=0,"",'DORC build-up'!E39)</f>
        <v/>
      </c>
      <c r="F39" t="str">
        <f>IF('DORC build-up'!F39=0,"",'DORC build-up'!F39)</f>
        <v>Hampton</v>
      </c>
      <c r="G39" s="186">
        <f>'DORC build-up'!H39</f>
        <v>0</v>
      </c>
      <c r="J39" s="3"/>
      <c r="K39" s="3"/>
      <c r="L39" s="3"/>
      <c r="M39" s="3"/>
      <c r="N39" s="3"/>
      <c r="O39" s="3"/>
      <c r="P39" s="215">
        <v>0</v>
      </c>
    </row>
    <row r="40" spans="1:16" ht="13.9" x14ac:dyDescent="0.4">
      <c r="A40" s="12">
        <f>'DORC build-up'!A40</f>
        <v>28</v>
      </c>
      <c r="B40" s="12" t="str">
        <f>'DORC build-up'!B40</f>
        <v>EBL</v>
      </c>
      <c r="C40" s="12">
        <f>'DORC build-up'!C40</f>
        <v>5</v>
      </c>
      <c r="D40" s="12" t="str">
        <f>'DORC build-up'!D40</f>
        <v>SG</v>
      </c>
      <c r="E40" t="str">
        <f>IF('DORC build-up'!E40=0,"",'DORC build-up'!E40)</f>
        <v/>
      </c>
      <c r="F40" t="str">
        <f>IF('DORC build-up'!F40=0,"",'DORC build-up'!F40)</f>
        <v>Hampton to Kambalda</v>
      </c>
      <c r="G40" s="186">
        <f>'DORC build-up'!H40</f>
        <v>39.442999999999998</v>
      </c>
      <c r="J40" s="3"/>
      <c r="K40" s="3"/>
      <c r="L40" s="3"/>
      <c r="M40" s="3"/>
      <c r="N40" s="3"/>
      <c r="O40" s="3"/>
      <c r="P40" s="215">
        <v>9310073.4832183309</v>
      </c>
    </row>
    <row r="41" spans="1:16" ht="13.9" x14ac:dyDescent="0.4">
      <c r="A41" s="12">
        <f>'DORC build-up'!A41</f>
        <v>29</v>
      </c>
      <c r="B41" s="12" t="str">
        <f>'DORC build-up'!B41</f>
        <v>EBL</v>
      </c>
      <c r="C41" s="12">
        <f>'DORC build-up'!C41</f>
        <v>5</v>
      </c>
      <c r="D41" s="12" t="str">
        <f>'DORC build-up'!D41</f>
        <v>SG</v>
      </c>
      <c r="E41" t="str">
        <f>IF('DORC build-up'!E41=0,"",'DORC build-up'!E41)</f>
        <v/>
      </c>
      <c r="F41" t="str">
        <f>IF('DORC build-up'!F41=0,"",'DORC build-up'!F41)</f>
        <v>Kambalda to Salmon Gums</v>
      </c>
      <c r="G41" s="186">
        <f>'DORC build-up'!H41</f>
        <v>234.959</v>
      </c>
      <c r="J41" s="3"/>
      <c r="K41" s="3"/>
      <c r="L41" s="3"/>
      <c r="M41" s="3"/>
      <c r="N41" s="3"/>
      <c r="O41" s="3"/>
      <c r="P41" s="215">
        <v>55623924.155123353</v>
      </c>
    </row>
    <row r="42" spans="1:16" ht="13.9" x14ac:dyDescent="0.4">
      <c r="A42" s="12">
        <f>'DORC build-up'!A42</f>
        <v>30</v>
      </c>
      <c r="B42" s="12" t="str">
        <f>'DORC build-up'!B42</f>
        <v>EBL</v>
      </c>
      <c r="C42" s="12">
        <f>'DORC build-up'!C42</f>
        <v>5</v>
      </c>
      <c r="D42" s="12" t="str">
        <f>'DORC build-up'!D42</f>
        <v>SG</v>
      </c>
      <c r="E42" t="str">
        <f>IF('DORC build-up'!E42=0,"",'DORC build-up'!E42)</f>
        <v/>
      </c>
      <c r="F42" t="str">
        <f>IF('DORC build-up'!F42=0,"",'DORC build-up'!F42)</f>
        <v>Salmon Gums to Esperance</v>
      </c>
      <c r="G42" s="186">
        <f>'DORC build-up'!H42</f>
        <v>108.51300000000001</v>
      </c>
      <c r="J42" s="3"/>
      <c r="K42" s="3"/>
      <c r="L42" s="3"/>
      <c r="M42" s="3"/>
      <c r="N42" s="3"/>
      <c r="O42" s="3"/>
      <c r="P42" s="215">
        <v>25660504.987937365</v>
      </c>
    </row>
    <row r="43" spans="1:16" ht="13.9" x14ac:dyDescent="0.4">
      <c r="A43" s="12">
        <f>'DORC build-up'!A43</f>
        <v>31</v>
      </c>
      <c r="B43" s="12" t="str">
        <f>'DORC build-up'!B43</f>
        <v>EBL</v>
      </c>
      <c r="C43" s="12">
        <f>'DORC build-up'!C43</f>
        <v>5</v>
      </c>
      <c r="D43" s="12" t="str">
        <f>'DORC build-up'!D43</f>
        <v>SG</v>
      </c>
      <c r="E43" t="str">
        <f>IF('DORC build-up'!E43=0,"",'DORC build-up'!E43)</f>
        <v/>
      </c>
      <c r="F43" t="str">
        <f>IF('DORC build-up'!F43=0,"",'DORC build-up'!F43)</f>
        <v>Esperance</v>
      </c>
      <c r="G43" s="186">
        <f>'DORC build-up'!H43</f>
        <v>0</v>
      </c>
      <c r="J43" s="3"/>
      <c r="K43" s="3"/>
      <c r="L43" s="3"/>
      <c r="M43" s="3"/>
      <c r="N43" s="3"/>
      <c r="O43" s="3"/>
      <c r="P43" s="215">
        <v>0</v>
      </c>
    </row>
    <row r="44" spans="1:16" ht="13.9" x14ac:dyDescent="0.4">
      <c r="A44" s="12">
        <f>'DORC build-up'!A44</f>
        <v>32</v>
      </c>
      <c r="B44" s="12" t="str">
        <f>'DORC build-up'!B44</f>
        <v>EBL</v>
      </c>
      <c r="C44" s="12">
        <f>'DORC build-up'!C44</f>
        <v>5</v>
      </c>
      <c r="D44" s="12" t="str">
        <f>'DORC build-up'!D44</f>
        <v>SG</v>
      </c>
      <c r="E44" t="str">
        <f>IF('DORC build-up'!E44=0,"",'DORC build-up'!E44)</f>
        <v/>
      </c>
      <c r="F44" t="str">
        <f>IF('DORC build-up'!F44=0,"",'DORC build-up'!F44)</f>
        <v>Esperance to Esperance Wharf</v>
      </c>
      <c r="G44" s="186">
        <f>'DORC build-up'!H44</f>
        <v>9.0869999999999997</v>
      </c>
      <c r="J44" s="3"/>
      <c r="K44" s="3"/>
      <c r="L44" s="3"/>
      <c r="M44" s="3"/>
      <c r="N44" s="3"/>
      <c r="O44" s="3"/>
      <c r="P44" s="215">
        <v>2194311.8467614939</v>
      </c>
    </row>
    <row r="45" spans="1:16" ht="13.9" x14ac:dyDescent="0.4">
      <c r="A45" s="12">
        <f>'DORC build-up'!A45</f>
        <v>33</v>
      </c>
      <c r="B45" s="12" t="str">
        <f>'DORC build-up'!B45</f>
        <v>EBL</v>
      </c>
      <c r="C45" s="12">
        <f>'DORC build-up'!C45</f>
        <v>5</v>
      </c>
      <c r="D45" s="12" t="str">
        <f>'DORC build-up'!D45</f>
        <v>SG</v>
      </c>
      <c r="E45" t="str">
        <f>IF('DORC build-up'!E45=0,"",'DORC build-up'!E45)</f>
        <v/>
      </c>
      <c r="F45" t="str">
        <f>IF('DORC build-up'!F45=0,"",'DORC build-up'!F45)</f>
        <v>Esperance Wharf</v>
      </c>
      <c r="G45" s="186">
        <f>'DORC build-up'!H45</f>
        <v>1.7230000000000001</v>
      </c>
      <c r="J45" s="3"/>
      <c r="K45" s="3"/>
      <c r="L45" s="3"/>
      <c r="M45" s="3"/>
      <c r="N45" s="3"/>
      <c r="O45" s="3"/>
      <c r="P45" s="215">
        <v>406656.40054647101</v>
      </c>
    </row>
    <row r="46" spans="1:16" ht="13.9" x14ac:dyDescent="0.4">
      <c r="A46" s="12">
        <f>'DORC build-up'!A46</f>
        <v>34</v>
      </c>
      <c r="B46" s="12" t="str">
        <f>'DORC build-up'!B46</f>
        <v>EBL</v>
      </c>
      <c r="C46" s="12">
        <f>'DORC build-up'!C46</f>
        <v>6</v>
      </c>
      <c r="D46" s="12" t="str">
        <f>'DORC build-up'!D46</f>
        <v>SG</v>
      </c>
      <c r="E46" t="str">
        <f>IF('DORC build-up'!E46=0,"",'DORC build-up'!E46)</f>
        <v>SG track between Kambalda and Redmine</v>
      </c>
      <c r="F46" t="str">
        <f>IF('DORC build-up'!F46=0,"",'DORC build-up'!F46)</f>
        <v>Kambalda to Redmine</v>
      </c>
      <c r="G46" s="186">
        <f>'DORC build-up'!H46</f>
        <v>6.4109999999999996</v>
      </c>
      <c r="J46" s="3"/>
      <c r="K46" s="3"/>
      <c r="L46" s="3"/>
      <c r="M46" s="3"/>
      <c r="N46" s="3"/>
      <c r="O46" s="3"/>
      <c r="P46" s="215">
        <v>9402.42700778568</v>
      </c>
    </row>
    <row r="47" spans="1:16" ht="13.9" x14ac:dyDescent="0.4">
      <c r="A47" s="12">
        <f>'DORC build-up'!A47</f>
        <v>35</v>
      </c>
      <c r="B47" s="12" t="str">
        <f>'DORC build-up'!B47</f>
        <v>Sidings &amp; Other</v>
      </c>
      <c r="C47" s="12">
        <f>'DORC build-up'!C47</f>
        <v>7</v>
      </c>
      <c r="D47" s="12" t="str">
        <f>'DORC build-up'!D47</f>
        <v>SG</v>
      </c>
      <c r="E47" t="str">
        <f>IF('DORC build-up'!E47=0,"",'DORC build-up'!E47)</f>
        <v>SG track between Cockburn North and Robb Jetty</v>
      </c>
      <c r="F47" t="str">
        <f>IF('DORC build-up'!F47=0,"",'DORC build-up'!F47)</f>
        <v>Cockburn North to Robb Jetty (SG)</v>
      </c>
      <c r="G47" s="186">
        <f>'DORC build-up'!H47</f>
        <v>7.3979999999999997</v>
      </c>
      <c r="J47" s="3"/>
      <c r="K47" s="3"/>
      <c r="L47" s="3"/>
      <c r="M47" s="3"/>
      <c r="N47" s="3"/>
      <c r="O47" s="3"/>
      <c r="P47" s="215">
        <v>228516.10766475802</v>
      </c>
    </row>
    <row r="48" spans="1:16" ht="13.9" x14ac:dyDescent="0.4">
      <c r="A48" s="12">
        <f>'DORC build-up'!A48</f>
        <v>36</v>
      </c>
      <c r="B48" s="12" t="str">
        <f>'DORC build-up'!B48</f>
        <v>CBH Sidings SG</v>
      </c>
      <c r="C48" s="12">
        <f>'DORC build-up'!C48</f>
        <v>8</v>
      </c>
      <c r="D48" s="12" t="str">
        <f>'DORC build-up'!D48</f>
        <v>SG</v>
      </c>
      <c r="E48" t="str">
        <f>IF('DORC build-up'!E48=0,"",'DORC build-up'!E48)</f>
        <v>SG all tracks servicing CBH on the SG network</v>
      </c>
      <c r="F48" t="str">
        <f>IF('DORC build-up'!F48=0,"",'DORC build-up'!F48)</f>
        <v>Avon Yard</v>
      </c>
      <c r="G48" s="186">
        <f>'DORC build-up'!H48</f>
        <v>2.6789999999999998</v>
      </c>
      <c r="J48" s="3"/>
      <c r="K48" s="3"/>
      <c r="L48" s="3"/>
      <c r="M48" s="3"/>
      <c r="N48" s="3"/>
      <c r="O48" s="3"/>
      <c r="P48" s="215">
        <v>0</v>
      </c>
    </row>
    <row r="49" spans="1:16" ht="13.9" x14ac:dyDescent="0.4">
      <c r="A49" s="12">
        <f>'DORC build-up'!A49</f>
        <v>37</v>
      </c>
      <c r="B49" s="12" t="str">
        <f>'DORC build-up'!B49</f>
        <v>CBH Sidings SG</v>
      </c>
      <c r="C49" s="12">
        <f>'DORC build-up'!C49</f>
        <v>8</v>
      </c>
      <c r="D49" s="12" t="str">
        <f>'DORC build-up'!D49</f>
        <v>SG</v>
      </c>
      <c r="E49" t="str">
        <f>IF('DORC build-up'!E49=0,"",'DORC build-up'!E49)</f>
        <v/>
      </c>
      <c r="F49" t="str">
        <f>IF('DORC build-up'!F49=0,"",'DORC build-up'!F49)</f>
        <v>Bodallin</v>
      </c>
      <c r="G49" s="186">
        <f>'DORC build-up'!H49</f>
        <v>1.1080000000000001</v>
      </c>
      <c r="J49" s="3"/>
      <c r="K49" s="3"/>
      <c r="L49" s="3"/>
      <c r="M49" s="3"/>
      <c r="N49" s="3"/>
      <c r="O49" s="3"/>
      <c r="P49" s="215">
        <v>0</v>
      </c>
    </row>
    <row r="50" spans="1:16" ht="13.9" x14ac:dyDescent="0.4">
      <c r="A50" s="12">
        <f>'DORC build-up'!A50</f>
        <v>38</v>
      </c>
      <c r="B50" s="12" t="str">
        <f>'DORC build-up'!B50</f>
        <v>CBH Sidings SG</v>
      </c>
      <c r="C50" s="12">
        <f>'DORC build-up'!C50</f>
        <v>8</v>
      </c>
      <c r="D50" s="12" t="str">
        <f>'DORC build-up'!D50</f>
        <v>SG</v>
      </c>
      <c r="E50" t="str">
        <f>IF('DORC build-up'!E50=0,"",'DORC build-up'!E50)</f>
        <v/>
      </c>
      <c r="F50" t="str">
        <f>IF('DORC build-up'!F50=0,"",'DORC build-up'!F50)</f>
        <v>Burracoppin</v>
      </c>
      <c r="G50" s="186">
        <f>'DORC build-up'!H50</f>
        <v>1.1839999999999999</v>
      </c>
      <c r="J50" s="3"/>
      <c r="K50" s="3"/>
      <c r="L50" s="3"/>
      <c r="M50" s="3"/>
      <c r="N50" s="3"/>
      <c r="O50" s="3"/>
      <c r="P50" s="215">
        <v>0</v>
      </c>
    </row>
    <row r="51" spans="1:16" ht="13.9" x14ac:dyDescent="0.4">
      <c r="A51" s="12">
        <f>'DORC build-up'!A51</f>
        <v>39</v>
      </c>
      <c r="B51" s="12" t="str">
        <f>'DORC build-up'!B51</f>
        <v>CBH Sidings SG</v>
      </c>
      <c r="C51" s="12">
        <f>'DORC build-up'!C51</f>
        <v>8</v>
      </c>
      <c r="D51" s="12" t="str">
        <f>'DORC build-up'!D51</f>
        <v>SG</v>
      </c>
      <c r="E51" t="str">
        <f>IF('DORC build-up'!E51=0,"",'DORC build-up'!E51)</f>
        <v/>
      </c>
      <c r="F51" t="str">
        <f>IF('DORC build-up'!F51=0,"",'DORC build-up'!F51)</f>
        <v>Carrabin</v>
      </c>
      <c r="G51" s="186">
        <f>'DORC build-up'!H51</f>
        <v>1.2869999999999999</v>
      </c>
      <c r="J51" s="3"/>
      <c r="K51" s="3"/>
      <c r="L51" s="3"/>
      <c r="M51" s="3"/>
      <c r="N51" s="3"/>
      <c r="O51" s="3"/>
      <c r="P51" s="215">
        <v>0</v>
      </c>
    </row>
    <row r="52" spans="1:16" ht="13.9" x14ac:dyDescent="0.4">
      <c r="A52" s="12">
        <f>'DORC build-up'!A52</f>
        <v>40</v>
      </c>
      <c r="B52" s="12" t="str">
        <f>'DORC build-up'!B52</f>
        <v>CBH Sidings SG</v>
      </c>
      <c r="C52" s="12">
        <f>'DORC build-up'!C52</f>
        <v>8</v>
      </c>
      <c r="D52" s="12" t="str">
        <f>'DORC build-up'!D52</f>
        <v>SG</v>
      </c>
      <c r="E52" t="str">
        <f>IF('DORC build-up'!E52=0,"",'DORC build-up'!E52)</f>
        <v/>
      </c>
      <c r="F52" t="str">
        <f>IF('DORC build-up'!F52=0,"",'DORC build-up'!F52)</f>
        <v>Cunderdin</v>
      </c>
      <c r="G52" s="186">
        <f>'DORC build-up'!H52</f>
        <v>2.2040000000000002</v>
      </c>
      <c r="J52" s="3"/>
      <c r="K52" s="3"/>
      <c r="L52" s="3"/>
      <c r="M52" s="3"/>
      <c r="N52" s="3"/>
      <c r="O52" s="3"/>
      <c r="P52" s="215">
        <v>0</v>
      </c>
    </row>
    <row r="53" spans="1:16" ht="13.9" x14ac:dyDescent="0.4">
      <c r="A53" s="12">
        <f>'DORC build-up'!A53</f>
        <v>41</v>
      </c>
      <c r="B53" s="12" t="str">
        <f>'DORC build-up'!B53</f>
        <v>CBH Sidings SG</v>
      </c>
      <c r="C53" s="12">
        <f>'DORC build-up'!C53</f>
        <v>8</v>
      </c>
      <c r="D53" s="12" t="str">
        <f>'DORC build-up'!D53</f>
        <v>SG</v>
      </c>
      <c r="E53" t="str">
        <f>IF('DORC build-up'!E53=0,"",'DORC build-up'!E53)</f>
        <v/>
      </c>
      <c r="F53" t="str">
        <f>IF('DORC build-up'!F53=0,"",'DORC build-up'!F53)</f>
        <v>Doodlakine</v>
      </c>
      <c r="G53" s="186">
        <f>'DORC build-up'!H53</f>
        <v>1.2749999999999999</v>
      </c>
      <c r="J53" s="3"/>
      <c r="K53" s="3"/>
      <c r="L53" s="3"/>
      <c r="M53" s="3"/>
      <c r="N53" s="3"/>
      <c r="O53" s="3"/>
      <c r="P53" s="215">
        <v>0</v>
      </c>
    </row>
    <row r="54" spans="1:16" ht="13.9" x14ac:dyDescent="0.4">
      <c r="A54" s="12">
        <f>'DORC build-up'!A54</f>
        <v>42</v>
      </c>
      <c r="B54" s="12" t="str">
        <f>'DORC build-up'!B54</f>
        <v>CBH Sidings SG</v>
      </c>
      <c r="C54" s="12">
        <f>'DORC build-up'!C54</f>
        <v>8</v>
      </c>
      <c r="D54" s="12" t="str">
        <f>'DORC build-up'!D54</f>
        <v>SG</v>
      </c>
      <c r="E54" t="str">
        <f>IF('DORC build-up'!E54=0,"",'DORC build-up'!E54)</f>
        <v/>
      </c>
      <c r="F54" t="str">
        <f>IF('DORC build-up'!F54=0,"",'DORC build-up'!F54)</f>
        <v>Grass Patch</v>
      </c>
      <c r="G54" s="186">
        <f>'DORC build-up'!H54</f>
        <v>2.2130000000000001</v>
      </c>
      <c r="J54" s="3"/>
      <c r="K54" s="3"/>
      <c r="L54" s="3"/>
      <c r="M54" s="3"/>
      <c r="N54" s="3"/>
      <c r="O54" s="3"/>
      <c r="P54" s="215">
        <v>0</v>
      </c>
    </row>
    <row r="55" spans="1:16" ht="13.9" x14ac:dyDescent="0.4">
      <c r="A55" s="12">
        <f>'DORC build-up'!A55</f>
        <v>43</v>
      </c>
      <c r="B55" s="12" t="str">
        <f>'DORC build-up'!B55</f>
        <v>CBH Sidings SG</v>
      </c>
      <c r="C55" s="12">
        <f>'DORC build-up'!C55</f>
        <v>8</v>
      </c>
      <c r="D55" s="12" t="str">
        <f>'DORC build-up'!D55</f>
        <v>SG</v>
      </c>
      <c r="E55" t="str">
        <f>IF('DORC build-up'!E55=0,"",'DORC build-up'!E55)</f>
        <v/>
      </c>
      <c r="F55" t="str">
        <f>IF('DORC build-up'!F55=0,"",'DORC build-up'!F55)</f>
        <v>Grass Valley</v>
      </c>
      <c r="G55" s="186">
        <f>'DORC build-up'!H55</f>
        <v>1.63</v>
      </c>
      <c r="J55" s="3"/>
      <c r="K55" s="3"/>
      <c r="L55" s="3"/>
      <c r="M55" s="3"/>
      <c r="N55" s="3"/>
      <c r="O55" s="3"/>
      <c r="P55" s="215">
        <v>0</v>
      </c>
    </row>
    <row r="56" spans="1:16" ht="13.9" x14ac:dyDescent="0.4">
      <c r="A56" s="12">
        <f>'DORC build-up'!A56</f>
        <v>44</v>
      </c>
      <c r="B56" s="12" t="str">
        <f>'DORC build-up'!B56</f>
        <v>CBH Sidings SG</v>
      </c>
      <c r="C56" s="12">
        <f>'DORC build-up'!C56</f>
        <v>8</v>
      </c>
      <c r="D56" s="12" t="str">
        <f>'DORC build-up'!D56</f>
        <v>SG</v>
      </c>
      <c r="E56" t="str">
        <f>IF('DORC build-up'!E56=0,"",'DORC build-up'!E56)</f>
        <v/>
      </c>
      <c r="F56" t="str">
        <f>IF('DORC build-up'!F56=0,"",'DORC build-up'!F56)</f>
        <v>Hines Hill</v>
      </c>
      <c r="G56" s="186">
        <f>'DORC build-up'!H56</f>
        <v>1.2090000000000001</v>
      </c>
      <c r="J56" s="3"/>
      <c r="K56" s="3"/>
      <c r="L56" s="3"/>
      <c r="M56" s="3"/>
      <c r="N56" s="3"/>
      <c r="O56" s="3"/>
      <c r="P56" s="215">
        <v>0</v>
      </c>
    </row>
    <row r="57" spans="1:16" ht="13.9" x14ac:dyDescent="0.4">
      <c r="A57" s="12">
        <f>'DORC build-up'!A57</f>
        <v>45</v>
      </c>
      <c r="B57" s="12" t="str">
        <f>'DORC build-up'!B57</f>
        <v>CBH Sidings SG</v>
      </c>
      <c r="C57" s="12">
        <f>'DORC build-up'!C57</f>
        <v>8</v>
      </c>
      <c r="D57" s="12" t="str">
        <f>'DORC build-up'!D57</f>
        <v>SG</v>
      </c>
      <c r="E57" t="str">
        <f>IF('DORC build-up'!E57=0,"",'DORC build-up'!E57)</f>
        <v/>
      </c>
      <c r="F57" t="str">
        <f>IF('DORC build-up'!F57=0,"",'DORC build-up'!F57)</f>
        <v>Kellerberrin</v>
      </c>
      <c r="G57" s="186">
        <f>'DORC build-up'!H57</f>
        <v>2.6859999999999999</v>
      </c>
      <c r="J57" s="3"/>
      <c r="K57" s="3"/>
      <c r="L57" s="3"/>
      <c r="M57" s="3"/>
      <c r="N57" s="3"/>
      <c r="O57" s="3"/>
      <c r="P57" s="215">
        <v>0</v>
      </c>
    </row>
    <row r="58" spans="1:16" ht="13.9" x14ac:dyDescent="0.4">
      <c r="A58" s="12">
        <f>'DORC build-up'!A58</f>
        <v>46</v>
      </c>
      <c r="B58" s="12" t="str">
        <f>'DORC build-up'!B58</f>
        <v>CBH Sidings SG</v>
      </c>
      <c r="C58" s="12">
        <f>'DORC build-up'!C58</f>
        <v>8</v>
      </c>
      <c r="D58" s="12" t="str">
        <f>'DORC build-up'!D58</f>
        <v>SG</v>
      </c>
      <c r="E58" t="str">
        <f>IF('DORC build-up'!E58=0,"",'DORC build-up'!E58)</f>
        <v/>
      </c>
      <c r="F58" t="str">
        <f>IF('DORC build-up'!F58=0,"",'DORC build-up'!F58)</f>
        <v>Meckering</v>
      </c>
      <c r="G58" s="186">
        <f>'DORC build-up'!H58</f>
        <v>1.1000000000000001</v>
      </c>
      <c r="J58" s="3"/>
      <c r="K58" s="3"/>
      <c r="L58" s="3"/>
      <c r="M58" s="3"/>
      <c r="N58" s="3"/>
      <c r="O58" s="3"/>
      <c r="P58" s="215">
        <v>0</v>
      </c>
    </row>
    <row r="59" spans="1:16" ht="13.9" x14ac:dyDescent="0.4">
      <c r="A59" s="12">
        <f>'DORC build-up'!A59</f>
        <v>47</v>
      </c>
      <c r="B59" s="12" t="str">
        <f>'DORC build-up'!B59</f>
        <v>CBH Sidings SG</v>
      </c>
      <c r="C59" s="12">
        <f>'DORC build-up'!C59</f>
        <v>8</v>
      </c>
      <c r="D59" s="12" t="str">
        <f>'DORC build-up'!D59</f>
        <v>SG</v>
      </c>
      <c r="E59" t="str">
        <f>IF('DORC build-up'!E59=0,"",'DORC build-up'!E59)</f>
        <v/>
      </c>
      <c r="F59" t="str">
        <f>IF('DORC build-up'!F59=0,"",'DORC build-up'!F59)</f>
        <v>Merredin</v>
      </c>
      <c r="G59" s="186">
        <f>'DORC build-up'!H59</f>
        <v>2.06</v>
      </c>
      <c r="J59" s="3"/>
      <c r="K59" s="3"/>
      <c r="L59" s="3"/>
      <c r="M59" s="3"/>
      <c r="N59" s="3"/>
      <c r="O59" s="3"/>
      <c r="P59" s="215">
        <v>0</v>
      </c>
    </row>
    <row r="60" spans="1:16" ht="13.9" x14ac:dyDescent="0.4">
      <c r="A60" s="12">
        <f>'DORC build-up'!A60</f>
        <v>48</v>
      </c>
      <c r="B60" s="12" t="str">
        <f>'DORC build-up'!B60</f>
        <v>CBH Sidings SG</v>
      </c>
      <c r="C60" s="12">
        <f>'DORC build-up'!C60</f>
        <v>8</v>
      </c>
      <c r="D60" s="12" t="str">
        <f>'DORC build-up'!D60</f>
        <v>SG</v>
      </c>
      <c r="E60" t="str">
        <f>IF('DORC build-up'!E60=0,"",'DORC build-up'!E60)</f>
        <v/>
      </c>
      <c r="F60" t="str">
        <f>IF('DORC build-up'!F60=0,"",'DORC build-up'!F60)</f>
        <v>Moorine Rock</v>
      </c>
      <c r="G60" s="186">
        <f>'DORC build-up'!H60</f>
        <v>1.052</v>
      </c>
      <c r="J60" s="3"/>
      <c r="K60" s="3"/>
      <c r="L60" s="3"/>
      <c r="M60" s="3"/>
      <c r="N60" s="3"/>
      <c r="O60" s="3"/>
      <c r="P60" s="215">
        <v>0</v>
      </c>
    </row>
    <row r="61" spans="1:16" ht="13.9" x14ac:dyDescent="0.4">
      <c r="A61" s="12">
        <f>'DORC build-up'!A61</f>
        <v>49</v>
      </c>
      <c r="B61" s="12" t="str">
        <f>'DORC build-up'!B61</f>
        <v>CBH Sidings SG</v>
      </c>
      <c r="C61" s="12">
        <f>'DORC build-up'!C61</f>
        <v>8</v>
      </c>
      <c r="D61" s="12" t="str">
        <f>'DORC build-up'!D61</f>
        <v>SG</v>
      </c>
      <c r="E61" t="str">
        <f>IF('DORC build-up'!E61=0,"",'DORC build-up'!E61)</f>
        <v/>
      </c>
      <c r="F61" t="str">
        <f>IF('DORC build-up'!F61=0,"",'DORC build-up'!F61)</f>
        <v>Salmon Gums</v>
      </c>
      <c r="G61" s="186">
        <f>'DORC build-up'!H61</f>
        <v>1.5349999999999999</v>
      </c>
      <c r="J61" s="3"/>
      <c r="K61" s="3"/>
      <c r="L61" s="3"/>
      <c r="M61" s="3"/>
      <c r="N61" s="3"/>
      <c r="O61" s="3"/>
      <c r="P61" s="215">
        <v>0</v>
      </c>
    </row>
    <row r="62" spans="1:16" ht="13.9" x14ac:dyDescent="0.4">
      <c r="A62" s="12">
        <f>'DORC build-up'!A62</f>
        <v>50</v>
      </c>
      <c r="B62" s="12" t="str">
        <f>'DORC build-up'!B62</f>
        <v>CBH Sidings SG</v>
      </c>
      <c r="C62" s="12">
        <f>'DORC build-up'!C62</f>
        <v>8</v>
      </c>
      <c r="D62" s="12" t="str">
        <f>'DORC build-up'!D62</f>
        <v>SG</v>
      </c>
      <c r="E62" t="str">
        <f>IF('DORC build-up'!E62=0,"",'DORC build-up'!E62)</f>
        <v/>
      </c>
      <c r="F62" t="str">
        <f>IF('DORC build-up'!F62=0,"",'DORC build-up'!F62)</f>
        <v>Southern Cross</v>
      </c>
      <c r="G62" s="186">
        <f>'DORC build-up'!H62</f>
        <v>2.79</v>
      </c>
      <c r="J62" s="3"/>
      <c r="K62" s="3"/>
      <c r="L62" s="3"/>
      <c r="M62" s="3"/>
      <c r="N62" s="3"/>
      <c r="O62" s="3"/>
      <c r="P62" s="215">
        <v>0</v>
      </c>
    </row>
    <row r="63" spans="1:16" ht="13.9" x14ac:dyDescent="0.4">
      <c r="A63" s="12">
        <f>'DORC build-up'!A63</f>
        <v>51</v>
      </c>
      <c r="B63" s="12" t="str">
        <f>'DORC build-up'!B63</f>
        <v>CBH Sidings SG</v>
      </c>
      <c r="C63" s="12">
        <f>'DORC build-up'!C63</f>
        <v>8</v>
      </c>
      <c r="D63" s="12" t="str">
        <f>'DORC build-up'!D63</f>
        <v>SG</v>
      </c>
      <c r="E63" t="str">
        <f>IF('DORC build-up'!E63=0,"",'DORC build-up'!E63)</f>
        <v/>
      </c>
      <c r="F63" t="str">
        <f>IF('DORC build-up'!F63=0,"",'DORC build-up'!F63)</f>
        <v>Tammin</v>
      </c>
      <c r="G63" s="186">
        <f>'DORC build-up'!H63</f>
        <v>2.29</v>
      </c>
      <c r="J63" s="3"/>
      <c r="K63" s="3"/>
      <c r="L63" s="3"/>
      <c r="M63" s="3"/>
      <c r="N63" s="3"/>
      <c r="O63" s="3"/>
      <c r="P63" s="215">
        <v>0</v>
      </c>
    </row>
    <row r="64" spans="1:16" ht="13.9" x14ac:dyDescent="0.4">
      <c r="A64" s="12">
        <f>'DORC build-up'!A64</f>
        <v>52</v>
      </c>
      <c r="B64" s="12" t="str">
        <f>'DORC build-up'!B64</f>
        <v>Sidings &amp; Other</v>
      </c>
      <c r="C64" s="12">
        <f>'DORC build-up'!C64</f>
        <v>9</v>
      </c>
      <c r="D64" s="12" t="str">
        <f>'DORC build-up'!D64</f>
        <v>SG</v>
      </c>
      <c r="E64" t="str">
        <f>IF('DORC build-up'!E64=0,"",'DORC build-up'!E64)</f>
        <v>SG all tracks servicing customer facilities on the SG network</v>
      </c>
      <c r="F64" t="str">
        <f>IF('DORC build-up'!F64=0,"",'DORC build-up'!F64)</f>
        <v>Esperance Industrial Road</v>
      </c>
      <c r="G64" s="186">
        <f>'DORC build-up'!H64</f>
        <v>3.673</v>
      </c>
      <c r="J64" s="3"/>
      <c r="K64" s="3"/>
      <c r="L64" s="3"/>
      <c r="M64" s="3"/>
      <c r="N64" s="3"/>
      <c r="O64" s="3"/>
      <c r="P64" s="215">
        <v>0</v>
      </c>
    </row>
    <row r="65" spans="1:16" ht="13.9" x14ac:dyDescent="0.4">
      <c r="A65" s="12">
        <f>'DORC build-up'!A65</f>
        <v>53</v>
      </c>
      <c r="B65" s="12" t="str">
        <f>'DORC build-up'!B65</f>
        <v>Sidings &amp; Other</v>
      </c>
      <c r="C65" s="12">
        <f>'DORC build-up'!C65</f>
        <v>9</v>
      </c>
      <c r="D65" s="12" t="str">
        <f>'DORC build-up'!D65</f>
        <v>SG</v>
      </c>
      <c r="E65" t="str">
        <f>IF('DORC build-up'!E65=0,"",'DORC build-up'!E65)</f>
        <v/>
      </c>
      <c r="F65" t="str">
        <f>IF('DORC build-up'!F65=0,"",'DORC build-up'!F65)</f>
        <v>West Kalgoorlie Industrial Road</v>
      </c>
      <c r="G65" s="186">
        <f>'DORC build-up'!H65</f>
        <v>2.0867</v>
      </c>
      <c r="J65" s="3"/>
      <c r="K65" s="3"/>
      <c r="L65" s="3"/>
      <c r="M65" s="3"/>
      <c r="N65" s="3"/>
      <c r="O65" s="3"/>
      <c r="P65" s="215">
        <v>0</v>
      </c>
    </row>
    <row r="66" spans="1:16" ht="13.9" x14ac:dyDescent="0.4">
      <c r="A66" s="12">
        <f>'DORC build-up'!A66</f>
        <v>54</v>
      </c>
      <c r="B66" s="12" t="str">
        <f>'DORC build-up'!B66</f>
        <v>Sidings &amp; Other</v>
      </c>
      <c r="C66" s="12">
        <f>'DORC build-up'!C66</f>
        <v>9</v>
      </c>
      <c r="D66" s="12" t="str">
        <f>'DORC build-up'!D66</f>
        <v>SG</v>
      </c>
      <c r="E66" t="str">
        <f>IF('DORC build-up'!E66=0,"",'DORC build-up'!E66)</f>
        <v/>
      </c>
      <c r="F66" t="str">
        <f>IF('DORC build-up'!F66=0,"",'DORC build-up'!F66)</f>
        <v>Kewdale North Grid</v>
      </c>
      <c r="G66" s="186">
        <f>'DORC build-up'!H66</f>
        <v>2.8450000000000002</v>
      </c>
      <c r="J66" s="3"/>
      <c r="K66" s="3"/>
      <c r="L66" s="3"/>
      <c r="M66" s="3"/>
      <c r="N66" s="3"/>
      <c r="O66" s="3"/>
      <c r="P66" s="215">
        <v>0</v>
      </c>
    </row>
    <row r="67" spans="1:16" ht="13.9" x14ac:dyDescent="0.4">
      <c r="A67" s="12">
        <f>'DORC build-up'!A67</f>
        <v>55</v>
      </c>
      <c r="B67" s="12" t="str">
        <f>'DORC build-up'!B67</f>
        <v>Sidings &amp; Other</v>
      </c>
      <c r="C67" s="12">
        <f>'DORC build-up'!C67</f>
        <v>9</v>
      </c>
      <c r="D67" s="12" t="str">
        <f>'DORC build-up'!D67</f>
        <v>SG</v>
      </c>
      <c r="E67" t="str">
        <f>IF('DORC build-up'!E67=0,"",'DORC build-up'!E67)</f>
        <v/>
      </c>
      <c r="F67" t="str">
        <f>IF('DORC build-up'!F67=0,"",'DORC build-up'!F67)</f>
        <v>Kewdale BP Loading Depot</v>
      </c>
      <c r="G67" s="186">
        <f>'DORC build-up'!H67</f>
        <v>1.3919999999999999</v>
      </c>
      <c r="J67" s="3"/>
      <c r="K67" s="3"/>
      <c r="L67" s="3"/>
      <c r="M67" s="3"/>
      <c r="N67" s="3"/>
      <c r="O67" s="3"/>
      <c r="P67" s="215">
        <v>0</v>
      </c>
    </row>
    <row r="68" spans="1:16" ht="13.9" x14ac:dyDescent="0.4">
      <c r="A68" s="12">
        <f>'DORC build-up'!A68</f>
        <v>56</v>
      </c>
      <c r="B68" s="12" t="str">
        <f>'DORC build-up'!B68</f>
        <v>SWM</v>
      </c>
      <c r="C68" s="12">
        <f>'DORC build-up'!C68</f>
        <v>10</v>
      </c>
      <c r="D68" s="12" t="str">
        <f>'DORC build-up'!D68</f>
        <v>NG</v>
      </c>
      <c r="E68" t="str">
        <f>IF('DORC build-up'!E68=0,"",'DORC build-up'!E68)</f>
        <v>NG track between Kwinana and Mundijong Junction</v>
      </c>
      <c r="F68" t="str">
        <f>IF('DORC build-up'!F68=0,"",'DORC build-up'!F68)</f>
        <v>Kwinana</v>
      </c>
      <c r="G68" s="186">
        <f>'DORC build-up'!H68</f>
        <v>0</v>
      </c>
      <c r="J68" s="3"/>
      <c r="K68" s="3"/>
      <c r="L68" s="3"/>
      <c r="M68" s="3"/>
      <c r="N68" s="3"/>
      <c r="O68" s="3"/>
      <c r="P68" s="215">
        <v>0</v>
      </c>
    </row>
    <row r="69" spans="1:16" ht="13.9" x14ac:dyDescent="0.4">
      <c r="A69" s="12">
        <f>'DORC build-up'!A69</f>
        <v>57</v>
      </c>
      <c r="B69" s="12" t="str">
        <f>'DORC build-up'!B69</f>
        <v>SWM</v>
      </c>
      <c r="C69" s="12">
        <f>'DORC build-up'!C69</f>
        <v>10</v>
      </c>
      <c r="D69" s="12" t="str">
        <f>'DORC build-up'!D69</f>
        <v>NG</v>
      </c>
      <c r="E69" t="str">
        <f>IF('DORC build-up'!E69=0,"",'DORC build-up'!E69)</f>
        <v/>
      </c>
      <c r="F69" t="str">
        <f>IF('DORC build-up'!F69=0,"",'DORC build-up'!F69)</f>
        <v>Kwinana to Mundijong Junction</v>
      </c>
      <c r="G69" s="186">
        <f>'DORC build-up'!H69</f>
        <v>30.033999999999999</v>
      </c>
      <c r="J69" s="3"/>
      <c r="K69" s="3"/>
      <c r="L69" s="3"/>
      <c r="M69" s="3"/>
      <c r="N69" s="3"/>
      <c r="O69" s="3"/>
      <c r="P69" s="215">
        <v>3927450.0389830172</v>
      </c>
    </row>
    <row r="70" spans="1:16" ht="13.9" x14ac:dyDescent="0.4">
      <c r="A70" s="12">
        <f>'DORC build-up'!A70</f>
        <v>58</v>
      </c>
      <c r="B70" s="12" t="str">
        <f>'DORC build-up'!B70</f>
        <v>SWM</v>
      </c>
      <c r="C70" s="12">
        <f>'DORC build-up'!C70</f>
        <v>11</v>
      </c>
      <c r="D70" s="12" t="str">
        <f>'DORC build-up'!D70</f>
        <v>NG</v>
      </c>
      <c r="E70" t="str">
        <f>IF('DORC build-up'!E70=0,"",'DORC build-up'!E70)</f>
        <v>NG track between Mundijong Junction and Picton Junction</v>
      </c>
      <c r="F70" t="str">
        <f>IF('DORC build-up'!F70=0,"",'DORC build-up'!F70)</f>
        <v>Mundijong Junction to Pinjarra</v>
      </c>
      <c r="G70" s="186">
        <f>'DORC build-up'!H70</f>
        <v>47.5505</v>
      </c>
      <c r="J70" s="3"/>
      <c r="K70" s="3"/>
      <c r="L70" s="3"/>
      <c r="M70" s="3"/>
      <c r="N70" s="3"/>
      <c r="O70" s="3"/>
      <c r="P70" s="215">
        <v>6238578.2762991684</v>
      </c>
    </row>
    <row r="71" spans="1:16" ht="13.9" x14ac:dyDescent="0.4">
      <c r="A71" s="12">
        <f>'DORC build-up'!A71</f>
        <v>59</v>
      </c>
      <c r="B71" s="12" t="str">
        <f>'DORC build-up'!B71</f>
        <v>SWM</v>
      </c>
      <c r="C71" s="12">
        <f>'DORC build-up'!C71</f>
        <v>11</v>
      </c>
      <c r="D71" s="12" t="str">
        <f>'DORC build-up'!D71</f>
        <v>NG</v>
      </c>
      <c r="E71" t="str">
        <f>IF('DORC build-up'!E71=0,"",'DORC build-up'!E71)</f>
        <v/>
      </c>
      <c r="F71" t="str">
        <f>IF('DORC build-up'!F71=0,"",'DORC build-up'!F71)</f>
        <v>Pinjarra to Pinjarra South</v>
      </c>
      <c r="G71" s="186">
        <f>'DORC build-up'!H71</f>
        <v>3.1960000000000002</v>
      </c>
      <c r="J71" s="3"/>
      <c r="K71" s="3"/>
      <c r="L71" s="3"/>
      <c r="M71" s="3"/>
      <c r="N71" s="3"/>
      <c r="O71" s="3"/>
      <c r="P71" s="215">
        <v>481980.96939873684</v>
      </c>
    </row>
    <row r="72" spans="1:16" ht="13.9" x14ac:dyDescent="0.4">
      <c r="A72" s="12">
        <f>'DORC build-up'!A72</f>
        <v>60</v>
      </c>
      <c r="B72" s="12" t="str">
        <f>'DORC build-up'!B72</f>
        <v>SWM</v>
      </c>
      <c r="C72" s="12">
        <f>'DORC build-up'!C72</f>
        <v>11</v>
      </c>
      <c r="D72" s="12" t="str">
        <f>'DORC build-up'!D72</f>
        <v>NG</v>
      </c>
      <c r="E72" t="str">
        <f>IF('DORC build-up'!E72=0,"",'DORC build-up'!E72)</f>
        <v/>
      </c>
      <c r="F72" t="str">
        <f>IF('DORC build-up'!F72=0,"",'DORC build-up'!F72)</f>
        <v>Pinjarra South to Wagerup North</v>
      </c>
      <c r="G72" s="186">
        <f>'DORC build-up'!H72</f>
        <v>31.8</v>
      </c>
      <c r="J72" s="3"/>
      <c r="K72" s="3"/>
      <c r="L72" s="3"/>
      <c r="M72" s="3"/>
      <c r="N72" s="3"/>
      <c r="O72" s="3"/>
      <c r="P72" s="215">
        <v>4105746.882123501</v>
      </c>
    </row>
    <row r="73" spans="1:16" ht="13.9" x14ac:dyDescent="0.4">
      <c r="A73" s="12">
        <f>'DORC build-up'!A73</f>
        <v>61</v>
      </c>
      <c r="B73" s="12" t="str">
        <f>'DORC build-up'!B73</f>
        <v>SWM</v>
      </c>
      <c r="C73" s="12">
        <f>'DORC build-up'!C73</f>
        <v>11</v>
      </c>
      <c r="D73" s="12" t="str">
        <f>'DORC build-up'!D73</f>
        <v>NG</v>
      </c>
      <c r="E73" t="str">
        <f>IF('DORC build-up'!E73=0,"",'DORC build-up'!E73)</f>
        <v/>
      </c>
      <c r="F73" t="str">
        <f>IF('DORC build-up'!F73=0,"",'DORC build-up'!F73)</f>
        <v>Wagerup North to Wagerup South</v>
      </c>
      <c r="G73" s="186">
        <f>'DORC build-up'!H73</f>
        <v>1.08</v>
      </c>
      <c r="J73" s="3"/>
      <c r="K73" s="3"/>
      <c r="L73" s="3"/>
      <c r="M73" s="3"/>
      <c r="N73" s="3"/>
      <c r="O73" s="3"/>
      <c r="P73" s="215">
        <v>139440.46014759061</v>
      </c>
    </row>
    <row r="74" spans="1:16" ht="13.9" x14ac:dyDescent="0.4">
      <c r="A74" s="12">
        <f>'DORC build-up'!A74</f>
        <v>62</v>
      </c>
      <c r="B74" s="12" t="str">
        <f>'DORC build-up'!B74</f>
        <v>SWM</v>
      </c>
      <c r="C74" s="12">
        <f>'DORC build-up'!C74</f>
        <v>11</v>
      </c>
      <c r="D74" s="12" t="str">
        <f>'DORC build-up'!D74</f>
        <v>NG</v>
      </c>
      <c r="E74" t="str">
        <f>IF('DORC build-up'!E74=0,"",'DORC build-up'!E74)</f>
        <v/>
      </c>
      <c r="F74" t="str">
        <f>IF('DORC build-up'!F74=0,"",'DORC build-up'!F74)</f>
        <v>Wagerup South to Brunswick North</v>
      </c>
      <c r="G74" s="186">
        <f>'DORC build-up'!H74</f>
        <v>40.674999999999997</v>
      </c>
      <c r="J74" s="3"/>
      <c r="K74" s="3"/>
      <c r="L74" s="3"/>
      <c r="M74" s="3"/>
      <c r="N74" s="3"/>
      <c r="O74" s="3"/>
      <c r="P74" s="215">
        <v>5357105.5699800001</v>
      </c>
    </row>
    <row r="75" spans="1:16" ht="13.9" x14ac:dyDescent="0.4">
      <c r="A75" s="12">
        <f>'DORC build-up'!A75</f>
        <v>63</v>
      </c>
      <c r="B75" s="12" t="str">
        <f>'DORC build-up'!B75</f>
        <v>SWM</v>
      </c>
      <c r="C75" s="12">
        <f>'DORC build-up'!C75</f>
        <v>11</v>
      </c>
      <c r="D75" s="12" t="str">
        <f>'DORC build-up'!D75</f>
        <v>NG</v>
      </c>
      <c r="E75" t="str">
        <f>IF('DORC build-up'!E75=0,"",'DORC build-up'!E75)</f>
        <v/>
      </c>
      <c r="F75" t="str">
        <f>IF('DORC build-up'!F75=0,"",'DORC build-up'!F75)</f>
        <v>Brunswick North to Brunswick Junction</v>
      </c>
      <c r="G75" s="186">
        <f>'DORC build-up'!H75</f>
        <v>1.036</v>
      </c>
      <c r="J75" s="3"/>
      <c r="K75" s="3"/>
      <c r="L75" s="3"/>
      <c r="M75" s="3"/>
      <c r="N75" s="3"/>
      <c r="O75" s="3"/>
      <c r="P75" s="215">
        <v>153611.57809622472</v>
      </c>
    </row>
    <row r="76" spans="1:16" ht="13.9" x14ac:dyDescent="0.4">
      <c r="A76" s="12">
        <f>'DORC build-up'!A76</f>
        <v>64</v>
      </c>
      <c r="B76" s="12" t="str">
        <f>'DORC build-up'!B76</f>
        <v>SWM</v>
      </c>
      <c r="C76" s="12">
        <f>'DORC build-up'!C76</f>
        <v>11</v>
      </c>
      <c r="D76" s="12" t="str">
        <f>'DORC build-up'!D76</f>
        <v>NG</v>
      </c>
      <c r="E76" t="str">
        <f>IF('DORC build-up'!E76=0,"",'DORC build-up'!E76)</f>
        <v/>
      </c>
      <c r="F76" t="str">
        <f>IF('DORC build-up'!F76=0,"",'DORC build-up'!F76)</f>
        <v>Brunswick Junction</v>
      </c>
      <c r="G76" s="186">
        <f>'DORC build-up'!H76</f>
        <v>0</v>
      </c>
      <c r="J76" s="3"/>
      <c r="K76" s="3"/>
      <c r="L76" s="3"/>
      <c r="M76" s="3"/>
      <c r="N76" s="3"/>
      <c r="O76" s="3"/>
      <c r="P76" s="215">
        <v>0</v>
      </c>
    </row>
    <row r="77" spans="1:16" ht="13.9" x14ac:dyDescent="0.4">
      <c r="A77" s="12">
        <f>'DORC build-up'!A77</f>
        <v>65</v>
      </c>
      <c r="B77" s="12" t="str">
        <f>'DORC build-up'!B77</f>
        <v>SWM</v>
      </c>
      <c r="C77" s="12">
        <f>'DORC build-up'!C77</f>
        <v>11</v>
      </c>
      <c r="D77" s="12" t="str">
        <f>'DORC build-up'!D77</f>
        <v>NG</v>
      </c>
      <c r="E77" t="str">
        <f>IF('DORC build-up'!E77=0,"",'DORC build-up'!E77)</f>
        <v/>
      </c>
      <c r="F77" t="str">
        <f>IF('DORC build-up'!F77=0,"",'DORC build-up'!F77)</f>
        <v>Brunswick Junction to Picton Junction</v>
      </c>
      <c r="G77" s="186">
        <f>'DORC build-up'!H77</f>
        <v>24.024999999999999</v>
      </c>
      <c r="J77" s="3"/>
      <c r="K77" s="3"/>
      <c r="L77" s="3"/>
      <c r="M77" s="3"/>
      <c r="N77" s="3"/>
      <c r="O77" s="3"/>
      <c r="P77" s="215">
        <v>3164356.9912358159</v>
      </c>
    </row>
    <row r="78" spans="1:16" ht="13.9" x14ac:dyDescent="0.4">
      <c r="A78" s="12">
        <f>'DORC build-up'!A78</f>
        <v>66</v>
      </c>
      <c r="B78" s="12" t="str">
        <f>'DORC build-up'!B78</f>
        <v>Sidings &amp; Other</v>
      </c>
      <c r="C78" s="12">
        <f>'DORC build-up'!C78</f>
        <v>12</v>
      </c>
      <c r="D78" s="12" t="str">
        <f>'DORC build-up'!D78</f>
        <v>NG</v>
      </c>
      <c r="E78" t="str">
        <f>IF('DORC build-up'!E78=0,"",'DORC build-up'!E78)</f>
        <v>NG track between Cockburn North and Robb Jetty</v>
      </c>
      <c r="F78" t="str">
        <f>IF('DORC build-up'!F78=0,"",'DORC build-up'!F78)</f>
        <v>Cockburn North to Robb Jetty (NG)</v>
      </c>
      <c r="G78" s="186">
        <f>'DORC build-up'!H78</f>
        <v>5.7709999999999999</v>
      </c>
      <c r="J78" s="3"/>
      <c r="K78" s="3"/>
      <c r="L78" s="3"/>
      <c r="M78" s="3"/>
      <c r="N78" s="3"/>
      <c r="O78" s="3"/>
      <c r="P78" s="215">
        <v>835973.13749619469</v>
      </c>
    </row>
    <row r="79" spans="1:16" ht="13.9" x14ac:dyDescent="0.4">
      <c r="A79" s="12">
        <f>'DORC build-up'!A79</f>
        <v>67</v>
      </c>
      <c r="B79" s="12" t="str">
        <f>'DORC build-up'!B79</f>
        <v>Non-operational</v>
      </c>
      <c r="C79" s="12">
        <f>'DORC build-up'!C79</f>
        <v>13</v>
      </c>
      <c r="D79" s="12" t="str">
        <f>'DORC build-up'!D79</f>
        <v>NG</v>
      </c>
      <c r="E79" t="str">
        <f>IF('DORC build-up'!E79=0,"",'DORC build-up'!E79)</f>
        <v>NG track between Picton Junction and Lambert</v>
      </c>
      <c r="F79" t="str">
        <f>IF('DORC build-up'!F79=0,"",'DORC build-up'!F79)</f>
        <v>Picton Junction to Greenbushes</v>
      </c>
      <c r="G79" s="186">
        <f>'DORC build-up'!H79</f>
        <v>78.310400000000001</v>
      </c>
      <c r="J79" s="3"/>
      <c r="K79" s="3"/>
      <c r="L79" s="3"/>
      <c r="M79" s="3"/>
      <c r="N79" s="3"/>
      <c r="O79" s="3"/>
      <c r="P79" s="215">
        <v>0</v>
      </c>
    </row>
    <row r="80" spans="1:16" ht="13.9" x14ac:dyDescent="0.4">
      <c r="A80" s="12">
        <f>'DORC build-up'!A80</f>
        <v>68</v>
      </c>
      <c r="B80" s="12" t="str">
        <f>'DORC build-up'!B80</f>
        <v>Non-operational</v>
      </c>
      <c r="C80" s="12">
        <f>'DORC build-up'!C80</f>
        <v>13</v>
      </c>
      <c r="D80" s="12" t="str">
        <f>'DORC build-up'!D80</f>
        <v>NG</v>
      </c>
      <c r="E80" t="str">
        <f>IF('DORC build-up'!E80=0,"",'DORC build-up'!E80)</f>
        <v/>
      </c>
      <c r="F80" t="str">
        <f>IF('DORC build-up'!F80=0,"",'DORC build-up'!F80)</f>
        <v>Greenbushes to Lambert</v>
      </c>
      <c r="G80" s="186">
        <f>'DORC build-up'!H80</f>
        <v>71.682000000000002</v>
      </c>
      <c r="J80" s="3"/>
      <c r="K80" s="3"/>
      <c r="L80" s="3"/>
      <c r="M80" s="3"/>
      <c r="N80" s="3"/>
      <c r="O80" s="3"/>
      <c r="P80" s="215">
        <v>0</v>
      </c>
    </row>
    <row r="81" spans="1:16" ht="13.9" x14ac:dyDescent="0.4">
      <c r="A81" s="12">
        <f>'DORC build-up'!A81</f>
        <v>69</v>
      </c>
      <c r="B81" s="12" t="str">
        <f>'DORC build-up'!B81</f>
        <v>Non-operational</v>
      </c>
      <c r="C81" s="12">
        <f>'DORC build-up'!C81</f>
        <v>14</v>
      </c>
      <c r="D81" s="12" t="str">
        <f>'DORC build-up'!D81</f>
        <v>NG</v>
      </c>
      <c r="E81" t="str">
        <f>IF('DORC build-up'!E81=0,"",'DORC build-up'!E81)</f>
        <v>NG track between Boyanup and Capel</v>
      </c>
      <c r="F81" t="str">
        <f>IF('DORC build-up'!F81=0,"",'DORC build-up'!F81)</f>
        <v>Boyanup to Capel</v>
      </c>
      <c r="G81" s="186">
        <f>'DORC build-up'!H81</f>
        <v>21.815999999999999</v>
      </c>
      <c r="J81" s="3"/>
      <c r="K81" s="3"/>
      <c r="L81" s="3"/>
      <c r="M81" s="3"/>
      <c r="N81" s="3"/>
      <c r="O81" s="3"/>
      <c r="P81" s="215">
        <v>0</v>
      </c>
    </row>
    <row r="82" spans="1:16" ht="13.9" x14ac:dyDescent="0.4">
      <c r="A82" s="12">
        <f>'DORC build-up'!A82</f>
        <v>70</v>
      </c>
      <c r="B82" s="12" t="str">
        <f>'DORC build-up'!B82</f>
        <v>SWM</v>
      </c>
      <c r="C82" s="12">
        <f>'DORC build-up'!C82</f>
        <v>15</v>
      </c>
      <c r="D82" s="12" t="str">
        <f>'DORC build-up'!D82</f>
        <v>NG</v>
      </c>
      <c r="E82" t="str">
        <f>IF('DORC build-up'!E82=0,"",'DORC build-up'!E82)</f>
        <v>NG track between Picton Junction and Picton East</v>
      </c>
      <c r="F82" t="str">
        <f>IF('DORC build-up'!F82=0,"",'DORC build-up'!F82)</f>
        <v>Picton Junction to Picton East</v>
      </c>
      <c r="G82" s="186">
        <f>'DORC build-up'!H82</f>
        <v>4.0385999999999997</v>
      </c>
      <c r="J82" s="3"/>
      <c r="K82" s="3"/>
      <c r="L82" s="3"/>
      <c r="M82" s="3"/>
      <c r="N82" s="3"/>
      <c r="O82" s="3"/>
      <c r="P82" s="215">
        <v>521429.85402968462</v>
      </c>
    </row>
    <row r="83" spans="1:16" ht="13.9" x14ac:dyDescent="0.4">
      <c r="A83" s="12">
        <f>'DORC build-up'!A83</f>
        <v>71</v>
      </c>
      <c r="B83" s="12" t="str">
        <f>'DORC build-up'!B83</f>
        <v>SWM</v>
      </c>
      <c r="C83" s="12">
        <f>'DORC build-up'!C83</f>
        <v>16</v>
      </c>
      <c r="D83" s="12" t="str">
        <f>'DORC build-up'!D83</f>
        <v>NG</v>
      </c>
      <c r="E83" t="str">
        <f>IF('DORC build-up'!E83=0,"",'DORC build-up'!E83)</f>
        <v>NG track between Picton Junction and Inner Harbour Junction</v>
      </c>
      <c r="F83" t="str">
        <f>IF('DORC build-up'!F83=0,"",'DORC build-up'!F83)</f>
        <v>Picton Junction to Bunbury Inner Harbour</v>
      </c>
      <c r="G83" s="186">
        <f>'DORC build-up'!H83</f>
        <v>9.4649999999999999</v>
      </c>
      <c r="J83" s="3"/>
      <c r="K83" s="3"/>
      <c r="L83" s="3"/>
      <c r="M83" s="3"/>
      <c r="N83" s="3"/>
      <c r="O83" s="3"/>
      <c r="P83" s="215">
        <v>1241892.7249332999</v>
      </c>
    </row>
    <row r="84" spans="1:16" ht="13.9" x14ac:dyDescent="0.4">
      <c r="A84" s="12">
        <f>'DORC build-up'!A84</f>
        <v>72</v>
      </c>
      <c r="B84" s="12" t="str">
        <f>'DORC build-up'!B84</f>
        <v>SWM</v>
      </c>
      <c r="C84" s="12">
        <f>'DORC build-up'!C84</f>
        <v>17</v>
      </c>
      <c r="D84" s="12" t="str">
        <f>'DORC build-up'!D84</f>
        <v>NG</v>
      </c>
      <c r="E84" t="str">
        <f>IF('DORC build-up'!E84=0,"",'DORC build-up'!E84)</f>
        <v>NG track between Picton Junction and Bunbury Terminal</v>
      </c>
      <c r="F84" t="str">
        <f>IF('DORC build-up'!F84=0,"",'DORC build-up'!F84)</f>
        <v>Picton Junction to Picton Container Terminal</v>
      </c>
      <c r="G84" s="186">
        <f>'DORC build-up'!H84</f>
        <v>1.6990000000000001</v>
      </c>
      <c r="J84" s="3"/>
      <c r="K84" s="3"/>
      <c r="L84" s="3"/>
      <c r="M84" s="3"/>
      <c r="N84" s="3"/>
      <c r="O84" s="3"/>
      <c r="P84" s="215">
        <v>239212.52724238453</v>
      </c>
    </row>
    <row r="85" spans="1:16" ht="13.9" x14ac:dyDescent="0.4">
      <c r="A85" s="12">
        <f>'DORC build-up'!A85</f>
        <v>73</v>
      </c>
      <c r="B85" s="12" t="str">
        <f>'DORC build-up'!B85</f>
        <v>SWM</v>
      </c>
      <c r="C85" s="12">
        <f>'DORC build-up'!C85</f>
        <v>17</v>
      </c>
      <c r="D85" s="12" t="str">
        <f>'DORC build-up'!D85</f>
        <v>NG</v>
      </c>
      <c r="E85" t="str">
        <f>IF('DORC build-up'!E85=0,"",'DORC build-up'!E85)</f>
        <v/>
      </c>
      <c r="F85" t="str">
        <f>IF('DORC build-up'!F85=0,"",'DORC build-up'!F85)</f>
        <v>Picton Container Terminal to Bunbury Terminal</v>
      </c>
      <c r="G85" s="186">
        <f>'DORC build-up'!H85</f>
        <v>4</v>
      </c>
      <c r="J85" s="3"/>
      <c r="K85" s="3"/>
      <c r="L85" s="3"/>
      <c r="M85" s="3"/>
      <c r="N85" s="3"/>
      <c r="O85" s="3"/>
      <c r="P85" s="215">
        <v>576002.22544761014</v>
      </c>
    </row>
    <row r="86" spans="1:16" ht="13.9" x14ac:dyDescent="0.4">
      <c r="A86" s="12">
        <f>'DORC build-up'!A86</f>
        <v>74</v>
      </c>
      <c r="B86" s="12" t="str">
        <f>'DORC build-up'!B86</f>
        <v>SWM</v>
      </c>
      <c r="C86" s="12">
        <f>'DORC build-up'!C86</f>
        <v>18</v>
      </c>
      <c r="D86" s="12" t="str">
        <f>'DORC build-up'!D86</f>
        <v>NG</v>
      </c>
      <c r="E86" t="str">
        <f>IF('DORC build-up'!E86=0,"",'DORC build-up'!E86)</f>
        <v>NG track between Pinjarra and Alumina Junction</v>
      </c>
      <c r="F86" t="str">
        <f>IF('DORC build-up'!F86=0,"",'DORC build-up'!F86)</f>
        <v>Pinjarra to Alumina Junction</v>
      </c>
      <c r="G86" s="186">
        <f>'DORC build-up'!H86</f>
        <v>1.8260000000000001</v>
      </c>
      <c r="J86" s="3"/>
      <c r="K86" s="3"/>
      <c r="L86" s="3"/>
      <c r="M86" s="3"/>
      <c r="N86" s="3"/>
      <c r="O86" s="3"/>
      <c r="P86" s="215">
        <v>235757.66687916708</v>
      </c>
    </row>
    <row r="87" spans="1:16" ht="13.9" x14ac:dyDescent="0.4">
      <c r="A87" s="12">
        <f>'DORC build-up'!A87</f>
        <v>75</v>
      </c>
      <c r="B87" s="12" t="str">
        <f>'DORC build-up'!B87</f>
        <v>SWM</v>
      </c>
      <c r="C87" s="12">
        <f>'DORC build-up'!C87</f>
        <v>19</v>
      </c>
      <c r="D87" s="12" t="str">
        <f>'DORC build-up'!D87</f>
        <v>NG</v>
      </c>
      <c r="E87" t="str">
        <f>IF('DORC build-up'!E87=0,"",'DORC build-up'!E87)</f>
        <v>NG track between Alumina Junction and Pinjarra South</v>
      </c>
      <c r="F87" t="str">
        <f>IF('DORC build-up'!F87=0,"",'DORC build-up'!F87)</f>
        <v>Alumina Junction to Pinjarra South</v>
      </c>
      <c r="G87" s="186">
        <f>'DORC build-up'!H87</f>
        <v>1.05491</v>
      </c>
      <c r="J87" s="3"/>
      <c r="K87" s="3"/>
      <c r="L87" s="3"/>
      <c r="M87" s="3"/>
      <c r="N87" s="3"/>
      <c r="O87" s="3"/>
      <c r="P87" s="215">
        <v>136201.05167990262</v>
      </c>
    </row>
    <row r="88" spans="1:16" ht="13.9" x14ac:dyDescent="0.4">
      <c r="A88" s="12">
        <f>'DORC build-up'!A88</f>
        <v>76</v>
      </c>
      <c r="B88" s="12" t="str">
        <f>'DORC build-up'!B88</f>
        <v>Collie</v>
      </c>
      <c r="C88" s="12">
        <f>'DORC build-up'!C88</f>
        <v>20</v>
      </c>
      <c r="D88" s="12" t="str">
        <f>'DORC build-up'!D88</f>
        <v>NG</v>
      </c>
      <c r="E88" t="str">
        <f>IF('DORC build-up'!E88=0,"",'DORC build-up'!E88)</f>
        <v>NG track between Brunswick Junction and Premier</v>
      </c>
      <c r="F88" t="str">
        <f>IF('DORC build-up'!F88=0,"",'DORC build-up'!F88)</f>
        <v>Brunswick Junction to Brunswick East</v>
      </c>
      <c r="G88" s="186">
        <f>'DORC build-up'!H88</f>
        <v>0.97499999999999998</v>
      </c>
      <c r="J88" s="3"/>
      <c r="K88" s="3"/>
      <c r="L88" s="3"/>
      <c r="M88" s="3"/>
      <c r="N88" s="3"/>
      <c r="O88" s="3"/>
      <c r="P88" s="215">
        <v>160553.99704015642</v>
      </c>
    </row>
    <row r="89" spans="1:16" ht="13.9" x14ac:dyDescent="0.4">
      <c r="A89" s="12">
        <f>'DORC build-up'!A89</f>
        <v>77</v>
      </c>
      <c r="B89" s="12" t="str">
        <f>'DORC build-up'!B89</f>
        <v>Collie</v>
      </c>
      <c r="C89" s="12">
        <f>'DORC build-up'!C89</f>
        <v>20</v>
      </c>
      <c r="D89" s="12" t="str">
        <f>'DORC build-up'!D89</f>
        <v>NG</v>
      </c>
      <c r="E89" t="str">
        <f>IF('DORC build-up'!E89=0,"",'DORC build-up'!E89)</f>
        <v/>
      </c>
      <c r="F89" t="str">
        <f>IF('DORC build-up'!F89=0,"",'DORC build-up'!F89)</f>
        <v>Brunswick East to Worsley</v>
      </c>
      <c r="G89" s="186">
        <f>'DORC build-up'!H89</f>
        <v>24.760999999999999</v>
      </c>
      <c r="J89" s="3"/>
      <c r="K89" s="3"/>
      <c r="L89" s="3"/>
      <c r="M89" s="3"/>
      <c r="N89" s="3"/>
      <c r="O89" s="3"/>
      <c r="P89" s="215">
        <v>3196930.7719578622</v>
      </c>
    </row>
    <row r="90" spans="1:16" ht="13.9" x14ac:dyDescent="0.4">
      <c r="A90" s="12">
        <f>'DORC build-up'!A90</f>
        <v>78</v>
      </c>
      <c r="B90" s="12" t="str">
        <f>'DORC build-up'!B90</f>
        <v>Collie</v>
      </c>
      <c r="C90" s="12">
        <f>'DORC build-up'!C90</f>
        <v>20</v>
      </c>
      <c r="D90" s="12" t="str">
        <f>'DORC build-up'!D90</f>
        <v>NG</v>
      </c>
      <c r="E90" t="str">
        <f>IF('DORC build-up'!E90=0,"",'DORC build-up'!E90)</f>
        <v/>
      </c>
      <c r="F90" t="str">
        <f>IF('DORC build-up'!F90=0,"",'DORC build-up'!F90)</f>
        <v>Worsley to Worsley East</v>
      </c>
      <c r="G90" s="186">
        <f>'DORC build-up'!H90</f>
        <v>0.95399999999999996</v>
      </c>
      <c r="J90" s="3"/>
      <c r="K90" s="3"/>
      <c r="L90" s="3"/>
      <c r="M90" s="3"/>
      <c r="N90" s="3"/>
      <c r="O90" s="3"/>
      <c r="P90" s="215">
        <v>123172.40646370505</v>
      </c>
    </row>
    <row r="91" spans="1:16" ht="13.9" x14ac:dyDescent="0.4">
      <c r="A91" s="12">
        <f>'DORC build-up'!A91</f>
        <v>79</v>
      </c>
      <c r="B91" s="12" t="str">
        <f>'DORC build-up'!B91</f>
        <v>Collie</v>
      </c>
      <c r="C91" s="12">
        <f>'DORC build-up'!C91</f>
        <v>20</v>
      </c>
      <c r="D91" s="12" t="str">
        <f>'DORC build-up'!D91</f>
        <v>NG</v>
      </c>
      <c r="E91" t="str">
        <f>IF('DORC build-up'!E91=0,"",'DORC build-up'!E91)</f>
        <v/>
      </c>
      <c r="F91" t="str">
        <f>IF('DORC build-up'!F91=0,"",'DORC build-up'!F91)</f>
        <v>Worsley East to Ewington Junction</v>
      </c>
      <c r="G91" s="186">
        <f>'DORC build-up'!H91</f>
        <v>27.468</v>
      </c>
      <c r="J91" s="3"/>
      <c r="K91" s="3"/>
      <c r="L91" s="3"/>
      <c r="M91" s="3"/>
      <c r="N91" s="3"/>
      <c r="O91" s="3"/>
      <c r="P91" s="215">
        <v>3665547.8565927148</v>
      </c>
    </row>
    <row r="92" spans="1:16" ht="13.9" x14ac:dyDescent="0.4">
      <c r="A92" s="12">
        <f>'DORC build-up'!A92</f>
        <v>80</v>
      </c>
      <c r="B92" s="12" t="str">
        <f>'DORC build-up'!B92</f>
        <v>Collie</v>
      </c>
      <c r="C92" s="12">
        <f>'DORC build-up'!C92</f>
        <v>20</v>
      </c>
      <c r="D92" s="12" t="str">
        <f>'DORC build-up'!D92</f>
        <v>NG</v>
      </c>
      <c r="E92" t="str">
        <f>IF('DORC build-up'!E92=0,"",'DORC build-up'!E92)</f>
        <v/>
      </c>
      <c r="F92" t="str">
        <f>IF('DORC build-up'!F92=0,"",'DORC build-up'!F92)</f>
        <v>Ewington Junction to Premier</v>
      </c>
      <c r="G92" s="186">
        <f>'DORC build-up'!H92</f>
        <v>2.41</v>
      </c>
      <c r="J92" s="3"/>
      <c r="K92" s="3"/>
      <c r="L92" s="3"/>
      <c r="M92" s="3"/>
      <c r="N92" s="3"/>
      <c r="O92" s="3"/>
      <c r="P92" s="215">
        <v>311158.80458860501</v>
      </c>
    </row>
    <row r="93" spans="1:16" ht="13.9" x14ac:dyDescent="0.4">
      <c r="A93" s="12">
        <f>'DORC build-up'!A93</f>
        <v>81</v>
      </c>
      <c r="B93" s="12" t="str">
        <f>'DORC build-up'!B93</f>
        <v>Collie</v>
      </c>
      <c r="C93" s="12">
        <f>'DORC build-up'!C93</f>
        <v>21</v>
      </c>
      <c r="D93" s="12" t="str">
        <f>'DORC build-up'!D93</f>
        <v>NG</v>
      </c>
      <c r="E93" t="str">
        <f>IF('DORC build-up'!E93=0,"",'DORC build-up'!E93)</f>
        <v>NG track between Brunswick North and Brunswick East</v>
      </c>
      <c r="F93" t="str">
        <f>IF('DORC build-up'!F93=0,"",'DORC build-up'!F93)</f>
        <v>Brunswick North to Brunswick East</v>
      </c>
      <c r="G93" s="186">
        <f>'DORC build-up'!H93</f>
        <v>1.111</v>
      </c>
      <c r="J93" s="3"/>
      <c r="K93" s="3"/>
      <c r="L93" s="3"/>
      <c r="M93" s="3"/>
      <c r="N93" s="3"/>
      <c r="O93" s="3"/>
      <c r="P93" s="215">
        <v>143442.91779997514</v>
      </c>
    </row>
    <row r="94" spans="1:16" ht="13.9" x14ac:dyDescent="0.4">
      <c r="A94" s="12">
        <f>'DORC build-up'!A94</f>
        <v>82</v>
      </c>
      <c r="B94" s="12" t="str">
        <f>'DORC build-up'!B94</f>
        <v>Collie</v>
      </c>
      <c r="C94" s="12">
        <f>'DORC build-up'!C94</f>
        <v>22</v>
      </c>
      <c r="D94" s="12" t="str">
        <f>'DORC build-up'!D94</f>
        <v>NG</v>
      </c>
      <c r="E94" t="str">
        <f>IF('DORC build-up'!E94=0,"",'DORC build-up'!E94)</f>
        <v>NG track between Worsley and Hamilton</v>
      </c>
      <c r="F94" t="str">
        <f>IF('DORC build-up'!F94=0,"",'DORC build-up'!F94)</f>
        <v>Worsley to Hamilton</v>
      </c>
      <c r="G94" s="186">
        <f>'DORC build-up'!H94</f>
        <v>11.034000000000001</v>
      </c>
      <c r="J94" s="3"/>
      <c r="K94" s="3"/>
      <c r="L94" s="3"/>
      <c r="M94" s="3"/>
      <c r="N94" s="3"/>
      <c r="O94" s="3"/>
      <c r="P94" s="215">
        <v>1424616.7011745507</v>
      </c>
    </row>
    <row r="95" spans="1:16" ht="13.9" x14ac:dyDescent="0.4">
      <c r="A95" s="12">
        <f>'DORC build-up'!A95</f>
        <v>83</v>
      </c>
      <c r="B95" s="12" t="str">
        <f>'DORC build-up'!B95</f>
        <v>Collie</v>
      </c>
      <c r="C95" s="12">
        <f>'DORC build-up'!C95</f>
        <v>22</v>
      </c>
      <c r="D95" s="12" t="str">
        <f>'DORC build-up'!D95</f>
        <v>NG</v>
      </c>
      <c r="E95" t="str">
        <f>IF('DORC build-up'!E95=0,"",'DORC build-up'!E95)</f>
        <v/>
      </c>
      <c r="F95" t="str">
        <f>IF('DORC build-up'!F95=0,"",'DORC build-up'!F95)</f>
        <v>Worsley East to Worsley North</v>
      </c>
      <c r="G95" s="186">
        <f>'DORC build-up'!H95</f>
        <v>1.0820000000000001</v>
      </c>
      <c r="J95" s="3"/>
      <c r="K95" s="3"/>
      <c r="L95" s="3"/>
      <c r="M95" s="3"/>
      <c r="N95" s="3"/>
      <c r="O95" s="3"/>
      <c r="P95" s="215">
        <v>139698.68322193803</v>
      </c>
    </row>
    <row r="96" spans="1:16" ht="13.9" x14ac:dyDescent="0.4">
      <c r="A96" s="12">
        <f>'DORC build-up'!A96</f>
        <v>84</v>
      </c>
      <c r="B96" s="12" t="str">
        <f>'DORC build-up'!B96</f>
        <v>GSR</v>
      </c>
      <c r="C96" s="12">
        <f>'DORC build-up'!C96</f>
        <v>23</v>
      </c>
      <c r="D96" s="12" t="str">
        <f>'DORC build-up'!D96</f>
        <v>NG</v>
      </c>
      <c r="E96" t="str">
        <f>IF('DORC build-up'!E96=0,"",'DORC build-up'!E96)</f>
        <v>NG track between Avon and Albany</v>
      </c>
      <c r="F96" t="str">
        <f>IF('DORC build-up'!F96=0,"",'DORC build-up'!F96)</f>
        <v>Avon Yard to York</v>
      </c>
      <c r="G96" s="186">
        <f>'DORC build-up'!H96</f>
        <v>41.902999999999999</v>
      </c>
      <c r="J96" s="3"/>
      <c r="K96" s="3"/>
      <c r="L96" s="3"/>
      <c r="M96" s="3"/>
      <c r="N96" s="3"/>
      <c r="O96" s="3"/>
      <c r="P96" s="215">
        <v>7660818.8205110803</v>
      </c>
    </row>
    <row r="97" spans="1:16" ht="13.9" x14ac:dyDescent="0.4">
      <c r="A97" s="12">
        <f>'DORC build-up'!A97</f>
        <v>85</v>
      </c>
      <c r="B97" s="12" t="str">
        <f>'DORC build-up'!B97</f>
        <v>GSR</v>
      </c>
      <c r="C97" s="12">
        <f>'DORC build-up'!C97</f>
        <v>23</v>
      </c>
      <c r="D97" s="12" t="str">
        <f>'DORC build-up'!D97</f>
        <v>NG</v>
      </c>
      <c r="E97" t="str">
        <f>IF('DORC build-up'!E97=0,"",'DORC build-up'!E97)</f>
        <v/>
      </c>
      <c r="F97" t="str">
        <f>IF('DORC build-up'!F97=0,"",'DORC build-up'!F97)</f>
        <v>York to Brookton</v>
      </c>
      <c r="G97" s="186">
        <f>'DORC build-up'!H97</f>
        <v>64.180199999999999</v>
      </c>
      <c r="J97" s="3"/>
      <c r="K97" s="3"/>
      <c r="L97" s="3"/>
      <c r="M97" s="3"/>
      <c r="N97" s="3"/>
      <c r="O97" s="3"/>
      <c r="P97" s="215">
        <v>11829237.23784329</v>
      </c>
    </row>
    <row r="98" spans="1:16" ht="13.9" x14ac:dyDescent="0.4">
      <c r="A98" s="12">
        <f>'DORC build-up'!A98</f>
        <v>86</v>
      </c>
      <c r="B98" s="12" t="str">
        <f>'DORC build-up'!B98</f>
        <v>GSR</v>
      </c>
      <c r="C98" s="12">
        <f>'DORC build-up'!C98</f>
        <v>23</v>
      </c>
      <c r="D98" s="12" t="str">
        <f>'DORC build-up'!D98</f>
        <v>NG</v>
      </c>
      <c r="E98" t="str">
        <f>IF('DORC build-up'!E98=0,"",'DORC build-up'!E98)</f>
        <v/>
      </c>
      <c r="F98" t="str">
        <f>IF('DORC build-up'!F98=0,"",'DORC build-up'!F98)</f>
        <v>Brookton to Narrogin</v>
      </c>
      <c r="G98" s="186">
        <f>'DORC build-up'!H98</f>
        <v>74.177800000000005</v>
      </c>
      <c r="J98" s="3"/>
      <c r="K98" s="3"/>
      <c r="L98" s="3"/>
      <c r="M98" s="3"/>
      <c r="N98" s="3"/>
      <c r="O98" s="3"/>
      <c r="P98" s="215">
        <v>13601862.694187447</v>
      </c>
    </row>
    <row r="99" spans="1:16" ht="13.9" x14ac:dyDescent="0.4">
      <c r="A99" s="12">
        <f>'DORC build-up'!A99</f>
        <v>87</v>
      </c>
      <c r="B99" s="12" t="str">
        <f>'DORC build-up'!B99</f>
        <v>GSR</v>
      </c>
      <c r="C99" s="12">
        <f>'DORC build-up'!C99</f>
        <v>23</v>
      </c>
      <c r="D99" s="12" t="str">
        <f>'DORC build-up'!D99</f>
        <v>NG</v>
      </c>
      <c r="E99" t="str">
        <f>IF('DORC build-up'!E99=0,"",'DORC build-up'!E99)</f>
        <v/>
      </c>
      <c r="F99" t="str">
        <f>IF('DORC build-up'!F99=0,"",'DORC build-up'!F99)</f>
        <v>Narrogin to Wagin</v>
      </c>
      <c r="G99" s="186">
        <f>'DORC build-up'!H99</f>
        <v>48.414000000000001</v>
      </c>
      <c r="J99" s="3"/>
      <c r="K99" s="3"/>
      <c r="L99" s="3"/>
      <c r="M99" s="3"/>
      <c r="N99" s="3"/>
      <c r="O99" s="3"/>
      <c r="P99" s="215">
        <v>10318295.297855601</v>
      </c>
    </row>
    <row r="100" spans="1:16" ht="13.9" x14ac:dyDescent="0.4">
      <c r="A100" s="12">
        <f>'DORC build-up'!A100</f>
        <v>88</v>
      </c>
      <c r="B100" s="12" t="str">
        <f>'DORC build-up'!B100</f>
        <v>GSR</v>
      </c>
      <c r="C100" s="12">
        <f>'DORC build-up'!C100</f>
        <v>23</v>
      </c>
      <c r="D100" s="12" t="str">
        <f>'DORC build-up'!D100</f>
        <v>NG</v>
      </c>
      <c r="E100" t="str">
        <f>IF('DORC build-up'!E100=0,"",'DORC build-up'!E100)</f>
        <v/>
      </c>
      <c r="F100" t="str">
        <f>IF('DORC build-up'!F100=0,"",'DORC build-up'!F100)</f>
        <v>Wagin to Wagin South</v>
      </c>
      <c r="G100" s="186">
        <f>'DORC build-up'!H100</f>
        <v>3.2810000000000001</v>
      </c>
      <c r="J100" s="3"/>
      <c r="K100" s="3"/>
      <c r="L100" s="3"/>
      <c r="M100" s="3"/>
      <c r="N100" s="3"/>
      <c r="O100" s="3"/>
      <c r="P100" s="215">
        <v>737811.4879246254</v>
      </c>
    </row>
    <row r="101" spans="1:16" ht="13.9" x14ac:dyDescent="0.4">
      <c r="A101" s="12">
        <f>'DORC build-up'!A101</f>
        <v>89</v>
      </c>
      <c r="B101" s="12" t="str">
        <f>'DORC build-up'!B101</f>
        <v>GSR</v>
      </c>
      <c r="C101" s="12">
        <f>'DORC build-up'!C101</f>
        <v>23</v>
      </c>
      <c r="D101" s="12" t="str">
        <f>'DORC build-up'!D101</f>
        <v>NG</v>
      </c>
      <c r="E101" t="str">
        <f>IF('DORC build-up'!E101=0,"",'DORC build-up'!E101)</f>
        <v/>
      </c>
      <c r="F101" t="str">
        <f>IF('DORC build-up'!F101=0,"",'DORC build-up'!F101)</f>
        <v>Wagin South to Katanning</v>
      </c>
      <c r="G101" s="186">
        <f>'DORC build-up'!H101</f>
        <v>51.125999999999998</v>
      </c>
      <c r="J101" s="3"/>
      <c r="K101" s="3"/>
      <c r="L101" s="3"/>
      <c r="M101" s="3"/>
      <c r="N101" s="3"/>
      <c r="O101" s="3"/>
      <c r="P101" s="215">
        <v>9290019.871513661</v>
      </c>
    </row>
    <row r="102" spans="1:16" ht="13.9" x14ac:dyDescent="0.4">
      <c r="A102" s="12">
        <f>'DORC build-up'!A102</f>
        <v>90</v>
      </c>
      <c r="B102" s="12" t="str">
        <f>'DORC build-up'!B102</f>
        <v>GSR</v>
      </c>
      <c r="C102" s="12">
        <f>'DORC build-up'!C102</f>
        <v>23</v>
      </c>
      <c r="D102" s="12" t="str">
        <f>'DORC build-up'!D102</f>
        <v>NG</v>
      </c>
      <c r="E102" t="str">
        <f>IF('DORC build-up'!E102=0,"",'DORC build-up'!E102)</f>
        <v/>
      </c>
      <c r="F102" t="str">
        <f>IF('DORC build-up'!F102=0,"",'DORC build-up'!F102)</f>
        <v>Katanning to Tambellup</v>
      </c>
      <c r="G102" s="186">
        <f>'DORC build-up'!H102</f>
        <v>51.058999999999997</v>
      </c>
      <c r="J102" s="3"/>
      <c r="K102" s="3"/>
      <c r="L102" s="3"/>
      <c r="M102" s="3"/>
      <c r="N102" s="3"/>
      <c r="O102" s="3"/>
      <c r="P102" s="215">
        <v>9211051.1598144807</v>
      </c>
    </row>
    <row r="103" spans="1:16" ht="13.9" x14ac:dyDescent="0.4">
      <c r="A103" s="12">
        <f>'DORC build-up'!A103</f>
        <v>91</v>
      </c>
      <c r="B103" s="12" t="str">
        <f>'DORC build-up'!B103</f>
        <v>GSR</v>
      </c>
      <c r="C103" s="12">
        <f>'DORC build-up'!C103</f>
        <v>23</v>
      </c>
      <c r="D103" s="12" t="str">
        <f>'DORC build-up'!D103</f>
        <v>NG</v>
      </c>
      <c r="E103" t="str">
        <f>IF('DORC build-up'!E103=0,"",'DORC build-up'!E103)</f>
        <v/>
      </c>
      <c r="F103" t="str">
        <f>IF('DORC build-up'!F103=0,"",'DORC build-up'!F103)</f>
        <v>Tambellup to Redmond</v>
      </c>
      <c r="G103" s="186">
        <f>'DORC build-up'!H103</f>
        <v>120.69199999999999</v>
      </c>
      <c r="J103" s="3"/>
      <c r="K103" s="3"/>
      <c r="L103" s="3"/>
      <c r="M103" s="3"/>
      <c r="N103" s="3"/>
      <c r="O103" s="3"/>
      <c r="P103" s="215">
        <v>21839637.939615455</v>
      </c>
    </row>
    <row r="104" spans="1:16" ht="13.9" x14ac:dyDescent="0.4">
      <c r="A104" s="12">
        <f>'DORC build-up'!A104</f>
        <v>92</v>
      </c>
      <c r="B104" s="12" t="str">
        <f>'DORC build-up'!B104</f>
        <v>GSR</v>
      </c>
      <c r="C104" s="12">
        <f>'DORC build-up'!C104</f>
        <v>23</v>
      </c>
      <c r="D104" s="12" t="str">
        <f>'DORC build-up'!D104</f>
        <v>NG</v>
      </c>
      <c r="E104" t="str">
        <f>IF('DORC build-up'!E104=0,"",'DORC build-up'!E104)</f>
        <v/>
      </c>
      <c r="F104" t="str">
        <f>IF('DORC build-up'!F104=0,"",'DORC build-up'!F104)</f>
        <v>Redmond to Albany</v>
      </c>
      <c r="G104" s="186">
        <f>'DORC build-up'!H104</f>
        <v>27.458399999999997</v>
      </c>
      <c r="J104" s="3"/>
      <c r="K104" s="3"/>
      <c r="L104" s="3"/>
      <c r="M104" s="3"/>
      <c r="N104" s="3"/>
      <c r="O104" s="3"/>
      <c r="P104" s="215">
        <v>4009025.4694001991</v>
      </c>
    </row>
    <row r="105" spans="1:16" ht="13.9" x14ac:dyDescent="0.4">
      <c r="A105" s="12">
        <f>'DORC build-up'!A105</f>
        <v>93</v>
      </c>
      <c r="B105" s="12" t="str">
        <f>'DORC build-up'!B105</f>
        <v>Sidings &amp; Other</v>
      </c>
      <c r="C105" s="12">
        <f>'DORC build-up'!C105</f>
        <v>23</v>
      </c>
      <c r="D105" s="12" t="str">
        <f>'DORC build-up'!D105</f>
        <v>NG</v>
      </c>
      <c r="E105" t="str">
        <f>IF('DORC build-up'!E105=0,"",'DORC build-up'!E105)</f>
        <v/>
      </c>
      <c r="F105" t="str">
        <f>IF('DORC build-up'!F105=0,"",'DORC build-up'!F105)</f>
        <v>Redmond to Mirrambeena</v>
      </c>
      <c r="G105" s="186">
        <f>'DORC build-up'!H105</f>
        <v>1.522</v>
      </c>
      <c r="J105" s="3"/>
      <c r="K105" s="3"/>
      <c r="L105" s="3"/>
      <c r="M105" s="3"/>
      <c r="N105" s="3"/>
      <c r="O105" s="3"/>
      <c r="P105" s="215">
        <v>196507.7595783638</v>
      </c>
    </row>
    <row r="106" spans="1:16" ht="13.9" x14ac:dyDescent="0.4">
      <c r="A106" s="12">
        <f>'DORC build-up'!A106</f>
        <v>94</v>
      </c>
      <c r="B106" s="12" t="str">
        <f>'DORC build-up'!B106</f>
        <v>Non-operational</v>
      </c>
      <c r="C106" s="12">
        <f>'DORC build-up'!C106</f>
        <v>24</v>
      </c>
      <c r="D106" s="12" t="str">
        <f>'DORC build-up'!D106</f>
        <v>NG</v>
      </c>
      <c r="E106" t="str">
        <f>IF('DORC build-up'!E106=0,"",'DORC build-up'!E106)</f>
        <v>NG track between York and Quairading</v>
      </c>
      <c r="F106" t="str">
        <f>IF('DORC build-up'!F106=0,"",'DORC build-up'!F106)</f>
        <v>York to Quairading</v>
      </c>
      <c r="G106" s="186">
        <f>'DORC build-up'!H106</f>
        <v>74.432000000000002</v>
      </c>
      <c r="J106" s="3"/>
      <c r="K106" s="3"/>
      <c r="L106" s="3"/>
      <c r="M106" s="3"/>
      <c r="N106" s="3"/>
      <c r="O106" s="3"/>
      <c r="P106" s="215">
        <v>37559.435653787426</v>
      </c>
    </row>
    <row r="107" spans="1:16" ht="13.9" x14ac:dyDescent="0.4">
      <c r="A107" s="12">
        <f>'DORC build-up'!A107</f>
        <v>95</v>
      </c>
      <c r="B107" s="12" t="str">
        <f>'DORC build-up'!B107</f>
        <v>Non-operational</v>
      </c>
      <c r="C107" s="12">
        <f>'DORC build-up'!C107</f>
        <v>25</v>
      </c>
      <c r="D107" s="12" t="str">
        <f>'DORC build-up'!D107</f>
        <v>NG</v>
      </c>
      <c r="E107" t="str">
        <f>IF('DORC build-up'!E107=0,"",'DORC build-up'!E107)</f>
        <v>NG track between Narrogin and West Merredin</v>
      </c>
      <c r="F107" t="str">
        <f>IF('DORC build-up'!F107=0,"",'DORC build-up'!F107)</f>
        <v>Narrogin to West Merredin</v>
      </c>
      <c r="G107" s="186">
        <f>'DORC build-up'!H107</f>
        <v>223.166</v>
      </c>
      <c r="J107" s="3"/>
      <c r="K107" s="3"/>
      <c r="L107" s="3"/>
      <c r="M107" s="3"/>
      <c r="N107" s="3"/>
      <c r="O107" s="3"/>
      <c r="P107" s="215">
        <v>75118.871307574853</v>
      </c>
    </row>
    <row r="108" spans="1:16" ht="13.9" x14ac:dyDescent="0.4">
      <c r="A108" s="12">
        <f>'DORC build-up'!A108</f>
        <v>96</v>
      </c>
      <c r="B108" s="12" t="str">
        <f>'DORC build-up'!B108</f>
        <v>Non-operational</v>
      </c>
      <c r="C108" s="12">
        <f>'DORC build-up'!C108</f>
        <v>26</v>
      </c>
      <c r="D108" s="12" t="str">
        <f>'DORC build-up'!D108</f>
        <v>NG</v>
      </c>
      <c r="E108" t="str">
        <f>IF('DORC build-up'!E108=0,"",'DORC build-up'!E108)</f>
        <v>NG track between Yilliminning and Kulin</v>
      </c>
      <c r="F108" t="str">
        <f>IF('DORC build-up'!F108=0,"",'DORC build-up'!F108)</f>
        <v>Yilliminning to Kulin</v>
      </c>
      <c r="G108" s="186">
        <f>'DORC build-up'!H108</f>
        <v>99.820599999999999</v>
      </c>
      <c r="J108" s="3"/>
      <c r="K108" s="3"/>
      <c r="L108" s="3"/>
      <c r="M108" s="3"/>
      <c r="N108" s="3"/>
      <c r="O108" s="3"/>
      <c r="P108" s="215">
        <v>0</v>
      </c>
    </row>
    <row r="109" spans="1:16" ht="13.9" x14ac:dyDescent="0.4">
      <c r="A109" s="12">
        <f>'DORC build-up'!A109</f>
        <v>97</v>
      </c>
      <c r="B109" s="12" t="str">
        <f>'DORC build-up'!B109</f>
        <v>Lakes</v>
      </c>
      <c r="C109" s="12">
        <f>'DORC build-up'!C109</f>
        <v>27</v>
      </c>
      <c r="D109" s="12" t="str">
        <f>'DORC build-up'!D109</f>
        <v>NG</v>
      </c>
      <c r="E109" t="str">
        <f>IF('DORC build-up'!E109=0,"",'DORC build-up'!E109)</f>
        <v>NG track between Wagin and Newdegate</v>
      </c>
      <c r="F109" t="str">
        <f>IF('DORC build-up'!F109=0,"",'DORC build-up'!F109)</f>
        <v>Wagin to Lake Grace</v>
      </c>
      <c r="G109" s="186">
        <f>'DORC build-up'!H109</f>
        <v>122.71599999999999</v>
      </c>
      <c r="J109" s="3"/>
      <c r="K109" s="3"/>
      <c r="L109" s="3"/>
      <c r="M109" s="3"/>
      <c r="N109" s="3"/>
      <c r="O109" s="3"/>
      <c r="P109" s="215">
        <v>21233617.796181843</v>
      </c>
    </row>
    <row r="110" spans="1:16" ht="13.9" x14ac:dyDescent="0.4">
      <c r="A110" s="12">
        <f>'DORC build-up'!A110</f>
        <v>98</v>
      </c>
      <c r="B110" s="12" t="str">
        <f>'DORC build-up'!B110</f>
        <v>Lakes</v>
      </c>
      <c r="C110" s="12">
        <f>'DORC build-up'!C110</f>
        <v>27</v>
      </c>
      <c r="D110" s="12" t="str">
        <f>'DORC build-up'!D110</f>
        <v>NG</v>
      </c>
      <c r="E110" t="str">
        <f>IF('DORC build-up'!E110=0,"",'DORC build-up'!E110)</f>
        <v/>
      </c>
      <c r="F110" t="str">
        <f>IF('DORC build-up'!F110=0,"",'DORC build-up'!F110)</f>
        <v>Lake Grace to Newdegate</v>
      </c>
      <c r="G110" s="186">
        <f>'DORC build-up'!H110</f>
        <v>61.09</v>
      </c>
      <c r="J110" s="3"/>
      <c r="K110" s="3"/>
      <c r="L110" s="3"/>
      <c r="M110" s="3"/>
      <c r="N110" s="3"/>
      <c r="O110" s="3"/>
      <c r="P110" s="215">
        <v>10551739.017281033</v>
      </c>
    </row>
    <row r="111" spans="1:16" ht="13.9" x14ac:dyDescent="0.4">
      <c r="A111" s="12">
        <f>'DORC build-up'!A111</f>
        <v>99</v>
      </c>
      <c r="B111" s="12" t="str">
        <f>'DORC build-up'!B111</f>
        <v>Lakes</v>
      </c>
      <c r="C111" s="12">
        <f>'DORC build-up'!C111</f>
        <v>27</v>
      </c>
      <c r="D111" s="12" t="str">
        <f>'DORC build-up'!D111</f>
        <v>NG</v>
      </c>
      <c r="E111" t="str">
        <f>IF('DORC build-up'!E111=0,"",'DORC build-up'!E111)</f>
        <v/>
      </c>
      <c r="F111" t="str">
        <f>IF('DORC build-up'!F111=0,"",'DORC build-up'!F111)</f>
        <v>Wagin East to Wagin South</v>
      </c>
      <c r="G111" s="186">
        <f>'DORC build-up'!H111</f>
        <v>0.77600000000000002</v>
      </c>
      <c r="J111" s="3"/>
      <c r="K111" s="3"/>
      <c r="L111" s="3"/>
      <c r="M111" s="3"/>
      <c r="N111" s="3"/>
      <c r="O111" s="3"/>
      <c r="P111" s="215">
        <v>100190.55284678732</v>
      </c>
    </row>
    <row r="112" spans="1:16" ht="13.9" x14ac:dyDescent="0.4">
      <c r="A112" s="12">
        <f>'DORC build-up'!A112</f>
        <v>100</v>
      </c>
      <c r="B112" s="12" t="str">
        <f>'DORC build-up'!B112</f>
        <v>Lakes</v>
      </c>
      <c r="C112" s="12">
        <f>'DORC build-up'!C112</f>
        <v>28</v>
      </c>
      <c r="D112" s="12" t="str">
        <f>'DORC build-up'!D112</f>
        <v>NG</v>
      </c>
      <c r="E112" t="str">
        <f>IF('DORC build-up'!E112=0,"",'DORC build-up'!E112)</f>
        <v>NG track between Lake Grace and Hyden</v>
      </c>
      <c r="F112" t="str">
        <f>IF('DORC build-up'!F112=0,"",'DORC build-up'!F112)</f>
        <v>Lake Grace to Hyden</v>
      </c>
      <c r="G112" s="186">
        <f>'DORC build-up'!H112</f>
        <v>93.183000000000007</v>
      </c>
      <c r="J112" s="3"/>
      <c r="K112" s="3"/>
      <c r="L112" s="3"/>
      <c r="M112" s="3"/>
      <c r="N112" s="3"/>
      <c r="O112" s="3"/>
      <c r="P112" s="215">
        <v>15702235.204381248</v>
      </c>
    </row>
    <row r="113" spans="1:16" ht="13.9" x14ac:dyDescent="0.4">
      <c r="A113" s="12">
        <f>'DORC build-up'!A113</f>
        <v>101</v>
      </c>
      <c r="B113" s="12" t="str">
        <f>'DORC build-up'!B113</f>
        <v>Non-operational</v>
      </c>
      <c r="C113" s="12">
        <f>'DORC build-up'!C113</f>
        <v>29</v>
      </c>
      <c r="D113" s="12" t="str">
        <f>'DORC build-up'!D113</f>
        <v>NG</v>
      </c>
      <c r="E113" t="str">
        <f>IF('DORC build-up'!E113=0,"",'DORC build-up'!E113)</f>
        <v>NG track between Katanning and Nyabing</v>
      </c>
      <c r="F113" t="str">
        <f>IF('DORC build-up'!F113=0,"",'DORC build-up'!F113)</f>
        <v>Katanning to Nyabing</v>
      </c>
      <c r="G113" s="186">
        <f>'DORC build-up'!H113</f>
        <v>61.905000000000001</v>
      </c>
      <c r="J113" s="3"/>
      <c r="K113" s="3"/>
      <c r="L113" s="3"/>
      <c r="M113" s="3"/>
      <c r="N113" s="3"/>
      <c r="O113" s="3"/>
      <c r="P113" s="215">
        <v>112678.30696136226</v>
      </c>
    </row>
    <row r="114" spans="1:16" ht="13.9" x14ac:dyDescent="0.4">
      <c r="A114" s="12">
        <f>'DORC build-up'!A114</f>
        <v>102</v>
      </c>
      <c r="B114" s="12" t="str">
        <f>'DORC build-up'!B114</f>
        <v>Non-operational</v>
      </c>
      <c r="C114" s="12">
        <f>'DORC build-up'!C114</f>
        <v>30</v>
      </c>
      <c r="D114" s="12" t="str">
        <f>'DORC build-up'!D114</f>
        <v>NG</v>
      </c>
      <c r="E114" t="str">
        <f>IF('DORC build-up'!E114=0,"",'DORC build-up'!E114)</f>
        <v>NG track between Katanning East and Katanning South</v>
      </c>
      <c r="F114" t="str">
        <f>IF('DORC build-up'!F114=0,"",'DORC build-up'!F114)</f>
        <v>Katanning East to Katanning South</v>
      </c>
      <c r="G114" s="186">
        <f>'DORC build-up'!H114</f>
        <v>0</v>
      </c>
      <c r="J114" s="3"/>
      <c r="K114" s="3"/>
      <c r="L114" s="3"/>
      <c r="M114" s="3"/>
      <c r="N114" s="3"/>
      <c r="O114" s="3"/>
      <c r="P114" s="215">
        <v>0</v>
      </c>
    </row>
    <row r="115" spans="1:16" ht="13.9" x14ac:dyDescent="0.4">
      <c r="A115" s="12">
        <f>'DORC build-up'!A115</f>
        <v>103</v>
      </c>
      <c r="B115" s="12" t="str">
        <f>'DORC build-up'!B115</f>
        <v>Non-operational</v>
      </c>
      <c r="C115" s="12">
        <f>'DORC build-up'!C115</f>
        <v>31</v>
      </c>
      <c r="D115" s="12" t="str">
        <f>'DORC build-up'!D115</f>
        <v>NG</v>
      </c>
      <c r="E115" t="str">
        <f>IF('DORC build-up'!E115=0,"",'DORC build-up'!E115)</f>
        <v>NG track between Tambellup and Gnowangerup</v>
      </c>
      <c r="F115" t="str">
        <f>IF('DORC build-up'!F115=0,"",'DORC build-up'!F115)</f>
        <v>Tambellup to Gnowangerup</v>
      </c>
      <c r="G115" s="186">
        <f>'DORC build-up'!H115</f>
        <v>38.6</v>
      </c>
      <c r="J115" s="3"/>
      <c r="K115" s="3"/>
      <c r="L115" s="3"/>
      <c r="M115" s="3"/>
      <c r="N115" s="3"/>
      <c r="O115" s="3"/>
      <c r="P115" s="215">
        <v>0</v>
      </c>
    </row>
    <row r="116" spans="1:16" ht="13.9" x14ac:dyDescent="0.4">
      <c r="A116" s="12">
        <f>'DORC build-up'!A116</f>
        <v>104</v>
      </c>
      <c r="B116" s="12" t="str">
        <f>'DORC build-up'!B116</f>
        <v>Non-operational</v>
      </c>
      <c r="C116" s="12">
        <f>'DORC build-up'!C116</f>
        <v>32</v>
      </c>
      <c r="D116" s="12" t="str">
        <f>'DORC build-up'!D116</f>
        <v>NG</v>
      </c>
      <c r="E116" t="str">
        <f>IF('DORC build-up'!E116=0,"",'DORC build-up'!E116)</f>
        <v>NG track between West Merredin and Kondinin</v>
      </c>
      <c r="F116" t="str">
        <f>IF('DORC build-up'!F116=0,"",'DORC build-up'!F116)</f>
        <v>West Merredin to Kondinin</v>
      </c>
      <c r="G116" s="186">
        <f>'DORC build-up'!H116</f>
        <v>146.893</v>
      </c>
      <c r="J116" s="3"/>
      <c r="K116" s="3"/>
      <c r="L116" s="3"/>
      <c r="M116" s="3"/>
      <c r="N116" s="3"/>
      <c r="O116" s="3"/>
      <c r="P116" s="215">
        <v>0</v>
      </c>
    </row>
    <row r="117" spans="1:16" ht="13.9" x14ac:dyDescent="0.4">
      <c r="A117" s="12">
        <f>'DORC build-up'!A117</f>
        <v>105</v>
      </c>
      <c r="B117" s="12" t="str">
        <f>'DORC build-up'!B117</f>
        <v>Non-operational</v>
      </c>
      <c r="C117" s="12">
        <f>'DORC build-up'!C117</f>
        <v>33</v>
      </c>
      <c r="D117" s="12" t="str">
        <f>'DORC build-up'!D117</f>
        <v>NG</v>
      </c>
      <c r="E117" t="str">
        <f>IF('DORC build-up'!E117=0,"",'DORC build-up'!E117)</f>
        <v>NG track between West Merredin and Trayning</v>
      </c>
      <c r="F117" t="str">
        <f>IF('DORC build-up'!F117=0,"",'DORC build-up'!F117)</f>
        <v>West Merredin to Trayning</v>
      </c>
      <c r="G117" s="186">
        <f>'DORC build-up'!H117</f>
        <v>76.125</v>
      </c>
      <c r="J117" s="3"/>
      <c r="K117" s="3"/>
      <c r="L117" s="3"/>
      <c r="M117" s="3"/>
      <c r="N117" s="3"/>
      <c r="O117" s="3"/>
      <c r="P117" s="215">
        <v>34670.24829580378</v>
      </c>
    </row>
    <row r="118" spans="1:16" ht="13.9" x14ac:dyDescent="0.4">
      <c r="A118" s="12">
        <f>'DORC build-up'!A118</f>
        <v>106</v>
      </c>
      <c r="B118" s="12" t="str">
        <f>'DORC build-up'!B118</f>
        <v>Central</v>
      </c>
      <c r="C118" s="12">
        <f>'DORC build-up'!C118</f>
        <v>34</v>
      </c>
      <c r="D118" s="12" t="str">
        <f>'DORC build-up'!D118</f>
        <v>NG</v>
      </c>
      <c r="E118" t="str">
        <f>IF('DORC build-up'!E118=0,"",'DORC build-up'!E118)</f>
        <v>NG track between Avon Yard and McLevie</v>
      </c>
      <c r="F118" t="str">
        <f>IF('DORC build-up'!F118=0,"",'DORC build-up'!F118)</f>
        <v>Avon Yard to Goomalling</v>
      </c>
      <c r="G118" s="186">
        <f>'DORC build-up'!H118</f>
        <v>56.429000000000002</v>
      </c>
      <c r="J118" s="3"/>
      <c r="K118" s="3"/>
      <c r="L118" s="3"/>
      <c r="M118" s="3"/>
      <c r="N118" s="3"/>
      <c r="O118" s="3"/>
      <c r="P118" s="215">
        <v>9359956.4087134935</v>
      </c>
    </row>
    <row r="119" spans="1:16" ht="13.9" x14ac:dyDescent="0.4">
      <c r="A119" s="12">
        <f>'DORC build-up'!A119</f>
        <v>107</v>
      </c>
      <c r="B119" s="12" t="str">
        <f>'DORC build-up'!B119</f>
        <v>Central</v>
      </c>
      <c r="C119" s="12">
        <f>'DORC build-up'!C119</f>
        <v>34</v>
      </c>
      <c r="D119" s="12" t="str">
        <f>'DORC build-up'!D119</f>
        <v>NG</v>
      </c>
      <c r="E119" t="str">
        <f>IF('DORC build-up'!E119=0,"",'DORC build-up'!E119)</f>
        <v/>
      </c>
      <c r="F119" t="str">
        <f>IF('DORC build-up'!F119=0,"",'DORC build-up'!F119)</f>
        <v>Goomalling to McLevie</v>
      </c>
      <c r="G119" s="186">
        <f>'DORC build-up'!H119</f>
        <v>139.96799999999999</v>
      </c>
      <c r="J119" s="3"/>
      <c r="K119" s="3"/>
      <c r="L119" s="3"/>
      <c r="M119" s="3"/>
      <c r="N119" s="3"/>
      <c r="O119" s="3"/>
      <c r="P119" s="215">
        <v>23108930.220118113</v>
      </c>
    </row>
    <row r="120" spans="1:16" ht="13.9" x14ac:dyDescent="0.4">
      <c r="A120" s="12">
        <f>'DORC build-up'!A120</f>
        <v>108</v>
      </c>
      <c r="B120" s="12" t="str">
        <f>'DORC build-up'!B120</f>
        <v>Central</v>
      </c>
      <c r="C120" s="12">
        <f>'DORC build-up'!C120</f>
        <v>35</v>
      </c>
      <c r="D120" s="12" t="str">
        <f>'DORC build-up'!D120</f>
        <v>NG</v>
      </c>
      <c r="E120" t="str">
        <f>IF('DORC build-up'!E120=0,"",'DORC build-up'!E120)</f>
        <v>NG track between Goomalling and Mukinbudin</v>
      </c>
      <c r="F120" t="str">
        <f>IF('DORC build-up'!F120=0,"",'DORC build-up'!F120)</f>
        <v>Goomalling to Amery</v>
      </c>
      <c r="G120" s="186">
        <f>'DORC build-up'!H120</f>
        <v>33.779000000000003</v>
      </c>
      <c r="J120" s="3"/>
      <c r="K120" s="3"/>
      <c r="L120" s="3"/>
      <c r="M120" s="3"/>
      <c r="N120" s="3"/>
      <c r="O120" s="3"/>
      <c r="P120" s="215">
        <v>5942193.1826911233</v>
      </c>
    </row>
    <row r="121" spans="1:16" ht="13.9" x14ac:dyDescent="0.4">
      <c r="A121" s="12">
        <f>'DORC build-up'!A121</f>
        <v>109</v>
      </c>
      <c r="B121" s="12" t="str">
        <f>'DORC build-up'!B121</f>
        <v>Central</v>
      </c>
      <c r="C121" s="12">
        <f>'DORC build-up'!C121</f>
        <v>35</v>
      </c>
      <c r="D121" s="12" t="str">
        <f>'DORC build-up'!D121</f>
        <v>NG</v>
      </c>
      <c r="E121" t="str">
        <f>IF('DORC build-up'!E121=0,"",'DORC build-up'!E121)</f>
        <v/>
      </c>
      <c r="F121" t="str">
        <f>IF('DORC build-up'!F121=0,"",'DORC build-up'!F121)</f>
        <v>Amery to Mukinbudin</v>
      </c>
      <c r="G121" s="186">
        <f>'DORC build-up'!H121</f>
        <v>157.71799999999999</v>
      </c>
      <c r="J121" s="3"/>
      <c r="K121" s="3"/>
      <c r="L121" s="3"/>
      <c r="M121" s="3"/>
      <c r="N121" s="3"/>
      <c r="O121" s="3"/>
      <c r="P121" s="215">
        <v>27765101.429830976</v>
      </c>
    </row>
    <row r="122" spans="1:16" ht="13.9" x14ac:dyDescent="0.4">
      <c r="A122" s="12">
        <f>'DORC build-up'!A122</f>
        <v>110</v>
      </c>
      <c r="B122" s="12" t="str">
        <f>'DORC build-up'!B122</f>
        <v>Central</v>
      </c>
      <c r="C122" s="12">
        <f>'DORC build-up'!C122</f>
        <v>36</v>
      </c>
      <c r="D122" s="12" t="str">
        <f>'DORC build-up'!D122</f>
        <v>NG</v>
      </c>
      <c r="E122" t="str">
        <f>IF('DORC build-up'!E122=0,"",'DORC build-up'!E122)</f>
        <v>NG track between Amery and Kalannie</v>
      </c>
      <c r="F122" t="str">
        <f>IF('DORC build-up'!F122=0,"",'DORC build-up'!F122)</f>
        <v>Amery to Burakin</v>
      </c>
      <c r="G122" s="186">
        <f>'DORC build-up'!H122</f>
        <v>79.349000000000004</v>
      </c>
      <c r="J122" s="3"/>
      <c r="K122" s="3"/>
      <c r="L122" s="3"/>
      <c r="M122" s="3"/>
      <c r="N122" s="3"/>
      <c r="O122" s="3"/>
      <c r="P122" s="215">
        <v>13315252.546706676</v>
      </c>
    </row>
    <row r="123" spans="1:16" ht="13.9" x14ac:dyDescent="0.4">
      <c r="A123" s="12">
        <f>'DORC build-up'!A123</f>
        <v>111</v>
      </c>
      <c r="B123" s="12" t="str">
        <f>'DORC build-up'!B123</f>
        <v>Central</v>
      </c>
      <c r="C123" s="12">
        <f>'DORC build-up'!C123</f>
        <v>36</v>
      </c>
      <c r="D123" s="12" t="str">
        <f>'DORC build-up'!D123</f>
        <v>NG</v>
      </c>
      <c r="E123" t="str">
        <f>IF('DORC build-up'!E123=0,"",'DORC build-up'!E123)</f>
        <v/>
      </c>
      <c r="F123" t="str">
        <f>IF('DORC build-up'!F123=0,"",'DORC build-up'!F123)</f>
        <v>Burakin to Kalannie</v>
      </c>
      <c r="G123" s="186">
        <f>'DORC build-up'!H123</f>
        <v>20.797999999999998</v>
      </c>
      <c r="J123" s="3"/>
      <c r="K123" s="3"/>
      <c r="L123" s="3"/>
      <c r="M123" s="3"/>
      <c r="N123" s="3"/>
      <c r="O123" s="3"/>
      <c r="P123" s="215">
        <v>3490032.9237470594</v>
      </c>
    </row>
    <row r="124" spans="1:16" ht="13.9" x14ac:dyDescent="0.4">
      <c r="A124" s="12">
        <f>'DORC build-up'!A124</f>
        <v>112</v>
      </c>
      <c r="B124" s="12" t="str">
        <f>'DORC build-up'!B124</f>
        <v>Central</v>
      </c>
      <c r="C124" s="12">
        <f>'DORC build-up'!C124</f>
        <v>37</v>
      </c>
      <c r="D124" s="12" t="str">
        <f>'DORC build-up'!D124</f>
        <v>NG</v>
      </c>
      <c r="E124" t="str">
        <f>IF('DORC build-up'!E124=0,"",'DORC build-up'!E124)</f>
        <v>NG track between Burakin and Beacon</v>
      </c>
      <c r="F124" t="str">
        <f>IF('DORC build-up'!F124=0,"",'DORC build-up'!F124)</f>
        <v>Burakin to Beacon</v>
      </c>
      <c r="G124" s="186">
        <f>'DORC build-up'!H124</f>
        <v>72.692000000000007</v>
      </c>
      <c r="J124" s="3"/>
      <c r="K124" s="3"/>
      <c r="L124" s="3"/>
      <c r="M124" s="3"/>
      <c r="N124" s="3"/>
      <c r="O124" s="3"/>
      <c r="P124" s="215">
        <v>12621536.74501403</v>
      </c>
    </row>
    <row r="125" spans="1:16" ht="13.9" x14ac:dyDescent="0.4">
      <c r="A125" s="12">
        <f>'DORC build-up'!A125</f>
        <v>113</v>
      </c>
      <c r="B125" s="12" t="str">
        <f>'DORC build-up'!B125</f>
        <v>MR</v>
      </c>
      <c r="C125" s="12">
        <f>'DORC build-up'!C125</f>
        <v>38</v>
      </c>
      <c r="D125" s="12" t="str">
        <f>'DORC build-up'!D125</f>
        <v>NG</v>
      </c>
      <c r="E125" t="str">
        <f>IF('DORC build-up'!E125=0,"",'DORC build-up'!E125)</f>
        <v>NG track between Millendon Junction and Geraldton</v>
      </c>
      <c r="F125" t="str">
        <f>IF('DORC build-up'!F125=0,"",'DORC build-up'!F125)</f>
        <v>Millendon Junction to Watheroo</v>
      </c>
      <c r="G125" s="186">
        <f>'DORC build-up'!H125</f>
        <v>185.91370000000001</v>
      </c>
      <c r="J125" s="3"/>
      <c r="K125" s="3"/>
      <c r="L125" s="3"/>
      <c r="M125" s="3"/>
      <c r="N125" s="3"/>
      <c r="O125" s="3"/>
      <c r="P125" s="215">
        <v>32582618.227575053</v>
      </c>
    </row>
    <row r="126" spans="1:16" ht="13.9" x14ac:dyDescent="0.4">
      <c r="A126" s="12">
        <f>'DORC build-up'!A126</f>
        <v>114</v>
      </c>
      <c r="B126" s="12" t="str">
        <f>'DORC build-up'!B126</f>
        <v>MR</v>
      </c>
      <c r="C126" s="12">
        <f>'DORC build-up'!C126</f>
        <v>38</v>
      </c>
      <c r="D126" s="12" t="str">
        <f>'DORC build-up'!D126</f>
        <v>NG</v>
      </c>
      <c r="E126" t="str">
        <f>IF('DORC build-up'!E126=0,"",'DORC build-up'!E126)</f>
        <v/>
      </c>
      <c r="F126" t="str">
        <f>IF('DORC build-up'!F126=0,"",'DORC build-up'!F126)</f>
        <v>Watheroo to Marchagee</v>
      </c>
      <c r="G126" s="186">
        <f>'DORC build-up'!H126</f>
        <v>28.510999999999999</v>
      </c>
      <c r="J126" s="3"/>
      <c r="K126" s="3"/>
      <c r="L126" s="3"/>
      <c r="M126" s="3"/>
      <c r="N126" s="3"/>
      <c r="O126" s="3"/>
      <c r="P126" s="215">
        <v>4336877.7555815484</v>
      </c>
    </row>
    <row r="127" spans="1:16" ht="13.9" x14ac:dyDescent="0.4">
      <c r="A127" s="12">
        <f>'DORC build-up'!A127</f>
        <v>115</v>
      </c>
      <c r="B127" s="12" t="str">
        <f>'DORC build-up'!B127</f>
        <v>MR</v>
      </c>
      <c r="C127" s="12">
        <f>'DORC build-up'!C127</f>
        <v>38</v>
      </c>
      <c r="D127" s="12" t="str">
        <f>'DORC build-up'!D127</f>
        <v>NG</v>
      </c>
      <c r="E127" t="str">
        <f>IF('DORC build-up'!E127=0,"",'DORC build-up'!E127)</f>
        <v/>
      </c>
      <c r="F127" t="str">
        <f>IF('DORC build-up'!F127=0,"",'DORC build-up'!F127)</f>
        <v>Marchagee to Dongara</v>
      </c>
      <c r="G127" s="186">
        <f>'DORC build-up'!H127</f>
        <v>180.58799999999999</v>
      </c>
      <c r="J127" s="3"/>
      <c r="K127" s="3"/>
      <c r="L127" s="3"/>
      <c r="M127" s="3"/>
      <c r="N127" s="3"/>
      <c r="O127" s="3"/>
      <c r="P127" s="215">
        <v>27542546.670829881</v>
      </c>
    </row>
    <row r="128" spans="1:16" ht="13.9" x14ac:dyDescent="0.4">
      <c r="A128" s="12">
        <f>'DORC build-up'!A128</f>
        <v>116</v>
      </c>
      <c r="B128" s="12" t="str">
        <f>'DORC build-up'!B128</f>
        <v>MR</v>
      </c>
      <c r="C128" s="12">
        <f>'DORC build-up'!C128</f>
        <v>38</v>
      </c>
      <c r="D128" s="12" t="str">
        <f>'DORC build-up'!D128</f>
        <v>NG</v>
      </c>
      <c r="E128" t="str">
        <f>IF('DORC build-up'!E128=0,"",'DORC build-up'!E128)</f>
        <v/>
      </c>
      <c r="F128" t="str">
        <f>IF('DORC build-up'!F128=0,"",'DORC build-up'!F128)</f>
        <v>Dongara to Narngulu</v>
      </c>
      <c r="G128" s="186">
        <f>'DORC build-up'!H128</f>
        <v>60.192</v>
      </c>
      <c r="J128" s="3"/>
      <c r="K128" s="3"/>
      <c r="L128" s="3"/>
      <c r="M128" s="3"/>
      <c r="N128" s="3"/>
      <c r="O128" s="3"/>
      <c r="P128" s="215">
        <v>10162353.114995593</v>
      </c>
    </row>
    <row r="129" spans="1:16" ht="13.9" x14ac:dyDescent="0.4">
      <c r="A129" s="12">
        <f>'DORC build-up'!A129</f>
        <v>117</v>
      </c>
      <c r="B129" s="12" t="str">
        <f>'DORC build-up'!B129</f>
        <v>MR</v>
      </c>
      <c r="C129" s="12">
        <f>'DORC build-up'!C129</f>
        <v>38</v>
      </c>
      <c r="D129" s="12" t="str">
        <f>'DORC build-up'!D129</f>
        <v>NG</v>
      </c>
      <c r="E129" t="str">
        <f>IF('DORC build-up'!E129=0,"",'DORC build-up'!E129)</f>
        <v/>
      </c>
      <c r="F129" t="str">
        <f>IF('DORC build-up'!F129=0,"",'DORC build-up'!F129)</f>
        <v>Narngulu to Geraldton</v>
      </c>
      <c r="G129" s="186">
        <f>'DORC build-up'!H129</f>
        <v>19.681000000000001</v>
      </c>
      <c r="J129" s="3"/>
      <c r="K129" s="3"/>
      <c r="L129" s="3"/>
      <c r="M129" s="3"/>
      <c r="N129" s="3"/>
      <c r="O129" s="3"/>
      <c r="P129" s="215">
        <v>78089886.634763703</v>
      </c>
    </row>
    <row r="130" spans="1:16" ht="13.9" x14ac:dyDescent="0.4">
      <c r="A130" s="12">
        <f>'DORC build-up'!A130</f>
        <v>118</v>
      </c>
      <c r="B130" s="12" t="str">
        <f>'DORC build-up'!B130</f>
        <v>MR</v>
      </c>
      <c r="C130" s="12">
        <f>'DORC build-up'!C130</f>
        <v>39</v>
      </c>
      <c r="D130" s="12" t="str">
        <f>'DORC build-up'!D130</f>
        <v>NG</v>
      </c>
      <c r="E130" t="str">
        <f>IF('DORC build-up'!E130=0,"",'DORC build-up'!E130)</f>
        <v>NG track between Dongara and Eneabba South</v>
      </c>
      <c r="F130" t="str">
        <f>IF('DORC build-up'!F130=0,"",'DORC build-up'!F130)</f>
        <v>Dongara to Eneabba South</v>
      </c>
      <c r="G130" s="186">
        <f>'DORC build-up'!H130</f>
        <v>94.382999999999996</v>
      </c>
      <c r="J130" s="3"/>
      <c r="K130" s="3"/>
      <c r="L130" s="3"/>
      <c r="M130" s="3"/>
      <c r="N130" s="3"/>
      <c r="O130" s="3"/>
      <c r="P130" s="215">
        <v>12185934.213064855</v>
      </c>
    </row>
    <row r="131" spans="1:16" ht="13.9" x14ac:dyDescent="0.4">
      <c r="A131" s="12">
        <f>'DORC build-up'!A131</f>
        <v>119</v>
      </c>
      <c r="B131" s="12" t="str">
        <f>'DORC build-up'!B131</f>
        <v>Midwest</v>
      </c>
      <c r="C131" s="12">
        <f>'DORC build-up'!C131</f>
        <v>40</v>
      </c>
      <c r="D131" s="12" t="str">
        <f>'DORC build-up'!D131</f>
        <v>NG</v>
      </c>
      <c r="E131" t="str">
        <f>IF('DORC build-up'!E131=0,"",'DORC build-up'!E131)</f>
        <v>NG track between Narngulu and Maya</v>
      </c>
      <c r="F131" t="str">
        <f>IF('DORC build-up'!F131=0,"",'DORC build-up'!F131)</f>
        <v>Narngulu to Narngulu East</v>
      </c>
      <c r="G131" s="186">
        <f>'DORC build-up'!H131</f>
        <v>2.7759999999999998</v>
      </c>
      <c r="J131" s="3"/>
      <c r="K131" s="3"/>
      <c r="L131" s="3"/>
      <c r="M131" s="3"/>
      <c r="N131" s="3"/>
      <c r="O131" s="3"/>
      <c r="P131" s="215">
        <v>15781730.711602356</v>
      </c>
    </row>
    <row r="132" spans="1:16" ht="13.9" x14ac:dyDescent="0.4">
      <c r="A132" s="12">
        <f>'DORC build-up'!A132</f>
        <v>120</v>
      </c>
      <c r="B132" s="12" t="str">
        <f>'DORC build-up'!B132</f>
        <v>Midwest</v>
      </c>
      <c r="C132" s="12">
        <f>'DORC build-up'!C132</f>
        <v>40</v>
      </c>
      <c r="D132" s="12" t="str">
        <f>'DORC build-up'!D132</f>
        <v>NG</v>
      </c>
      <c r="E132" t="str">
        <f>IF('DORC build-up'!E132=0,"",'DORC build-up'!E132)</f>
        <v/>
      </c>
      <c r="F132" t="str">
        <f>IF('DORC build-up'!F132=0,"",'DORC build-up'!F132)</f>
        <v>Narngulu East to Mullewa</v>
      </c>
      <c r="G132" s="186">
        <f>'DORC build-up'!H132</f>
        <v>101.639</v>
      </c>
      <c r="J132" s="3"/>
      <c r="K132" s="3"/>
      <c r="L132" s="3"/>
      <c r="M132" s="3"/>
      <c r="N132" s="3"/>
      <c r="O132" s="3"/>
      <c r="P132" s="215">
        <v>347182930.08065343</v>
      </c>
    </row>
    <row r="133" spans="1:16" ht="13.9" x14ac:dyDescent="0.4">
      <c r="A133" s="12">
        <f>'DORC build-up'!A133</f>
        <v>121</v>
      </c>
      <c r="B133" s="12" t="str">
        <f>'DORC build-up'!B133</f>
        <v>Midwest</v>
      </c>
      <c r="C133" s="12">
        <f>'DORC build-up'!C133</f>
        <v>40</v>
      </c>
      <c r="D133" s="12" t="str">
        <f>'DORC build-up'!D133</f>
        <v>NG</v>
      </c>
      <c r="E133" t="str">
        <f>IF('DORC build-up'!E133=0,"",'DORC build-up'!E133)</f>
        <v/>
      </c>
      <c r="F133" t="str">
        <f>IF('DORC build-up'!F133=0,"",'DORC build-up'!F133)</f>
        <v>Mullewa to Tilley Junction</v>
      </c>
      <c r="G133" s="186">
        <f>'DORC build-up'!H133</f>
        <v>98.106999999999999</v>
      </c>
      <c r="J133" s="3"/>
      <c r="K133" s="3"/>
      <c r="L133" s="3"/>
      <c r="M133" s="3"/>
      <c r="N133" s="3"/>
      <c r="O133" s="3"/>
      <c r="P133" s="215">
        <v>258968874.35599226</v>
      </c>
    </row>
    <row r="134" spans="1:16" ht="13.9" x14ac:dyDescent="0.4">
      <c r="A134" s="12">
        <f>'DORC build-up'!A134</f>
        <v>122</v>
      </c>
      <c r="B134" s="12" t="str">
        <f>'DORC build-up'!B134</f>
        <v>Midwest</v>
      </c>
      <c r="C134" s="12">
        <f>'DORC build-up'!C134</f>
        <v>40</v>
      </c>
      <c r="D134" s="12" t="str">
        <f>'DORC build-up'!D134</f>
        <v>NG</v>
      </c>
      <c r="E134" t="str">
        <f>IF('DORC build-up'!E134=0,"",'DORC build-up'!E134)</f>
        <v/>
      </c>
      <c r="F134" t="str">
        <f>IF('DORC build-up'!F134=0,"",'DORC build-up'!F134)</f>
        <v>Tilley Junction to Tilley</v>
      </c>
      <c r="G134" s="186">
        <f>'DORC build-up'!H134</f>
        <v>3.6480000000000001</v>
      </c>
      <c r="J134" s="3"/>
      <c r="K134" s="3"/>
      <c r="L134" s="3"/>
      <c r="M134" s="3"/>
      <c r="N134" s="3"/>
      <c r="O134" s="3"/>
      <c r="P134" s="215">
        <v>473688.18268627237</v>
      </c>
    </row>
    <row r="135" spans="1:16" ht="13.9" x14ac:dyDescent="0.4">
      <c r="A135" s="12">
        <f>'DORC build-up'!A135</f>
        <v>123</v>
      </c>
      <c r="B135" s="12" t="str">
        <f>'DORC build-up'!B135</f>
        <v>Midwest</v>
      </c>
      <c r="C135" s="12">
        <f>'DORC build-up'!C135</f>
        <v>40</v>
      </c>
      <c r="D135" s="12" t="str">
        <f>'DORC build-up'!D135</f>
        <v>NG</v>
      </c>
      <c r="E135" t="str">
        <f>IF('DORC build-up'!E135=0,"",'DORC build-up'!E135)</f>
        <v/>
      </c>
      <c r="F135" t="str">
        <f>IF('DORC build-up'!F135=0,"",'DORC build-up'!F135)</f>
        <v>Tilley to Morawa</v>
      </c>
      <c r="G135" s="186">
        <f>'DORC build-up'!H135</f>
        <v>3.0078999999999998</v>
      </c>
      <c r="J135" s="3"/>
      <c r="K135" s="3"/>
      <c r="L135" s="3"/>
      <c r="M135" s="3"/>
      <c r="N135" s="3"/>
      <c r="O135" s="3"/>
      <c r="P135" s="215">
        <v>433584.72996714961</v>
      </c>
    </row>
    <row r="136" spans="1:16" ht="13.9" x14ac:dyDescent="0.4">
      <c r="A136" s="12">
        <f>'DORC build-up'!A136</f>
        <v>124</v>
      </c>
      <c r="B136" s="12" t="str">
        <f>'DORC build-up'!B136</f>
        <v>Midwest</v>
      </c>
      <c r="C136" s="12">
        <f>'DORC build-up'!C136</f>
        <v>40</v>
      </c>
      <c r="D136" s="12" t="str">
        <f>'DORC build-up'!D136</f>
        <v>NG</v>
      </c>
      <c r="E136" t="str">
        <f>IF('DORC build-up'!E136=0,"",'DORC build-up'!E136)</f>
        <v/>
      </c>
      <c r="F136" t="str">
        <f>IF('DORC build-up'!F136=0,"",'DORC build-up'!F136)</f>
        <v>Morawa to Perenjori</v>
      </c>
      <c r="G136" s="186">
        <f>'DORC build-up'!H136</f>
        <v>45.048999999999999</v>
      </c>
      <c r="J136" s="3"/>
      <c r="K136" s="3"/>
      <c r="L136" s="3"/>
      <c r="M136" s="3"/>
      <c r="N136" s="3"/>
      <c r="O136" s="3"/>
      <c r="P136" s="215">
        <v>5887115.0666389531</v>
      </c>
    </row>
    <row r="137" spans="1:16" ht="13.9" x14ac:dyDescent="0.4">
      <c r="A137" s="12">
        <f>'DORC build-up'!A137</f>
        <v>125</v>
      </c>
      <c r="B137" s="12" t="str">
        <f>'DORC build-up'!B137</f>
        <v>Midwest</v>
      </c>
      <c r="C137" s="12">
        <f>'DORC build-up'!C137</f>
        <v>40</v>
      </c>
      <c r="D137" s="12" t="str">
        <f>'DORC build-up'!D137</f>
        <v>NG</v>
      </c>
      <c r="E137" t="str">
        <f>IF('DORC build-up'!E137=0,"",'DORC build-up'!E137)</f>
        <v/>
      </c>
      <c r="F137" t="str">
        <f>IF('DORC build-up'!F137=0,"",'DORC build-up'!F137)</f>
        <v>Perenjori to Maya</v>
      </c>
      <c r="G137" s="186">
        <f>'DORC build-up'!H137</f>
        <v>54.497999999999998</v>
      </c>
      <c r="J137" s="3"/>
      <c r="K137" s="3"/>
      <c r="L137" s="3"/>
      <c r="M137" s="3"/>
      <c r="N137" s="3"/>
      <c r="O137" s="3"/>
      <c r="P137" s="215">
        <v>7036320.5528920293</v>
      </c>
    </row>
    <row r="138" spans="1:16" ht="13.9" x14ac:dyDescent="0.4">
      <c r="A138" s="12">
        <f>'DORC build-up'!A138</f>
        <v>126</v>
      </c>
      <c r="B138" s="12" t="str">
        <f>'DORC build-up'!B138</f>
        <v>Central</v>
      </c>
      <c r="C138" s="12">
        <f>'DORC build-up'!C138</f>
        <v>41</v>
      </c>
      <c r="D138" s="12" t="str">
        <f>'DORC build-up'!D138</f>
        <v>NG</v>
      </c>
      <c r="E138" t="str">
        <f>IF('DORC build-up'!E138=0,"",'DORC build-up'!E138)</f>
        <v>NG track between Toodyay West to Miling</v>
      </c>
      <c r="F138" t="str">
        <f>IF('DORC build-up'!F138=0,"",'DORC build-up'!F138)</f>
        <v>Toodyay West to Miling</v>
      </c>
      <c r="G138" s="186">
        <f>'DORC build-up'!H138</f>
        <v>136.23099999999999</v>
      </c>
      <c r="J138" s="3"/>
      <c r="K138" s="3"/>
      <c r="L138" s="3"/>
      <c r="M138" s="3"/>
      <c r="N138" s="3"/>
      <c r="O138" s="3"/>
      <c r="P138" s="215">
        <v>29443753.076259784</v>
      </c>
    </row>
    <row r="139" spans="1:16" ht="13.9" x14ac:dyDescent="0.4">
      <c r="A139" s="12">
        <f>'DORC build-up'!A139</f>
        <v>127</v>
      </c>
      <c r="B139" s="12" t="str">
        <f>'DORC build-up'!B139</f>
        <v>CBH Sidings NG</v>
      </c>
      <c r="C139" s="12">
        <f>'DORC build-up'!C139</f>
        <v>42</v>
      </c>
      <c r="D139" s="12" t="str">
        <f>'DORC build-up'!D139</f>
        <v>NG</v>
      </c>
      <c r="E139" t="str">
        <f>IF('DORC build-up'!E139=0,"",'DORC build-up'!E139)</f>
        <v>NG tracks servicing CBH on the NG network</v>
      </c>
      <c r="F139" t="str">
        <f>IF('DORC build-up'!F139=0,"",'DORC build-up'!F139)</f>
        <v>Arrino</v>
      </c>
      <c r="G139" s="186">
        <f>'DORC build-up'!H139</f>
        <v>0.64300000000000002</v>
      </c>
      <c r="J139" s="3"/>
      <c r="K139" s="3"/>
      <c r="L139" s="3"/>
      <c r="M139" s="3"/>
      <c r="N139" s="3"/>
      <c r="O139" s="3"/>
      <c r="P139" s="215">
        <v>83018.718402685889</v>
      </c>
    </row>
    <row r="140" spans="1:16" ht="13.9" x14ac:dyDescent="0.4">
      <c r="A140" s="12">
        <f>'DORC build-up'!A140</f>
        <v>128</v>
      </c>
      <c r="B140" s="12" t="str">
        <f>'DORC build-up'!B140</f>
        <v>CBH Sidings NG</v>
      </c>
      <c r="C140" s="12">
        <f>'DORC build-up'!C140</f>
        <v>42</v>
      </c>
      <c r="D140" s="12" t="str">
        <f>'DORC build-up'!D140</f>
        <v>NG</v>
      </c>
      <c r="E140" t="str">
        <f>IF('DORC build-up'!E140=0,"",'DORC build-up'!E140)</f>
        <v/>
      </c>
      <c r="F140" t="str">
        <f>IF('DORC build-up'!F140=0,"",'DORC build-up'!F140)</f>
        <v>Avon Yard</v>
      </c>
      <c r="G140" s="186">
        <f>'DORC build-up'!H140</f>
        <v>5.5979999999999999</v>
      </c>
      <c r="J140" s="3"/>
      <c r="K140" s="3"/>
      <c r="L140" s="3"/>
      <c r="M140" s="3"/>
      <c r="N140" s="3"/>
      <c r="O140" s="3"/>
      <c r="P140" s="215">
        <v>722766.38509834465</v>
      </c>
    </row>
    <row r="141" spans="1:16" ht="13.9" x14ac:dyDescent="0.4">
      <c r="A141" s="12">
        <f>'DORC build-up'!A141</f>
        <v>129</v>
      </c>
      <c r="B141" s="12" t="str">
        <f>'DORC build-up'!B141</f>
        <v>CBH Sidings NG</v>
      </c>
      <c r="C141" s="12">
        <f>'DORC build-up'!C141</f>
        <v>42</v>
      </c>
      <c r="D141" s="12" t="str">
        <f>'DORC build-up'!D141</f>
        <v>NG</v>
      </c>
      <c r="E141" t="str">
        <f>IF('DORC build-up'!E141=0,"",'DORC build-up'!E141)</f>
        <v/>
      </c>
      <c r="F141" t="str">
        <f>IF('DORC build-up'!F141=0,"",'DORC build-up'!F141)</f>
        <v>Ballaying</v>
      </c>
      <c r="G141" s="186">
        <f>'DORC build-up'!H141</f>
        <v>0.40699999999999997</v>
      </c>
      <c r="J141" s="3"/>
      <c r="K141" s="3"/>
      <c r="L141" s="3"/>
      <c r="M141" s="3"/>
      <c r="N141" s="3"/>
      <c r="O141" s="3"/>
      <c r="P141" s="215">
        <v>52548.395629693863</v>
      </c>
    </row>
    <row r="142" spans="1:16" ht="13.9" x14ac:dyDescent="0.4">
      <c r="A142" s="12">
        <f>'DORC build-up'!A142</f>
        <v>130</v>
      </c>
      <c r="B142" s="12" t="str">
        <f>'DORC build-up'!B142</f>
        <v>CBH Sidings NG</v>
      </c>
      <c r="C142" s="12">
        <f>'DORC build-up'!C142</f>
        <v>42</v>
      </c>
      <c r="D142" s="12" t="str">
        <f>'DORC build-up'!D142</f>
        <v>NG</v>
      </c>
      <c r="E142" t="str">
        <f>IF('DORC build-up'!E142=0,"",'DORC build-up'!E142)</f>
        <v/>
      </c>
      <c r="F142" t="str">
        <f>IF('DORC build-up'!F142=0,"",'DORC build-up'!F142)</f>
        <v>Ballidu</v>
      </c>
      <c r="G142" s="186">
        <f>'DORC build-up'!H142</f>
        <v>1.6579999999999999</v>
      </c>
      <c r="J142" s="3"/>
      <c r="K142" s="3"/>
      <c r="L142" s="3"/>
      <c r="M142" s="3"/>
      <c r="N142" s="3"/>
      <c r="O142" s="3"/>
      <c r="P142" s="215">
        <v>214066.9286339863</v>
      </c>
    </row>
    <row r="143" spans="1:16" ht="13.9" x14ac:dyDescent="0.4">
      <c r="A143" s="12">
        <f>'DORC build-up'!A143</f>
        <v>131</v>
      </c>
      <c r="B143" s="12" t="str">
        <f>'DORC build-up'!B143</f>
        <v>CBH Sidings NG</v>
      </c>
      <c r="C143" s="12">
        <f>'DORC build-up'!C143</f>
        <v>42</v>
      </c>
      <c r="D143" s="12" t="str">
        <f>'DORC build-up'!D143</f>
        <v>NG</v>
      </c>
      <c r="E143" t="str">
        <f>IF('DORC build-up'!E143=0,"",'DORC build-up'!E143)</f>
        <v/>
      </c>
      <c r="F143" t="str">
        <f>IF('DORC build-up'!F143=0,"",'DORC build-up'!F143)</f>
        <v>Beacon</v>
      </c>
      <c r="G143" s="186">
        <f>'DORC build-up'!H143</f>
        <v>1.736</v>
      </c>
      <c r="J143" s="3"/>
      <c r="K143" s="3"/>
      <c r="L143" s="3"/>
      <c r="M143" s="3"/>
      <c r="N143" s="3"/>
      <c r="O143" s="3"/>
      <c r="P143" s="215">
        <v>224137.62853353453</v>
      </c>
    </row>
    <row r="144" spans="1:16" ht="13.9" x14ac:dyDescent="0.4">
      <c r="A144" s="12">
        <f>'DORC build-up'!A144</f>
        <v>132</v>
      </c>
      <c r="B144" s="12" t="str">
        <f>'DORC build-up'!B144</f>
        <v>CBH Sidings NG</v>
      </c>
      <c r="C144" s="12">
        <f>'DORC build-up'!C144</f>
        <v>42</v>
      </c>
      <c r="D144" s="12" t="str">
        <f>'DORC build-up'!D144</f>
        <v>NG</v>
      </c>
      <c r="E144" t="str">
        <f>IF('DORC build-up'!E144=0,"",'DORC build-up'!E144)</f>
        <v/>
      </c>
      <c r="F144" t="str">
        <f>IF('DORC build-up'!F144=0,"",'DORC build-up'!F144)</f>
        <v>Bencubbin</v>
      </c>
      <c r="G144" s="186">
        <f>'DORC build-up'!H144</f>
        <v>1.2150000000000001</v>
      </c>
      <c r="J144" s="3"/>
      <c r="K144" s="3"/>
      <c r="L144" s="3"/>
      <c r="M144" s="3"/>
      <c r="N144" s="3"/>
      <c r="O144" s="3"/>
      <c r="P144" s="215">
        <v>156870.51766603946</v>
      </c>
    </row>
    <row r="145" spans="1:16" ht="13.9" x14ac:dyDescent="0.4">
      <c r="A145" s="12">
        <f>'DORC build-up'!A145</f>
        <v>133</v>
      </c>
      <c r="B145" s="12" t="str">
        <f>'DORC build-up'!B145</f>
        <v>CBH Sidings NG</v>
      </c>
      <c r="C145" s="12">
        <f>'DORC build-up'!C145</f>
        <v>42</v>
      </c>
      <c r="D145" s="12" t="str">
        <f>'DORC build-up'!D145</f>
        <v>NG</v>
      </c>
      <c r="E145" t="str">
        <f>IF('DORC build-up'!E145=0,"",'DORC build-up'!E145)</f>
        <v/>
      </c>
      <c r="F145" t="str">
        <f>IF('DORC build-up'!F145=0,"",'DORC build-up'!F145)</f>
        <v>Beverley</v>
      </c>
      <c r="G145" s="186">
        <f>'DORC build-up'!H145</f>
        <v>0.5</v>
      </c>
      <c r="J145" s="3"/>
      <c r="K145" s="3"/>
      <c r="L145" s="3"/>
      <c r="M145" s="3"/>
      <c r="N145" s="3"/>
      <c r="O145" s="3"/>
      <c r="P145" s="215">
        <v>64555.768586847502</v>
      </c>
    </row>
    <row r="146" spans="1:16" ht="13.9" x14ac:dyDescent="0.4">
      <c r="A146" s="12">
        <f>'DORC build-up'!A146</f>
        <v>134</v>
      </c>
      <c r="B146" s="12" t="str">
        <f>'DORC build-up'!B146</f>
        <v>CBH Sidings NG</v>
      </c>
      <c r="C146" s="12">
        <f>'DORC build-up'!C146</f>
        <v>42</v>
      </c>
      <c r="D146" s="12" t="str">
        <f>'DORC build-up'!D146</f>
        <v>NG</v>
      </c>
      <c r="E146" t="str">
        <f>IF('DORC build-up'!E146=0,"",'DORC build-up'!E146)</f>
        <v/>
      </c>
      <c r="F146" t="str">
        <f>IF('DORC build-up'!F146=0,"",'DORC build-up'!F146)</f>
        <v>Bindi Bindi</v>
      </c>
      <c r="G146" s="186">
        <f>'DORC build-up'!H146</f>
        <v>0.67100000000000004</v>
      </c>
      <c r="J146" s="3"/>
      <c r="K146" s="3"/>
      <c r="L146" s="3"/>
      <c r="M146" s="3"/>
      <c r="N146" s="3"/>
      <c r="O146" s="3"/>
      <c r="P146" s="215">
        <v>86633.841443549361</v>
      </c>
    </row>
    <row r="147" spans="1:16" ht="13.9" x14ac:dyDescent="0.4">
      <c r="A147" s="12">
        <f>'DORC build-up'!A147</f>
        <v>135</v>
      </c>
      <c r="B147" s="12" t="str">
        <f>'DORC build-up'!B147</f>
        <v>CBH Sidings NG</v>
      </c>
      <c r="C147" s="12">
        <f>'DORC build-up'!C147</f>
        <v>42</v>
      </c>
      <c r="D147" s="12" t="str">
        <f>'DORC build-up'!D147</f>
        <v>NG</v>
      </c>
      <c r="E147" t="str">
        <f>IF('DORC build-up'!E147=0,"",'DORC build-up'!E147)</f>
        <v/>
      </c>
      <c r="F147" t="str">
        <f>IF('DORC build-up'!F147=0,"",'DORC build-up'!F147)</f>
        <v>Bolgart</v>
      </c>
      <c r="G147" s="186">
        <f>'DORC build-up'!H147</f>
        <v>0.61399999999999999</v>
      </c>
      <c r="J147" s="3"/>
      <c r="K147" s="3"/>
      <c r="L147" s="3"/>
      <c r="M147" s="3"/>
      <c r="N147" s="3"/>
      <c r="O147" s="3"/>
      <c r="P147" s="215">
        <v>79274.483824648734</v>
      </c>
    </row>
    <row r="148" spans="1:16" ht="13.9" x14ac:dyDescent="0.4">
      <c r="A148" s="12">
        <f>'DORC build-up'!A148</f>
        <v>136</v>
      </c>
      <c r="B148" s="12" t="str">
        <f>'DORC build-up'!B148</f>
        <v>CBH Sidings NG</v>
      </c>
      <c r="C148" s="12">
        <f>'DORC build-up'!C148</f>
        <v>42</v>
      </c>
      <c r="D148" s="12" t="str">
        <f>'DORC build-up'!D148</f>
        <v>NG</v>
      </c>
      <c r="E148" t="str">
        <f>IF('DORC build-up'!E148=0,"",'DORC build-up'!E148)</f>
        <v/>
      </c>
      <c r="F148" t="str">
        <f>IF('DORC build-up'!F148=0,"",'DORC build-up'!F148)</f>
        <v>Bowgada</v>
      </c>
      <c r="G148" s="186">
        <f>'DORC build-up'!H148</f>
        <v>0.66700000000000004</v>
      </c>
      <c r="J148" s="3"/>
      <c r="K148" s="3"/>
      <c r="L148" s="3"/>
      <c r="M148" s="3"/>
      <c r="N148" s="3"/>
      <c r="O148" s="3"/>
      <c r="P148" s="215">
        <v>86117.395294854578</v>
      </c>
    </row>
    <row r="149" spans="1:16" ht="13.9" x14ac:dyDescent="0.4">
      <c r="A149" s="12">
        <f>'DORC build-up'!A149</f>
        <v>137</v>
      </c>
      <c r="B149" s="12" t="str">
        <f>'DORC build-up'!B149</f>
        <v>CBH Sidings NG</v>
      </c>
      <c r="C149" s="12">
        <f>'DORC build-up'!C149</f>
        <v>42</v>
      </c>
      <c r="D149" s="12" t="str">
        <f>'DORC build-up'!D149</f>
        <v>NG</v>
      </c>
      <c r="E149" t="str">
        <f>IF('DORC build-up'!E149=0,"",'DORC build-up'!E149)</f>
        <v/>
      </c>
      <c r="F149" t="str">
        <f>IF('DORC build-up'!F149=0,"",'DORC build-up'!F149)</f>
        <v>Brookton</v>
      </c>
      <c r="G149" s="186">
        <f>'DORC build-up'!H149</f>
        <v>2.5450599999999999</v>
      </c>
      <c r="J149" s="3"/>
      <c r="K149" s="3"/>
      <c r="L149" s="3"/>
      <c r="M149" s="3"/>
      <c r="N149" s="3"/>
      <c r="O149" s="3"/>
      <c r="P149" s="215">
        <v>328596.60879928421</v>
      </c>
    </row>
    <row r="150" spans="1:16" ht="13.9" x14ac:dyDescent="0.4">
      <c r="A150" s="12">
        <f>'DORC build-up'!A150</f>
        <v>138</v>
      </c>
      <c r="B150" s="12" t="str">
        <f>'DORC build-up'!B150</f>
        <v>CBH Sidings NG</v>
      </c>
      <c r="C150" s="12">
        <f>'DORC build-up'!C150</f>
        <v>42</v>
      </c>
      <c r="D150" s="12" t="str">
        <f>'DORC build-up'!D150</f>
        <v>NG</v>
      </c>
      <c r="E150" t="str">
        <f>IF('DORC build-up'!E150=0,"",'DORC build-up'!E150)</f>
        <v/>
      </c>
      <c r="F150" t="str">
        <f>IF('DORC build-up'!F150=0,"",'DORC build-up'!F150)</f>
        <v>Broomehill</v>
      </c>
      <c r="G150" s="186">
        <f>'DORC build-up'!H150</f>
        <v>1.319</v>
      </c>
      <c r="J150" s="3"/>
      <c r="K150" s="3"/>
      <c r="L150" s="3"/>
      <c r="M150" s="3"/>
      <c r="N150" s="3"/>
      <c r="O150" s="3"/>
      <c r="P150" s="215">
        <v>170298.1175321037</v>
      </c>
    </row>
    <row r="151" spans="1:16" ht="13.9" x14ac:dyDescent="0.4">
      <c r="A151" s="12">
        <f>'DORC build-up'!A151</f>
        <v>139</v>
      </c>
      <c r="B151" s="12" t="str">
        <f>'DORC build-up'!B151</f>
        <v>CBH Sidings NG</v>
      </c>
      <c r="C151" s="12">
        <f>'DORC build-up'!C151</f>
        <v>42</v>
      </c>
      <c r="D151" s="12" t="str">
        <f>'DORC build-up'!D151</f>
        <v>NG</v>
      </c>
      <c r="E151" t="str">
        <f>IF('DORC build-up'!E151=0,"",'DORC build-up'!E151)</f>
        <v/>
      </c>
      <c r="F151" t="str">
        <f>IF('DORC build-up'!F151=0,"",'DORC build-up'!F151)</f>
        <v>Buniche</v>
      </c>
      <c r="G151" s="186">
        <f>'DORC build-up'!H151</f>
        <v>0.83199999999999996</v>
      </c>
      <c r="J151" s="3"/>
      <c r="K151" s="3"/>
      <c r="L151" s="3"/>
      <c r="M151" s="3"/>
      <c r="N151" s="3"/>
      <c r="O151" s="3"/>
      <c r="P151" s="215">
        <v>107420.79892851424</v>
      </c>
    </row>
    <row r="152" spans="1:16" ht="13.9" x14ac:dyDescent="0.4">
      <c r="A152" s="12">
        <f>'DORC build-up'!A152</f>
        <v>140</v>
      </c>
      <c r="B152" s="12" t="str">
        <f>'DORC build-up'!B152</f>
        <v>CBH Sidings NG</v>
      </c>
      <c r="C152" s="12">
        <f>'DORC build-up'!C152</f>
        <v>42</v>
      </c>
      <c r="D152" s="12" t="str">
        <f>'DORC build-up'!D152</f>
        <v>NG</v>
      </c>
      <c r="E152" t="str">
        <f>IF('DORC build-up'!E152=0,"",'DORC build-up'!E152)</f>
        <v/>
      </c>
      <c r="F152" t="str">
        <f>IF('DORC build-up'!F152=0,"",'DORC build-up'!F152)</f>
        <v>Bunjil</v>
      </c>
      <c r="G152" s="186">
        <f>'DORC build-up'!H152</f>
        <v>0.84499999999999997</v>
      </c>
      <c r="J152" s="3"/>
      <c r="K152" s="3"/>
      <c r="L152" s="3"/>
      <c r="M152" s="3"/>
      <c r="N152" s="3"/>
      <c r="O152" s="3"/>
      <c r="P152" s="215">
        <v>109099.24891177227</v>
      </c>
    </row>
    <row r="153" spans="1:16" ht="13.9" x14ac:dyDescent="0.4">
      <c r="A153" s="12">
        <f>'DORC build-up'!A153</f>
        <v>141</v>
      </c>
      <c r="B153" s="12" t="str">
        <f>'DORC build-up'!B153</f>
        <v>CBH Sidings NG</v>
      </c>
      <c r="C153" s="12">
        <f>'DORC build-up'!C153</f>
        <v>42</v>
      </c>
      <c r="D153" s="12" t="str">
        <f>'DORC build-up'!D153</f>
        <v>NG</v>
      </c>
      <c r="E153" t="str">
        <f>IF('DORC build-up'!E153=0,"",'DORC build-up'!E153)</f>
        <v/>
      </c>
      <c r="F153" t="str">
        <f>IF('DORC build-up'!F153=0,"",'DORC build-up'!F153)</f>
        <v>Cadoux</v>
      </c>
      <c r="G153" s="186">
        <f>'DORC build-up'!H153</f>
        <v>0.86599999999999999</v>
      </c>
      <c r="J153" s="3"/>
      <c r="K153" s="3"/>
      <c r="L153" s="3"/>
      <c r="M153" s="3"/>
      <c r="N153" s="3"/>
      <c r="O153" s="3"/>
      <c r="P153" s="215">
        <v>111810.59119241989</v>
      </c>
    </row>
    <row r="154" spans="1:16" ht="13.9" x14ac:dyDescent="0.4">
      <c r="A154" s="12">
        <f>'DORC build-up'!A154</f>
        <v>142</v>
      </c>
      <c r="B154" s="12" t="str">
        <f>'DORC build-up'!B154</f>
        <v>CBH Sidings NG</v>
      </c>
      <c r="C154" s="12">
        <f>'DORC build-up'!C154</f>
        <v>42</v>
      </c>
      <c r="D154" s="12" t="str">
        <f>'DORC build-up'!D154</f>
        <v>NG</v>
      </c>
      <c r="E154" t="str">
        <f>IF('DORC build-up'!E154=0,"",'DORC build-up'!E154)</f>
        <v/>
      </c>
      <c r="F154" t="str">
        <f>IF('DORC build-up'!F154=0,"",'DORC build-up'!F154)</f>
        <v>Calingiri</v>
      </c>
      <c r="G154" s="186">
        <f>'DORC build-up'!H154</f>
        <v>0.97399999999999998</v>
      </c>
      <c r="J154" s="3"/>
      <c r="K154" s="3"/>
      <c r="L154" s="3"/>
      <c r="M154" s="3"/>
      <c r="N154" s="3"/>
      <c r="O154" s="3"/>
      <c r="P154" s="215">
        <v>125754.63720717894</v>
      </c>
    </row>
    <row r="155" spans="1:16" ht="13.9" x14ac:dyDescent="0.4">
      <c r="A155" s="12">
        <f>'DORC build-up'!A155</f>
        <v>143</v>
      </c>
      <c r="B155" s="12" t="str">
        <f>'DORC build-up'!B155</f>
        <v>CBH Sidings NG</v>
      </c>
      <c r="C155" s="12">
        <f>'DORC build-up'!C155</f>
        <v>42</v>
      </c>
      <c r="D155" s="12" t="str">
        <f>'DORC build-up'!D155</f>
        <v>NG</v>
      </c>
      <c r="E155" t="str">
        <f>IF('DORC build-up'!E155=0,"",'DORC build-up'!E155)</f>
        <v/>
      </c>
      <c r="F155" t="str">
        <f>IF('DORC build-up'!F155=0,"",'DORC build-up'!F155)</f>
        <v>Canna</v>
      </c>
      <c r="G155" s="186">
        <f>'DORC build-up'!H155</f>
        <v>2.99</v>
      </c>
      <c r="J155" s="3"/>
      <c r="K155" s="3"/>
      <c r="L155" s="3"/>
      <c r="M155" s="3"/>
      <c r="N155" s="3"/>
      <c r="O155" s="3"/>
      <c r="P155" s="215">
        <v>386043.4961493481</v>
      </c>
    </row>
    <row r="156" spans="1:16" ht="13.9" x14ac:dyDescent="0.4">
      <c r="A156" s="12">
        <f>'DORC build-up'!A156</f>
        <v>144</v>
      </c>
      <c r="B156" s="12" t="str">
        <f>'DORC build-up'!B156</f>
        <v>CBH Sidings NG</v>
      </c>
      <c r="C156" s="12">
        <f>'DORC build-up'!C156</f>
        <v>42</v>
      </c>
      <c r="D156" s="12" t="str">
        <f>'DORC build-up'!D156</f>
        <v>NG</v>
      </c>
      <c r="E156" t="str">
        <f>IF('DORC build-up'!E156=0,"",'DORC build-up'!E156)</f>
        <v/>
      </c>
      <c r="F156" t="str">
        <f>IF('DORC build-up'!F156=0,"",'DORC build-up'!F156)</f>
        <v>Carnamah</v>
      </c>
      <c r="G156" s="186">
        <f>'DORC build-up'!H156</f>
        <v>1.05</v>
      </c>
      <c r="J156" s="3"/>
      <c r="K156" s="3"/>
      <c r="L156" s="3"/>
      <c r="M156" s="3"/>
      <c r="N156" s="3"/>
      <c r="O156" s="3"/>
      <c r="P156" s="215">
        <v>135567.11403237976</v>
      </c>
    </row>
    <row r="157" spans="1:16" ht="13.9" x14ac:dyDescent="0.4">
      <c r="A157" s="12">
        <f>'DORC build-up'!A157</f>
        <v>145</v>
      </c>
      <c r="B157" s="12" t="str">
        <f>'DORC build-up'!B157</f>
        <v>CBH Sidings NG</v>
      </c>
      <c r="C157" s="12">
        <f>'DORC build-up'!C157</f>
        <v>42</v>
      </c>
      <c r="D157" s="12" t="str">
        <f>'DORC build-up'!D157</f>
        <v>NG</v>
      </c>
      <c r="E157" t="str">
        <f>IF('DORC build-up'!E157=0,"",'DORC build-up'!E157)</f>
        <v/>
      </c>
      <c r="F157" t="str">
        <f>IF('DORC build-up'!F157=0,"",'DORC build-up'!F157)</f>
        <v>Cleary</v>
      </c>
      <c r="G157" s="186">
        <f>'DORC build-up'!H157</f>
        <v>0.621</v>
      </c>
      <c r="J157" s="3"/>
      <c r="K157" s="3"/>
      <c r="L157" s="3"/>
      <c r="M157" s="3"/>
      <c r="N157" s="3"/>
      <c r="O157" s="3"/>
      <c r="P157" s="215">
        <v>80178.264584864592</v>
      </c>
    </row>
    <row r="158" spans="1:16" ht="13.9" x14ac:dyDescent="0.4">
      <c r="A158" s="12">
        <f>'DORC build-up'!A158</f>
        <v>146</v>
      </c>
      <c r="B158" s="12" t="str">
        <f>'DORC build-up'!B158</f>
        <v>CBH Sidings NG</v>
      </c>
      <c r="C158" s="12">
        <f>'DORC build-up'!C158</f>
        <v>42</v>
      </c>
      <c r="D158" s="12" t="str">
        <f>'DORC build-up'!D158</f>
        <v>NG</v>
      </c>
      <c r="E158" t="str">
        <f>IF('DORC build-up'!E158=0,"",'DORC build-up'!E158)</f>
        <v/>
      </c>
      <c r="F158" t="str">
        <f>IF('DORC build-up'!F158=0,"",'DORC build-up'!F158)</f>
        <v>Coomberdale</v>
      </c>
      <c r="G158" s="186">
        <f>'DORC build-up'!H158</f>
        <v>0.64300000000000002</v>
      </c>
      <c r="J158" s="3"/>
      <c r="K158" s="3"/>
      <c r="L158" s="3"/>
      <c r="M158" s="3"/>
      <c r="N158" s="3"/>
      <c r="O158" s="3"/>
      <c r="P158" s="215">
        <v>83018.718402685889</v>
      </c>
    </row>
    <row r="159" spans="1:16" ht="13.9" x14ac:dyDescent="0.4">
      <c r="A159" s="12">
        <f>'DORC build-up'!A159</f>
        <v>147</v>
      </c>
      <c r="B159" s="12" t="str">
        <f>'DORC build-up'!B159</f>
        <v>CBH Sidings NG</v>
      </c>
      <c r="C159" s="12">
        <f>'DORC build-up'!C159</f>
        <v>42</v>
      </c>
      <c r="D159" s="12" t="str">
        <f>'DORC build-up'!D159</f>
        <v>NG</v>
      </c>
      <c r="E159" t="str">
        <f>IF('DORC build-up'!E159=0,"",'DORC build-up'!E159)</f>
        <v/>
      </c>
      <c r="F159" t="str">
        <f>IF('DORC build-up'!F159=0,"",'DORC build-up'!F159)</f>
        <v>Coorow</v>
      </c>
      <c r="G159" s="186">
        <f>'DORC build-up'!H159</f>
        <v>1.9470000000000001</v>
      </c>
      <c r="J159" s="3"/>
      <c r="K159" s="3"/>
      <c r="L159" s="3"/>
      <c r="M159" s="3"/>
      <c r="N159" s="3"/>
      <c r="O159" s="3"/>
      <c r="P159" s="215">
        <v>251380.16287718419</v>
      </c>
    </row>
    <row r="160" spans="1:16" ht="13.9" x14ac:dyDescent="0.4">
      <c r="A160" s="12">
        <f>'DORC build-up'!A160</f>
        <v>148</v>
      </c>
      <c r="B160" s="12" t="str">
        <f>'DORC build-up'!B160</f>
        <v>CBH Sidings NG</v>
      </c>
      <c r="C160" s="12">
        <f>'DORC build-up'!C160</f>
        <v>42</v>
      </c>
      <c r="D160" s="12" t="str">
        <f>'DORC build-up'!D160</f>
        <v>NG</v>
      </c>
      <c r="E160" t="str">
        <f>IF('DORC build-up'!E160=0,"",'DORC build-up'!E160)</f>
        <v/>
      </c>
      <c r="F160" t="str">
        <f>IF('DORC build-up'!F160=0,"",'DORC build-up'!F160)</f>
        <v>Cranbrook</v>
      </c>
      <c r="G160" s="186">
        <f>'DORC build-up'!H160</f>
        <v>1.1040000000000001</v>
      </c>
      <c r="J160" s="3"/>
      <c r="K160" s="3"/>
      <c r="L160" s="3"/>
      <c r="M160" s="3"/>
      <c r="N160" s="3"/>
      <c r="O160" s="3"/>
      <c r="P160" s="215">
        <v>142539.13703975931</v>
      </c>
    </row>
    <row r="161" spans="1:16" ht="13.9" x14ac:dyDescent="0.4">
      <c r="A161" s="12">
        <f>'DORC build-up'!A161</f>
        <v>149</v>
      </c>
      <c r="B161" s="12" t="str">
        <f>'DORC build-up'!B161</f>
        <v>CBH Sidings NG</v>
      </c>
      <c r="C161" s="12">
        <f>'DORC build-up'!C161</f>
        <v>42</v>
      </c>
      <c r="D161" s="12" t="str">
        <f>'DORC build-up'!D161</f>
        <v>NG</v>
      </c>
      <c r="E161" t="str">
        <f>IF('DORC build-up'!E161=0,"",'DORC build-up'!E161)</f>
        <v/>
      </c>
      <c r="F161" t="str">
        <f>IF('DORC build-up'!F161=0,"",'DORC build-up'!F161)</f>
        <v>Dowerin</v>
      </c>
      <c r="G161" s="186">
        <f>'DORC build-up'!H161</f>
        <v>0.60599999999999998</v>
      </c>
      <c r="J161" s="3"/>
      <c r="K161" s="3"/>
      <c r="L161" s="3"/>
      <c r="M161" s="3"/>
      <c r="N161" s="3"/>
      <c r="O161" s="3"/>
      <c r="P161" s="215">
        <v>78241.591527259166</v>
      </c>
    </row>
    <row r="162" spans="1:16" ht="13.9" x14ac:dyDescent="0.4">
      <c r="A162" s="12">
        <f>'DORC build-up'!A162</f>
        <v>150</v>
      </c>
      <c r="B162" s="12" t="str">
        <f>'DORC build-up'!B162</f>
        <v>CBH Sidings NG</v>
      </c>
      <c r="C162" s="12">
        <f>'DORC build-up'!C162</f>
        <v>42</v>
      </c>
      <c r="D162" s="12" t="str">
        <f>'DORC build-up'!D162</f>
        <v>NG</v>
      </c>
      <c r="E162" t="str">
        <f>IF('DORC build-up'!E162=0,"",'DORC build-up'!E162)</f>
        <v/>
      </c>
      <c r="F162" t="str">
        <f>IF('DORC build-up'!F162=0,"",'DORC build-up'!F162)</f>
        <v>Dumbleyung</v>
      </c>
      <c r="G162" s="186">
        <f>'DORC build-up'!H162</f>
        <v>0.59399999999999997</v>
      </c>
      <c r="J162" s="3"/>
      <c r="K162" s="3"/>
      <c r="L162" s="3"/>
      <c r="M162" s="3"/>
      <c r="N162" s="3"/>
      <c r="O162" s="3"/>
      <c r="P162" s="215">
        <v>76692.253081174829</v>
      </c>
    </row>
    <row r="163" spans="1:16" ht="13.9" x14ac:dyDescent="0.4">
      <c r="A163" s="12">
        <f>'DORC build-up'!A163</f>
        <v>151</v>
      </c>
      <c r="B163" s="12" t="str">
        <f>'DORC build-up'!B163</f>
        <v>CBH Sidings NG</v>
      </c>
      <c r="C163" s="12">
        <f>'DORC build-up'!C163</f>
        <v>42</v>
      </c>
      <c r="D163" s="12" t="str">
        <f>'DORC build-up'!D163</f>
        <v>NG</v>
      </c>
      <c r="E163" t="str">
        <f>IF('DORC build-up'!E163=0,"",'DORC build-up'!E163)</f>
        <v/>
      </c>
      <c r="F163" t="str">
        <f>IF('DORC build-up'!F163=0,"",'DORC build-up'!F163)</f>
        <v>Ejanding</v>
      </c>
      <c r="G163" s="186">
        <f>'DORC build-up'!H163</f>
        <v>0.53300000000000003</v>
      </c>
      <c r="J163" s="3"/>
      <c r="K163" s="3"/>
      <c r="L163" s="3"/>
      <c r="M163" s="3"/>
      <c r="N163" s="3"/>
      <c r="O163" s="3"/>
      <c r="P163" s="215">
        <v>68816.449313579447</v>
      </c>
    </row>
    <row r="164" spans="1:16" ht="13.9" x14ac:dyDescent="0.4">
      <c r="A164" s="12">
        <f>'DORC build-up'!A164</f>
        <v>152</v>
      </c>
      <c r="B164" s="12" t="str">
        <f>'DORC build-up'!B164</f>
        <v>CBH Sidings NG</v>
      </c>
      <c r="C164" s="12">
        <f>'DORC build-up'!C164</f>
        <v>42</v>
      </c>
      <c r="D164" s="12" t="str">
        <f>'DORC build-up'!D164</f>
        <v>NG</v>
      </c>
      <c r="E164" t="str">
        <f>IF('DORC build-up'!E164=0,"",'DORC build-up'!E164)</f>
        <v/>
      </c>
      <c r="F164" t="str">
        <f>IF('DORC build-up'!F164=0,"",'DORC build-up'!F164)</f>
        <v>Gabbin</v>
      </c>
      <c r="G164" s="186">
        <f>'DORC build-up'!H164</f>
        <v>0.69</v>
      </c>
      <c r="J164" s="3"/>
      <c r="K164" s="3"/>
      <c r="L164" s="3"/>
      <c r="M164" s="3"/>
      <c r="N164" s="3"/>
      <c r="O164" s="3"/>
      <c r="P164" s="215">
        <v>89086.960649849541</v>
      </c>
    </row>
    <row r="165" spans="1:16" ht="13.9" x14ac:dyDescent="0.4">
      <c r="A165" s="12">
        <f>'DORC build-up'!A165</f>
        <v>153</v>
      </c>
      <c r="B165" s="12" t="str">
        <f>'DORC build-up'!B165</f>
        <v>CBH Sidings NG</v>
      </c>
      <c r="C165" s="12">
        <f>'DORC build-up'!C165</f>
        <v>42</v>
      </c>
      <c r="D165" s="12" t="str">
        <f>'DORC build-up'!D165</f>
        <v>NG</v>
      </c>
      <c r="E165" t="str">
        <f>IF('DORC build-up'!E165=0,"",'DORC build-up'!E165)</f>
        <v/>
      </c>
      <c r="F165" t="str">
        <f>IF('DORC build-up'!F165=0,"",'DORC build-up'!F165)</f>
        <v>Goomalling</v>
      </c>
      <c r="G165" s="186">
        <f>'DORC build-up'!H165</f>
        <v>0.66300000000000003</v>
      </c>
      <c r="J165" s="3"/>
      <c r="K165" s="3"/>
      <c r="L165" s="3"/>
      <c r="M165" s="3"/>
      <c r="N165" s="3"/>
      <c r="O165" s="3"/>
      <c r="P165" s="215">
        <v>85600.949146159794</v>
      </c>
    </row>
    <row r="166" spans="1:16" ht="13.9" x14ac:dyDescent="0.4">
      <c r="A166" s="12">
        <f>'DORC build-up'!A166</f>
        <v>154</v>
      </c>
      <c r="B166" s="12" t="str">
        <f>'DORC build-up'!B166</f>
        <v>CBH Sidings NG</v>
      </c>
      <c r="C166" s="12">
        <f>'DORC build-up'!C166</f>
        <v>42</v>
      </c>
      <c r="D166" s="12" t="str">
        <f>'DORC build-up'!D166</f>
        <v>NG</v>
      </c>
      <c r="E166" t="str">
        <f>IF('DORC build-up'!E166=0,"",'DORC build-up'!E166)</f>
        <v/>
      </c>
      <c r="F166" t="str">
        <f>IF('DORC build-up'!F166=0,"",'DORC build-up'!F166)</f>
        <v>Hyden</v>
      </c>
      <c r="G166" s="186">
        <f>'DORC build-up'!H166</f>
        <v>0</v>
      </c>
      <c r="J166" s="3"/>
      <c r="K166" s="3"/>
      <c r="L166" s="3"/>
      <c r="M166" s="3"/>
      <c r="N166" s="3"/>
      <c r="O166" s="3"/>
      <c r="P166" s="215">
        <v>0</v>
      </c>
    </row>
    <row r="167" spans="1:16" ht="13.9" x14ac:dyDescent="0.4">
      <c r="A167" s="12">
        <f>'DORC build-up'!A167</f>
        <v>155</v>
      </c>
      <c r="B167" s="12" t="str">
        <f>'DORC build-up'!B167</f>
        <v>CBH Sidings NG</v>
      </c>
      <c r="C167" s="12">
        <f>'DORC build-up'!C167</f>
        <v>42</v>
      </c>
      <c r="D167" s="12" t="str">
        <f>'DORC build-up'!D167</f>
        <v>NG</v>
      </c>
      <c r="E167" t="str">
        <f>IF('DORC build-up'!E167=0,"",'DORC build-up'!E167)</f>
        <v/>
      </c>
      <c r="F167" t="str">
        <f>IF('DORC build-up'!F167=0,"",'DORC build-up'!F167)</f>
        <v>Jennacubbine</v>
      </c>
      <c r="G167" s="186">
        <f>'DORC build-up'!H167</f>
        <v>0.54</v>
      </c>
      <c r="J167" s="3"/>
      <c r="K167" s="3"/>
      <c r="L167" s="3"/>
      <c r="M167" s="3"/>
      <c r="N167" s="3"/>
      <c r="O167" s="3"/>
      <c r="P167" s="215">
        <v>69720.230073795305</v>
      </c>
    </row>
    <row r="168" spans="1:16" ht="13.9" x14ac:dyDescent="0.4">
      <c r="A168" s="12">
        <f>'DORC build-up'!A168</f>
        <v>156</v>
      </c>
      <c r="B168" s="12" t="str">
        <f>'DORC build-up'!B168</f>
        <v>CBH Sidings NG</v>
      </c>
      <c r="C168" s="12">
        <f>'DORC build-up'!C168</f>
        <v>42</v>
      </c>
      <c r="D168" s="12" t="str">
        <f>'DORC build-up'!D168</f>
        <v>NG</v>
      </c>
      <c r="E168" t="str">
        <f>IF('DORC build-up'!E168=0,"",'DORC build-up'!E168)</f>
        <v/>
      </c>
      <c r="F168" t="str">
        <f>IF('DORC build-up'!F168=0,"",'DORC build-up'!F168)</f>
        <v>Kalannie</v>
      </c>
      <c r="G168" s="186">
        <f>'DORC build-up'!H168</f>
        <v>1.077</v>
      </c>
      <c r="J168" s="3"/>
      <c r="K168" s="3"/>
      <c r="L168" s="3"/>
      <c r="M168" s="3"/>
      <c r="N168" s="3"/>
      <c r="O168" s="3"/>
      <c r="P168" s="215">
        <v>139053.12553606951</v>
      </c>
    </row>
    <row r="169" spans="1:16" ht="13.9" x14ac:dyDescent="0.4">
      <c r="A169" s="12">
        <f>'DORC build-up'!A169</f>
        <v>157</v>
      </c>
      <c r="B169" s="12" t="str">
        <f>'DORC build-up'!B169</f>
        <v>CBH Sidings NG</v>
      </c>
      <c r="C169" s="12">
        <f>'DORC build-up'!C169</f>
        <v>42</v>
      </c>
      <c r="D169" s="12" t="str">
        <f>'DORC build-up'!D169</f>
        <v>NG</v>
      </c>
      <c r="E169" t="str">
        <f>IF('DORC build-up'!E169=0,"",'DORC build-up'!E169)</f>
        <v/>
      </c>
      <c r="F169" t="str">
        <f>IF('DORC build-up'!F169=0,"",'DORC build-up'!F169)</f>
        <v>Karlgarin</v>
      </c>
      <c r="G169" s="186">
        <f>'DORC build-up'!H169</f>
        <v>1.236</v>
      </c>
      <c r="J169" s="3"/>
      <c r="K169" s="3"/>
      <c r="L169" s="3"/>
      <c r="M169" s="3"/>
      <c r="N169" s="3"/>
      <c r="O169" s="3"/>
      <c r="P169" s="215">
        <v>159581.85994668704</v>
      </c>
    </row>
    <row r="170" spans="1:16" ht="13.9" x14ac:dyDescent="0.4">
      <c r="A170" s="12">
        <f>'DORC build-up'!A170</f>
        <v>158</v>
      </c>
      <c r="B170" s="12" t="str">
        <f>'DORC build-up'!B170</f>
        <v>CBH Sidings NG</v>
      </c>
      <c r="C170" s="12">
        <f>'DORC build-up'!C170</f>
        <v>42</v>
      </c>
      <c r="D170" s="12" t="str">
        <f>'DORC build-up'!D170</f>
        <v>NG</v>
      </c>
      <c r="E170" t="str">
        <f>IF('DORC build-up'!E170=0,"",'DORC build-up'!E170)</f>
        <v/>
      </c>
      <c r="F170" t="str">
        <f>IF('DORC build-up'!F170=0,"",'DORC build-up'!F170)</f>
        <v>Katanning</v>
      </c>
      <c r="G170" s="186">
        <f>'DORC build-up'!H170</f>
        <v>1.115</v>
      </c>
      <c r="J170" s="3"/>
      <c r="K170" s="3"/>
      <c r="L170" s="3"/>
      <c r="M170" s="3"/>
      <c r="N170" s="3"/>
      <c r="O170" s="3"/>
      <c r="P170" s="215">
        <v>143959.36394866992</v>
      </c>
    </row>
    <row r="171" spans="1:16" ht="13.9" x14ac:dyDescent="0.4">
      <c r="A171" s="12">
        <f>'DORC build-up'!A171</f>
        <v>159</v>
      </c>
      <c r="B171" s="12" t="str">
        <f>'DORC build-up'!B171</f>
        <v>CBH Sidings NG</v>
      </c>
      <c r="C171" s="12">
        <f>'DORC build-up'!C171</f>
        <v>42</v>
      </c>
      <c r="D171" s="12" t="str">
        <f>'DORC build-up'!D171</f>
        <v>NG</v>
      </c>
      <c r="E171" t="str">
        <f>IF('DORC build-up'!E171=0,"",'DORC build-up'!E171)</f>
        <v/>
      </c>
      <c r="F171" t="str">
        <f>IF('DORC build-up'!F171=0,"",'DORC build-up'!F171)</f>
        <v>Kirwan</v>
      </c>
      <c r="G171" s="186">
        <f>'DORC build-up'!H171</f>
        <v>0.61599999999999999</v>
      </c>
      <c r="J171" s="3"/>
      <c r="K171" s="3"/>
      <c r="L171" s="3"/>
      <c r="M171" s="3"/>
      <c r="N171" s="3"/>
      <c r="O171" s="3"/>
      <c r="P171" s="215">
        <v>79532.706898996126</v>
      </c>
    </row>
    <row r="172" spans="1:16" ht="13.9" x14ac:dyDescent="0.4">
      <c r="A172" s="12">
        <f>'DORC build-up'!A172</f>
        <v>160</v>
      </c>
      <c r="B172" s="12" t="str">
        <f>'DORC build-up'!B172</f>
        <v>CBH Sidings NG</v>
      </c>
      <c r="C172" s="12">
        <f>'DORC build-up'!C172</f>
        <v>42</v>
      </c>
      <c r="D172" s="12" t="str">
        <f>'DORC build-up'!D172</f>
        <v>NG</v>
      </c>
      <c r="E172" t="str">
        <f>IF('DORC build-up'!E172=0,"",'DORC build-up'!E172)</f>
        <v/>
      </c>
      <c r="F172" t="str">
        <f>IF('DORC build-up'!F172=0,"",'DORC build-up'!F172)</f>
        <v>Kondut</v>
      </c>
      <c r="G172" s="186">
        <f>'DORC build-up'!H172</f>
        <v>0.77200000000000002</v>
      </c>
      <c r="J172" s="3"/>
      <c r="K172" s="3"/>
      <c r="L172" s="3"/>
      <c r="M172" s="3"/>
      <c r="N172" s="3"/>
      <c r="O172" s="3"/>
      <c r="P172" s="215">
        <v>99674.106698092553</v>
      </c>
    </row>
    <row r="173" spans="1:16" ht="13.9" x14ac:dyDescent="0.4">
      <c r="A173" s="12">
        <f>'DORC build-up'!A173</f>
        <v>161</v>
      </c>
      <c r="B173" s="12" t="str">
        <f>'DORC build-up'!B173</f>
        <v>CBH Sidings NG</v>
      </c>
      <c r="C173" s="12">
        <f>'DORC build-up'!C173</f>
        <v>42</v>
      </c>
      <c r="D173" s="12" t="str">
        <f>'DORC build-up'!D173</f>
        <v>NG</v>
      </c>
      <c r="E173" t="str">
        <f>IF('DORC build-up'!E173=0,"",'DORC build-up'!E173)</f>
        <v/>
      </c>
      <c r="F173" t="str">
        <f>IF('DORC build-up'!F173=0,"",'DORC build-up'!F173)</f>
        <v>Konnongorring</v>
      </c>
      <c r="G173" s="186">
        <f>'DORC build-up'!H173</f>
        <v>0.90700000000000003</v>
      </c>
      <c r="J173" s="3"/>
      <c r="K173" s="3"/>
      <c r="L173" s="3"/>
      <c r="M173" s="3"/>
      <c r="N173" s="3"/>
      <c r="O173" s="3"/>
      <c r="P173" s="215">
        <v>117104.16421654139</v>
      </c>
    </row>
    <row r="174" spans="1:16" ht="13.9" x14ac:dyDescent="0.4">
      <c r="A174" s="12">
        <f>'DORC build-up'!A174</f>
        <v>162</v>
      </c>
      <c r="B174" s="12" t="str">
        <f>'DORC build-up'!B174</f>
        <v>CBH Sidings NG</v>
      </c>
      <c r="C174" s="12">
        <f>'DORC build-up'!C174</f>
        <v>42</v>
      </c>
      <c r="D174" s="12" t="str">
        <f>'DORC build-up'!D174</f>
        <v>NG</v>
      </c>
      <c r="E174" t="str">
        <f>IF('DORC build-up'!E174=0,"",'DORC build-up'!E174)</f>
        <v/>
      </c>
      <c r="F174" t="str">
        <f>IF('DORC build-up'!F174=0,"",'DORC build-up'!F174)</f>
        <v>Koorda</v>
      </c>
      <c r="G174" s="186">
        <f>'DORC build-up'!H174</f>
        <v>1.2709999999999999</v>
      </c>
      <c r="J174" s="3"/>
      <c r="K174" s="3"/>
      <c r="L174" s="3"/>
      <c r="M174" s="3"/>
      <c r="N174" s="3"/>
      <c r="O174" s="3"/>
      <c r="P174" s="215">
        <v>164100.76374776635</v>
      </c>
    </row>
    <row r="175" spans="1:16" ht="13.9" x14ac:dyDescent="0.4">
      <c r="A175" s="12">
        <f>'DORC build-up'!A175</f>
        <v>163</v>
      </c>
      <c r="B175" s="12" t="str">
        <f>'DORC build-up'!B175</f>
        <v>CBH Sidings NG</v>
      </c>
      <c r="C175" s="12">
        <f>'DORC build-up'!C175</f>
        <v>42</v>
      </c>
      <c r="D175" s="12" t="str">
        <f>'DORC build-up'!D175</f>
        <v>NG</v>
      </c>
      <c r="E175" t="str">
        <f>IF('DORC build-up'!E175=0,"",'DORC build-up'!E175)</f>
        <v/>
      </c>
      <c r="F175" t="str">
        <f>IF('DORC build-up'!F175=0,"",'DORC build-up'!F175)</f>
        <v>Kuender</v>
      </c>
      <c r="G175" s="186">
        <f>'DORC build-up'!H175</f>
        <v>0.83399999999999996</v>
      </c>
      <c r="J175" s="3"/>
      <c r="K175" s="3"/>
      <c r="L175" s="3"/>
      <c r="M175" s="3"/>
      <c r="N175" s="3"/>
      <c r="O175" s="3"/>
      <c r="P175" s="215">
        <v>107679.02200286165</v>
      </c>
    </row>
    <row r="176" spans="1:16" ht="13.9" x14ac:dyDescent="0.4">
      <c r="A176" s="12">
        <f>'DORC build-up'!A176</f>
        <v>164</v>
      </c>
      <c r="B176" s="12" t="str">
        <f>'DORC build-up'!B176</f>
        <v>CBH Sidings NG</v>
      </c>
      <c r="C176" s="12">
        <f>'DORC build-up'!C176</f>
        <v>42</v>
      </c>
      <c r="D176" s="12" t="str">
        <f>'DORC build-up'!D176</f>
        <v>NG</v>
      </c>
      <c r="E176" t="str">
        <f>IF('DORC build-up'!E176=0,"",'DORC build-up'!E176)</f>
        <v/>
      </c>
      <c r="F176" t="str">
        <f>IF('DORC build-up'!F176=0,"",'DORC build-up'!F176)</f>
        <v>Kukerin</v>
      </c>
      <c r="G176" s="186">
        <f>'DORC build-up'!H176</f>
        <v>0.65600000000000003</v>
      </c>
      <c r="J176" s="3"/>
      <c r="K176" s="3"/>
      <c r="L176" s="3"/>
      <c r="M176" s="3"/>
      <c r="N176" s="3"/>
      <c r="O176" s="3"/>
      <c r="P176" s="215">
        <v>84697.168385943922</v>
      </c>
    </row>
    <row r="177" spans="1:16" ht="13.9" x14ac:dyDescent="0.4">
      <c r="A177" s="12">
        <f>'DORC build-up'!A177</f>
        <v>165</v>
      </c>
      <c r="B177" s="12" t="str">
        <f>'DORC build-up'!B177</f>
        <v>CBH Sidings NG</v>
      </c>
      <c r="C177" s="12">
        <f>'DORC build-up'!C177</f>
        <v>42</v>
      </c>
      <c r="D177" s="12" t="str">
        <f>'DORC build-up'!D177</f>
        <v>NG</v>
      </c>
      <c r="E177" t="str">
        <f>IF('DORC build-up'!E177=0,"",'DORC build-up'!E177)</f>
        <v/>
      </c>
      <c r="F177" t="str">
        <f>IF('DORC build-up'!F177=0,"",'DORC build-up'!F177)</f>
        <v>Kulja</v>
      </c>
      <c r="G177" s="186">
        <f>'DORC build-up'!H177</f>
        <v>0.56599999999999995</v>
      </c>
      <c r="J177" s="3"/>
      <c r="K177" s="3"/>
      <c r="L177" s="3"/>
      <c r="M177" s="3"/>
      <c r="N177" s="3"/>
      <c r="O177" s="3"/>
      <c r="P177" s="215">
        <v>73077.130040311371</v>
      </c>
    </row>
    <row r="178" spans="1:16" ht="13.9" x14ac:dyDescent="0.4">
      <c r="A178" s="12">
        <f>'DORC build-up'!A178</f>
        <v>166</v>
      </c>
      <c r="B178" s="12" t="str">
        <f>'DORC build-up'!B178</f>
        <v>CBH Sidings NG</v>
      </c>
      <c r="C178" s="12">
        <f>'DORC build-up'!C178</f>
        <v>42</v>
      </c>
      <c r="D178" s="12" t="str">
        <f>'DORC build-up'!D178</f>
        <v>NG</v>
      </c>
      <c r="E178" t="str">
        <f>IF('DORC build-up'!E178=0,"",'DORC build-up'!E178)</f>
        <v/>
      </c>
      <c r="F178" t="str">
        <f>IF('DORC build-up'!F178=0,"",'DORC build-up'!F178)</f>
        <v>Lake Grace</v>
      </c>
      <c r="G178" s="186">
        <f>'DORC build-up'!H178</f>
        <v>1.609</v>
      </c>
      <c r="J178" s="3"/>
      <c r="K178" s="3"/>
      <c r="L178" s="3"/>
      <c r="M178" s="3"/>
      <c r="N178" s="3"/>
      <c r="O178" s="3"/>
      <c r="P178" s="215">
        <v>207740.46331247527</v>
      </c>
    </row>
    <row r="179" spans="1:16" ht="13.9" x14ac:dyDescent="0.4">
      <c r="A179" s="12">
        <f>'DORC build-up'!A179</f>
        <v>167</v>
      </c>
      <c r="B179" s="12" t="str">
        <f>'DORC build-up'!B179</f>
        <v>CBH Sidings NG</v>
      </c>
      <c r="C179" s="12">
        <f>'DORC build-up'!C179</f>
        <v>42</v>
      </c>
      <c r="D179" s="12" t="str">
        <f>'DORC build-up'!D179</f>
        <v>NG</v>
      </c>
      <c r="E179" t="str">
        <f>IF('DORC build-up'!E179=0,"",'DORC build-up'!E179)</f>
        <v/>
      </c>
      <c r="F179" t="str">
        <f>IF('DORC build-up'!F179=0,"",'DORC build-up'!F179)</f>
        <v>Latham</v>
      </c>
      <c r="G179" s="186">
        <f>'DORC build-up'!H179</f>
        <v>0.22800000000000001</v>
      </c>
      <c r="J179" s="3"/>
      <c r="K179" s="3"/>
      <c r="L179" s="3"/>
      <c r="M179" s="3"/>
      <c r="N179" s="3"/>
      <c r="O179" s="3"/>
      <c r="P179" s="215">
        <v>29437.430475602461</v>
      </c>
    </row>
    <row r="180" spans="1:16" ht="13.9" x14ac:dyDescent="0.4">
      <c r="A180" s="12">
        <f>'DORC build-up'!A180</f>
        <v>168</v>
      </c>
      <c r="B180" s="12" t="str">
        <f>'DORC build-up'!B180</f>
        <v>CBH Sidings NG</v>
      </c>
      <c r="C180" s="12">
        <f>'DORC build-up'!C180</f>
        <v>42</v>
      </c>
      <c r="D180" s="12" t="str">
        <f>'DORC build-up'!D180</f>
        <v>NG</v>
      </c>
      <c r="E180" t="str">
        <f>IF('DORC build-up'!E180=0,"",'DORC build-up'!E180)</f>
        <v/>
      </c>
      <c r="F180" t="str">
        <f>IF('DORC build-up'!F180=0,"",'DORC build-up'!F180)</f>
        <v>Manmanning</v>
      </c>
      <c r="G180" s="186">
        <f>'DORC build-up'!H180</f>
        <v>0.82299999999999995</v>
      </c>
      <c r="J180" s="3"/>
      <c r="K180" s="3"/>
      <c r="L180" s="3"/>
      <c r="M180" s="3"/>
      <c r="N180" s="3"/>
      <c r="O180" s="3"/>
      <c r="P180" s="215">
        <v>106258.79509395098</v>
      </c>
    </row>
    <row r="181" spans="1:16" ht="13.9" x14ac:dyDescent="0.4">
      <c r="A181" s="12">
        <f>'DORC build-up'!A181</f>
        <v>169</v>
      </c>
      <c r="B181" s="12" t="str">
        <f>'DORC build-up'!B181</f>
        <v>CBH Sidings NG</v>
      </c>
      <c r="C181" s="12">
        <f>'DORC build-up'!C181</f>
        <v>42</v>
      </c>
      <c r="D181" s="12" t="str">
        <f>'DORC build-up'!D181</f>
        <v>NG</v>
      </c>
      <c r="E181" t="str">
        <f>IF('DORC build-up'!E181=0,"",'DORC build-up'!E181)</f>
        <v/>
      </c>
      <c r="F181" t="str">
        <f>IF('DORC build-up'!F181=0,"",'DORC build-up'!F181)</f>
        <v>Marchagee</v>
      </c>
      <c r="G181" s="186">
        <f>'DORC build-up'!H181</f>
        <v>0.91800000000000004</v>
      </c>
      <c r="J181" s="3"/>
      <c r="K181" s="3"/>
      <c r="L181" s="3"/>
      <c r="M181" s="3"/>
      <c r="N181" s="3"/>
      <c r="O181" s="3"/>
      <c r="P181" s="215">
        <v>118524.39112545202</v>
      </c>
    </row>
    <row r="182" spans="1:16" ht="13.9" x14ac:dyDescent="0.4">
      <c r="A182" s="12">
        <f>'DORC build-up'!A182</f>
        <v>170</v>
      </c>
      <c r="B182" s="12" t="str">
        <f>'DORC build-up'!B182</f>
        <v>CBH Sidings NG</v>
      </c>
      <c r="C182" s="12">
        <f>'DORC build-up'!C182</f>
        <v>42</v>
      </c>
      <c r="D182" s="12" t="str">
        <f>'DORC build-up'!D182</f>
        <v>NG</v>
      </c>
      <c r="E182" t="str">
        <f>IF('DORC build-up'!E182=0,"",'DORC build-up'!E182)</f>
        <v/>
      </c>
      <c r="F182" t="str">
        <f>IF('DORC build-up'!F182=0,"",'DORC build-up'!F182)</f>
        <v>Maya</v>
      </c>
      <c r="G182" s="186">
        <f>'DORC build-up'!H182</f>
        <v>0.59199999999999997</v>
      </c>
      <c r="J182" s="3"/>
      <c r="K182" s="3"/>
      <c r="L182" s="3"/>
      <c r="M182" s="3"/>
      <c r="N182" s="3"/>
      <c r="O182" s="3"/>
      <c r="P182" s="215">
        <v>76434.030006827437</v>
      </c>
    </row>
    <row r="183" spans="1:16" ht="13.9" x14ac:dyDescent="0.4">
      <c r="A183" s="12">
        <f>'DORC build-up'!A183</f>
        <v>171</v>
      </c>
      <c r="B183" s="12" t="str">
        <f>'DORC build-up'!B183</f>
        <v>CBH Sidings NG</v>
      </c>
      <c r="C183" s="12">
        <f>'DORC build-up'!C183</f>
        <v>42</v>
      </c>
      <c r="D183" s="12" t="str">
        <f>'DORC build-up'!D183</f>
        <v>NG</v>
      </c>
      <c r="E183" t="str">
        <f>IF('DORC build-up'!E183=0,"",'DORC build-up'!E183)</f>
        <v/>
      </c>
      <c r="F183" t="str">
        <f>IF('DORC build-up'!F183=0,"",'DORC build-up'!F183)</f>
        <v>McLevie</v>
      </c>
      <c r="G183" s="186">
        <f>'DORC build-up'!H183</f>
        <v>1.07</v>
      </c>
      <c r="J183" s="3"/>
      <c r="K183" s="3"/>
      <c r="L183" s="3"/>
      <c r="M183" s="3"/>
      <c r="N183" s="3"/>
      <c r="O183" s="3"/>
      <c r="P183" s="215">
        <v>138149.34477585368</v>
      </c>
    </row>
    <row r="184" spans="1:16" ht="13.9" x14ac:dyDescent="0.4">
      <c r="A184" s="12">
        <f>'DORC build-up'!A184</f>
        <v>172</v>
      </c>
      <c r="B184" s="12" t="str">
        <f>'DORC build-up'!B184</f>
        <v>CBH Sidings NG</v>
      </c>
      <c r="C184" s="12">
        <f>'DORC build-up'!C184</f>
        <v>42</v>
      </c>
      <c r="D184" s="12" t="str">
        <f>'DORC build-up'!D184</f>
        <v>NG</v>
      </c>
      <c r="E184" t="str">
        <f>IF('DORC build-up'!E184=0,"",'DORC build-up'!E184)</f>
        <v/>
      </c>
      <c r="F184" t="str">
        <f>IF('DORC build-up'!F184=0,"",'DORC build-up'!F184)</f>
        <v>Miling</v>
      </c>
      <c r="G184" s="186">
        <f>'DORC build-up'!H184</f>
        <v>1.232</v>
      </c>
      <c r="J184" s="3"/>
      <c r="K184" s="3"/>
      <c r="L184" s="3"/>
      <c r="M184" s="3"/>
      <c r="N184" s="3"/>
      <c r="O184" s="3"/>
      <c r="P184" s="215">
        <v>159065.41379799225</v>
      </c>
    </row>
    <row r="185" spans="1:16" ht="13.9" x14ac:dyDescent="0.4">
      <c r="A185" s="12">
        <f>'DORC build-up'!A185</f>
        <v>173</v>
      </c>
      <c r="B185" s="12" t="str">
        <f>'DORC build-up'!B185</f>
        <v>CBH Sidings NG</v>
      </c>
      <c r="C185" s="12">
        <f>'DORC build-up'!C185</f>
        <v>42</v>
      </c>
      <c r="D185" s="12" t="str">
        <f>'DORC build-up'!D185</f>
        <v>NG</v>
      </c>
      <c r="E185" t="str">
        <f>IF('DORC build-up'!E185=0,"",'DORC build-up'!E185)</f>
        <v/>
      </c>
      <c r="F185" t="str">
        <f>IF('DORC build-up'!F185=0,"",'DORC build-up'!F185)</f>
        <v>Mingenew</v>
      </c>
      <c r="G185" s="186">
        <f>'DORC build-up'!H185</f>
        <v>1.847</v>
      </c>
      <c r="J185" s="3"/>
      <c r="K185" s="3"/>
      <c r="L185" s="3"/>
      <c r="M185" s="3"/>
      <c r="N185" s="3"/>
      <c r="O185" s="3"/>
      <c r="P185" s="215">
        <v>238469.00915981465</v>
      </c>
    </row>
    <row r="186" spans="1:16" ht="13.9" x14ac:dyDescent="0.4">
      <c r="A186" s="12">
        <f>'DORC build-up'!A186</f>
        <v>174</v>
      </c>
      <c r="B186" s="12" t="str">
        <f>'DORC build-up'!B186</f>
        <v>CBH Sidings NG</v>
      </c>
      <c r="C186" s="12">
        <f>'DORC build-up'!C186</f>
        <v>42</v>
      </c>
      <c r="D186" s="12" t="str">
        <f>'DORC build-up'!D186</f>
        <v>NG</v>
      </c>
      <c r="E186" t="str">
        <f>IF('DORC build-up'!E186=0,"",'DORC build-up'!E186)</f>
        <v/>
      </c>
      <c r="F186" t="str">
        <f>IF('DORC build-up'!F186=0,"",'DORC build-up'!F186)</f>
        <v>Mogumber</v>
      </c>
      <c r="G186" s="186">
        <f>'DORC build-up'!H186</f>
        <v>0.76700000000000002</v>
      </c>
      <c r="J186" s="3"/>
      <c r="K186" s="3"/>
      <c r="L186" s="3"/>
      <c r="M186" s="3"/>
      <c r="N186" s="3"/>
      <c r="O186" s="3"/>
      <c r="P186" s="215">
        <v>99028.549012224074</v>
      </c>
    </row>
    <row r="187" spans="1:16" ht="13.9" x14ac:dyDescent="0.4">
      <c r="A187" s="12">
        <f>'DORC build-up'!A187</f>
        <v>175</v>
      </c>
      <c r="B187" s="12" t="str">
        <f>'DORC build-up'!B187</f>
        <v>CBH Sidings NG</v>
      </c>
      <c r="C187" s="12">
        <f>'DORC build-up'!C187</f>
        <v>42</v>
      </c>
      <c r="D187" s="12" t="str">
        <f>'DORC build-up'!D187</f>
        <v>NG</v>
      </c>
      <c r="E187" t="str">
        <f>IF('DORC build-up'!E187=0,"",'DORC build-up'!E187)</f>
        <v/>
      </c>
      <c r="F187" t="str">
        <f>IF('DORC build-up'!F187=0,"",'DORC build-up'!F187)</f>
        <v>Moora</v>
      </c>
      <c r="G187" s="186">
        <f>'DORC build-up'!H187</f>
        <v>1.619</v>
      </c>
      <c r="J187" s="3"/>
      <c r="K187" s="3"/>
      <c r="L187" s="3"/>
      <c r="M187" s="3"/>
      <c r="N187" s="3"/>
      <c r="O187" s="3"/>
      <c r="P187" s="215">
        <v>209031.5786842122</v>
      </c>
    </row>
    <row r="188" spans="1:16" ht="13.9" x14ac:dyDescent="0.4">
      <c r="A188" s="12">
        <f>'DORC build-up'!A188</f>
        <v>176</v>
      </c>
      <c r="B188" s="12" t="str">
        <f>'DORC build-up'!B188</f>
        <v>CBH Sidings NG</v>
      </c>
      <c r="C188" s="12">
        <f>'DORC build-up'!C188</f>
        <v>42</v>
      </c>
      <c r="D188" s="12" t="str">
        <f>'DORC build-up'!D188</f>
        <v>NG</v>
      </c>
      <c r="E188" t="str">
        <f>IF('DORC build-up'!E188=0,"",'DORC build-up'!E188)</f>
        <v/>
      </c>
      <c r="F188" t="str">
        <f>IF('DORC build-up'!F188=0,"",'DORC build-up'!F188)</f>
        <v>Morawa</v>
      </c>
      <c r="G188" s="186">
        <f>'DORC build-up'!H188</f>
        <v>1.5820000000000001</v>
      </c>
      <c r="J188" s="3"/>
      <c r="K188" s="3"/>
      <c r="L188" s="3"/>
      <c r="M188" s="3"/>
      <c r="N188" s="3"/>
      <c r="O188" s="3"/>
      <c r="P188" s="215">
        <v>204254.45180878552</v>
      </c>
    </row>
    <row r="189" spans="1:16" ht="13.9" x14ac:dyDescent="0.4">
      <c r="A189" s="12">
        <f>'DORC build-up'!A189</f>
        <v>177</v>
      </c>
      <c r="B189" s="12" t="str">
        <f>'DORC build-up'!B189</f>
        <v>CBH Sidings NG</v>
      </c>
      <c r="C189" s="12">
        <f>'DORC build-up'!C189</f>
        <v>42</v>
      </c>
      <c r="D189" s="12" t="str">
        <f>'DORC build-up'!D189</f>
        <v>NG</v>
      </c>
      <c r="E189" t="str">
        <f>IF('DORC build-up'!E189=0,"",'DORC build-up'!E189)</f>
        <v/>
      </c>
      <c r="F189" t="str">
        <f>IF('DORC build-up'!F189=0,"",'DORC build-up'!F189)</f>
        <v>Moulyinning</v>
      </c>
      <c r="G189" s="186">
        <f>'DORC build-up'!H189</f>
        <v>0.48799999999999999</v>
      </c>
      <c r="J189" s="3"/>
      <c r="K189" s="3"/>
      <c r="L189" s="3"/>
      <c r="M189" s="3"/>
      <c r="N189" s="3"/>
      <c r="O189" s="3"/>
      <c r="P189" s="215">
        <v>63006.430140763157</v>
      </c>
    </row>
    <row r="190" spans="1:16" ht="13.9" x14ac:dyDescent="0.4">
      <c r="A190" s="12">
        <f>'DORC build-up'!A190</f>
        <v>178</v>
      </c>
      <c r="B190" s="12" t="str">
        <f>'DORC build-up'!B190</f>
        <v>CBH Sidings NG</v>
      </c>
      <c r="C190" s="12">
        <f>'DORC build-up'!C190</f>
        <v>42</v>
      </c>
      <c r="D190" s="12" t="str">
        <f>'DORC build-up'!D190</f>
        <v>NG</v>
      </c>
      <c r="E190" t="str">
        <f>IF('DORC build-up'!E190=0,"",'DORC build-up'!E190)</f>
        <v/>
      </c>
      <c r="F190" t="str">
        <f>IF('DORC build-up'!F190=0,"",'DORC build-up'!F190)</f>
        <v>Mount Kokeby</v>
      </c>
      <c r="G190" s="186">
        <f>'DORC build-up'!H190</f>
        <v>0.57999999999999996</v>
      </c>
      <c r="J190" s="3"/>
      <c r="K190" s="3"/>
      <c r="L190" s="3"/>
      <c r="M190" s="3"/>
      <c r="N190" s="3"/>
      <c r="O190" s="3"/>
      <c r="P190" s="215">
        <v>74884.6915607431</v>
      </c>
    </row>
    <row r="191" spans="1:16" ht="13.9" x14ac:dyDescent="0.4">
      <c r="A191" s="12">
        <f>'DORC build-up'!A191</f>
        <v>179</v>
      </c>
      <c r="B191" s="12" t="str">
        <f>'DORC build-up'!B191</f>
        <v>CBH Sidings NG</v>
      </c>
      <c r="C191" s="12">
        <f>'DORC build-up'!C191</f>
        <v>42</v>
      </c>
      <c r="D191" s="12" t="str">
        <f>'DORC build-up'!D191</f>
        <v>NG</v>
      </c>
      <c r="E191" t="str">
        <f>IF('DORC build-up'!E191=0,"",'DORC build-up'!E191)</f>
        <v/>
      </c>
      <c r="F191" t="str">
        <f>IF('DORC build-up'!F191=0,"",'DORC build-up'!F191)</f>
        <v>Mukinbudin</v>
      </c>
      <c r="G191" s="186">
        <f>'DORC build-up'!H191</f>
        <v>1.385</v>
      </c>
      <c r="J191" s="3"/>
      <c r="K191" s="3"/>
      <c r="L191" s="3"/>
      <c r="M191" s="3"/>
      <c r="N191" s="3"/>
      <c r="O191" s="3"/>
      <c r="P191" s="215">
        <v>178819.47898556761</v>
      </c>
    </row>
    <row r="192" spans="1:16" ht="13.9" x14ac:dyDescent="0.4">
      <c r="A192" s="12">
        <f>'DORC build-up'!A192</f>
        <v>180</v>
      </c>
      <c r="B192" s="12" t="str">
        <f>'DORC build-up'!B192</f>
        <v>CBH Sidings NG</v>
      </c>
      <c r="C192" s="12">
        <f>'DORC build-up'!C192</f>
        <v>42</v>
      </c>
      <c r="D192" s="12" t="str">
        <f>'DORC build-up'!D192</f>
        <v>NG</v>
      </c>
      <c r="E192" t="str">
        <f>IF('DORC build-up'!E192=0,"",'DORC build-up'!E192)</f>
        <v/>
      </c>
      <c r="F192" t="str">
        <f>IF('DORC build-up'!F192=0,"",'DORC build-up'!F192)</f>
        <v>Mullewa</v>
      </c>
      <c r="G192" s="186">
        <f>'DORC build-up'!H192</f>
        <v>1.3214999999999999</v>
      </c>
      <c r="J192" s="3"/>
      <c r="K192" s="3"/>
      <c r="L192" s="3"/>
      <c r="M192" s="3"/>
      <c r="N192" s="3"/>
      <c r="O192" s="3"/>
      <c r="P192" s="215">
        <v>170620.89637503793</v>
      </c>
    </row>
    <row r="193" spans="1:16" ht="13.9" x14ac:dyDescent="0.4">
      <c r="A193" s="12">
        <f>'DORC build-up'!A193</f>
        <v>181</v>
      </c>
      <c r="B193" s="12" t="str">
        <f>'DORC build-up'!B193</f>
        <v>CBH Sidings NG</v>
      </c>
      <c r="C193" s="12">
        <f>'DORC build-up'!C193</f>
        <v>42</v>
      </c>
      <c r="D193" s="12" t="str">
        <f>'DORC build-up'!D193</f>
        <v>NG</v>
      </c>
      <c r="E193" t="str">
        <f>IF('DORC build-up'!E193=0,"",'DORC build-up'!E193)</f>
        <v/>
      </c>
      <c r="F193" t="str">
        <f>IF('DORC build-up'!F193=0,"",'DORC build-up'!F193)</f>
        <v>Narrogin</v>
      </c>
      <c r="G193" s="186">
        <f>'DORC build-up'!H193</f>
        <v>0.94099999999999995</v>
      </c>
      <c r="J193" s="3"/>
      <c r="K193" s="3"/>
      <c r="L193" s="3"/>
      <c r="M193" s="3"/>
      <c r="N193" s="3"/>
      <c r="O193" s="3"/>
      <c r="P193" s="215">
        <v>121493.95648044701</v>
      </c>
    </row>
    <row r="194" spans="1:16" ht="13.9" x14ac:dyDescent="0.4">
      <c r="A194" s="12">
        <f>'DORC build-up'!A194</f>
        <v>182</v>
      </c>
      <c r="B194" s="12" t="str">
        <f>'DORC build-up'!B194</f>
        <v>CBH Sidings NG</v>
      </c>
      <c r="C194" s="12">
        <f>'DORC build-up'!C194</f>
        <v>42</v>
      </c>
      <c r="D194" s="12" t="str">
        <f>'DORC build-up'!D194</f>
        <v>NG</v>
      </c>
      <c r="E194" t="str">
        <f>IF('DORC build-up'!E194=0,"",'DORC build-up'!E194)</f>
        <v/>
      </c>
      <c r="F194" t="str">
        <f>IF('DORC build-up'!F194=0,"",'DORC build-up'!F194)</f>
        <v>Newdegate</v>
      </c>
      <c r="G194" s="186">
        <f>'DORC build-up'!H194</f>
        <v>0.82699999999999996</v>
      </c>
      <c r="J194" s="3"/>
      <c r="K194" s="3"/>
      <c r="L194" s="3"/>
      <c r="M194" s="3"/>
      <c r="N194" s="3"/>
      <c r="O194" s="3"/>
      <c r="P194" s="215">
        <v>106775.24124264576</v>
      </c>
    </row>
    <row r="195" spans="1:16" ht="13.9" x14ac:dyDescent="0.4">
      <c r="A195" s="12">
        <f>'DORC build-up'!A195</f>
        <v>183</v>
      </c>
      <c r="B195" s="12" t="str">
        <f>'DORC build-up'!B195</f>
        <v>CBH Sidings NG</v>
      </c>
      <c r="C195" s="12">
        <f>'DORC build-up'!C195</f>
        <v>42</v>
      </c>
      <c r="D195" s="12" t="str">
        <f>'DORC build-up'!D195</f>
        <v>NG</v>
      </c>
      <c r="E195" t="str">
        <f>IF('DORC build-up'!E195=0,"",'DORC build-up'!E195)</f>
        <v/>
      </c>
      <c r="F195" t="str">
        <f>IF('DORC build-up'!F195=0,"",'DORC build-up'!F195)</f>
        <v>Perenjori</v>
      </c>
      <c r="G195" s="186">
        <f>'DORC build-up'!H195</f>
        <v>0.82499999999999996</v>
      </c>
      <c r="J195" s="3"/>
      <c r="K195" s="3"/>
      <c r="L195" s="3"/>
      <c r="M195" s="3"/>
      <c r="N195" s="3"/>
      <c r="O195" s="3"/>
      <c r="P195" s="215">
        <v>106517.01816829838</v>
      </c>
    </row>
    <row r="196" spans="1:16" ht="13.9" x14ac:dyDescent="0.4">
      <c r="A196" s="12">
        <f>'DORC build-up'!A196</f>
        <v>184</v>
      </c>
      <c r="B196" s="12" t="str">
        <f>'DORC build-up'!B196</f>
        <v>CBH Sidings NG</v>
      </c>
      <c r="C196" s="12">
        <f>'DORC build-up'!C196</f>
        <v>42</v>
      </c>
      <c r="D196" s="12" t="str">
        <f>'DORC build-up'!D196</f>
        <v>NG</v>
      </c>
      <c r="E196" t="str">
        <f>IF('DORC build-up'!E196=0,"",'DORC build-up'!E196)</f>
        <v/>
      </c>
      <c r="F196" t="str">
        <f>IF('DORC build-up'!F196=0,"",'DORC build-up'!F196)</f>
        <v>Piawanning</v>
      </c>
      <c r="G196" s="186">
        <f>'DORC build-up'!H196</f>
        <v>0.93600000000000005</v>
      </c>
      <c r="J196" s="3"/>
      <c r="K196" s="3"/>
      <c r="L196" s="3"/>
      <c r="M196" s="3"/>
      <c r="N196" s="3"/>
      <c r="O196" s="3"/>
      <c r="P196" s="215">
        <v>120848.39879457855</v>
      </c>
    </row>
    <row r="197" spans="1:16" ht="13.9" x14ac:dyDescent="0.4">
      <c r="A197" s="12">
        <f>'DORC build-up'!A197</f>
        <v>185</v>
      </c>
      <c r="B197" s="12" t="str">
        <f>'DORC build-up'!B197</f>
        <v>CBH Sidings NG</v>
      </c>
      <c r="C197" s="12">
        <f>'DORC build-up'!C197</f>
        <v>42</v>
      </c>
      <c r="D197" s="12" t="str">
        <f>'DORC build-up'!D197</f>
        <v>NG</v>
      </c>
      <c r="E197" t="str">
        <f>IF('DORC build-up'!E197=0,"",'DORC build-up'!E197)</f>
        <v/>
      </c>
      <c r="F197" t="str">
        <f>IF('DORC build-up'!F197=0,"",'DORC build-up'!F197)</f>
        <v>Pingaring</v>
      </c>
      <c r="G197" s="186">
        <f>'DORC build-up'!H197</f>
        <v>0.82</v>
      </c>
      <c r="J197" s="3"/>
      <c r="K197" s="3"/>
      <c r="L197" s="3"/>
      <c r="M197" s="3"/>
      <c r="N197" s="3"/>
      <c r="O197" s="3"/>
      <c r="P197" s="215">
        <v>105871.4604824299</v>
      </c>
    </row>
    <row r="198" spans="1:16" ht="13.9" x14ac:dyDescent="0.4">
      <c r="A198" s="12">
        <f>'DORC build-up'!A198</f>
        <v>186</v>
      </c>
      <c r="B198" s="12" t="str">
        <f>'DORC build-up'!B198</f>
        <v>CBH Sidings NG</v>
      </c>
      <c r="C198" s="12">
        <f>'DORC build-up'!C198</f>
        <v>42</v>
      </c>
      <c r="D198" s="12" t="str">
        <f>'DORC build-up'!D198</f>
        <v>NG</v>
      </c>
      <c r="E198" t="str">
        <f>IF('DORC build-up'!E198=0,"",'DORC build-up'!E198)</f>
        <v/>
      </c>
      <c r="F198" t="str">
        <f>IF('DORC build-up'!F198=0,"",'DORC build-up'!F198)</f>
        <v>Pithara</v>
      </c>
      <c r="G198" s="186">
        <f>'DORC build-up'!H198</f>
        <v>0.73199999999999998</v>
      </c>
      <c r="J198" s="3"/>
      <c r="K198" s="3"/>
      <c r="L198" s="3"/>
      <c r="M198" s="3"/>
      <c r="N198" s="3"/>
      <c r="O198" s="3"/>
      <c r="P198" s="215">
        <v>94509.645211144743</v>
      </c>
    </row>
    <row r="199" spans="1:16" ht="13.9" x14ac:dyDescent="0.4">
      <c r="A199" s="12">
        <f>'DORC build-up'!A199</f>
        <v>187</v>
      </c>
      <c r="B199" s="12" t="str">
        <f>'DORC build-up'!B199</f>
        <v>CBH Sidings NG</v>
      </c>
      <c r="C199" s="12">
        <f>'DORC build-up'!C199</f>
        <v>42</v>
      </c>
      <c r="D199" s="12" t="str">
        <f>'DORC build-up'!D199</f>
        <v>NG</v>
      </c>
      <c r="E199" t="str">
        <f>IF('DORC build-up'!E199=0,"",'DORC build-up'!E199)</f>
        <v/>
      </c>
      <c r="F199" t="str">
        <f>IF('DORC build-up'!F199=0,"",'DORC build-up'!F199)</f>
        <v>Tambellup</v>
      </c>
      <c r="G199" s="186">
        <f>'DORC build-up'!H199</f>
        <v>0.66100000000000003</v>
      </c>
      <c r="J199" s="3"/>
      <c r="K199" s="3"/>
      <c r="L199" s="3"/>
      <c r="M199" s="3"/>
      <c r="N199" s="3"/>
      <c r="O199" s="3"/>
      <c r="P199" s="215">
        <v>85342.726071812416</v>
      </c>
    </row>
    <row r="200" spans="1:16" ht="13.9" x14ac:dyDescent="0.4">
      <c r="A200" s="12">
        <f>'DORC build-up'!A200</f>
        <v>188</v>
      </c>
      <c r="B200" s="12" t="str">
        <f>'DORC build-up'!B200</f>
        <v>CBH Sidings NG</v>
      </c>
      <c r="C200" s="12">
        <f>'DORC build-up'!C200</f>
        <v>42</v>
      </c>
      <c r="D200" s="12" t="str">
        <f>'DORC build-up'!D200</f>
        <v>NG</v>
      </c>
      <c r="E200" t="str">
        <f>IF('DORC build-up'!E200=0,"",'DORC build-up'!E200)</f>
        <v/>
      </c>
      <c r="F200" t="str">
        <f>IF('DORC build-up'!F200=0,"",'DORC build-up'!F200)</f>
        <v>Tarin Rock</v>
      </c>
      <c r="G200" s="186">
        <f>'DORC build-up'!H200</f>
        <v>0.58299999999999996</v>
      </c>
      <c r="J200" s="3"/>
      <c r="K200" s="3"/>
      <c r="L200" s="3"/>
      <c r="M200" s="3"/>
      <c r="N200" s="3"/>
      <c r="O200" s="3"/>
      <c r="P200" s="215">
        <v>75272.026172264188</v>
      </c>
    </row>
    <row r="201" spans="1:16" ht="13.9" x14ac:dyDescent="0.4">
      <c r="A201" s="12">
        <f>'DORC build-up'!A201</f>
        <v>189</v>
      </c>
      <c r="B201" s="12" t="str">
        <f>'DORC build-up'!B201</f>
        <v>CBH Sidings NG</v>
      </c>
      <c r="C201" s="12">
        <f>'DORC build-up'!C201</f>
        <v>42</v>
      </c>
      <c r="D201" s="12" t="str">
        <f>'DORC build-up'!D201</f>
        <v>NG</v>
      </c>
      <c r="E201" t="str">
        <f>IF('DORC build-up'!E201=0,"",'DORC build-up'!E201)</f>
        <v/>
      </c>
      <c r="F201" t="str">
        <f>IF('DORC build-up'!F201=0,"",'DORC build-up'!F201)</f>
        <v>Three Springs</v>
      </c>
      <c r="G201" s="186">
        <f>'DORC build-up'!H201</f>
        <v>1.0549999999999999</v>
      </c>
      <c r="J201" s="3"/>
      <c r="K201" s="3"/>
      <c r="L201" s="3"/>
      <c r="M201" s="3"/>
      <c r="N201" s="3"/>
      <c r="O201" s="3"/>
      <c r="P201" s="215">
        <v>157719.03276788132</v>
      </c>
    </row>
    <row r="202" spans="1:16" ht="13.9" x14ac:dyDescent="0.4">
      <c r="A202" s="12">
        <f>'DORC build-up'!A202</f>
        <v>190</v>
      </c>
      <c r="B202" s="12" t="str">
        <f>'DORC build-up'!B202</f>
        <v>CBH Sidings NG</v>
      </c>
      <c r="C202" s="12">
        <f>'DORC build-up'!C202</f>
        <v>42</v>
      </c>
      <c r="D202" s="12" t="str">
        <f>'DORC build-up'!D202</f>
        <v>NG</v>
      </c>
      <c r="E202" t="str">
        <f>IF('DORC build-up'!E202=0,"",'DORC build-up'!E202)</f>
        <v/>
      </c>
      <c r="F202" t="str">
        <f>IF('DORC build-up'!F202=0,"",'DORC build-up'!F202)</f>
        <v>Wagin</v>
      </c>
      <c r="G202" s="186">
        <f>'DORC build-up'!H202</f>
        <v>1.103</v>
      </c>
      <c r="J202" s="3"/>
      <c r="K202" s="3"/>
      <c r="L202" s="3"/>
      <c r="M202" s="3"/>
      <c r="N202" s="3"/>
      <c r="O202" s="3"/>
      <c r="P202" s="215">
        <v>142410.0255025856</v>
      </c>
    </row>
    <row r="203" spans="1:16" ht="13.9" x14ac:dyDescent="0.4">
      <c r="A203" s="12">
        <f>'DORC build-up'!A203</f>
        <v>191</v>
      </c>
      <c r="B203" s="12" t="str">
        <f>'DORC build-up'!B203</f>
        <v>CBH Sidings NG</v>
      </c>
      <c r="C203" s="12">
        <f>'DORC build-up'!C203</f>
        <v>42</v>
      </c>
      <c r="D203" s="12" t="str">
        <f>'DORC build-up'!D203</f>
        <v>NG</v>
      </c>
      <c r="E203" t="str">
        <f>IF('DORC build-up'!E203=0,"",'DORC build-up'!E203)</f>
        <v/>
      </c>
      <c r="F203" t="str">
        <f>IF('DORC build-up'!F203=0,"",'DORC build-up'!F203)</f>
        <v>Watheroo</v>
      </c>
      <c r="G203" s="186">
        <f>'DORC build-up'!H203</f>
        <v>0.67800000000000005</v>
      </c>
      <c r="J203" s="3"/>
      <c r="K203" s="3"/>
      <c r="L203" s="3"/>
      <c r="M203" s="3"/>
      <c r="N203" s="3"/>
      <c r="O203" s="3"/>
      <c r="P203" s="215">
        <v>87537.622203765219</v>
      </c>
    </row>
    <row r="204" spans="1:16" ht="13.9" x14ac:dyDescent="0.4">
      <c r="A204" s="12">
        <f>'DORC build-up'!A204</f>
        <v>192</v>
      </c>
      <c r="B204" s="12" t="str">
        <f>'DORC build-up'!B204</f>
        <v>CBH Sidings NG</v>
      </c>
      <c r="C204" s="12">
        <f>'DORC build-up'!C204</f>
        <v>42</v>
      </c>
      <c r="D204" s="12" t="str">
        <f>'DORC build-up'!D204</f>
        <v>NG</v>
      </c>
      <c r="E204" t="str">
        <f>IF('DORC build-up'!E204=0,"",'DORC build-up'!E204)</f>
        <v/>
      </c>
      <c r="F204" t="str">
        <f>IF('DORC build-up'!F204=0,"",'DORC build-up'!F204)</f>
        <v>Welbungin</v>
      </c>
      <c r="G204" s="186">
        <f>'DORC build-up'!H204</f>
        <v>0.63500000000000001</v>
      </c>
      <c r="J204" s="3"/>
      <c r="K204" s="3"/>
      <c r="L204" s="3"/>
      <c r="M204" s="3"/>
      <c r="N204" s="3"/>
      <c r="O204" s="3"/>
      <c r="P204" s="215">
        <v>81985.826105296335</v>
      </c>
    </row>
    <row r="205" spans="1:16" ht="13.9" x14ac:dyDescent="0.4">
      <c r="A205" s="12">
        <f>'DORC build-up'!A205</f>
        <v>193</v>
      </c>
      <c r="B205" s="12" t="str">
        <f>'DORC build-up'!B205</f>
        <v>CBH Sidings NG</v>
      </c>
      <c r="C205" s="12">
        <f>'DORC build-up'!C205</f>
        <v>42</v>
      </c>
      <c r="D205" s="12" t="str">
        <f>'DORC build-up'!D205</f>
        <v>NG</v>
      </c>
      <c r="E205" t="str">
        <f>IF('DORC build-up'!E205=0,"",'DORC build-up'!E205)</f>
        <v/>
      </c>
      <c r="F205" t="str">
        <f>IF('DORC build-up'!F205=0,"",'DORC build-up'!F205)</f>
        <v>Wongan Hills</v>
      </c>
      <c r="G205" s="186">
        <f>'DORC build-up'!H205</f>
        <v>1.609</v>
      </c>
      <c r="J205" s="3"/>
      <c r="K205" s="3"/>
      <c r="L205" s="3"/>
      <c r="M205" s="3"/>
      <c r="N205" s="3"/>
      <c r="O205" s="3"/>
      <c r="P205" s="215">
        <v>207740.46331247527</v>
      </c>
    </row>
    <row r="206" spans="1:16" ht="13.9" x14ac:dyDescent="0.4">
      <c r="A206" s="12">
        <f>'DORC build-up'!A206</f>
        <v>194</v>
      </c>
      <c r="B206" s="12" t="str">
        <f>'DORC build-up'!B206</f>
        <v>CBH Sidings NG</v>
      </c>
      <c r="C206" s="12">
        <f>'DORC build-up'!C206</f>
        <v>42</v>
      </c>
      <c r="D206" s="12" t="str">
        <f>'DORC build-up'!D206</f>
        <v>NG</v>
      </c>
      <c r="E206" t="str">
        <f>IF('DORC build-up'!E206=0,"",'DORC build-up'!E206)</f>
        <v/>
      </c>
      <c r="F206" t="str">
        <f>IF('DORC build-up'!F206=0,"",'DORC build-up'!F206)</f>
        <v>Woodanilling</v>
      </c>
      <c r="G206" s="186">
        <f>'DORC build-up'!H206</f>
        <v>0.72099999999999997</v>
      </c>
      <c r="J206" s="3"/>
      <c r="K206" s="3"/>
      <c r="L206" s="3"/>
      <c r="M206" s="3"/>
      <c r="N206" s="3"/>
      <c r="O206" s="3"/>
      <c r="P206" s="215">
        <v>93089.418302234102</v>
      </c>
    </row>
    <row r="207" spans="1:16" ht="13.9" x14ac:dyDescent="0.4">
      <c r="A207" s="12">
        <f>'DORC build-up'!A207</f>
        <v>195</v>
      </c>
      <c r="B207" s="12" t="str">
        <f>'DORC build-up'!B207</f>
        <v>CBH Sidings NG</v>
      </c>
      <c r="C207" s="12">
        <f>'DORC build-up'!C207</f>
        <v>42</v>
      </c>
      <c r="D207" s="12" t="str">
        <f>'DORC build-up'!D207</f>
        <v>NG</v>
      </c>
      <c r="E207" t="str">
        <f>IF('DORC build-up'!E207=0,"",'DORC build-up'!E207)</f>
        <v/>
      </c>
      <c r="F207" t="str">
        <f>IF('DORC build-up'!F207=0,"",'DORC build-up'!F207)</f>
        <v>Wyalkatchem</v>
      </c>
      <c r="G207" s="186">
        <f>'DORC build-up'!H207</f>
        <v>0.89300000000000002</v>
      </c>
      <c r="J207" s="3"/>
      <c r="K207" s="3"/>
      <c r="L207" s="3"/>
      <c r="M207" s="3"/>
      <c r="N207" s="3"/>
      <c r="O207" s="3"/>
      <c r="P207" s="215">
        <v>115296.60269610964</v>
      </c>
    </row>
    <row r="208" spans="1:16" ht="13.9" x14ac:dyDescent="0.4">
      <c r="A208" s="12">
        <f>'DORC build-up'!A208</f>
        <v>196</v>
      </c>
      <c r="B208" s="12" t="str">
        <f>'DORC build-up'!B208</f>
        <v>CBH Sidings NG</v>
      </c>
      <c r="C208" s="12">
        <f>'DORC build-up'!C208</f>
        <v>42</v>
      </c>
      <c r="D208" s="12" t="str">
        <f>'DORC build-up'!D208</f>
        <v>NG</v>
      </c>
      <c r="E208" t="str">
        <f>IF('DORC build-up'!E208=0,"",'DORC build-up'!E208)</f>
        <v/>
      </c>
      <c r="F208" t="str">
        <f>IF('DORC build-up'!F208=0,"",'DORC build-up'!F208)</f>
        <v>Yerecoin</v>
      </c>
      <c r="G208" s="186">
        <f>'DORC build-up'!H208</f>
        <v>1.0109999999999999</v>
      </c>
      <c r="J208" s="3"/>
      <c r="K208" s="3"/>
      <c r="L208" s="3"/>
      <c r="M208" s="3"/>
      <c r="N208" s="3"/>
      <c r="O208" s="3"/>
      <c r="P208" s="215">
        <v>130531.76408260564</v>
      </c>
    </row>
    <row r="209" spans="1:16" ht="13.9" x14ac:dyDescent="0.4">
      <c r="A209" s="12">
        <f>'DORC build-up'!A209</f>
        <v>197</v>
      </c>
      <c r="B209" s="12" t="str">
        <f>'DORC build-up'!B209</f>
        <v>CBH Sidings NG</v>
      </c>
      <c r="C209" s="12">
        <f>'DORC build-up'!C209</f>
        <v>42</v>
      </c>
      <c r="D209" s="12" t="str">
        <f>'DORC build-up'!D209</f>
        <v>NG</v>
      </c>
      <c r="E209" t="str">
        <f>IF('DORC build-up'!E209=0,"",'DORC build-up'!E209)</f>
        <v/>
      </c>
      <c r="F209" t="str">
        <f>IF('DORC build-up'!F209=0,"",'DORC build-up'!F209)</f>
        <v>York</v>
      </c>
      <c r="G209" s="186">
        <f>'DORC build-up'!H209</f>
        <v>0.82199999999999995</v>
      </c>
      <c r="J209" s="3"/>
      <c r="K209" s="3"/>
      <c r="L209" s="3"/>
      <c r="M209" s="3"/>
      <c r="N209" s="3"/>
      <c r="O209" s="3"/>
      <c r="P209" s="215">
        <v>106129.68355677729</v>
      </c>
    </row>
    <row r="210" spans="1:16" ht="13.9" x14ac:dyDescent="0.4">
      <c r="A210" s="12">
        <f>'DORC build-up'!A210</f>
        <v>198</v>
      </c>
      <c r="B210" s="12" t="str">
        <f>'DORC build-up'!B210</f>
        <v>CBH Sidings NG</v>
      </c>
      <c r="C210" s="12">
        <f>'DORC build-up'!C210</f>
        <v>42</v>
      </c>
      <c r="D210" s="12" t="str">
        <f>'DORC build-up'!D210</f>
        <v>NG</v>
      </c>
      <c r="E210" t="str">
        <f>IF('DORC build-up'!E210=0,"",'DORC build-up'!E210)</f>
        <v/>
      </c>
      <c r="F210" t="str">
        <f>IF('DORC build-up'!F210=0,"",'DORC build-up'!F210)</f>
        <v>Yornaning</v>
      </c>
      <c r="G210" s="186">
        <f>'DORC build-up'!H210</f>
        <v>0.60599999999999998</v>
      </c>
      <c r="J210" s="3"/>
      <c r="K210" s="3"/>
      <c r="L210" s="3"/>
      <c r="M210" s="3"/>
      <c r="N210" s="3"/>
      <c r="O210" s="3"/>
      <c r="P210" s="215">
        <v>78241.591527259166</v>
      </c>
    </row>
    <row r="211" spans="1:16" ht="13.9" x14ac:dyDescent="0.4">
      <c r="A211" s="12">
        <f>'DORC build-up'!A211</f>
        <v>199</v>
      </c>
      <c r="B211" s="12" t="str">
        <f>'DORC build-up'!B211</f>
        <v>Sidings &amp; Other</v>
      </c>
      <c r="C211" s="12">
        <f>'DORC build-up'!C211</f>
        <v>43</v>
      </c>
      <c r="D211" s="12" t="str">
        <f>'DORC build-up'!D211</f>
        <v>NG</v>
      </c>
      <c r="E211" t="str">
        <f>IF('DORC build-up'!E211=0,"",'DORC build-up'!E211)</f>
        <v>NG all tracks servicing customer facilities on the NG network</v>
      </c>
      <c r="F211" t="str">
        <f>IF('DORC build-up'!F211=0,"",'DORC build-up'!F211)</f>
        <v>Kwinana to Kwinana Alcoa</v>
      </c>
      <c r="G211" s="186">
        <f>'DORC build-up'!H211</f>
        <v>6.0780000000000003</v>
      </c>
      <c r="J211" s="3"/>
      <c r="K211" s="3"/>
      <c r="L211" s="3"/>
      <c r="M211" s="3"/>
      <c r="N211" s="3"/>
      <c r="O211" s="3"/>
      <c r="P211" s="215">
        <v>784739.92294171825</v>
      </c>
    </row>
    <row r="212" spans="1:16" ht="13.9" x14ac:dyDescent="0.4">
      <c r="A212" s="12">
        <f>'DORC build-up'!A212</f>
        <v>200</v>
      </c>
      <c r="B212" s="12" t="str">
        <f>'DORC build-up'!B212</f>
        <v>Sidings &amp; Other</v>
      </c>
      <c r="C212" s="12">
        <f>'DORC build-up'!C212</f>
        <v>43</v>
      </c>
      <c r="D212" s="12" t="str">
        <f>'DORC build-up'!D212</f>
        <v>NG</v>
      </c>
      <c r="E212" t="str">
        <f>IF('DORC build-up'!E212=0,"",'DORC build-up'!E212)</f>
        <v/>
      </c>
      <c r="F212" t="str">
        <f>IF('DORC build-up'!F212=0,"",'DORC build-up'!F212)</f>
        <v>Kwinana to Kwinana West</v>
      </c>
      <c r="G212" s="186">
        <f>'DORC build-up'!H212</f>
        <v>0.73399999999999999</v>
      </c>
      <c r="J212" s="3"/>
      <c r="K212" s="3"/>
      <c r="L212" s="3"/>
      <c r="M212" s="3"/>
      <c r="N212" s="3"/>
      <c r="O212" s="3"/>
      <c r="P212" s="215">
        <v>94767.868285492135</v>
      </c>
    </row>
    <row r="213" spans="1:16" ht="13.9" x14ac:dyDescent="0.4">
      <c r="A213" s="12">
        <f>'DORC build-up'!A213</f>
        <v>201</v>
      </c>
      <c r="B213" s="12" t="str">
        <f>'DORC build-up'!B213</f>
        <v>Sidings &amp; Other</v>
      </c>
      <c r="C213" s="12">
        <f>'DORC build-up'!C213</f>
        <v>43</v>
      </c>
      <c r="D213" s="12" t="str">
        <f>'DORC build-up'!D213</f>
        <v>NG</v>
      </c>
      <c r="E213" t="str">
        <f>IF('DORC build-up'!E213=0,"",'DORC build-up'!E213)</f>
        <v/>
      </c>
      <c r="F213" t="str">
        <f>IF('DORC build-up'!F213=0,"",'DORC build-up'!F213)</f>
        <v>Kwinana West to Kwinana KBT</v>
      </c>
      <c r="G213" s="186">
        <f>'DORC build-up'!H213</f>
        <v>9.5000000000000001E-2</v>
      </c>
      <c r="J213" s="3"/>
      <c r="K213" s="3"/>
      <c r="L213" s="3"/>
      <c r="M213" s="3"/>
      <c r="N213" s="3"/>
      <c r="O213" s="3"/>
      <c r="P213" s="215">
        <v>12265.596031501025</v>
      </c>
    </row>
    <row r="214" spans="1:16" ht="13.9" x14ac:dyDescent="0.4">
      <c r="A214" s="12">
        <f>'DORC build-up'!A214</f>
        <v>202</v>
      </c>
      <c r="B214" s="12" t="str">
        <f>'DORC build-up'!B214</f>
        <v>EGR</v>
      </c>
      <c r="C214" s="12">
        <f>'DORC build-up'!C214</f>
        <v>44</v>
      </c>
      <c r="D214" s="12" t="str">
        <f>'DORC build-up'!D214</f>
        <v>DG</v>
      </c>
      <c r="E214" t="str">
        <f>IF('DORC build-up'!E214=0,"",'DORC build-up'!E214)</f>
        <v>DG track between Midland and Avon</v>
      </c>
      <c r="F214" t="str">
        <f>IF('DORC build-up'!F214=0,"",'DORC build-up'!F214)</f>
        <v>Midland to Millendon Junction</v>
      </c>
      <c r="G214" s="186">
        <f>'DORC build-up'!H214</f>
        <v>29.231000000000002</v>
      </c>
      <c r="J214" s="3"/>
      <c r="K214" s="3"/>
      <c r="L214" s="3"/>
      <c r="M214" s="3"/>
      <c r="N214" s="3"/>
      <c r="O214" s="3"/>
      <c r="P214" s="215">
        <v>2753058.4048571019</v>
      </c>
    </row>
    <row r="215" spans="1:16" ht="13.9" x14ac:dyDescent="0.4">
      <c r="A215" s="12">
        <f>'DORC build-up'!A215</f>
        <v>203</v>
      </c>
      <c r="B215" s="12" t="str">
        <f>'DORC build-up'!B215</f>
        <v>EGR</v>
      </c>
      <c r="C215" s="12">
        <f>'DORC build-up'!C215</f>
        <v>44</v>
      </c>
      <c r="D215" s="12" t="str">
        <f>'DORC build-up'!D215</f>
        <v>DG</v>
      </c>
      <c r="E215" t="str">
        <f>IF('DORC build-up'!E215=0,"",'DORC build-up'!E215)</f>
        <v/>
      </c>
      <c r="F215" t="str">
        <f>IF('DORC build-up'!F215=0,"",'DORC build-up'!F215)</f>
        <v>Millendon Junction to Toodyay West</v>
      </c>
      <c r="G215" s="186">
        <f>'DORC build-up'!H215</f>
        <v>134.08500000000001</v>
      </c>
      <c r="J215" s="3"/>
      <c r="K215" s="3"/>
      <c r="L215" s="3"/>
      <c r="M215" s="3"/>
      <c r="N215" s="3"/>
      <c r="O215" s="3"/>
      <c r="P215" s="215">
        <v>11362678.346698843</v>
      </c>
    </row>
    <row r="216" spans="1:16" ht="13.9" x14ac:dyDescent="0.4">
      <c r="A216" s="12">
        <f>'DORC build-up'!A216</f>
        <v>204</v>
      </c>
      <c r="B216" s="12" t="str">
        <f>'DORC build-up'!B216</f>
        <v>EGR</v>
      </c>
      <c r="C216" s="12">
        <f>'DORC build-up'!C216</f>
        <v>44</v>
      </c>
      <c r="D216" s="12" t="str">
        <f>'DORC build-up'!D216</f>
        <v>DG</v>
      </c>
      <c r="E216" t="str">
        <f>IF('DORC build-up'!E216=0,"",'DORC build-up'!E216)</f>
        <v/>
      </c>
      <c r="F216" t="str">
        <f>IF('DORC build-up'!F216=0,"",'DORC build-up'!F216)</f>
        <v>Toodyay West</v>
      </c>
      <c r="G216" s="186">
        <f>'DORC build-up'!H216</f>
        <v>0</v>
      </c>
      <c r="J216" s="3"/>
      <c r="K216" s="3"/>
      <c r="L216" s="3"/>
      <c r="M216" s="3"/>
      <c r="N216" s="3"/>
      <c r="O216" s="3"/>
      <c r="P216" s="215">
        <v>0</v>
      </c>
    </row>
    <row r="217" spans="1:16" ht="13.9" x14ac:dyDescent="0.4">
      <c r="A217" s="12">
        <f>'DORC build-up'!A217</f>
        <v>205</v>
      </c>
      <c r="B217" s="12" t="str">
        <f>'DORC build-up'!B217</f>
        <v>EGR</v>
      </c>
      <c r="C217" s="12">
        <f>'DORC build-up'!C217</f>
        <v>44</v>
      </c>
      <c r="D217" s="12" t="str">
        <f>'DORC build-up'!D217</f>
        <v>DG</v>
      </c>
      <c r="E217" t="str">
        <f>IF('DORC build-up'!E217=0,"",'DORC build-up'!E217)</f>
        <v/>
      </c>
      <c r="F217" t="str">
        <f>IF('DORC build-up'!F217=0,"",'DORC build-up'!F217)</f>
        <v>Toodyay West to Avon Yard</v>
      </c>
      <c r="G217" s="186">
        <f>'DORC build-up'!H217</f>
        <v>61.466999999999999</v>
      </c>
      <c r="J217" s="3"/>
      <c r="K217" s="3"/>
      <c r="L217" s="3"/>
      <c r="M217" s="3"/>
      <c r="N217" s="3"/>
      <c r="O217" s="3"/>
      <c r="P217" s="215">
        <v>5363908.6596609261</v>
      </c>
    </row>
    <row r="218" spans="1:16" ht="13.9" x14ac:dyDescent="0.4">
      <c r="A218" s="12">
        <f>'DORC build-up'!A218</f>
        <v>206</v>
      </c>
      <c r="B218" s="12" t="str">
        <f>'DORC build-up'!B218</f>
        <v>EGR</v>
      </c>
      <c r="C218" s="12">
        <f>'DORC build-up'!C218</f>
        <v>44</v>
      </c>
      <c r="D218" s="12" t="str">
        <f>'DORC build-up'!D218</f>
        <v>DG</v>
      </c>
      <c r="E218" t="str">
        <f>IF('DORC build-up'!E218=0,"",'DORC build-up'!E218)</f>
        <v/>
      </c>
      <c r="F218" t="str">
        <f>IF('DORC build-up'!F218=0,"",'DORC build-up'!F218)</f>
        <v>Avon Yard</v>
      </c>
      <c r="G218" s="186">
        <f>'DORC build-up'!H218</f>
        <v>4.7060000000000004</v>
      </c>
      <c r="J218" s="3"/>
      <c r="K218" s="3"/>
      <c r="L218" s="3"/>
      <c r="M218" s="3"/>
      <c r="N218" s="3"/>
      <c r="O218" s="3"/>
      <c r="P218" s="215">
        <v>339818.32559786033</v>
      </c>
    </row>
    <row r="219" spans="1:16" ht="13.9" x14ac:dyDescent="0.4">
      <c r="A219" s="12">
        <f>'DORC build-up'!A219</f>
        <v>207</v>
      </c>
      <c r="B219" s="12" t="str">
        <f>'DORC build-up'!B219</f>
        <v>Metro</v>
      </c>
      <c r="C219" s="12">
        <f>'DORC build-up'!C219</f>
        <v>45</v>
      </c>
      <c r="D219" s="12" t="str">
        <f>'DORC build-up'!D219</f>
        <v>DG</v>
      </c>
      <c r="E219" t="str">
        <f>IF('DORC build-up'!E219=0,"",'DORC build-up'!E219)</f>
        <v>DG track between Midland and Kwinana</v>
      </c>
      <c r="F219" t="str">
        <f>IF('DORC build-up'!F219=0,"",'DORC build-up'!F219)</f>
        <v>Midland to Woodbridge South</v>
      </c>
      <c r="G219" s="186">
        <f>'DORC build-up'!H219</f>
        <v>2.38</v>
      </c>
      <c r="J219" s="3"/>
      <c r="K219" s="3"/>
      <c r="L219" s="3"/>
      <c r="M219" s="3"/>
      <c r="N219" s="3"/>
      <c r="O219" s="3"/>
      <c r="P219" s="215">
        <v>95668.215494761884</v>
      </c>
    </row>
    <row r="220" spans="1:16" ht="13.9" x14ac:dyDescent="0.4">
      <c r="A220" s="12">
        <f>'DORC build-up'!A220</f>
        <v>208</v>
      </c>
      <c r="B220" s="12" t="str">
        <f>'DORC build-up'!B220</f>
        <v>Metro</v>
      </c>
      <c r="C220" s="12">
        <f>'DORC build-up'!C220</f>
        <v>45</v>
      </c>
      <c r="D220" s="12" t="str">
        <f>'DORC build-up'!D220</f>
        <v>DG</v>
      </c>
      <c r="E220" t="str">
        <f>IF('DORC build-up'!E220=0,"",'DORC build-up'!E220)</f>
        <v/>
      </c>
      <c r="F220" t="str">
        <f>IF('DORC build-up'!F220=0,"",'DORC build-up'!F220)</f>
        <v>Woodbridge West to Woodbridge South</v>
      </c>
      <c r="G220" s="186">
        <f>'DORC build-up'!H220</f>
        <v>1.0940000000000001</v>
      </c>
      <c r="J220" s="3"/>
      <c r="K220" s="3"/>
      <c r="L220" s="3"/>
      <c r="M220" s="3"/>
      <c r="N220" s="3"/>
      <c r="O220" s="3"/>
      <c r="P220" s="215">
        <v>33957.475812634206</v>
      </c>
    </row>
    <row r="221" spans="1:16" ht="13.9" x14ac:dyDescent="0.4">
      <c r="A221" s="12">
        <f>'DORC build-up'!A221</f>
        <v>209</v>
      </c>
      <c r="B221" s="12" t="str">
        <f>'DORC build-up'!B221</f>
        <v>Metro</v>
      </c>
      <c r="C221" s="12">
        <f>'DORC build-up'!C221</f>
        <v>45</v>
      </c>
      <c r="D221" s="12" t="str">
        <f>'DORC build-up'!D221</f>
        <v>DG</v>
      </c>
      <c r="E221" t="str">
        <f>IF('DORC build-up'!E221=0,"",'DORC build-up'!E221)</f>
        <v/>
      </c>
      <c r="F221" t="str">
        <f>IF('DORC build-up'!F221=0,"",'DORC build-up'!F221)</f>
        <v>Woodbridge South to Forrestfield</v>
      </c>
      <c r="G221" s="186">
        <f>'DORC build-up'!H221</f>
        <v>16.935400000000001</v>
      </c>
      <c r="J221" s="3"/>
      <c r="K221" s="3"/>
      <c r="L221" s="3"/>
      <c r="M221" s="3"/>
      <c r="N221" s="3"/>
      <c r="O221" s="3"/>
      <c r="P221" s="215">
        <v>308930.04651766771</v>
      </c>
    </row>
    <row r="222" spans="1:16" ht="13.9" x14ac:dyDescent="0.4">
      <c r="A222" s="12">
        <f>'DORC build-up'!A222</f>
        <v>210</v>
      </c>
      <c r="B222" s="12" t="str">
        <f>'DORC build-up'!B222</f>
        <v>Metro</v>
      </c>
      <c r="C222" s="12">
        <f>'DORC build-up'!C222</f>
        <v>45</v>
      </c>
      <c r="D222" s="12" t="str">
        <f>'DORC build-up'!D222</f>
        <v>DG</v>
      </c>
      <c r="E222" t="str">
        <f>IF('DORC build-up'!E222=0,"",'DORC build-up'!E222)</f>
        <v/>
      </c>
      <c r="F222" t="str">
        <f>IF('DORC build-up'!F222=0,"",'DORC build-up'!F222)</f>
        <v>Forrestfield</v>
      </c>
      <c r="G222" s="186">
        <f>'DORC build-up'!H222</f>
        <v>16.283000000000001</v>
      </c>
      <c r="J222" s="3"/>
      <c r="K222" s="3"/>
      <c r="L222" s="3"/>
      <c r="M222" s="3"/>
      <c r="N222" s="3"/>
      <c r="O222" s="3"/>
      <c r="P222" s="215">
        <v>259190.25121859371</v>
      </c>
    </row>
    <row r="223" spans="1:16" ht="13.9" x14ac:dyDescent="0.4">
      <c r="A223" s="12">
        <f>'DORC build-up'!A223</f>
        <v>211</v>
      </c>
      <c r="B223" s="12" t="str">
        <f>'DORC build-up'!B223</f>
        <v>Metro</v>
      </c>
      <c r="C223" s="12">
        <f>'DORC build-up'!C223</f>
        <v>45</v>
      </c>
      <c r="D223" s="12" t="str">
        <f>'DORC build-up'!D223</f>
        <v>DG</v>
      </c>
      <c r="E223" t="str">
        <f>IF('DORC build-up'!E223=0,"",'DORC build-up'!E223)</f>
        <v/>
      </c>
      <c r="F223" t="str">
        <f>IF('DORC build-up'!F223=0,"",'DORC build-up'!F223)</f>
        <v>Forrestfield to Kenwick</v>
      </c>
      <c r="G223" s="186">
        <f>'DORC build-up'!H223</f>
        <v>8.0429999999999993</v>
      </c>
      <c r="J223" s="3"/>
      <c r="K223" s="3"/>
      <c r="L223" s="3"/>
      <c r="M223" s="3"/>
      <c r="N223" s="3"/>
      <c r="O223" s="3"/>
      <c r="P223" s="215">
        <v>128027.21799122696</v>
      </c>
    </row>
    <row r="224" spans="1:16" ht="13.9" x14ac:dyDescent="0.4">
      <c r="A224" s="12">
        <f>'DORC build-up'!A224</f>
        <v>212</v>
      </c>
      <c r="B224" s="12" t="str">
        <f>'DORC build-up'!B224</f>
        <v>Metro</v>
      </c>
      <c r="C224" s="12">
        <f>'DORC build-up'!C224</f>
        <v>45</v>
      </c>
      <c r="D224" s="12" t="str">
        <f>'DORC build-up'!D224</f>
        <v>DG</v>
      </c>
      <c r="E224" t="str">
        <f>IF('DORC build-up'!E224=0,"",'DORC build-up'!E224)</f>
        <v/>
      </c>
      <c r="F224" t="str">
        <f>IF('DORC build-up'!F224=0,"",'DORC build-up'!F224)</f>
        <v>Kenwick to Cockburn East</v>
      </c>
      <c r="G224" s="186">
        <f>'DORC build-up'!H224</f>
        <v>42.748480000000001</v>
      </c>
      <c r="J224" s="3"/>
      <c r="K224" s="3"/>
      <c r="L224" s="3"/>
      <c r="M224" s="3"/>
      <c r="N224" s="3"/>
      <c r="O224" s="3"/>
      <c r="P224" s="215">
        <v>825158.98511830589</v>
      </c>
    </row>
    <row r="225" spans="1:27" ht="13.9" x14ac:dyDescent="0.4">
      <c r="A225" s="12">
        <f>'DORC build-up'!A225</f>
        <v>213</v>
      </c>
      <c r="B225" s="12" t="str">
        <f>'DORC build-up'!B225</f>
        <v>Metro</v>
      </c>
      <c r="C225" s="12">
        <f>'DORC build-up'!C225</f>
        <v>45</v>
      </c>
      <c r="D225" s="12" t="str">
        <f>'DORC build-up'!D225</f>
        <v>DG</v>
      </c>
      <c r="E225" t="str">
        <f>IF('DORC build-up'!E225=0,"",'DORC build-up'!E225)</f>
        <v/>
      </c>
      <c r="F225" t="str">
        <f>IF('DORC build-up'!F225=0,"",'DORC build-up'!F225)</f>
        <v>Cockburn East to Cockburn South</v>
      </c>
      <c r="G225" s="186">
        <f>'DORC build-up'!H225</f>
        <v>1.1719999999999999</v>
      </c>
      <c r="J225" s="3"/>
      <c r="K225" s="3"/>
      <c r="L225" s="3"/>
      <c r="M225" s="3"/>
      <c r="N225" s="3"/>
      <c r="O225" s="3"/>
      <c r="P225" s="215">
        <v>18655.712978455551</v>
      </c>
    </row>
    <row r="226" spans="1:27" ht="13.9" x14ac:dyDescent="0.4">
      <c r="A226" s="12">
        <f>'DORC build-up'!A226</f>
        <v>214</v>
      </c>
      <c r="B226" s="12" t="str">
        <f>'DORC build-up'!B226</f>
        <v>Metro</v>
      </c>
      <c r="C226" s="12">
        <f>'DORC build-up'!C226</f>
        <v>45</v>
      </c>
      <c r="D226" s="12" t="str">
        <f>'DORC build-up'!D226</f>
        <v>DG</v>
      </c>
      <c r="E226" t="str">
        <f>IF('DORC build-up'!E226=0,"",'DORC build-up'!E226)</f>
        <v/>
      </c>
      <c r="F226" t="str">
        <f>IF('DORC build-up'!F226=0,"",'DORC build-up'!F226)</f>
        <v>Cockburn South to Kwinana North</v>
      </c>
      <c r="G226" s="186">
        <f>'DORC build-up'!H226</f>
        <v>11.527200000000001</v>
      </c>
      <c r="J226" s="3"/>
      <c r="K226" s="3"/>
      <c r="L226" s="3"/>
      <c r="M226" s="3"/>
      <c r="N226" s="3"/>
      <c r="O226" s="3"/>
      <c r="P226" s="215">
        <v>233118.23345322834</v>
      </c>
    </row>
    <row r="227" spans="1:27" ht="13.9" x14ac:dyDescent="0.4">
      <c r="A227" s="12">
        <f>'DORC build-up'!A227</f>
        <v>215</v>
      </c>
      <c r="B227" s="12" t="str">
        <f>'DORC build-up'!B227</f>
        <v>Metro</v>
      </c>
      <c r="C227" s="12">
        <f>'DORC build-up'!C227</f>
        <v>45</v>
      </c>
      <c r="D227" s="12" t="str">
        <f>'DORC build-up'!D227</f>
        <v>DG</v>
      </c>
      <c r="E227" t="str">
        <f>IF('DORC build-up'!E227=0,"",'DORC build-up'!E227)</f>
        <v/>
      </c>
      <c r="F227" t="str">
        <f>IF('DORC build-up'!F227=0,"",'DORC build-up'!F227)</f>
        <v>Kwinana North to Kwinana West</v>
      </c>
      <c r="G227" s="186">
        <f>'DORC build-up'!H227</f>
        <v>0.66900000000000004</v>
      </c>
      <c r="J227" s="3"/>
      <c r="K227" s="3"/>
      <c r="L227" s="3"/>
      <c r="M227" s="3"/>
      <c r="N227" s="3"/>
      <c r="O227" s="3"/>
      <c r="P227" s="215">
        <v>10649.037527804407</v>
      </c>
    </row>
    <row r="228" spans="1:27" ht="13.9" x14ac:dyDescent="0.4">
      <c r="A228" s="12">
        <f>'DORC build-up'!A228</f>
        <v>216</v>
      </c>
      <c r="B228" s="12" t="str">
        <f>'DORC build-up'!B228</f>
        <v>Metro</v>
      </c>
      <c r="C228" s="12">
        <f>'DORC build-up'!C228</f>
        <v>45</v>
      </c>
      <c r="D228" s="12" t="str">
        <f>'DORC build-up'!D228</f>
        <v>DG</v>
      </c>
      <c r="E228" t="str">
        <f>IF('DORC build-up'!E228=0,"",'DORC build-up'!E228)</f>
        <v/>
      </c>
      <c r="F228" t="str">
        <f>IF('DORC build-up'!F228=0,"",'DORC build-up'!F228)</f>
        <v>Kwinana North to Kwinana</v>
      </c>
      <c r="G228" s="186">
        <f>'DORC build-up'!H228</f>
        <v>1.1659999999999999</v>
      </c>
      <c r="J228" s="3"/>
      <c r="K228" s="3"/>
      <c r="L228" s="3"/>
      <c r="M228" s="3"/>
      <c r="N228" s="3"/>
      <c r="O228" s="3"/>
      <c r="P228" s="215">
        <v>18560.205915425915</v>
      </c>
    </row>
    <row r="229" spans="1:27" ht="13.9" x14ac:dyDescent="0.4">
      <c r="A229" s="12">
        <f>'DORC build-up'!A229</f>
        <v>217</v>
      </c>
      <c r="B229" s="12" t="str">
        <f>'DORC build-up'!B229</f>
        <v>Metro</v>
      </c>
      <c r="C229" s="12">
        <f>'DORC build-up'!C229</f>
        <v>45</v>
      </c>
      <c r="D229" s="12" t="str">
        <f>'DORC build-up'!D229</f>
        <v>DG</v>
      </c>
      <c r="E229" t="str">
        <f>IF('DORC build-up'!E229=0,"",'DORC build-up'!E229)</f>
        <v/>
      </c>
      <c r="F229" t="str">
        <f>IF('DORC build-up'!F229=0,"",'DORC build-up'!F229)</f>
        <v>Kwinana West to Kwinana KBT</v>
      </c>
      <c r="G229" s="186">
        <f>'DORC build-up'!H229</f>
        <v>0.182</v>
      </c>
      <c r="J229" s="3"/>
      <c r="K229" s="3"/>
      <c r="L229" s="3"/>
      <c r="M229" s="3"/>
      <c r="N229" s="3"/>
      <c r="O229" s="3"/>
      <c r="P229" s="215">
        <v>0</v>
      </c>
    </row>
    <row r="230" spans="1:27" ht="13.9" x14ac:dyDescent="0.4">
      <c r="A230" s="12">
        <f>'DORC build-up'!A230</f>
        <v>218</v>
      </c>
      <c r="B230" s="12" t="str">
        <f>'DORC build-up'!B230</f>
        <v>Metro</v>
      </c>
      <c r="C230" s="12">
        <f>'DORC build-up'!C230</f>
        <v>46</v>
      </c>
      <c r="D230" s="12" t="str">
        <f>'DORC build-up'!D230</f>
        <v>DG</v>
      </c>
      <c r="E230" t="str">
        <f>IF('DORC build-up'!E230=0,"",'DORC build-up'!E230)</f>
        <v>DG track between Cockburn North and Cockburn East</v>
      </c>
      <c r="F230" t="str">
        <f>IF('DORC build-up'!F230=0,"",'DORC build-up'!F230)</f>
        <v>Cockburn North to Cockburn East</v>
      </c>
      <c r="G230" s="186">
        <f>'DORC build-up'!H230</f>
        <v>1.1519999999999999</v>
      </c>
      <c r="J230" s="3"/>
      <c r="K230" s="3"/>
      <c r="L230" s="3"/>
      <c r="M230" s="3"/>
      <c r="N230" s="3"/>
      <c r="O230" s="3"/>
      <c r="P230" s="215">
        <v>0</v>
      </c>
    </row>
    <row r="231" spans="1:27" ht="13.9" x14ac:dyDescent="0.4">
      <c r="A231" s="12">
        <f>'DORC build-up'!A231</f>
        <v>219</v>
      </c>
      <c r="B231" s="12" t="str">
        <f>'DORC build-up'!B231</f>
        <v>Metro</v>
      </c>
      <c r="C231" s="12">
        <f>'DORC build-up'!C231</f>
        <v>47</v>
      </c>
      <c r="D231" s="12" t="str">
        <f>'DORC build-up'!D231</f>
        <v>DG</v>
      </c>
      <c r="E231" t="str">
        <f>IF('DORC build-up'!E231=0,"",'DORC build-up'!E231)</f>
        <v>DG track between Cockburn North and Cockburn South</v>
      </c>
      <c r="F231" t="str">
        <f>IF('DORC build-up'!F231=0,"",'DORC build-up'!F231)</f>
        <v>Cockburn North to Cockburn South</v>
      </c>
      <c r="G231" s="186">
        <f>'DORC build-up'!H231</f>
        <v>1.502</v>
      </c>
      <c r="J231" s="3"/>
      <c r="K231" s="3"/>
      <c r="L231" s="3"/>
      <c r="M231" s="3"/>
      <c r="N231" s="3"/>
      <c r="O231" s="3"/>
      <c r="P231" s="215">
        <v>0</v>
      </c>
    </row>
    <row r="232" spans="1:27" ht="13.9" x14ac:dyDescent="0.4">
      <c r="A232" s="12">
        <f>'DORC build-up'!A232</f>
        <v>220</v>
      </c>
      <c r="B232" s="12" t="str">
        <f>'DORC build-up'!B232</f>
        <v>Sidings &amp; Other</v>
      </c>
      <c r="C232" s="12">
        <f>'DORC build-up'!C232</f>
        <v>48</v>
      </c>
      <c r="D232" s="12" t="str">
        <f>'DORC build-up'!D232</f>
        <v>DG</v>
      </c>
      <c r="E232" t="str">
        <f>IF('DORC build-up'!E232=0,"",'DORC build-up'!E232)</f>
        <v>DG all tracks servicing customer facilities on the DG network</v>
      </c>
      <c r="F232" t="str">
        <f>IF('DORC build-up'!F232=0,"",'DORC build-up'!F232)</f>
        <v>Kwinana West to Kwinana FPA</v>
      </c>
      <c r="G232" s="186">
        <f>'DORC build-up'!H232</f>
        <v>2.75</v>
      </c>
      <c r="J232" s="3"/>
      <c r="K232" s="3"/>
      <c r="L232" s="3"/>
      <c r="M232" s="3"/>
      <c r="N232" s="3"/>
      <c r="O232" s="3"/>
      <c r="P232" s="215">
        <v>0</v>
      </c>
    </row>
    <row r="233" spans="1:27" ht="13.9" x14ac:dyDescent="0.4">
      <c r="A233" s="12">
        <f>'DORC build-up'!A233</f>
        <v>221</v>
      </c>
      <c r="B233" s="12" t="str">
        <f>'DORC build-up'!B233</f>
        <v>Sidings &amp; Other</v>
      </c>
      <c r="C233" s="12">
        <f>'DORC build-up'!C233</f>
        <v>48</v>
      </c>
      <c r="D233" s="12" t="str">
        <f>'DORC build-up'!D233</f>
        <v>DG</v>
      </c>
      <c r="E233" t="str">
        <f>IF('DORC build-up'!E233=0,"",'DORC build-up'!E233)</f>
        <v/>
      </c>
      <c r="F233" t="str">
        <f>IF('DORC build-up'!F233=0,"",'DORC build-up'!F233)</f>
        <v>Kwinana FPA to Kwinana CBH</v>
      </c>
      <c r="G233" s="186">
        <f>'DORC build-up'!H233</f>
        <v>4.83</v>
      </c>
      <c r="J233" s="3"/>
      <c r="K233" s="3"/>
      <c r="L233" s="3"/>
      <c r="M233" s="3"/>
      <c r="N233" s="3"/>
      <c r="O233" s="3"/>
      <c r="P233" s="215">
        <v>0</v>
      </c>
    </row>
    <row r="234" spans="1:27" ht="5.0999999999999996" customHeight="1" x14ac:dyDescent="0.35"/>
    <row r="235" spans="1:27" ht="13.9" x14ac:dyDescent="0.4">
      <c r="A235" s="104"/>
      <c r="B235" s="105"/>
      <c r="C235" s="105"/>
      <c r="D235" s="105"/>
      <c r="E235" s="105"/>
      <c r="F235" s="147" t="s">
        <v>840</v>
      </c>
      <c r="G235" s="150">
        <f t="shared" ref="G235" si="0">SUM(G13:G233)</f>
        <v>5269.6365200000009</v>
      </c>
      <c r="J235" s="150">
        <f t="shared" ref="J235:P235" si="1">J10</f>
        <v>5321791.9126186008</v>
      </c>
      <c r="K235" s="150">
        <f t="shared" si="1"/>
        <v>348317307.69230771</v>
      </c>
      <c r="L235" s="150">
        <f t="shared" si="1"/>
        <v>128635907.72316951</v>
      </c>
      <c r="M235" s="150">
        <f t="shared" si="1"/>
        <v>60186230.248307005</v>
      </c>
      <c r="N235" s="150">
        <f t="shared" si="1"/>
        <v>145000000</v>
      </c>
      <c r="O235" s="150">
        <f>O10</f>
        <v>765613430.39216304</v>
      </c>
      <c r="P235" s="150">
        <f t="shared" si="1"/>
        <v>1453074667.9685659</v>
      </c>
    </row>
    <row r="236" spans="1:27" x14ac:dyDescent="0.35"/>
    <row r="237" spans="1:27" s="66" customFormat="1" ht="13.9" x14ac:dyDescent="0.4">
      <c r="A237" s="66" t="s">
        <v>73</v>
      </c>
      <c r="R237"/>
      <c r="S237"/>
      <c r="T237"/>
      <c r="U237"/>
      <c r="V237"/>
      <c r="W237"/>
      <c r="X237"/>
      <c r="Y237"/>
      <c r="Z237"/>
      <c r="AA237"/>
    </row>
    <row r="238" spans="1:27" x14ac:dyDescent="0.35"/>
  </sheetData>
  <pageMargins left="0.7" right="0.7" top="0.75" bottom="0.75" header="0.3" footer="0.3"/>
  <pageSetup orientation="portrait" r:id="rId1"/>
  <headerFooter>
    <oddHeader>&amp;C&amp;"Aptos"&amp;10&amp;K000000 OFFICIAL&amp;1#_x000D_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3786-95A7-4892-B6A1-81EE81D6AC26}">
  <sheetPr>
    <tabColor theme="7"/>
  </sheetPr>
  <dimension ref="A1:EN327"/>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20" bestFit="1" customWidth="1"/>
    <col min="5" max="5" width="27.75" customWidth="1"/>
    <col min="6" max="6" width="21.25" customWidth="1"/>
    <col min="7" max="7" width="20.875" bestFit="1" customWidth="1"/>
    <col min="8" max="8" width="21.875" customWidth="1"/>
    <col min="9" max="9" width="16.375" bestFit="1" customWidth="1"/>
    <col min="10" max="10" width="40.5" customWidth="1"/>
    <col min="11" max="12" width="17.875" customWidth="1"/>
    <col min="13" max="13" width="14" customWidth="1"/>
    <col min="14" max="18" width="15.625" customWidth="1"/>
    <col min="19" max="21" width="16.625" customWidth="1"/>
    <col min="22" max="22" width="1.625" customWidth="1"/>
    <col min="23" max="23" width="16.625" hidden="1" customWidth="1"/>
    <col min="24" max="24" width="1.625" hidden="1" customWidth="1"/>
    <col min="25" max="25" width="60.125" hidden="1" customWidth="1"/>
    <col min="26" max="26" width="76" hidden="1" customWidth="1"/>
    <col min="27" max="27" width="16.625" hidden="1" customWidth="1"/>
    <col min="28" max="28" width="22.5" hidden="1" customWidth="1"/>
    <col min="29" max="29" width="9.25" hidden="1" customWidth="1"/>
    <col min="30" max="30" width="1.625" hidden="1" customWidth="1"/>
    <col min="31" max="57" width="9.25" hidden="1" customWidth="1"/>
    <col min="58" max="86" width="9.375" hidden="1" customWidth="1"/>
    <col min="87" max="118" width="10.375" hidden="1" customWidth="1"/>
    <col min="119" max="144" width="11.875" hidden="1" customWidth="1"/>
    <col min="145" max="16384" width="8" hidden="1"/>
  </cols>
  <sheetData>
    <row r="1" spans="1:21" ht="17.649999999999999" x14ac:dyDescent="0.5">
      <c r="A1" s="126" t="str">
        <f>'DORC build-up'!A1</f>
        <v>Economic Regulation Authority</v>
      </c>
      <c r="E1" s="55">
        <f>SUM(A12:A82)</f>
        <v>0</v>
      </c>
    </row>
    <row r="2" spans="1:21" ht="17.649999999999999" x14ac:dyDescent="0.5">
      <c r="A2" s="126" t="str">
        <f>'DORC build-up'!A2</f>
        <v>ARC Depreciated Optimised Replacement Cost</v>
      </c>
    </row>
    <row r="3" spans="1:21" ht="17.649999999999999" x14ac:dyDescent="0.5">
      <c r="A3" s="126" t="str">
        <f>'DORC build-up'!A3</f>
        <v>Dec 2024 $</v>
      </c>
    </row>
    <row r="4" spans="1:21" x14ac:dyDescent="0.35"/>
    <row r="5" spans="1:21" ht="17.649999999999999" x14ac:dyDescent="0.5">
      <c r="A5" s="126"/>
      <c r="C5" s="22" t="s">
        <v>846</v>
      </c>
      <c r="D5" s="170">
        <f>D10</f>
        <v>2093906115.6087339</v>
      </c>
    </row>
    <row r="6" spans="1:21" ht="5.0999999999999996" customHeight="1" x14ac:dyDescent="0.35"/>
    <row r="7" spans="1:21" ht="41.65" hidden="1" outlineLevel="1" x14ac:dyDescent="0.35">
      <c r="D7" s="1" t="str">
        <f>_xlfn.XLOOKUP(D8,E8:E10,F8:F10)</f>
        <v>Method 2: By net capex %</v>
      </c>
      <c r="G7" s="1" t="s">
        <v>847</v>
      </c>
    </row>
    <row r="8" spans="1:21" ht="13.9" hidden="1" outlineLevel="1" x14ac:dyDescent="0.4">
      <c r="C8" s="61" t="s">
        <v>848</v>
      </c>
      <c r="D8" s="259">
        <v>3</v>
      </c>
      <c r="E8" s="12">
        <v>1</v>
      </c>
      <c r="F8" s="57" t="s">
        <v>849</v>
      </c>
      <c r="G8" s="260">
        <f>D45</f>
        <v>4357933935.5635834</v>
      </c>
    </row>
    <row r="9" spans="1:21" ht="13.9" hidden="1" outlineLevel="1" x14ac:dyDescent="0.4">
      <c r="E9" s="12">
        <f>+E8+1</f>
        <v>2</v>
      </c>
      <c r="F9" s="57" t="s">
        <v>850</v>
      </c>
      <c r="G9" s="261">
        <f>E39</f>
        <v>2542759386.0580482</v>
      </c>
    </row>
    <row r="10" spans="1:21" ht="13.9" hidden="1" outlineLevel="1" x14ac:dyDescent="0.4">
      <c r="C10" s="61" t="s">
        <v>54</v>
      </c>
      <c r="D10" s="170">
        <f>_xlfn.XLOOKUP(D8,$E$8:$E$10,$G$8:$G$10)</f>
        <v>2093906115.6087339</v>
      </c>
      <c r="E10" s="12">
        <f>+E9+1</f>
        <v>3</v>
      </c>
      <c r="F10" s="316" t="s">
        <v>851</v>
      </c>
      <c r="G10" s="262">
        <f>E65</f>
        <v>2093906115.6087339</v>
      </c>
    </row>
    <row r="11" spans="1:21" hidden="1" outlineLevel="1" x14ac:dyDescent="0.35"/>
    <row r="12" spans="1:21" ht="17.649999999999999" hidden="1" outlineLevel="1" x14ac:dyDescent="0.5">
      <c r="A12" s="55">
        <f>SUM(A13:A1048576)</f>
        <v>0</v>
      </c>
      <c r="C12" s="54" t="s">
        <v>852</v>
      </c>
      <c r="D12" s="54"/>
      <c r="H12" s="54" t="s">
        <v>853</v>
      </c>
      <c r="I12" s="54"/>
      <c r="J12" s="54"/>
      <c r="K12" s="54"/>
      <c r="L12" s="54"/>
      <c r="M12" s="54"/>
      <c r="N12" s="54"/>
      <c r="O12" s="54"/>
      <c r="P12" s="54"/>
      <c r="Q12" s="54"/>
      <c r="R12" s="54"/>
      <c r="S12" s="54"/>
      <c r="T12" s="54"/>
      <c r="U12" s="54"/>
    </row>
    <row r="13" spans="1:21" hidden="1" outlineLevel="1" x14ac:dyDescent="0.35"/>
    <row r="14" spans="1:21" ht="13.9" hidden="1" outlineLevel="1" x14ac:dyDescent="0.35">
      <c r="D14" s="248" t="s">
        <v>58</v>
      </c>
      <c r="I14" s="1" t="s">
        <v>840</v>
      </c>
      <c r="K14" s="252" cm="1">
        <f t="array" ref="K14:U14">TRANSPOSE(_xlfn.SEQUENCE(D15,,1))</f>
        <v>1</v>
      </c>
      <c r="L14" s="252">
        <v>2</v>
      </c>
      <c r="M14" s="252">
        <v>3</v>
      </c>
      <c r="N14" s="252">
        <v>4</v>
      </c>
      <c r="O14" s="252">
        <v>5</v>
      </c>
      <c r="P14" s="252">
        <v>6</v>
      </c>
      <c r="Q14" s="252">
        <v>7</v>
      </c>
      <c r="R14" s="252">
        <v>8</v>
      </c>
      <c r="S14" s="252">
        <v>9</v>
      </c>
      <c r="T14" s="252">
        <v>10</v>
      </c>
      <c r="U14" s="252">
        <v>11</v>
      </c>
    </row>
    <row r="15" spans="1:21" ht="13.9" hidden="1" outlineLevel="1" x14ac:dyDescent="0.4">
      <c r="C15" s="317" t="s">
        <v>854</v>
      </c>
      <c r="D15" s="188">
        <v>11</v>
      </c>
    </row>
    <row r="16" spans="1:21" ht="13.9" hidden="1" outlineLevel="1" x14ac:dyDescent="0.4">
      <c r="C16" s="317" t="s">
        <v>855</v>
      </c>
      <c r="D16" s="249">
        <f>'DORC build-up'!L11-'DORC build-up'!M11-'DORC build-up'!N11</f>
        <v>14777973272.863514</v>
      </c>
      <c r="H16" t="s">
        <v>856</v>
      </c>
      <c r="I16" s="256">
        <f>SUM(K16:U16)</f>
        <v>1</v>
      </c>
      <c r="K16" s="10">
        <v>0.02</v>
      </c>
      <c r="L16" s="10">
        <v>0.03</v>
      </c>
      <c r="M16" s="10">
        <v>4.4999999999999998E-2</v>
      </c>
      <c r="N16" s="10">
        <v>4.4999999999999998E-2</v>
      </c>
      <c r="O16" s="10">
        <v>0.08</v>
      </c>
      <c r="P16" s="10">
        <v>0.13</v>
      </c>
      <c r="Q16" s="10">
        <v>0.14000000000000001</v>
      </c>
      <c r="R16" s="10">
        <v>0.15</v>
      </c>
      <c r="S16" s="10">
        <v>0.15</v>
      </c>
      <c r="T16" s="10">
        <v>0.14000000000000001</v>
      </c>
      <c r="U16" s="10">
        <v>7.0000000000000007E-2</v>
      </c>
    </row>
    <row r="17" spans="1:21" ht="12.75" hidden="1" customHeight="1" outlineLevel="1" x14ac:dyDescent="0.4">
      <c r="C17" s="317" t="s">
        <v>857</v>
      </c>
      <c r="D17" s="250">
        <v>6.2199999999999998E-2</v>
      </c>
      <c r="H17" s="62" t="s">
        <v>858</v>
      </c>
      <c r="I17" s="185">
        <f>SUM(K17:U17)</f>
        <v>14777973272.863514</v>
      </c>
      <c r="K17" s="200">
        <f t="shared" ref="K17:U17" si="0">$D$16*K16</f>
        <v>295559465.45727026</v>
      </c>
      <c r="L17" s="200">
        <f t="shared" si="0"/>
        <v>443339198.1859054</v>
      </c>
      <c r="M17" s="200">
        <f t="shared" si="0"/>
        <v>665008797.27885807</v>
      </c>
      <c r="N17" s="200">
        <f t="shared" si="0"/>
        <v>665008797.27885807</v>
      </c>
      <c r="O17" s="200">
        <f t="shared" si="0"/>
        <v>1182237861.8290811</v>
      </c>
      <c r="P17" s="200">
        <f t="shared" si="0"/>
        <v>1921136525.4722569</v>
      </c>
      <c r="Q17" s="200">
        <f t="shared" si="0"/>
        <v>2068916258.2008922</v>
      </c>
      <c r="R17" s="200">
        <f t="shared" si="0"/>
        <v>2216695990.9295268</v>
      </c>
      <c r="S17" s="200">
        <f t="shared" si="0"/>
        <v>2216695990.9295268</v>
      </c>
      <c r="T17" s="200">
        <f t="shared" si="0"/>
        <v>2068916258.2008922</v>
      </c>
      <c r="U17" s="200">
        <f t="shared" si="0"/>
        <v>1034458129.1004461</v>
      </c>
    </row>
    <row r="18" spans="1:21" ht="13.9" hidden="1" outlineLevel="1" x14ac:dyDescent="0.4">
      <c r="A18" s="55">
        <f>ROUND(E88-D10,0)</f>
        <v>0</v>
      </c>
      <c r="C18" s="317" t="s">
        <v>859</v>
      </c>
      <c r="D18" s="15">
        <v>0.75</v>
      </c>
    </row>
    <row r="19" spans="1:21" ht="12.75" hidden="1" customHeight="1" outlineLevel="1" x14ac:dyDescent="0.4">
      <c r="C19" s="317" t="s">
        <v>860</v>
      </c>
      <c r="D19" s="15">
        <v>0.03</v>
      </c>
      <c r="H19" s="66" t="s">
        <v>861</v>
      </c>
      <c r="I19" s="66"/>
      <c r="J19" s="66"/>
      <c r="K19" s="67"/>
      <c r="L19" s="67"/>
      <c r="M19" s="67"/>
      <c r="N19" s="67"/>
      <c r="O19" s="67"/>
      <c r="P19" s="67"/>
      <c r="Q19" s="67"/>
      <c r="R19" s="67"/>
      <c r="S19" s="67"/>
      <c r="T19" s="67"/>
      <c r="U19" s="67"/>
    </row>
    <row r="20" spans="1:21" ht="12.75" hidden="1" customHeight="1" outlineLevel="1" x14ac:dyDescent="0.4">
      <c r="C20" s="317" t="s">
        <v>862</v>
      </c>
      <c r="D20" s="251">
        <f>D16*D18*D19</f>
        <v>332504398.63942909</v>
      </c>
      <c r="H20" t="s">
        <v>863</v>
      </c>
      <c r="K20" s="68"/>
      <c r="L20" s="200">
        <f>K24</f>
        <v>6650087.9727885807</v>
      </c>
      <c r="M20" s="200">
        <f t="shared" ref="M20:U20" si="1">L24</f>
        <v>17038855.403878901</v>
      </c>
      <c r="N20" s="200">
        <f t="shared" si="1"/>
        <v>33061370.148774475</v>
      </c>
      <c r="O20" s="200">
        <f t="shared" si="1"/>
        <v>50080485.310802549</v>
      </c>
      <c r="P20" s="200">
        <f t="shared" si="1"/>
        <v>79795843.388288781</v>
      </c>
      <c r="Q20" s="200">
        <f t="shared" si="1"/>
        <v>127984716.67016612</v>
      </c>
      <c r="R20" s="200">
        <f t="shared" si="1"/>
        <v>182495981.85657054</v>
      </c>
      <c r="S20" s="200">
        <f t="shared" si="1"/>
        <v>243722891.72396359</v>
      </c>
      <c r="T20" s="200">
        <f t="shared" si="1"/>
        <v>308758115.38510847</v>
      </c>
      <c r="U20" s="200">
        <f t="shared" si="1"/>
        <v>374513485.97158229</v>
      </c>
    </row>
    <row r="21" spans="1:21" ht="12.75" hidden="1" customHeight="1" outlineLevel="1" x14ac:dyDescent="0.35">
      <c r="H21" t="s">
        <v>864</v>
      </c>
      <c r="I21" s="185">
        <f>SUM(K21:U21)</f>
        <v>332504398.63942909</v>
      </c>
      <c r="K21" s="200">
        <f t="shared" ref="K21:U21" si="2">(K17*$D$18*$D$19)</f>
        <v>6650087.9727885807</v>
      </c>
      <c r="L21" s="200">
        <f t="shared" si="2"/>
        <v>9975131.9591828715</v>
      </c>
      <c r="M21" s="200">
        <f t="shared" si="2"/>
        <v>14962697.938774304</v>
      </c>
      <c r="N21" s="200">
        <f t="shared" si="2"/>
        <v>14962697.938774304</v>
      </c>
      <c r="O21" s="200">
        <f t="shared" si="2"/>
        <v>26600351.891154323</v>
      </c>
      <c r="P21" s="200">
        <f t="shared" si="2"/>
        <v>43225571.82312578</v>
      </c>
      <c r="Q21" s="200">
        <f t="shared" si="2"/>
        <v>46550615.809520073</v>
      </c>
      <c r="R21" s="200">
        <f t="shared" si="2"/>
        <v>49875659.795914344</v>
      </c>
      <c r="S21" s="200">
        <f t="shared" si="2"/>
        <v>49875659.795914344</v>
      </c>
      <c r="T21" s="200">
        <f t="shared" si="2"/>
        <v>46550615.809520073</v>
      </c>
      <c r="U21" s="200">
        <f t="shared" si="2"/>
        <v>23275307.904760037</v>
      </c>
    </row>
    <row r="22" spans="1:21" hidden="1" outlineLevel="1" x14ac:dyDescent="0.35">
      <c r="H22" s="69" t="s">
        <v>865</v>
      </c>
      <c r="I22" s="69"/>
      <c r="J22" s="69"/>
      <c r="K22" s="257">
        <f>SUM(K20:K21)</f>
        <v>6650087.9727885807</v>
      </c>
      <c r="L22" s="257">
        <f>SUM(L20:L21)</f>
        <v>16625219.931971453</v>
      </c>
      <c r="M22" s="257">
        <f t="shared" ref="M22:U22" si="3">SUM(M20:M21)</f>
        <v>32001553.342653207</v>
      </c>
      <c r="N22" s="257">
        <f t="shared" si="3"/>
        <v>48024068.087548777</v>
      </c>
      <c r="O22" s="257">
        <f t="shared" si="3"/>
        <v>76680837.201956868</v>
      </c>
      <c r="P22" s="257">
        <f t="shared" si="3"/>
        <v>123021415.21141456</v>
      </c>
      <c r="Q22" s="257">
        <f t="shared" si="3"/>
        <v>174535332.4796862</v>
      </c>
      <c r="R22" s="257">
        <f t="shared" si="3"/>
        <v>232371641.65248489</v>
      </c>
      <c r="S22" s="257">
        <f t="shared" si="3"/>
        <v>293598551.51987791</v>
      </c>
      <c r="T22" s="257">
        <f t="shared" si="3"/>
        <v>355308731.19462854</v>
      </c>
      <c r="U22" s="257">
        <f t="shared" si="3"/>
        <v>397788793.87634236</v>
      </c>
    </row>
    <row r="23" spans="1:21" hidden="1" outlineLevel="1" x14ac:dyDescent="0.35">
      <c r="H23" s="71" t="s">
        <v>866</v>
      </c>
      <c r="I23" s="185">
        <f>SUM(K23:U23)</f>
        <v>88579134.064345688</v>
      </c>
      <c r="K23" s="200">
        <f t="shared" ref="K23:U23" si="4">K20*$D$17</f>
        <v>0</v>
      </c>
      <c r="L23" s="200">
        <f t="shared" si="4"/>
        <v>413635.47190744971</v>
      </c>
      <c r="M23" s="200">
        <f t="shared" si="4"/>
        <v>1059816.8061212676</v>
      </c>
      <c r="N23" s="200">
        <f t="shared" si="4"/>
        <v>2056417.2232537724</v>
      </c>
      <c r="O23" s="200">
        <f t="shared" si="4"/>
        <v>3115006.1863319185</v>
      </c>
      <c r="P23" s="200">
        <f t="shared" si="4"/>
        <v>4963301.4587515621</v>
      </c>
      <c r="Q23" s="200">
        <f t="shared" si="4"/>
        <v>7960649.3768843329</v>
      </c>
      <c r="R23" s="200">
        <f t="shared" si="4"/>
        <v>11351250.071478687</v>
      </c>
      <c r="S23" s="200">
        <f t="shared" si="4"/>
        <v>15159563.865230534</v>
      </c>
      <c r="T23" s="200">
        <f t="shared" si="4"/>
        <v>19204754.776953746</v>
      </c>
      <c r="U23" s="200">
        <f t="shared" si="4"/>
        <v>23294738.827432416</v>
      </c>
    </row>
    <row r="24" spans="1:21" ht="13.9" hidden="1" outlineLevel="1" thickBot="1" x14ac:dyDescent="0.4">
      <c r="H24" s="72" t="s">
        <v>867</v>
      </c>
      <c r="I24" s="72"/>
      <c r="J24" s="72"/>
      <c r="K24" s="258">
        <f>SUM(K22:K23)</f>
        <v>6650087.9727885807</v>
      </c>
      <c r="L24" s="258">
        <f t="shared" ref="L24:U24" si="5">SUM(L22:L23)</f>
        <v>17038855.403878901</v>
      </c>
      <c r="M24" s="258">
        <f t="shared" si="5"/>
        <v>33061370.148774475</v>
      </c>
      <c r="N24" s="258">
        <f t="shared" si="5"/>
        <v>50080485.310802549</v>
      </c>
      <c r="O24" s="258">
        <f t="shared" si="5"/>
        <v>79795843.388288781</v>
      </c>
      <c r="P24" s="258">
        <f t="shared" si="5"/>
        <v>127984716.67016612</v>
      </c>
      <c r="Q24" s="258">
        <f t="shared" si="5"/>
        <v>182495981.85657054</v>
      </c>
      <c r="R24" s="258">
        <f t="shared" si="5"/>
        <v>243722891.72396359</v>
      </c>
      <c r="S24" s="258">
        <f t="shared" si="5"/>
        <v>308758115.38510847</v>
      </c>
      <c r="T24" s="258">
        <f t="shared" si="5"/>
        <v>374513485.97158229</v>
      </c>
      <c r="U24" s="258">
        <f t="shared" si="5"/>
        <v>421083532.70377475</v>
      </c>
    </row>
    <row r="25" spans="1:21" ht="13.9" hidden="1" outlineLevel="1" thickTop="1" x14ac:dyDescent="0.35">
      <c r="H25" s="74" t="s">
        <v>864</v>
      </c>
      <c r="I25" s="251">
        <f>I21</f>
        <v>332504398.63942909</v>
      </c>
    </row>
    <row r="26" spans="1:21" hidden="1" outlineLevel="1" x14ac:dyDescent="0.35">
      <c r="A26" s="55">
        <f>I26</f>
        <v>0</v>
      </c>
      <c r="H26" s="74" t="s">
        <v>72</v>
      </c>
      <c r="I26" s="55">
        <f>I25-D20</f>
        <v>0</v>
      </c>
    </row>
    <row r="27" spans="1:21" hidden="1" outlineLevel="1" x14ac:dyDescent="0.35"/>
    <row r="28" spans="1:21" ht="13.9" hidden="1" outlineLevel="1" x14ac:dyDescent="0.4">
      <c r="H28" s="75" t="s">
        <v>868</v>
      </c>
      <c r="I28" s="75"/>
      <c r="J28" s="75"/>
      <c r="K28" s="76"/>
      <c r="L28" s="76"/>
      <c r="M28" s="76"/>
      <c r="N28" s="76"/>
      <c r="O28" s="76"/>
      <c r="P28" s="76"/>
      <c r="Q28" s="76"/>
      <c r="R28" s="76"/>
      <c r="S28" s="76"/>
      <c r="T28" s="76"/>
      <c r="U28" s="76"/>
    </row>
    <row r="29" spans="1:21" hidden="1" outlineLevel="1" x14ac:dyDescent="0.35">
      <c r="H29" t="s">
        <v>869</v>
      </c>
      <c r="J29" s="77"/>
      <c r="K29" s="64">
        <f t="shared" ref="K29:U29" si="6">K17+J29</f>
        <v>295559465.45727026</v>
      </c>
      <c r="L29" s="64">
        <f t="shared" si="6"/>
        <v>738898663.6431756</v>
      </c>
      <c r="M29" s="64">
        <f t="shared" si="6"/>
        <v>1403907460.9220338</v>
      </c>
      <c r="N29" s="64">
        <f t="shared" si="6"/>
        <v>2068916258.200892</v>
      </c>
      <c r="O29" s="64">
        <f t="shared" si="6"/>
        <v>3251154120.029973</v>
      </c>
      <c r="P29" s="64">
        <f t="shared" si="6"/>
        <v>5172290645.5022297</v>
      </c>
      <c r="Q29" s="64">
        <f t="shared" si="6"/>
        <v>7241206903.7031221</v>
      </c>
      <c r="R29" s="64">
        <f t="shared" si="6"/>
        <v>9457902894.6326485</v>
      </c>
      <c r="S29" s="64">
        <f t="shared" si="6"/>
        <v>11674598885.562176</v>
      </c>
      <c r="T29" s="64">
        <f t="shared" si="6"/>
        <v>13743515143.763067</v>
      </c>
      <c r="U29" s="64">
        <f t="shared" si="6"/>
        <v>14777973272.863514</v>
      </c>
    </row>
    <row r="30" spans="1:21" hidden="1" outlineLevel="1" x14ac:dyDescent="0.35">
      <c r="H30" t="s">
        <v>870</v>
      </c>
      <c r="K30" s="78">
        <f t="shared" ref="K30:U30" si="7">K29/$I$17</f>
        <v>0.02</v>
      </c>
      <c r="L30" s="78">
        <f t="shared" si="7"/>
        <v>4.9999999999999996E-2</v>
      </c>
      <c r="M30" s="78">
        <f t="shared" si="7"/>
        <v>9.5000000000000001E-2</v>
      </c>
      <c r="N30" s="78">
        <f t="shared" si="7"/>
        <v>0.14000000000000001</v>
      </c>
      <c r="O30" s="78">
        <f t="shared" si="7"/>
        <v>0.22</v>
      </c>
      <c r="P30" s="78">
        <f t="shared" si="7"/>
        <v>0.35</v>
      </c>
      <c r="Q30" s="78">
        <f t="shared" si="7"/>
        <v>0.49000000000000005</v>
      </c>
      <c r="R30" s="78">
        <f t="shared" si="7"/>
        <v>0.64</v>
      </c>
      <c r="S30" s="78">
        <f t="shared" si="7"/>
        <v>0.79</v>
      </c>
      <c r="T30" s="78">
        <f t="shared" si="7"/>
        <v>0.92999999999999994</v>
      </c>
      <c r="U30" s="78">
        <f t="shared" si="7"/>
        <v>1</v>
      </c>
    </row>
    <row r="31" spans="1:21" ht="17.649999999999999" hidden="1" outlineLevel="1" x14ac:dyDescent="0.5">
      <c r="C31" s="54" t="s">
        <v>871</v>
      </c>
      <c r="D31" s="54"/>
      <c r="E31" s="54"/>
      <c r="F31" s="54"/>
    </row>
    <row r="32" spans="1:21" ht="12.75" hidden="1" customHeight="1" outlineLevel="1" x14ac:dyDescent="0.4">
      <c r="C32" s="75" t="str">
        <f>_xlfn.CONCAT(H32," Sensitivity")</f>
        <v>Method 1: By year Sensitivity</v>
      </c>
      <c r="D32" s="75"/>
      <c r="E32" s="75"/>
      <c r="F32" s="75"/>
      <c r="H32" s="75" t="s">
        <v>850</v>
      </c>
      <c r="I32" s="75"/>
      <c r="J32" s="75"/>
      <c r="K32" s="76"/>
      <c r="L32" s="76"/>
      <c r="M32" s="76"/>
      <c r="N32" s="76"/>
      <c r="O32" s="76"/>
      <c r="P32" s="76"/>
      <c r="Q32" s="76"/>
      <c r="R32" s="76"/>
      <c r="S32" s="76"/>
      <c r="T32" s="76"/>
      <c r="U32" s="76"/>
    </row>
    <row r="33" spans="3:21" ht="13.5" hidden="1" customHeight="1" outlineLevel="1" x14ac:dyDescent="0.35">
      <c r="C33" s="1" t="s">
        <v>872</v>
      </c>
      <c r="D33" s="1"/>
      <c r="F33" s="1" t="s">
        <v>873</v>
      </c>
    </row>
    <row r="34" spans="3:21" ht="13.5" hidden="1" customHeight="1" outlineLevel="1" x14ac:dyDescent="0.4">
      <c r="D34" s="79">
        <f>I56</f>
        <v>2775877425.8610721</v>
      </c>
      <c r="E34" s="57"/>
      <c r="F34" s="255">
        <v>5</v>
      </c>
      <c r="H34" t="s">
        <v>874</v>
      </c>
      <c r="K34" s="80">
        <f t="shared" ref="K34:U34" si="8">IF(K14&lt;=$F$34,1,0)</f>
        <v>1</v>
      </c>
      <c r="L34" s="80">
        <f t="shared" si="8"/>
        <v>1</v>
      </c>
      <c r="M34" s="80">
        <f t="shared" si="8"/>
        <v>1</v>
      </c>
      <c r="N34" s="80">
        <f t="shared" si="8"/>
        <v>1</v>
      </c>
      <c r="O34" s="80">
        <f t="shared" si="8"/>
        <v>1</v>
      </c>
      <c r="P34" s="80">
        <f t="shared" si="8"/>
        <v>0</v>
      </c>
      <c r="Q34" s="80">
        <f t="shared" si="8"/>
        <v>0</v>
      </c>
      <c r="R34" s="80">
        <f t="shared" si="8"/>
        <v>0</v>
      </c>
      <c r="S34" s="80">
        <f t="shared" si="8"/>
        <v>0</v>
      </c>
      <c r="T34" s="80">
        <f t="shared" si="8"/>
        <v>0</v>
      </c>
      <c r="U34" s="80">
        <f t="shared" si="8"/>
        <v>0</v>
      </c>
    </row>
    <row r="35" spans="3:21" ht="13.5" hidden="1" customHeight="1" outlineLevel="1" x14ac:dyDescent="0.4">
      <c r="C35" s="60">
        <v>1</v>
      </c>
      <c r="D35" s="64">
        <f t="dataTable" ref="D35:D45" dt2D="0" dtr="0" r1="F34"/>
        <v>4107594027.5614157</v>
      </c>
      <c r="E35" s="57"/>
      <c r="H35" s="81"/>
    </row>
    <row r="36" spans="3:21" ht="13.9" hidden="1" outlineLevel="1" x14ac:dyDescent="0.4">
      <c r="C36" s="60">
        <f>+C35+1</f>
        <v>2</v>
      </c>
      <c r="D36" s="64">
        <v>3799415646.8080869</v>
      </c>
      <c r="H36" s="57" t="s">
        <v>875</v>
      </c>
      <c r="Q36" s="64"/>
    </row>
    <row r="37" spans="3:21" ht="13.9" hidden="1" outlineLevel="1" x14ac:dyDescent="0.4">
      <c r="C37" s="60">
        <f t="shared" ref="C37:C45" si="9">+C36+1</f>
        <v>3</v>
      </c>
      <c r="D37" s="64">
        <v>3425652716.8436146</v>
      </c>
      <c r="H37" t="s">
        <v>863</v>
      </c>
      <c r="K37" s="82"/>
      <c r="L37" s="64">
        <f t="shared" ref="L37:U37" si="10">K42</f>
        <v>302209553.43005884</v>
      </c>
      <c r="M37" s="64">
        <f t="shared" si="10"/>
        <v>774321317.79849672</v>
      </c>
      <c r="N37" s="64">
        <f t="shared" si="10"/>
        <v>1502455598.9831958</v>
      </c>
      <c r="O37" s="64">
        <f t="shared" si="10"/>
        <v>2275879832.457583</v>
      </c>
      <c r="P37" s="64">
        <f t="shared" si="10"/>
        <v>3626277771.75668</v>
      </c>
      <c r="Q37" s="64">
        <f t="shared" si="10"/>
        <v>3626277771.75668</v>
      </c>
      <c r="R37" s="64">
        <f t="shared" si="10"/>
        <v>3626277771.75668</v>
      </c>
      <c r="S37" s="64">
        <f t="shared" si="10"/>
        <v>3626277771.75668</v>
      </c>
      <c r="T37" s="64">
        <f t="shared" si="10"/>
        <v>3626277771.75668</v>
      </c>
      <c r="U37" s="64">
        <f t="shared" si="10"/>
        <v>3626277771.75668</v>
      </c>
    </row>
    <row r="38" spans="3:21" ht="13.9" hidden="1" outlineLevel="1" x14ac:dyDescent="0.4">
      <c r="C38" s="60">
        <f t="shared" si="9"/>
        <v>4</v>
      </c>
      <c r="D38" s="64">
        <v>3161704316.9634814</v>
      </c>
      <c r="E38" s="83" t="s">
        <v>876</v>
      </c>
      <c r="H38" t="s">
        <v>858</v>
      </c>
      <c r="I38" s="63">
        <f>SUM(K38:U38)</f>
        <v>3251154120.029973</v>
      </c>
      <c r="K38" s="64">
        <f>K34*K29</f>
        <v>295559465.45727026</v>
      </c>
      <c r="L38" s="64">
        <f t="shared" ref="L38:U38" si="11">L34*L17</f>
        <v>443339198.1859054</v>
      </c>
      <c r="M38" s="64">
        <f t="shared" si="11"/>
        <v>665008797.27885807</v>
      </c>
      <c r="N38" s="64">
        <f t="shared" si="11"/>
        <v>665008797.27885807</v>
      </c>
      <c r="O38" s="64">
        <f t="shared" si="11"/>
        <v>1182237861.8290811</v>
      </c>
      <c r="P38" s="64">
        <f t="shared" si="11"/>
        <v>0</v>
      </c>
      <c r="Q38" s="64">
        <f t="shared" si="11"/>
        <v>0</v>
      </c>
      <c r="R38" s="64">
        <f t="shared" si="11"/>
        <v>0</v>
      </c>
      <c r="S38" s="64">
        <f t="shared" si="11"/>
        <v>0</v>
      </c>
      <c r="T38" s="64">
        <f t="shared" si="11"/>
        <v>0</v>
      </c>
      <c r="U38" s="64">
        <f t="shared" si="11"/>
        <v>0</v>
      </c>
    </row>
    <row r="39" spans="3:21" ht="13.9" hidden="1" outlineLevel="1" x14ac:dyDescent="0.4">
      <c r="C39" s="60">
        <f t="shared" si="9"/>
        <v>5</v>
      </c>
      <c r="D39" s="64">
        <v>2775877425.8610721</v>
      </c>
      <c r="E39" s="253">
        <f>AVERAGE(D39:D40)</f>
        <v>2542759386.0580482</v>
      </c>
      <c r="H39" s="84" t="s">
        <v>865</v>
      </c>
      <c r="I39" s="84"/>
      <c r="J39" s="84"/>
      <c r="K39" s="85">
        <f>SUM(K37:K38)</f>
        <v>295559465.45727026</v>
      </c>
      <c r="L39" s="85">
        <f t="shared" ref="L39:U39" si="12">SUM(L37:L38)</f>
        <v>745548751.61596417</v>
      </c>
      <c r="M39" s="85">
        <f t="shared" si="12"/>
        <v>1439330115.0773549</v>
      </c>
      <c r="N39" s="85">
        <f t="shared" si="12"/>
        <v>2167464396.262054</v>
      </c>
      <c r="O39" s="85">
        <f t="shared" si="12"/>
        <v>3458117694.286664</v>
      </c>
      <c r="P39" s="85">
        <f t="shared" si="12"/>
        <v>3626277771.75668</v>
      </c>
      <c r="Q39" s="85">
        <f t="shared" si="12"/>
        <v>3626277771.75668</v>
      </c>
      <c r="R39" s="85">
        <f t="shared" si="12"/>
        <v>3626277771.75668</v>
      </c>
      <c r="S39" s="85">
        <f t="shared" si="12"/>
        <v>3626277771.75668</v>
      </c>
      <c r="T39" s="85">
        <f t="shared" si="12"/>
        <v>3626277771.75668</v>
      </c>
      <c r="U39" s="85">
        <f t="shared" si="12"/>
        <v>3626277771.75668</v>
      </c>
    </row>
    <row r="40" spans="3:21" ht="13.9" hidden="1" outlineLevel="1" x14ac:dyDescent="0.4">
      <c r="C40" s="60">
        <f t="shared" si="9"/>
        <v>6</v>
      </c>
      <c r="D40" s="64">
        <v>2309641346.2550244</v>
      </c>
      <c r="H40" t="s">
        <v>877</v>
      </c>
      <c r="I40" s="63">
        <f>SUM(K40:U40)</f>
        <v>301972684.02603257</v>
      </c>
      <c r="K40" s="64">
        <f t="shared" ref="K40:U40" si="13">K37*$D$17*K34</f>
        <v>0</v>
      </c>
      <c r="L40" s="64">
        <f t="shared" si="13"/>
        <v>18797434.223349661</v>
      </c>
      <c r="M40" s="64">
        <f t="shared" si="13"/>
        <v>48162785.967066497</v>
      </c>
      <c r="N40" s="64">
        <f t="shared" si="13"/>
        <v>93452738.256754771</v>
      </c>
      <c r="O40" s="64">
        <f t="shared" si="13"/>
        <v>141559725.57886165</v>
      </c>
      <c r="P40" s="64">
        <f t="shared" si="13"/>
        <v>0</v>
      </c>
      <c r="Q40" s="64">
        <f t="shared" si="13"/>
        <v>0</v>
      </c>
      <c r="R40" s="64">
        <f t="shared" si="13"/>
        <v>0</v>
      </c>
      <c r="S40" s="64">
        <f t="shared" si="13"/>
        <v>0</v>
      </c>
      <c r="T40" s="64">
        <f t="shared" si="13"/>
        <v>0</v>
      </c>
      <c r="U40" s="64">
        <f t="shared" si="13"/>
        <v>0</v>
      </c>
    </row>
    <row r="41" spans="3:21" ht="13.9" hidden="1" outlineLevel="1" x14ac:dyDescent="0.4">
      <c r="C41" s="60">
        <f t="shared" si="9"/>
        <v>7</v>
      </c>
      <c r="D41" s="64">
        <v>2093906115.6087339</v>
      </c>
      <c r="H41" t="s">
        <v>861</v>
      </c>
      <c r="I41" s="63">
        <f>SUM(K41:U41)</f>
        <v>73150967.700674385</v>
      </c>
      <c r="K41" s="64">
        <f t="shared" ref="K41:U41" si="14">K34*K21</f>
        <v>6650087.9727885807</v>
      </c>
      <c r="L41" s="64">
        <f t="shared" si="14"/>
        <v>9975131.9591828715</v>
      </c>
      <c r="M41" s="64">
        <f t="shared" si="14"/>
        <v>14962697.938774304</v>
      </c>
      <c r="N41" s="64">
        <f t="shared" si="14"/>
        <v>14962697.938774304</v>
      </c>
      <c r="O41" s="64">
        <f t="shared" si="14"/>
        <v>26600351.891154323</v>
      </c>
      <c r="P41" s="64">
        <f t="shared" si="14"/>
        <v>0</v>
      </c>
      <c r="Q41" s="64">
        <f t="shared" si="14"/>
        <v>0</v>
      </c>
      <c r="R41" s="64">
        <f t="shared" si="14"/>
        <v>0</v>
      </c>
      <c r="S41" s="64">
        <f t="shared" si="14"/>
        <v>0</v>
      </c>
      <c r="T41" s="64">
        <f t="shared" si="14"/>
        <v>0</v>
      </c>
      <c r="U41" s="64">
        <f t="shared" si="14"/>
        <v>0</v>
      </c>
    </row>
    <row r="42" spans="3:21" ht="14.25" hidden="1" outlineLevel="1" thickBot="1" x14ac:dyDescent="0.45">
      <c r="C42" s="60">
        <f t="shared" si="9"/>
        <v>8</v>
      </c>
      <c r="D42" s="64">
        <v>2159962657.645443</v>
      </c>
      <c r="H42" s="86" t="str">
        <f>_xlfn.TEXTJOIN("+ ",TRUE,H39:H41)</f>
        <v>Closing+ Capital Charge+ Equity Raising Costs</v>
      </c>
      <c r="I42" s="72"/>
      <c r="J42" s="72"/>
      <c r="K42" s="73">
        <f t="shared" ref="K42:U42" si="15">SUM(K39:K41)</f>
        <v>302209553.43005884</v>
      </c>
      <c r="L42" s="73">
        <f t="shared" si="15"/>
        <v>774321317.79849672</v>
      </c>
      <c r="M42" s="73">
        <f t="shared" si="15"/>
        <v>1502455598.9831958</v>
      </c>
      <c r="N42" s="73">
        <f t="shared" si="15"/>
        <v>2275879832.457583</v>
      </c>
      <c r="O42" s="73">
        <f t="shared" si="15"/>
        <v>3626277771.75668</v>
      </c>
      <c r="P42" s="73">
        <f t="shared" si="15"/>
        <v>3626277771.75668</v>
      </c>
      <c r="Q42" s="73">
        <f t="shared" si="15"/>
        <v>3626277771.75668</v>
      </c>
      <c r="R42" s="73">
        <f t="shared" si="15"/>
        <v>3626277771.75668</v>
      </c>
      <c r="S42" s="73">
        <f t="shared" si="15"/>
        <v>3626277771.75668</v>
      </c>
      <c r="T42" s="73">
        <f t="shared" si="15"/>
        <v>3626277771.75668</v>
      </c>
      <c r="U42" s="73">
        <f t="shared" si="15"/>
        <v>3626277771.75668</v>
      </c>
    </row>
    <row r="43" spans="3:21" ht="14.25" hidden="1" outlineLevel="1" thickTop="1" x14ac:dyDescent="0.4">
      <c r="C43" s="60">
        <f t="shared" si="9"/>
        <v>9</v>
      </c>
      <c r="D43" s="64">
        <v>2558150099.1054816</v>
      </c>
    </row>
    <row r="44" spans="3:21" ht="13.9" hidden="1" outlineLevel="1" x14ac:dyDescent="0.4">
      <c r="C44" s="60">
        <f t="shared" si="9"/>
        <v>10</v>
      </c>
      <c r="D44" s="64">
        <v>3299317471.0724878</v>
      </c>
      <c r="H44" s="57" t="s">
        <v>878</v>
      </c>
      <c r="Q44" s="64"/>
    </row>
    <row r="45" spans="3:21" ht="13.9" hidden="1" outlineLevel="1" x14ac:dyDescent="0.4">
      <c r="C45" s="60">
        <f t="shared" si="9"/>
        <v>11</v>
      </c>
      <c r="D45" s="64">
        <v>4357933935.5635834</v>
      </c>
      <c r="H45" t="str">
        <f>H37</f>
        <v>Opening</v>
      </c>
      <c r="K45" s="82"/>
      <c r="L45" s="64">
        <f t="shared" ref="L45:U45" si="16">K50</f>
        <v>0</v>
      </c>
      <c r="M45" s="64">
        <f t="shared" si="16"/>
        <v>0</v>
      </c>
      <c r="N45" s="64">
        <f t="shared" si="16"/>
        <v>0</v>
      </c>
      <c r="O45" s="64">
        <f t="shared" si="16"/>
        <v>0</v>
      </c>
      <c r="P45" s="64">
        <f t="shared" si="16"/>
        <v>0</v>
      </c>
      <c r="Q45" s="64">
        <f t="shared" si="16"/>
        <v>1964362097.2953827</v>
      </c>
      <c r="R45" s="64">
        <f t="shared" si="16"/>
        <v>4202012293.7575679</v>
      </c>
      <c r="S45" s="64">
        <f t="shared" si="16"/>
        <v>6729949109.1547298</v>
      </c>
      <c r="T45" s="64">
        <f t="shared" si="16"/>
        <v>9415123594.469595</v>
      </c>
      <c r="U45" s="64">
        <f t="shared" si="16"/>
        <v>12116211156.056015</v>
      </c>
    </row>
    <row r="46" spans="3:21" hidden="1" outlineLevel="1" x14ac:dyDescent="0.35">
      <c r="H46" t="str">
        <f>H38</f>
        <v>Net Capex</v>
      </c>
      <c r="I46" s="63">
        <f>SUM(K46:U46)</f>
        <v>11526819152.833542</v>
      </c>
      <c r="K46" s="64">
        <f t="shared" ref="K46:U46" si="17">IF(K34=0,K17,0)</f>
        <v>0</v>
      </c>
      <c r="L46" s="64">
        <f t="shared" si="17"/>
        <v>0</v>
      </c>
      <c r="M46" s="64">
        <f t="shared" si="17"/>
        <v>0</v>
      </c>
      <c r="N46" s="64">
        <f t="shared" si="17"/>
        <v>0</v>
      </c>
      <c r="O46" s="64">
        <f t="shared" si="17"/>
        <v>0</v>
      </c>
      <c r="P46" s="64">
        <f t="shared" si="17"/>
        <v>1921136525.4722569</v>
      </c>
      <c r="Q46" s="64">
        <f t="shared" si="17"/>
        <v>2068916258.2008922</v>
      </c>
      <c r="R46" s="64">
        <f t="shared" si="17"/>
        <v>2216695990.9295268</v>
      </c>
      <c r="S46" s="64">
        <f t="shared" si="17"/>
        <v>2216695990.9295268</v>
      </c>
      <c r="T46" s="64">
        <f t="shared" si="17"/>
        <v>2068916258.2008922</v>
      </c>
      <c r="U46" s="64">
        <f t="shared" si="17"/>
        <v>1034458129.1004461</v>
      </c>
    </row>
    <row r="47" spans="3:21" hidden="1" outlineLevel="1" x14ac:dyDescent="0.35">
      <c r="H47" s="84" t="str">
        <f>H39</f>
        <v>Closing</v>
      </c>
      <c r="I47" s="84"/>
      <c r="J47" s="84"/>
      <c r="K47" s="85">
        <f>SUM(K45:K46)</f>
        <v>0</v>
      </c>
      <c r="L47" s="85">
        <f t="shared" ref="L47:U47" si="18">SUM(L45:L46)</f>
        <v>0</v>
      </c>
      <c r="M47" s="85">
        <f t="shared" si="18"/>
        <v>0</v>
      </c>
      <c r="N47" s="85">
        <f t="shared" si="18"/>
        <v>0</v>
      </c>
      <c r="O47" s="85">
        <f t="shared" si="18"/>
        <v>0</v>
      </c>
      <c r="P47" s="85">
        <f t="shared" si="18"/>
        <v>1921136525.4722569</v>
      </c>
      <c r="Q47" s="85">
        <f t="shared" si="18"/>
        <v>4033278355.4962749</v>
      </c>
      <c r="R47" s="85">
        <f t="shared" si="18"/>
        <v>6418708284.6870947</v>
      </c>
      <c r="S47" s="85">
        <f t="shared" si="18"/>
        <v>8946645100.0842571</v>
      </c>
      <c r="T47" s="85">
        <f t="shared" si="18"/>
        <v>11484039852.670486</v>
      </c>
      <c r="U47" s="85">
        <f t="shared" si="18"/>
        <v>13150669285.156462</v>
      </c>
    </row>
    <row r="48" spans="3:21" hidden="1" outlineLevel="1" x14ac:dyDescent="0.35">
      <c r="H48" t="str">
        <f>H40</f>
        <v>Capital Charge</v>
      </c>
      <c r="I48" s="63">
        <f>SUM(K48:U48)</f>
        <v>2141400343.1956108</v>
      </c>
      <c r="K48" s="64">
        <f t="shared" ref="K48:U48" si="19">K45*$D$17*IF(K34=1,0,1)</f>
        <v>0</v>
      </c>
      <c r="L48" s="64">
        <f t="shared" si="19"/>
        <v>0</v>
      </c>
      <c r="M48" s="64">
        <f t="shared" si="19"/>
        <v>0</v>
      </c>
      <c r="N48" s="64">
        <f t="shared" si="19"/>
        <v>0</v>
      </c>
      <c r="O48" s="64">
        <f t="shared" si="19"/>
        <v>0</v>
      </c>
      <c r="P48" s="64">
        <f t="shared" si="19"/>
        <v>0</v>
      </c>
      <c r="Q48" s="64">
        <f t="shared" si="19"/>
        <v>122183322.45177281</v>
      </c>
      <c r="R48" s="64">
        <f t="shared" si="19"/>
        <v>261365164.67172071</v>
      </c>
      <c r="S48" s="64">
        <f t="shared" si="19"/>
        <v>418602834.58942419</v>
      </c>
      <c r="T48" s="64">
        <f t="shared" si="19"/>
        <v>585620687.5760088</v>
      </c>
      <c r="U48" s="64">
        <f t="shared" si="19"/>
        <v>753628333.90668416</v>
      </c>
    </row>
    <row r="49" spans="1:21" hidden="1" outlineLevel="1" x14ac:dyDescent="0.35">
      <c r="H49" t="str">
        <f>H41</f>
        <v>Equity Raising Costs</v>
      </c>
      <c r="I49" s="63">
        <f>SUM(K49:U49)</f>
        <v>259353430.93875465</v>
      </c>
      <c r="K49" s="64">
        <f t="shared" ref="K49:U49" si="20">K21*IF(K34=1,0,1)</f>
        <v>0</v>
      </c>
      <c r="L49" s="64">
        <f t="shared" si="20"/>
        <v>0</v>
      </c>
      <c r="M49" s="64">
        <f t="shared" si="20"/>
        <v>0</v>
      </c>
      <c r="N49" s="64">
        <f t="shared" si="20"/>
        <v>0</v>
      </c>
      <c r="O49" s="64">
        <f t="shared" si="20"/>
        <v>0</v>
      </c>
      <c r="P49" s="64">
        <f t="shared" si="20"/>
        <v>43225571.82312578</v>
      </c>
      <c r="Q49" s="64">
        <f t="shared" si="20"/>
        <v>46550615.809520073</v>
      </c>
      <c r="R49" s="64">
        <f t="shared" si="20"/>
        <v>49875659.795914344</v>
      </c>
      <c r="S49" s="64">
        <f t="shared" si="20"/>
        <v>49875659.795914344</v>
      </c>
      <c r="T49" s="64">
        <f t="shared" si="20"/>
        <v>46550615.809520073</v>
      </c>
      <c r="U49" s="64">
        <f t="shared" si="20"/>
        <v>23275307.904760037</v>
      </c>
    </row>
    <row r="50" spans="1:21" ht="14.25" hidden="1" outlineLevel="1" thickBot="1" x14ac:dyDescent="0.45">
      <c r="H50" s="86" t="str">
        <f>_xlfn.TEXTJOIN("+ ",TRUE,H47:H49)</f>
        <v>Closing+ Capital Charge+ Equity Raising Costs</v>
      </c>
      <c r="I50" s="72"/>
      <c r="J50" s="72"/>
      <c r="K50" s="73">
        <f>SUM(K47:K49)</f>
        <v>0</v>
      </c>
      <c r="L50" s="73">
        <f t="shared" ref="L50:U50" si="21">SUM(L47:L49)</f>
        <v>0</v>
      </c>
      <c r="M50" s="73">
        <f t="shared" si="21"/>
        <v>0</v>
      </c>
      <c r="N50" s="73">
        <f t="shared" si="21"/>
        <v>0</v>
      </c>
      <c r="O50" s="73">
        <f t="shared" si="21"/>
        <v>0</v>
      </c>
      <c r="P50" s="73">
        <f t="shared" si="21"/>
        <v>1964362097.2953827</v>
      </c>
      <c r="Q50" s="73">
        <f t="shared" si="21"/>
        <v>4202012293.7575679</v>
      </c>
      <c r="R50" s="73">
        <f t="shared" si="21"/>
        <v>6729949109.1547298</v>
      </c>
      <c r="S50" s="73">
        <f t="shared" si="21"/>
        <v>9415123594.469595</v>
      </c>
      <c r="T50" s="73">
        <f t="shared" si="21"/>
        <v>12116211156.056015</v>
      </c>
      <c r="U50" s="73">
        <f t="shared" si="21"/>
        <v>13927572926.967907</v>
      </c>
    </row>
    <row r="51" spans="1:21" ht="13.9" hidden="1" outlineLevel="1" thickTop="1" x14ac:dyDescent="0.35"/>
    <row r="52" spans="1:21" ht="13.9" hidden="1" outlineLevel="1" x14ac:dyDescent="0.4">
      <c r="H52" s="57" t="s">
        <v>879</v>
      </c>
      <c r="I52" s="64">
        <f>I38+I46</f>
        <v>14777973272.863514</v>
      </c>
    </row>
    <row r="53" spans="1:21" hidden="1" outlineLevel="1" x14ac:dyDescent="0.35">
      <c r="A53" s="55">
        <f>I53</f>
        <v>0</v>
      </c>
      <c r="H53" t="s">
        <v>72</v>
      </c>
      <c r="I53" s="55">
        <f>I52-$D$16</f>
        <v>0</v>
      </c>
    </row>
    <row r="54" spans="1:21" hidden="1" outlineLevel="1" x14ac:dyDescent="0.35">
      <c r="H54" s="87" t="str">
        <f>H49</f>
        <v>Equity Raising Costs</v>
      </c>
      <c r="I54" s="64">
        <f>I41+I49</f>
        <v>332504398.63942903</v>
      </c>
    </row>
    <row r="55" spans="1:21" hidden="1" outlineLevel="1" x14ac:dyDescent="0.35">
      <c r="A55" s="55">
        <f>I55</f>
        <v>0</v>
      </c>
      <c r="H55" t="s">
        <v>72</v>
      </c>
      <c r="I55" s="88">
        <f>I54-$D$20</f>
        <v>0</v>
      </c>
    </row>
    <row r="56" spans="1:21" ht="13.9" hidden="1" outlineLevel="1" x14ac:dyDescent="0.4">
      <c r="H56" s="57" t="s">
        <v>880</v>
      </c>
      <c r="I56" s="89">
        <f>IF(SUM(I53,I55)=0,SUM(I40:I41,I48:I49),"Error")</f>
        <v>2775877425.8610721</v>
      </c>
    </row>
    <row r="57" spans="1:21" hidden="1" outlineLevel="1" x14ac:dyDescent="0.35"/>
    <row r="58" spans="1:21" ht="13.9" hidden="1" outlineLevel="1" x14ac:dyDescent="0.4">
      <c r="C58" s="75" t="str">
        <f>_xlfn.CONCAT(H58," Sensitivity")</f>
        <v>Method 2: By capex percent Sensitivity</v>
      </c>
      <c r="D58" s="75"/>
      <c r="E58" s="75"/>
      <c r="F58" s="75"/>
      <c r="H58" s="75" t="s">
        <v>881</v>
      </c>
      <c r="I58" s="75"/>
      <c r="J58" s="75"/>
      <c r="K58" s="76"/>
      <c r="L58" s="76"/>
      <c r="M58" s="76"/>
      <c r="N58" s="76"/>
      <c r="O58" s="76"/>
      <c r="P58" s="76"/>
      <c r="Q58" s="76"/>
      <c r="R58" s="76"/>
      <c r="S58" s="76"/>
      <c r="T58" s="76"/>
      <c r="U58" s="76"/>
    </row>
    <row r="59" spans="1:21" ht="27.75" hidden="1" outlineLevel="1" x14ac:dyDescent="0.4">
      <c r="C59" s="56" t="s">
        <v>882</v>
      </c>
      <c r="D59" s="56"/>
      <c r="F59" s="1" t="s">
        <v>883</v>
      </c>
      <c r="H59" s="81"/>
    </row>
    <row r="60" spans="1:21" hidden="1" outlineLevel="1" x14ac:dyDescent="0.35">
      <c r="D60" s="79">
        <f>I83</f>
        <v>2093906115.6087339</v>
      </c>
      <c r="F60" s="254">
        <v>0.5</v>
      </c>
      <c r="H60" t="str">
        <f>H34</f>
        <v>Timing</v>
      </c>
      <c r="K60" s="80">
        <f t="shared" ref="K60:U60" si="22">IF(K30&lt;=$F$60,1,0)</f>
        <v>1</v>
      </c>
      <c r="L60" s="80">
        <f t="shared" si="22"/>
        <v>1</v>
      </c>
      <c r="M60" s="80">
        <f t="shared" si="22"/>
        <v>1</v>
      </c>
      <c r="N60" s="80">
        <f t="shared" si="22"/>
        <v>1</v>
      </c>
      <c r="O60" s="80">
        <f t="shared" si="22"/>
        <v>1</v>
      </c>
      <c r="P60" s="80">
        <f t="shared" si="22"/>
        <v>1</v>
      </c>
      <c r="Q60" s="80">
        <f t="shared" si="22"/>
        <v>1</v>
      </c>
      <c r="R60" s="80">
        <f t="shared" si="22"/>
        <v>0</v>
      </c>
      <c r="S60" s="80">
        <f t="shared" si="22"/>
        <v>0</v>
      </c>
      <c r="T60" s="80">
        <f t="shared" si="22"/>
        <v>0</v>
      </c>
      <c r="U60" s="90">
        <f t="shared" si="22"/>
        <v>0</v>
      </c>
    </row>
    <row r="61" spans="1:21" ht="13.9" hidden="1" outlineLevel="1" x14ac:dyDescent="0.4">
      <c r="C61" s="91">
        <v>0.1</v>
      </c>
      <c r="D61" s="64">
        <f t="dataTable" ref="D61:D70" dt2D="0" dtr="0" r1="F60"/>
        <v>3425652716.8436146</v>
      </c>
    </row>
    <row r="62" spans="1:21" ht="13.9" hidden="1" outlineLevel="1" x14ac:dyDescent="0.4">
      <c r="C62" s="92">
        <f>C61+10%</f>
        <v>0.2</v>
      </c>
      <c r="D62" s="64">
        <v>3161704316.9634814</v>
      </c>
    </row>
    <row r="63" spans="1:21" ht="13.9" hidden="1" outlineLevel="1" x14ac:dyDescent="0.4">
      <c r="C63" s="92">
        <f t="shared" ref="C63:C70" si="23">C62+10%</f>
        <v>0.30000000000000004</v>
      </c>
      <c r="D63" s="64">
        <v>2775877425.8610721</v>
      </c>
      <c r="H63" s="57" t="str">
        <f t="shared" ref="H63:H69" si="24">H36</f>
        <v>Tranche 1</v>
      </c>
      <c r="Q63" s="64"/>
    </row>
    <row r="64" spans="1:21" ht="13.9" hidden="1" outlineLevel="1" x14ac:dyDescent="0.4">
      <c r="C64" s="92">
        <f t="shared" si="23"/>
        <v>0.4</v>
      </c>
      <c r="D64" s="64">
        <v>2309641346.2550244</v>
      </c>
      <c r="E64" s="83" t="str">
        <f>E38</f>
        <v>Halfway point</v>
      </c>
      <c r="H64" t="str">
        <f t="shared" si="24"/>
        <v>Opening</v>
      </c>
      <c r="K64" s="82"/>
      <c r="L64" s="64">
        <f t="shared" ref="L64:U64" si="25">K69</f>
        <v>302209553.43005884</v>
      </c>
      <c r="M64" s="64">
        <f t="shared" si="25"/>
        <v>774321317.79849672</v>
      </c>
      <c r="N64" s="64">
        <f t="shared" si="25"/>
        <v>1502455598.9831958</v>
      </c>
      <c r="O64" s="64">
        <f t="shared" si="25"/>
        <v>2275879832.457583</v>
      </c>
      <c r="P64" s="64">
        <f t="shared" si="25"/>
        <v>3626277771.75668</v>
      </c>
      <c r="Q64" s="64">
        <f t="shared" si="25"/>
        <v>5816194346.455328</v>
      </c>
      <c r="R64" s="64">
        <f t="shared" si="25"/>
        <v>8293428508.8152618</v>
      </c>
      <c r="S64" s="64">
        <f t="shared" si="25"/>
        <v>8293428508.8152618</v>
      </c>
      <c r="T64" s="64">
        <f t="shared" si="25"/>
        <v>8293428508.8152618</v>
      </c>
      <c r="U64" s="64">
        <f t="shared" si="25"/>
        <v>8293428508.8152618</v>
      </c>
    </row>
    <row r="65" spans="1:21" ht="13.9" hidden="1" outlineLevel="1" x14ac:dyDescent="0.4">
      <c r="C65" s="92">
        <f t="shared" si="23"/>
        <v>0.5</v>
      </c>
      <c r="D65" s="64">
        <v>2093906115.6087339</v>
      </c>
      <c r="E65" s="263">
        <f>D65</f>
        <v>2093906115.6087339</v>
      </c>
      <c r="H65" t="str">
        <f t="shared" si="24"/>
        <v>Net Capex</v>
      </c>
      <c r="I65" s="63">
        <f>SUM(K65:U65)</f>
        <v>7241206903.7031221</v>
      </c>
      <c r="K65" s="64">
        <f t="shared" ref="K65:U65" si="26">K60*K17</f>
        <v>295559465.45727026</v>
      </c>
      <c r="L65" s="64">
        <f t="shared" si="26"/>
        <v>443339198.1859054</v>
      </c>
      <c r="M65" s="64">
        <f t="shared" si="26"/>
        <v>665008797.27885807</v>
      </c>
      <c r="N65" s="64">
        <f t="shared" si="26"/>
        <v>665008797.27885807</v>
      </c>
      <c r="O65" s="64">
        <f t="shared" si="26"/>
        <v>1182237861.8290811</v>
      </c>
      <c r="P65" s="64">
        <f t="shared" si="26"/>
        <v>1921136525.4722569</v>
      </c>
      <c r="Q65" s="64">
        <f t="shared" si="26"/>
        <v>2068916258.2008922</v>
      </c>
      <c r="R65" s="64">
        <f t="shared" si="26"/>
        <v>0</v>
      </c>
      <c r="S65" s="64">
        <f t="shared" si="26"/>
        <v>0</v>
      </c>
      <c r="T65" s="64">
        <f t="shared" si="26"/>
        <v>0</v>
      </c>
      <c r="U65" s="64">
        <f t="shared" si="26"/>
        <v>0</v>
      </c>
    </row>
    <row r="66" spans="1:21" ht="13.9" hidden="1" outlineLevel="1" x14ac:dyDescent="0.4">
      <c r="C66" s="92">
        <f t="shared" si="23"/>
        <v>0.6</v>
      </c>
      <c r="D66" s="64">
        <v>2093906115.6087339</v>
      </c>
      <c r="H66" s="84" t="str">
        <f t="shared" si="24"/>
        <v>Closing</v>
      </c>
      <c r="I66" s="84"/>
      <c r="J66" s="84"/>
      <c r="K66" s="85">
        <f>SUM(K64:K65)</f>
        <v>295559465.45727026</v>
      </c>
      <c r="L66" s="85">
        <f t="shared" ref="L66:U66" si="27">SUM(L64:L65)</f>
        <v>745548751.61596417</v>
      </c>
      <c r="M66" s="85">
        <f t="shared" si="27"/>
        <v>1439330115.0773549</v>
      </c>
      <c r="N66" s="85">
        <f t="shared" si="27"/>
        <v>2167464396.262054</v>
      </c>
      <c r="O66" s="85">
        <f t="shared" si="27"/>
        <v>3458117694.286664</v>
      </c>
      <c r="P66" s="85">
        <f t="shared" si="27"/>
        <v>5547414297.2289371</v>
      </c>
      <c r="Q66" s="85">
        <f t="shared" si="27"/>
        <v>7885110604.6562204</v>
      </c>
      <c r="R66" s="85">
        <f t="shared" si="27"/>
        <v>8293428508.8152618</v>
      </c>
      <c r="S66" s="85">
        <f t="shared" si="27"/>
        <v>8293428508.8152618</v>
      </c>
      <c r="T66" s="85">
        <f t="shared" si="27"/>
        <v>8293428508.8152618</v>
      </c>
      <c r="U66" s="85">
        <f t="shared" si="27"/>
        <v>8293428508.8152618</v>
      </c>
    </row>
    <row r="67" spans="1:21" ht="13.9" hidden="1" outlineLevel="1" x14ac:dyDescent="0.4">
      <c r="C67" s="92">
        <f t="shared" si="23"/>
        <v>0.7</v>
      </c>
      <c r="D67" s="64">
        <v>2159962657.645443</v>
      </c>
      <c r="H67" t="str">
        <f t="shared" si="24"/>
        <v>Capital Charge</v>
      </c>
      <c r="I67" s="63">
        <f>SUM(K67:U67)</f>
        <v>889294449.77881944</v>
      </c>
      <c r="K67" s="64">
        <f t="shared" ref="K67:U67" si="28">K64*$D$17*K60</f>
        <v>0</v>
      </c>
      <c r="L67" s="64">
        <f t="shared" si="28"/>
        <v>18797434.223349661</v>
      </c>
      <c r="M67" s="64">
        <f t="shared" si="28"/>
        <v>48162785.967066497</v>
      </c>
      <c r="N67" s="64">
        <f t="shared" si="28"/>
        <v>93452738.256754771</v>
      </c>
      <c r="O67" s="64">
        <f t="shared" si="28"/>
        <v>141559725.57886165</v>
      </c>
      <c r="P67" s="64">
        <f t="shared" si="28"/>
        <v>225554477.40326548</v>
      </c>
      <c r="Q67" s="64">
        <f t="shared" si="28"/>
        <v>361767288.3495214</v>
      </c>
      <c r="R67" s="64">
        <f t="shared" si="28"/>
        <v>0</v>
      </c>
      <c r="S67" s="64">
        <f t="shared" si="28"/>
        <v>0</v>
      </c>
      <c r="T67" s="64">
        <f t="shared" si="28"/>
        <v>0</v>
      </c>
      <c r="U67" s="64">
        <f t="shared" si="28"/>
        <v>0</v>
      </c>
    </row>
    <row r="68" spans="1:21" ht="13.9" hidden="1" outlineLevel="1" x14ac:dyDescent="0.4">
      <c r="C68" s="92">
        <f t="shared" si="23"/>
        <v>0.79999999999999993</v>
      </c>
      <c r="D68" s="64">
        <v>2558150099.1054816</v>
      </c>
      <c r="H68" t="str">
        <f t="shared" si="24"/>
        <v>Equity Raising Costs</v>
      </c>
      <c r="I68" s="63">
        <f>SUM(K68:U68)</f>
        <v>162927155.33332023</v>
      </c>
      <c r="K68" s="64">
        <f t="shared" ref="K68:U68" si="29">K60*K21</f>
        <v>6650087.9727885807</v>
      </c>
      <c r="L68" s="64">
        <f t="shared" si="29"/>
        <v>9975131.9591828715</v>
      </c>
      <c r="M68" s="64">
        <f t="shared" si="29"/>
        <v>14962697.938774304</v>
      </c>
      <c r="N68" s="64">
        <f t="shared" si="29"/>
        <v>14962697.938774304</v>
      </c>
      <c r="O68" s="64">
        <f t="shared" si="29"/>
        <v>26600351.891154323</v>
      </c>
      <c r="P68" s="64">
        <f t="shared" si="29"/>
        <v>43225571.82312578</v>
      </c>
      <c r="Q68" s="64">
        <f t="shared" si="29"/>
        <v>46550615.809520073</v>
      </c>
      <c r="R68" s="64">
        <f t="shared" si="29"/>
        <v>0</v>
      </c>
      <c r="S68" s="64">
        <f t="shared" si="29"/>
        <v>0</v>
      </c>
      <c r="T68" s="64">
        <f t="shared" si="29"/>
        <v>0</v>
      </c>
      <c r="U68" s="64">
        <f t="shared" si="29"/>
        <v>0</v>
      </c>
    </row>
    <row r="69" spans="1:21" ht="14.25" hidden="1" outlineLevel="1" thickBot="1" x14ac:dyDescent="0.45">
      <c r="C69" s="92">
        <f t="shared" si="23"/>
        <v>0.89999999999999991</v>
      </c>
      <c r="D69" s="64">
        <v>2558150099.1054816</v>
      </c>
      <c r="H69" s="86" t="str">
        <f t="shared" si="24"/>
        <v>Closing+ Capital Charge+ Equity Raising Costs</v>
      </c>
      <c r="I69" s="72"/>
      <c r="J69" s="72"/>
      <c r="K69" s="73">
        <f>SUM(K66:K68)</f>
        <v>302209553.43005884</v>
      </c>
      <c r="L69" s="73">
        <f t="shared" ref="L69:U69" si="30">SUM(L66:L68)</f>
        <v>774321317.79849672</v>
      </c>
      <c r="M69" s="73">
        <f t="shared" si="30"/>
        <v>1502455598.9831958</v>
      </c>
      <c r="N69" s="73">
        <f t="shared" si="30"/>
        <v>2275879832.457583</v>
      </c>
      <c r="O69" s="73">
        <f t="shared" si="30"/>
        <v>3626277771.75668</v>
      </c>
      <c r="P69" s="73">
        <f t="shared" si="30"/>
        <v>5816194346.455328</v>
      </c>
      <c r="Q69" s="73">
        <f t="shared" si="30"/>
        <v>8293428508.8152618</v>
      </c>
      <c r="R69" s="73">
        <f t="shared" si="30"/>
        <v>8293428508.8152618</v>
      </c>
      <c r="S69" s="73">
        <f t="shared" si="30"/>
        <v>8293428508.8152618</v>
      </c>
      <c r="T69" s="73">
        <f t="shared" si="30"/>
        <v>8293428508.8152618</v>
      </c>
      <c r="U69" s="73">
        <f t="shared" si="30"/>
        <v>8293428508.8152618</v>
      </c>
    </row>
    <row r="70" spans="1:21" ht="14.25" hidden="1" outlineLevel="1" thickTop="1" x14ac:dyDescent="0.4">
      <c r="C70" s="92">
        <f t="shared" si="23"/>
        <v>0.99999999999999989</v>
      </c>
      <c r="D70" s="64">
        <v>4357933935.5635834</v>
      </c>
    </row>
    <row r="71" spans="1:21" ht="13.9" hidden="1" outlineLevel="1" x14ac:dyDescent="0.4">
      <c r="H71" s="57" t="s">
        <v>878</v>
      </c>
      <c r="Q71" s="64"/>
    </row>
    <row r="72" spans="1:21" hidden="1" outlineLevel="1" x14ac:dyDescent="0.35">
      <c r="H72" t="str">
        <f t="shared" ref="H72:H77" si="31">H45</f>
        <v>Opening</v>
      </c>
      <c r="K72" s="82"/>
      <c r="L72" s="64">
        <f t="shared" ref="L72:U72" si="32">K77</f>
        <v>0</v>
      </c>
      <c r="M72" s="64">
        <f t="shared" si="32"/>
        <v>0</v>
      </c>
      <c r="N72" s="64">
        <f t="shared" si="32"/>
        <v>0</v>
      </c>
      <c r="O72" s="64">
        <f t="shared" si="32"/>
        <v>0</v>
      </c>
      <c r="P72" s="64">
        <f t="shared" si="32"/>
        <v>0</v>
      </c>
      <c r="Q72" s="64">
        <f t="shared" si="32"/>
        <v>0</v>
      </c>
      <c r="R72" s="64">
        <f t="shared" si="32"/>
        <v>0</v>
      </c>
      <c r="S72" s="64">
        <f t="shared" si="32"/>
        <v>2266571650.725441</v>
      </c>
      <c r="T72" s="64">
        <f t="shared" si="32"/>
        <v>4674124058.1260052</v>
      </c>
      <c r="U72" s="64">
        <f t="shared" si="32"/>
        <v>7080321448.5518551</v>
      </c>
    </row>
    <row r="73" spans="1:21" hidden="1" outlineLevel="1" x14ac:dyDescent="0.35">
      <c r="H73" t="str">
        <f t="shared" si="31"/>
        <v>Net Capex</v>
      </c>
      <c r="I73" s="63">
        <f>SUM(K73:U73)</f>
        <v>7536766369.1603918</v>
      </c>
      <c r="K73" s="64">
        <f t="shared" ref="K73:U73" si="33">IF(K60=0,K17,0)</f>
        <v>0</v>
      </c>
      <c r="L73" s="64">
        <f t="shared" si="33"/>
        <v>0</v>
      </c>
      <c r="M73" s="64">
        <f t="shared" si="33"/>
        <v>0</v>
      </c>
      <c r="N73" s="64">
        <f t="shared" si="33"/>
        <v>0</v>
      </c>
      <c r="O73" s="64">
        <f t="shared" si="33"/>
        <v>0</v>
      </c>
      <c r="P73" s="64">
        <f t="shared" si="33"/>
        <v>0</v>
      </c>
      <c r="Q73" s="64">
        <f t="shared" si="33"/>
        <v>0</v>
      </c>
      <c r="R73" s="64">
        <f t="shared" si="33"/>
        <v>2216695990.9295268</v>
      </c>
      <c r="S73" s="64">
        <f t="shared" si="33"/>
        <v>2216695990.9295268</v>
      </c>
      <c r="T73" s="64">
        <f t="shared" si="33"/>
        <v>2068916258.2008922</v>
      </c>
      <c r="U73" s="64">
        <f t="shared" si="33"/>
        <v>1034458129.1004461</v>
      </c>
    </row>
    <row r="74" spans="1:21" hidden="1" outlineLevel="1" x14ac:dyDescent="0.35">
      <c r="H74" s="84" t="str">
        <f t="shared" si="31"/>
        <v>Closing</v>
      </c>
      <c r="I74" s="84"/>
      <c r="J74" s="84"/>
      <c r="K74" s="85">
        <f>SUM(K72:K73)</f>
        <v>0</v>
      </c>
      <c r="L74" s="85">
        <f t="shared" ref="L74:U74" si="34">SUM(L72:L73)</f>
        <v>0</v>
      </c>
      <c r="M74" s="85">
        <f t="shared" si="34"/>
        <v>0</v>
      </c>
      <c r="N74" s="85">
        <f t="shared" si="34"/>
        <v>0</v>
      </c>
      <c r="O74" s="85">
        <f t="shared" si="34"/>
        <v>0</v>
      </c>
      <c r="P74" s="85">
        <f t="shared" si="34"/>
        <v>0</v>
      </c>
      <c r="Q74" s="85">
        <f t="shared" si="34"/>
        <v>0</v>
      </c>
      <c r="R74" s="85">
        <f t="shared" si="34"/>
        <v>2216695990.9295268</v>
      </c>
      <c r="S74" s="85">
        <f t="shared" si="34"/>
        <v>4483267641.6549683</v>
      </c>
      <c r="T74" s="85">
        <f t="shared" si="34"/>
        <v>6743040316.3268976</v>
      </c>
      <c r="U74" s="85">
        <f t="shared" si="34"/>
        <v>8114779577.6523008</v>
      </c>
    </row>
    <row r="75" spans="1:21" hidden="1" outlineLevel="1" x14ac:dyDescent="0.35">
      <c r="H75" t="str">
        <f t="shared" si="31"/>
        <v>Capital Charge</v>
      </c>
      <c r="I75" s="63">
        <f>SUM(K75:U75)</f>
        <v>872107267.19048536</v>
      </c>
      <c r="K75" s="64">
        <f t="shared" ref="K75:U75" si="35">K72*$D$17*IF(K60=1,0,1)</f>
        <v>0</v>
      </c>
      <c r="L75" s="64">
        <f t="shared" si="35"/>
        <v>0</v>
      </c>
      <c r="M75" s="64">
        <f t="shared" si="35"/>
        <v>0</v>
      </c>
      <c r="N75" s="64">
        <f t="shared" si="35"/>
        <v>0</v>
      </c>
      <c r="O75" s="64">
        <f t="shared" si="35"/>
        <v>0</v>
      </c>
      <c r="P75" s="64">
        <f t="shared" si="35"/>
        <v>0</v>
      </c>
      <c r="Q75" s="64">
        <f t="shared" si="35"/>
        <v>0</v>
      </c>
      <c r="R75" s="64">
        <f t="shared" si="35"/>
        <v>0</v>
      </c>
      <c r="S75" s="64">
        <f t="shared" si="35"/>
        <v>140980756.67512244</v>
      </c>
      <c r="T75" s="64">
        <f t="shared" si="35"/>
        <v>290730516.41543752</v>
      </c>
      <c r="U75" s="64">
        <f t="shared" si="35"/>
        <v>440395994.0999254</v>
      </c>
    </row>
    <row r="76" spans="1:21" hidden="1" outlineLevel="1" x14ac:dyDescent="0.35">
      <c r="H76" t="str">
        <f t="shared" si="31"/>
        <v>Equity Raising Costs</v>
      </c>
      <c r="I76" s="63">
        <f>SUM(K76:U76)</f>
        <v>169577243.3061088</v>
      </c>
      <c r="K76" s="64">
        <f t="shared" ref="K76:U76" si="36">K21*IF(K60=1,0,1)</f>
        <v>0</v>
      </c>
      <c r="L76" s="64">
        <f t="shared" si="36"/>
        <v>0</v>
      </c>
      <c r="M76" s="64">
        <f t="shared" si="36"/>
        <v>0</v>
      </c>
      <c r="N76" s="64">
        <f t="shared" si="36"/>
        <v>0</v>
      </c>
      <c r="O76" s="64">
        <f t="shared" si="36"/>
        <v>0</v>
      </c>
      <c r="P76" s="64">
        <f t="shared" si="36"/>
        <v>0</v>
      </c>
      <c r="Q76" s="64">
        <f t="shared" si="36"/>
        <v>0</v>
      </c>
      <c r="R76" s="64">
        <f t="shared" si="36"/>
        <v>49875659.795914344</v>
      </c>
      <c r="S76" s="64">
        <f t="shared" si="36"/>
        <v>49875659.795914344</v>
      </c>
      <c r="T76" s="64">
        <f t="shared" si="36"/>
        <v>46550615.809520073</v>
      </c>
      <c r="U76" s="64">
        <f t="shared" si="36"/>
        <v>23275307.904760037</v>
      </c>
    </row>
    <row r="77" spans="1:21" ht="14.25" hidden="1" outlineLevel="1" thickBot="1" x14ac:dyDescent="0.45">
      <c r="H77" s="86" t="str">
        <f t="shared" si="31"/>
        <v>Closing+ Capital Charge+ Equity Raising Costs</v>
      </c>
      <c r="I77" s="72"/>
      <c r="J77" s="72"/>
      <c r="K77" s="73">
        <f>SUM(K74:K76)</f>
        <v>0</v>
      </c>
      <c r="L77" s="73">
        <f t="shared" ref="L77:U77" si="37">SUM(L74:L76)</f>
        <v>0</v>
      </c>
      <c r="M77" s="73">
        <f t="shared" si="37"/>
        <v>0</v>
      </c>
      <c r="N77" s="73">
        <f t="shared" si="37"/>
        <v>0</v>
      </c>
      <c r="O77" s="73">
        <f t="shared" si="37"/>
        <v>0</v>
      </c>
      <c r="P77" s="73">
        <f t="shared" si="37"/>
        <v>0</v>
      </c>
      <c r="Q77" s="73">
        <f t="shared" si="37"/>
        <v>0</v>
      </c>
      <c r="R77" s="73">
        <f t="shared" si="37"/>
        <v>2266571650.725441</v>
      </c>
      <c r="S77" s="73">
        <f t="shared" si="37"/>
        <v>4674124058.1260052</v>
      </c>
      <c r="T77" s="73">
        <f t="shared" si="37"/>
        <v>7080321448.5518551</v>
      </c>
      <c r="U77" s="73">
        <f t="shared" si="37"/>
        <v>8578450879.6569862</v>
      </c>
    </row>
    <row r="78" spans="1:21" ht="13.9" hidden="1" outlineLevel="1" thickTop="1" x14ac:dyDescent="0.35"/>
    <row r="79" spans="1:21" ht="13.9" hidden="1" outlineLevel="1" x14ac:dyDescent="0.4">
      <c r="A79" s="93"/>
      <c r="H79" s="57" t="str">
        <f>H52</f>
        <v>Total Capex</v>
      </c>
      <c r="I79" s="64">
        <f>I65+I73</f>
        <v>14777973272.863514</v>
      </c>
    </row>
    <row r="80" spans="1:21" hidden="1" outlineLevel="1" x14ac:dyDescent="0.35">
      <c r="A80" s="55">
        <f>I80</f>
        <v>0</v>
      </c>
      <c r="H80" t="str">
        <f>H53</f>
        <v>Check</v>
      </c>
      <c r="I80" s="55">
        <f>I79-$D$16</f>
        <v>0</v>
      </c>
    </row>
    <row r="81" spans="1:9" hidden="1" outlineLevel="1" x14ac:dyDescent="0.35">
      <c r="H81" s="87" t="str">
        <f>H76</f>
        <v>Equity Raising Costs</v>
      </c>
      <c r="I81" s="64">
        <f>I68+I76</f>
        <v>332504398.63942903</v>
      </c>
    </row>
    <row r="82" spans="1:9" hidden="1" outlineLevel="1" x14ac:dyDescent="0.35">
      <c r="A82" s="55">
        <f>I82</f>
        <v>0</v>
      </c>
      <c r="H82" t="s">
        <v>72</v>
      </c>
      <c r="I82" s="88">
        <f>I81-$D$20</f>
        <v>0</v>
      </c>
    </row>
    <row r="83" spans="1:9" ht="13.9" hidden="1" outlineLevel="1" x14ac:dyDescent="0.4">
      <c r="H83" s="57" t="s">
        <v>880</v>
      </c>
      <c r="I83" s="89">
        <f>IF(SUM(I80,I82)=0,SUM(I67:I68,I75:I76),"Error")</f>
        <v>2093906115.6087339</v>
      </c>
    </row>
    <row r="84" spans="1:9" hidden="1" outlineLevel="1" x14ac:dyDescent="0.35"/>
    <row r="85" spans="1:9" ht="5.0999999999999996" customHeight="1" collapsed="1" x14ac:dyDescent="0.35"/>
    <row r="86" spans="1:9" ht="30" customHeight="1" x14ac:dyDescent="0.35">
      <c r="A86" s="1" t="str">
        <f>Walkways!A65</f>
        <v>Network Group</v>
      </c>
      <c r="B86" s="1" t="str">
        <f>Walkways!B65</f>
        <v>Route Number</v>
      </c>
      <c r="C86" s="1" t="str">
        <f>Walkways!C65</f>
        <v>Route Section</v>
      </c>
      <c r="D86" s="1" t="s">
        <v>884</v>
      </c>
      <c r="E86" s="1" t="s">
        <v>885</v>
      </c>
    </row>
    <row r="87" spans="1:9" ht="5.0999999999999996" customHeight="1" x14ac:dyDescent="0.35"/>
    <row r="88" spans="1:9" ht="13.9" x14ac:dyDescent="0.4">
      <c r="A88" s="30"/>
      <c r="B88" s="30"/>
      <c r="C88" s="13" t="s">
        <v>57</v>
      </c>
      <c r="D88" s="63">
        <f>SUM(D90:D310)</f>
        <v>14777973272.863508</v>
      </c>
      <c r="E88" s="187">
        <f>SUM(E90:E310)</f>
        <v>2093906115.6087329</v>
      </c>
    </row>
    <row r="89" spans="1:9" ht="5.0999999999999996" customHeight="1" x14ac:dyDescent="0.35"/>
    <row r="90" spans="1:9" ht="13.9" x14ac:dyDescent="0.4">
      <c r="A90" s="12" t="str">
        <f>Walkways!A69</f>
        <v>EGR</v>
      </c>
      <c r="B90" s="12">
        <f>Walkways!B69</f>
        <v>1</v>
      </c>
      <c r="C90" t="str">
        <f>Walkways!C69</f>
        <v>Avon Yard to West Merredin</v>
      </c>
      <c r="D90" s="94">
        <f>'DORC build-up'!L13-'DORC build-up'!M13-'DORC build-up'!N13</f>
        <v>962998968.35252142</v>
      </c>
      <c r="E90" s="187">
        <f t="shared" ref="E90:E153" si="38">D90/$D$88*$D$10</f>
        <v>136448306.67416176</v>
      </c>
    </row>
    <row r="91" spans="1:9" ht="13.9" x14ac:dyDescent="0.4">
      <c r="A91" s="12" t="str">
        <f>Walkways!A70</f>
        <v>EGR</v>
      </c>
      <c r="B91" s="12">
        <f>Walkways!B70</f>
        <v>1</v>
      </c>
      <c r="C91" t="str">
        <f>Walkways!C70</f>
        <v>West Merredin</v>
      </c>
      <c r="D91" s="94">
        <f>'DORC build-up'!L14-'DORC build-up'!M14-'DORC build-up'!N14</f>
        <v>31861147.580559332</v>
      </c>
      <c r="E91" s="187">
        <f t="shared" si="38"/>
        <v>4514438.5185586736</v>
      </c>
    </row>
    <row r="92" spans="1:9" ht="13.9" x14ac:dyDescent="0.4">
      <c r="A92" s="12" t="str">
        <f>Walkways!A71</f>
        <v>EGR</v>
      </c>
      <c r="B92" s="12">
        <f>Walkways!B71</f>
        <v>1</v>
      </c>
      <c r="C92" t="str">
        <f>Walkways!C71</f>
        <v>West Merredin to Merredin</v>
      </c>
      <c r="D92" s="94">
        <f>'DORC build-up'!L15-'DORC build-up'!M15-'DORC build-up'!N15</f>
        <v>17161204.378079113</v>
      </c>
      <c r="E92" s="187">
        <f t="shared" si="38"/>
        <v>2431588.563260973</v>
      </c>
    </row>
    <row r="93" spans="1:9" ht="13.9" x14ac:dyDescent="0.4">
      <c r="A93" s="12" t="str">
        <f>Walkways!A72</f>
        <v>EGR</v>
      </c>
      <c r="B93" s="12">
        <f>Walkways!B72</f>
        <v>1</v>
      </c>
      <c r="C93" t="str">
        <f>Walkways!C72</f>
        <v>Merredin</v>
      </c>
      <c r="D93" s="94">
        <f>'DORC build-up'!L16-'DORC build-up'!M16-'DORC build-up'!N16</f>
        <v>14967296.32295773</v>
      </c>
      <c r="E93" s="187">
        <f t="shared" si="38"/>
        <v>2120731.491801959</v>
      </c>
    </row>
    <row r="94" spans="1:9" ht="13.9" x14ac:dyDescent="0.4">
      <c r="A94" s="12" t="str">
        <f>Walkways!A73</f>
        <v>EGR</v>
      </c>
      <c r="B94" s="12">
        <f>Walkways!B73</f>
        <v>1</v>
      </c>
      <c r="C94" t="str">
        <f>Walkways!C73</f>
        <v>Merredin to Southern Cross</v>
      </c>
      <c r="D94" s="94">
        <f>'DORC build-up'!L17-'DORC build-up'!M17-'DORC build-up'!N17</f>
        <v>735363050.80990016</v>
      </c>
      <c r="E94" s="187">
        <f t="shared" si="38"/>
        <v>104194341.18960108</v>
      </c>
    </row>
    <row r="95" spans="1:9" ht="13.9" x14ac:dyDescent="0.4">
      <c r="A95" s="12" t="str">
        <f>Walkways!A74</f>
        <v>EGR</v>
      </c>
      <c r="B95" s="12">
        <f>Walkways!B74</f>
        <v>1</v>
      </c>
      <c r="C95" t="str">
        <f>Walkways!C74</f>
        <v>Southern Cross</v>
      </c>
      <c r="D95" s="94">
        <f>'DORC build-up'!L18-'DORC build-up'!M18-'DORC build-up'!N18</f>
        <v>0</v>
      </c>
      <c r="E95" s="187">
        <f t="shared" si="38"/>
        <v>0</v>
      </c>
    </row>
    <row r="96" spans="1:9" ht="13.9" x14ac:dyDescent="0.4">
      <c r="A96" s="12" t="str">
        <f>Walkways!A75</f>
        <v>EGR</v>
      </c>
      <c r="B96" s="12">
        <f>Walkways!B75</f>
        <v>1</v>
      </c>
      <c r="C96" t="str">
        <f>Walkways!C75</f>
        <v>Southern Cross to Koolyanobbing East</v>
      </c>
      <c r="D96" s="94">
        <f>'DORC build-up'!L19-'DORC build-up'!M19-'DORC build-up'!N19</f>
        <v>311936244.57766038</v>
      </c>
      <c r="E96" s="187">
        <f t="shared" si="38"/>
        <v>44198564.860079885</v>
      </c>
    </row>
    <row r="97" spans="1:5" ht="13.9" x14ac:dyDescent="0.4">
      <c r="A97" s="12" t="str">
        <f>Walkways!A76</f>
        <v>EGR</v>
      </c>
      <c r="B97" s="12">
        <f>Walkways!B76</f>
        <v>1</v>
      </c>
      <c r="C97" t="str">
        <f>Walkways!C76</f>
        <v>Koolyanobbing East to Mount Walton</v>
      </c>
      <c r="D97" s="94">
        <f>'DORC build-up'!L20-'DORC build-up'!M20-'DORC build-up'!N20</f>
        <v>340345508.11166453</v>
      </c>
      <c r="E97" s="187">
        <f t="shared" si="38"/>
        <v>48223902.405047908</v>
      </c>
    </row>
    <row r="98" spans="1:5" ht="13.9" x14ac:dyDescent="0.4">
      <c r="A98" s="12" t="str">
        <f>Walkways!A77</f>
        <v>EGR</v>
      </c>
      <c r="B98" s="12">
        <f>Walkways!B77</f>
        <v>1</v>
      </c>
      <c r="C98" t="str">
        <f>Walkways!C77</f>
        <v>Mount Walton to West Kalgoorlie West</v>
      </c>
      <c r="D98" s="94">
        <f>'DORC build-up'!L21-'DORC build-up'!M21-'DORC build-up'!N21</f>
        <v>451927871.14580297</v>
      </c>
      <c r="E98" s="187">
        <f t="shared" si="38"/>
        <v>64034121.305652522</v>
      </c>
    </row>
    <row r="99" spans="1:5" ht="13.9" x14ac:dyDescent="0.4">
      <c r="A99" s="12" t="str">
        <f>Walkways!A78</f>
        <v>EGR</v>
      </c>
      <c r="B99" s="12">
        <f>Walkways!B78</f>
        <v>1</v>
      </c>
      <c r="C99" t="str">
        <f>Walkways!C78</f>
        <v>West Kalgoorlie West to West Kalgoorlie</v>
      </c>
      <c r="D99" s="94">
        <f>'DORC build-up'!L22-'DORC build-up'!M22-'DORC build-up'!N22</f>
        <v>44605443.807116345</v>
      </c>
      <c r="E99" s="187">
        <f t="shared" si="38"/>
        <v>6320190.8578810627</v>
      </c>
    </row>
    <row r="100" spans="1:5" ht="13.9" x14ac:dyDescent="0.4">
      <c r="A100" s="12" t="str">
        <f>Walkways!A79</f>
        <v>EGR</v>
      </c>
      <c r="B100" s="12">
        <f>Walkways!B79</f>
        <v>1</v>
      </c>
      <c r="C100" t="str">
        <f>Walkways!C79</f>
        <v>West Kalgoorlie</v>
      </c>
      <c r="D100" s="94">
        <f>'DORC build-up'!L23-'DORC build-up'!M23-'DORC build-up'!N23</f>
        <v>17046137.834001154</v>
      </c>
      <c r="E100" s="187">
        <f t="shared" si="38"/>
        <v>2415284.6671922724</v>
      </c>
    </row>
    <row r="101" spans="1:5" ht="13.9" x14ac:dyDescent="0.4">
      <c r="A101" s="12" t="str">
        <f>Walkways!A80</f>
        <v>EGR</v>
      </c>
      <c r="B101" s="12">
        <f>Walkways!B80</f>
        <v>1</v>
      </c>
      <c r="C101" t="str">
        <f>Walkways!C80</f>
        <v>West Kalgoorlie to Kalgoorlie</v>
      </c>
      <c r="D101" s="94">
        <f>'DORC build-up'!L24-'DORC build-up'!M24-'DORC build-up'!N24</f>
        <v>33092811.543072693</v>
      </c>
      <c r="E101" s="187">
        <f t="shared" si="38"/>
        <v>4688954.2424581982</v>
      </c>
    </row>
    <row r="102" spans="1:5" ht="13.9" x14ac:dyDescent="0.4">
      <c r="A102" s="12" t="str">
        <f>Walkways!A81</f>
        <v>EGR</v>
      </c>
      <c r="B102" s="12">
        <f>Walkways!B81</f>
        <v>1</v>
      </c>
      <c r="C102" t="str">
        <f>Walkways!C81</f>
        <v>Kalgoorlie</v>
      </c>
      <c r="D102" s="94">
        <f>'DORC build-up'!L25-'DORC build-up'!M25-'DORC build-up'!N25</f>
        <v>5331596.8995715706</v>
      </c>
      <c r="E102" s="187">
        <f t="shared" si="38"/>
        <v>755439.40619201493</v>
      </c>
    </row>
    <row r="103" spans="1:5" ht="13.9" x14ac:dyDescent="0.4">
      <c r="A103" s="12" t="str">
        <f>Walkways!A82</f>
        <v>EGR</v>
      </c>
      <c r="B103" s="12">
        <f>Walkways!B82</f>
        <v>1</v>
      </c>
      <c r="C103" t="str">
        <f>Walkways!C82</f>
        <v>Kalgoorlie to Parkeston (border)</v>
      </c>
      <c r="D103" s="94">
        <f>'DORC build-up'!L26-'DORC build-up'!M26-'DORC build-up'!N26</f>
        <v>7465222.9811852658</v>
      </c>
      <c r="E103" s="187">
        <f t="shared" si="38"/>
        <v>1057755.0633002196</v>
      </c>
    </row>
    <row r="104" spans="1:5" ht="13.9" x14ac:dyDescent="0.4">
      <c r="A104" s="12" t="str">
        <f>Walkways!A83</f>
        <v>Metro</v>
      </c>
      <c r="B104" s="12">
        <f>Walkways!B83</f>
        <v>2</v>
      </c>
      <c r="C104" t="str">
        <f>Walkways!C83</f>
        <v>Forrestfield South to Kewdale</v>
      </c>
      <c r="D104" s="94">
        <f>'DORC build-up'!L27-'DORC build-up'!M27-'DORC build-up'!N27</f>
        <v>16885325.095094405</v>
      </c>
      <c r="E104" s="187">
        <f t="shared" si="38"/>
        <v>2392498.9460891658</v>
      </c>
    </row>
    <row r="105" spans="1:5" ht="13.9" x14ac:dyDescent="0.4">
      <c r="A105" s="12" t="str">
        <f>Walkways!A84</f>
        <v>LBL</v>
      </c>
      <c r="B105" s="12">
        <f>Walkways!B84</f>
        <v>3</v>
      </c>
      <c r="C105" t="str">
        <f>Walkways!C84</f>
        <v>Kalgoorlie to Menzies</v>
      </c>
      <c r="D105" s="94">
        <f>'DORC build-up'!L28-'DORC build-up'!M28-'DORC build-up'!N28</f>
        <v>418766936.88898337</v>
      </c>
      <c r="E105" s="187">
        <f t="shared" si="38"/>
        <v>59335514.686356671</v>
      </c>
    </row>
    <row r="106" spans="1:5" ht="13.9" x14ac:dyDescent="0.4">
      <c r="A106" s="12" t="str">
        <f>Walkways!A85</f>
        <v>LBL</v>
      </c>
      <c r="B106" s="12">
        <f>Walkways!B85</f>
        <v>3</v>
      </c>
      <c r="C106" t="str">
        <f>Walkways!C85</f>
        <v>Menzies</v>
      </c>
      <c r="D106" s="94">
        <f>'DORC build-up'!L29-'DORC build-up'!M29-'DORC build-up'!N29</f>
        <v>0</v>
      </c>
      <c r="E106" s="187">
        <f t="shared" si="38"/>
        <v>0</v>
      </c>
    </row>
    <row r="107" spans="1:5" ht="13.9" x14ac:dyDescent="0.4">
      <c r="A107" s="12" t="str">
        <f>Walkways!A86</f>
        <v>LBL</v>
      </c>
      <c r="B107" s="12">
        <f>Walkways!B86</f>
        <v>3</v>
      </c>
      <c r="C107" t="str">
        <f>Walkways!C86</f>
        <v>Menzies to Malcolm</v>
      </c>
      <c r="D107" s="94">
        <f>'DORC build-up'!L30-'DORC build-up'!M30-'DORC build-up'!N30</f>
        <v>319938432.88278306</v>
      </c>
      <c r="E107" s="187">
        <f t="shared" si="38"/>
        <v>45332403.08816205</v>
      </c>
    </row>
    <row r="108" spans="1:5" ht="13.9" x14ac:dyDescent="0.4">
      <c r="A108" s="12" t="str">
        <f>Walkways!A87</f>
        <v>LBL</v>
      </c>
      <c r="B108" s="12">
        <f>Walkways!B87</f>
        <v>3</v>
      </c>
      <c r="C108" t="str">
        <f>Walkways!C87</f>
        <v>Malcolm</v>
      </c>
      <c r="D108" s="94">
        <f>'DORC build-up'!L31-'DORC build-up'!M31-'DORC build-up'!N31</f>
        <v>0</v>
      </c>
      <c r="E108" s="187">
        <f t="shared" si="38"/>
        <v>0</v>
      </c>
    </row>
    <row r="109" spans="1:5" ht="13.9" x14ac:dyDescent="0.4">
      <c r="A109" s="12" t="str">
        <f>Walkways!A88</f>
        <v>LBL</v>
      </c>
      <c r="B109" s="12">
        <f>Walkways!B88</f>
        <v>3</v>
      </c>
      <c r="C109" t="str">
        <f>Walkways!C88</f>
        <v>Malcolm to Leonora</v>
      </c>
      <c r="D109" s="94">
        <f>'DORC build-up'!L32-'DORC build-up'!M32-'DORC build-up'!N32</f>
        <v>84942116.208723426</v>
      </c>
      <c r="E109" s="187">
        <f t="shared" si="38"/>
        <v>12035535.138556242</v>
      </c>
    </row>
    <row r="110" spans="1:5" ht="13.9" x14ac:dyDescent="0.4">
      <c r="A110" s="12" t="str">
        <f>Walkways!A89</f>
        <v>LBL</v>
      </c>
      <c r="B110" s="12">
        <f>Walkways!B89</f>
        <v>3</v>
      </c>
      <c r="C110" t="str">
        <f>Walkways!C89</f>
        <v>Leonora</v>
      </c>
      <c r="D110" s="94">
        <f>'DORC build-up'!L33-'DORC build-up'!M33-'DORC build-up'!N33</f>
        <v>16564344.365358196</v>
      </c>
      <c r="E110" s="187">
        <f t="shared" si="38"/>
        <v>2347018.8588960608</v>
      </c>
    </row>
    <row r="111" spans="1:5" ht="13.9" x14ac:dyDescent="0.4">
      <c r="A111" s="12" t="str">
        <f>Walkways!A90</f>
        <v>EBL</v>
      </c>
      <c r="B111" s="12">
        <f>Walkways!B90</f>
        <v>4</v>
      </c>
      <c r="C111" t="str">
        <f>Walkways!C90</f>
        <v>West Kalgoorlie West to West Kalgoorlie South</v>
      </c>
      <c r="D111" s="94">
        <f>'DORC build-up'!L34-'DORC build-up'!M34-'DORC build-up'!N34</f>
        <v>10458014.989362322</v>
      </c>
      <c r="E111" s="187">
        <f t="shared" si="38"/>
        <v>1481806.8174182323</v>
      </c>
    </row>
    <row r="112" spans="1:5" ht="13.9" x14ac:dyDescent="0.4">
      <c r="A112" s="12" t="str">
        <f>Walkways!A91</f>
        <v>EBL</v>
      </c>
      <c r="B112" s="12">
        <f>Walkways!B91</f>
        <v>4</v>
      </c>
      <c r="C112" t="str">
        <f>Walkways!C91</f>
        <v>West Kalgoorlie to West Kalgoorlie South</v>
      </c>
      <c r="D112" s="94">
        <f>'DORC build-up'!L35-'DORC build-up'!M35-'DORC build-up'!N35</f>
        <v>17489943.350329436</v>
      </c>
      <c r="E112" s="187">
        <f t="shared" si="38"/>
        <v>2478167.9237540578</v>
      </c>
    </row>
    <row r="113" spans="1:5" ht="13.9" x14ac:dyDescent="0.4">
      <c r="A113" s="12" t="str">
        <f>Walkways!A92</f>
        <v>EBL</v>
      </c>
      <c r="B113" s="12">
        <f>Walkways!B92</f>
        <v>5</v>
      </c>
      <c r="C113" t="str">
        <f>Walkways!C92</f>
        <v>West Kalgoorlie South to Hampton Terminal</v>
      </c>
      <c r="D113" s="94">
        <f>'DORC build-up'!L36-'DORC build-up'!M36-'DORC build-up'!N36</f>
        <v>57968856.458147734</v>
      </c>
      <c r="E113" s="187">
        <f t="shared" si="38"/>
        <v>8213666.4352648742</v>
      </c>
    </row>
    <row r="114" spans="1:5" ht="13.9" x14ac:dyDescent="0.4">
      <c r="A114" s="12" t="str">
        <f>Walkways!A93</f>
        <v>EBL</v>
      </c>
      <c r="B114" s="12">
        <f>Walkways!B93</f>
        <v>5</v>
      </c>
      <c r="C114" t="str">
        <f>Walkways!C93</f>
        <v>Hampton Terminal</v>
      </c>
      <c r="D114" s="94">
        <f>'DORC build-up'!L37-'DORC build-up'!M37-'DORC build-up'!N37</f>
        <v>3113582.1151421596</v>
      </c>
      <c r="E114" s="187">
        <f t="shared" si="38"/>
        <v>441166.62765372975</v>
      </c>
    </row>
    <row r="115" spans="1:5" ht="13.9" x14ac:dyDescent="0.4">
      <c r="A115" s="12" t="str">
        <f>Walkways!A94</f>
        <v>EBL</v>
      </c>
      <c r="B115" s="12">
        <f>Walkways!B94</f>
        <v>5</v>
      </c>
      <c r="C115" t="str">
        <f>Walkways!C94</f>
        <v>Hampton Terminal to Hampton</v>
      </c>
      <c r="D115" s="94">
        <f>'DORC build-up'!L38-'DORC build-up'!M38-'DORC build-up'!N38</f>
        <v>23714488.600884899</v>
      </c>
      <c r="E115" s="187">
        <f t="shared" si="38"/>
        <v>3360130.0931507736</v>
      </c>
    </row>
    <row r="116" spans="1:5" ht="13.9" x14ac:dyDescent="0.4">
      <c r="A116" s="12" t="str">
        <f>Walkways!A95</f>
        <v>EBL</v>
      </c>
      <c r="B116" s="12">
        <f>Walkways!B95</f>
        <v>5</v>
      </c>
      <c r="C116" t="str">
        <f>Walkways!C95</f>
        <v>Hampton</v>
      </c>
      <c r="D116" s="94">
        <f>'DORC build-up'!L39-'DORC build-up'!M39-'DORC build-up'!N39</f>
        <v>0</v>
      </c>
      <c r="E116" s="187">
        <f t="shared" si="38"/>
        <v>0</v>
      </c>
    </row>
    <row r="117" spans="1:5" ht="13.9" x14ac:dyDescent="0.4">
      <c r="A117" s="12" t="str">
        <f>Walkways!A96</f>
        <v>EBL</v>
      </c>
      <c r="B117" s="12">
        <f>Walkways!B96</f>
        <v>5</v>
      </c>
      <c r="C117" t="str">
        <f>Walkways!C96</f>
        <v>Hampton to Kambalda</v>
      </c>
      <c r="D117" s="94">
        <f>'DORC build-up'!L40-'DORC build-up'!M40-'DORC build-up'!N40</f>
        <v>116777652.42954427</v>
      </c>
      <c r="E117" s="187">
        <f t="shared" si="38"/>
        <v>16546344.757414307</v>
      </c>
    </row>
    <row r="118" spans="1:5" ht="13.9" x14ac:dyDescent="0.4">
      <c r="A118" s="12" t="str">
        <f>Walkways!A97</f>
        <v>EBL</v>
      </c>
      <c r="B118" s="12">
        <f>Walkways!B97</f>
        <v>5</v>
      </c>
      <c r="C118" t="str">
        <f>Walkways!C97</f>
        <v>Kambalda to Salmon Gums</v>
      </c>
      <c r="D118" s="94">
        <f>'DORC build-up'!L41-'DORC build-up'!M41-'DORC build-up'!N41</f>
        <v>831142795.54347599</v>
      </c>
      <c r="E118" s="187">
        <f t="shared" si="38"/>
        <v>117765470.97485727</v>
      </c>
    </row>
    <row r="119" spans="1:5" ht="13.9" x14ac:dyDescent="0.4">
      <c r="A119" s="12" t="str">
        <f>Walkways!A98</f>
        <v>EBL</v>
      </c>
      <c r="B119" s="12">
        <f>Walkways!B98</f>
        <v>5</v>
      </c>
      <c r="C119" t="str">
        <f>Walkways!C98</f>
        <v>Salmon Gums to Esperance</v>
      </c>
      <c r="D119" s="94">
        <f>'DORC build-up'!L42-'DORC build-up'!M42-'DORC build-up'!N42</f>
        <v>391036609.54200983</v>
      </c>
      <c r="E119" s="187">
        <f t="shared" si="38"/>
        <v>55406376.302659422</v>
      </c>
    </row>
    <row r="120" spans="1:5" ht="13.9" x14ac:dyDescent="0.4">
      <c r="A120" s="12" t="str">
        <f>Walkways!A99</f>
        <v>EBL</v>
      </c>
      <c r="B120" s="12">
        <f>Walkways!B99</f>
        <v>5</v>
      </c>
      <c r="C120" t="str">
        <f>Walkways!C99</f>
        <v>Esperance</v>
      </c>
      <c r="D120" s="94">
        <f>'DORC build-up'!L43-'DORC build-up'!M43-'DORC build-up'!N43</f>
        <v>0</v>
      </c>
      <c r="E120" s="187">
        <f t="shared" si="38"/>
        <v>0</v>
      </c>
    </row>
    <row r="121" spans="1:5" ht="13.9" x14ac:dyDescent="0.4">
      <c r="A121" s="12" t="str">
        <f>Walkways!A100</f>
        <v>EBL</v>
      </c>
      <c r="B121" s="12">
        <f>Walkways!B100</f>
        <v>5</v>
      </c>
      <c r="C121" t="str">
        <f>Walkways!C100</f>
        <v>Esperance to Esperance Wharf</v>
      </c>
      <c r="D121" s="94">
        <f>'DORC build-up'!L44-'DORC build-up'!M44-'DORC build-up'!N44</f>
        <v>60333453.362999469</v>
      </c>
      <c r="E121" s="187">
        <f t="shared" si="38"/>
        <v>8548708.5840492677</v>
      </c>
    </row>
    <row r="122" spans="1:5" ht="13.9" x14ac:dyDescent="0.4">
      <c r="A122" s="12" t="str">
        <f>Walkways!A101</f>
        <v>EBL</v>
      </c>
      <c r="B122" s="12">
        <f>Walkways!B101</f>
        <v>5</v>
      </c>
      <c r="C122" t="str">
        <f>Walkways!C101</f>
        <v>Esperance Wharf</v>
      </c>
      <c r="D122" s="94">
        <f>'DORC build-up'!L45-'DORC build-up'!M45-'DORC build-up'!N45</f>
        <v>8735539.3785105888</v>
      </c>
      <c r="E122" s="187">
        <f t="shared" si="38"/>
        <v>1237747.4901373901</v>
      </c>
    </row>
    <row r="123" spans="1:5" ht="13.9" x14ac:dyDescent="0.4">
      <c r="A123" s="12" t="str">
        <f>Walkways!A102</f>
        <v>EBL</v>
      </c>
      <c r="B123" s="12">
        <f>Walkways!B102</f>
        <v>6</v>
      </c>
      <c r="C123" t="str">
        <f>Walkways!C102</f>
        <v>Kambalda to Redmine</v>
      </c>
      <c r="D123" s="94">
        <f>'DORC build-up'!L46-'DORC build-up'!M46-'DORC build-up'!N46</f>
        <v>26652480.569359798</v>
      </c>
      <c r="E123" s="187">
        <f t="shared" si="38"/>
        <v>3776417.1737138098</v>
      </c>
    </row>
    <row r="124" spans="1:5" ht="13.9" x14ac:dyDescent="0.4">
      <c r="A124" s="12" t="str">
        <f>Walkways!A103</f>
        <v>Sidings &amp; Other</v>
      </c>
      <c r="B124" s="12">
        <f>Walkways!B103</f>
        <v>7</v>
      </c>
      <c r="C124" t="str">
        <f>Walkways!C103</f>
        <v>Cockburn North to Robb Jetty (SG)</v>
      </c>
      <c r="D124" s="94">
        <f>'DORC build-up'!L47-'DORC build-up'!M47-'DORC build-up'!N47</f>
        <v>34497979.43255835</v>
      </c>
      <c r="E124" s="187">
        <f t="shared" si="38"/>
        <v>4888053.9148506168</v>
      </c>
    </row>
    <row r="125" spans="1:5" ht="13.9" x14ac:dyDescent="0.4">
      <c r="A125" s="12" t="str">
        <f>Walkways!A104</f>
        <v>CBH Sidings SG</v>
      </c>
      <c r="B125" s="12">
        <f>Walkways!B104</f>
        <v>8</v>
      </c>
      <c r="C125" t="str">
        <f>Walkways!C104</f>
        <v>Avon Yard</v>
      </c>
      <c r="D125" s="94">
        <f>'DORC build-up'!L48-'DORC build-up'!M48-'DORC build-up'!N48</f>
        <v>8096105.6659428393</v>
      </c>
      <c r="E125" s="187">
        <f t="shared" si="38"/>
        <v>1147145.4747899522</v>
      </c>
    </row>
    <row r="126" spans="1:5" ht="13.9" x14ac:dyDescent="0.4">
      <c r="A126" s="12" t="str">
        <f>Walkways!A105</f>
        <v>CBH Sidings SG</v>
      </c>
      <c r="B126" s="12">
        <f>Walkways!B105</f>
        <v>8</v>
      </c>
      <c r="C126" t="str">
        <f>Walkways!C105</f>
        <v>Bodallin</v>
      </c>
      <c r="D126" s="94">
        <f>'DORC build-up'!L49-'DORC build-up'!M49-'DORC build-up'!N49</f>
        <v>3727046.480158064</v>
      </c>
      <c r="E126" s="187">
        <f t="shared" si="38"/>
        <v>528089.01964191929</v>
      </c>
    </row>
    <row r="127" spans="1:5" ht="13.9" x14ac:dyDescent="0.4">
      <c r="A127" s="12" t="str">
        <f>Walkways!A106</f>
        <v>CBH Sidings SG</v>
      </c>
      <c r="B127" s="12">
        <f>Walkways!B106</f>
        <v>8</v>
      </c>
      <c r="C127" t="str">
        <f>Walkways!C106</f>
        <v>Burracoppin</v>
      </c>
      <c r="D127" s="94">
        <f>'DORC build-up'!L50-'DORC build-up'!M50-'DORC build-up'!N50</f>
        <v>3979745.5065559889</v>
      </c>
      <c r="E127" s="187">
        <f t="shared" si="38"/>
        <v>563894.2025998974</v>
      </c>
    </row>
    <row r="128" spans="1:5" ht="13.9" x14ac:dyDescent="0.4">
      <c r="A128" s="12" t="str">
        <f>Walkways!A107</f>
        <v>CBH Sidings SG</v>
      </c>
      <c r="B128" s="12">
        <f>Walkways!B107</f>
        <v>8</v>
      </c>
      <c r="C128" t="str">
        <f>Walkways!C107</f>
        <v>Carrabin</v>
      </c>
      <c r="D128" s="94">
        <f>'DORC build-up'!L51-'DORC build-up'!M51-'DORC build-up'!N51</f>
        <v>4211202.7027576584</v>
      </c>
      <c r="E128" s="187">
        <f t="shared" si="38"/>
        <v>596689.60895770148</v>
      </c>
    </row>
    <row r="129" spans="1:5" ht="13.9" x14ac:dyDescent="0.4">
      <c r="A129" s="12" t="str">
        <f>Walkways!A108</f>
        <v>CBH Sidings SG</v>
      </c>
      <c r="B129" s="12">
        <f>Walkways!B108</f>
        <v>8</v>
      </c>
      <c r="C129" t="str">
        <f>Walkways!C108</f>
        <v>Cunderdin</v>
      </c>
      <c r="D129" s="94">
        <f>'DORC build-up'!L52-'DORC build-up'!M52-'DORC build-up'!N52</f>
        <v>7603256.3934245631</v>
      </c>
      <c r="E129" s="187">
        <f t="shared" si="38"/>
        <v>1077313.1583589611</v>
      </c>
    </row>
    <row r="130" spans="1:5" ht="13.9" x14ac:dyDescent="0.4">
      <c r="A130" s="12" t="str">
        <f>Walkways!A109</f>
        <v>CBH Sidings SG</v>
      </c>
      <c r="B130" s="12">
        <f>Walkways!B109</f>
        <v>8</v>
      </c>
      <c r="C130" t="str">
        <f>Walkways!C109</f>
        <v>Doodlakine</v>
      </c>
      <c r="D130" s="94">
        <f>'DORC build-up'!L53-'DORC build-up'!M53-'DORC build-up'!N53</f>
        <v>3945228.7040133728</v>
      </c>
      <c r="E130" s="187">
        <f t="shared" si="38"/>
        <v>559003.48161937157</v>
      </c>
    </row>
    <row r="131" spans="1:5" ht="13.9" x14ac:dyDescent="0.4">
      <c r="A131" s="12" t="str">
        <f>Walkways!A110</f>
        <v>CBH Sidings SG</v>
      </c>
      <c r="B131" s="12">
        <f>Walkways!B110</f>
        <v>8</v>
      </c>
      <c r="C131" t="str">
        <f>Walkways!C110</f>
        <v>Grass Patch</v>
      </c>
      <c r="D131" s="94">
        <f>'DORC build-up'!L54-'DORC build-up'!M54-'DORC build-up'!N54</f>
        <v>7920347.4538600734</v>
      </c>
      <c r="E131" s="187">
        <f t="shared" si="38"/>
        <v>1122242.1143390066</v>
      </c>
    </row>
    <row r="132" spans="1:5" ht="13.9" x14ac:dyDescent="0.4">
      <c r="A132" s="12" t="str">
        <f>Walkways!A111</f>
        <v>CBH Sidings SG</v>
      </c>
      <c r="B132" s="12">
        <f>Walkways!B111</f>
        <v>8</v>
      </c>
      <c r="C132" t="str">
        <f>Walkways!C111</f>
        <v>Grass Valley</v>
      </c>
      <c r="D132" s="94">
        <f>'DORC build-up'!L55-'DORC build-up'!M55-'DORC build-up'!N55</f>
        <v>5436888.1212291056</v>
      </c>
      <c r="E132" s="187">
        <f t="shared" si="38"/>
        <v>770358.22685015434</v>
      </c>
    </row>
    <row r="133" spans="1:5" ht="13.9" x14ac:dyDescent="0.4">
      <c r="A133" s="12" t="str">
        <f>Walkways!A112</f>
        <v>CBH Sidings SG</v>
      </c>
      <c r="B133" s="12">
        <f>Walkways!B112</f>
        <v>8</v>
      </c>
      <c r="C133" t="str">
        <f>Walkways!C112</f>
        <v>Hines Hill</v>
      </c>
      <c r="D133" s="94">
        <f>'DORC build-up'!L56-'DORC build-up'!M56-'DORC build-up'!N56</f>
        <v>3728032.7040858786</v>
      </c>
      <c r="E133" s="187">
        <f t="shared" si="38"/>
        <v>528228.75871680328</v>
      </c>
    </row>
    <row r="134" spans="1:5" ht="13.9" x14ac:dyDescent="0.4">
      <c r="A134" s="12" t="str">
        <f>Walkways!A113</f>
        <v>CBH Sidings SG</v>
      </c>
      <c r="B134" s="12">
        <f>Walkways!B113</f>
        <v>8</v>
      </c>
      <c r="C134" t="str">
        <f>Walkways!C113</f>
        <v>Kellerberrin</v>
      </c>
      <c r="D134" s="94">
        <f>'DORC build-up'!L57-'DORC build-up'!M57-'DORC build-up'!N57</f>
        <v>8773607.3128471281</v>
      </c>
      <c r="E134" s="187">
        <f t="shared" si="38"/>
        <v>1243141.3746061246</v>
      </c>
    </row>
    <row r="135" spans="1:5" ht="13.9" x14ac:dyDescent="0.4">
      <c r="A135" s="12" t="str">
        <f>Walkways!A114</f>
        <v>CBH Sidings SG</v>
      </c>
      <c r="B135" s="12">
        <f>Walkways!B114</f>
        <v>8</v>
      </c>
      <c r="C135" t="str">
        <f>Walkways!C114</f>
        <v>Meckering</v>
      </c>
      <c r="D135" s="94">
        <f>'DORC build-up'!L58-'DORC build-up'!M58-'DORC build-up'!N58</f>
        <v>3445853.5794030204</v>
      </c>
      <c r="E135" s="187">
        <f t="shared" si="38"/>
        <v>488246.51054509135</v>
      </c>
    </row>
    <row r="136" spans="1:5" ht="13.9" x14ac:dyDescent="0.4">
      <c r="A136" s="12" t="str">
        <f>Walkways!A115</f>
        <v>CBH Sidings SG</v>
      </c>
      <c r="B136" s="12">
        <f>Walkways!B115</f>
        <v>8</v>
      </c>
      <c r="C136" t="str">
        <f>Walkways!C115</f>
        <v>Merredin</v>
      </c>
      <c r="D136" s="94">
        <f>'DORC build-up'!L59-'DORC build-up'!M59-'DORC build-up'!N59</f>
        <v>8199609.5812768973</v>
      </c>
      <c r="E136" s="187">
        <f t="shared" si="38"/>
        <v>1161811.0501909717</v>
      </c>
    </row>
    <row r="137" spans="1:5" ht="13.9" x14ac:dyDescent="0.4">
      <c r="A137" s="12" t="str">
        <f>Walkways!A116</f>
        <v>CBH Sidings SG</v>
      </c>
      <c r="B137" s="12">
        <f>Walkways!B116</f>
        <v>8</v>
      </c>
      <c r="C137" t="str">
        <f>Walkways!C116</f>
        <v>Moorine Rock</v>
      </c>
      <c r="D137" s="94">
        <f>'DORC build-up'!L60-'DORC build-up'!M60-'DORC build-up'!N60</f>
        <v>2851714.0175071261</v>
      </c>
      <c r="E137" s="187">
        <f t="shared" si="38"/>
        <v>404062.26963410171</v>
      </c>
    </row>
    <row r="138" spans="1:5" ht="13.9" x14ac:dyDescent="0.4">
      <c r="A138" s="12" t="str">
        <f>Walkways!A117</f>
        <v>CBH Sidings SG</v>
      </c>
      <c r="B138" s="12">
        <f>Walkways!B117</f>
        <v>8</v>
      </c>
      <c r="C138" t="str">
        <f>Walkways!C117</f>
        <v>Salmon Gums</v>
      </c>
      <c r="D138" s="94">
        <f>'DORC build-up'!L61-'DORC build-up'!M61-'DORC build-up'!N61</f>
        <v>12167993.508820139</v>
      </c>
      <c r="E138" s="187">
        <f t="shared" si="38"/>
        <v>1724095.4190647893</v>
      </c>
    </row>
    <row r="139" spans="1:5" ht="13.9" x14ac:dyDescent="0.4">
      <c r="A139" s="12" t="str">
        <f>Walkways!A118</f>
        <v>CBH Sidings SG</v>
      </c>
      <c r="B139" s="12">
        <f>Walkways!B118</f>
        <v>8</v>
      </c>
      <c r="C139" t="str">
        <f>Walkways!C118</f>
        <v>Southern Cross</v>
      </c>
      <c r="D139" s="94">
        <f>'DORC build-up'!L62-'DORC build-up'!M62-'DORC build-up'!N62</f>
        <v>12604498.873285901</v>
      </c>
      <c r="E139" s="187">
        <f t="shared" si="38"/>
        <v>1785944.3096585514</v>
      </c>
    </row>
    <row r="140" spans="1:5" ht="13.9" x14ac:dyDescent="0.4">
      <c r="A140" s="12" t="str">
        <f>Walkways!A119</f>
        <v>CBH Sidings SG</v>
      </c>
      <c r="B140" s="12">
        <f>Walkways!B119</f>
        <v>8</v>
      </c>
      <c r="C140" t="str">
        <f>Walkways!C119</f>
        <v>Tammin</v>
      </c>
      <c r="D140" s="94">
        <f>'DORC build-up'!L63-'DORC build-up'!M63-'DORC build-up'!N63</f>
        <v>7129070.0568243545</v>
      </c>
      <c r="E140" s="187">
        <f t="shared" si="38"/>
        <v>1010125.212365817</v>
      </c>
    </row>
    <row r="141" spans="1:5" ht="13.9" x14ac:dyDescent="0.4">
      <c r="A141" s="12" t="str">
        <f>Walkways!A120</f>
        <v>Sidings &amp; Other</v>
      </c>
      <c r="B141" s="12">
        <f>Walkways!B120</f>
        <v>9</v>
      </c>
      <c r="C141" t="str">
        <f>Walkways!C120</f>
        <v>Esperance Industrial Road</v>
      </c>
      <c r="D141" s="94">
        <f>'DORC build-up'!L64-'DORC build-up'!M64-'DORC build-up'!N64</f>
        <v>17720746.351558518</v>
      </c>
      <c r="E141" s="187">
        <f t="shared" si="38"/>
        <v>2510870.6365585164</v>
      </c>
    </row>
    <row r="142" spans="1:5" ht="13.9" x14ac:dyDescent="0.4">
      <c r="A142" s="12" t="str">
        <f>Walkways!A121</f>
        <v>Sidings &amp; Other</v>
      </c>
      <c r="B142" s="12">
        <f>Walkways!B121</f>
        <v>9</v>
      </c>
      <c r="C142" t="str">
        <f>Walkways!C121</f>
        <v>West Kalgoorlie Industrial Road</v>
      </c>
      <c r="D142" s="94">
        <f>'DORC build-up'!L65-'DORC build-up'!M65-'DORC build-up'!N65</f>
        <v>16325356.598148892</v>
      </c>
      <c r="E142" s="187">
        <f t="shared" si="38"/>
        <v>2313156.438246394</v>
      </c>
    </row>
    <row r="143" spans="1:5" ht="13.9" x14ac:dyDescent="0.4">
      <c r="A143" s="12" t="str">
        <f>Walkways!A122</f>
        <v>Sidings &amp; Other</v>
      </c>
      <c r="B143" s="12">
        <f>Walkways!B122</f>
        <v>9</v>
      </c>
      <c r="C143" t="str">
        <f>Walkways!C122</f>
        <v>Kewdale North Grid</v>
      </c>
      <c r="D143" s="94">
        <f>'DORC build-up'!L66-'DORC build-up'!M66-'DORC build-up'!N66</f>
        <v>6783520.3997116731</v>
      </c>
      <c r="E143" s="187">
        <f t="shared" si="38"/>
        <v>961163.92877739819</v>
      </c>
    </row>
    <row r="144" spans="1:5" ht="13.9" x14ac:dyDescent="0.4">
      <c r="A144" s="12" t="str">
        <f>Walkways!A123</f>
        <v>Sidings &amp; Other</v>
      </c>
      <c r="B144" s="12">
        <f>Walkways!B123</f>
        <v>9</v>
      </c>
      <c r="C144" t="str">
        <f>Walkways!C123</f>
        <v>Kewdale BP Loading Depot</v>
      </c>
      <c r="D144" s="94">
        <f>'DORC build-up'!L67-'DORC build-up'!M67-'DORC build-up'!N67</f>
        <v>4766185.9548872756</v>
      </c>
      <c r="E144" s="187">
        <f t="shared" si="38"/>
        <v>675325.75237450807</v>
      </c>
    </row>
    <row r="145" spans="1:5" ht="13.9" x14ac:dyDescent="0.4">
      <c r="A145" s="12" t="str">
        <f>Walkways!A124</f>
        <v>SWM</v>
      </c>
      <c r="B145" s="12">
        <f>Walkways!B124</f>
        <v>10</v>
      </c>
      <c r="C145" t="str">
        <f>Walkways!C124</f>
        <v>Kwinana</v>
      </c>
      <c r="D145" s="94">
        <f>'DORC build-up'!L68-'DORC build-up'!M68-'DORC build-up'!N68</f>
        <v>0</v>
      </c>
      <c r="E145" s="187">
        <f t="shared" si="38"/>
        <v>0</v>
      </c>
    </row>
    <row r="146" spans="1:5" ht="13.9" x14ac:dyDescent="0.4">
      <c r="A146" s="12" t="str">
        <f>Walkways!A125</f>
        <v>SWM</v>
      </c>
      <c r="B146" s="12">
        <f>Walkways!B125</f>
        <v>10</v>
      </c>
      <c r="C146" t="str">
        <f>Walkways!C125</f>
        <v>Kwinana to Mundijong Junction</v>
      </c>
      <c r="D146" s="94">
        <f>'DORC build-up'!L69-'DORC build-up'!M69-'DORC build-up'!N69</f>
        <v>150843541.52507713</v>
      </c>
      <c r="E146" s="187">
        <f t="shared" si="38"/>
        <v>21373175.351415206</v>
      </c>
    </row>
    <row r="147" spans="1:5" ht="13.9" x14ac:dyDescent="0.4">
      <c r="A147" s="12" t="str">
        <f>Walkways!A126</f>
        <v>SWM</v>
      </c>
      <c r="B147" s="12">
        <f>Walkways!B126</f>
        <v>11</v>
      </c>
      <c r="C147" t="str">
        <f>Walkways!C126</f>
        <v>Mundijong Junction to Pinjarra</v>
      </c>
      <c r="D147" s="94">
        <f>'DORC build-up'!L70-'DORC build-up'!M70-'DORC build-up'!N70</f>
        <v>219400086.99625021</v>
      </c>
      <c r="E147" s="187">
        <f t="shared" si="38"/>
        <v>31087022.248857986</v>
      </c>
    </row>
    <row r="148" spans="1:5" ht="13.9" x14ac:dyDescent="0.4">
      <c r="A148" s="12" t="str">
        <f>Walkways!A127</f>
        <v>SWM</v>
      </c>
      <c r="B148" s="12">
        <f>Walkways!B127</f>
        <v>11</v>
      </c>
      <c r="C148" t="str">
        <f>Walkways!C127</f>
        <v>Pinjarra to Pinjarra South</v>
      </c>
      <c r="D148" s="94">
        <f>'DORC build-up'!L71-'DORC build-up'!M71-'DORC build-up'!N71</f>
        <v>27301242.039033353</v>
      </c>
      <c r="E148" s="187">
        <f t="shared" si="38"/>
        <v>3868340.84848559</v>
      </c>
    </row>
    <row r="149" spans="1:5" ht="13.9" x14ac:dyDescent="0.4">
      <c r="A149" s="12" t="str">
        <f>Walkways!A128</f>
        <v>SWM</v>
      </c>
      <c r="B149" s="12">
        <f>Walkways!B128</f>
        <v>11</v>
      </c>
      <c r="C149" t="str">
        <f>Walkways!C128</f>
        <v>Pinjarra South to Wagerup North</v>
      </c>
      <c r="D149" s="94">
        <f>'DORC build-up'!L72-'DORC build-up'!M72-'DORC build-up'!N72</f>
        <v>150866275.24477243</v>
      </c>
      <c r="E149" s="187">
        <f t="shared" si="38"/>
        <v>21376396.515361138</v>
      </c>
    </row>
    <row r="150" spans="1:5" ht="13.9" x14ac:dyDescent="0.4">
      <c r="A150" s="12" t="str">
        <f>Walkways!A129</f>
        <v>SWM</v>
      </c>
      <c r="B150" s="12">
        <f>Walkways!B129</f>
        <v>11</v>
      </c>
      <c r="C150" t="str">
        <f>Walkways!C129</f>
        <v>Wagerup North to Wagerup South</v>
      </c>
      <c r="D150" s="94">
        <f>'DORC build-up'!L73-'DORC build-up'!M73-'DORC build-up'!N73</f>
        <v>8455804.0471143145</v>
      </c>
      <c r="E150" s="187">
        <f t="shared" si="38"/>
        <v>1198111.5055306191</v>
      </c>
    </row>
    <row r="151" spans="1:5" ht="13.9" x14ac:dyDescent="0.4">
      <c r="A151" s="12" t="str">
        <f>Walkways!A130</f>
        <v>SWM</v>
      </c>
      <c r="B151" s="12">
        <f>Walkways!B130</f>
        <v>11</v>
      </c>
      <c r="C151" t="str">
        <f>Walkways!C130</f>
        <v>Wagerup South to Brunswick North</v>
      </c>
      <c r="D151" s="94">
        <f>'DORC build-up'!L74-'DORC build-up'!M74-'DORC build-up'!N74</f>
        <v>196998084.06554455</v>
      </c>
      <c r="E151" s="187">
        <f t="shared" si="38"/>
        <v>27912859.589853521</v>
      </c>
    </row>
    <row r="152" spans="1:5" ht="13.9" x14ac:dyDescent="0.4">
      <c r="A152" s="12" t="str">
        <f>Walkways!A131</f>
        <v>SWM</v>
      </c>
      <c r="B152" s="12">
        <f>Walkways!B131</f>
        <v>11</v>
      </c>
      <c r="C152" t="str">
        <f>Walkways!C131</f>
        <v>Brunswick North to Brunswick Junction</v>
      </c>
      <c r="D152" s="94">
        <f>'DORC build-up'!L75-'DORC build-up'!M75-'DORC build-up'!N75</f>
        <v>10042414.326272665</v>
      </c>
      <c r="E152" s="187">
        <f t="shared" si="38"/>
        <v>1422919.9352980391</v>
      </c>
    </row>
    <row r="153" spans="1:5" ht="13.9" x14ac:dyDescent="0.4">
      <c r="A153" s="12" t="str">
        <f>Walkways!A132</f>
        <v>SWM</v>
      </c>
      <c r="B153" s="12">
        <f>Walkways!B132</f>
        <v>11</v>
      </c>
      <c r="C153" t="str">
        <f>Walkways!C132</f>
        <v>Brunswick Junction</v>
      </c>
      <c r="D153" s="94">
        <f>'DORC build-up'!L76-'DORC build-up'!M76-'DORC build-up'!N76</f>
        <v>0</v>
      </c>
      <c r="E153" s="187">
        <f t="shared" si="38"/>
        <v>0</v>
      </c>
    </row>
    <row r="154" spans="1:5" ht="13.9" x14ac:dyDescent="0.4">
      <c r="A154" s="12" t="str">
        <f>Walkways!A133</f>
        <v>SWM</v>
      </c>
      <c r="B154" s="12">
        <f>Walkways!B133</f>
        <v>11</v>
      </c>
      <c r="C154" t="str">
        <f>Walkways!C133</f>
        <v>Brunswick Junction to Picton Junction</v>
      </c>
      <c r="D154" s="94">
        <f>'DORC build-up'!L77-'DORC build-up'!M77-'DORC build-up'!N77</f>
        <v>153933127.49610573</v>
      </c>
      <c r="E154" s="187">
        <f t="shared" ref="E154:E217" si="39">D154/$D$88*$D$10</f>
        <v>21810941.940918732</v>
      </c>
    </row>
    <row r="155" spans="1:5" ht="13.9" x14ac:dyDescent="0.4">
      <c r="A155" s="12" t="str">
        <f>Walkways!A134</f>
        <v>Sidings &amp; Other</v>
      </c>
      <c r="B155" s="12">
        <f>Walkways!B134</f>
        <v>12</v>
      </c>
      <c r="C155" t="str">
        <f>Walkways!C134</f>
        <v>Cockburn North to Robb Jetty (NG)</v>
      </c>
      <c r="D155" s="94">
        <f>'DORC build-up'!L78-'DORC build-up'!M78-'DORC build-up'!N78</f>
        <v>17492064.519269232</v>
      </c>
      <c r="E155" s="187">
        <f t="shared" si="39"/>
        <v>2478468.4743460277</v>
      </c>
    </row>
    <row r="156" spans="1:5" ht="13.9" x14ac:dyDescent="0.4">
      <c r="A156" s="12" t="str">
        <f>Walkways!A135</f>
        <v>Non-operational</v>
      </c>
      <c r="B156" s="12">
        <f>Walkways!B135</f>
        <v>13</v>
      </c>
      <c r="C156" t="str">
        <f>Walkways!C135</f>
        <v>Picton Junction to Greenbushes</v>
      </c>
      <c r="D156" s="94">
        <f>'DORC build-up'!L79-'DORC build-up'!M79-'DORC build-up'!N79</f>
        <v>0</v>
      </c>
      <c r="E156" s="187">
        <f t="shared" si="39"/>
        <v>0</v>
      </c>
    </row>
    <row r="157" spans="1:5" ht="13.9" x14ac:dyDescent="0.4">
      <c r="A157" s="12" t="str">
        <f>Walkways!A136</f>
        <v>Non-operational</v>
      </c>
      <c r="B157" s="12">
        <f>Walkways!B136</f>
        <v>13</v>
      </c>
      <c r="C157" t="str">
        <f>Walkways!C136</f>
        <v>Greenbushes to Lambert</v>
      </c>
      <c r="D157" s="94">
        <f>'DORC build-up'!L80-'DORC build-up'!M80-'DORC build-up'!N80</f>
        <v>0</v>
      </c>
      <c r="E157" s="187">
        <f t="shared" si="39"/>
        <v>0</v>
      </c>
    </row>
    <row r="158" spans="1:5" ht="13.9" x14ac:dyDescent="0.4">
      <c r="A158" s="12" t="str">
        <f>Walkways!A137</f>
        <v>Non-operational</v>
      </c>
      <c r="B158" s="12">
        <f>Walkways!B137</f>
        <v>14</v>
      </c>
      <c r="C158" t="str">
        <f>Walkways!C137</f>
        <v>Boyanup to Capel</v>
      </c>
      <c r="D158" s="94">
        <f>'DORC build-up'!L81-'DORC build-up'!M81-'DORC build-up'!N81</f>
        <v>0</v>
      </c>
      <c r="E158" s="187">
        <f t="shared" si="39"/>
        <v>0</v>
      </c>
    </row>
    <row r="159" spans="1:5" ht="13.9" x14ac:dyDescent="0.4">
      <c r="A159" s="12" t="str">
        <f>Walkways!A138</f>
        <v>SWM</v>
      </c>
      <c r="B159" s="12">
        <f>Walkways!B138</f>
        <v>15</v>
      </c>
      <c r="C159" t="str">
        <f>Walkways!C138</f>
        <v>Picton Junction to Picton East</v>
      </c>
      <c r="D159" s="94">
        <f>'DORC build-up'!L82-'DORC build-up'!M82-'DORC build-up'!N82</f>
        <v>13260837.418138808</v>
      </c>
      <c r="E159" s="187">
        <f t="shared" si="39"/>
        <v>1878941.5879457481</v>
      </c>
    </row>
    <row r="160" spans="1:5" ht="13.9" x14ac:dyDescent="0.4">
      <c r="A160" s="12" t="str">
        <f>Walkways!A139</f>
        <v>SWM</v>
      </c>
      <c r="B160" s="12">
        <f>Walkways!B139</f>
        <v>16</v>
      </c>
      <c r="C160" t="str">
        <f>Walkways!C139</f>
        <v>Picton Junction to Bunbury Inner Harbour</v>
      </c>
      <c r="D160" s="94">
        <f>'DORC build-up'!L83-'DORC build-up'!M83-'DORC build-up'!N83</f>
        <v>68316911.410750508</v>
      </c>
      <c r="E160" s="187">
        <f t="shared" si="39"/>
        <v>9679892.9028481152</v>
      </c>
    </row>
    <row r="161" spans="1:5" ht="13.9" x14ac:dyDescent="0.4">
      <c r="A161" s="12" t="str">
        <f>Walkways!A140</f>
        <v>SWM</v>
      </c>
      <c r="B161" s="12">
        <f>Walkways!B140</f>
        <v>17</v>
      </c>
      <c r="C161" t="str">
        <f>Walkways!C140</f>
        <v>Picton Junction to Picton Container Terminal</v>
      </c>
      <c r="D161" s="94">
        <f>'DORC build-up'!L84-'DORC build-up'!M84-'DORC build-up'!N84</f>
        <v>13629562.822460588</v>
      </c>
      <c r="E161" s="187">
        <f t="shared" si="39"/>
        <v>1931186.6668096697</v>
      </c>
    </row>
    <row r="162" spans="1:5" ht="13.9" x14ac:dyDescent="0.4">
      <c r="A162" s="12" t="str">
        <f>Walkways!A141</f>
        <v>SWM</v>
      </c>
      <c r="B162" s="12">
        <f>Walkways!B141</f>
        <v>17</v>
      </c>
      <c r="C162" t="str">
        <f>Walkways!C141</f>
        <v>Picton Container Terminal to Bunbury Terminal</v>
      </c>
      <c r="D162" s="94">
        <f>'DORC build-up'!L85-'DORC build-up'!M85-'DORC build-up'!N85</f>
        <v>36000232.792017624</v>
      </c>
      <c r="E162" s="187">
        <f t="shared" si="39"/>
        <v>5100909.7265701918</v>
      </c>
    </row>
    <row r="163" spans="1:5" ht="13.9" x14ac:dyDescent="0.4">
      <c r="A163" s="12" t="str">
        <f>Walkways!A142</f>
        <v>SWM</v>
      </c>
      <c r="B163" s="12">
        <f>Walkways!B142</f>
        <v>18</v>
      </c>
      <c r="C163" t="str">
        <f>Walkways!C142</f>
        <v>Pinjarra to Alumina Junction</v>
      </c>
      <c r="D163" s="94">
        <f>'DORC build-up'!L86-'DORC build-up'!M86-'DORC build-up'!N86</f>
        <v>9604896.760067204</v>
      </c>
      <c r="E163" s="187">
        <f t="shared" si="39"/>
        <v>1360927.6248067138</v>
      </c>
    </row>
    <row r="164" spans="1:5" ht="13.9" x14ac:dyDescent="0.4">
      <c r="A164" s="12" t="str">
        <f>Walkways!A143</f>
        <v>SWM</v>
      </c>
      <c r="B164" s="12">
        <f>Walkways!B143</f>
        <v>19</v>
      </c>
      <c r="C164" t="str">
        <f>Walkways!C143</f>
        <v>Alumina Junction to Pinjarra South</v>
      </c>
      <c r="D164" s="94">
        <f>'DORC build-up'!L87-'DORC build-up'!M87-'DORC build-up'!N87</f>
        <v>3925623.3569262912</v>
      </c>
      <c r="E164" s="187">
        <f t="shared" si="39"/>
        <v>556225.5799811508</v>
      </c>
    </row>
    <row r="165" spans="1:5" ht="13.9" x14ac:dyDescent="0.4">
      <c r="A165" s="12" t="str">
        <f>Walkways!A144</f>
        <v>Collie</v>
      </c>
      <c r="B165" s="12">
        <f>Walkways!B144</f>
        <v>20</v>
      </c>
      <c r="C165" t="str">
        <f>Walkways!C144</f>
        <v>Brunswick Junction to Brunswick East</v>
      </c>
      <c r="D165" s="94">
        <f>'DORC build-up'!L88-'DORC build-up'!M88-'DORC build-up'!N88</f>
        <v>4658666.45505716</v>
      </c>
      <c r="E165" s="187">
        <f t="shared" si="39"/>
        <v>660091.2047078883</v>
      </c>
    </row>
    <row r="166" spans="1:5" ht="13.9" x14ac:dyDescent="0.4">
      <c r="A166" s="12" t="str">
        <f>Walkways!A145</f>
        <v>Collie</v>
      </c>
      <c r="B166" s="12">
        <f>Walkways!B145</f>
        <v>20</v>
      </c>
      <c r="C166" t="str">
        <f>Walkways!C145</f>
        <v>Brunswick East to Worsley</v>
      </c>
      <c r="D166" s="94">
        <f>'DORC build-up'!L89-'DORC build-up'!M89-'DORC build-up'!N89</f>
        <v>97669815.368657514</v>
      </c>
      <c r="E166" s="187">
        <f t="shared" si="39"/>
        <v>13838935.822569665</v>
      </c>
    </row>
    <row r="167" spans="1:5" ht="13.9" x14ac:dyDescent="0.4">
      <c r="A167" s="12" t="str">
        <f>Walkways!A146</f>
        <v>Collie</v>
      </c>
      <c r="B167" s="12">
        <f>Walkways!B146</f>
        <v>20</v>
      </c>
      <c r="C167" t="str">
        <f>Walkways!C146</f>
        <v>Worsley to Worsley East</v>
      </c>
      <c r="D167" s="94">
        <f>'DORC build-up'!L90-'DORC build-up'!M90-'DORC build-up'!N90</f>
        <v>3635467.3450252358</v>
      </c>
      <c r="E167" s="187">
        <f t="shared" si="39"/>
        <v>515113.07851818553</v>
      </c>
    </row>
    <row r="168" spans="1:5" ht="13.9" x14ac:dyDescent="0.4">
      <c r="A168" s="12" t="str">
        <f>Walkways!A147</f>
        <v>Collie</v>
      </c>
      <c r="B168" s="12">
        <f>Walkways!B147</f>
        <v>20</v>
      </c>
      <c r="C168" t="str">
        <f>Walkways!C147</f>
        <v>Worsley East to Ewington Junction</v>
      </c>
      <c r="D168" s="94">
        <f>'DORC build-up'!L91-'DORC build-up'!M91-'DORC build-up'!N91</f>
        <v>111674076.70968162</v>
      </c>
      <c r="E168" s="187">
        <f t="shared" si="39"/>
        <v>15823213.904896399</v>
      </c>
    </row>
    <row r="169" spans="1:5" ht="13.9" x14ac:dyDescent="0.4">
      <c r="A169" s="12" t="str">
        <f>Walkways!A148</f>
        <v>Collie</v>
      </c>
      <c r="B169" s="12">
        <f>Walkways!B148</f>
        <v>20</v>
      </c>
      <c r="C169" t="str">
        <f>Walkways!C148</f>
        <v>Ewington Junction to Premier</v>
      </c>
      <c r="D169" s="94">
        <f>'DORC build-up'!L92-'DORC build-up'!M92-'DORC build-up'!N92</f>
        <v>7388242.5529794535</v>
      </c>
      <c r="E169" s="187">
        <f t="shared" si="39"/>
        <v>1046847.62786059</v>
      </c>
    </row>
    <row r="170" spans="1:5" ht="13.9" x14ac:dyDescent="0.4">
      <c r="A170" s="12" t="str">
        <f>Walkways!A149</f>
        <v>Collie</v>
      </c>
      <c r="B170" s="12">
        <f>Walkways!B149</f>
        <v>21</v>
      </c>
      <c r="C170" t="str">
        <f>Walkways!C149</f>
        <v>Brunswick North to Brunswick East</v>
      </c>
      <c r="D170" s="94">
        <f>'DORC build-up'!L93-'DORC build-up'!M93-'DORC build-up'!N93</f>
        <v>6782461.872447676</v>
      </c>
      <c r="E170" s="187">
        <f t="shared" si="39"/>
        <v>961013.94496901683</v>
      </c>
    </row>
    <row r="171" spans="1:5" ht="13.9" x14ac:dyDescent="0.4">
      <c r="A171" s="12" t="str">
        <f>Walkways!A150</f>
        <v>Collie</v>
      </c>
      <c r="B171" s="12">
        <f>Walkways!B150</f>
        <v>22</v>
      </c>
      <c r="C171" t="str">
        <f>Walkways!C150</f>
        <v>Worsley to Hamilton</v>
      </c>
      <c r="D171" s="94">
        <f>'DORC build-up'!L94-'DORC build-up'!M94-'DORC build-up'!N94</f>
        <v>38911700.645420037</v>
      </c>
      <c r="E171" s="187">
        <f t="shared" si="39"/>
        <v>5513438.5781977773</v>
      </c>
    </row>
    <row r="172" spans="1:5" ht="13.9" x14ac:dyDescent="0.4">
      <c r="A172" s="12" t="str">
        <f>Walkways!A151</f>
        <v>Collie</v>
      </c>
      <c r="B172" s="12">
        <f>Walkways!B151</f>
        <v>22</v>
      </c>
      <c r="C172" t="str">
        <f>Walkways!C151</f>
        <v>Worsley East to Worsley North</v>
      </c>
      <c r="D172" s="94">
        <f>'DORC build-up'!L95-'DORC build-up'!M95-'DORC build-up'!N95</f>
        <v>3454788.0331980875</v>
      </c>
      <c r="E172" s="187">
        <f t="shared" si="39"/>
        <v>489512.44242192502</v>
      </c>
    </row>
    <row r="173" spans="1:5" ht="13.9" x14ac:dyDescent="0.4">
      <c r="A173" s="12" t="str">
        <f>Walkways!A152</f>
        <v>GSR</v>
      </c>
      <c r="B173" s="12">
        <f>Walkways!B152</f>
        <v>23</v>
      </c>
      <c r="C173" t="str">
        <f>Walkways!C152</f>
        <v>Avon Yard to York</v>
      </c>
      <c r="D173" s="94">
        <f>'DORC build-up'!L96-'DORC build-up'!M96-'DORC build-up'!N96</f>
        <v>173869717.17080256</v>
      </c>
      <c r="E173" s="187">
        <f t="shared" si="39"/>
        <v>24635777.679448977</v>
      </c>
    </row>
    <row r="174" spans="1:5" ht="13.9" x14ac:dyDescent="0.4">
      <c r="A174" s="12" t="str">
        <f>Walkways!A153</f>
        <v>GSR</v>
      </c>
      <c r="B174" s="12">
        <f>Walkways!B153</f>
        <v>23</v>
      </c>
      <c r="C174" t="str">
        <f>Walkways!C153</f>
        <v>York to Brookton</v>
      </c>
      <c r="D174" s="94">
        <f>'DORC build-up'!L97-'DORC build-up'!M97-'DORC build-up'!N97</f>
        <v>212917945.72828215</v>
      </c>
      <c r="E174" s="187">
        <f t="shared" si="39"/>
        <v>30168561.036848497</v>
      </c>
    </row>
    <row r="175" spans="1:5" ht="13.9" x14ac:dyDescent="0.4">
      <c r="A175" s="12" t="str">
        <f>Walkways!A154</f>
        <v>GSR</v>
      </c>
      <c r="B175" s="12">
        <f>Walkways!B154</f>
        <v>23</v>
      </c>
      <c r="C175" t="str">
        <f>Walkways!C154</f>
        <v>Brookton to Narrogin</v>
      </c>
      <c r="D175" s="94">
        <f>'DORC build-up'!L98-'DORC build-up'!M98-'DORC build-up'!N98</f>
        <v>241870333.16757768</v>
      </c>
      <c r="E175" s="187">
        <f t="shared" si="39"/>
        <v>34270854.362276025</v>
      </c>
    </row>
    <row r="176" spans="1:5" ht="13.9" x14ac:dyDescent="0.4">
      <c r="A176" s="12" t="str">
        <f>Walkways!A155</f>
        <v>GSR</v>
      </c>
      <c r="B176" s="12">
        <f>Walkways!B155</f>
        <v>23</v>
      </c>
      <c r="C176" t="str">
        <f>Walkways!C155</f>
        <v>Narrogin to Wagin</v>
      </c>
      <c r="D176" s="94">
        <f>'DORC build-up'!L99-'DORC build-up'!M99-'DORC build-up'!N99</f>
        <v>150254682.74615806</v>
      </c>
      <c r="E176" s="187">
        <f t="shared" si="39"/>
        <v>21289739.350033831</v>
      </c>
    </row>
    <row r="177" spans="1:5" ht="13.9" x14ac:dyDescent="0.4">
      <c r="A177" s="12" t="str">
        <f>Walkways!A156</f>
        <v>GSR</v>
      </c>
      <c r="B177" s="12">
        <f>Walkways!B156</f>
        <v>23</v>
      </c>
      <c r="C177" t="str">
        <f>Walkways!C156</f>
        <v>Wagin to Wagin South</v>
      </c>
      <c r="D177" s="94">
        <f>'DORC build-up'!L100-'DORC build-up'!M100-'DORC build-up'!N100</f>
        <v>17842418.594639678</v>
      </c>
      <c r="E177" s="187">
        <f t="shared" si="39"/>
        <v>2528110.5008608359</v>
      </c>
    </row>
    <row r="178" spans="1:5" ht="13.9" x14ac:dyDescent="0.4">
      <c r="A178" s="12" t="str">
        <f>Walkways!A157</f>
        <v>GSR</v>
      </c>
      <c r="B178" s="12">
        <f>Walkways!B157</f>
        <v>23</v>
      </c>
      <c r="C178" t="str">
        <f>Walkways!C157</f>
        <v>Wagin South to Katanning</v>
      </c>
      <c r="D178" s="94">
        <f>'DORC build-up'!L101-'DORC build-up'!M101-'DORC build-up'!N101</f>
        <v>165896312.04977676</v>
      </c>
      <c r="E178" s="187">
        <f t="shared" si="39"/>
        <v>23506017.770097967</v>
      </c>
    </row>
    <row r="179" spans="1:5" ht="13.9" x14ac:dyDescent="0.4">
      <c r="A179" s="12" t="str">
        <f>Walkways!A158</f>
        <v>GSR</v>
      </c>
      <c r="B179" s="12">
        <f>Walkways!B158</f>
        <v>23</v>
      </c>
      <c r="C179" t="str">
        <f>Walkways!C158</f>
        <v>Katanning to Tambellup</v>
      </c>
      <c r="D179" s="94">
        <f>'DORC build-up'!L102-'DORC build-up'!M102-'DORC build-up'!N102</f>
        <v>169272144.47968048</v>
      </c>
      <c r="E179" s="187">
        <f t="shared" si="39"/>
        <v>23984342.912506081</v>
      </c>
    </row>
    <row r="180" spans="1:5" ht="13.9" x14ac:dyDescent="0.4">
      <c r="A180" s="12" t="str">
        <f>Walkways!A159</f>
        <v>GSR</v>
      </c>
      <c r="B180" s="12">
        <f>Walkways!B159</f>
        <v>23</v>
      </c>
      <c r="C180" t="str">
        <f>Walkways!C159</f>
        <v>Tambellup to Redmond</v>
      </c>
      <c r="D180" s="94">
        <f>'DORC build-up'!L103-'DORC build-up'!M103-'DORC build-up'!N103</f>
        <v>377825277.68453687</v>
      </c>
      <c r="E180" s="187">
        <f t="shared" si="39"/>
        <v>53534449.208130382</v>
      </c>
    </row>
    <row r="181" spans="1:5" ht="13.9" x14ac:dyDescent="0.4">
      <c r="A181" s="12" t="str">
        <f>Walkways!A160</f>
        <v>GSR</v>
      </c>
      <c r="B181" s="12">
        <f>Walkways!B160</f>
        <v>23</v>
      </c>
      <c r="C181" t="str">
        <f>Walkways!C160</f>
        <v>Redmond to Albany</v>
      </c>
      <c r="D181" s="94">
        <f>'DORC build-up'!L104-'DORC build-up'!M104-'DORC build-up'!N104</f>
        <v>92422264.381189331</v>
      </c>
      <c r="E181" s="187">
        <f t="shared" si="39"/>
        <v>13095404.967441844</v>
      </c>
    </row>
    <row r="182" spans="1:5" ht="13.9" x14ac:dyDescent="0.4">
      <c r="A182" s="12" t="str">
        <f>Walkways!A161</f>
        <v>Sidings &amp; Other</v>
      </c>
      <c r="B182" s="12">
        <f>Walkways!B161</f>
        <v>23</v>
      </c>
      <c r="C182" t="str">
        <f>Walkways!C161</f>
        <v>Redmond to Mirrambeena</v>
      </c>
      <c r="D182" s="94">
        <f>'DORC build-up'!L105-'DORC build-up'!M105-'DORC build-up'!N105</f>
        <v>3687621.5519783106</v>
      </c>
      <c r="E182" s="187">
        <f t="shared" si="39"/>
        <v>522502.86133057566</v>
      </c>
    </row>
    <row r="183" spans="1:5" ht="13.9" x14ac:dyDescent="0.4">
      <c r="A183" s="12" t="str">
        <f>Walkways!A162</f>
        <v>Non-operational</v>
      </c>
      <c r="B183" s="12">
        <f>Walkways!B162</f>
        <v>24</v>
      </c>
      <c r="C183" t="str">
        <f>Walkways!C162</f>
        <v>York to Quairading</v>
      </c>
      <c r="D183" s="94">
        <f>'DORC build-up'!L106-'DORC build-up'!M106-'DORC build-up'!N106</f>
        <v>0</v>
      </c>
      <c r="E183" s="187">
        <f t="shared" si="39"/>
        <v>0</v>
      </c>
    </row>
    <row r="184" spans="1:5" ht="13.9" x14ac:dyDescent="0.4">
      <c r="A184" s="12" t="str">
        <f>Walkways!A163</f>
        <v>Non-operational</v>
      </c>
      <c r="B184" s="12">
        <f>Walkways!B163</f>
        <v>25</v>
      </c>
      <c r="C184" t="str">
        <f>Walkways!C163</f>
        <v>Narrogin to West Merredin</v>
      </c>
      <c r="D184" s="94">
        <f>'DORC build-up'!L107-'DORC build-up'!M107-'DORC build-up'!N107</f>
        <v>0</v>
      </c>
      <c r="E184" s="187">
        <f t="shared" si="39"/>
        <v>0</v>
      </c>
    </row>
    <row r="185" spans="1:5" ht="13.9" x14ac:dyDescent="0.4">
      <c r="A185" s="12" t="str">
        <f>Walkways!A164</f>
        <v>Non-operational</v>
      </c>
      <c r="B185" s="12">
        <f>Walkways!B164</f>
        <v>26</v>
      </c>
      <c r="C185" t="str">
        <f>Walkways!C164</f>
        <v>Yilliminning to Kulin</v>
      </c>
      <c r="D185" s="94">
        <f>'DORC build-up'!L108-'DORC build-up'!M108-'DORC build-up'!N108</f>
        <v>0</v>
      </c>
      <c r="E185" s="187">
        <f t="shared" si="39"/>
        <v>0</v>
      </c>
    </row>
    <row r="186" spans="1:5" ht="13.9" x14ac:dyDescent="0.4">
      <c r="A186" s="12" t="str">
        <f>Walkways!A165</f>
        <v>Lakes</v>
      </c>
      <c r="B186" s="12">
        <f>Walkways!B165</f>
        <v>27</v>
      </c>
      <c r="C186" t="str">
        <f>Walkways!C165</f>
        <v>Wagin to Lake Grace</v>
      </c>
      <c r="D186" s="94">
        <f>'DORC build-up'!L109-'DORC build-up'!M109-'DORC build-up'!N109</f>
        <v>313223591.77048773</v>
      </c>
      <c r="E186" s="187">
        <f t="shared" si="39"/>
        <v>44380970.397713579</v>
      </c>
    </row>
    <row r="187" spans="1:5" ht="13.9" x14ac:dyDescent="0.4">
      <c r="A187" s="12" t="str">
        <f>Walkways!A166</f>
        <v>Lakes</v>
      </c>
      <c r="B187" s="12">
        <f>Walkways!B166</f>
        <v>27</v>
      </c>
      <c r="C187" t="str">
        <f>Walkways!C166</f>
        <v>Lake Grace to Newdegate</v>
      </c>
      <c r="D187" s="94">
        <f>'DORC build-up'!L110-'DORC build-up'!M110-'DORC build-up'!N110</f>
        <v>145241728.05948153</v>
      </c>
      <c r="E187" s="187">
        <f t="shared" si="39"/>
        <v>20579448.684196979</v>
      </c>
    </row>
    <row r="188" spans="1:5" ht="13.9" x14ac:dyDescent="0.4">
      <c r="A188" s="12" t="str">
        <f>Walkways!A167</f>
        <v>Lakes</v>
      </c>
      <c r="B188" s="12">
        <f>Walkways!B167</f>
        <v>27</v>
      </c>
      <c r="C188" t="str">
        <f>Walkways!C167</f>
        <v>Wagin East to Wagin South</v>
      </c>
      <c r="D188" s="94">
        <f>'DORC build-up'!L111-'DORC build-up'!M111-'DORC build-up'!N111</f>
        <v>1821446.5980139847</v>
      </c>
      <c r="E188" s="187">
        <f t="shared" si="39"/>
        <v>258082.62746283776</v>
      </c>
    </row>
    <row r="189" spans="1:5" ht="13.9" x14ac:dyDescent="0.4">
      <c r="A189" s="12" t="str">
        <f>Walkways!A168</f>
        <v>Lakes</v>
      </c>
      <c r="B189" s="12">
        <f>Walkways!B168</f>
        <v>28</v>
      </c>
      <c r="C189" t="str">
        <f>Walkways!C168</f>
        <v>Lake Grace to Hyden</v>
      </c>
      <c r="D189" s="94">
        <f>'DORC build-up'!L112-'DORC build-up'!M112-'DORC build-up'!N112</f>
        <v>229103388.74973011</v>
      </c>
      <c r="E189" s="187">
        <f t="shared" si="39"/>
        <v>32461892.977614664</v>
      </c>
    </row>
    <row r="190" spans="1:5" ht="13.9" x14ac:dyDescent="0.4">
      <c r="A190" s="12" t="str">
        <f>Walkways!A169</f>
        <v>Non-operational</v>
      </c>
      <c r="B190" s="12">
        <f>Walkways!B169</f>
        <v>29</v>
      </c>
      <c r="C190" t="str">
        <f>Walkways!C169</f>
        <v>Katanning to Nyabing</v>
      </c>
      <c r="D190" s="94">
        <f>'DORC build-up'!L113-'DORC build-up'!M113-'DORC build-up'!N113</f>
        <v>0</v>
      </c>
      <c r="E190" s="187">
        <f t="shared" si="39"/>
        <v>0</v>
      </c>
    </row>
    <row r="191" spans="1:5" ht="13.9" x14ac:dyDescent="0.4">
      <c r="A191" s="12" t="str">
        <f>Walkways!A170</f>
        <v>Non-operational</v>
      </c>
      <c r="B191" s="12">
        <f>Walkways!B170</f>
        <v>30</v>
      </c>
      <c r="C191" t="str">
        <f>Walkways!C170</f>
        <v>Katanning East to Katanning South</v>
      </c>
      <c r="D191" s="94">
        <f>'DORC build-up'!L114-'DORC build-up'!M114-'DORC build-up'!N114</f>
        <v>0</v>
      </c>
      <c r="E191" s="187">
        <f t="shared" si="39"/>
        <v>0</v>
      </c>
    </row>
    <row r="192" spans="1:5" ht="13.9" x14ac:dyDescent="0.4">
      <c r="A192" s="12" t="str">
        <f>Walkways!A171</f>
        <v>Non-operational</v>
      </c>
      <c r="B192" s="12">
        <f>Walkways!B171</f>
        <v>31</v>
      </c>
      <c r="C192" t="str">
        <f>Walkways!C171</f>
        <v>Tambellup to Gnowangerup</v>
      </c>
      <c r="D192" s="94">
        <f>'DORC build-up'!L115-'DORC build-up'!M115-'DORC build-up'!N115</f>
        <v>0</v>
      </c>
      <c r="E192" s="187">
        <f t="shared" si="39"/>
        <v>0</v>
      </c>
    </row>
    <row r="193" spans="1:5" ht="13.9" x14ac:dyDescent="0.4">
      <c r="A193" s="12" t="str">
        <f>Walkways!A172</f>
        <v>Non-operational</v>
      </c>
      <c r="B193" s="12">
        <f>Walkways!B172</f>
        <v>32</v>
      </c>
      <c r="C193" t="str">
        <f>Walkways!C172</f>
        <v>West Merredin to Kondinin</v>
      </c>
      <c r="D193" s="94">
        <f>'DORC build-up'!L116-'DORC build-up'!M116-'DORC build-up'!N116</f>
        <v>0</v>
      </c>
      <c r="E193" s="187">
        <f t="shared" si="39"/>
        <v>0</v>
      </c>
    </row>
    <row r="194" spans="1:5" ht="13.9" x14ac:dyDescent="0.4">
      <c r="A194" s="12" t="str">
        <f>Walkways!A173</f>
        <v>Non-operational</v>
      </c>
      <c r="B194" s="12">
        <f>Walkways!B173</f>
        <v>33</v>
      </c>
      <c r="C194" t="str">
        <f>Walkways!C173</f>
        <v>West Merredin to Trayning</v>
      </c>
      <c r="D194" s="94">
        <f>'DORC build-up'!L117-'DORC build-up'!M117-'DORC build-up'!N117</f>
        <v>0</v>
      </c>
      <c r="E194" s="187">
        <f t="shared" si="39"/>
        <v>0</v>
      </c>
    </row>
    <row r="195" spans="1:5" ht="13.9" x14ac:dyDescent="0.4">
      <c r="A195" s="12" t="str">
        <f>Walkways!A174</f>
        <v>Central</v>
      </c>
      <c r="B195" s="12">
        <f>Walkways!B174</f>
        <v>34</v>
      </c>
      <c r="C195" t="str">
        <f>Walkways!C174</f>
        <v>Avon Yard to Goomalling</v>
      </c>
      <c r="D195" s="94">
        <f>'DORC build-up'!L118-'DORC build-up'!M118-'DORC build-up'!N118</f>
        <v>151675778.0286912</v>
      </c>
      <c r="E195" s="187">
        <f t="shared" si="39"/>
        <v>21491095.791002836</v>
      </c>
    </row>
    <row r="196" spans="1:5" ht="13.9" x14ac:dyDescent="0.4">
      <c r="A196" s="12" t="str">
        <f>Walkways!A175</f>
        <v>Central</v>
      </c>
      <c r="B196" s="12">
        <f>Walkways!B175</f>
        <v>34</v>
      </c>
      <c r="C196" t="str">
        <f>Walkways!C175</f>
        <v>Goomalling to McLevie</v>
      </c>
      <c r="D196" s="94">
        <f>'DORC build-up'!L119-'DORC build-up'!M119-'DORC build-up'!N119</f>
        <v>324689362.1805765</v>
      </c>
      <c r="E196" s="187">
        <f t="shared" si="39"/>
        <v>46005567.109221801</v>
      </c>
    </row>
    <row r="197" spans="1:5" ht="13.9" x14ac:dyDescent="0.4">
      <c r="A197" s="12" t="str">
        <f>Walkways!A176</f>
        <v>Central</v>
      </c>
      <c r="B197" s="12">
        <f>Walkways!B176</f>
        <v>35</v>
      </c>
      <c r="C197" t="str">
        <f>Walkways!C176</f>
        <v>Goomalling to Amery</v>
      </c>
      <c r="D197" s="94">
        <f>'DORC build-up'!L120-'DORC build-up'!M120-'DORC build-up'!N120</f>
        <v>81798563.387943491</v>
      </c>
      <c r="E197" s="187">
        <f t="shared" si="39"/>
        <v>11590121.931032235</v>
      </c>
    </row>
    <row r="198" spans="1:5" ht="13.9" x14ac:dyDescent="0.4">
      <c r="A198" s="12" t="str">
        <f>Walkways!A177</f>
        <v>Central</v>
      </c>
      <c r="B198" s="12">
        <f>Walkways!B177</f>
        <v>35</v>
      </c>
      <c r="C198" t="str">
        <f>Walkways!C177</f>
        <v>Amery to Mukinbudin</v>
      </c>
      <c r="D198" s="94">
        <f>'DORC build-up'!L121-'DORC build-up'!M121-'DORC build-up'!N121</f>
        <v>364337229.4614436</v>
      </c>
      <c r="E198" s="187">
        <f t="shared" si="39"/>
        <v>51623313.889336571</v>
      </c>
    </row>
    <row r="199" spans="1:5" ht="13.9" x14ac:dyDescent="0.4">
      <c r="A199" s="12" t="str">
        <f>Walkways!A178</f>
        <v>Central</v>
      </c>
      <c r="B199" s="12">
        <f>Walkways!B178</f>
        <v>36</v>
      </c>
      <c r="C199" t="str">
        <f>Walkways!C178</f>
        <v>Amery to Burakin</v>
      </c>
      <c r="D199" s="94">
        <f>'DORC build-up'!L122-'DORC build-up'!M122-'DORC build-up'!N122</f>
        <v>179514989.66664475</v>
      </c>
      <c r="E199" s="187">
        <f t="shared" si="39"/>
        <v>25435662.10101765</v>
      </c>
    </row>
    <row r="200" spans="1:5" ht="13.9" x14ac:dyDescent="0.4">
      <c r="A200" s="12" t="str">
        <f>Walkways!A179</f>
        <v>Central</v>
      </c>
      <c r="B200" s="12">
        <f>Walkways!B179</f>
        <v>36</v>
      </c>
      <c r="C200" t="str">
        <f>Walkways!C179</f>
        <v>Burakin to Kalannie</v>
      </c>
      <c r="D200" s="94">
        <f>'DORC build-up'!L123-'DORC build-up'!M123-'DORC build-up'!N123</f>
        <v>47757142.282324411</v>
      </c>
      <c r="E200" s="187">
        <f t="shared" si="39"/>
        <v>6766758.231494545</v>
      </c>
    </row>
    <row r="201" spans="1:5" ht="13.9" x14ac:dyDescent="0.4">
      <c r="A201" s="12" t="str">
        <f>Walkways!A180</f>
        <v>Central</v>
      </c>
      <c r="B201" s="12">
        <f>Walkways!B180</f>
        <v>37</v>
      </c>
      <c r="C201" t="str">
        <f>Walkways!C180</f>
        <v>Burakin to Beacon</v>
      </c>
      <c r="D201" s="94">
        <f>'DORC build-up'!L124-'DORC build-up'!M124-'DORC build-up'!N124</f>
        <v>164211708.73055062</v>
      </c>
      <c r="E201" s="187">
        <f t="shared" si="39"/>
        <v>23267324.606470469</v>
      </c>
    </row>
    <row r="202" spans="1:5" ht="13.9" x14ac:dyDescent="0.4">
      <c r="A202" s="12" t="str">
        <f>Walkways!A181</f>
        <v>MR</v>
      </c>
      <c r="B202" s="12">
        <f>Walkways!B181</f>
        <v>38</v>
      </c>
      <c r="C202" t="str">
        <f>Walkways!C181</f>
        <v>Millendon Junction to Watheroo</v>
      </c>
      <c r="D202" s="94">
        <f>'DORC build-up'!L125-'DORC build-up'!M125-'DORC build-up'!N125</f>
        <v>494757443.3415066</v>
      </c>
      <c r="E202" s="187">
        <f t="shared" si="39"/>
        <v>70102687.102436662</v>
      </c>
    </row>
    <row r="203" spans="1:5" ht="13.9" x14ac:dyDescent="0.4">
      <c r="A203" s="12" t="str">
        <f>Walkways!A182</f>
        <v>MR</v>
      </c>
      <c r="B203" s="12">
        <f>Walkways!B182</f>
        <v>38</v>
      </c>
      <c r="C203" t="str">
        <f>Walkways!C182</f>
        <v>Watheroo to Marchagee</v>
      </c>
      <c r="D203" s="94">
        <f>'DORC build-up'!L126-'DORC build-up'!M126-'DORC build-up'!N126</f>
        <v>69420709.485434845</v>
      </c>
      <c r="E203" s="187">
        <f t="shared" si="39"/>
        <v>9836291.1785996854</v>
      </c>
    </row>
    <row r="204" spans="1:5" ht="13.9" x14ac:dyDescent="0.4">
      <c r="A204" s="12" t="str">
        <f>Walkways!A183</f>
        <v>MR</v>
      </c>
      <c r="B204" s="12">
        <f>Walkways!B183</f>
        <v>38</v>
      </c>
      <c r="C204" t="str">
        <f>Walkways!C183</f>
        <v>Marchagee to Dongara</v>
      </c>
      <c r="D204" s="94">
        <f>'DORC build-up'!L127-'DORC build-up'!M127-'DORC build-up'!N127</f>
        <v>458033763.29815292</v>
      </c>
      <c r="E204" s="187">
        <f t="shared" si="39"/>
        <v>64899271.396465726</v>
      </c>
    </row>
    <row r="205" spans="1:5" ht="13.9" x14ac:dyDescent="0.4">
      <c r="A205" s="12" t="str">
        <f>Walkways!A184</f>
        <v>MR</v>
      </c>
      <c r="B205" s="12">
        <f>Walkways!B184</f>
        <v>38</v>
      </c>
      <c r="C205" t="str">
        <f>Walkways!C184</f>
        <v>Dongara to Narngulu</v>
      </c>
      <c r="D205" s="94">
        <f>'DORC build-up'!L128-'DORC build-up'!M128-'DORC build-up'!N128</f>
        <v>154819501.54761258</v>
      </c>
      <c r="E205" s="187">
        <f t="shared" si="39"/>
        <v>21936533.184920721</v>
      </c>
    </row>
    <row r="206" spans="1:5" ht="13.9" x14ac:dyDescent="0.4">
      <c r="A206" s="12" t="str">
        <f>Walkways!A185</f>
        <v>MR</v>
      </c>
      <c r="B206" s="12">
        <f>Walkways!B185</f>
        <v>38</v>
      </c>
      <c r="C206" t="str">
        <f>Walkways!C185</f>
        <v>Narngulu to Geraldton</v>
      </c>
      <c r="D206" s="94">
        <f>'DORC build-up'!L129-'DORC build-up'!M129-'DORC build-up'!N129</f>
        <v>36310036.707470357</v>
      </c>
      <c r="E206" s="187">
        <f t="shared" si="39"/>
        <v>5144806.1595402788</v>
      </c>
    </row>
    <row r="207" spans="1:5" ht="13.9" x14ac:dyDescent="0.4">
      <c r="A207" s="12" t="str">
        <f>Walkways!A186</f>
        <v>MR</v>
      </c>
      <c r="B207" s="12">
        <f>Walkways!B186</f>
        <v>39</v>
      </c>
      <c r="C207" t="str">
        <f>Walkways!C186</f>
        <v>Dongara to Eneabba South</v>
      </c>
      <c r="D207" s="94">
        <f>'DORC build-up'!L130-'DORC build-up'!M130-'DORC build-up'!N130</f>
        <v>235699732.45776862</v>
      </c>
      <c r="E207" s="187">
        <f t="shared" si="39"/>
        <v>33396535.649914116</v>
      </c>
    </row>
    <row r="208" spans="1:5" ht="13.9" x14ac:dyDescent="0.4">
      <c r="A208" s="12" t="str">
        <f>Walkways!A187</f>
        <v>Midwest</v>
      </c>
      <c r="B208" s="12">
        <f>Walkways!B187</f>
        <v>40</v>
      </c>
      <c r="C208" t="str">
        <f>Walkways!C187</f>
        <v>Narngulu to Narngulu East</v>
      </c>
      <c r="D208" s="94">
        <f>'DORC build-up'!L131-'DORC build-up'!M131-'DORC build-up'!N131</f>
        <v>7620638.1543856077</v>
      </c>
      <c r="E208" s="187">
        <f t="shared" si="39"/>
        <v>1079775.9978095652</v>
      </c>
    </row>
    <row r="209" spans="1:5" ht="13.9" x14ac:dyDescent="0.4">
      <c r="A209" s="12" t="str">
        <f>Walkways!A188</f>
        <v>Midwest</v>
      </c>
      <c r="B209" s="12">
        <f>Walkways!B188</f>
        <v>40</v>
      </c>
      <c r="C209" t="str">
        <f>Walkways!C188</f>
        <v>Narngulu East to Mullewa</v>
      </c>
      <c r="D209" s="94">
        <f>'DORC build-up'!L132-'DORC build-up'!M132-'DORC build-up'!N132</f>
        <v>159619819.54317939</v>
      </c>
      <c r="E209" s="187">
        <f t="shared" si="39"/>
        <v>22616695.140974682</v>
      </c>
    </row>
    <row r="210" spans="1:5" ht="13.9" x14ac:dyDescent="0.4">
      <c r="A210" s="12" t="str">
        <f>Walkways!A189</f>
        <v>Midwest</v>
      </c>
      <c r="B210" s="12">
        <f>Walkways!B189</f>
        <v>40</v>
      </c>
      <c r="C210" t="str">
        <f>Walkways!C189</f>
        <v>Mullewa to Tilley Junction</v>
      </c>
      <c r="D210" s="94">
        <f>'DORC build-up'!L133-'DORC build-up'!M133-'DORC build-up'!N133</f>
        <v>114694285.6163606</v>
      </c>
      <c r="E210" s="187">
        <f t="shared" si="39"/>
        <v>16251150.387345167</v>
      </c>
    </row>
    <row r="211" spans="1:5" ht="13.9" x14ac:dyDescent="0.4">
      <c r="A211" s="12" t="str">
        <f>Walkways!A190</f>
        <v>Midwest</v>
      </c>
      <c r="B211" s="12">
        <f>Walkways!B190</f>
        <v>40</v>
      </c>
      <c r="C211" t="str">
        <f>Walkways!C190</f>
        <v>Tilley Junction to Tilley</v>
      </c>
      <c r="D211" s="94">
        <f>'DORC build-up'!L134-'DORC build-up'!M134-'DORC build-up'!N134</f>
        <v>13693412.996553222</v>
      </c>
      <c r="E211" s="187">
        <f t="shared" si="39"/>
        <v>1940233.6631431079</v>
      </c>
    </row>
    <row r="212" spans="1:5" ht="13.9" x14ac:dyDescent="0.4">
      <c r="A212" s="12" t="str">
        <f>Walkways!A191</f>
        <v>Midwest</v>
      </c>
      <c r="B212" s="12">
        <f>Walkways!B191</f>
        <v>40</v>
      </c>
      <c r="C212" t="str">
        <f>Walkways!C191</f>
        <v>Tilley to Morawa</v>
      </c>
      <c r="D212" s="94">
        <f>'DORC build-up'!L135-'DORC build-up'!M135-'DORC build-up'!N135</f>
        <v>13089456.31957856</v>
      </c>
      <c r="E212" s="187">
        <f t="shared" si="39"/>
        <v>1854658.4251771425</v>
      </c>
    </row>
    <row r="213" spans="1:5" ht="13.9" x14ac:dyDescent="0.4">
      <c r="A213" s="12" t="str">
        <f>Walkways!A192</f>
        <v>Midwest</v>
      </c>
      <c r="B213" s="12">
        <f>Walkways!B192</f>
        <v>40</v>
      </c>
      <c r="C213" t="str">
        <f>Walkways!C192</f>
        <v>Morawa to Perenjori</v>
      </c>
      <c r="D213" s="94">
        <f>'DORC build-up'!L136-'DORC build-up'!M136-'DORC build-up'!N136</f>
        <v>121180336.80585168</v>
      </c>
      <c r="E213" s="187">
        <f t="shared" si="39"/>
        <v>17170165.600125764</v>
      </c>
    </row>
    <row r="214" spans="1:5" ht="13.9" x14ac:dyDescent="0.4">
      <c r="A214" s="12" t="str">
        <f>Walkways!A193</f>
        <v>Midwest</v>
      </c>
      <c r="B214" s="12">
        <f>Walkways!B193</f>
        <v>40</v>
      </c>
      <c r="C214" t="str">
        <f>Walkways!C193</f>
        <v>Perenjori to Maya</v>
      </c>
      <c r="D214" s="94">
        <f>'DORC build-up'!L137-'DORC build-up'!M137-'DORC build-up'!N137</f>
        <v>134069094.57279482</v>
      </c>
      <c r="E214" s="187">
        <f t="shared" si="39"/>
        <v>18996386.842544645</v>
      </c>
    </row>
    <row r="215" spans="1:5" ht="13.9" x14ac:dyDescent="0.4">
      <c r="A215" s="12" t="str">
        <f>Walkways!A194</f>
        <v>Central</v>
      </c>
      <c r="B215" s="12">
        <f>Walkways!B194</f>
        <v>41</v>
      </c>
      <c r="C215" t="str">
        <f>Walkways!C194</f>
        <v>Toodyay West to Miling</v>
      </c>
      <c r="D215" s="94">
        <f>'DORC build-up'!L138-'DORC build-up'!M138-'DORC build-up'!N138</f>
        <v>332862045.45295703</v>
      </c>
      <c r="E215" s="187">
        <f t="shared" si="39"/>
        <v>47163562.943223931</v>
      </c>
    </row>
    <row r="216" spans="1:5" ht="13.9" x14ac:dyDescent="0.4">
      <c r="A216" s="12" t="str">
        <f>Walkways!A195</f>
        <v>CBH Sidings NG</v>
      </c>
      <c r="B216" s="12">
        <f>Walkways!B195</f>
        <v>42</v>
      </c>
      <c r="C216" t="str">
        <f>Walkways!C195</f>
        <v>Arrino</v>
      </c>
      <c r="D216" s="94">
        <f>'DORC build-up'!L139-'DORC build-up'!M139-'DORC build-up'!N139</f>
        <v>1717463.7861716559</v>
      </c>
      <c r="E216" s="187">
        <f t="shared" si="39"/>
        <v>243349.19672679369</v>
      </c>
    </row>
    <row r="217" spans="1:5" ht="13.9" x14ac:dyDescent="0.4">
      <c r="A217" s="12" t="str">
        <f>Walkways!A196</f>
        <v>CBH Sidings NG</v>
      </c>
      <c r="B217" s="12">
        <f>Walkways!B196</f>
        <v>42</v>
      </c>
      <c r="C217" t="str">
        <f>Walkways!C196</f>
        <v>Avon Yard</v>
      </c>
      <c r="D217" s="94">
        <f>'DORC build-up'!L140-'DORC build-up'!M140-'DORC build-up'!N140</f>
        <v>19528358.789037369</v>
      </c>
      <c r="E217" s="187">
        <f t="shared" si="39"/>
        <v>2766993.0876958207</v>
      </c>
    </row>
    <row r="218" spans="1:5" ht="13.9" x14ac:dyDescent="0.4">
      <c r="A218" s="12" t="str">
        <f>Walkways!A197</f>
        <v>CBH Sidings NG</v>
      </c>
      <c r="B218" s="12">
        <f>Walkways!B197</f>
        <v>42</v>
      </c>
      <c r="C218" t="str">
        <f>Walkways!C197</f>
        <v>Ballaying</v>
      </c>
      <c r="D218" s="94">
        <f>'DORC build-up'!L141-'DORC build-up'!M141-'DORC build-up'!N141</f>
        <v>1163184.8292143296</v>
      </c>
      <c r="E218" s="187">
        <f t="shared" ref="E218:E281" si="40">D218/$D$88*$D$10</f>
        <v>164812.84561176112</v>
      </c>
    </row>
    <row r="219" spans="1:5" ht="13.9" x14ac:dyDescent="0.4">
      <c r="A219" s="12" t="str">
        <f>Walkways!A198</f>
        <v>CBH Sidings NG</v>
      </c>
      <c r="B219" s="12">
        <f>Walkways!B198</f>
        <v>42</v>
      </c>
      <c r="C219" t="str">
        <f>Walkways!C198</f>
        <v>Ballidu</v>
      </c>
      <c r="D219" s="94">
        <f>'DORC build-up'!L142-'DORC build-up'!M142-'DORC build-up'!N142</f>
        <v>5491703.4691133862</v>
      </c>
      <c r="E219" s="187">
        <f t="shared" si="40"/>
        <v>778125.06943707925</v>
      </c>
    </row>
    <row r="220" spans="1:5" ht="13.9" x14ac:dyDescent="0.4">
      <c r="A220" s="12" t="str">
        <f>Walkways!A199</f>
        <v>CBH Sidings NG</v>
      </c>
      <c r="B220" s="12">
        <f>Walkways!B199</f>
        <v>42</v>
      </c>
      <c r="C220" t="str">
        <f>Walkways!C199</f>
        <v>Beacon</v>
      </c>
      <c r="D220" s="94">
        <f>'DORC build-up'!L143-'DORC build-up'!M143-'DORC build-up'!N143</f>
        <v>4268762.5582179129</v>
      </c>
      <c r="E220" s="187">
        <f t="shared" si="40"/>
        <v>604845.32362414349</v>
      </c>
    </row>
    <row r="221" spans="1:5" ht="13.9" x14ac:dyDescent="0.4">
      <c r="A221" s="12" t="str">
        <f>Walkways!A200</f>
        <v>CBH Sidings NG</v>
      </c>
      <c r="B221" s="12">
        <f>Walkways!B200</f>
        <v>42</v>
      </c>
      <c r="C221" t="str">
        <f>Walkways!C200</f>
        <v>Bencubbin</v>
      </c>
      <c r="D221" s="94">
        <f>'DORC build-up'!L144-'DORC build-up'!M144-'DORC build-up'!N144</f>
        <v>4683722.2557802796</v>
      </c>
      <c r="E221" s="187">
        <f t="shared" si="40"/>
        <v>663641.38668459782</v>
      </c>
    </row>
    <row r="222" spans="1:5" ht="13.9" x14ac:dyDescent="0.4">
      <c r="A222" s="12" t="str">
        <f>Walkways!A201</f>
        <v>CBH Sidings NG</v>
      </c>
      <c r="B222" s="12">
        <f>Walkways!B201</f>
        <v>42</v>
      </c>
      <c r="C222" t="str">
        <f>Walkways!C201</f>
        <v>Beverley</v>
      </c>
      <c r="D222" s="94">
        <f>'DORC build-up'!L145-'DORC build-up'!M145-'DORC build-up'!N145</f>
        <v>1167978.695458133</v>
      </c>
      <c r="E222" s="187">
        <f t="shared" si="40"/>
        <v>165492.09341252298</v>
      </c>
    </row>
    <row r="223" spans="1:5" ht="13.9" x14ac:dyDescent="0.4">
      <c r="A223" s="12" t="str">
        <f>Walkways!A202</f>
        <v>CBH Sidings NG</v>
      </c>
      <c r="B223" s="12">
        <f>Walkways!B202</f>
        <v>42</v>
      </c>
      <c r="C223" t="str">
        <f>Walkways!C202</f>
        <v>Bindi Bindi</v>
      </c>
      <c r="D223" s="94">
        <f>'DORC build-up'!L146-'DORC build-up'!M146-'DORC build-up'!N146</f>
        <v>1959654.9821139802</v>
      </c>
      <c r="E223" s="187">
        <f t="shared" si="40"/>
        <v>277665.5144631</v>
      </c>
    </row>
    <row r="224" spans="1:5" ht="13.9" x14ac:dyDescent="0.4">
      <c r="A224" s="12" t="str">
        <f>Walkways!A203</f>
        <v>CBH Sidings NG</v>
      </c>
      <c r="B224" s="12">
        <f>Walkways!B203</f>
        <v>42</v>
      </c>
      <c r="C224" t="str">
        <f>Walkways!C203</f>
        <v>Bolgart</v>
      </c>
      <c r="D224" s="94">
        <f>'DORC build-up'!L147-'DORC build-up'!M147-'DORC build-up'!N147</f>
        <v>1550338.0467530165</v>
      </c>
      <c r="E224" s="187">
        <f t="shared" si="40"/>
        <v>219668.98013803328</v>
      </c>
    </row>
    <row r="225" spans="1:5" ht="13.9" x14ac:dyDescent="0.4">
      <c r="A225" s="12" t="str">
        <f>Walkways!A204</f>
        <v>CBH Sidings NG</v>
      </c>
      <c r="B225" s="12">
        <f>Walkways!B204</f>
        <v>42</v>
      </c>
      <c r="C225" t="str">
        <f>Walkways!C204</f>
        <v>Bowgada</v>
      </c>
      <c r="D225" s="94">
        <f>'DORC build-up'!L148-'DORC build-up'!M148-'DORC build-up'!N148</f>
        <v>1877271.3798031216</v>
      </c>
      <c r="E225" s="187">
        <f t="shared" si="40"/>
        <v>265992.49776998215</v>
      </c>
    </row>
    <row r="226" spans="1:5" ht="13.9" x14ac:dyDescent="0.4">
      <c r="A226" s="12" t="str">
        <f>Walkways!A205</f>
        <v>CBH Sidings NG</v>
      </c>
      <c r="B226" s="12">
        <f>Walkways!B205</f>
        <v>42</v>
      </c>
      <c r="C226" t="str">
        <f>Walkways!C205</f>
        <v>Brookton</v>
      </c>
      <c r="D226" s="94">
        <f>'DORC build-up'!L149-'DORC build-up'!M149-'DORC build-up'!N149</f>
        <v>9421490.1382956468</v>
      </c>
      <c r="E226" s="187">
        <f t="shared" si="40"/>
        <v>1334940.5533809047</v>
      </c>
    </row>
    <row r="227" spans="1:5" ht="13.9" x14ac:dyDescent="0.4">
      <c r="A227" s="12" t="str">
        <f>Walkways!A206</f>
        <v>CBH Sidings NG</v>
      </c>
      <c r="B227" s="12">
        <f>Walkways!B206</f>
        <v>42</v>
      </c>
      <c r="C227" t="str">
        <f>Walkways!C206</f>
        <v>Broomehill</v>
      </c>
      <c r="D227" s="94">
        <f>'DORC build-up'!L150-'DORC build-up'!M150-'DORC build-up'!N150</f>
        <v>5766176.9230287662</v>
      </c>
      <c r="E227" s="187">
        <f t="shared" si="40"/>
        <v>817015.49325324735</v>
      </c>
    </row>
    <row r="228" spans="1:5" ht="13.9" x14ac:dyDescent="0.4">
      <c r="A228" s="12" t="str">
        <f>Walkways!A207</f>
        <v>CBH Sidings NG</v>
      </c>
      <c r="B228" s="12">
        <f>Walkways!B207</f>
        <v>42</v>
      </c>
      <c r="C228" t="str">
        <f>Walkways!C207</f>
        <v>Buniche</v>
      </c>
      <c r="D228" s="94">
        <f>'DORC build-up'!L151-'DORC build-up'!M151-'DORC build-up'!N151</f>
        <v>3058459.6964397584</v>
      </c>
      <c r="E228" s="187">
        <f t="shared" si="40"/>
        <v>433356.27588918508</v>
      </c>
    </row>
    <row r="229" spans="1:5" ht="13.9" x14ac:dyDescent="0.4">
      <c r="A229" s="12" t="str">
        <f>Walkways!A208</f>
        <v>CBH Sidings NG</v>
      </c>
      <c r="B229" s="12">
        <f>Walkways!B208</f>
        <v>42</v>
      </c>
      <c r="C229" t="str">
        <f>Walkways!C208</f>
        <v>Bunjil</v>
      </c>
      <c r="D229" s="94">
        <f>'DORC build-up'!L152-'DORC build-up'!M152-'DORC build-up'!N152</f>
        <v>2186907.8940713853</v>
      </c>
      <c r="E229" s="187">
        <f t="shared" si="40"/>
        <v>309865.21149539127</v>
      </c>
    </row>
    <row r="230" spans="1:5" ht="13.9" x14ac:dyDescent="0.4">
      <c r="A230" s="12" t="str">
        <f>Walkways!A209</f>
        <v>CBH Sidings NG</v>
      </c>
      <c r="B230" s="12">
        <f>Walkways!B209</f>
        <v>42</v>
      </c>
      <c r="C230" t="str">
        <f>Walkways!C209</f>
        <v>Cadoux</v>
      </c>
      <c r="D230" s="94">
        <f>'DORC build-up'!L153-'DORC build-up'!M153-'DORC build-up'!N153</f>
        <v>2619746.0457363548</v>
      </c>
      <c r="E230" s="187">
        <f t="shared" si="40"/>
        <v>371194.49096460792</v>
      </c>
    </row>
    <row r="231" spans="1:5" ht="13.9" x14ac:dyDescent="0.4">
      <c r="A231" s="12" t="str">
        <f>Walkways!A210</f>
        <v>CBH Sidings NG</v>
      </c>
      <c r="B231" s="12">
        <f>Walkways!B210</f>
        <v>42</v>
      </c>
      <c r="C231" t="str">
        <f>Walkways!C210</f>
        <v>Calingiri</v>
      </c>
      <c r="D231" s="94">
        <f>'DORC build-up'!L154-'DORC build-up'!M154-'DORC build-up'!N154</f>
        <v>3322120.5621524965</v>
      </c>
      <c r="E231" s="187">
        <f t="shared" si="40"/>
        <v>470714.65304746368</v>
      </c>
    </row>
    <row r="232" spans="1:5" ht="13.9" x14ac:dyDescent="0.4">
      <c r="A232" s="12" t="str">
        <f>Walkways!A211</f>
        <v>CBH Sidings NG</v>
      </c>
      <c r="B232" s="12">
        <f>Walkways!B211</f>
        <v>42</v>
      </c>
      <c r="C232" t="str">
        <f>Walkways!C211</f>
        <v>Canna</v>
      </c>
      <c r="D232" s="94">
        <f>'DORC build-up'!L155-'DORC build-up'!M155-'DORC build-up'!N155</f>
        <v>7304464.7004023548</v>
      </c>
      <c r="E232" s="187">
        <f t="shared" si="40"/>
        <v>1034977.05842426</v>
      </c>
    </row>
    <row r="233" spans="1:5" ht="13.9" x14ac:dyDescent="0.4">
      <c r="A233" s="12" t="str">
        <f>Walkways!A212</f>
        <v>CBH Sidings NG</v>
      </c>
      <c r="B233" s="12">
        <f>Walkways!B212</f>
        <v>42</v>
      </c>
      <c r="C233" t="str">
        <f>Walkways!C212</f>
        <v>Carnamah</v>
      </c>
      <c r="D233" s="94">
        <f>'DORC build-up'!L156-'DORC build-up'!M156-'DORC build-up'!N156</f>
        <v>2518800.8065939858</v>
      </c>
      <c r="E233" s="187">
        <f t="shared" si="40"/>
        <v>356891.45700460434</v>
      </c>
    </row>
    <row r="234" spans="1:5" ht="13.9" x14ac:dyDescent="0.4">
      <c r="A234" s="12" t="str">
        <f>Walkways!A213</f>
        <v>CBH Sidings NG</v>
      </c>
      <c r="B234" s="12">
        <f>Walkways!B213</f>
        <v>42</v>
      </c>
      <c r="C234" t="str">
        <f>Walkways!C213</f>
        <v>Cleary</v>
      </c>
      <c r="D234" s="94">
        <f>'DORC build-up'!L157-'DORC build-up'!M157-'DORC build-up'!N157</f>
        <v>1336075.5123426984</v>
      </c>
      <c r="E234" s="187">
        <f t="shared" si="40"/>
        <v>189309.90295852377</v>
      </c>
    </row>
    <row r="235" spans="1:5" ht="13.9" x14ac:dyDescent="0.4">
      <c r="A235" s="12" t="str">
        <f>Walkways!A214</f>
        <v>CBH Sidings NG</v>
      </c>
      <c r="B235" s="12">
        <f>Walkways!B214</f>
        <v>42</v>
      </c>
      <c r="C235" t="str">
        <f>Walkways!C214</f>
        <v>Coomberdale</v>
      </c>
      <c r="D235" s="94">
        <f>'DORC build-up'!L158-'DORC build-up'!M158-'DORC build-up'!N158</f>
        <v>1715123.4053732182</v>
      </c>
      <c r="E235" s="187">
        <f t="shared" si="40"/>
        <v>243017.58578284236</v>
      </c>
    </row>
    <row r="236" spans="1:5" ht="13.9" x14ac:dyDescent="0.4">
      <c r="A236" s="12" t="str">
        <f>Walkways!A215</f>
        <v>CBH Sidings NG</v>
      </c>
      <c r="B236" s="12">
        <f>Walkways!B215</f>
        <v>42</v>
      </c>
      <c r="C236" t="str">
        <f>Walkways!C215</f>
        <v>Coorow</v>
      </c>
      <c r="D236" s="94">
        <f>'DORC build-up'!L159-'DORC build-up'!M159-'DORC build-up'!N159</f>
        <v>7895807.78856513</v>
      </c>
      <c r="E236" s="187">
        <f t="shared" si="40"/>
        <v>1118765.0641178894</v>
      </c>
    </row>
    <row r="237" spans="1:5" ht="13.9" x14ac:dyDescent="0.4">
      <c r="A237" s="12" t="str">
        <f>Walkways!A216</f>
        <v>CBH Sidings NG</v>
      </c>
      <c r="B237" s="12">
        <f>Walkways!B216</f>
        <v>42</v>
      </c>
      <c r="C237" t="str">
        <f>Walkways!C216</f>
        <v>Cranbrook</v>
      </c>
      <c r="D237" s="94">
        <f>'DORC build-up'!L160-'DORC build-up'!M160-'DORC build-up'!N160</f>
        <v>2921585.3700276334</v>
      </c>
      <c r="E237" s="187">
        <f t="shared" si="40"/>
        <v>413962.41288427246</v>
      </c>
    </row>
    <row r="238" spans="1:5" ht="13.9" x14ac:dyDescent="0.4">
      <c r="A238" s="12" t="str">
        <f>Walkways!A217</f>
        <v>CBH Sidings NG</v>
      </c>
      <c r="B238" s="12">
        <f>Walkways!B217</f>
        <v>42</v>
      </c>
      <c r="C238" t="str">
        <f>Walkways!C217</f>
        <v>Dowerin</v>
      </c>
      <c r="D238" s="94">
        <f>'DORC build-up'!L161-'DORC build-up'!M161-'DORC build-up'!N161</f>
        <v>1500570.2677876113</v>
      </c>
      <c r="E238" s="187">
        <f t="shared" si="40"/>
        <v>212617.3327428331</v>
      </c>
    </row>
    <row r="239" spans="1:5" ht="13.9" x14ac:dyDescent="0.4">
      <c r="A239" s="12" t="str">
        <f>Walkways!A218</f>
        <v>CBH Sidings NG</v>
      </c>
      <c r="B239" s="12">
        <f>Walkways!B218</f>
        <v>42</v>
      </c>
      <c r="C239" t="str">
        <f>Walkways!C218</f>
        <v>Dumbleyung</v>
      </c>
      <c r="D239" s="94">
        <f>'DORC build-up'!L162-'DORC build-up'!M162-'DORC build-up'!N162</f>
        <v>1387929.1390506434</v>
      </c>
      <c r="E239" s="187">
        <f t="shared" si="40"/>
        <v>196657.09624920561</v>
      </c>
    </row>
    <row r="240" spans="1:5" ht="13.9" x14ac:dyDescent="0.4">
      <c r="A240" s="12" t="str">
        <f>Walkways!A219</f>
        <v>CBH Sidings NG</v>
      </c>
      <c r="B240" s="12">
        <f>Walkways!B219</f>
        <v>42</v>
      </c>
      <c r="C240" t="str">
        <f>Walkways!C219</f>
        <v>Ejanding</v>
      </c>
      <c r="D240" s="94">
        <f>'DORC build-up'!L163-'DORC build-up'!M163-'DORC build-up'!N163</f>
        <v>1343796.2384814147</v>
      </c>
      <c r="E240" s="187">
        <f t="shared" si="40"/>
        <v>190403.86052498413</v>
      </c>
    </row>
    <row r="241" spans="1:5" ht="13.9" x14ac:dyDescent="0.4">
      <c r="A241" s="12" t="str">
        <f>Walkways!A220</f>
        <v>CBH Sidings NG</v>
      </c>
      <c r="B241" s="12">
        <f>Walkways!B220</f>
        <v>42</v>
      </c>
      <c r="C241" t="str">
        <f>Walkways!C220</f>
        <v>Gabbin</v>
      </c>
      <c r="D241" s="94">
        <f>'DORC build-up'!L164-'DORC build-up'!M164-'DORC build-up'!N164</f>
        <v>1485557.0858599425</v>
      </c>
      <c r="E241" s="187">
        <f t="shared" si="40"/>
        <v>210490.09967286824</v>
      </c>
    </row>
    <row r="242" spans="1:5" ht="13.9" x14ac:dyDescent="0.4">
      <c r="A242" s="12" t="str">
        <f>Walkways!A221</f>
        <v>CBH Sidings NG</v>
      </c>
      <c r="B242" s="12">
        <f>Walkways!B221</f>
        <v>42</v>
      </c>
      <c r="C242" t="str">
        <f>Walkways!C221</f>
        <v>Goomalling</v>
      </c>
      <c r="D242" s="94">
        <f>'DORC build-up'!L165-'DORC build-up'!M165-'DORC build-up'!N165</f>
        <v>2456044.6387048252</v>
      </c>
      <c r="E242" s="187">
        <f t="shared" si="40"/>
        <v>347999.47152669181</v>
      </c>
    </row>
    <row r="243" spans="1:5" ht="13.9" x14ac:dyDescent="0.4">
      <c r="A243" s="12" t="str">
        <f>Walkways!A222</f>
        <v>CBH Sidings NG</v>
      </c>
      <c r="B243" s="12">
        <f>Walkways!B222</f>
        <v>42</v>
      </c>
      <c r="C243" t="str">
        <f>Walkways!C222</f>
        <v>Hyden</v>
      </c>
      <c r="D243" s="94">
        <f>'DORC build-up'!L166-'DORC build-up'!M166-'DORC build-up'!N166</f>
        <v>0</v>
      </c>
      <c r="E243" s="187">
        <f t="shared" si="40"/>
        <v>0</v>
      </c>
    </row>
    <row r="244" spans="1:5" ht="13.9" x14ac:dyDescent="0.4">
      <c r="A244" s="12" t="str">
        <f>Walkways!A223</f>
        <v>CBH Sidings NG</v>
      </c>
      <c r="B244" s="12">
        <f>Walkways!B223</f>
        <v>42</v>
      </c>
      <c r="C244" t="str">
        <f>Walkways!C223</f>
        <v>Jennacubbine</v>
      </c>
      <c r="D244" s="94">
        <f>'DORC build-up'!L167-'DORC build-up'!M167-'DORC build-up'!N167</f>
        <v>1676617.0045585963</v>
      </c>
      <c r="E244" s="187">
        <f t="shared" si="40"/>
        <v>237561.57455132421</v>
      </c>
    </row>
    <row r="245" spans="1:5" ht="13.9" x14ac:dyDescent="0.4">
      <c r="A245" s="12" t="str">
        <f>Walkways!A224</f>
        <v>CBH Sidings NG</v>
      </c>
      <c r="B245" s="12">
        <f>Walkways!B224</f>
        <v>42</v>
      </c>
      <c r="C245" t="str">
        <f>Walkways!C224</f>
        <v>Kalannie</v>
      </c>
      <c r="D245" s="94">
        <f>'DORC build-up'!L168-'DORC build-up'!M168-'DORC build-up'!N168</f>
        <v>2076636.6666727134</v>
      </c>
      <c r="E245" s="187">
        <f t="shared" si="40"/>
        <v>294240.76874113665</v>
      </c>
    </row>
    <row r="246" spans="1:5" ht="13.9" x14ac:dyDescent="0.4">
      <c r="A246" s="12" t="str">
        <f>Walkways!A225</f>
        <v>CBH Sidings NG</v>
      </c>
      <c r="B246" s="12">
        <f>Walkways!B225</f>
        <v>42</v>
      </c>
      <c r="C246" t="str">
        <f>Walkways!C225</f>
        <v>Karlgarin</v>
      </c>
      <c r="D246" s="94">
        <f>'DORC build-up'!L169-'DORC build-up'!M169-'DORC build-up'!N169</f>
        <v>5874446.0832970925</v>
      </c>
      <c r="E246" s="187">
        <f t="shared" si="40"/>
        <v>832356.26107246953</v>
      </c>
    </row>
    <row r="247" spans="1:5" ht="13.9" x14ac:dyDescent="0.4">
      <c r="A247" s="12" t="str">
        <f>Walkways!A226</f>
        <v>CBH Sidings NG</v>
      </c>
      <c r="B247" s="12">
        <f>Walkways!B226</f>
        <v>42</v>
      </c>
      <c r="C247" t="str">
        <f>Walkways!C226</f>
        <v>Katanning</v>
      </c>
      <c r="D247" s="94">
        <f>'DORC build-up'!L170-'DORC build-up'!M170-'DORC build-up'!N170</f>
        <v>5391572.5545363091</v>
      </c>
      <c r="E247" s="187">
        <f t="shared" si="40"/>
        <v>763937.41795584129</v>
      </c>
    </row>
    <row r="248" spans="1:5" ht="13.9" x14ac:dyDescent="0.4">
      <c r="A248" s="12" t="str">
        <f>Walkways!A227</f>
        <v>CBH Sidings NG</v>
      </c>
      <c r="B248" s="12">
        <f>Walkways!B227</f>
        <v>42</v>
      </c>
      <c r="C248" t="str">
        <f>Walkways!C227</f>
        <v>Kirwan</v>
      </c>
      <c r="D248" s="94">
        <f>'DORC build-up'!L171-'DORC build-up'!M171-'DORC build-up'!N171</f>
        <v>1994512.866413868</v>
      </c>
      <c r="E248" s="187">
        <f t="shared" si="40"/>
        <v>282604.5636659257</v>
      </c>
    </row>
    <row r="249" spans="1:5" ht="13.9" x14ac:dyDescent="0.4">
      <c r="A249" s="12" t="str">
        <f>Walkways!A228</f>
        <v>CBH Sidings NG</v>
      </c>
      <c r="B249" s="12">
        <f>Walkways!B228</f>
        <v>42</v>
      </c>
      <c r="C249" t="str">
        <f>Walkways!C228</f>
        <v>Kondut</v>
      </c>
      <c r="D249" s="94">
        <f>'DORC build-up'!L172-'DORC build-up'!M172-'DORC build-up'!N172</f>
        <v>2284399.762576018</v>
      </c>
      <c r="E249" s="187">
        <f t="shared" si="40"/>
        <v>323678.93384518259</v>
      </c>
    </row>
    <row r="250" spans="1:5" ht="13.9" x14ac:dyDescent="0.4">
      <c r="A250" s="12" t="str">
        <f>Walkways!A229</f>
        <v>CBH Sidings NG</v>
      </c>
      <c r="B250" s="12">
        <f>Walkways!B229</f>
        <v>42</v>
      </c>
      <c r="C250" t="str">
        <f>Walkways!C229</f>
        <v>Konnongorring</v>
      </c>
      <c r="D250" s="94">
        <f>'DORC build-up'!L173-'DORC build-up'!M173-'DORC build-up'!N173</f>
        <v>2097953.7986746808</v>
      </c>
      <c r="E250" s="187">
        <f t="shared" si="40"/>
        <v>297261.21493101591</v>
      </c>
    </row>
    <row r="251" spans="1:5" ht="13.9" x14ac:dyDescent="0.4">
      <c r="A251" s="12" t="str">
        <f>Walkways!A230</f>
        <v>CBH Sidings NG</v>
      </c>
      <c r="B251" s="12">
        <f>Walkways!B230</f>
        <v>42</v>
      </c>
      <c r="C251" t="str">
        <f>Walkways!C230</f>
        <v>Koorda</v>
      </c>
      <c r="D251" s="94">
        <f>'DORC build-up'!L174-'DORC build-up'!M174-'DORC build-up'!N174</f>
        <v>3959489.5802775375</v>
      </c>
      <c r="E251" s="187">
        <f t="shared" si="40"/>
        <v>561024.11973206245</v>
      </c>
    </row>
    <row r="252" spans="1:5" ht="13.9" x14ac:dyDescent="0.4">
      <c r="A252" s="12" t="str">
        <f>Walkways!A231</f>
        <v>CBH Sidings NG</v>
      </c>
      <c r="B252" s="12">
        <f>Walkways!B231</f>
        <v>42</v>
      </c>
      <c r="C252" t="str">
        <f>Walkways!C231</f>
        <v>Kuender</v>
      </c>
      <c r="D252" s="94">
        <f>'DORC build-up'!L175-'DORC build-up'!M175-'DORC build-up'!N175</f>
        <v>3277343.7547341101</v>
      </c>
      <c r="E252" s="187">
        <f t="shared" si="40"/>
        <v>464370.18150460598</v>
      </c>
    </row>
    <row r="253" spans="1:5" ht="13.9" x14ac:dyDescent="0.4">
      <c r="A253" s="12" t="str">
        <f>Walkways!A232</f>
        <v>CBH Sidings NG</v>
      </c>
      <c r="B253" s="12">
        <f>Walkways!B232</f>
        <v>42</v>
      </c>
      <c r="C253" t="str">
        <f>Walkways!C232</f>
        <v>Kukerin</v>
      </c>
      <c r="D253" s="94">
        <f>'DORC build-up'!L176-'DORC build-up'!M176-'DORC build-up'!N176</f>
        <v>1532853.4498798456</v>
      </c>
      <c r="E253" s="187">
        <f t="shared" si="40"/>
        <v>217191.56976208449</v>
      </c>
    </row>
    <row r="254" spans="1:5" ht="13.9" x14ac:dyDescent="0.4">
      <c r="A254" s="12" t="str">
        <f>Walkways!A233</f>
        <v>CBH Sidings NG</v>
      </c>
      <c r="B254" s="12">
        <f>Walkways!B233</f>
        <v>42</v>
      </c>
      <c r="C254" t="str">
        <f>Walkways!C233</f>
        <v>Kulja</v>
      </c>
      <c r="D254" s="94">
        <f>'DORC build-up'!L177-'DORC build-up'!M177-'DORC build-up'!N177</f>
        <v>2247183.090283663</v>
      </c>
      <c r="E254" s="187">
        <f t="shared" si="40"/>
        <v>318405.66556429683</v>
      </c>
    </row>
    <row r="255" spans="1:5" ht="13.9" x14ac:dyDescent="0.4">
      <c r="A255" s="12" t="str">
        <f>Walkways!A234</f>
        <v>CBH Sidings NG</v>
      </c>
      <c r="B255" s="12">
        <f>Walkways!B234</f>
        <v>42</v>
      </c>
      <c r="C255" t="str">
        <f>Walkways!C234</f>
        <v>Lake Grace</v>
      </c>
      <c r="D255" s="94">
        <f>'DORC build-up'!L178-'DORC build-up'!M178-'DORC build-up'!N178</f>
        <v>4348546.9411173882</v>
      </c>
      <c r="E255" s="187">
        <f t="shared" si="40"/>
        <v>616150.05426606792</v>
      </c>
    </row>
    <row r="256" spans="1:5" ht="13.9" x14ac:dyDescent="0.4">
      <c r="A256" s="12" t="str">
        <f>Walkways!A235</f>
        <v>CBH Sidings NG</v>
      </c>
      <c r="B256" s="12">
        <f>Walkways!B235</f>
        <v>42</v>
      </c>
      <c r="C256" t="str">
        <f>Walkways!C235</f>
        <v>Latham</v>
      </c>
      <c r="D256" s="94">
        <f>'DORC build-up'!L179-'DORC build-up'!M179-'DORC build-up'!N179</f>
        <v>532429.77771142102</v>
      </c>
      <c r="E256" s="187">
        <f t="shared" si="40"/>
        <v>75440.518608145969</v>
      </c>
    </row>
    <row r="257" spans="1:5" ht="13.9" x14ac:dyDescent="0.4">
      <c r="A257" s="12" t="str">
        <f>Walkways!A236</f>
        <v>CBH Sidings NG</v>
      </c>
      <c r="B257" s="12">
        <f>Walkways!B236</f>
        <v>42</v>
      </c>
      <c r="C257" t="str">
        <f>Walkways!C236</f>
        <v>Manmanning</v>
      </c>
      <c r="D257" s="94">
        <f>'DORC build-up'!L180-'DORC build-up'!M180-'DORC build-up'!N180</f>
        <v>2265334.7759864433</v>
      </c>
      <c r="E257" s="187">
        <f t="shared" si="40"/>
        <v>320977.59643735184</v>
      </c>
    </row>
    <row r="258" spans="1:5" ht="13.9" x14ac:dyDescent="0.4">
      <c r="A258" s="12" t="str">
        <f>Walkways!A237</f>
        <v>CBH Sidings NG</v>
      </c>
      <c r="B258" s="12">
        <f>Walkways!B237</f>
        <v>42</v>
      </c>
      <c r="C258" t="str">
        <f>Walkways!C237</f>
        <v>Marchagee</v>
      </c>
      <c r="D258" s="94">
        <f>'DORC build-up'!L181-'DORC build-up'!M181-'DORC build-up'!N181</f>
        <v>2922364.8225121759</v>
      </c>
      <c r="E258" s="187">
        <f t="shared" si="40"/>
        <v>414072.85430232587</v>
      </c>
    </row>
    <row r="259" spans="1:5" ht="13.9" x14ac:dyDescent="0.4">
      <c r="A259" s="12" t="str">
        <f>Walkways!A238</f>
        <v>CBH Sidings NG</v>
      </c>
      <c r="B259" s="12">
        <f>Walkways!B238</f>
        <v>42</v>
      </c>
      <c r="C259" t="str">
        <f>Walkways!C238</f>
        <v>Maya</v>
      </c>
      <c r="D259" s="94">
        <f>'DORC build-up'!L182-'DORC build-up'!M182-'DORC build-up'!N182</f>
        <v>1595393.7843532297</v>
      </c>
      <c r="E259" s="187">
        <f t="shared" si="40"/>
        <v>226052.97358303348</v>
      </c>
    </row>
    <row r="260" spans="1:5" ht="13.9" x14ac:dyDescent="0.4">
      <c r="A260" s="12" t="str">
        <f>Walkways!A239</f>
        <v>CBH Sidings NG</v>
      </c>
      <c r="B260" s="12">
        <f>Walkways!B239</f>
        <v>42</v>
      </c>
      <c r="C260" t="str">
        <f>Walkways!C239</f>
        <v>McLevie</v>
      </c>
      <c r="D260" s="94">
        <f>'DORC build-up'!L183-'DORC build-up'!M183-'DORC build-up'!N183</f>
        <v>2501497.2736631092</v>
      </c>
      <c r="E260" s="187">
        <f t="shared" si="40"/>
        <v>354439.70176343521</v>
      </c>
    </row>
    <row r="261" spans="1:5" ht="13.9" x14ac:dyDescent="0.4">
      <c r="A261" s="12" t="str">
        <f>Walkways!A240</f>
        <v>CBH Sidings NG</v>
      </c>
      <c r="B261" s="12">
        <f>Walkways!B240</f>
        <v>42</v>
      </c>
      <c r="C261" t="str">
        <f>Walkways!C240</f>
        <v>Miling</v>
      </c>
      <c r="D261" s="94">
        <f>'DORC build-up'!L184-'DORC build-up'!M184-'DORC build-up'!N184</f>
        <v>3430110.7138368124</v>
      </c>
      <c r="E261" s="187">
        <f t="shared" si="40"/>
        <v>486015.88785565796</v>
      </c>
    </row>
    <row r="262" spans="1:5" ht="13.9" x14ac:dyDescent="0.4">
      <c r="A262" s="12" t="str">
        <f>Walkways!A241</f>
        <v>CBH Sidings NG</v>
      </c>
      <c r="B262" s="12">
        <f>Walkways!B241</f>
        <v>42</v>
      </c>
      <c r="C262" t="str">
        <f>Walkways!C241</f>
        <v>Mingenew</v>
      </c>
      <c r="D262" s="94">
        <f>'DORC build-up'!L185-'DORC build-up'!M185-'DORC build-up'!N185</f>
        <v>5642874.8683015024</v>
      </c>
      <c r="E262" s="187">
        <f t="shared" si="40"/>
        <v>799544.69927538594</v>
      </c>
    </row>
    <row r="263" spans="1:5" ht="13.9" x14ac:dyDescent="0.4">
      <c r="A263" s="12" t="str">
        <f>Walkways!A242</f>
        <v>CBH Sidings NG</v>
      </c>
      <c r="B263" s="12">
        <f>Walkways!B242</f>
        <v>42</v>
      </c>
      <c r="C263" t="str">
        <f>Walkways!C242</f>
        <v>Mogumber</v>
      </c>
      <c r="D263" s="94">
        <f>'DORC build-up'!L186-'DORC build-up'!M186-'DORC build-up'!N186</f>
        <v>2006804.2108566854</v>
      </c>
      <c r="E263" s="187">
        <f t="shared" si="40"/>
        <v>284346.13680472202</v>
      </c>
    </row>
    <row r="264" spans="1:5" ht="13.9" x14ac:dyDescent="0.4">
      <c r="A264" s="12" t="str">
        <f>Walkways!A243</f>
        <v>CBH Sidings NG</v>
      </c>
      <c r="B264" s="12">
        <f>Walkways!B243</f>
        <v>42</v>
      </c>
      <c r="C264" t="str">
        <f>Walkways!C243</f>
        <v>Moora</v>
      </c>
      <c r="D264" s="94">
        <f>'DORC build-up'!L187-'DORC build-up'!M187-'DORC build-up'!N187</f>
        <v>5657233.828864269</v>
      </c>
      <c r="E264" s="187">
        <f t="shared" si="40"/>
        <v>801579.23505245172</v>
      </c>
    </row>
    <row r="265" spans="1:5" ht="13.9" x14ac:dyDescent="0.4">
      <c r="A265" s="12" t="str">
        <f>Walkways!A244</f>
        <v>CBH Sidings NG</v>
      </c>
      <c r="B265" s="12">
        <f>Walkways!B244</f>
        <v>42</v>
      </c>
      <c r="C265" t="str">
        <f>Walkways!C244</f>
        <v>Morawa</v>
      </c>
      <c r="D265" s="94">
        <f>'DORC build-up'!L188-'DORC build-up'!M188-'DORC build-up'!N188</f>
        <v>6480289.4393121134</v>
      </c>
      <c r="E265" s="187">
        <f t="shared" si="40"/>
        <v>918198.82451723085</v>
      </c>
    </row>
    <row r="266" spans="1:5" ht="13.9" x14ac:dyDescent="0.4">
      <c r="A266" s="12" t="str">
        <f>Walkways!A245</f>
        <v>CBH Sidings NG</v>
      </c>
      <c r="B266" s="12">
        <f>Walkways!B245</f>
        <v>42</v>
      </c>
      <c r="C266" t="str">
        <f>Walkways!C245</f>
        <v>Moulyinning</v>
      </c>
      <c r="D266" s="94">
        <f>'DORC build-up'!L189-'DORC build-up'!M189-'DORC build-up'!N189</f>
        <v>1352812.6283002128</v>
      </c>
      <c r="E266" s="187">
        <f t="shared" si="40"/>
        <v>191681.4020006452</v>
      </c>
    </row>
    <row r="267" spans="1:5" ht="13.9" x14ac:dyDescent="0.4">
      <c r="A267" s="12" t="str">
        <f>Walkways!A246</f>
        <v>CBH Sidings NG</v>
      </c>
      <c r="B267" s="12">
        <f>Walkways!B246</f>
        <v>42</v>
      </c>
      <c r="C267" t="str">
        <f>Walkways!C246</f>
        <v>Mount Kokeby</v>
      </c>
      <c r="D267" s="94">
        <f>'DORC build-up'!L190-'DORC build-up'!M190-'DORC build-up'!N190</f>
        <v>1355042.5171953093</v>
      </c>
      <c r="E267" s="187">
        <f t="shared" si="40"/>
        <v>191997.35723404278</v>
      </c>
    </row>
    <row r="268" spans="1:5" ht="13.9" x14ac:dyDescent="0.4">
      <c r="A268" s="12" t="str">
        <f>Walkways!A247</f>
        <v>CBH Sidings NG</v>
      </c>
      <c r="B268" s="12">
        <f>Walkways!B247</f>
        <v>42</v>
      </c>
      <c r="C268" t="str">
        <f>Walkways!C247</f>
        <v>Mukinbudin</v>
      </c>
      <c r="D268" s="94">
        <f>'DORC build-up'!L191-'DORC build-up'!M191-'DORC build-up'!N191</f>
        <v>3916088.7085245498</v>
      </c>
      <c r="E268" s="187">
        <f t="shared" si="40"/>
        <v>554874.60591793142</v>
      </c>
    </row>
    <row r="269" spans="1:5" ht="13.9" x14ac:dyDescent="0.4">
      <c r="A269" s="12" t="str">
        <f>Walkways!A248</f>
        <v>CBH Sidings NG</v>
      </c>
      <c r="B269" s="12">
        <f>Walkways!B248</f>
        <v>42</v>
      </c>
      <c r="C269" t="str">
        <f>Walkways!C248</f>
        <v>Mullewa</v>
      </c>
      <c r="D269" s="94">
        <f>'DORC build-up'!L192-'DORC build-up'!M192-'DORC build-up'!N192</f>
        <v>5878238.3424442811</v>
      </c>
      <c r="E269" s="187">
        <f t="shared" si="40"/>
        <v>832893.59014145983</v>
      </c>
    </row>
    <row r="270" spans="1:5" ht="13.9" x14ac:dyDescent="0.4">
      <c r="A270" s="12" t="str">
        <f>Walkways!A249</f>
        <v>CBH Sidings NG</v>
      </c>
      <c r="B270" s="12">
        <f>Walkways!B249</f>
        <v>42</v>
      </c>
      <c r="C270" t="str">
        <f>Walkways!C249</f>
        <v>Narrogin</v>
      </c>
      <c r="D270" s="94">
        <f>'DORC build-up'!L193-'DORC build-up'!M193-'DORC build-up'!N193</f>
        <v>3287447.8702253713</v>
      </c>
      <c r="E270" s="187">
        <f t="shared" si="40"/>
        <v>465801.84394094424</v>
      </c>
    </row>
    <row r="271" spans="1:5" ht="13.9" x14ac:dyDescent="0.4">
      <c r="A271" s="12" t="str">
        <f>Walkways!A250</f>
        <v>CBH Sidings NG</v>
      </c>
      <c r="B271" s="12">
        <f>Walkways!B250</f>
        <v>42</v>
      </c>
      <c r="C271" t="str">
        <f>Walkways!C250</f>
        <v>Newdegate</v>
      </c>
      <c r="D271" s="94">
        <f>'DORC build-up'!L194-'DORC build-up'!M194-'DORC build-up'!N194</f>
        <v>1932510.123277474</v>
      </c>
      <c r="E271" s="187">
        <f t="shared" si="40"/>
        <v>273819.33171018696</v>
      </c>
    </row>
    <row r="272" spans="1:5" ht="13.9" x14ac:dyDescent="0.4">
      <c r="A272" s="12" t="str">
        <f>Walkways!A251</f>
        <v>CBH Sidings NG</v>
      </c>
      <c r="B272" s="12">
        <f>Walkways!B251</f>
        <v>42</v>
      </c>
      <c r="C272" t="str">
        <f>Walkways!C251</f>
        <v>Perenjori</v>
      </c>
      <c r="D272" s="94">
        <f>'DORC build-up'!L195-'DORC build-up'!M195-'DORC build-up'!N195</f>
        <v>3594736.3174097477</v>
      </c>
      <c r="E272" s="187">
        <f t="shared" si="40"/>
        <v>509341.85764477198</v>
      </c>
    </row>
    <row r="273" spans="1:5" ht="13.9" x14ac:dyDescent="0.4">
      <c r="A273" s="12" t="str">
        <f>Walkways!A252</f>
        <v>CBH Sidings NG</v>
      </c>
      <c r="B273" s="12">
        <f>Walkways!B252</f>
        <v>42</v>
      </c>
      <c r="C273" t="str">
        <f>Walkways!C252</f>
        <v>Piawanning</v>
      </c>
      <c r="D273" s="94">
        <f>'DORC build-up'!L196-'DORC build-up'!M196-'DORC build-up'!N196</f>
        <v>3046572.7056586496</v>
      </c>
      <c r="E273" s="187">
        <f t="shared" si="40"/>
        <v>431671.99603340449</v>
      </c>
    </row>
    <row r="274" spans="1:5" ht="13.9" x14ac:dyDescent="0.4">
      <c r="A274" s="12" t="str">
        <f>Walkways!A253</f>
        <v>CBH Sidings NG</v>
      </c>
      <c r="B274" s="12">
        <f>Walkways!B253</f>
        <v>42</v>
      </c>
      <c r="C274" t="str">
        <f>Walkways!C253</f>
        <v>Pingaring</v>
      </c>
      <c r="D274" s="94">
        <f>'DORC build-up'!L197-'DORC build-up'!M197-'DORC build-up'!N197</f>
        <v>2223270.9778272137</v>
      </c>
      <c r="E274" s="187">
        <f t="shared" si="40"/>
        <v>315017.53394535388</v>
      </c>
    </row>
    <row r="275" spans="1:5" ht="13.9" x14ac:dyDescent="0.4">
      <c r="A275" s="12" t="str">
        <f>Walkways!A254</f>
        <v>CBH Sidings NG</v>
      </c>
      <c r="B275" s="12">
        <f>Walkways!B254</f>
        <v>42</v>
      </c>
      <c r="C275" t="str">
        <f>Walkways!C254</f>
        <v>Pithara</v>
      </c>
      <c r="D275" s="94">
        <f>'DORC build-up'!L198-'DORC build-up'!M198-'DORC build-up'!N198</f>
        <v>2306780.4610720691</v>
      </c>
      <c r="E275" s="187">
        <f t="shared" si="40"/>
        <v>326850.07785709732</v>
      </c>
    </row>
    <row r="276" spans="1:5" ht="13.9" x14ac:dyDescent="0.4">
      <c r="A276" s="12" t="str">
        <f>Walkways!A255</f>
        <v>CBH Sidings NG</v>
      </c>
      <c r="B276" s="12">
        <f>Walkways!B255</f>
        <v>42</v>
      </c>
      <c r="C276" t="str">
        <f>Walkways!C255</f>
        <v>Tambellup</v>
      </c>
      <c r="D276" s="94">
        <f>'DORC build-up'!L199-'DORC build-up'!M199-'DORC build-up'!N199</f>
        <v>2658803.0230421307</v>
      </c>
      <c r="E276" s="187">
        <f t="shared" si="40"/>
        <v>376728.51394108264</v>
      </c>
    </row>
    <row r="277" spans="1:5" ht="13.9" x14ac:dyDescent="0.4">
      <c r="A277" s="12" t="str">
        <f>Walkways!A256</f>
        <v>CBH Sidings NG</v>
      </c>
      <c r="B277" s="12">
        <f>Walkways!B256</f>
        <v>42</v>
      </c>
      <c r="C277" t="str">
        <f>Walkways!C256</f>
        <v>Tarin Rock</v>
      </c>
      <c r="D277" s="94">
        <f>'DORC build-up'!L200-'DORC build-up'!M200-'DORC build-up'!N200</f>
        <v>1362480.3507547423</v>
      </c>
      <c r="E277" s="187">
        <f t="shared" si="40"/>
        <v>193051.23146222092</v>
      </c>
    </row>
    <row r="278" spans="1:5" ht="13.9" x14ac:dyDescent="0.4">
      <c r="A278" s="12" t="str">
        <f>Walkways!A257</f>
        <v>CBH Sidings NG</v>
      </c>
      <c r="B278" s="12">
        <f>Walkways!B257</f>
        <v>42</v>
      </c>
      <c r="C278" t="str">
        <f>Walkways!C257</f>
        <v>Three Springs</v>
      </c>
      <c r="D278" s="94">
        <f>'DORC build-up'!L201-'DORC build-up'!M201-'DORC build-up'!N201</f>
        <v>5951829.2533413302</v>
      </c>
      <c r="E278" s="187">
        <f t="shared" si="40"/>
        <v>843320.76141422871</v>
      </c>
    </row>
    <row r="279" spans="1:5" ht="13.9" x14ac:dyDescent="0.4">
      <c r="A279" s="12" t="str">
        <f>Walkways!A258</f>
        <v>CBH Sidings NG</v>
      </c>
      <c r="B279" s="12">
        <f>Walkways!B258</f>
        <v>42</v>
      </c>
      <c r="C279" t="str">
        <f>Walkways!C258</f>
        <v>Wagin</v>
      </c>
      <c r="D279" s="94">
        <f>'DORC build-up'!L202-'DORC build-up'!M202-'DORC build-up'!N202</f>
        <v>5363145.2071502646</v>
      </c>
      <c r="E279" s="187">
        <f t="shared" si="40"/>
        <v>759909.51809142099</v>
      </c>
    </row>
    <row r="280" spans="1:5" ht="13.9" x14ac:dyDescent="0.4">
      <c r="A280" s="12" t="str">
        <f>Walkways!A259</f>
        <v>CBH Sidings NG</v>
      </c>
      <c r="B280" s="12">
        <f>Walkways!B259</f>
        <v>42</v>
      </c>
      <c r="C280" t="str">
        <f>Walkways!C259</f>
        <v>Watheroo</v>
      </c>
      <c r="D280" s="94">
        <f>'DORC build-up'!L203-'DORC build-up'!M203-'DORC build-up'!N203</f>
        <v>1804528.2724638972</v>
      </c>
      <c r="E280" s="187">
        <f t="shared" si="40"/>
        <v>255685.45264859992</v>
      </c>
    </row>
    <row r="281" spans="1:5" ht="13.9" x14ac:dyDescent="0.4">
      <c r="A281" s="12" t="str">
        <f>Walkways!A260</f>
        <v>CBH Sidings NG</v>
      </c>
      <c r="B281" s="12">
        <f>Walkways!B260</f>
        <v>42</v>
      </c>
      <c r="C281" t="str">
        <f>Walkways!C260</f>
        <v>Welbungin</v>
      </c>
      <c r="D281" s="94">
        <f>'DORC build-up'!L204-'DORC build-up'!M204-'DORC build-up'!N204</f>
        <v>2076682.85076533</v>
      </c>
      <c r="E281" s="187">
        <f t="shared" si="40"/>
        <v>294247.31261235557</v>
      </c>
    </row>
    <row r="282" spans="1:5" ht="13.9" x14ac:dyDescent="0.4">
      <c r="A282" s="12" t="str">
        <f>Walkways!A261</f>
        <v>CBH Sidings NG</v>
      </c>
      <c r="B282" s="12">
        <f>Walkways!B261</f>
        <v>42</v>
      </c>
      <c r="C282" t="str">
        <f>Walkways!C261</f>
        <v>Wongan Hills</v>
      </c>
      <c r="D282" s="94">
        <f>'DORC build-up'!L205-'DORC build-up'!M205-'DORC build-up'!N205</f>
        <v>5394056.4251952311</v>
      </c>
      <c r="E282" s="187">
        <f t="shared" ref="E282:E310" si="41">D282/$D$88*$D$10</f>
        <v>764289.36012457206</v>
      </c>
    </row>
    <row r="283" spans="1:5" ht="13.9" x14ac:dyDescent="0.4">
      <c r="A283" s="12" t="str">
        <f>Walkways!A262</f>
        <v>CBH Sidings NG</v>
      </c>
      <c r="B283" s="12">
        <f>Walkways!B262</f>
        <v>42</v>
      </c>
      <c r="C283" t="str">
        <f>Walkways!C262</f>
        <v>Woodanilling</v>
      </c>
      <c r="D283" s="94">
        <f>'DORC build-up'!L206-'DORC build-up'!M206-'DORC build-up'!N206</f>
        <v>2672218.8160582944</v>
      </c>
      <c r="E283" s="187">
        <f t="shared" si="41"/>
        <v>378629.41134586208</v>
      </c>
    </row>
    <row r="284" spans="1:5" ht="13.9" x14ac:dyDescent="0.4">
      <c r="A284" s="12" t="str">
        <f>Walkways!A263</f>
        <v>CBH Sidings NG</v>
      </c>
      <c r="B284" s="12">
        <f>Walkways!B263</f>
        <v>42</v>
      </c>
      <c r="C284" t="str">
        <f>Walkways!C263</f>
        <v>Wyalkatchem</v>
      </c>
      <c r="D284" s="94">
        <f>'DORC build-up'!L207-'DORC build-up'!M207-'DORC build-up'!N207</f>
        <v>1940844.2219064729</v>
      </c>
      <c r="E284" s="187">
        <f t="shared" si="41"/>
        <v>275000.19865081087</v>
      </c>
    </row>
    <row r="285" spans="1:5" ht="13.9" x14ac:dyDescent="0.4">
      <c r="A285" s="12" t="str">
        <f>Walkways!A264</f>
        <v>CBH Sidings NG</v>
      </c>
      <c r="B285" s="12">
        <f>Walkways!B264</f>
        <v>42</v>
      </c>
      <c r="C285" t="str">
        <f>Walkways!C264</f>
        <v>Yerecoin</v>
      </c>
      <c r="D285" s="94">
        <f>'DORC build-up'!L208-'DORC build-up'!M208-'DORC build-up'!N208</f>
        <v>3930409.4904018706</v>
      </c>
      <c r="E285" s="187">
        <f t="shared" si="41"/>
        <v>556903.73211809085</v>
      </c>
    </row>
    <row r="286" spans="1:5" ht="13.9" x14ac:dyDescent="0.4">
      <c r="A286" s="12" t="str">
        <f>Walkways!A265</f>
        <v>CBH Sidings NG</v>
      </c>
      <c r="B286" s="12">
        <f>Walkways!B265</f>
        <v>42</v>
      </c>
      <c r="C286" t="str">
        <f>Walkways!C265</f>
        <v>York</v>
      </c>
      <c r="D286" s="94">
        <f>'DORC build-up'!L209-'DORC build-up'!M209-'DORC build-up'!N209</f>
        <v>1920358.9167620644</v>
      </c>
      <c r="E286" s="187">
        <f t="shared" si="41"/>
        <v>272097.61485735158</v>
      </c>
    </row>
    <row r="287" spans="1:5" ht="13.9" x14ac:dyDescent="0.4">
      <c r="A287" s="12" t="str">
        <f>Walkways!A266</f>
        <v>CBH Sidings NG</v>
      </c>
      <c r="B287" s="12">
        <f>Walkways!B266</f>
        <v>42</v>
      </c>
      <c r="C287" t="str">
        <f>Walkways!C266</f>
        <v>Yornaning</v>
      </c>
      <c r="D287" s="94">
        <f>'DORC build-up'!L210-'DORC build-up'!M210-'DORC build-up'!N210</f>
        <v>1416771.0681781259</v>
      </c>
      <c r="E287" s="187">
        <f t="shared" si="41"/>
        <v>200743.73862369728</v>
      </c>
    </row>
    <row r="288" spans="1:5" ht="13.9" x14ac:dyDescent="0.4">
      <c r="A288" s="12" t="str">
        <f>Walkways!A267</f>
        <v>Sidings &amp; Other</v>
      </c>
      <c r="B288" s="12">
        <f>Walkways!B267</f>
        <v>43</v>
      </c>
      <c r="C288" t="str">
        <f>Walkways!C267</f>
        <v>Kwinana to Kwinana Alcoa</v>
      </c>
      <c r="D288" s="94">
        <f>'DORC build-up'!L211-'DORC build-up'!M211-'DORC build-up'!N211</f>
        <v>15161045.277379956</v>
      </c>
      <c r="E288" s="187">
        <f t="shared" si="41"/>
        <v>2148183.9788965504</v>
      </c>
    </row>
    <row r="289" spans="1:5" ht="13.9" x14ac:dyDescent="0.4">
      <c r="A289" s="12" t="str">
        <f>Walkways!A268</f>
        <v>Sidings &amp; Other</v>
      </c>
      <c r="B289" s="12">
        <f>Walkways!B268</f>
        <v>43</v>
      </c>
      <c r="C289" t="str">
        <f>Walkways!C268</f>
        <v>Kwinana to Kwinana West</v>
      </c>
      <c r="D289" s="94">
        <f>'DORC build-up'!L212-'DORC build-up'!M212-'DORC build-up'!N212</f>
        <v>1618239.7789759203</v>
      </c>
      <c r="E289" s="187">
        <f t="shared" si="41"/>
        <v>229290.04587801851</v>
      </c>
    </row>
    <row r="290" spans="1:5" ht="13.9" x14ac:dyDescent="0.4">
      <c r="A290" s="12" t="str">
        <f>Walkways!A269</f>
        <v>Sidings &amp; Other</v>
      </c>
      <c r="B290" s="12">
        <f>Walkways!B269</f>
        <v>43</v>
      </c>
      <c r="C290" t="str">
        <f>Walkways!C269</f>
        <v>Kwinana West to Kwinana KBT</v>
      </c>
      <c r="D290" s="94">
        <f>'DORC build-up'!L213-'DORC build-up'!M213-'DORC build-up'!N213</f>
        <v>173754.77307574838</v>
      </c>
      <c r="E290" s="187">
        <f t="shared" si="41"/>
        <v>24619.491133307427</v>
      </c>
    </row>
    <row r="291" spans="1:5" ht="13.9" x14ac:dyDescent="0.4">
      <c r="A291" s="12" t="str">
        <f>Walkways!A270</f>
        <v>EGR</v>
      </c>
      <c r="B291" s="12">
        <f>Walkways!B270</f>
        <v>44</v>
      </c>
      <c r="C291" t="str">
        <f>Walkways!C270</f>
        <v>Midland to Millendon Junction</v>
      </c>
      <c r="D291" s="94">
        <f>'DORC build-up'!L214-'DORC build-up'!M214-'DORC build-up'!N214</f>
        <v>144157318.60412601</v>
      </c>
      <c r="E291" s="187">
        <f t="shared" si="41"/>
        <v>20425797.60170636</v>
      </c>
    </row>
    <row r="292" spans="1:5" ht="13.9" x14ac:dyDescent="0.4">
      <c r="A292" s="12" t="str">
        <f>Walkways!A271</f>
        <v>EGR</v>
      </c>
      <c r="B292" s="12">
        <f>Walkways!B271</f>
        <v>44</v>
      </c>
      <c r="C292" t="str">
        <f>Walkways!C271</f>
        <v>Millendon Junction to Toodyay West</v>
      </c>
      <c r="D292" s="94">
        <f>'DORC build-up'!L215-'DORC build-up'!M215-'DORC build-up'!N215</f>
        <v>558742380.23706329</v>
      </c>
      <c r="E292" s="187">
        <f t="shared" si="41"/>
        <v>79168778.114961833</v>
      </c>
    </row>
    <row r="293" spans="1:5" ht="13.9" x14ac:dyDescent="0.4">
      <c r="A293" s="12" t="str">
        <f>Walkways!A272</f>
        <v>EGR</v>
      </c>
      <c r="B293" s="12">
        <f>Walkways!B272</f>
        <v>44</v>
      </c>
      <c r="C293" t="str">
        <f>Walkways!C272</f>
        <v>Toodyay West</v>
      </c>
      <c r="D293" s="94">
        <f>'DORC build-up'!L216-'DORC build-up'!M216-'DORC build-up'!N216</f>
        <v>0</v>
      </c>
      <c r="E293" s="187">
        <f t="shared" si="41"/>
        <v>0</v>
      </c>
    </row>
    <row r="294" spans="1:5" ht="13.9" x14ac:dyDescent="0.4">
      <c r="A294" s="12" t="str">
        <f>Walkways!A273</f>
        <v>EGR</v>
      </c>
      <c r="B294" s="12">
        <f>Walkways!B273</f>
        <v>44</v>
      </c>
      <c r="C294" t="str">
        <f>Walkways!C273</f>
        <v>Toodyay West to Avon Yard</v>
      </c>
      <c r="D294" s="94">
        <f>'DORC build-up'!L217-'DORC build-up'!M217-'DORC build-up'!N217</f>
        <v>294047959.31621099</v>
      </c>
      <c r="E294" s="187">
        <f t="shared" si="41"/>
        <v>41663955.464386709</v>
      </c>
    </row>
    <row r="295" spans="1:5" ht="13.9" x14ac:dyDescent="0.4">
      <c r="A295" s="12" t="str">
        <f>Walkways!A274</f>
        <v>EGR</v>
      </c>
      <c r="B295" s="12">
        <f>Walkways!B274</f>
        <v>44</v>
      </c>
      <c r="C295" t="str">
        <f>Walkways!C274</f>
        <v>Avon Yard</v>
      </c>
      <c r="D295" s="94">
        <f>'DORC build-up'!L218-'DORC build-up'!M218-'DORC build-up'!N218</f>
        <v>21880405.968287479</v>
      </c>
      <c r="E295" s="187">
        <f t="shared" si="41"/>
        <v>3100257.0530513204</v>
      </c>
    </row>
    <row r="296" spans="1:5" ht="13.9" x14ac:dyDescent="0.4">
      <c r="A296" s="12" t="str">
        <f>Walkways!A275</f>
        <v>Metro</v>
      </c>
      <c r="B296" s="12">
        <f>Walkways!B275</f>
        <v>45</v>
      </c>
      <c r="C296" t="str">
        <f>Walkways!C275</f>
        <v>Midland to Woodbridge South</v>
      </c>
      <c r="D296" s="94">
        <f>'DORC build-up'!L219-'DORC build-up'!M219-'DORC build-up'!N219</f>
        <v>36097974.851834945</v>
      </c>
      <c r="E296" s="187">
        <f t="shared" si="41"/>
        <v>5114758.8987824246</v>
      </c>
    </row>
    <row r="297" spans="1:5" ht="13.9" x14ac:dyDescent="0.4">
      <c r="A297" s="12" t="str">
        <f>Walkways!A276</f>
        <v>Metro</v>
      </c>
      <c r="B297" s="12">
        <f>Walkways!B276</f>
        <v>45</v>
      </c>
      <c r="C297" t="str">
        <f>Walkways!C276</f>
        <v>Woodbridge West to Woodbridge South</v>
      </c>
      <c r="D297" s="94">
        <f>'DORC build-up'!L220-'DORC build-up'!M220-'DORC build-up'!N220</f>
        <v>4293542.8066893574</v>
      </c>
      <c r="E297" s="187">
        <f t="shared" si="41"/>
        <v>608356.4623210812</v>
      </c>
    </row>
    <row r="298" spans="1:5" ht="13.9" x14ac:dyDescent="0.4">
      <c r="A298" s="12" t="str">
        <f>Walkways!A277</f>
        <v>Metro</v>
      </c>
      <c r="B298" s="12">
        <f>Walkways!B277</f>
        <v>45</v>
      </c>
      <c r="C298" t="str">
        <f>Walkways!C277</f>
        <v>Woodbridge South to Forrestfield</v>
      </c>
      <c r="D298" s="94">
        <f>'DORC build-up'!L221-'DORC build-up'!M221-'DORC build-up'!N221</f>
        <v>137650785.95347798</v>
      </c>
      <c r="E298" s="187">
        <f t="shared" si="41"/>
        <v>19503880.349790808</v>
      </c>
    </row>
    <row r="299" spans="1:5" ht="13.9" x14ac:dyDescent="0.4">
      <c r="A299" s="12" t="str">
        <f>Walkways!A278</f>
        <v>Metro</v>
      </c>
      <c r="B299" s="12">
        <f>Walkways!B278</f>
        <v>45</v>
      </c>
      <c r="C299" t="str">
        <f>Walkways!C278</f>
        <v>Forrestfield</v>
      </c>
      <c r="D299" s="94">
        <f>'DORC build-up'!L222-'DORC build-up'!M222-'DORC build-up'!N222</f>
        <v>89427761.36351487</v>
      </c>
      <c r="E299" s="187">
        <f t="shared" si="41"/>
        <v>12671110.778641867</v>
      </c>
    </row>
    <row r="300" spans="1:5" ht="13.9" x14ac:dyDescent="0.4">
      <c r="A300" s="12" t="str">
        <f>Walkways!A279</f>
        <v>Metro</v>
      </c>
      <c r="B300" s="12">
        <f>Walkways!B279</f>
        <v>45</v>
      </c>
      <c r="C300" t="str">
        <f>Walkways!C279</f>
        <v>Forrestfield to Kenwick</v>
      </c>
      <c r="D300" s="94">
        <f>'DORC build-up'!L223-'DORC build-up'!M223-'DORC build-up'!N223</f>
        <v>39083618.473596431</v>
      </c>
      <c r="E300" s="187">
        <f t="shared" si="41"/>
        <v>5537797.7907334864</v>
      </c>
    </row>
    <row r="301" spans="1:5" ht="13.9" x14ac:dyDescent="0.4">
      <c r="A301" s="12" t="str">
        <f>Walkways!A280</f>
        <v>Metro</v>
      </c>
      <c r="B301" s="12">
        <f>Walkways!B280</f>
        <v>45</v>
      </c>
      <c r="C301" t="str">
        <f>Walkways!C280</f>
        <v>Kenwick to Cockburn East</v>
      </c>
      <c r="D301" s="94">
        <f>'DORC build-up'!L224-'DORC build-up'!M224-'DORC build-up'!N224</f>
        <v>189304020.01393768</v>
      </c>
      <c r="E301" s="187">
        <f t="shared" si="41"/>
        <v>26822679.801727325</v>
      </c>
    </row>
    <row r="302" spans="1:5" ht="13.9" x14ac:dyDescent="0.4">
      <c r="A302" s="12" t="str">
        <f>Walkways!A281</f>
        <v>Metro</v>
      </c>
      <c r="B302" s="12">
        <f>Walkways!B281</f>
        <v>45</v>
      </c>
      <c r="C302" t="str">
        <f>Walkways!C281</f>
        <v>Cockburn East to Cockburn South</v>
      </c>
      <c r="D302" s="94">
        <f>'DORC build-up'!L225-'DORC build-up'!M225-'DORC build-up'!N225</f>
        <v>5661470.1831305008</v>
      </c>
      <c r="E302" s="187">
        <f t="shared" si="41"/>
        <v>802179.48841210804</v>
      </c>
    </row>
    <row r="303" spans="1:5" ht="13.9" x14ac:dyDescent="0.4">
      <c r="A303" s="12" t="str">
        <f>Walkways!A282</f>
        <v>Metro</v>
      </c>
      <c r="B303" s="12">
        <f>Walkways!B282</f>
        <v>45</v>
      </c>
      <c r="C303" t="str">
        <f>Walkways!C282</f>
        <v>Cockburn South to Kwinana North</v>
      </c>
      <c r="D303" s="94">
        <f>'DORC build-up'!L226-'DORC build-up'!M226-'DORC build-up'!N226</f>
        <v>58292710.623046532</v>
      </c>
      <c r="E303" s="187">
        <f t="shared" si="41"/>
        <v>8259553.6624188283</v>
      </c>
    </row>
    <row r="304" spans="1:5" ht="13.9" x14ac:dyDescent="0.4">
      <c r="A304" s="12" t="str">
        <f>Walkways!A283</f>
        <v>Metro</v>
      </c>
      <c r="B304" s="12">
        <f>Walkways!B283</f>
        <v>45</v>
      </c>
      <c r="C304" t="str">
        <f>Walkways!C283</f>
        <v>Kwinana North to Kwinana West</v>
      </c>
      <c r="D304" s="94">
        <f>'DORC build-up'!L227-'DORC build-up'!M227-'DORC build-up'!N227</f>
        <v>3699740.2991604963</v>
      </c>
      <c r="E304" s="187">
        <f t="shared" si="41"/>
        <v>524219.97898735828</v>
      </c>
    </row>
    <row r="305" spans="1:5" ht="13.9" x14ac:dyDescent="0.4">
      <c r="A305" s="12" t="str">
        <f>Walkways!A284</f>
        <v>Metro</v>
      </c>
      <c r="B305" s="12">
        <f>Walkways!B284</f>
        <v>45</v>
      </c>
      <c r="C305" t="str">
        <f>Walkways!C284</f>
        <v>Kwinana North to Kwinana</v>
      </c>
      <c r="D305" s="94">
        <f>'DORC build-up'!L228-'DORC build-up'!M228-'DORC build-up'!N228</f>
        <v>10293269.819734797</v>
      </c>
      <c r="E305" s="187">
        <f t="shared" si="41"/>
        <v>1458463.9061928131</v>
      </c>
    </row>
    <row r="306" spans="1:5" ht="13.9" x14ac:dyDescent="0.4">
      <c r="A306" s="12" t="str">
        <f>Walkways!A285</f>
        <v>Metro</v>
      </c>
      <c r="B306" s="12">
        <f>Walkways!B285</f>
        <v>45</v>
      </c>
      <c r="C306" t="str">
        <f>Walkways!C285</f>
        <v>Kwinana West to Kwinana KBT</v>
      </c>
      <c r="D306" s="94">
        <f>'DORC build-up'!L229-'DORC build-up'!M229-'DORC build-up'!N229</f>
        <v>1880887.8625243155</v>
      </c>
      <c r="E306" s="187">
        <f t="shared" si="41"/>
        <v>266504.92089777376</v>
      </c>
    </row>
    <row r="307" spans="1:5" ht="13.9" x14ac:dyDescent="0.4">
      <c r="A307" s="12" t="str">
        <f>Walkways!A286</f>
        <v>Metro</v>
      </c>
      <c r="B307" s="12">
        <f>Walkways!B286</f>
        <v>46</v>
      </c>
      <c r="C307" t="str">
        <f>Walkways!C286</f>
        <v>Cockburn North to Cockburn East</v>
      </c>
      <c r="D307" s="94">
        <f>'DORC build-up'!L230-'DORC build-up'!M230-'DORC build-up'!N230</f>
        <v>5534419.123735087</v>
      </c>
      <c r="E307" s="187">
        <f t="shared" si="41"/>
        <v>784177.49413653731</v>
      </c>
    </row>
    <row r="308" spans="1:5" ht="13.9" x14ac:dyDescent="0.4">
      <c r="A308" s="12" t="str">
        <f>Walkways!A287</f>
        <v>Metro</v>
      </c>
      <c r="B308" s="12">
        <f>Walkways!B287</f>
        <v>47</v>
      </c>
      <c r="C308" t="str">
        <f>Walkways!C287</f>
        <v>Cockburn North to Cockburn South</v>
      </c>
      <c r="D308" s="94">
        <f>'DORC build-up'!L231-'DORC build-up'!M231-'DORC build-up'!N231</f>
        <v>6795140.4042827487</v>
      </c>
      <c r="E308" s="187">
        <f t="shared" si="41"/>
        <v>962810.37908458989</v>
      </c>
    </row>
    <row r="309" spans="1:5" ht="13.9" x14ac:dyDescent="0.4">
      <c r="A309" s="12" t="str">
        <f>Walkways!A288</f>
        <v>Sidings &amp; Other</v>
      </c>
      <c r="B309" s="12">
        <f>Walkways!B288</f>
        <v>48</v>
      </c>
      <c r="C309" t="str">
        <f>Walkways!C288</f>
        <v>Kwinana West to Kwinana FPA</v>
      </c>
      <c r="D309" s="94">
        <f>'DORC build-up'!L232-'DORC build-up'!M232-'DORC build-up'!N232</f>
        <v>25438294.934099931</v>
      </c>
      <c r="E309" s="187">
        <f t="shared" si="41"/>
        <v>3604377.9718414224</v>
      </c>
    </row>
    <row r="310" spans="1:5" ht="13.9" x14ac:dyDescent="0.4">
      <c r="A310" s="12" t="str">
        <f>Walkways!A289</f>
        <v>Sidings &amp; Other</v>
      </c>
      <c r="B310" s="12">
        <f>Walkways!B289</f>
        <v>48</v>
      </c>
      <c r="C310" t="str">
        <f>Walkways!C289</f>
        <v>Kwinana FPA to Kwinana CBH</v>
      </c>
      <c r="D310" s="94">
        <f>'DORC build-up'!L233-'DORC build-up'!M233-'DORC build-up'!N233</f>
        <v>20021007.498623513</v>
      </c>
      <c r="E310" s="187">
        <f t="shared" si="41"/>
        <v>2836796.9861602611</v>
      </c>
    </row>
    <row r="311" spans="1:5" ht="5.0999999999999996" customHeight="1" x14ac:dyDescent="0.35"/>
    <row r="312" spans="1:5" ht="13.9" x14ac:dyDescent="0.4">
      <c r="A312" s="148"/>
      <c r="B312" s="148"/>
      <c r="C312" s="147" t="s">
        <v>840</v>
      </c>
      <c r="D312" s="201">
        <f>SUM(D90:D311)</f>
        <v>14777973272.863508</v>
      </c>
      <c r="E312" s="201">
        <f>SUM(E90:E311)</f>
        <v>2093906115.6087329</v>
      </c>
    </row>
    <row r="313" spans="1:5" x14ac:dyDescent="0.35">
      <c r="C313" t="s">
        <v>72</v>
      </c>
      <c r="D313" s="55">
        <f>D312-D16</f>
        <v>0</v>
      </c>
      <c r="E313" s="55">
        <f>E312-D10</f>
        <v>0</v>
      </c>
    </row>
    <row r="314" spans="1:5" x14ac:dyDescent="0.35"/>
    <row r="315" spans="1:5" s="66" customFormat="1" ht="13.9" x14ac:dyDescent="0.4">
      <c r="A315" s="66" t="s">
        <v>73</v>
      </c>
    </row>
    <row r="316" spans="1:5" x14ac:dyDescent="0.35"/>
    <row r="317" spans="1:5" x14ac:dyDescent="0.35"/>
    <row r="318" spans="1:5" x14ac:dyDescent="0.35"/>
    <row r="319" spans="1:5" x14ac:dyDescent="0.35"/>
    <row r="320" spans="1:5" x14ac:dyDescent="0.35"/>
    <row r="321" x14ac:dyDescent="0.35"/>
    <row r="322" x14ac:dyDescent="0.35"/>
    <row r="323" x14ac:dyDescent="0.35"/>
    <row r="324" x14ac:dyDescent="0.35"/>
    <row r="325" x14ac:dyDescent="0.35"/>
    <row r="326" x14ac:dyDescent="0.35"/>
    <row r="327" x14ac:dyDescent="0.35"/>
  </sheetData>
  <conditionalFormatting sqref="K34:U34">
    <cfRule type="cellIs" dxfId="2" priority="2" operator="equal">
      <formula>1</formula>
    </cfRule>
  </conditionalFormatting>
  <conditionalFormatting sqref="K60:U60">
    <cfRule type="cellIs" dxfId="1" priority="1" operator="equal">
      <formula>1</formula>
    </cfRule>
  </conditionalFormatting>
  <dataValidations disablePrompts="1" count="2">
    <dataValidation type="decimal" allowBlank="1" showInputMessage="1" showErrorMessage="1" sqref="F60" xr:uid="{4AE53319-5FB3-4013-8A0C-2D5E915FCE61}">
      <formula1>0</formula1>
      <formula2>1</formula2>
    </dataValidation>
    <dataValidation type="list" allowBlank="1" showInputMessage="1" showErrorMessage="1" sqref="F34" xr:uid="{4936541E-4DF4-4C78-B077-739960BB22D8}">
      <formula1>$K$14:$U$14</formula1>
    </dataValidation>
  </dataValidations>
  <pageMargins left="0.7" right="0.7" top="0.75" bottom="0.75" header="0.3" footer="0.3"/>
  <headerFooter>
    <oddHeader>&amp;C&amp;"Aptos"&amp;10&amp;K000000 OFFICIAL&amp;1#_x000D_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4435-E3F2-4B20-BD3E-17AF2D4450FD}">
  <sheetPr>
    <tabColor theme="6" tint="0.39997558519241921"/>
  </sheetPr>
  <dimension ref="A1:EB239"/>
  <sheetViews>
    <sheetView showGridLines="0" zoomScaleNormal="100" workbookViewId="0"/>
  </sheetViews>
  <sheetFormatPr defaultColWidth="0" defaultRowHeight="13.5" zeroHeight="1" outlineLevelCol="1" x14ac:dyDescent="0.35"/>
  <cols>
    <col min="1" max="1" width="9.375" customWidth="1"/>
    <col min="2" max="2" width="15.75" customWidth="1"/>
    <col min="3" max="3" width="15.125" bestFit="1" customWidth="1"/>
    <col min="4" max="4" width="59.75" customWidth="1"/>
    <col min="5" max="5" width="43" customWidth="1"/>
    <col min="6" max="6" width="16.625" customWidth="1"/>
    <col min="7" max="7" width="14.25" customWidth="1"/>
    <col min="8" max="8" width="1.625" customWidth="1"/>
    <col min="9" max="30" width="9" customWidth="1"/>
    <col min="31" max="31" width="1.625" customWidth="1"/>
    <col min="32" max="54" width="15.75" hidden="1" customWidth="1" outlineLevel="1"/>
    <col min="55" max="55" width="1.625" hidden="1" customWidth="1" outlineLevel="1"/>
    <col min="56" max="78" width="16.625" hidden="1" customWidth="1" outlineLevel="1"/>
    <col min="79" max="80" width="1.625" hidden="1" customWidth="1" outlineLevel="1"/>
    <col min="81" max="81" width="16.625" hidden="1" customWidth="1" outlineLevel="1"/>
    <col min="82" max="82" width="10.375" hidden="1" customWidth="1" outlineLevel="1"/>
    <col min="83" max="83" width="11.875" hidden="1" customWidth="1" outlineLevel="1"/>
    <col min="84" max="84" width="14" hidden="1" customWidth="1" outlineLevel="1"/>
    <col min="85" max="85" width="13.75" hidden="1" customWidth="1" outlineLevel="1"/>
    <col min="86" max="86" width="14" hidden="1" customWidth="1" outlineLevel="1"/>
    <col min="87" max="88" width="13" hidden="1" customWidth="1" outlineLevel="1"/>
    <col min="89" max="89" width="15.625" hidden="1" customWidth="1" outlineLevel="1"/>
    <col min="90" max="90" width="14" hidden="1" customWidth="1" outlineLevel="1"/>
    <col min="91" max="91" width="15.625" hidden="1" customWidth="1" outlineLevel="1"/>
    <col min="92" max="94" width="14" hidden="1" customWidth="1" outlineLevel="1"/>
    <col min="95" max="100" width="13" hidden="1" customWidth="1" outlineLevel="1"/>
    <col min="101" max="101" width="11.875" hidden="1" customWidth="1" outlineLevel="1"/>
    <col min="102" max="102" width="13" hidden="1" customWidth="1" outlineLevel="1"/>
    <col min="103" max="103" width="15.625" hidden="1" customWidth="1" outlineLevel="1"/>
    <col min="104" max="104" width="14.25" hidden="1" customWidth="1" outlineLevel="1"/>
    <col min="105" max="105" width="1.625" hidden="1" customWidth="1" outlineLevel="1"/>
    <col min="106" max="128" width="16.625" hidden="1" customWidth="1" outlineLevel="1"/>
    <col min="129" max="129" width="1.625" customWidth="1" collapsed="1"/>
    <col min="130" max="132" width="0" hidden="1" customWidth="1"/>
    <col min="133" max="16384" width="9" hidden="1"/>
  </cols>
  <sheetData>
    <row r="1" spans="1:128" ht="23.25" customHeight="1" x14ac:dyDescent="0.5">
      <c r="A1" s="126" t="str">
        <f>'DORC build-up'!A1</f>
        <v>Economic Regulation Authority</v>
      </c>
      <c r="E1" s="55">
        <f>SUM(B6:XFD6)</f>
        <v>0</v>
      </c>
      <c r="I1" s="117"/>
      <c r="J1" s="118"/>
      <c r="K1" s="118"/>
      <c r="L1" s="118"/>
      <c r="M1" s="118"/>
      <c r="N1" s="118"/>
      <c r="O1" s="118"/>
      <c r="P1" s="118"/>
      <c r="Q1" s="118"/>
      <c r="R1" s="118"/>
      <c r="S1" s="118"/>
      <c r="T1" s="118"/>
      <c r="U1" s="118"/>
      <c r="V1" s="118"/>
      <c r="W1" s="118"/>
      <c r="X1" s="118"/>
      <c r="Y1" s="118"/>
      <c r="Z1" s="118"/>
      <c r="AA1" s="118"/>
      <c r="AB1" s="118"/>
      <c r="AC1" s="118"/>
      <c r="AD1" s="118"/>
      <c r="BB1" s="55">
        <f>SUM(BB13:BB233)</f>
        <v>0</v>
      </c>
      <c r="BZ1" s="55">
        <f>SUM(BZ13:BZ233)</f>
        <v>0</v>
      </c>
      <c r="CZ1" s="55">
        <f>SUM(CZ13:CZ233)</f>
        <v>0</v>
      </c>
      <c r="DX1" s="55">
        <f>SUM(DX13:DX233)</f>
        <v>0</v>
      </c>
    </row>
    <row r="2" spans="1:128" ht="17.649999999999999" x14ac:dyDescent="0.5">
      <c r="A2" s="126" t="str">
        <f>'DORC build-up'!A2</f>
        <v>ARC Depreciated Optimised Replacement Cost</v>
      </c>
    </row>
    <row r="3" spans="1:128" ht="17.649999999999999" x14ac:dyDescent="0.5">
      <c r="A3" s="126" t="str">
        <f>'DORC build-up'!A3</f>
        <v>Dec 2024 $</v>
      </c>
    </row>
    <row r="4" spans="1:128" x14ac:dyDescent="0.35"/>
    <row r="5" spans="1:128" ht="13.9" x14ac:dyDescent="0.4">
      <c r="C5" s="22" t="s">
        <v>55</v>
      </c>
      <c r="D5" s="170">
        <f>CY11+DB11</f>
        <v>9147504381.3364315</v>
      </c>
      <c r="I5" s="66" t="s">
        <v>886</v>
      </c>
      <c r="J5" s="66"/>
      <c r="K5" s="66"/>
      <c r="L5" s="66"/>
      <c r="M5" s="66"/>
      <c r="N5" s="66"/>
      <c r="O5" s="66"/>
      <c r="P5" s="66"/>
      <c r="Q5" s="66"/>
      <c r="R5" s="66"/>
      <c r="S5" s="66"/>
      <c r="T5" s="66"/>
      <c r="U5" s="66"/>
      <c r="V5" s="66"/>
      <c r="W5" s="66"/>
      <c r="X5" s="66"/>
      <c r="Y5" s="66"/>
      <c r="Z5" s="66"/>
      <c r="AA5" s="66"/>
      <c r="AB5" s="66"/>
      <c r="AC5" s="66"/>
      <c r="AD5" s="66"/>
      <c r="AF5" s="66" t="s">
        <v>887</v>
      </c>
      <c r="AG5" s="66"/>
      <c r="AH5" s="66"/>
      <c r="AI5" s="66"/>
      <c r="AJ5" s="66"/>
      <c r="AK5" s="66"/>
      <c r="AL5" s="66"/>
      <c r="AM5" s="66"/>
      <c r="AN5" s="66"/>
      <c r="AO5" s="66"/>
      <c r="AP5" s="66"/>
      <c r="AQ5" s="66"/>
      <c r="AR5" s="66"/>
      <c r="AS5" s="66"/>
      <c r="AT5" s="66"/>
      <c r="AU5" s="66"/>
      <c r="AV5" s="66"/>
      <c r="AW5" s="66"/>
      <c r="AX5" s="66"/>
      <c r="AY5" s="66"/>
      <c r="AZ5" s="66"/>
      <c r="BA5" s="66"/>
      <c r="BB5" s="66"/>
      <c r="BD5" s="66" t="s">
        <v>888</v>
      </c>
      <c r="BE5" s="66"/>
      <c r="BF5" s="66"/>
      <c r="BG5" s="66"/>
      <c r="BH5" s="66"/>
      <c r="BI5" s="66"/>
      <c r="BJ5" s="66"/>
      <c r="BK5" s="66"/>
      <c r="BL5" s="66"/>
      <c r="BM5" s="66"/>
      <c r="BN5" s="66"/>
      <c r="BO5" s="66"/>
      <c r="BP5" s="66"/>
      <c r="BQ5" s="66"/>
      <c r="BR5" s="66"/>
      <c r="BS5" s="66"/>
      <c r="BT5" s="66"/>
      <c r="BU5" s="66"/>
      <c r="BV5" s="66"/>
      <c r="BW5" s="66"/>
      <c r="BX5" s="66"/>
      <c r="BY5" s="66"/>
      <c r="BZ5" s="66"/>
      <c r="CC5" s="66" t="s">
        <v>889</v>
      </c>
      <c r="CD5" s="66"/>
      <c r="CE5" s="66"/>
      <c r="CF5" s="66"/>
      <c r="CG5" s="66"/>
      <c r="CH5" s="66"/>
      <c r="CI5" s="66"/>
      <c r="CJ5" s="66"/>
      <c r="CK5" s="66"/>
      <c r="CL5" s="66"/>
      <c r="CM5" s="66"/>
      <c r="CN5" s="66"/>
      <c r="CO5" s="66"/>
      <c r="CP5" s="66"/>
      <c r="CQ5" s="66"/>
      <c r="CR5" s="66"/>
      <c r="CS5" s="66"/>
      <c r="CT5" s="66"/>
      <c r="CU5" s="66"/>
      <c r="CV5" s="66"/>
      <c r="CW5" s="66"/>
      <c r="CX5" s="66"/>
      <c r="CY5" s="66"/>
      <c r="DB5" s="66" t="s">
        <v>70</v>
      </c>
      <c r="DC5" s="66"/>
      <c r="DD5" s="66"/>
      <c r="DE5" s="66"/>
      <c r="DF5" s="66"/>
      <c r="DG5" s="66"/>
      <c r="DH5" s="66"/>
      <c r="DI5" s="66"/>
      <c r="DJ5" s="66"/>
      <c r="DK5" s="66"/>
      <c r="DL5" s="66"/>
      <c r="DM5" s="66"/>
      <c r="DN5" s="66"/>
      <c r="DO5" s="66"/>
      <c r="DP5" s="66"/>
      <c r="DQ5" s="66"/>
      <c r="DR5" s="66"/>
      <c r="DS5" s="66"/>
      <c r="DT5" s="66"/>
      <c r="DU5" s="66"/>
      <c r="DV5" s="66"/>
      <c r="DW5" s="66"/>
      <c r="DX5" s="66"/>
    </row>
    <row r="6" spans="1:128" ht="5.0999999999999996" customHeight="1" x14ac:dyDescent="0.35"/>
    <row r="7" spans="1:128" ht="111" x14ac:dyDescent="0.35">
      <c r="A7" s="1" t="str">
        <f>'DORC build-up'!A8</f>
        <v>ERA No.</v>
      </c>
      <c r="B7" s="1" t="str">
        <f>'DORC build-up'!B8</f>
        <v>Network Group</v>
      </c>
      <c r="C7" s="336" t="str">
        <f>'DORC build-up'!C8</f>
        <v>Route Number</v>
      </c>
      <c r="D7" s="336" t="str">
        <f>'DORC build-up'!E8</f>
        <v>Code Schedule 1 Route</v>
      </c>
      <c r="E7" s="1" t="str">
        <f>'DORC build-up'!F8</f>
        <v>Route Section</v>
      </c>
      <c r="F7" s="1" t="str">
        <f>'DORC build-up'!J8</f>
        <v>Construction Replacement Cost</v>
      </c>
      <c r="G7" s="1" t="s">
        <v>890</v>
      </c>
      <c r="I7" s="1" t="str">
        <f>CRC!G8</f>
        <v>Clearing/Grubbing</v>
      </c>
      <c r="J7" s="1" t="str">
        <f>CRC!H8</f>
        <v>Cutting/Embankments</v>
      </c>
      <c r="K7" s="1" t="str">
        <f>CRC!I8</f>
        <v>Formation</v>
      </c>
      <c r="L7" s="1" t="str">
        <f>CRC!J8</f>
        <v>Access Roads</v>
      </c>
      <c r="M7" s="1" t="str">
        <f>CRC!K8</f>
        <v>Bridges</v>
      </c>
      <c r="N7" s="1" t="str">
        <f>CRC!L8</f>
        <v>Tunnels</v>
      </c>
      <c r="O7" s="1" t="str">
        <f>CRC!M8</f>
        <v>Culverts</v>
      </c>
      <c r="P7" s="1" t="str">
        <f>CRC!N8</f>
        <v>Rail</v>
      </c>
      <c r="Q7" s="1" t="str">
        <f>CRC!O8</f>
        <v>Ballast</v>
      </c>
      <c r="R7" s="1" t="str">
        <f>CRC!P8</f>
        <v>Sleepers</v>
      </c>
      <c r="S7" s="1" t="str">
        <f>CRC!Q8</f>
        <v>Turnouts</v>
      </c>
      <c r="T7" s="1" t="str">
        <f>CRC!R8</f>
        <v>Fibre Optic</v>
      </c>
      <c r="U7" s="1" t="str">
        <f>CRC!S8</f>
        <v>Signalling and Control Systems</v>
      </c>
      <c r="V7" s="1" t="str">
        <f>CRC!T8</f>
        <v>Control Centre Assets</v>
      </c>
      <c r="W7" s="1" t="str">
        <f>CRC!U8</f>
        <v>Communication</v>
      </c>
      <c r="X7" s="1" t="str">
        <f>CRC!V8</f>
        <v>Radio Masts</v>
      </c>
      <c r="Y7" s="1" t="str">
        <f>CRC!W8</f>
        <v>Buildings</v>
      </c>
      <c r="Z7" s="1" t="str">
        <f>CRC!X8</f>
        <v>Pedestrian Crossings</v>
      </c>
      <c r="AA7" s="1" t="str">
        <f>CRC!Y8</f>
        <v>Plant and Equipment</v>
      </c>
      <c r="AB7" s="1" t="str">
        <f>CRC!Z8</f>
        <v>Signage</v>
      </c>
      <c r="AC7" s="1" t="str">
        <f>CRC!AA8</f>
        <v>Walkways</v>
      </c>
      <c r="AD7" s="1" t="s">
        <v>72</v>
      </c>
      <c r="AF7" s="1" t="s">
        <v>5</v>
      </c>
      <c r="AG7" s="1" t="str">
        <f>I7</f>
        <v>Clearing/Grubbing</v>
      </c>
      <c r="AH7" s="1" t="str">
        <f t="shared" ref="AH7:BA7" si="0">J7</f>
        <v>Cutting/Embankments</v>
      </c>
      <c r="AI7" s="1" t="str">
        <f t="shared" si="0"/>
        <v>Formation</v>
      </c>
      <c r="AJ7" s="1" t="str">
        <f t="shared" si="0"/>
        <v>Access Roads</v>
      </c>
      <c r="AK7" s="1" t="str">
        <f t="shared" si="0"/>
        <v>Bridges</v>
      </c>
      <c r="AL7" s="1" t="str">
        <f t="shared" si="0"/>
        <v>Tunnels</v>
      </c>
      <c r="AM7" s="1" t="str">
        <f t="shared" si="0"/>
        <v>Culverts</v>
      </c>
      <c r="AN7" s="1" t="str">
        <f t="shared" si="0"/>
        <v>Rail</v>
      </c>
      <c r="AO7" s="1" t="str">
        <f t="shared" si="0"/>
        <v>Ballast</v>
      </c>
      <c r="AP7" s="1" t="str">
        <f t="shared" si="0"/>
        <v>Sleepers</v>
      </c>
      <c r="AQ7" s="1" t="str">
        <f t="shared" si="0"/>
        <v>Turnouts</v>
      </c>
      <c r="AR7" s="1" t="str">
        <f t="shared" si="0"/>
        <v>Fibre Optic</v>
      </c>
      <c r="AS7" s="1" t="str">
        <f t="shared" si="0"/>
        <v>Signalling and Control Systems</v>
      </c>
      <c r="AT7" s="1" t="str">
        <f t="shared" si="0"/>
        <v>Control Centre Assets</v>
      </c>
      <c r="AU7" s="1" t="str">
        <f t="shared" si="0"/>
        <v>Communication</v>
      </c>
      <c r="AV7" s="1" t="str">
        <f t="shared" si="0"/>
        <v>Radio Masts</v>
      </c>
      <c r="AW7" s="1" t="str">
        <f t="shared" si="0"/>
        <v>Buildings</v>
      </c>
      <c r="AX7" s="1" t="str">
        <f t="shared" si="0"/>
        <v>Pedestrian Crossings</v>
      </c>
      <c r="AY7" s="1" t="str">
        <f t="shared" si="0"/>
        <v>Plant and Equipment</v>
      </c>
      <c r="AZ7" s="1" t="str">
        <f t="shared" si="0"/>
        <v>Signage</v>
      </c>
      <c r="BA7" s="1" t="str">
        <f t="shared" si="0"/>
        <v>Walkways</v>
      </c>
      <c r="BB7" s="1" t="str">
        <f t="shared" ref="BB7" si="1">AD7</f>
        <v>Check</v>
      </c>
      <c r="BD7" s="1" t="s">
        <v>68</v>
      </c>
      <c r="BE7" s="1" t="str">
        <f t="shared" ref="BE7:BZ7" si="2">AG7</f>
        <v>Clearing/Grubbing</v>
      </c>
      <c r="BF7" s="1" t="str">
        <f t="shared" si="2"/>
        <v>Cutting/Embankments</v>
      </c>
      <c r="BG7" s="1" t="str">
        <f t="shared" si="2"/>
        <v>Formation</v>
      </c>
      <c r="BH7" s="1" t="str">
        <f t="shared" si="2"/>
        <v>Access Roads</v>
      </c>
      <c r="BI7" s="1" t="str">
        <f t="shared" si="2"/>
        <v>Bridges</v>
      </c>
      <c r="BJ7" s="1" t="str">
        <f t="shared" si="2"/>
        <v>Tunnels</v>
      </c>
      <c r="BK7" s="1" t="str">
        <f t="shared" si="2"/>
        <v>Culverts</v>
      </c>
      <c r="BL7" s="1" t="str">
        <f t="shared" si="2"/>
        <v>Rail</v>
      </c>
      <c r="BM7" s="1" t="str">
        <f t="shared" si="2"/>
        <v>Ballast</v>
      </c>
      <c r="BN7" s="1" t="str">
        <f t="shared" si="2"/>
        <v>Sleepers</v>
      </c>
      <c r="BO7" s="1" t="str">
        <f t="shared" si="2"/>
        <v>Turnouts</v>
      </c>
      <c r="BP7" s="1" t="str">
        <f t="shared" si="2"/>
        <v>Fibre Optic</v>
      </c>
      <c r="BQ7" s="1" t="str">
        <f t="shared" si="2"/>
        <v>Signalling and Control Systems</v>
      </c>
      <c r="BR7" s="1" t="str">
        <f t="shared" si="2"/>
        <v>Control Centre Assets</v>
      </c>
      <c r="BS7" s="1" t="str">
        <f t="shared" si="2"/>
        <v>Communication</v>
      </c>
      <c r="BT7" s="1" t="str">
        <f t="shared" si="2"/>
        <v>Radio Masts</v>
      </c>
      <c r="BU7" s="1" t="str">
        <f t="shared" si="2"/>
        <v>Buildings</v>
      </c>
      <c r="BV7" s="1" t="str">
        <f t="shared" si="2"/>
        <v>Pedestrian Crossings</v>
      </c>
      <c r="BW7" s="1" t="str">
        <f t="shared" si="2"/>
        <v>Plant and Equipment</v>
      </c>
      <c r="BX7" s="1" t="str">
        <f t="shared" si="2"/>
        <v>Signage</v>
      </c>
      <c r="BY7" s="1" t="str">
        <f t="shared" si="2"/>
        <v>Walkways</v>
      </c>
      <c r="BZ7" s="1" t="str">
        <f t="shared" si="2"/>
        <v>Check</v>
      </c>
      <c r="CC7" s="1" t="s">
        <v>68</v>
      </c>
      <c r="CD7" s="1" t="str">
        <f t="shared" ref="CD7:CX7" si="3">DC7</f>
        <v>Clearing/Grubbing</v>
      </c>
      <c r="CE7" s="1" t="str">
        <f t="shared" si="3"/>
        <v>Cutting/Embankments</v>
      </c>
      <c r="CF7" s="1" t="str">
        <f t="shared" si="3"/>
        <v>Formation</v>
      </c>
      <c r="CG7" s="1" t="str">
        <f t="shared" si="3"/>
        <v>Access Roads</v>
      </c>
      <c r="CH7" s="1" t="str">
        <f t="shared" si="3"/>
        <v>Bridges</v>
      </c>
      <c r="CI7" s="1" t="str">
        <f t="shared" si="3"/>
        <v>Tunnels</v>
      </c>
      <c r="CJ7" s="1" t="str">
        <f t="shared" si="3"/>
        <v>Culverts</v>
      </c>
      <c r="CK7" s="1" t="str">
        <f t="shared" si="3"/>
        <v>Rail</v>
      </c>
      <c r="CL7" s="1" t="str">
        <f t="shared" si="3"/>
        <v>Ballast</v>
      </c>
      <c r="CM7" s="1" t="str">
        <f t="shared" si="3"/>
        <v>Sleepers</v>
      </c>
      <c r="CN7" s="1" t="str">
        <f t="shared" si="3"/>
        <v>Turnouts</v>
      </c>
      <c r="CO7" s="1" t="str">
        <f t="shared" si="3"/>
        <v>Fibre Optic</v>
      </c>
      <c r="CP7" s="1" t="str">
        <f t="shared" si="3"/>
        <v>Signalling and Control Systems</v>
      </c>
      <c r="CQ7" s="1" t="str">
        <f t="shared" si="3"/>
        <v>Control Centre Assets</v>
      </c>
      <c r="CR7" s="1" t="str">
        <f t="shared" si="3"/>
        <v>Communication</v>
      </c>
      <c r="CS7" s="1" t="str">
        <f t="shared" si="3"/>
        <v>Radio Masts</v>
      </c>
      <c r="CT7" s="1" t="str">
        <f t="shared" si="3"/>
        <v>Buildings</v>
      </c>
      <c r="CU7" s="1" t="str">
        <f t="shared" si="3"/>
        <v>Pedestrian Crossings</v>
      </c>
      <c r="CV7" s="1" t="str">
        <f t="shared" si="3"/>
        <v>Plant and Equipment</v>
      </c>
      <c r="CW7" s="1" t="str">
        <f t="shared" si="3"/>
        <v>Signage</v>
      </c>
      <c r="CX7" s="1" t="str">
        <f t="shared" si="3"/>
        <v>Walkways</v>
      </c>
      <c r="CY7" s="1" t="s">
        <v>55</v>
      </c>
      <c r="CZ7" s="1" t="s">
        <v>72</v>
      </c>
      <c r="DB7" s="1" t="s">
        <v>70</v>
      </c>
      <c r="DC7" s="1" t="str">
        <f t="shared" ref="DC7:DX7" si="4">BE7</f>
        <v>Clearing/Grubbing</v>
      </c>
      <c r="DD7" s="1" t="str">
        <f t="shared" si="4"/>
        <v>Cutting/Embankments</v>
      </c>
      <c r="DE7" s="1" t="str">
        <f t="shared" si="4"/>
        <v>Formation</v>
      </c>
      <c r="DF7" s="1" t="str">
        <f t="shared" si="4"/>
        <v>Access Roads</v>
      </c>
      <c r="DG7" s="1" t="str">
        <f t="shared" si="4"/>
        <v>Bridges</v>
      </c>
      <c r="DH7" s="1" t="str">
        <f t="shared" si="4"/>
        <v>Tunnels</v>
      </c>
      <c r="DI7" s="1" t="str">
        <f t="shared" si="4"/>
        <v>Culverts</v>
      </c>
      <c r="DJ7" s="1" t="str">
        <f t="shared" si="4"/>
        <v>Rail</v>
      </c>
      <c r="DK7" s="1" t="str">
        <f t="shared" si="4"/>
        <v>Ballast</v>
      </c>
      <c r="DL7" s="1" t="str">
        <f t="shared" si="4"/>
        <v>Sleepers</v>
      </c>
      <c r="DM7" s="1" t="str">
        <f t="shared" si="4"/>
        <v>Turnouts</v>
      </c>
      <c r="DN7" s="1" t="str">
        <f t="shared" si="4"/>
        <v>Fibre Optic</v>
      </c>
      <c r="DO7" s="1" t="str">
        <f t="shared" si="4"/>
        <v>Signalling and Control Systems</v>
      </c>
      <c r="DP7" s="1" t="str">
        <f t="shared" si="4"/>
        <v>Control Centre Assets</v>
      </c>
      <c r="DQ7" s="1" t="str">
        <f t="shared" si="4"/>
        <v>Communication</v>
      </c>
      <c r="DR7" s="1" t="str">
        <f t="shared" si="4"/>
        <v>Radio Masts</v>
      </c>
      <c r="DS7" s="1" t="str">
        <f t="shared" si="4"/>
        <v>Buildings</v>
      </c>
      <c r="DT7" s="1" t="str">
        <f t="shared" si="4"/>
        <v>Pedestrian Crossings</v>
      </c>
      <c r="DU7" s="1" t="str">
        <f t="shared" si="4"/>
        <v>Plant and Equipment</v>
      </c>
      <c r="DV7" s="1" t="str">
        <f t="shared" si="4"/>
        <v>Signage</v>
      </c>
      <c r="DW7" s="1" t="str">
        <f t="shared" si="4"/>
        <v>Walkways</v>
      </c>
      <c r="DX7" s="1" t="str">
        <f t="shared" si="4"/>
        <v>Check</v>
      </c>
    </row>
    <row r="8" spans="1:128" ht="5.0999999999999996" customHeight="1" x14ac:dyDescent="0.35"/>
    <row r="9" spans="1:128" x14ac:dyDescent="0.35">
      <c r="I9" s="264">
        <v>0</v>
      </c>
      <c r="J9" s="264">
        <v>0</v>
      </c>
      <c r="K9" s="264">
        <v>0</v>
      </c>
      <c r="L9" s="264">
        <v>0.39352613195868985</v>
      </c>
      <c r="M9" s="264">
        <v>0.6601183431952663</v>
      </c>
      <c r="N9" s="264">
        <v>0.57683059644780188</v>
      </c>
      <c r="O9" s="264">
        <v>0.86971679539603164</v>
      </c>
      <c r="P9" s="264">
        <v>0.47049010984003514</v>
      </c>
      <c r="Q9" s="264">
        <v>0.74275602388062056</v>
      </c>
      <c r="R9" s="264">
        <v>0.6941588745920716</v>
      </c>
      <c r="S9" s="264">
        <v>0.43561878536373366</v>
      </c>
      <c r="T9" s="10">
        <f>U9</f>
        <v>0.65862485242536684</v>
      </c>
      <c r="U9" s="264">
        <v>0.65862485242536684</v>
      </c>
      <c r="V9" s="264">
        <v>0.25333333333333363</v>
      </c>
      <c r="W9" s="10">
        <v>0.65862485242536684</v>
      </c>
      <c r="X9" s="10">
        <v>0.65862485242536684</v>
      </c>
      <c r="Y9" s="10">
        <v>0.69000000000000283</v>
      </c>
      <c r="Z9" s="10">
        <v>0.413837423231387</v>
      </c>
      <c r="AA9" s="264">
        <v>0.72815091124041476</v>
      </c>
      <c r="AB9" s="264">
        <v>0.63294208427502507</v>
      </c>
      <c r="AC9" s="264">
        <v>0.37939071700080929</v>
      </c>
    </row>
    <row r="10" spans="1:128" ht="5.0999999999999996" customHeight="1" x14ac:dyDescent="0.35"/>
    <row r="11" spans="1:128" ht="13.9" x14ac:dyDescent="0.4">
      <c r="A11" s="13"/>
      <c r="B11" s="13"/>
      <c r="C11" s="13"/>
      <c r="D11" s="13" t="s">
        <v>57</v>
      </c>
      <c r="E11" s="13"/>
      <c r="F11" s="63">
        <f>SUM(F13:F1048576)</f>
        <v>15506748155.485779</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63">
        <f t="shared" ref="AF11:BA11" si="5">SUM(AF13:AF1048576)</f>
        <v>7724375007.1357937</v>
      </c>
      <c r="AG11" s="63">
        <f t="shared" si="5"/>
        <v>1700530.5150916413</v>
      </c>
      <c r="AH11" s="63">
        <f t="shared" si="5"/>
        <v>4291918.1828960143</v>
      </c>
      <c r="AI11" s="63">
        <f t="shared" si="5"/>
        <v>862769963.49340332</v>
      </c>
      <c r="AJ11" s="63">
        <f t="shared" si="5"/>
        <v>0</v>
      </c>
      <c r="AK11" s="63">
        <f t="shared" si="5"/>
        <v>220363586.17996868</v>
      </c>
      <c r="AL11" s="63">
        <f t="shared" si="5"/>
        <v>20929734.347593129</v>
      </c>
      <c r="AM11" s="63">
        <f t="shared" si="5"/>
        <v>34218130.8217149</v>
      </c>
      <c r="AN11" s="63">
        <f t="shared" si="5"/>
        <v>3000882023.9748116</v>
      </c>
      <c r="AO11" s="63">
        <f t="shared" si="5"/>
        <v>879922234.41742945</v>
      </c>
      <c r="AP11" s="63">
        <f t="shared" si="5"/>
        <v>978435603.46395755</v>
      </c>
      <c r="AQ11" s="63">
        <f t="shared" si="5"/>
        <v>377151169.85599142</v>
      </c>
      <c r="AR11" s="63">
        <f t="shared" si="5"/>
        <v>586249703.13149095</v>
      </c>
      <c r="AS11" s="63">
        <f t="shared" si="5"/>
        <v>450643861.10860163</v>
      </c>
      <c r="AT11" s="63">
        <f t="shared" si="5"/>
        <v>53528432.740117922</v>
      </c>
      <c r="AU11" s="63">
        <f t="shared" si="5"/>
        <v>19633865.129991028</v>
      </c>
      <c r="AV11" s="63">
        <f t="shared" si="5"/>
        <v>55493080.552056305</v>
      </c>
      <c r="AW11" s="63">
        <f t="shared" si="5"/>
        <v>81835949.231801569</v>
      </c>
      <c r="AX11" s="63">
        <f t="shared" si="5"/>
        <v>18501814.365942761</v>
      </c>
      <c r="AY11" s="63">
        <f t="shared" si="5"/>
        <v>34933448.52832596</v>
      </c>
      <c r="AZ11" s="63">
        <f t="shared" si="5"/>
        <v>4383133.6065025376</v>
      </c>
      <c r="BA11" s="63">
        <f t="shared" si="5"/>
        <v>38506823.488110408</v>
      </c>
      <c r="BB11" s="13"/>
      <c r="BC11" s="13"/>
      <c r="BD11" s="63">
        <f t="shared" ref="BD11:BY11" si="6">SUM(BD13:BD1048576)</f>
        <v>16871879388.472244</v>
      </c>
      <c r="BE11" s="63">
        <f t="shared" si="6"/>
        <v>2908977.7995535037</v>
      </c>
      <c r="BF11" s="63">
        <f t="shared" si="6"/>
        <v>7341882.1954345815</v>
      </c>
      <c r="BG11" s="63">
        <f t="shared" si="6"/>
        <v>1794077842.4234681</v>
      </c>
      <c r="BH11" s="63">
        <f t="shared" si="6"/>
        <v>0</v>
      </c>
      <c r="BI11" s="63">
        <f t="shared" si="6"/>
        <v>504845251.12602371</v>
      </c>
      <c r="BJ11" s="63">
        <f t="shared" si="6"/>
        <v>55812152.756214894</v>
      </c>
      <c r="BK11" s="63">
        <f t="shared" si="6"/>
        <v>74402140.82545945</v>
      </c>
      <c r="BL11" s="63">
        <f t="shared" si="6"/>
        <v>6567360898.9564333</v>
      </c>
      <c r="BM11" s="63">
        <f t="shared" si="6"/>
        <v>1929951008.7850392</v>
      </c>
      <c r="BN11" s="63">
        <f t="shared" si="6"/>
        <v>2141678414.3187263</v>
      </c>
      <c r="BO11" s="63">
        <f t="shared" si="6"/>
        <v>815685497.46245623</v>
      </c>
      <c r="BP11" s="63">
        <f t="shared" si="6"/>
        <v>1294628208.0119269</v>
      </c>
      <c r="BQ11" s="63">
        <f t="shared" si="6"/>
        <v>1006673993.1762989</v>
      </c>
      <c r="BR11" s="63">
        <f t="shared" si="6"/>
        <v>119574870.05903627</v>
      </c>
      <c r="BS11" s="63">
        <f t="shared" si="6"/>
        <v>43549073.703233376</v>
      </c>
      <c r="BT11" s="63">
        <f t="shared" si="6"/>
        <v>122365550.7258449</v>
      </c>
      <c r="BU11" s="63">
        <f t="shared" si="6"/>
        <v>180453146.54190028</v>
      </c>
      <c r="BV11" s="63">
        <f t="shared" si="6"/>
        <v>41878896.289430074</v>
      </c>
      <c r="BW11" s="63">
        <f t="shared" si="6"/>
        <v>77030336.492342517</v>
      </c>
      <c r="BX11" s="63">
        <f t="shared" si="6"/>
        <v>9697681.443073459</v>
      </c>
      <c r="BY11" s="63">
        <f t="shared" si="6"/>
        <v>81963565.380339131</v>
      </c>
      <c r="BZ11" s="13"/>
      <c r="CA11" s="13"/>
      <c r="CB11" s="13"/>
      <c r="CC11" s="111">
        <f t="shared" ref="CC11:CY11" si="7">SUM(CC13:CC1048576)</f>
        <v>16871879388.472244</v>
      </c>
      <c r="CD11" s="111">
        <f t="shared" si="7"/>
        <v>0</v>
      </c>
      <c r="CE11" s="111">
        <f t="shared" si="7"/>
        <v>0</v>
      </c>
      <c r="CF11" s="111">
        <f t="shared" si="7"/>
        <v>0</v>
      </c>
      <c r="CG11" s="111">
        <f t="shared" si="7"/>
        <v>0</v>
      </c>
      <c r="CH11" s="111">
        <f t="shared" si="7"/>
        <v>333257610.74330908</v>
      </c>
      <c r="CI11" s="111">
        <f t="shared" si="7"/>
        <v>32194157.363403261</v>
      </c>
      <c r="CJ11" s="111">
        <f t="shared" si="7"/>
        <v>64708791.489322849</v>
      </c>
      <c r="CK11" s="111">
        <f t="shared" si="7"/>
        <v>3089878350.7091627</v>
      </c>
      <c r="CL11" s="111">
        <f t="shared" si="7"/>
        <v>1433482737.5695693</v>
      </c>
      <c r="CM11" s="111">
        <f t="shared" si="7"/>
        <v>1486665077.8216209</v>
      </c>
      <c r="CN11" s="111">
        <f t="shared" si="7"/>
        <v>355327925.64340782</v>
      </c>
      <c r="CO11" s="111">
        <f t="shared" si="7"/>
        <v>852674312.44757283</v>
      </c>
      <c r="CP11" s="111">
        <f t="shared" si="7"/>
        <v>663020510.19619405</v>
      </c>
      <c r="CQ11" s="111">
        <f t="shared" si="7"/>
        <v>30292300.414955888</v>
      </c>
      <c r="CR11" s="111">
        <f t="shared" si="7"/>
        <v>28682502.241053503</v>
      </c>
      <c r="CS11" s="111">
        <f t="shared" si="7"/>
        <v>80592992.788758337</v>
      </c>
      <c r="CT11" s="111">
        <f t="shared" si="7"/>
        <v>124512671.11391169</v>
      </c>
      <c r="CU11" s="111">
        <f t="shared" si="7"/>
        <v>17331054.528192233</v>
      </c>
      <c r="CV11" s="111">
        <f t="shared" si="7"/>
        <v>56089709.710054964</v>
      </c>
      <c r="CW11" s="111">
        <f t="shared" si="7"/>
        <v>6138070.7052141521</v>
      </c>
      <c r="CX11" s="111">
        <f t="shared" si="7"/>
        <v>31096215.837589581</v>
      </c>
      <c r="CY11" s="111">
        <f t="shared" si="7"/>
        <v>8685944991.323288</v>
      </c>
      <c r="CZ11" s="13"/>
      <c r="DA11" s="13"/>
      <c r="DB11" s="111">
        <f t="shared" ref="DB11:DW11" si="8">SUM(DB13:DB1048576)</f>
        <v>461559390.01314443</v>
      </c>
      <c r="DC11" s="111">
        <f t="shared" si="8"/>
        <v>0</v>
      </c>
      <c r="DD11" s="111">
        <f t="shared" si="8"/>
        <v>0</v>
      </c>
      <c r="DE11" s="111">
        <f t="shared" si="8"/>
        <v>0</v>
      </c>
      <c r="DF11" s="111">
        <f t="shared" si="8"/>
        <v>0</v>
      </c>
      <c r="DG11" s="111">
        <f t="shared" si="8"/>
        <v>20251253.381206427</v>
      </c>
      <c r="DH11" s="111">
        <f t="shared" si="8"/>
        <v>6379782.0041974671</v>
      </c>
      <c r="DI11" s="111">
        <f t="shared" si="8"/>
        <v>2678156.8860773854</v>
      </c>
      <c r="DJ11" s="111">
        <f t="shared" si="8"/>
        <v>157476944.62216488</v>
      </c>
      <c r="DK11" s="111">
        <f t="shared" si="8"/>
        <v>75501381.977739796</v>
      </c>
      <c r="DL11" s="111">
        <f t="shared" si="8"/>
        <v>75268591.454718083</v>
      </c>
      <c r="DM11" s="111">
        <f t="shared" si="8"/>
        <v>20595894.018477615</v>
      </c>
      <c r="DN11" s="111">
        <f t="shared" si="8"/>
        <v>44053255.403008446</v>
      </c>
      <c r="DO11" s="111">
        <f t="shared" si="8"/>
        <v>38435857.229490273</v>
      </c>
      <c r="DP11" s="111">
        <f t="shared" si="8"/>
        <v>1756070.1607217896</v>
      </c>
      <c r="DQ11" s="111">
        <f t="shared" si="8"/>
        <v>1937597.7305893353</v>
      </c>
      <c r="DR11" s="111">
        <f t="shared" si="8"/>
        <v>4440478.9425176149</v>
      </c>
      <c r="DS11" s="111">
        <f t="shared" si="8"/>
        <v>6860346.9734290279</v>
      </c>
      <c r="DT11" s="111">
        <f t="shared" si="8"/>
        <v>1542956.4917534017</v>
      </c>
      <c r="DU11" s="111">
        <f t="shared" si="8"/>
        <v>3090407.3200538345</v>
      </c>
      <c r="DV11" s="111">
        <f t="shared" si="8"/>
        <v>322272.07512699487</v>
      </c>
      <c r="DW11" s="111">
        <f t="shared" si="8"/>
        <v>968143.34187213588</v>
      </c>
      <c r="DX11" s="13"/>
    </row>
    <row r="12" spans="1:128" ht="5.0999999999999996" customHeight="1" x14ac:dyDescent="0.4">
      <c r="CC12" s="265"/>
    </row>
    <row r="13" spans="1:128" ht="15" customHeight="1" x14ac:dyDescent="0.4">
      <c r="A13" s="58">
        <f>'DORC build-up'!A13</f>
        <v>1</v>
      </c>
      <c r="B13" s="58" t="str">
        <f>'DORC build-up'!B13</f>
        <v>EGR</v>
      </c>
      <c r="C13" s="58">
        <f>'DORC build-up'!C13</f>
        <v>1</v>
      </c>
      <c r="D13" t="str">
        <f>IF('DORC build-up'!E13=0,"",'DORC build-up'!E13)</f>
        <v>SG track between Avon and Kalgoorlie</v>
      </c>
      <c r="E13" t="str">
        <f>IF('DORC build-up'!F13=0,"",'DORC build-up'!F13)</f>
        <v>Avon Yard to West Merredin</v>
      </c>
      <c r="F13" s="94">
        <f>'DORC build-up'!J13</f>
        <v>819754601.49992883</v>
      </c>
      <c r="G13" s="319">
        <f t="shared" ref="G13:G76" si="9">SUMPRODUCT(I13:AC13,$I$9:$AC$9)</f>
        <v>0.52156765178479536</v>
      </c>
      <c r="I13" s="70">
        <f>IF($F13=0,0,CRC!G13/$F13)</f>
        <v>0</v>
      </c>
      <c r="J13" s="70">
        <f>IF($F13=0,0,CRC!H13/$F13)</f>
        <v>0</v>
      </c>
      <c r="K13" s="70">
        <f>IF($F13=0,0,CRC!I13/$F13)</f>
        <v>0.12535448119148376</v>
      </c>
      <c r="L13" s="70">
        <f>IF($F13=0,0,CRC!J13/$F13)</f>
        <v>0</v>
      </c>
      <c r="M13" s="70">
        <f>IF($F13=0,0,CRC!K13/$F13)</f>
        <v>5.4204296572349106E-3</v>
      </c>
      <c r="N13" s="70">
        <f>IF($F13=0,0,CRC!L13/$F13)</f>
        <v>0</v>
      </c>
      <c r="O13" s="70">
        <f>IF($F13=0,0,CRC!M13/$F13)</f>
        <v>4.241025040373725E-3</v>
      </c>
      <c r="P13" s="70">
        <f>IF($F13=0,0,CRC!N13/$F13)</f>
        <v>0.25914249576514842</v>
      </c>
      <c r="Q13" s="70">
        <f>IF($F13=0,0,CRC!O13/$F13)</f>
        <v>7.4145241141275423E-2</v>
      </c>
      <c r="R13" s="70">
        <f>IF($F13=0,0,CRC!P13/$F13)</f>
        <v>9.3266239220532926E-2</v>
      </c>
      <c r="S13" s="70">
        <f>IF($F13=0,0,CRC!Q13/$F13)</f>
        <v>2.6666055713505984E-2</v>
      </c>
      <c r="T13" s="70">
        <f>IF($F13=0,0,CRC!R13/$F13)</f>
        <v>0.19926259682732586</v>
      </c>
      <c r="U13" s="116">
        <f>IF($F13=0,0,CRC!S13/$F13)</f>
        <v>0.16514038034541209</v>
      </c>
      <c r="V13" s="116">
        <f>IF($F13=0,0,CRC!T13/$F13)</f>
        <v>1.9615724311102031E-2</v>
      </c>
      <c r="W13" s="70">
        <f>IF($F13=0,0,CRC!U13/$F13)</f>
        <v>1.7393814696386597E-3</v>
      </c>
      <c r="X13" s="70">
        <f>IF($F13=0,0,CRC!V13/$F13)</f>
        <v>4.974215295824003E-3</v>
      </c>
      <c r="Y13" s="70">
        <f>IF($F13=0,0,CRC!W13/$F13)</f>
        <v>7.3355024872919956E-3</v>
      </c>
      <c r="Z13" s="70">
        <f>IF($F13=0,0,CRC!X13/$F13)</f>
        <v>1.1182237703884115E-3</v>
      </c>
      <c r="AA13" s="70">
        <f>IF($F13=0,0,CRC!Y13/$F13)</f>
        <v>3.1313182161958864E-3</v>
      </c>
      <c r="AB13" s="70">
        <f>IF($F13=0,0,CRC!Z13/$F13)</f>
        <v>6.4355448611964363E-4</v>
      </c>
      <c r="AC13" s="70">
        <f>IF($F13=0,0,CRC!AA13/$F13)</f>
        <v>8.8031350611462549E-3</v>
      </c>
      <c r="AD13" s="55">
        <f>IF(F13=0,0,ROUND(1-SUM(I13:AC13),0))</f>
        <v>0</v>
      </c>
      <c r="AF13" s="94">
        <f>'DORC build-up'!V13</f>
        <v>526011141.5298239</v>
      </c>
      <c r="AG13" s="64">
        <f>$AF13*I13</f>
        <v>0</v>
      </c>
      <c r="AH13" s="64">
        <f t="shared" ref="AH13:BA13" si="10">$AF13*J13</f>
        <v>0</v>
      </c>
      <c r="AI13" s="64">
        <f t="shared" si="10"/>
        <v>65937853.747411214</v>
      </c>
      <c r="AJ13" s="64">
        <f t="shared" si="10"/>
        <v>0</v>
      </c>
      <c r="AK13" s="64">
        <f t="shared" si="10"/>
        <v>2851206.3915842474</v>
      </c>
      <c r="AL13" s="64">
        <f t="shared" si="10"/>
        <v>0</v>
      </c>
      <c r="AM13" s="64">
        <f t="shared" si="10"/>
        <v>2230826.4227435505</v>
      </c>
      <c r="AN13" s="64">
        <f t="shared" si="10"/>
        <v>136311840.01631328</v>
      </c>
      <c r="AO13" s="64">
        <f t="shared" si="10"/>
        <v>39001222.931726351</v>
      </c>
      <c r="AP13" s="64">
        <f t="shared" si="10"/>
        <v>49059080.958586156</v>
      </c>
      <c r="AQ13" s="64">
        <f t="shared" si="10"/>
        <v>14026642.405959165</v>
      </c>
      <c r="AR13" s="64">
        <f t="shared" si="10"/>
        <v>104814346.02133875</v>
      </c>
      <c r="AS13" s="64">
        <f t="shared" si="10"/>
        <v>86865679.978159502</v>
      </c>
      <c r="AT13" s="64">
        <f t="shared" si="10"/>
        <v>10318089.536817098</v>
      </c>
      <c r="AU13" s="64">
        <f t="shared" si="10"/>
        <v>914934.03240045416</v>
      </c>
      <c r="AV13" s="64">
        <f t="shared" si="10"/>
        <v>2616492.6659714943</v>
      </c>
      <c r="AW13" s="64">
        <f t="shared" si="10"/>
        <v>3858556.0370353251</v>
      </c>
      <c r="AX13" s="64">
        <f t="shared" si="10"/>
        <v>588198.16194779205</v>
      </c>
      <c r="AY13" s="64">
        <f t="shared" si="10"/>
        <v>1647108.2693943302</v>
      </c>
      <c r="AZ13" s="64">
        <f t="shared" si="10"/>
        <v>338516.82988043298</v>
      </c>
      <c r="BA13" s="64">
        <f t="shared" si="10"/>
        <v>4630547.1225547576</v>
      </c>
      <c r="BB13" s="55">
        <f>ROUND(SUM(-AF13,AG13:BA13),0)</f>
        <v>0</v>
      </c>
      <c r="BD13" s="94">
        <f>'DORC build-up'!P13</f>
        <v>1099447275.0266831</v>
      </c>
      <c r="BE13" s="64">
        <f>$BD13*I13</f>
        <v>0</v>
      </c>
      <c r="BF13" s="64">
        <f t="shared" ref="BF13:BY25" si="11">$BD13*J13</f>
        <v>0</v>
      </c>
      <c r="BG13" s="64">
        <f t="shared" si="11"/>
        <v>137820642.75836042</v>
      </c>
      <c r="BH13" s="64">
        <f t="shared" si="11"/>
        <v>0</v>
      </c>
      <c r="BI13" s="64">
        <f t="shared" si="11"/>
        <v>5959476.6161207408</v>
      </c>
      <c r="BJ13" s="64">
        <f t="shared" si="11"/>
        <v>0</v>
      </c>
      <c r="BK13" s="64">
        <f t="shared" si="11"/>
        <v>4662783.4239588203</v>
      </c>
      <c r="BL13" s="64">
        <f t="shared" si="11"/>
        <v>284913510.81260622</v>
      </c>
      <c r="BM13" s="64">
        <f t="shared" si="11"/>
        <v>81518783.32897158</v>
      </c>
      <c r="BN13" s="64">
        <f t="shared" si="11"/>
        <v>102541312.56300168</v>
      </c>
      <c r="BO13" s="64">
        <f t="shared" si="11"/>
        <v>29317922.289923869</v>
      </c>
      <c r="BP13" s="64">
        <f t="shared" si="11"/>
        <v>219078719.096544</v>
      </c>
      <c r="BQ13" s="64">
        <f t="shared" si="11"/>
        <v>181563141.16763332</v>
      </c>
      <c r="BR13" s="64">
        <f t="shared" si="11"/>
        <v>21566454.641515788</v>
      </c>
      <c r="BS13" s="64">
        <f t="shared" si="11"/>
        <v>1912358.2170261317</v>
      </c>
      <c r="BT13" s="64">
        <f t="shared" si="11"/>
        <v>5468887.4523897469</v>
      </c>
      <c r="BU13" s="64">
        <f t="shared" si="11"/>
        <v>8064998.2206046404</v>
      </c>
      <c r="BV13" s="64">
        <f t="shared" si="11"/>
        <v>1229428.0772236024</v>
      </c>
      <c r="BW13" s="64">
        <f t="shared" si="11"/>
        <v>3442719.2800379815</v>
      </c>
      <c r="BX13" s="64">
        <f t="shared" si="11"/>
        <v>707554.22609543952</v>
      </c>
      <c r="BY13" s="64">
        <f t="shared" si="11"/>
        <v>9678582.8546691034</v>
      </c>
      <c r="BZ13" s="55">
        <f>ROUND(SUM(-BD13,BE13:BY13),0)</f>
        <v>0</v>
      </c>
      <c r="CC13" s="94">
        <f>BD13</f>
        <v>1099447275.0266831</v>
      </c>
      <c r="CD13" s="64">
        <f>($CC13*I13)*I$9</f>
        <v>0</v>
      </c>
      <c r="CE13" s="64">
        <f t="shared" ref="CE13:CX25" si="12">($CC13*J13)*J$9</f>
        <v>0</v>
      </c>
      <c r="CF13" s="64">
        <f t="shared" si="12"/>
        <v>0</v>
      </c>
      <c r="CG13" s="64">
        <f t="shared" si="12"/>
        <v>0</v>
      </c>
      <c r="CH13" s="64">
        <f t="shared" si="12"/>
        <v>3933959.8301445553</v>
      </c>
      <c r="CI13" s="64">
        <f t="shared" si="12"/>
        <v>0</v>
      </c>
      <c r="CJ13" s="64">
        <f t="shared" si="12"/>
        <v>4055301.0571112013</v>
      </c>
      <c r="CK13" s="64">
        <f t="shared" si="12"/>
        <v>134048988.99713314</v>
      </c>
      <c r="CL13" s="64">
        <f t="shared" si="12"/>
        <v>60548567.377012745</v>
      </c>
      <c r="CM13" s="64">
        <f t="shared" si="12"/>
        <v>71179962.127927095</v>
      </c>
      <c r="CN13" s="64">
        <f t="shared" si="12"/>
        <v>12771437.697324969</v>
      </c>
      <c r="CO13" s="64">
        <f t="shared" si="12"/>
        <v>144290689.03449968</v>
      </c>
      <c r="CP13" s="64">
        <f t="shared" si="12"/>
        <v>119581997.05741854</v>
      </c>
      <c r="CQ13" s="64">
        <f t="shared" si="12"/>
        <v>5463501.8425173396</v>
      </c>
      <c r="CR13" s="64">
        <f t="shared" si="12"/>
        <v>1259526.6484732737</v>
      </c>
      <c r="CS13" s="64">
        <f t="shared" si="12"/>
        <v>3601945.1912611374</v>
      </c>
      <c r="CT13" s="64">
        <f t="shared" si="12"/>
        <v>5564848.7722172244</v>
      </c>
      <c r="CU13" s="64">
        <f t="shared" si="12"/>
        <v>508783.34752653429</v>
      </c>
      <c r="CV13" s="64">
        <f t="shared" si="12"/>
        <v>2506819.1809046008</v>
      </c>
      <c r="CW13" s="64">
        <f t="shared" si="12"/>
        <v>447840.84660244983</v>
      </c>
      <c r="CX13" s="64">
        <f t="shared" si="12"/>
        <v>3671964.4887846508</v>
      </c>
      <c r="CY13" s="119">
        <f>'DORC build-up'!S13</f>
        <v>573436133.49685919</v>
      </c>
      <c r="CZ13" s="55">
        <f>ROUND(SUM(-CY13,CD13:CX13),0)</f>
        <v>0</v>
      </c>
      <c r="DB13" s="94">
        <f>'DORC build-up'!T13</f>
        <v>0</v>
      </c>
      <c r="DC13" s="64">
        <f t="shared" ref="DC13:DC76" si="13">IF($CC13=0,0,$DB13*(CD13/$CY13))</f>
        <v>0</v>
      </c>
      <c r="DD13" s="64">
        <f t="shared" ref="DD13:DD76" si="14">IF($CC13=0,0,$DB13*(CE13/$CY13))</f>
        <v>0</v>
      </c>
      <c r="DE13" s="64">
        <f t="shared" ref="DE13:DE76" si="15">IF($CC13=0,0,$DB13*(CF13/$CY13))</f>
        <v>0</v>
      </c>
      <c r="DF13" s="64">
        <f t="shared" ref="DF13:DF76" si="16">IF($CC13=0,0,$DB13*(CG13/$CY13))</f>
        <v>0</v>
      </c>
      <c r="DG13" s="64">
        <f t="shared" ref="DG13:DG76" si="17">IF($CC13=0,0,$DB13*(CH13/$CY13))</f>
        <v>0</v>
      </c>
      <c r="DH13" s="64">
        <f t="shared" ref="DH13:DH76" si="18">IF($CC13=0,0,$DB13*(CI13/$CY13))</f>
        <v>0</v>
      </c>
      <c r="DI13" s="64">
        <f t="shared" ref="DI13:DI76" si="19">IF($CC13=0,0,$DB13*(CJ13/$CY13))</f>
        <v>0</v>
      </c>
      <c r="DJ13" s="64">
        <f t="shared" ref="DJ13:DJ76" si="20">IF($CC13=0,0,$DB13*(CK13/$CY13))</f>
        <v>0</v>
      </c>
      <c r="DK13" s="64">
        <f t="shared" ref="DK13:DK76" si="21">IF($CC13=0,0,$DB13*(CL13/$CY13))</f>
        <v>0</v>
      </c>
      <c r="DL13" s="64">
        <f t="shared" ref="DL13:DL76" si="22">IF($CC13=0,0,$DB13*(CM13/$CY13))</f>
        <v>0</v>
      </c>
      <c r="DM13" s="64">
        <f t="shared" ref="DM13:DM76" si="23">IF($CC13=0,0,$DB13*(CN13/$CY13))</f>
        <v>0</v>
      </c>
      <c r="DN13" s="64">
        <f t="shared" ref="DN13:DN76" si="24">IF($CC13=0,0,$DB13*(CO13/$CY13))</f>
        <v>0</v>
      </c>
      <c r="DO13" s="64">
        <f t="shared" ref="DO13:DO76" si="25">IF($CC13=0,0,$DB13*(CP13/$CY13))</f>
        <v>0</v>
      </c>
      <c r="DP13" s="64">
        <f t="shared" ref="DP13:DP76" si="26">IF($CC13=0,0,$DB13*(CQ13/$CY13))</f>
        <v>0</v>
      </c>
      <c r="DQ13" s="64">
        <f t="shared" ref="DQ13:DQ76" si="27">IF($CC13=0,0,$DB13*(CR13/$CY13))</f>
        <v>0</v>
      </c>
      <c r="DR13" s="64">
        <f t="shared" ref="DR13:DR76" si="28">IF($CC13=0,0,$DB13*(CS13/$CY13))</f>
        <v>0</v>
      </c>
      <c r="DS13" s="64">
        <f t="shared" ref="DS13:DS76" si="29">IF($CC13=0,0,$DB13*(CT13/$CY13))</f>
        <v>0</v>
      </c>
      <c r="DT13" s="64">
        <f t="shared" ref="DT13:DT76" si="30">IF($CC13=0,0,$DB13*(CU13/$CY13))</f>
        <v>0</v>
      </c>
      <c r="DU13" s="64">
        <f t="shared" ref="DU13:DU76" si="31">IF($CC13=0,0,$DB13*(CV13/$CY13))</f>
        <v>0</v>
      </c>
      <c r="DV13" s="64">
        <f t="shared" ref="DV13:DV76" si="32">IF($CC13=0,0,$DB13*(CW13/$CY13))</f>
        <v>0</v>
      </c>
      <c r="DW13" s="64">
        <f t="shared" ref="DW13:DW76" si="33">IF($CC13=0,0,$DB13*(CX13/$CY13))</f>
        <v>0</v>
      </c>
      <c r="DX13" s="55">
        <f>ROUND(SUM(-DB13,DC13:DW13),0)</f>
        <v>0</v>
      </c>
    </row>
    <row r="14" spans="1:128" ht="15" customHeight="1" x14ac:dyDescent="0.4">
      <c r="A14" s="58">
        <f>'DORC build-up'!A14</f>
        <v>2</v>
      </c>
      <c r="B14" s="58" t="str">
        <f>'DORC build-up'!B14</f>
        <v>EGR</v>
      </c>
      <c r="C14" s="58">
        <f>'DORC build-up'!C14</f>
        <v>1</v>
      </c>
      <c r="D14" t="str">
        <f>IF('DORC build-up'!E14=0,"",'DORC build-up'!E14)</f>
        <v/>
      </c>
      <c r="E14" t="str">
        <f>IF('DORC build-up'!F14=0,"",'DORC build-up'!F14)</f>
        <v>West Merredin</v>
      </c>
      <c r="F14" s="94">
        <f>'DORC build-up'!J14</f>
        <v>27014759.403205682</v>
      </c>
      <c r="G14" s="319">
        <f t="shared" si="9"/>
        <v>0.47263263979304981</v>
      </c>
      <c r="I14" s="70">
        <f>IF($F14=0,0,CRC!G14/$F14)</f>
        <v>0</v>
      </c>
      <c r="J14" s="70">
        <f>IF($F14=0,0,CRC!H14/$F14)</f>
        <v>0</v>
      </c>
      <c r="K14" s="70">
        <f>IF($F14=0,0,CRC!I14/$F14)</f>
        <v>9.4279475748725625E-2</v>
      </c>
      <c r="L14" s="70">
        <f>IF($F14=0,0,CRC!J14/$F14)</f>
        <v>0</v>
      </c>
      <c r="M14" s="70">
        <f>IF($F14=0,0,CRC!K14/$F14)</f>
        <v>0</v>
      </c>
      <c r="N14" s="70">
        <f>IF($F14=0,0,CRC!L14/$F14)</f>
        <v>0</v>
      </c>
      <c r="O14" s="70">
        <f>IF($F14=0,0,CRC!M14/$F14)</f>
        <v>0</v>
      </c>
      <c r="P14" s="70">
        <f>IF($F14=0,0,CRC!N14/$F14)</f>
        <v>0.19490183687676885</v>
      </c>
      <c r="Q14" s="70">
        <f>IF($F14=0,0,CRC!O14/$F14)</f>
        <v>5.9250158410537733E-2</v>
      </c>
      <c r="R14" s="70">
        <f>IF($F14=0,0,CRC!P14/$F14)</f>
        <v>6.4754611618618285E-2</v>
      </c>
      <c r="S14" s="70">
        <f>IF($F14=0,0,CRC!Q14/$F14)</f>
        <v>0.42533468060931584</v>
      </c>
      <c r="T14" s="70">
        <f>IF($F14=0,0,CRC!R14/$F14)</f>
        <v>0.14986598792996531</v>
      </c>
      <c r="U14" s="116">
        <f>IF($F14=0,0,CRC!S14/$F14)</f>
        <v>0</v>
      </c>
      <c r="V14" s="116">
        <f>IF($F14=0,0,CRC!T14/$F14)</f>
        <v>0</v>
      </c>
      <c r="W14" s="70">
        <f>IF($F14=0,0,CRC!U14/$F14)</f>
        <v>0</v>
      </c>
      <c r="X14" s="70">
        <f>IF($F14=0,0,CRC!V14/$F14)</f>
        <v>3.741122023673132E-3</v>
      </c>
      <c r="Y14" s="70">
        <f>IF($F14=0,0,CRC!W14/$F14)</f>
        <v>5.5170530983965098E-3</v>
      </c>
      <c r="Z14" s="70">
        <f>IF($F14=0,0,CRC!X14/$F14)</f>
        <v>0</v>
      </c>
      <c r="AA14" s="70">
        <f>IF($F14=0,0,CRC!Y14/$F14)</f>
        <v>2.3550736839987757E-3</v>
      </c>
      <c r="AB14" s="70">
        <f>IF($F14=0,0,CRC!Z14/$F14)</f>
        <v>0</v>
      </c>
      <c r="AC14" s="70">
        <f>IF($F14=0,0,CRC!AA14/$F14)</f>
        <v>0</v>
      </c>
      <c r="AD14" s="55">
        <f t="shared" ref="AD14:AD77" si="34">IF(F14=0,0,ROUND(1-SUM(I14:AC14),0))</f>
        <v>0</v>
      </c>
      <c r="AF14" s="94">
        <f>'DORC build-up'!V14</f>
        <v>19183296.817072496</v>
      </c>
      <c r="AG14" s="64">
        <f t="shared" ref="AG14:AG77" si="35">$AF14*I14</f>
        <v>0</v>
      </c>
      <c r="AH14" s="64">
        <f t="shared" ref="AH14:AH77" si="36">$AF14*J14</f>
        <v>0</v>
      </c>
      <c r="AI14" s="64">
        <f t="shared" ref="AI14:AI77" si="37">$AF14*K14</f>
        <v>1808591.1670457919</v>
      </c>
      <c r="AJ14" s="64">
        <f t="shared" ref="AJ14:AJ77" si="38">$AF14*L14</f>
        <v>0</v>
      </c>
      <c r="AK14" s="64">
        <f t="shared" ref="AK14:AK77" si="39">$AF14*M14</f>
        <v>0</v>
      </c>
      <c r="AL14" s="64">
        <f t="shared" ref="AL14:AL77" si="40">$AF14*N14</f>
        <v>0</v>
      </c>
      <c r="AM14" s="64">
        <f t="shared" ref="AM14:AM77" si="41">$AF14*O14</f>
        <v>0</v>
      </c>
      <c r="AN14" s="64">
        <f t="shared" ref="AN14:AN77" si="42">$AF14*P14</f>
        <v>3738859.7869997025</v>
      </c>
      <c r="AO14" s="64">
        <f t="shared" ref="AO14:AO77" si="43">$AF14*Q14</f>
        <v>1136613.3752479097</v>
      </c>
      <c r="AP14" s="64">
        <f t="shared" ref="AP14:AP77" si="44">$AF14*R14</f>
        <v>1242206.9349542058</v>
      </c>
      <c r="AQ14" s="64">
        <f t="shared" ref="AQ14:AQ77" si="45">$AF14*S14</f>
        <v>8159321.424723235</v>
      </c>
      <c r="AR14" s="64">
        <f t="shared" ref="AR14:AR77" si="46">$AF14*T14</f>
        <v>2874923.7292443286</v>
      </c>
      <c r="AS14" s="64">
        <f t="shared" ref="AS14:AS77" si="47">$AF14*U14</f>
        <v>0</v>
      </c>
      <c r="AT14" s="64">
        <f t="shared" ref="AT14:AT77" si="48">$AF14*V14</f>
        <v>0</v>
      </c>
      <c r="AU14" s="64">
        <f t="shared" ref="AU14:AU77" si="49">$AF14*W14</f>
        <v>0</v>
      </c>
      <c r="AV14" s="64">
        <f t="shared" ref="AV14:AV77" si="50">$AF14*X14</f>
        <v>71767.054209008609</v>
      </c>
      <c r="AW14" s="64">
        <f t="shared" ref="AW14:AW77" si="51">$AF14*Y14</f>
        <v>105835.26714208971</v>
      </c>
      <c r="AX14" s="64">
        <f t="shared" ref="AX14:AX77" si="52">$AF14*Z14</f>
        <v>0</v>
      </c>
      <c r="AY14" s="64">
        <f t="shared" ref="AY14:AY77" si="53">$AF14*AA14</f>
        <v>45178.077506224909</v>
      </c>
      <c r="AZ14" s="64">
        <f t="shared" ref="AZ14:AZ77" si="54">$AF14*AB14</f>
        <v>0</v>
      </c>
      <c r="BA14" s="64">
        <f t="shared" ref="BA14:BA77" si="55">$AF14*AC14</f>
        <v>0</v>
      </c>
      <c r="BB14" s="55">
        <f t="shared" ref="BB14:BB77" si="56">ROUND(SUM(-AF14,AG14:BA14),0)</f>
        <v>0</v>
      </c>
      <c r="BD14" s="94">
        <f>'DORC build-up'!P14</f>
        <v>36375586.099118009</v>
      </c>
      <c r="BE14" s="64">
        <f t="shared" ref="BE14:BE77" si="57">$BD14*I14</f>
        <v>0</v>
      </c>
      <c r="BF14" s="64">
        <f t="shared" si="11"/>
        <v>0</v>
      </c>
      <c r="BG14" s="64">
        <f t="shared" si="11"/>
        <v>3429471.1874774774</v>
      </c>
      <c r="BH14" s="64">
        <f t="shared" si="11"/>
        <v>0</v>
      </c>
      <c r="BI14" s="64">
        <f t="shared" si="11"/>
        <v>0</v>
      </c>
      <c r="BJ14" s="64">
        <f t="shared" si="11"/>
        <v>0</v>
      </c>
      <c r="BK14" s="64">
        <f t="shared" si="11"/>
        <v>0</v>
      </c>
      <c r="BL14" s="64">
        <f t="shared" si="11"/>
        <v>7089668.548187159</v>
      </c>
      <c r="BM14" s="64">
        <f t="shared" si="11"/>
        <v>2155259.2386488966</v>
      </c>
      <c r="BN14" s="64">
        <f t="shared" si="11"/>
        <v>2355486.950247997</v>
      </c>
      <c r="BO14" s="64">
        <f t="shared" si="11"/>
        <v>15471798.295445027</v>
      </c>
      <c r="BP14" s="64">
        <f t="shared" si="11"/>
        <v>5451463.1472758334</v>
      </c>
      <c r="BQ14" s="64">
        <f t="shared" si="11"/>
        <v>0</v>
      </c>
      <c r="BR14" s="64">
        <f t="shared" si="11"/>
        <v>0</v>
      </c>
      <c r="BS14" s="64">
        <f t="shared" si="11"/>
        <v>0</v>
      </c>
      <c r="BT14" s="64">
        <f t="shared" si="11"/>
        <v>136085.50627942861</v>
      </c>
      <c r="BU14" s="64">
        <f t="shared" si="11"/>
        <v>200686.03999412802</v>
      </c>
      <c r="BV14" s="64">
        <f t="shared" si="11"/>
        <v>0</v>
      </c>
      <c r="BW14" s="64">
        <f t="shared" si="11"/>
        <v>85667.185562064507</v>
      </c>
      <c r="BX14" s="64">
        <f t="shared" si="11"/>
        <v>0</v>
      </c>
      <c r="BY14" s="64">
        <f t="shared" si="11"/>
        <v>0</v>
      </c>
      <c r="BZ14" s="55">
        <f t="shared" ref="BZ14:BZ77" si="58">ROUND(SUM(-BD14,BE14:BY14),0)</f>
        <v>0</v>
      </c>
      <c r="CC14" s="94">
        <f t="shared" ref="CC14:CC77" si="59">BD14</f>
        <v>36375586.099118009</v>
      </c>
      <c r="CD14" s="64">
        <f t="shared" ref="CD14:CD77" si="60">($CC14*I14)*I$9</f>
        <v>0</v>
      </c>
      <c r="CE14" s="64">
        <f t="shared" si="12"/>
        <v>0</v>
      </c>
      <c r="CF14" s="64">
        <f t="shared" si="12"/>
        <v>0</v>
      </c>
      <c r="CG14" s="64">
        <f t="shared" si="12"/>
        <v>0</v>
      </c>
      <c r="CH14" s="64">
        <f t="shared" si="12"/>
        <v>0</v>
      </c>
      <c r="CI14" s="64">
        <f t="shared" si="12"/>
        <v>0</v>
      </c>
      <c r="CJ14" s="64">
        <f t="shared" si="12"/>
        <v>0</v>
      </c>
      <c r="CK14" s="64">
        <f t="shared" si="12"/>
        <v>3335618.9339660187</v>
      </c>
      <c r="CL14" s="64">
        <f t="shared" si="12"/>
        <v>1600831.7825308279</v>
      </c>
      <c r="CM14" s="64">
        <f t="shared" si="12"/>
        <v>1635082.1705004605</v>
      </c>
      <c r="CN14" s="64">
        <f t="shared" si="12"/>
        <v>6739805.9808544479</v>
      </c>
      <c r="CO14" s="64">
        <f t="shared" si="12"/>
        <v>3590469.1108768717</v>
      </c>
      <c r="CP14" s="64">
        <f t="shared" si="12"/>
        <v>0</v>
      </c>
      <c r="CQ14" s="64">
        <f t="shared" si="12"/>
        <v>0</v>
      </c>
      <c r="CR14" s="64">
        <f t="shared" si="12"/>
        <v>0</v>
      </c>
      <c r="CS14" s="64">
        <f t="shared" si="12"/>
        <v>89629.296490519991</v>
      </c>
      <c r="CT14" s="64">
        <f t="shared" si="12"/>
        <v>138473.36759594889</v>
      </c>
      <c r="CU14" s="64">
        <f t="shared" si="12"/>
        <v>0</v>
      </c>
      <c r="CV14" s="64">
        <f t="shared" si="12"/>
        <v>62378.639230418972</v>
      </c>
      <c r="CW14" s="64">
        <f t="shared" si="12"/>
        <v>0</v>
      </c>
      <c r="CX14" s="64">
        <f t="shared" si="12"/>
        <v>0</v>
      </c>
      <c r="CY14" s="119">
        <f>'DORC build-up'!S14</f>
        <v>17192289.282045513</v>
      </c>
      <c r="CZ14" s="55">
        <f t="shared" ref="CZ14:CZ77" si="61">ROUND(SUM(-CY14,CD14:CX14),0)</f>
        <v>0</v>
      </c>
      <c r="DB14" s="94">
        <f>'DORC build-up'!T14</f>
        <v>0</v>
      </c>
      <c r="DC14" s="64">
        <f t="shared" si="13"/>
        <v>0</v>
      </c>
      <c r="DD14" s="64">
        <f t="shared" si="14"/>
        <v>0</v>
      </c>
      <c r="DE14" s="64">
        <f t="shared" si="15"/>
        <v>0</v>
      </c>
      <c r="DF14" s="64">
        <f t="shared" si="16"/>
        <v>0</v>
      </c>
      <c r="DG14" s="64">
        <f t="shared" si="17"/>
        <v>0</v>
      </c>
      <c r="DH14" s="64">
        <f t="shared" si="18"/>
        <v>0</v>
      </c>
      <c r="DI14" s="64">
        <f t="shared" si="19"/>
        <v>0</v>
      </c>
      <c r="DJ14" s="64">
        <f t="shared" si="20"/>
        <v>0</v>
      </c>
      <c r="DK14" s="64">
        <f t="shared" si="21"/>
        <v>0</v>
      </c>
      <c r="DL14" s="64">
        <f t="shared" si="22"/>
        <v>0</v>
      </c>
      <c r="DM14" s="64">
        <f t="shared" si="23"/>
        <v>0</v>
      </c>
      <c r="DN14" s="64">
        <f t="shared" si="24"/>
        <v>0</v>
      </c>
      <c r="DO14" s="64">
        <f t="shared" si="25"/>
        <v>0</v>
      </c>
      <c r="DP14" s="64">
        <f t="shared" si="26"/>
        <v>0</v>
      </c>
      <c r="DQ14" s="64">
        <f t="shared" si="27"/>
        <v>0</v>
      </c>
      <c r="DR14" s="64">
        <f t="shared" si="28"/>
        <v>0</v>
      </c>
      <c r="DS14" s="64">
        <f t="shared" si="29"/>
        <v>0</v>
      </c>
      <c r="DT14" s="64">
        <f t="shared" si="30"/>
        <v>0</v>
      </c>
      <c r="DU14" s="64">
        <f t="shared" si="31"/>
        <v>0</v>
      </c>
      <c r="DV14" s="64">
        <f t="shared" si="32"/>
        <v>0</v>
      </c>
      <c r="DW14" s="64">
        <f t="shared" si="33"/>
        <v>0</v>
      </c>
      <c r="DX14" s="55">
        <f t="shared" ref="DX14:DX77" si="62">ROUND(SUM(-DB14,DC14:DW14),0)</f>
        <v>0</v>
      </c>
    </row>
    <row r="15" spans="1:128" ht="13.9" x14ac:dyDescent="0.4">
      <c r="A15" s="58">
        <f>'DORC build-up'!A15</f>
        <v>3</v>
      </c>
      <c r="B15" s="58" t="str">
        <f>'DORC build-up'!B15</f>
        <v>EGR</v>
      </c>
      <c r="C15" s="58">
        <f>'DORC build-up'!C15</f>
        <v>1</v>
      </c>
      <c r="D15" t="str">
        <f>IF('DORC build-up'!E15=0,"",'DORC build-up'!E15)</f>
        <v/>
      </c>
      <c r="E15" t="str">
        <f>IF('DORC build-up'!F15=0,"",'DORC build-up'!F15)</f>
        <v>West Merredin to Merredin</v>
      </c>
      <c r="F15" s="94">
        <f>'DORC build-up'!J15</f>
        <v>14707606.151608771</v>
      </c>
      <c r="G15" s="319">
        <f t="shared" si="9"/>
        <v>0.51895180271032171</v>
      </c>
      <c r="I15" s="70">
        <f>IF($F15=0,0,CRC!G15/$F15)</f>
        <v>0</v>
      </c>
      <c r="J15" s="70">
        <f>IF($F15=0,0,CRC!H15/$F15)</f>
        <v>0</v>
      </c>
      <c r="K15" s="70">
        <f>IF($F15=0,0,CRC!I15/$F15)</f>
        <v>9.7158818356880033E-2</v>
      </c>
      <c r="L15" s="70">
        <f>IF($F15=0,0,CRC!J15/$F15)</f>
        <v>0</v>
      </c>
      <c r="M15" s="70">
        <f>IF($F15=0,0,CRC!K15/$F15)</f>
        <v>0</v>
      </c>
      <c r="N15" s="70">
        <f>IF($F15=0,0,CRC!L15/$F15)</f>
        <v>0</v>
      </c>
      <c r="O15" s="70">
        <f>IF($F15=0,0,CRC!M15/$F15)</f>
        <v>2.6676821738055795E-3</v>
      </c>
      <c r="P15" s="70">
        <f>IF($F15=0,0,CRC!N15/$F15)</f>
        <v>0.20085423700277849</v>
      </c>
      <c r="Q15" s="70">
        <f>IF($F15=0,0,CRC!O15/$F15)</f>
        <v>6.1059688048844638E-2</v>
      </c>
      <c r="R15" s="70">
        <f>IF($F15=0,0,CRC!P15/$F15)</f>
        <v>7.4409277776505633E-2</v>
      </c>
      <c r="S15" s="70">
        <f>IF($F15=0,0,CRC!Q15/$F15)</f>
        <v>7.6219490680159416E-2</v>
      </c>
      <c r="T15" s="70">
        <f>IF($F15=0,0,CRC!R15/$F15)</f>
        <v>0.15444297057791698</v>
      </c>
      <c r="U15" s="70">
        <f>IF($F15=0,0,CRC!S15/$F15)</f>
        <v>0.21684955198852254</v>
      </c>
      <c r="V15" s="70">
        <f>IF($F15=0,0,CRC!T15/$F15)</f>
        <v>2.5757849290983664E-2</v>
      </c>
      <c r="W15" s="70">
        <f>IF($F15=0,0,CRC!U15/$F15)</f>
        <v>0</v>
      </c>
      <c r="X15" s="70">
        <f>IF($F15=0,0,CRC!V15/$F15)</f>
        <v>3.8553777719101739E-3</v>
      </c>
      <c r="Y15" s="70">
        <f>IF($F15=0,0,CRC!W15/$F15)</f>
        <v>5.6855466748775806E-3</v>
      </c>
      <c r="Z15" s="70">
        <f>IF($F15=0,0,CRC!X15/$F15)</f>
        <v>7.818034632584317E-2</v>
      </c>
      <c r="AA15" s="70">
        <f>IF($F15=0,0,CRC!Y15/$F15)</f>
        <v>2.426998818815538E-3</v>
      </c>
      <c r="AB15" s="70">
        <f>IF($F15=0,0,CRC!Z15/$F15)</f>
        <v>4.3216451215650386E-4</v>
      </c>
      <c r="AC15" s="70">
        <f>IF($F15=0,0,CRC!AA15/$F15)</f>
        <v>0</v>
      </c>
      <c r="AD15" s="55">
        <f t="shared" si="34"/>
        <v>0</v>
      </c>
      <c r="AF15" s="94">
        <f>'DORC build-up'!V15</f>
        <v>9425077.7243015822</v>
      </c>
      <c r="AG15" s="64">
        <f t="shared" si="35"/>
        <v>0</v>
      </c>
      <c r="AH15" s="64">
        <f t="shared" si="36"/>
        <v>0</v>
      </c>
      <c r="AI15" s="64">
        <f t="shared" si="37"/>
        <v>915729.41461489361</v>
      </c>
      <c r="AJ15" s="64">
        <f t="shared" si="38"/>
        <v>0</v>
      </c>
      <c r="AK15" s="64">
        <f t="shared" si="39"/>
        <v>0</v>
      </c>
      <c r="AL15" s="64">
        <f t="shared" si="40"/>
        <v>0</v>
      </c>
      <c r="AM15" s="64">
        <f t="shared" si="41"/>
        <v>25143.111831851391</v>
      </c>
      <c r="AN15" s="64">
        <f t="shared" si="42"/>
        <v>1893066.7950064782</v>
      </c>
      <c r="AO15" s="64">
        <f t="shared" si="43"/>
        <v>575492.30568196916</v>
      </c>
      <c r="AP15" s="64">
        <f t="shared" si="44"/>
        <v>701313.22645271197</v>
      </c>
      <c r="AQ15" s="64">
        <f t="shared" si="45"/>
        <v>718374.62376718258</v>
      </c>
      <c r="AR15" s="64">
        <f t="shared" si="46"/>
        <v>1455637.00166889</v>
      </c>
      <c r="AS15" s="64">
        <f t="shared" si="47"/>
        <v>2043823.8819718016</v>
      </c>
      <c r="AT15" s="64">
        <f t="shared" si="48"/>
        <v>242769.73157836744</v>
      </c>
      <c r="AU15" s="64">
        <f t="shared" si="49"/>
        <v>0</v>
      </c>
      <c r="AV15" s="64">
        <f t="shared" si="50"/>
        <v>36337.235156798044</v>
      </c>
      <c r="AW15" s="64">
        <f t="shared" si="51"/>
        <v>53586.719315865615</v>
      </c>
      <c r="AX15" s="64">
        <f t="shared" si="52"/>
        <v>736855.84063388745</v>
      </c>
      <c r="AY15" s="64">
        <f t="shared" si="53"/>
        <v>22874.65250412458</v>
      </c>
      <c r="AZ15" s="64">
        <f t="shared" si="54"/>
        <v>4073.184116759925</v>
      </c>
      <c r="BA15" s="64">
        <f t="shared" si="55"/>
        <v>0</v>
      </c>
      <c r="BB15" s="55">
        <f t="shared" si="56"/>
        <v>0</v>
      </c>
      <c r="BD15" s="94">
        <f>'DORC build-up'!P15</f>
        <v>19592792.941340085</v>
      </c>
      <c r="BE15" s="64">
        <f t="shared" si="57"/>
        <v>0</v>
      </c>
      <c r="BF15" s="64">
        <f t="shared" si="11"/>
        <v>0</v>
      </c>
      <c r="BG15" s="64">
        <f t="shared" si="11"/>
        <v>1903612.6104916227</v>
      </c>
      <c r="BH15" s="64">
        <f t="shared" si="11"/>
        <v>0</v>
      </c>
      <c r="BI15" s="64">
        <f t="shared" si="11"/>
        <v>0</v>
      </c>
      <c r="BJ15" s="64">
        <f t="shared" si="11"/>
        <v>0</v>
      </c>
      <c r="BK15" s="64">
        <f t="shared" si="11"/>
        <v>52267.344464676731</v>
      </c>
      <c r="BL15" s="64">
        <f t="shared" si="11"/>
        <v>3935295.4769862872</v>
      </c>
      <c r="BM15" s="64">
        <f t="shared" si="11"/>
        <v>1196329.8250038307</v>
      </c>
      <c r="BN15" s="64">
        <f t="shared" si="11"/>
        <v>1457885.5723897333</v>
      </c>
      <c r="BO15" s="64">
        <f t="shared" si="11"/>
        <v>1493352.6989907639</v>
      </c>
      <c r="BP15" s="64">
        <f t="shared" si="11"/>
        <v>3025969.1437786063</v>
      </c>
      <c r="BQ15" s="64">
        <f t="shared" si="11"/>
        <v>4248688.3715334842</v>
      </c>
      <c r="BR15" s="64">
        <f t="shared" si="11"/>
        <v>504668.20777248644</v>
      </c>
      <c r="BS15" s="64">
        <f t="shared" si="11"/>
        <v>0</v>
      </c>
      <c r="BT15" s="64">
        <f t="shared" si="11"/>
        <v>75537.618395681115</v>
      </c>
      <c r="BU15" s="64">
        <f t="shared" si="11"/>
        <v>111395.73875920105</v>
      </c>
      <c r="BV15" s="64">
        <f t="shared" si="11"/>
        <v>1531771.3376445032</v>
      </c>
      <c r="BW15" s="64">
        <f t="shared" si="11"/>
        <v>47551.6853259298</v>
      </c>
      <c r="BX15" s="64">
        <f t="shared" si="11"/>
        <v>8467.3098032776306</v>
      </c>
      <c r="BY15" s="64">
        <f t="shared" si="11"/>
        <v>0</v>
      </c>
      <c r="BZ15" s="55">
        <f t="shared" si="58"/>
        <v>0</v>
      </c>
      <c r="CC15" s="94">
        <f t="shared" si="59"/>
        <v>19592792.941340085</v>
      </c>
      <c r="CD15" s="64">
        <f t="shared" si="60"/>
        <v>0</v>
      </c>
      <c r="CE15" s="64">
        <f t="shared" si="12"/>
        <v>0</v>
      </c>
      <c r="CF15" s="64">
        <f t="shared" si="12"/>
        <v>0</v>
      </c>
      <c r="CG15" s="64">
        <f t="shared" si="12"/>
        <v>0</v>
      </c>
      <c r="CH15" s="64">
        <f t="shared" si="12"/>
        <v>0</v>
      </c>
      <c r="CI15" s="64">
        <f t="shared" si="12"/>
        <v>0</v>
      </c>
      <c r="CJ15" s="64">
        <f t="shared" si="12"/>
        <v>45457.787331679159</v>
      </c>
      <c r="CK15" s="64">
        <f t="shared" si="12"/>
        <v>1851517.6012202718</v>
      </c>
      <c r="CL15" s="64">
        <f t="shared" si="12"/>
        <v>888581.18406964396</v>
      </c>
      <c r="CM15" s="64">
        <f t="shared" si="12"/>
        <v>1012004.2082140754</v>
      </c>
      <c r="CN15" s="64">
        <f t="shared" si="12"/>
        <v>650532.48885400989</v>
      </c>
      <c r="CO15" s="64">
        <f t="shared" si="12"/>
        <v>1992978.4807648982</v>
      </c>
      <c r="CP15" s="64">
        <f t="shared" si="12"/>
        <v>2798291.7517026132</v>
      </c>
      <c r="CQ15" s="64">
        <f t="shared" si="12"/>
        <v>127849.27930236339</v>
      </c>
      <c r="CR15" s="64">
        <f t="shared" si="12"/>
        <v>0</v>
      </c>
      <c r="CS15" s="64">
        <f t="shared" si="12"/>
        <v>49750.952768419149</v>
      </c>
      <c r="CT15" s="64">
        <f t="shared" si="12"/>
        <v>76863.059743849037</v>
      </c>
      <c r="CU15" s="64">
        <f t="shared" si="12"/>
        <v>633904.30335049611</v>
      </c>
      <c r="CV15" s="64">
        <f t="shared" si="12"/>
        <v>34624.803001093242</v>
      </c>
      <c r="CW15" s="64">
        <f t="shared" si="12"/>
        <v>5359.3167150888958</v>
      </c>
      <c r="CX15" s="64">
        <f t="shared" si="12"/>
        <v>0</v>
      </c>
      <c r="CY15" s="119">
        <f>'DORC build-up'!S15</f>
        <v>10167715.217038503</v>
      </c>
      <c r="CZ15" s="55">
        <f t="shared" si="61"/>
        <v>0</v>
      </c>
      <c r="DB15" s="94">
        <f>'DORC build-up'!T15</f>
        <v>0</v>
      </c>
      <c r="DC15" s="64">
        <f t="shared" si="13"/>
        <v>0</v>
      </c>
      <c r="DD15" s="64">
        <f t="shared" si="14"/>
        <v>0</v>
      </c>
      <c r="DE15" s="64">
        <f t="shared" si="15"/>
        <v>0</v>
      </c>
      <c r="DF15" s="64">
        <f t="shared" si="16"/>
        <v>0</v>
      </c>
      <c r="DG15" s="64">
        <f t="shared" si="17"/>
        <v>0</v>
      </c>
      <c r="DH15" s="64">
        <f t="shared" si="18"/>
        <v>0</v>
      </c>
      <c r="DI15" s="64">
        <f t="shared" si="19"/>
        <v>0</v>
      </c>
      <c r="DJ15" s="64">
        <f t="shared" si="20"/>
        <v>0</v>
      </c>
      <c r="DK15" s="64">
        <f t="shared" si="21"/>
        <v>0</v>
      </c>
      <c r="DL15" s="64">
        <f t="shared" si="22"/>
        <v>0</v>
      </c>
      <c r="DM15" s="64">
        <f t="shared" si="23"/>
        <v>0</v>
      </c>
      <c r="DN15" s="64">
        <f t="shared" si="24"/>
        <v>0</v>
      </c>
      <c r="DO15" s="64">
        <f t="shared" si="25"/>
        <v>0</v>
      </c>
      <c r="DP15" s="64">
        <f t="shared" si="26"/>
        <v>0</v>
      </c>
      <c r="DQ15" s="64">
        <f t="shared" si="27"/>
        <v>0</v>
      </c>
      <c r="DR15" s="64">
        <f t="shared" si="28"/>
        <v>0</v>
      </c>
      <c r="DS15" s="64">
        <f t="shared" si="29"/>
        <v>0</v>
      </c>
      <c r="DT15" s="64">
        <f t="shared" si="30"/>
        <v>0</v>
      </c>
      <c r="DU15" s="64">
        <f t="shared" si="31"/>
        <v>0</v>
      </c>
      <c r="DV15" s="64">
        <f t="shared" si="32"/>
        <v>0</v>
      </c>
      <c r="DW15" s="64">
        <f t="shared" si="33"/>
        <v>0</v>
      </c>
      <c r="DX15" s="55">
        <f t="shared" si="62"/>
        <v>0</v>
      </c>
    </row>
    <row r="16" spans="1:128" ht="13.9" x14ac:dyDescent="0.4">
      <c r="A16" s="58">
        <f>'DORC build-up'!A16</f>
        <v>4</v>
      </c>
      <c r="B16" s="58" t="str">
        <f>'DORC build-up'!B16</f>
        <v>EGR</v>
      </c>
      <c r="C16" s="58">
        <f>'DORC build-up'!C16</f>
        <v>1</v>
      </c>
      <c r="D16" t="str">
        <f>IF('DORC build-up'!E16=0,"",'DORC build-up'!E16)</f>
        <v/>
      </c>
      <c r="E16" t="str">
        <f>IF('DORC build-up'!F16=0,"",'DORC build-up'!F16)</f>
        <v>Merredin</v>
      </c>
      <c r="F16" s="94">
        <f>'DORC build-up'!J16</f>
        <v>13194168.537531758</v>
      </c>
      <c r="G16" s="319">
        <f t="shared" si="9"/>
        <v>0.496102099976722</v>
      </c>
      <c r="I16" s="70">
        <f>IF($F16=0,0,CRC!G16/$F16)</f>
        <v>0</v>
      </c>
      <c r="J16" s="70">
        <f>IF($F16=0,0,CRC!H16/$F16)</f>
        <v>0</v>
      </c>
      <c r="K16" s="70">
        <f>IF($F16=0,0,CRC!I16/$F16)</f>
        <v>2.9118262428370564E-2</v>
      </c>
      <c r="L16" s="70">
        <f>IF($F16=0,0,CRC!J16/$F16)</f>
        <v>0</v>
      </c>
      <c r="M16" s="70">
        <f>IF($F16=0,0,CRC!K16/$F16)</f>
        <v>0</v>
      </c>
      <c r="N16" s="70">
        <f>IF($F16=0,0,CRC!L16/$F16)</f>
        <v>0</v>
      </c>
      <c r="O16" s="70">
        <f>IF($F16=0,0,CRC!M16/$F16)</f>
        <v>0</v>
      </c>
      <c r="P16" s="70">
        <f>IF($F16=0,0,CRC!N16/$F16)</f>
        <v>0.32498060745949292</v>
      </c>
      <c r="Q16" s="70">
        <f>IF($F16=0,0,CRC!O16/$F16)</f>
        <v>9.8794104667685859E-2</v>
      </c>
      <c r="R16" s="70">
        <f>IF($F16=0,0,CRC!P16/$F16)</f>
        <v>0.10293176625808516</v>
      </c>
      <c r="S16" s="70">
        <f>IF($F16=0,0,CRC!Q16/$F16)</f>
        <v>0.4248112515810365</v>
      </c>
      <c r="T16" s="70">
        <f>IF($F16=0,0,CRC!R16/$F16)</f>
        <v>0</v>
      </c>
      <c r="U16" s="70">
        <f>IF($F16=0,0,CRC!S16/$F16)</f>
        <v>0</v>
      </c>
      <c r="V16" s="70">
        <f>IF($F16=0,0,CRC!T16/$F16)</f>
        <v>0</v>
      </c>
      <c r="W16" s="70">
        <f>IF($F16=0,0,CRC!U16/$F16)</f>
        <v>0</v>
      </c>
      <c r="X16" s="70">
        <f>IF($F16=0,0,CRC!V16/$F16)</f>
        <v>6.2379715210282728E-3</v>
      </c>
      <c r="Y16" s="70">
        <f>IF($F16=0,0,CRC!W16/$F16)</f>
        <v>9.1991707006681515E-3</v>
      </c>
      <c r="Z16" s="70">
        <f>IF($F16=0,0,CRC!X16/$F16)</f>
        <v>0</v>
      </c>
      <c r="AA16" s="70">
        <f>IF($F16=0,0,CRC!Y16/$F16)</f>
        <v>3.9268653836325839E-3</v>
      </c>
      <c r="AB16" s="70">
        <f>IF($F16=0,0,CRC!Z16/$F16)</f>
        <v>0</v>
      </c>
      <c r="AC16" s="70">
        <f>IF($F16=0,0,CRC!AA16/$F16)</f>
        <v>0</v>
      </c>
      <c r="AD16" s="55">
        <f t="shared" si="34"/>
        <v>0</v>
      </c>
      <c r="AF16" s="94">
        <f>'DORC build-up'!V16</f>
        <v>8610621.3313967716</v>
      </c>
      <c r="AG16" s="64">
        <f t="shared" si="35"/>
        <v>0</v>
      </c>
      <c r="AH16" s="64">
        <f t="shared" si="36"/>
        <v>0</v>
      </c>
      <c r="AI16" s="64">
        <f t="shared" si="37"/>
        <v>250726.33159893673</v>
      </c>
      <c r="AJ16" s="64">
        <f t="shared" si="38"/>
        <v>0</v>
      </c>
      <c r="AK16" s="64">
        <f t="shared" si="39"/>
        <v>0</v>
      </c>
      <c r="AL16" s="64">
        <f t="shared" si="40"/>
        <v>0</v>
      </c>
      <c r="AM16" s="64">
        <f t="shared" si="41"/>
        <v>0</v>
      </c>
      <c r="AN16" s="64">
        <f t="shared" si="42"/>
        <v>2798284.9508809904</v>
      </c>
      <c r="AO16" s="64">
        <f t="shared" si="43"/>
        <v>850678.62506782124</v>
      </c>
      <c r="AP16" s="64">
        <f t="shared" si="44"/>
        <v>886306.46222021454</v>
      </c>
      <c r="AQ16" s="64">
        <f t="shared" si="45"/>
        <v>3657888.8246810334</v>
      </c>
      <c r="AR16" s="64">
        <f t="shared" si="46"/>
        <v>0</v>
      </c>
      <c r="AS16" s="64">
        <f t="shared" si="47"/>
        <v>0</v>
      </c>
      <c r="AT16" s="64">
        <f t="shared" si="48"/>
        <v>0</v>
      </c>
      <c r="AU16" s="64">
        <f t="shared" si="49"/>
        <v>0</v>
      </c>
      <c r="AV16" s="64">
        <f t="shared" si="50"/>
        <v>53712.810643611607</v>
      </c>
      <c r="AW16" s="64">
        <f t="shared" si="51"/>
        <v>79210.575466333365</v>
      </c>
      <c r="AX16" s="64">
        <f t="shared" si="52"/>
        <v>0</v>
      </c>
      <c r="AY16" s="64">
        <f t="shared" si="53"/>
        <v>33812.750837830295</v>
      </c>
      <c r="AZ16" s="64">
        <f t="shared" si="54"/>
        <v>0</v>
      </c>
      <c r="BA16" s="64">
        <f t="shared" si="55"/>
        <v>0</v>
      </c>
      <c r="BB16" s="55">
        <f t="shared" si="56"/>
        <v>0</v>
      </c>
      <c r="BD16" s="94">
        <f>'DORC build-up'!P16</f>
        <v>17088027.81475969</v>
      </c>
      <c r="BE16" s="64">
        <f t="shared" si="57"/>
        <v>0</v>
      </c>
      <c r="BF16" s="64">
        <f t="shared" si="11"/>
        <v>0</v>
      </c>
      <c r="BG16" s="64">
        <f t="shared" si="11"/>
        <v>497573.67829346826</v>
      </c>
      <c r="BH16" s="64">
        <f t="shared" si="11"/>
        <v>0</v>
      </c>
      <c r="BI16" s="64">
        <f t="shared" si="11"/>
        <v>0</v>
      </c>
      <c r="BJ16" s="64">
        <f t="shared" si="11"/>
        <v>0</v>
      </c>
      <c r="BK16" s="64">
        <f t="shared" si="11"/>
        <v>0</v>
      </c>
      <c r="BL16" s="64">
        <f t="shared" si="11"/>
        <v>5553277.6595253153</v>
      </c>
      <c r="BM16" s="64">
        <f t="shared" si="11"/>
        <v>1688196.408495696</v>
      </c>
      <c r="BN16" s="64">
        <f t="shared" si="11"/>
        <v>1758900.8848405022</v>
      </c>
      <c r="BO16" s="64">
        <f t="shared" si="11"/>
        <v>7259186.4830396278</v>
      </c>
      <c r="BP16" s="64">
        <f t="shared" si="11"/>
        <v>0</v>
      </c>
      <c r="BQ16" s="64">
        <f t="shared" si="11"/>
        <v>0</v>
      </c>
      <c r="BR16" s="64">
        <f t="shared" si="11"/>
        <v>0</v>
      </c>
      <c r="BS16" s="64">
        <f t="shared" si="11"/>
        <v>0</v>
      </c>
      <c r="BT16" s="64">
        <f t="shared" si="11"/>
        <v>106594.63085900994</v>
      </c>
      <c r="BU16" s="64">
        <f t="shared" si="11"/>
        <v>157195.68480573976</v>
      </c>
      <c r="BV16" s="64">
        <f t="shared" si="11"/>
        <v>0</v>
      </c>
      <c r="BW16" s="64">
        <f t="shared" si="11"/>
        <v>67102.38490033058</v>
      </c>
      <c r="BX16" s="64">
        <f t="shared" si="11"/>
        <v>0</v>
      </c>
      <c r="BY16" s="64">
        <f t="shared" si="11"/>
        <v>0</v>
      </c>
      <c r="BZ16" s="55">
        <f t="shared" si="58"/>
        <v>0</v>
      </c>
      <c r="CC16" s="94">
        <f t="shared" si="59"/>
        <v>17088027.81475969</v>
      </c>
      <c r="CD16" s="64">
        <f t="shared" si="60"/>
        <v>0</v>
      </c>
      <c r="CE16" s="64">
        <f t="shared" si="12"/>
        <v>0</v>
      </c>
      <c r="CF16" s="64">
        <f t="shared" si="12"/>
        <v>0</v>
      </c>
      <c r="CG16" s="64">
        <f t="shared" si="12"/>
        <v>0</v>
      </c>
      <c r="CH16" s="64">
        <f t="shared" si="12"/>
        <v>0</v>
      </c>
      <c r="CI16" s="64">
        <f t="shared" si="12"/>
        <v>0</v>
      </c>
      <c r="CJ16" s="64">
        <f t="shared" si="12"/>
        <v>0</v>
      </c>
      <c r="CK16" s="64">
        <f t="shared" si="12"/>
        <v>2612762.216002279</v>
      </c>
      <c r="CL16" s="64">
        <f t="shared" si="12"/>
        <v>1253918.0519038071</v>
      </c>
      <c r="CM16" s="64">
        <f t="shared" si="12"/>
        <v>1220956.6587398818</v>
      </c>
      <c r="CN16" s="64">
        <f t="shared" si="12"/>
        <v>3162237.9984705565</v>
      </c>
      <c r="CO16" s="64">
        <f t="shared" si="12"/>
        <v>0</v>
      </c>
      <c r="CP16" s="64">
        <f t="shared" si="12"/>
        <v>0</v>
      </c>
      <c r="CQ16" s="64">
        <f t="shared" si="12"/>
        <v>0</v>
      </c>
      <c r="CR16" s="64">
        <f t="shared" si="12"/>
        <v>0</v>
      </c>
      <c r="CS16" s="64">
        <f t="shared" si="12"/>
        <v>70205.873018851868</v>
      </c>
      <c r="CT16" s="64">
        <f t="shared" si="12"/>
        <v>108465.02251596088</v>
      </c>
      <c r="CU16" s="64">
        <f t="shared" si="12"/>
        <v>0</v>
      </c>
      <c r="CV16" s="64">
        <f t="shared" si="12"/>
        <v>48860.662711580757</v>
      </c>
      <c r="CW16" s="64">
        <f t="shared" si="12"/>
        <v>0</v>
      </c>
      <c r="CX16" s="64">
        <f t="shared" si="12"/>
        <v>0</v>
      </c>
      <c r="CY16" s="119">
        <f>'DORC build-up'!S16</f>
        <v>8477406.4833629187</v>
      </c>
      <c r="CZ16" s="55">
        <f t="shared" si="61"/>
        <v>0</v>
      </c>
      <c r="DB16" s="94">
        <f>'DORC build-up'!T16</f>
        <v>0</v>
      </c>
      <c r="DC16" s="64">
        <f t="shared" si="13"/>
        <v>0</v>
      </c>
      <c r="DD16" s="64">
        <f t="shared" si="14"/>
        <v>0</v>
      </c>
      <c r="DE16" s="64">
        <f t="shared" si="15"/>
        <v>0</v>
      </c>
      <c r="DF16" s="64">
        <f t="shared" si="16"/>
        <v>0</v>
      </c>
      <c r="DG16" s="64">
        <f t="shared" si="17"/>
        <v>0</v>
      </c>
      <c r="DH16" s="64">
        <f t="shared" si="18"/>
        <v>0</v>
      </c>
      <c r="DI16" s="64">
        <f t="shared" si="19"/>
        <v>0</v>
      </c>
      <c r="DJ16" s="64">
        <f t="shared" si="20"/>
        <v>0</v>
      </c>
      <c r="DK16" s="64">
        <f t="shared" si="21"/>
        <v>0</v>
      </c>
      <c r="DL16" s="64">
        <f t="shared" si="22"/>
        <v>0</v>
      </c>
      <c r="DM16" s="64">
        <f t="shared" si="23"/>
        <v>0</v>
      </c>
      <c r="DN16" s="64">
        <f t="shared" si="24"/>
        <v>0</v>
      </c>
      <c r="DO16" s="64">
        <f t="shared" si="25"/>
        <v>0</v>
      </c>
      <c r="DP16" s="64">
        <f t="shared" si="26"/>
        <v>0</v>
      </c>
      <c r="DQ16" s="64">
        <f t="shared" si="27"/>
        <v>0</v>
      </c>
      <c r="DR16" s="64">
        <f t="shared" si="28"/>
        <v>0</v>
      </c>
      <c r="DS16" s="64">
        <f t="shared" si="29"/>
        <v>0</v>
      </c>
      <c r="DT16" s="64">
        <f t="shared" si="30"/>
        <v>0</v>
      </c>
      <c r="DU16" s="64">
        <f t="shared" si="31"/>
        <v>0</v>
      </c>
      <c r="DV16" s="64">
        <f t="shared" si="32"/>
        <v>0</v>
      </c>
      <c r="DW16" s="64">
        <f t="shared" si="33"/>
        <v>0</v>
      </c>
      <c r="DX16" s="55">
        <f t="shared" si="62"/>
        <v>0</v>
      </c>
    </row>
    <row r="17" spans="1:128" ht="13.9" x14ac:dyDescent="0.4">
      <c r="A17" s="58">
        <f>'DORC build-up'!A17</f>
        <v>5</v>
      </c>
      <c r="B17" s="58" t="str">
        <f>'DORC build-up'!B17</f>
        <v>EGR</v>
      </c>
      <c r="C17" s="58">
        <f>'DORC build-up'!C17</f>
        <v>1</v>
      </c>
      <c r="D17" t="str">
        <f>IF('DORC build-up'!E17=0,"",'DORC build-up'!E17)</f>
        <v/>
      </c>
      <c r="E17" t="str">
        <f>IF('DORC build-up'!F17=0,"",'DORC build-up'!F17)</f>
        <v>Merredin to Southern Cross</v>
      </c>
      <c r="F17" s="94">
        <f>'DORC build-up'!J17</f>
        <v>625577242.89105809</v>
      </c>
      <c r="G17" s="319">
        <f t="shared" si="9"/>
        <v>0.52009055304729335</v>
      </c>
      <c r="I17" s="70">
        <f>IF($F17=0,0,CRC!G17/$F17)</f>
        <v>0</v>
      </c>
      <c r="J17" s="70">
        <f>IF($F17=0,0,CRC!H17/$F17)</f>
        <v>0</v>
      </c>
      <c r="K17" s="70">
        <f>IF($F17=0,0,CRC!I17/$F17)</f>
        <v>0.12832474332366331</v>
      </c>
      <c r="L17" s="70">
        <f>IF($F17=0,0,CRC!J17/$F17)</f>
        <v>0</v>
      </c>
      <c r="M17" s="70">
        <f>IF($F17=0,0,CRC!K17/$F17)</f>
        <v>4.0273622813054404E-3</v>
      </c>
      <c r="N17" s="70">
        <f>IF($F17=0,0,CRC!L17/$F17)</f>
        <v>0</v>
      </c>
      <c r="O17" s="70">
        <f>IF($F17=0,0,CRC!M17/$F17)</f>
        <v>3.2442218387558918E-3</v>
      </c>
      <c r="P17" s="70">
        <f>IF($F17=0,0,CRC!N17/$F17)</f>
        <v>0.2652828517755087</v>
      </c>
      <c r="Q17" s="70">
        <f>IF($F17=0,0,CRC!O17/$F17)</f>
        <v>8.0645986939754652E-2</v>
      </c>
      <c r="R17" s="70">
        <f>IF($F17=0,0,CRC!P17/$F17)</f>
        <v>9.4958588597659335E-2</v>
      </c>
      <c r="S17" s="70">
        <f>IF($F17=0,0,CRC!Q17/$F17)</f>
        <v>2.1227774269136249E-2</v>
      </c>
      <c r="T17" s="70">
        <f>IF($F17=0,0,CRC!R17/$F17)</f>
        <v>0.20398410450770851</v>
      </c>
      <c r="U17" s="70">
        <f>IF($F17=0,0,CRC!S17/$F17)</f>
        <v>0.1515567071469654</v>
      </c>
      <c r="V17" s="70">
        <f>IF($F17=0,0,CRC!T17/$F17)</f>
        <v>1.8002226824687655E-2</v>
      </c>
      <c r="W17" s="70">
        <f>IF($F17=0,0,CRC!U17/$F17)</f>
        <v>1.2886128543601757E-3</v>
      </c>
      <c r="X17" s="70">
        <f>IF($F17=0,0,CRC!V17/$F17)</f>
        <v>4.7283589221084072E-3</v>
      </c>
      <c r="Y17" s="70">
        <f>IF($F17=0,0,CRC!W17/$F17)</f>
        <v>6.9729367490495393E-3</v>
      </c>
      <c r="Z17" s="70">
        <f>IF($F17=0,0,CRC!X17/$F17)</f>
        <v>2.013637141266054E-3</v>
      </c>
      <c r="AA17" s="70">
        <f>IF($F17=0,0,CRC!Y17/$F17)</f>
        <v>2.9765491730807184E-3</v>
      </c>
      <c r="AB17" s="70">
        <f>IF($F17=0,0,CRC!Z17/$F17)</f>
        <v>5.7523408674037561E-4</v>
      </c>
      <c r="AC17" s="70">
        <f>IF($F17=0,0,CRC!AA17/$F17)</f>
        <v>1.0190103568249731E-2</v>
      </c>
      <c r="AD17" s="55">
        <f t="shared" si="34"/>
        <v>0</v>
      </c>
      <c r="AF17" s="94">
        <f>'DORC build-up'!V17</f>
        <v>402911523.67953736</v>
      </c>
      <c r="AG17" s="64">
        <f t="shared" si="35"/>
        <v>0</v>
      </c>
      <c r="AH17" s="64">
        <f t="shared" si="36"/>
        <v>0</v>
      </c>
      <c r="AI17" s="64">
        <f t="shared" si="37"/>
        <v>51703517.858322725</v>
      </c>
      <c r="AJ17" s="64">
        <f t="shared" si="38"/>
        <v>0</v>
      </c>
      <c r="AK17" s="64">
        <f t="shared" si="39"/>
        <v>1622670.6731702725</v>
      </c>
      <c r="AL17" s="64">
        <f t="shared" si="40"/>
        <v>0</v>
      </c>
      <c r="AM17" s="64">
        <f t="shared" si="41"/>
        <v>1307134.3642075667</v>
      </c>
      <c r="AN17" s="64">
        <f t="shared" si="42"/>
        <v>106885518.01492307</v>
      </c>
      <c r="AO17" s="64">
        <f t="shared" si="43"/>
        <v>32493197.476536617</v>
      </c>
      <c r="AP17" s="64">
        <f t="shared" si="44"/>
        <v>38259909.618341267</v>
      </c>
      <c r="AQ17" s="64">
        <f t="shared" si="45"/>
        <v>8552914.8751029633</v>
      </c>
      <c r="AR17" s="64">
        <f t="shared" si="46"/>
        <v>82187546.35360682</v>
      </c>
      <c r="AS17" s="64">
        <f t="shared" si="47"/>
        <v>61063943.800437257</v>
      </c>
      <c r="AT17" s="64">
        <f t="shared" si="48"/>
        <v>7253304.6395595428</v>
      </c>
      <c r="AU17" s="64">
        <f t="shared" si="49"/>
        <v>519196.96858329611</v>
      </c>
      <c r="AV17" s="64">
        <f t="shared" si="50"/>
        <v>1905110.2978104332</v>
      </c>
      <c r="AW17" s="64">
        <f t="shared" si="51"/>
        <v>2809476.5700805895</v>
      </c>
      <c r="AX17" s="64">
        <f t="shared" si="52"/>
        <v>811317.60872521356</v>
      </c>
      <c r="AY17" s="64">
        <f t="shared" si="53"/>
        <v>1199285.9626330191</v>
      </c>
      <c r="AZ17" s="64">
        <f t="shared" si="54"/>
        <v>231768.44236097188</v>
      </c>
      <c r="BA17" s="64">
        <f t="shared" si="55"/>
        <v>4105710.1551357894</v>
      </c>
      <c r="BB17" s="55">
        <f t="shared" si="56"/>
        <v>0</v>
      </c>
      <c r="BD17" s="94">
        <f>'DORC build-up'!P17</f>
        <v>839557391.99950123</v>
      </c>
      <c r="BE17" s="64">
        <f t="shared" si="57"/>
        <v>0</v>
      </c>
      <c r="BF17" s="64">
        <f t="shared" si="11"/>
        <v>0</v>
      </c>
      <c r="BG17" s="64">
        <f t="shared" si="11"/>
        <v>107735986.83382018</v>
      </c>
      <c r="BH17" s="64">
        <f t="shared" si="11"/>
        <v>0</v>
      </c>
      <c r="BI17" s="64">
        <f t="shared" si="11"/>
        <v>3381201.773529957</v>
      </c>
      <c r="BJ17" s="64">
        <f t="shared" si="11"/>
        <v>0</v>
      </c>
      <c r="BK17" s="64">
        <f t="shared" si="11"/>
        <v>2723710.426013723</v>
      </c>
      <c r="BL17" s="64">
        <f t="shared" si="11"/>
        <v>222720179.17883635</v>
      </c>
      <c r="BM17" s="64">
        <f t="shared" si="11"/>
        <v>67706934.470366254</v>
      </c>
      <c r="BN17" s="64">
        <f t="shared" si="11"/>
        <v>79723184.991004452</v>
      </c>
      <c r="BO17" s="64">
        <f t="shared" si="11"/>
        <v>17821934.803350147</v>
      </c>
      <c r="BP17" s="64">
        <f t="shared" si="11"/>
        <v>171256362.78984547</v>
      </c>
      <c r="BQ17" s="64">
        <f t="shared" si="11"/>
        <v>127240553.79233843</v>
      </c>
      <c r="BR17" s="64">
        <f t="shared" si="11"/>
        <v>15113902.60311823</v>
      </c>
      <c r="BS17" s="64">
        <f t="shared" si="11"/>
        <v>1081864.4473036621</v>
      </c>
      <c r="BT17" s="64">
        <f t="shared" si="11"/>
        <v>3969728.6850829073</v>
      </c>
      <c r="BU17" s="64">
        <f t="shared" si="11"/>
        <v>5854180.5916095115</v>
      </c>
      <c r="BV17" s="64">
        <f t="shared" si="11"/>
        <v>1690563.9467546595</v>
      </c>
      <c r="BW17" s="64">
        <f t="shared" si="11"/>
        <v>2498983.8609099197</v>
      </c>
      <c r="BX17" s="64">
        <f t="shared" si="11"/>
        <v>482942.02965296461</v>
      </c>
      <c r="BY17" s="64">
        <f t="shared" si="11"/>
        <v>8555176.7759645563</v>
      </c>
      <c r="BZ17" s="55">
        <f t="shared" si="58"/>
        <v>0</v>
      </c>
      <c r="CC17" s="94">
        <f t="shared" si="59"/>
        <v>839557391.99950123</v>
      </c>
      <c r="CD17" s="64">
        <f t="shared" si="60"/>
        <v>0</v>
      </c>
      <c r="CE17" s="64">
        <f t="shared" si="12"/>
        <v>0</v>
      </c>
      <c r="CF17" s="64">
        <f t="shared" si="12"/>
        <v>0</v>
      </c>
      <c r="CG17" s="64">
        <f t="shared" si="12"/>
        <v>0</v>
      </c>
      <c r="CH17" s="64">
        <f t="shared" si="12"/>
        <v>2231993.3127514911</v>
      </c>
      <c r="CI17" s="64">
        <f t="shared" si="12"/>
        <v>0</v>
      </c>
      <c r="CJ17" s="64">
        <f t="shared" si="12"/>
        <v>2368856.7032994153</v>
      </c>
      <c r="CK17" s="64">
        <f t="shared" si="12"/>
        <v>104787641.56544302</v>
      </c>
      <c r="CL17" s="64">
        <f t="shared" si="12"/>
        <v>50289733.436354972</v>
      </c>
      <c r="CM17" s="64">
        <f t="shared" si="12"/>
        <v>55340556.372251183</v>
      </c>
      <c r="CN17" s="64">
        <f t="shared" si="12"/>
        <v>7763569.5918670427</v>
      </c>
      <c r="CO17" s="64">
        <f t="shared" si="12"/>
        <v>112793696.66936706</v>
      </c>
      <c r="CP17" s="64">
        <f t="shared" si="12"/>
        <v>83803790.964000851</v>
      </c>
      <c r="CQ17" s="64">
        <f t="shared" si="12"/>
        <v>3828855.3261232893</v>
      </c>
      <c r="CR17" s="64">
        <f t="shared" si="12"/>
        <v>712542.81194962549</v>
      </c>
      <c r="CS17" s="64">
        <f t="shared" si="12"/>
        <v>2614561.9693814754</v>
      </c>
      <c r="CT17" s="64">
        <f t="shared" si="12"/>
        <v>4039384.6082105795</v>
      </c>
      <c r="CU17" s="64">
        <f t="shared" si="12"/>
        <v>699618.62753283209</v>
      </c>
      <c r="CV17" s="64">
        <f t="shared" si="12"/>
        <v>1819637.375496648</v>
      </c>
      <c r="CW17" s="64">
        <f t="shared" si="12"/>
        <v>305674.33483255841</v>
      </c>
      <c r="CX17" s="64">
        <f t="shared" si="12"/>
        <v>3245754.6511018649</v>
      </c>
      <c r="CY17" s="119">
        <f>'DORC build-up'!S17</f>
        <v>436645868.31996387</v>
      </c>
      <c r="CZ17" s="55">
        <f t="shared" si="61"/>
        <v>0</v>
      </c>
      <c r="DB17" s="94">
        <f>'DORC build-up'!T17</f>
        <v>0</v>
      </c>
      <c r="DC17" s="64">
        <f t="shared" si="13"/>
        <v>0</v>
      </c>
      <c r="DD17" s="64">
        <f t="shared" si="14"/>
        <v>0</v>
      </c>
      <c r="DE17" s="64">
        <f t="shared" si="15"/>
        <v>0</v>
      </c>
      <c r="DF17" s="64">
        <f t="shared" si="16"/>
        <v>0</v>
      </c>
      <c r="DG17" s="64">
        <f t="shared" si="17"/>
        <v>0</v>
      </c>
      <c r="DH17" s="64">
        <f t="shared" si="18"/>
        <v>0</v>
      </c>
      <c r="DI17" s="64">
        <f t="shared" si="19"/>
        <v>0</v>
      </c>
      <c r="DJ17" s="64">
        <f t="shared" si="20"/>
        <v>0</v>
      </c>
      <c r="DK17" s="64">
        <f t="shared" si="21"/>
        <v>0</v>
      </c>
      <c r="DL17" s="64">
        <f t="shared" si="22"/>
        <v>0</v>
      </c>
      <c r="DM17" s="64">
        <f t="shared" si="23"/>
        <v>0</v>
      </c>
      <c r="DN17" s="64">
        <f t="shared" si="24"/>
        <v>0</v>
      </c>
      <c r="DO17" s="64">
        <f t="shared" si="25"/>
        <v>0</v>
      </c>
      <c r="DP17" s="64">
        <f t="shared" si="26"/>
        <v>0</v>
      </c>
      <c r="DQ17" s="64">
        <f t="shared" si="27"/>
        <v>0</v>
      </c>
      <c r="DR17" s="64">
        <f t="shared" si="28"/>
        <v>0</v>
      </c>
      <c r="DS17" s="64">
        <f t="shared" si="29"/>
        <v>0</v>
      </c>
      <c r="DT17" s="64">
        <f t="shared" si="30"/>
        <v>0</v>
      </c>
      <c r="DU17" s="64">
        <f t="shared" si="31"/>
        <v>0</v>
      </c>
      <c r="DV17" s="64">
        <f t="shared" si="32"/>
        <v>0</v>
      </c>
      <c r="DW17" s="64">
        <f t="shared" si="33"/>
        <v>0</v>
      </c>
      <c r="DX17" s="55">
        <f t="shared" si="62"/>
        <v>0</v>
      </c>
    </row>
    <row r="18" spans="1:128" ht="13.9" x14ac:dyDescent="0.4">
      <c r="A18" s="58">
        <f>'DORC build-up'!A18</f>
        <v>6</v>
      </c>
      <c r="B18" s="58" t="str">
        <f>'DORC build-up'!B18</f>
        <v>EGR</v>
      </c>
      <c r="C18" s="58">
        <f>'DORC build-up'!C18</f>
        <v>1</v>
      </c>
      <c r="D18" t="str">
        <f>IF('DORC build-up'!E18=0,"",'DORC build-up'!E18)</f>
        <v/>
      </c>
      <c r="E18" t="str">
        <f>IF('DORC build-up'!F18=0,"",'DORC build-up'!F18)</f>
        <v>Southern Cross</v>
      </c>
      <c r="F18" s="94">
        <f>'DORC build-up'!J18</f>
        <v>0</v>
      </c>
      <c r="G18" s="319">
        <f t="shared" si="9"/>
        <v>0</v>
      </c>
      <c r="I18" s="70">
        <f>IF($F18=0,0,CRC!G18/$F18)</f>
        <v>0</v>
      </c>
      <c r="J18" s="70">
        <f>IF($F18=0,0,CRC!H18/$F18)</f>
        <v>0</v>
      </c>
      <c r="K18" s="70">
        <f>IF($F18=0,0,CRC!I18/$F18)</f>
        <v>0</v>
      </c>
      <c r="L18" s="70">
        <f>IF($F18=0,0,CRC!J18/$F18)</f>
        <v>0</v>
      </c>
      <c r="M18" s="70">
        <f>IF($F18=0,0,CRC!K18/$F18)</f>
        <v>0</v>
      </c>
      <c r="N18" s="70">
        <f>IF($F18=0,0,CRC!L18/$F18)</f>
        <v>0</v>
      </c>
      <c r="O18" s="70">
        <f>IF($F18=0,0,CRC!M18/$F18)</f>
        <v>0</v>
      </c>
      <c r="P18" s="70">
        <f>IF($F18=0,0,CRC!N18/$F18)</f>
        <v>0</v>
      </c>
      <c r="Q18" s="70">
        <f>IF($F18=0,0,CRC!O18/$F18)</f>
        <v>0</v>
      </c>
      <c r="R18" s="70">
        <f>IF($F18=0,0,CRC!P18/$F18)</f>
        <v>0</v>
      </c>
      <c r="S18" s="70">
        <f>IF($F18=0,0,CRC!Q18/$F18)</f>
        <v>0</v>
      </c>
      <c r="T18" s="70">
        <f>IF($F18=0,0,CRC!R18/$F18)</f>
        <v>0</v>
      </c>
      <c r="U18" s="70">
        <f>IF($F18=0,0,CRC!S18/$F18)</f>
        <v>0</v>
      </c>
      <c r="V18" s="70">
        <f>IF($F18=0,0,CRC!T18/$F18)</f>
        <v>0</v>
      </c>
      <c r="W18" s="70">
        <f>IF($F18=0,0,CRC!U18/$F18)</f>
        <v>0</v>
      </c>
      <c r="X18" s="70">
        <f>IF($F18=0,0,CRC!V18/$F18)</f>
        <v>0</v>
      </c>
      <c r="Y18" s="70">
        <f>IF($F18=0,0,CRC!W18/$F18)</f>
        <v>0</v>
      </c>
      <c r="Z18" s="70">
        <f>IF($F18=0,0,CRC!X18/$F18)</f>
        <v>0</v>
      </c>
      <c r="AA18" s="70">
        <f>IF($F18=0,0,CRC!Y18/$F18)</f>
        <v>0</v>
      </c>
      <c r="AB18" s="70">
        <f>IF($F18=0,0,CRC!Z18/$F18)</f>
        <v>0</v>
      </c>
      <c r="AC18" s="70">
        <f>IF($F18=0,0,CRC!AA18/$F18)</f>
        <v>0</v>
      </c>
      <c r="AD18" s="55">
        <f t="shared" si="34"/>
        <v>0</v>
      </c>
      <c r="AF18" s="94">
        <f>'DORC build-up'!V18</f>
        <v>0</v>
      </c>
      <c r="AG18" s="64">
        <f t="shared" si="35"/>
        <v>0</v>
      </c>
      <c r="AH18" s="64">
        <f t="shared" si="36"/>
        <v>0</v>
      </c>
      <c r="AI18" s="64">
        <f t="shared" si="37"/>
        <v>0</v>
      </c>
      <c r="AJ18" s="64">
        <f t="shared" si="38"/>
        <v>0</v>
      </c>
      <c r="AK18" s="64">
        <f t="shared" si="39"/>
        <v>0</v>
      </c>
      <c r="AL18" s="64">
        <f t="shared" si="40"/>
        <v>0</v>
      </c>
      <c r="AM18" s="64">
        <f t="shared" si="41"/>
        <v>0</v>
      </c>
      <c r="AN18" s="64">
        <f t="shared" si="42"/>
        <v>0</v>
      </c>
      <c r="AO18" s="64">
        <f t="shared" si="43"/>
        <v>0</v>
      </c>
      <c r="AP18" s="64">
        <f t="shared" si="44"/>
        <v>0</v>
      </c>
      <c r="AQ18" s="64">
        <f t="shared" si="45"/>
        <v>0</v>
      </c>
      <c r="AR18" s="64">
        <f t="shared" si="46"/>
        <v>0</v>
      </c>
      <c r="AS18" s="64">
        <f t="shared" si="47"/>
        <v>0</v>
      </c>
      <c r="AT18" s="64">
        <f t="shared" si="48"/>
        <v>0</v>
      </c>
      <c r="AU18" s="64">
        <f t="shared" si="49"/>
        <v>0</v>
      </c>
      <c r="AV18" s="64">
        <f t="shared" si="50"/>
        <v>0</v>
      </c>
      <c r="AW18" s="64">
        <f t="shared" si="51"/>
        <v>0</v>
      </c>
      <c r="AX18" s="64">
        <f t="shared" si="52"/>
        <v>0</v>
      </c>
      <c r="AY18" s="64">
        <f t="shared" si="53"/>
        <v>0</v>
      </c>
      <c r="AZ18" s="64">
        <f t="shared" si="54"/>
        <v>0</v>
      </c>
      <c r="BA18" s="64">
        <f t="shared" si="55"/>
        <v>0</v>
      </c>
      <c r="BB18" s="55">
        <f t="shared" si="56"/>
        <v>0</v>
      </c>
      <c r="BD18" s="94">
        <f>'DORC build-up'!P18</f>
        <v>0</v>
      </c>
      <c r="BE18" s="64">
        <f t="shared" si="57"/>
        <v>0</v>
      </c>
      <c r="BF18" s="64">
        <f t="shared" si="11"/>
        <v>0</v>
      </c>
      <c r="BG18" s="64">
        <f t="shared" si="11"/>
        <v>0</v>
      </c>
      <c r="BH18" s="64">
        <f t="shared" si="11"/>
        <v>0</v>
      </c>
      <c r="BI18" s="64">
        <f t="shared" si="11"/>
        <v>0</v>
      </c>
      <c r="BJ18" s="64">
        <f t="shared" si="11"/>
        <v>0</v>
      </c>
      <c r="BK18" s="64">
        <f t="shared" si="11"/>
        <v>0</v>
      </c>
      <c r="BL18" s="64">
        <f t="shared" si="11"/>
        <v>0</v>
      </c>
      <c r="BM18" s="64">
        <f t="shared" si="11"/>
        <v>0</v>
      </c>
      <c r="BN18" s="64">
        <f t="shared" si="11"/>
        <v>0</v>
      </c>
      <c r="BO18" s="64">
        <f t="shared" si="11"/>
        <v>0</v>
      </c>
      <c r="BP18" s="64">
        <f t="shared" si="11"/>
        <v>0</v>
      </c>
      <c r="BQ18" s="64">
        <f t="shared" si="11"/>
        <v>0</v>
      </c>
      <c r="BR18" s="64">
        <f t="shared" si="11"/>
        <v>0</v>
      </c>
      <c r="BS18" s="64">
        <f t="shared" si="11"/>
        <v>0</v>
      </c>
      <c r="BT18" s="64">
        <f t="shared" si="11"/>
        <v>0</v>
      </c>
      <c r="BU18" s="64">
        <f t="shared" si="11"/>
        <v>0</v>
      </c>
      <c r="BV18" s="64">
        <f t="shared" si="11"/>
        <v>0</v>
      </c>
      <c r="BW18" s="64">
        <f t="shared" si="11"/>
        <v>0</v>
      </c>
      <c r="BX18" s="64">
        <f t="shared" si="11"/>
        <v>0</v>
      </c>
      <c r="BY18" s="64">
        <f t="shared" si="11"/>
        <v>0</v>
      </c>
      <c r="BZ18" s="55">
        <f t="shared" si="58"/>
        <v>0</v>
      </c>
      <c r="CC18" s="94">
        <f t="shared" si="59"/>
        <v>0</v>
      </c>
      <c r="CD18" s="64">
        <f t="shared" si="60"/>
        <v>0</v>
      </c>
      <c r="CE18" s="64">
        <f t="shared" si="12"/>
        <v>0</v>
      </c>
      <c r="CF18" s="64">
        <f t="shared" si="12"/>
        <v>0</v>
      </c>
      <c r="CG18" s="64">
        <f t="shared" si="12"/>
        <v>0</v>
      </c>
      <c r="CH18" s="64">
        <f t="shared" si="12"/>
        <v>0</v>
      </c>
      <c r="CI18" s="64">
        <f t="shared" si="12"/>
        <v>0</v>
      </c>
      <c r="CJ18" s="64">
        <f t="shared" si="12"/>
        <v>0</v>
      </c>
      <c r="CK18" s="64">
        <f t="shared" si="12"/>
        <v>0</v>
      </c>
      <c r="CL18" s="64">
        <f t="shared" si="12"/>
        <v>0</v>
      </c>
      <c r="CM18" s="64">
        <f t="shared" si="12"/>
        <v>0</v>
      </c>
      <c r="CN18" s="64">
        <f t="shared" si="12"/>
        <v>0</v>
      </c>
      <c r="CO18" s="64">
        <f t="shared" si="12"/>
        <v>0</v>
      </c>
      <c r="CP18" s="64">
        <f t="shared" si="12"/>
        <v>0</v>
      </c>
      <c r="CQ18" s="64">
        <f t="shared" si="12"/>
        <v>0</v>
      </c>
      <c r="CR18" s="64">
        <f t="shared" si="12"/>
        <v>0</v>
      </c>
      <c r="CS18" s="64">
        <f t="shared" si="12"/>
        <v>0</v>
      </c>
      <c r="CT18" s="64">
        <f t="shared" si="12"/>
        <v>0</v>
      </c>
      <c r="CU18" s="64">
        <f t="shared" si="12"/>
        <v>0</v>
      </c>
      <c r="CV18" s="64">
        <f t="shared" si="12"/>
        <v>0</v>
      </c>
      <c r="CW18" s="64">
        <f t="shared" si="12"/>
        <v>0</v>
      </c>
      <c r="CX18" s="64">
        <f t="shared" si="12"/>
        <v>0</v>
      </c>
      <c r="CY18" s="119">
        <f>'DORC build-up'!S18</f>
        <v>0</v>
      </c>
      <c r="CZ18" s="55">
        <f t="shared" si="61"/>
        <v>0</v>
      </c>
      <c r="DB18" s="94">
        <f>'DORC build-up'!T18</f>
        <v>0</v>
      </c>
      <c r="DC18" s="64">
        <f t="shared" si="13"/>
        <v>0</v>
      </c>
      <c r="DD18" s="64">
        <f t="shared" si="14"/>
        <v>0</v>
      </c>
      <c r="DE18" s="64">
        <f t="shared" si="15"/>
        <v>0</v>
      </c>
      <c r="DF18" s="64">
        <f t="shared" si="16"/>
        <v>0</v>
      </c>
      <c r="DG18" s="64">
        <f t="shared" si="17"/>
        <v>0</v>
      </c>
      <c r="DH18" s="64">
        <f t="shared" si="18"/>
        <v>0</v>
      </c>
      <c r="DI18" s="64">
        <f t="shared" si="19"/>
        <v>0</v>
      </c>
      <c r="DJ18" s="64">
        <f t="shared" si="20"/>
        <v>0</v>
      </c>
      <c r="DK18" s="64">
        <f t="shared" si="21"/>
        <v>0</v>
      </c>
      <c r="DL18" s="64">
        <f t="shared" si="22"/>
        <v>0</v>
      </c>
      <c r="DM18" s="64">
        <f t="shared" si="23"/>
        <v>0</v>
      </c>
      <c r="DN18" s="64">
        <f t="shared" si="24"/>
        <v>0</v>
      </c>
      <c r="DO18" s="64">
        <f t="shared" si="25"/>
        <v>0</v>
      </c>
      <c r="DP18" s="64">
        <f t="shared" si="26"/>
        <v>0</v>
      </c>
      <c r="DQ18" s="64">
        <f t="shared" si="27"/>
        <v>0</v>
      </c>
      <c r="DR18" s="64">
        <f t="shared" si="28"/>
        <v>0</v>
      </c>
      <c r="DS18" s="64">
        <f t="shared" si="29"/>
        <v>0</v>
      </c>
      <c r="DT18" s="64">
        <f t="shared" si="30"/>
        <v>0</v>
      </c>
      <c r="DU18" s="64">
        <f t="shared" si="31"/>
        <v>0</v>
      </c>
      <c r="DV18" s="64">
        <f t="shared" si="32"/>
        <v>0</v>
      </c>
      <c r="DW18" s="64">
        <f t="shared" si="33"/>
        <v>0</v>
      </c>
      <c r="DX18" s="55">
        <f t="shared" si="62"/>
        <v>0</v>
      </c>
    </row>
    <row r="19" spans="1:128" ht="13.9" x14ac:dyDescent="0.4">
      <c r="A19" s="58">
        <f>'DORC build-up'!A19</f>
        <v>7</v>
      </c>
      <c r="B19" s="58" t="str">
        <f>'DORC build-up'!B19</f>
        <v>EGR</v>
      </c>
      <c r="C19" s="58">
        <f>'DORC build-up'!C19</f>
        <v>1</v>
      </c>
      <c r="D19" t="str">
        <f>IF('DORC build-up'!E19=0,"",'DORC build-up'!E19)</f>
        <v/>
      </c>
      <c r="E19" t="str">
        <f>IF('DORC build-up'!F19=0,"",'DORC build-up'!F19)</f>
        <v>Southern Cross to Koolyanobbing East</v>
      </c>
      <c r="F19" s="94">
        <f>'DORC build-up'!J19</f>
        <v>265208820.03749037</v>
      </c>
      <c r="G19" s="319">
        <f t="shared" si="9"/>
        <v>0.51250765675468324</v>
      </c>
      <c r="I19" s="70">
        <f>IF($F19=0,0,CRC!G19/$F19)</f>
        <v>0</v>
      </c>
      <c r="J19" s="70">
        <f>IF($F19=0,0,CRC!H19/$F19)</f>
        <v>0</v>
      </c>
      <c r="K19" s="70">
        <f>IF($F19=0,0,CRC!I19/$F19)</f>
        <v>0.13931025246473286</v>
      </c>
      <c r="L19" s="70">
        <f>IF($F19=0,0,CRC!J19/$F19)</f>
        <v>0</v>
      </c>
      <c r="M19" s="70">
        <f>IF($F19=0,0,CRC!K19/$F19)</f>
        <v>0</v>
      </c>
      <c r="N19" s="70">
        <f>IF($F19=0,0,CRC!L19/$F19)</f>
        <v>0</v>
      </c>
      <c r="O19" s="70">
        <f>IF($F19=0,0,CRC!M19/$F19)</f>
        <v>4.6881782463536045E-3</v>
      </c>
      <c r="P19" s="70">
        <f>IF($F19=0,0,CRC!N19/$F19)</f>
        <v>0.287992947409976</v>
      </c>
      <c r="Q19" s="70">
        <f>IF($F19=0,0,CRC!O19/$F19)</f>
        <v>8.7549856012632682E-2</v>
      </c>
      <c r="R19" s="70">
        <f>IF($F19=0,0,CRC!P19/$F19)</f>
        <v>0.10291220856132079</v>
      </c>
      <c r="S19" s="70">
        <f>IF($F19=0,0,CRC!Q19/$F19)</f>
        <v>2.7312157261497026E-2</v>
      </c>
      <c r="T19" s="70">
        <f>IF($F19=0,0,CRC!R19/$F19)</f>
        <v>0.22144659215165688</v>
      </c>
      <c r="U19" s="70">
        <f>IF($F19=0,0,CRC!S19/$F19)</f>
        <v>9.2638952216669235E-2</v>
      </c>
      <c r="V19" s="70">
        <f>IF($F19=0,0,CRC!T19/$F19)</f>
        <v>1.100385104691339E-2</v>
      </c>
      <c r="W19" s="70">
        <f>IF($F19=0,0,CRC!U19/$F19)</f>
        <v>1.1579916237139021E-3</v>
      </c>
      <c r="X19" s="70">
        <f>IF($F19=0,0,CRC!V19/$F19)</f>
        <v>5.1331400174429755E-3</v>
      </c>
      <c r="Y19" s="70">
        <f>IF($F19=0,0,CRC!W19/$F19)</f>
        <v>7.5698696429932939E-3</v>
      </c>
      <c r="Z19" s="70">
        <f>IF($F19=0,0,CRC!X19/$F19)</f>
        <v>9.807945889468519E-4</v>
      </c>
      <c r="AA19" s="70">
        <f>IF($F19=0,0,CRC!Y19/$F19)</f>
        <v>3.2313629159552901E-3</v>
      </c>
      <c r="AB19" s="70">
        <f>IF($F19=0,0,CRC!Z19/$F19)</f>
        <v>4.2770838271504331E-4</v>
      </c>
      <c r="AC19" s="70">
        <f>IF($F19=0,0,CRC!AA19/$F19)</f>
        <v>6.6441374564801753E-3</v>
      </c>
      <c r="AD19" s="55">
        <f t="shared" si="34"/>
        <v>0</v>
      </c>
      <c r="AF19" s="94">
        <f>'DORC build-up'!V19</f>
        <v>173612992.76402834</v>
      </c>
      <c r="AG19" s="64">
        <f t="shared" si="35"/>
        <v>0</v>
      </c>
      <c r="AH19" s="64">
        <f t="shared" si="36"/>
        <v>0</v>
      </c>
      <c r="AI19" s="64">
        <f t="shared" si="37"/>
        <v>24186069.853114627</v>
      </c>
      <c r="AJ19" s="64">
        <f t="shared" si="38"/>
        <v>0</v>
      </c>
      <c r="AK19" s="64">
        <f t="shared" si="39"/>
        <v>0</v>
      </c>
      <c r="AL19" s="64">
        <f t="shared" si="40"/>
        <v>0</v>
      </c>
      <c r="AM19" s="64">
        <f t="shared" si="41"/>
        <v>813928.65596066345</v>
      </c>
      <c r="AN19" s="64">
        <f t="shared" si="42"/>
        <v>49999317.494779356</v>
      </c>
      <c r="AO19" s="64">
        <f t="shared" si="43"/>
        <v>15199792.518412922</v>
      </c>
      <c r="AP19" s="64">
        <f t="shared" si="44"/>
        <v>17866896.520286761</v>
      </c>
      <c r="AQ19" s="64">
        <f t="shared" si="45"/>
        <v>4741745.361010287</v>
      </c>
      <c r="AR19" s="64">
        <f t="shared" si="46"/>
        <v>38446005.600844339</v>
      </c>
      <c r="AS19" s="64">
        <f t="shared" si="47"/>
        <v>16083325.740859764</v>
      </c>
      <c r="AT19" s="64">
        <f t="shared" si="48"/>
        <v>1910411.5121842201</v>
      </c>
      <c r="AU19" s="64">
        <f t="shared" si="49"/>
        <v>201042.39138864711</v>
      </c>
      <c r="AV19" s="64">
        <f t="shared" si="50"/>
        <v>891179.80070507166</v>
      </c>
      <c r="AW19" s="64">
        <f t="shared" si="51"/>
        <v>1314227.7235536326</v>
      </c>
      <c r="AX19" s="64">
        <f t="shared" si="52"/>
        <v>170278.68387382795</v>
      </c>
      <c r="AY19" s="64">
        <f t="shared" si="53"/>
        <v>561006.58654569532</v>
      </c>
      <c r="AZ19" s="64">
        <f t="shared" si="54"/>
        <v>74255.732353421074</v>
      </c>
      <c r="BA19" s="64">
        <f t="shared" si="55"/>
        <v>1153508.5881551025</v>
      </c>
      <c r="BB19" s="55">
        <f t="shared" si="56"/>
        <v>0</v>
      </c>
      <c r="BD19" s="94">
        <f>'DORC build-up'!P19</f>
        <v>356134809.43774027</v>
      </c>
      <c r="BE19" s="64">
        <f t="shared" si="57"/>
        <v>0</v>
      </c>
      <c r="BF19" s="64">
        <f t="shared" si="11"/>
        <v>0</v>
      </c>
      <c r="BG19" s="64">
        <f t="shared" si="11"/>
        <v>49613230.214251123</v>
      </c>
      <c r="BH19" s="64">
        <f t="shared" si="11"/>
        <v>0</v>
      </c>
      <c r="BI19" s="64">
        <f t="shared" si="11"/>
        <v>0</v>
      </c>
      <c r="BJ19" s="64">
        <f t="shared" si="11"/>
        <v>0</v>
      </c>
      <c r="BK19" s="64">
        <f t="shared" si="11"/>
        <v>1669623.4663753002</v>
      </c>
      <c r="BL19" s="64">
        <f t="shared" si="11"/>
        <v>102564313.44526495</v>
      </c>
      <c r="BM19" s="64">
        <f t="shared" si="11"/>
        <v>31179551.287360538</v>
      </c>
      <c r="BN19" s="64">
        <f t="shared" si="11"/>
        <v>36650619.784802958</v>
      </c>
      <c r="BO19" s="64">
        <f t="shared" si="11"/>
        <v>9726809.9216568377</v>
      </c>
      <c r="BP19" s="64">
        <f t="shared" si="11"/>
        <v>78864839.896567315</v>
      </c>
      <c r="BQ19" s="64">
        <f t="shared" si="11"/>
        <v>32991955.594195426</v>
      </c>
      <c r="BR19" s="64">
        <f t="shared" si="11"/>
        <v>3918854.3956737788</v>
      </c>
      <c r="BS19" s="64">
        <f t="shared" si="11"/>
        <v>412401.12624184997</v>
      </c>
      <c r="BT19" s="64">
        <f t="shared" si="11"/>
        <v>1828089.8419292928</v>
      </c>
      <c r="BU19" s="64">
        <f t="shared" si="11"/>
        <v>2695894.0827759518</v>
      </c>
      <c r="BV19" s="64">
        <f t="shared" si="11"/>
        <v>349295.09403215389</v>
      </c>
      <c r="BW19" s="64">
        <f t="shared" si="11"/>
        <v>1150800.8162979179</v>
      </c>
      <c r="BX19" s="64">
        <f t="shared" si="11"/>
        <v>152321.84337314602</v>
      </c>
      <c r="BY19" s="64">
        <f t="shared" si="11"/>
        <v>2366208.6269417196</v>
      </c>
      <c r="BZ19" s="55">
        <f t="shared" si="58"/>
        <v>0</v>
      </c>
      <c r="CC19" s="94">
        <f t="shared" si="59"/>
        <v>356134809.43774027</v>
      </c>
      <c r="CD19" s="64">
        <f t="shared" si="60"/>
        <v>0</v>
      </c>
      <c r="CE19" s="64">
        <f t="shared" si="12"/>
        <v>0</v>
      </c>
      <c r="CF19" s="64">
        <f t="shared" si="12"/>
        <v>0</v>
      </c>
      <c r="CG19" s="64">
        <f t="shared" si="12"/>
        <v>0</v>
      </c>
      <c r="CH19" s="64">
        <f t="shared" si="12"/>
        <v>0</v>
      </c>
      <c r="CI19" s="64">
        <f t="shared" si="12"/>
        <v>0</v>
      </c>
      <c r="CJ19" s="64">
        <f t="shared" si="12"/>
        <v>1452099.5706939402</v>
      </c>
      <c r="CK19" s="64">
        <f t="shared" si="12"/>
        <v>48255495.098530501</v>
      </c>
      <c r="CL19" s="64">
        <f t="shared" si="12"/>
        <v>23158799.540581796</v>
      </c>
      <c r="CM19" s="64">
        <f t="shared" si="12"/>
        <v>25441352.982920736</v>
      </c>
      <c r="CN19" s="64">
        <f t="shared" si="12"/>
        <v>4237181.1235360652</v>
      </c>
      <c r="CO19" s="64">
        <f t="shared" si="12"/>
        <v>51942343.538426831</v>
      </c>
      <c r="CP19" s="64">
        <f t="shared" si="12"/>
        <v>21729321.884451218</v>
      </c>
      <c r="CQ19" s="64">
        <f t="shared" si="12"/>
        <v>992776.44690402516</v>
      </c>
      <c r="CR19" s="64">
        <f t="shared" si="12"/>
        <v>271617.6309110935</v>
      </c>
      <c r="CS19" s="64">
        <f t="shared" si="12"/>
        <v>1204025.4023609927</v>
      </c>
      <c r="CT19" s="64">
        <f t="shared" si="12"/>
        <v>1860166.9171154145</v>
      </c>
      <c r="CU19" s="64">
        <f t="shared" si="12"/>
        <v>144551.3816616316</v>
      </c>
      <c r="CV19" s="64">
        <f t="shared" si="12"/>
        <v>837956.66304354207</v>
      </c>
      <c r="CW19" s="64">
        <f t="shared" si="12"/>
        <v>96410.905025212967</v>
      </c>
      <c r="CX19" s="64">
        <f t="shared" si="12"/>
        <v>897717.58754891949</v>
      </c>
      <c r="CY19" s="119">
        <f>'DORC build-up'!S19</f>
        <v>182521816.67371193</v>
      </c>
      <c r="CZ19" s="55">
        <f t="shared" si="61"/>
        <v>0</v>
      </c>
      <c r="DB19" s="94">
        <f>'DORC build-up'!T19</f>
        <v>0</v>
      </c>
      <c r="DC19" s="64">
        <f t="shared" si="13"/>
        <v>0</v>
      </c>
      <c r="DD19" s="64">
        <f t="shared" si="14"/>
        <v>0</v>
      </c>
      <c r="DE19" s="64">
        <f t="shared" si="15"/>
        <v>0</v>
      </c>
      <c r="DF19" s="64">
        <f t="shared" si="16"/>
        <v>0</v>
      </c>
      <c r="DG19" s="64">
        <f t="shared" si="17"/>
        <v>0</v>
      </c>
      <c r="DH19" s="64">
        <f t="shared" si="18"/>
        <v>0</v>
      </c>
      <c r="DI19" s="64">
        <f t="shared" si="19"/>
        <v>0</v>
      </c>
      <c r="DJ19" s="64">
        <f t="shared" si="20"/>
        <v>0</v>
      </c>
      <c r="DK19" s="64">
        <f t="shared" si="21"/>
        <v>0</v>
      </c>
      <c r="DL19" s="64">
        <f t="shared" si="22"/>
        <v>0</v>
      </c>
      <c r="DM19" s="64">
        <f t="shared" si="23"/>
        <v>0</v>
      </c>
      <c r="DN19" s="64">
        <f t="shared" si="24"/>
        <v>0</v>
      </c>
      <c r="DO19" s="64">
        <f t="shared" si="25"/>
        <v>0</v>
      </c>
      <c r="DP19" s="64">
        <f t="shared" si="26"/>
        <v>0</v>
      </c>
      <c r="DQ19" s="64">
        <f t="shared" si="27"/>
        <v>0</v>
      </c>
      <c r="DR19" s="64">
        <f t="shared" si="28"/>
        <v>0</v>
      </c>
      <c r="DS19" s="64">
        <f t="shared" si="29"/>
        <v>0</v>
      </c>
      <c r="DT19" s="64">
        <f t="shared" si="30"/>
        <v>0</v>
      </c>
      <c r="DU19" s="64">
        <f t="shared" si="31"/>
        <v>0</v>
      </c>
      <c r="DV19" s="64">
        <f t="shared" si="32"/>
        <v>0</v>
      </c>
      <c r="DW19" s="64">
        <f t="shared" si="33"/>
        <v>0</v>
      </c>
      <c r="DX19" s="55">
        <f t="shared" si="62"/>
        <v>0</v>
      </c>
    </row>
    <row r="20" spans="1:128" ht="13.9" x14ac:dyDescent="0.4">
      <c r="A20" s="58">
        <f>'DORC build-up'!A20</f>
        <v>8</v>
      </c>
      <c r="B20" s="58" t="str">
        <f>'DORC build-up'!B20</f>
        <v>EGR</v>
      </c>
      <c r="C20" s="58">
        <f>'DORC build-up'!C20</f>
        <v>1</v>
      </c>
      <c r="D20" t="str">
        <f>IF('DORC build-up'!E20=0,"",'DORC build-up'!E20)</f>
        <v/>
      </c>
      <c r="E20" t="str">
        <f>IF('DORC build-up'!F20=0,"",'DORC build-up'!F20)</f>
        <v>Koolyanobbing East to Mount Walton</v>
      </c>
      <c r="F20" s="94">
        <f>'DORC build-up'!J20</f>
        <v>349775103.23639441</v>
      </c>
      <c r="G20" s="319">
        <f t="shared" si="9"/>
        <v>0.50550886184977906</v>
      </c>
      <c r="I20" s="70">
        <f>IF($F20=0,0,CRC!G20/$F20)</f>
        <v>0</v>
      </c>
      <c r="J20" s="70">
        <f>IF($F20=0,0,CRC!H20/$F20)</f>
        <v>0</v>
      </c>
      <c r="K20" s="70">
        <f>IF($F20=0,0,CRC!I20/$F20)</f>
        <v>0.1484863074527126</v>
      </c>
      <c r="L20" s="70">
        <f>IF($F20=0,0,CRC!J20/$F20)</f>
        <v>0</v>
      </c>
      <c r="M20" s="70">
        <f>IF($F20=0,0,CRC!K20/$F20)</f>
        <v>0</v>
      </c>
      <c r="N20" s="70">
        <f>IF($F20=0,0,CRC!L20/$F20)</f>
        <v>0</v>
      </c>
      <c r="O20" s="70">
        <f>IF($F20=0,0,CRC!M20/$F20)</f>
        <v>5.0252162901930925E-3</v>
      </c>
      <c r="P20" s="70">
        <f>IF($F20=0,0,CRC!N20/$F20)</f>
        <v>0.30696239922583068</v>
      </c>
      <c r="Q20" s="70">
        <f>IF($F20=0,0,CRC!O20/$F20)</f>
        <v>9.3316569364652532E-2</v>
      </c>
      <c r="R20" s="70">
        <f>IF($F20=0,0,CRC!P20/$F20)</f>
        <v>0.10970058913739322</v>
      </c>
      <c r="S20" s="70">
        <f>IF($F20=0,0,CRC!Q20/$F20)</f>
        <v>2.4160274478680223E-2</v>
      </c>
      <c r="T20" s="70">
        <f>IF($F20=0,0,CRC!R20/$F20)</f>
        <v>0.23603278426984822</v>
      </c>
      <c r="U20" s="70">
        <f>IF($F20=0,0,CRC!S20/$F20)</f>
        <v>3.8921957470216963E-2</v>
      </c>
      <c r="V20" s="70">
        <f>IF($F20=0,0,CRC!T20/$F20)</f>
        <v>4.6232325842249719E-3</v>
      </c>
      <c r="W20" s="70">
        <f>IF($F20=0,0,CRC!U20/$F20)</f>
        <v>2.4689710828302274E-3</v>
      </c>
      <c r="X20" s="70">
        <f>IF($F20=0,0,CRC!V20/$F20)</f>
        <v>5.4712484784335278E-3</v>
      </c>
      <c r="Y20" s="70">
        <f>IF($F20=0,0,CRC!W20/$F20)</f>
        <v>8.0684800386174749E-3</v>
      </c>
      <c r="Z20" s="70">
        <f>IF($F20=0,0,CRC!X20/$F20)</f>
        <v>0</v>
      </c>
      <c r="AA20" s="70">
        <f>IF($F20=0,0,CRC!Y20/$F20)</f>
        <v>3.4442055695168487E-3</v>
      </c>
      <c r="AB20" s="70">
        <f>IF($F20=0,0,CRC!Z20/$F20)</f>
        <v>4.3053609121008156E-4</v>
      </c>
      <c r="AC20" s="70">
        <f>IF($F20=0,0,CRC!AA20/$F20)</f>
        <v>1.2887228465639337E-2</v>
      </c>
      <c r="AD20" s="55">
        <f t="shared" si="34"/>
        <v>0</v>
      </c>
      <c r="AF20" s="94">
        <f>'DORC build-up'!V20</f>
        <v>192144130.05676955</v>
      </c>
      <c r="AG20" s="64">
        <f t="shared" si="35"/>
        <v>0</v>
      </c>
      <c r="AH20" s="64">
        <f t="shared" si="36"/>
        <v>0</v>
      </c>
      <c r="AI20" s="64">
        <f t="shared" si="37"/>
        <v>28530772.370843481</v>
      </c>
      <c r="AJ20" s="64">
        <f t="shared" si="38"/>
        <v>0</v>
      </c>
      <c r="AK20" s="64">
        <f t="shared" si="39"/>
        <v>0</v>
      </c>
      <c r="AL20" s="64">
        <f t="shared" si="40"/>
        <v>0</v>
      </c>
      <c r="AM20" s="64">
        <f t="shared" si="41"/>
        <v>965565.81242625858</v>
      </c>
      <c r="AN20" s="64">
        <f t="shared" si="42"/>
        <v>58981023.159386024</v>
      </c>
      <c r="AO20" s="64">
        <f t="shared" si="43"/>
        <v>17930231.040453352</v>
      </c>
      <c r="AP20" s="64">
        <f t="shared" si="44"/>
        <v>21078324.266519524</v>
      </c>
      <c r="AQ20" s="64">
        <f t="shared" si="45"/>
        <v>4642254.9216387831</v>
      </c>
      <c r="AR20" s="64">
        <f t="shared" si="46"/>
        <v>45352313.998407148</v>
      </c>
      <c r="AS20" s="64">
        <f t="shared" si="47"/>
        <v>7478625.6582214208</v>
      </c>
      <c r="AT20" s="64">
        <f t="shared" si="48"/>
        <v>888327.00294601778</v>
      </c>
      <c r="AU20" s="64">
        <f t="shared" si="49"/>
        <v>474398.30084573437</v>
      </c>
      <c r="AV20" s="64">
        <f t="shared" si="50"/>
        <v>1051268.2792130343</v>
      </c>
      <c r="AW20" s="64">
        <f t="shared" si="51"/>
        <v>1550311.077900565</v>
      </c>
      <c r="AX20" s="64">
        <f t="shared" si="52"/>
        <v>0</v>
      </c>
      <c r="AY20" s="64">
        <f t="shared" si="53"/>
        <v>661783.88289149536</v>
      </c>
      <c r="AZ20" s="64">
        <f t="shared" si="54"/>
        <v>82724.982703603106</v>
      </c>
      <c r="BA20" s="64">
        <f t="shared" si="55"/>
        <v>2476205.3023731075</v>
      </c>
      <c r="BB20" s="55">
        <f t="shared" si="56"/>
        <v>0</v>
      </c>
      <c r="BD20" s="94">
        <f>'DORC build-up'!P20</f>
        <v>388569410.51671243</v>
      </c>
      <c r="BE20" s="64">
        <f t="shared" si="57"/>
        <v>0</v>
      </c>
      <c r="BF20" s="64">
        <f t="shared" si="11"/>
        <v>0</v>
      </c>
      <c r="BG20" s="64">
        <f t="shared" si="11"/>
        <v>57697236.956703857</v>
      </c>
      <c r="BH20" s="64">
        <f t="shared" si="11"/>
        <v>0</v>
      </c>
      <c r="BI20" s="64">
        <f t="shared" si="11"/>
        <v>0</v>
      </c>
      <c r="BJ20" s="64">
        <f t="shared" si="11"/>
        <v>0</v>
      </c>
      <c r="BK20" s="64">
        <f t="shared" si="11"/>
        <v>1952645.3315993105</v>
      </c>
      <c r="BL20" s="64">
        <f t="shared" si="11"/>
        <v>119276198.51797678</v>
      </c>
      <c r="BM20" s="64">
        <f t="shared" si="11"/>
        <v>36259964.349464938</v>
      </c>
      <c r="BN20" s="64">
        <f t="shared" si="11"/>
        <v>42626293.254452951</v>
      </c>
      <c r="BO20" s="64">
        <f t="shared" si="11"/>
        <v>9387943.6121027451</v>
      </c>
      <c r="BP20" s="64">
        <f t="shared" si="11"/>
        <v>91715119.846353278</v>
      </c>
      <c r="BQ20" s="64">
        <f t="shared" si="11"/>
        <v>15123882.070358757</v>
      </c>
      <c r="BR20" s="64">
        <f t="shared" si="11"/>
        <v>1796446.7599339543</v>
      </c>
      <c r="BS20" s="64">
        <f t="shared" si="11"/>
        <v>959366.63823815063</v>
      </c>
      <c r="BT20" s="64">
        <f t="shared" si="11"/>
        <v>2125959.7960553756</v>
      </c>
      <c r="BU20" s="64">
        <f t="shared" si="11"/>
        <v>3135164.5323714535</v>
      </c>
      <c r="BV20" s="64">
        <f t="shared" si="11"/>
        <v>0</v>
      </c>
      <c r="BW20" s="64">
        <f t="shared" si="11"/>
        <v>1338312.9278455398</v>
      </c>
      <c r="BX20" s="64">
        <f t="shared" si="11"/>
        <v>167293.15516767092</v>
      </c>
      <c r="BY20" s="64">
        <f t="shared" si="11"/>
        <v>5007582.768087673</v>
      </c>
      <c r="BZ20" s="55">
        <f t="shared" si="58"/>
        <v>0</v>
      </c>
      <c r="CC20" s="94">
        <f t="shared" si="59"/>
        <v>388569410.51671243</v>
      </c>
      <c r="CD20" s="64">
        <f t="shared" si="60"/>
        <v>0</v>
      </c>
      <c r="CE20" s="64">
        <f t="shared" si="12"/>
        <v>0</v>
      </c>
      <c r="CF20" s="64">
        <f t="shared" si="12"/>
        <v>0</v>
      </c>
      <c r="CG20" s="64">
        <f t="shared" si="12"/>
        <v>0</v>
      </c>
      <c r="CH20" s="64">
        <f t="shared" si="12"/>
        <v>0</v>
      </c>
      <c r="CI20" s="64">
        <f t="shared" si="12"/>
        <v>0</v>
      </c>
      <c r="CJ20" s="64">
        <f t="shared" si="12"/>
        <v>1698248.4403435739</v>
      </c>
      <c r="CK20" s="64">
        <f t="shared" si="12"/>
        <v>56118271.742024727</v>
      </c>
      <c r="CL20" s="64">
        <f t="shared" si="12"/>
        <v>26932306.946261629</v>
      </c>
      <c r="CM20" s="64">
        <f t="shared" si="12"/>
        <v>29589419.753542673</v>
      </c>
      <c r="CN20" s="64">
        <f t="shared" si="12"/>
        <v>4089564.5933674201</v>
      </c>
      <c r="CO20" s="64">
        <f t="shared" si="12"/>
        <v>60405857.273979262</v>
      </c>
      <c r="CP20" s="64">
        <f t="shared" si="12"/>
        <v>9960964.5966886878</v>
      </c>
      <c r="CQ20" s="64">
        <f t="shared" si="12"/>
        <v>455099.84584993566</v>
      </c>
      <c r="CR20" s="64">
        <f t="shared" si="12"/>
        <v>631862.71053142229</v>
      </c>
      <c r="CS20" s="64">
        <f t="shared" si="12"/>
        <v>1400209.9569392346</v>
      </c>
      <c r="CT20" s="64">
        <f t="shared" si="12"/>
        <v>2163263.527336312</v>
      </c>
      <c r="CU20" s="64">
        <f t="shared" si="12"/>
        <v>0</v>
      </c>
      <c r="CV20" s="64">
        <f t="shared" si="12"/>
        <v>974493.77793555718</v>
      </c>
      <c r="CW20" s="64">
        <f t="shared" si="12"/>
        <v>105886.87831677082</v>
      </c>
      <c r="CX20" s="64">
        <f t="shared" si="12"/>
        <v>1899830.4168256796</v>
      </c>
      <c r="CY20" s="119">
        <f>'DORC build-up'!S20</f>
        <v>196425280.45994288</v>
      </c>
      <c r="CZ20" s="55">
        <f t="shared" si="61"/>
        <v>0</v>
      </c>
      <c r="DB20" s="94">
        <f>'DORC build-up'!T20</f>
        <v>0</v>
      </c>
      <c r="DC20" s="64">
        <f t="shared" si="13"/>
        <v>0</v>
      </c>
      <c r="DD20" s="64">
        <f t="shared" si="14"/>
        <v>0</v>
      </c>
      <c r="DE20" s="64">
        <f t="shared" si="15"/>
        <v>0</v>
      </c>
      <c r="DF20" s="64">
        <f t="shared" si="16"/>
        <v>0</v>
      </c>
      <c r="DG20" s="64">
        <f t="shared" si="17"/>
        <v>0</v>
      </c>
      <c r="DH20" s="64">
        <f t="shared" si="18"/>
        <v>0</v>
      </c>
      <c r="DI20" s="64">
        <f t="shared" si="19"/>
        <v>0</v>
      </c>
      <c r="DJ20" s="64">
        <f t="shared" si="20"/>
        <v>0</v>
      </c>
      <c r="DK20" s="64">
        <f t="shared" si="21"/>
        <v>0</v>
      </c>
      <c r="DL20" s="64">
        <f t="shared" si="22"/>
        <v>0</v>
      </c>
      <c r="DM20" s="64">
        <f t="shared" si="23"/>
        <v>0</v>
      </c>
      <c r="DN20" s="64">
        <f t="shared" si="24"/>
        <v>0</v>
      </c>
      <c r="DO20" s="64">
        <f t="shared" si="25"/>
        <v>0</v>
      </c>
      <c r="DP20" s="64">
        <f t="shared" si="26"/>
        <v>0</v>
      </c>
      <c r="DQ20" s="64">
        <f t="shared" si="27"/>
        <v>0</v>
      </c>
      <c r="DR20" s="64">
        <f t="shared" si="28"/>
        <v>0</v>
      </c>
      <c r="DS20" s="64">
        <f t="shared" si="29"/>
        <v>0</v>
      </c>
      <c r="DT20" s="64">
        <f t="shared" si="30"/>
        <v>0</v>
      </c>
      <c r="DU20" s="64">
        <f t="shared" si="31"/>
        <v>0</v>
      </c>
      <c r="DV20" s="64">
        <f t="shared" si="32"/>
        <v>0</v>
      </c>
      <c r="DW20" s="64">
        <f t="shared" si="33"/>
        <v>0</v>
      </c>
      <c r="DX20" s="55">
        <f t="shared" si="62"/>
        <v>0</v>
      </c>
    </row>
    <row r="21" spans="1:128" ht="13.9" x14ac:dyDescent="0.4">
      <c r="A21" s="58">
        <f>'DORC build-up'!A21</f>
        <v>9</v>
      </c>
      <c r="B21" s="58" t="str">
        <f>'DORC build-up'!B21</f>
        <v>EGR</v>
      </c>
      <c r="C21" s="58">
        <f>'DORC build-up'!C21</f>
        <v>1</v>
      </c>
      <c r="D21" t="str">
        <f>IF('DORC build-up'!E21=0,"",'DORC build-up'!E21)</f>
        <v/>
      </c>
      <c r="E21" t="str">
        <f>IF('DORC build-up'!F21=0,"",'DORC build-up'!F21)</f>
        <v>Mount Walton to West Kalgoorlie West</v>
      </c>
      <c r="F21" s="94">
        <f>'DORC build-up'!J21</f>
        <v>466187593.53742784</v>
      </c>
      <c r="G21" s="319">
        <f t="shared" si="9"/>
        <v>0.50454084753286188</v>
      </c>
      <c r="I21" s="70">
        <f>IF($F21=0,0,CRC!G21/$F21)</f>
        <v>0</v>
      </c>
      <c r="J21" s="70">
        <f>IF($F21=0,0,CRC!H21/$F21)</f>
        <v>0</v>
      </c>
      <c r="K21" s="70">
        <f>IF($F21=0,0,CRC!I21/$F21)</f>
        <v>0.1509233553563146</v>
      </c>
      <c r="L21" s="70">
        <f>IF($F21=0,0,CRC!J21/$F21)</f>
        <v>0</v>
      </c>
      <c r="M21" s="70">
        <f>IF($F21=0,0,CRC!K21/$F21)</f>
        <v>0</v>
      </c>
      <c r="N21" s="70">
        <f>IF($F21=0,0,CRC!L21/$F21)</f>
        <v>0</v>
      </c>
      <c r="O21" s="70">
        <f>IF($F21=0,0,CRC!M21/$F21)</f>
        <v>4.4457535717241379E-3</v>
      </c>
      <c r="P21" s="70">
        <f>IF($F21=0,0,CRC!N21/$F21)</f>
        <v>0.31200045347036881</v>
      </c>
      <c r="Q21" s="70">
        <f>IF($F21=0,0,CRC!O21/$F21)</f>
        <v>9.4848137854992132E-2</v>
      </c>
      <c r="R21" s="70">
        <f>IF($F21=0,0,CRC!P21/$F21)</f>
        <v>0.11164330761023658</v>
      </c>
      <c r="S21" s="70">
        <f>IF($F21=0,0,CRC!Q21/$F21)</f>
        <v>1.9421969557997423E-2</v>
      </c>
      <c r="T21" s="70">
        <f>IF($F21=0,0,CRC!R21/$F21)</f>
        <v>0.23990669838323778</v>
      </c>
      <c r="U21" s="70">
        <f>IF($F21=0,0,CRC!S21/$F21)</f>
        <v>3.1993369324985664E-2</v>
      </c>
      <c r="V21" s="70">
        <f>IF($F21=0,0,CRC!T21/$F21)</f>
        <v>3.8002402026054336E-3</v>
      </c>
      <c r="W21" s="70">
        <f>IF($F21=0,0,CRC!U21/$F21)</f>
        <v>8.2330673303207492E-4</v>
      </c>
      <c r="X21" s="70">
        <f>IF($F21=0,0,CRC!V21/$F21)</f>
        <v>5.5610459477301371E-3</v>
      </c>
      <c r="Y21" s="70">
        <f>IF($F21=0,0,CRC!W21/$F21)</f>
        <v>8.2009048574488621E-3</v>
      </c>
      <c r="Z21" s="70">
        <f>IF($F21=0,0,CRC!X21/$F21)</f>
        <v>1.2105376978027458E-4</v>
      </c>
      <c r="AA21" s="70">
        <f>IF($F21=0,0,CRC!Y21/$F21)</f>
        <v>3.500733973426672E-3</v>
      </c>
      <c r="AB21" s="70">
        <f>IF($F21=0,0,CRC!Z21/$F21)</f>
        <v>4.2580726058953552E-4</v>
      </c>
      <c r="AC21" s="70">
        <f>IF($F21=0,0,CRC!AA21/$F21)</f>
        <v>1.2383862125529724E-2</v>
      </c>
      <c r="AD21" s="55">
        <f t="shared" si="34"/>
        <v>0</v>
      </c>
      <c r="AF21" s="94">
        <f>'DORC build-up'!V21</f>
        <v>255638091.48525405</v>
      </c>
      <c r="AG21" s="64">
        <f t="shared" si="35"/>
        <v>0</v>
      </c>
      <c r="AH21" s="64">
        <f t="shared" si="36"/>
        <v>0</v>
      </c>
      <c r="AI21" s="64">
        <f t="shared" si="37"/>
        <v>38581758.523839056</v>
      </c>
      <c r="AJ21" s="64">
        <f t="shared" si="38"/>
        <v>0</v>
      </c>
      <c r="AK21" s="64">
        <f t="shared" si="39"/>
        <v>0</v>
      </c>
      <c r="AL21" s="64">
        <f t="shared" si="40"/>
        <v>0</v>
      </c>
      <c r="AM21" s="64">
        <f t="shared" si="41"/>
        <v>1136503.9582893101</v>
      </c>
      <c r="AN21" s="64">
        <f t="shared" si="42"/>
        <v>79759200.467698887</v>
      </c>
      <c r="AO21" s="64">
        <f t="shared" si="43"/>
        <v>24246796.942180466</v>
      </c>
      <c r="AP21" s="64">
        <f t="shared" si="44"/>
        <v>28540282.08458202</v>
      </c>
      <c r="AQ21" s="64">
        <f t="shared" si="45"/>
        <v>4964995.2306911647</v>
      </c>
      <c r="AR21" s="64">
        <f t="shared" si="46"/>
        <v>61329290.509219386</v>
      </c>
      <c r="AS21" s="64">
        <f t="shared" si="47"/>
        <v>8178723.8744222056</v>
      </c>
      <c r="AT21" s="64">
        <f t="shared" si="48"/>
        <v>971486.15257958823</v>
      </c>
      <c r="AU21" s="64">
        <f t="shared" si="49"/>
        <v>210468.5619392792</v>
      </c>
      <c r="AV21" s="64">
        <f t="shared" si="50"/>
        <v>1421615.1727395381</v>
      </c>
      <c r="AW21" s="64">
        <f t="shared" si="51"/>
        <v>2096463.6662103764</v>
      </c>
      <c r="AX21" s="64">
        <f t="shared" si="52"/>
        <v>30945.954673724715</v>
      </c>
      <c r="AY21" s="64">
        <f t="shared" si="53"/>
        <v>894920.95176438452</v>
      </c>
      <c r="AZ21" s="64">
        <f t="shared" si="54"/>
        <v>108852.55543767309</v>
      </c>
      <c r="BA21" s="64">
        <f t="shared" si="55"/>
        <v>3165786.8789869403</v>
      </c>
      <c r="BB21" s="55">
        <f t="shared" si="56"/>
        <v>0</v>
      </c>
      <c r="BD21" s="94">
        <f>'DORC build-up'!P21</f>
        <v>515961992.45145547</v>
      </c>
      <c r="BE21" s="64">
        <f t="shared" si="57"/>
        <v>0</v>
      </c>
      <c r="BF21" s="64">
        <f t="shared" si="11"/>
        <v>0</v>
      </c>
      <c r="BG21" s="64">
        <f t="shared" si="11"/>
        <v>77870715.137103125</v>
      </c>
      <c r="BH21" s="64">
        <f t="shared" si="11"/>
        <v>0</v>
      </c>
      <c r="BI21" s="64">
        <f t="shared" si="11"/>
        <v>0</v>
      </c>
      <c r="BJ21" s="64">
        <f t="shared" si="11"/>
        <v>0</v>
      </c>
      <c r="BK21" s="64">
        <f t="shared" si="11"/>
        <v>2293839.8708149609</v>
      </c>
      <c r="BL21" s="64">
        <f t="shared" si="11"/>
        <v>160980375.61832911</v>
      </c>
      <c r="BM21" s="64">
        <f t="shared" si="11"/>
        <v>48938034.187972061</v>
      </c>
      <c r="BN21" s="64">
        <f t="shared" si="11"/>
        <v>57603703.438448407</v>
      </c>
      <c r="BO21" s="64">
        <f t="shared" si="11"/>
        <v>10020998.110475864</v>
      </c>
      <c r="BP21" s="64">
        <f t="shared" si="11"/>
        <v>123782738.10026574</v>
      </c>
      <c r="BQ21" s="64">
        <f t="shared" si="11"/>
        <v>16507362.582154881</v>
      </c>
      <c r="BR21" s="64">
        <f t="shared" si="11"/>
        <v>1960779.5067304224</v>
      </c>
      <c r="BS21" s="64">
        <f t="shared" si="11"/>
        <v>424794.98237392789</v>
      </c>
      <c r="BT21" s="64">
        <f t="shared" si="11"/>
        <v>2869288.3473049342</v>
      </c>
      <c r="BU21" s="64">
        <f t="shared" si="11"/>
        <v>4231355.2101541338</v>
      </c>
      <c r="BV21" s="64">
        <f t="shared" si="11"/>
        <v>62459.144249590259</v>
      </c>
      <c r="BW21" s="64">
        <f t="shared" si="11"/>
        <v>1806245.6759717262</v>
      </c>
      <c r="BX21" s="64">
        <f t="shared" si="11"/>
        <v>219700.36257407285</v>
      </c>
      <c r="BY21" s="64">
        <f t="shared" si="11"/>
        <v>6389602.1765324334</v>
      </c>
      <c r="BZ21" s="55">
        <f t="shared" si="58"/>
        <v>0</v>
      </c>
      <c r="CC21" s="94">
        <f t="shared" si="59"/>
        <v>515961992.45145547</v>
      </c>
      <c r="CD21" s="64">
        <f t="shared" si="60"/>
        <v>0</v>
      </c>
      <c r="CE21" s="64">
        <f t="shared" si="12"/>
        <v>0</v>
      </c>
      <c r="CF21" s="64">
        <f t="shared" si="12"/>
        <v>0</v>
      </c>
      <c r="CG21" s="64">
        <f t="shared" si="12"/>
        <v>0</v>
      </c>
      <c r="CH21" s="64">
        <f t="shared" si="12"/>
        <v>0</v>
      </c>
      <c r="CI21" s="64">
        <f t="shared" si="12"/>
        <v>0</v>
      </c>
      <c r="CJ21" s="64">
        <f t="shared" si="12"/>
        <v>1994991.061596835</v>
      </c>
      <c r="CK21" s="64">
        <f t="shared" si="12"/>
        <v>75739674.606757775</v>
      </c>
      <c r="CL21" s="64">
        <f t="shared" si="12"/>
        <v>36349019.689992003</v>
      </c>
      <c r="CM21" s="64">
        <f t="shared" si="12"/>
        <v>39986121.95116879</v>
      </c>
      <c r="CN21" s="64">
        <f t="shared" si="12"/>
        <v>4365335.0250177663</v>
      </c>
      <c r="CO21" s="64">
        <f t="shared" si="12"/>
        <v>81526387.61409536</v>
      </c>
      <c r="CP21" s="64">
        <f t="shared" si="12"/>
        <v>10872159.244603781</v>
      </c>
      <c r="CQ21" s="64">
        <f t="shared" si="12"/>
        <v>496730.80837170756</v>
      </c>
      <c r="CR21" s="64">
        <f t="shared" si="12"/>
        <v>279780.53257706459</v>
      </c>
      <c r="CS21" s="64">
        <f t="shared" si="12"/>
        <v>1889784.614309537</v>
      </c>
      <c r="CT21" s="64">
        <f t="shared" si="12"/>
        <v>2919635.0950063644</v>
      </c>
      <c r="CU21" s="64">
        <f t="shared" si="12"/>
        <v>25847.931313487938</v>
      </c>
      <c r="CV21" s="64">
        <f t="shared" si="12"/>
        <v>1315219.4348828713</v>
      </c>
      <c r="CW21" s="64">
        <f t="shared" si="12"/>
        <v>139057.60540361237</v>
      </c>
      <c r="CX21" s="64">
        <f t="shared" si="12"/>
        <v>2424155.7511045714</v>
      </c>
      <c r="CY21" s="119">
        <f>'DORC build-up'!S21</f>
        <v>260323900.96620142</v>
      </c>
      <c r="CZ21" s="55">
        <f t="shared" si="61"/>
        <v>0</v>
      </c>
      <c r="DB21" s="94">
        <f>'DORC build-up'!T21</f>
        <v>0</v>
      </c>
      <c r="DC21" s="64">
        <f t="shared" si="13"/>
        <v>0</v>
      </c>
      <c r="DD21" s="64">
        <f t="shared" si="14"/>
        <v>0</v>
      </c>
      <c r="DE21" s="64">
        <f t="shared" si="15"/>
        <v>0</v>
      </c>
      <c r="DF21" s="64">
        <f t="shared" si="16"/>
        <v>0</v>
      </c>
      <c r="DG21" s="64">
        <f t="shared" si="17"/>
        <v>0</v>
      </c>
      <c r="DH21" s="64">
        <f t="shared" si="18"/>
        <v>0</v>
      </c>
      <c r="DI21" s="64">
        <f t="shared" si="19"/>
        <v>0</v>
      </c>
      <c r="DJ21" s="64">
        <f t="shared" si="20"/>
        <v>0</v>
      </c>
      <c r="DK21" s="64">
        <f t="shared" si="21"/>
        <v>0</v>
      </c>
      <c r="DL21" s="64">
        <f t="shared" si="22"/>
        <v>0</v>
      </c>
      <c r="DM21" s="64">
        <f t="shared" si="23"/>
        <v>0</v>
      </c>
      <c r="DN21" s="64">
        <f t="shared" si="24"/>
        <v>0</v>
      </c>
      <c r="DO21" s="64">
        <f t="shared" si="25"/>
        <v>0</v>
      </c>
      <c r="DP21" s="64">
        <f t="shared" si="26"/>
        <v>0</v>
      </c>
      <c r="DQ21" s="64">
        <f t="shared" si="27"/>
        <v>0</v>
      </c>
      <c r="DR21" s="64">
        <f t="shared" si="28"/>
        <v>0</v>
      </c>
      <c r="DS21" s="64">
        <f t="shared" si="29"/>
        <v>0</v>
      </c>
      <c r="DT21" s="64">
        <f t="shared" si="30"/>
        <v>0</v>
      </c>
      <c r="DU21" s="64">
        <f t="shared" si="31"/>
        <v>0</v>
      </c>
      <c r="DV21" s="64">
        <f t="shared" si="32"/>
        <v>0</v>
      </c>
      <c r="DW21" s="64">
        <f t="shared" si="33"/>
        <v>0</v>
      </c>
      <c r="DX21" s="55">
        <f t="shared" si="62"/>
        <v>0</v>
      </c>
    </row>
    <row r="22" spans="1:128" ht="13.9" x14ac:dyDescent="0.4">
      <c r="A22" s="58">
        <f>'DORC build-up'!A22</f>
        <v>10</v>
      </c>
      <c r="B22" s="58" t="str">
        <f>'DORC build-up'!B22</f>
        <v>EGR</v>
      </c>
      <c r="C22" s="58">
        <f>'DORC build-up'!C22</f>
        <v>1</v>
      </c>
      <c r="D22" t="str">
        <f>IF('DORC build-up'!E22=0,"",'DORC build-up'!E22)</f>
        <v/>
      </c>
      <c r="E22" t="str">
        <f>IF('DORC build-up'!F22=0,"",'DORC build-up'!F22)</f>
        <v>West Kalgoorlie West to West Kalgoorlie</v>
      </c>
      <c r="F22" s="94">
        <f>'DORC build-up'!J22</f>
        <v>41827542.217724845</v>
      </c>
      <c r="G22" s="319">
        <f t="shared" si="9"/>
        <v>0.51787403468260496</v>
      </c>
      <c r="I22" s="70">
        <f>IF($F22=0,0,CRC!G22/$F22)</f>
        <v>0</v>
      </c>
      <c r="J22" s="70">
        <f>IF($F22=0,0,CRC!H22/$F22)</f>
        <v>0</v>
      </c>
      <c r="K22" s="70">
        <f>IF($F22=0,0,CRC!I22/$F22)</f>
        <v>0.11577851867132818</v>
      </c>
      <c r="L22" s="70">
        <f>IF($F22=0,0,CRC!J22/$F22)</f>
        <v>0</v>
      </c>
      <c r="M22" s="70">
        <f>IF($F22=0,0,CRC!K22/$F22)</f>
        <v>0</v>
      </c>
      <c r="N22" s="70">
        <f>IF($F22=0,0,CRC!L22/$F22)</f>
        <v>0</v>
      </c>
      <c r="O22" s="70">
        <f>IF($F22=0,0,CRC!M22/$F22)</f>
        <v>2.0203583696148768E-3</v>
      </c>
      <c r="P22" s="70">
        <f>IF($F22=0,0,CRC!N22/$F22)</f>
        <v>0.23934632411464338</v>
      </c>
      <c r="Q22" s="70">
        <f>IF($F22=0,0,CRC!O22/$F22)</f>
        <v>7.2761282530851595E-2</v>
      </c>
      <c r="R22" s="70">
        <f>IF($F22=0,0,CRC!P22/$F22)</f>
        <v>8.4891129351853667E-2</v>
      </c>
      <c r="S22" s="70">
        <f>IF($F22=0,0,CRC!Q22/$F22)</f>
        <v>8.6586787269209015E-2</v>
      </c>
      <c r="T22" s="70">
        <f>IF($F22=0,0,CRC!R22/$F22)</f>
        <v>0.18404071452403115</v>
      </c>
      <c r="U22" s="70">
        <f>IF($F22=0,0,CRC!S22/$F22)</f>
        <v>0.17196086421363596</v>
      </c>
      <c r="V22" s="70">
        <f>IF($F22=0,0,CRC!T22/$F22)</f>
        <v>2.0425875837624868E-2</v>
      </c>
      <c r="W22" s="70">
        <f>IF($F22=0,0,CRC!U22/$F22)</f>
        <v>2.2940350081861786E-3</v>
      </c>
      <c r="X22" s="70">
        <f>IF($F22=0,0,CRC!V22/$F22)</f>
        <v>4.2660704207862638E-3</v>
      </c>
      <c r="Y22" s="70">
        <f>IF($F22=0,0,CRC!W22/$F22)</f>
        <v>6.2911973691433245E-3</v>
      </c>
      <c r="Z22" s="70">
        <f>IF($F22=0,0,CRC!X22/$F22)</f>
        <v>0</v>
      </c>
      <c r="AA22" s="70">
        <f>IF($F22=0,0,CRC!Y22/$F22)</f>
        <v>2.68553394369505E-3</v>
      </c>
      <c r="AB22" s="70">
        <f>IF($F22=0,0,CRC!Z22/$F22)</f>
        <v>1.1689216281343215E-4</v>
      </c>
      <c r="AC22" s="70">
        <f>IF($F22=0,0,CRC!AA22/$F22)</f>
        <v>6.5344162125829724E-3</v>
      </c>
      <c r="AD22" s="55">
        <f t="shared" si="34"/>
        <v>0</v>
      </c>
      <c r="AF22" s="94">
        <f>'DORC build-up'!V22</f>
        <v>24552570.772262871</v>
      </c>
      <c r="AG22" s="64">
        <f t="shared" si="35"/>
        <v>0</v>
      </c>
      <c r="AH22" s="64">
        <f t="shared" si="36"/>
        <v>0</v>
      </c>
      <c r="AI22" s="64">
        <f t="shared" si="37"/>
        <v>2842660.2735855435</v>
      </c>
      <c r="AJ22" s="64">
        <f t="shared" si="38"/>
        <v>0</v>
      </c>
      <c r="AK22" s="64">
        <f t="shared" si="39"/>
        <v>0</v>
      </c>
      <c r="AL22" s="64">
        <f t="shared" si="40"/>
        <v>0</v>
      </c>
      <c r="AM22" s="64">
        <f t="shared" si="41"/>
        <v>49604.991855302891</v>
      </c>
      <c r="AN22" s="64">
        <f t="shared" si="42"/>
        <v>5876567.5619057491</v>
      </c>
      <c r="AO22" s="64">
        <f t="shared" si="43"/>
        <v>1786476.538819348</v>
      </c>
      <c r="AP22" s="64">
        <f t="shared" si="44"/>
        <v>2084295.4613487092</v>
      </c>
      <c r="AQ22" s="64">
        <f t="shared" si="45"/>
        <v>2125928.222370124</v>
      </c>
      <c r="AR22" s="64">
        <f t="shared" si="46"/>
        <v>4518672.668329102</v>
      </c>
      <c r="AS22" s="64">
        <f t="shared" si="47"/>
        <v>4222081.2886647824</v>
      </c>
      <c r="AT22" s="64">
        <f t="shared" si="48"/>
        <v>501507.76208873873</v>
      </c>
      <c r="AU22" s="64">
        <f t="shared" si="49"/>
        <v>56324.456892539783</v>
      </c>
      <c r="AV22" s="64">
        <f t="shared" si="50"/>
        <v>104742.99592581199</v>
      </c>
      <c r="AW22" s="64">
        <f t="shared" si="51"/>
        <v>154465.06864816547</v>
      </c>
      <c r="AX22" s="64">
        <f t="shared" si="52"/>
        <v>0</v>
      </c>
      <c r="AY22" s="64">
        <f t="shared" si="53"/>
        <v>65936.762213886934</v>
      </c>
      <c r="AZ22" s="64">
        <f t="shared" si="54"/>
        <v>2870.0031001996672</v>
      </c>
      <c r="BA22" s="64">
        <f t="shared" si="55"/>
        <v>160436.71651486534</v>
      </c>
      <c r="BB22" s="55">
        <f t="shared" si="56"/>
        <v>0</v>
      </c>
      <c r="BD22" s="94">
        <f>'DORC build-up'!P22</f>
        <v>50925634.664997406</v>
      </c>
      <c r="BE22" s="64">
        <f t="shared" si="57"/>
        <v>0</v>
      </c>
      <c r="BF22" s="64">
        <f t="shared" si="11"/>
        <v>0</v>
      </c>
      <c r="BG22" s="64">
        <f t="shared" si="11"/>
        <v>5896094.5439106403</v>
      </c>
      <c r="BH22" s="64">
        <f t="shared" si="11"/>
        <v>0</v>
      </c>
      <c r="BI22" s="64">
        <f t="shared" si="11"/>
        <v>0</v>
      </c>
      <c r="BJ22" s="64">
        <f t="shared" si="11"/>
        <v>0</v>
      </c>
      <c r="BK22" s="64">
        <f t="shared" si="11"/>
        <v>102888.03222337701</v>
      </c>
      <c r="BL22" s="64">
        <f t="shared" si="11"/>
        <v>12188863.460272387</v>
      </c>
      <c r="BM22" s="64">
        <f t="shared" si="11"/>
        <v>3705414.491922806</v>
      </c>
      <c r="BN22" s="64">
        <f t="shared" si="11"/>
        <v>4323134.639671538</v>
      </c>
      <c r="BO22" s="64">
        <f t="shared" si="11"/>
        <v>4409487.0952875866</v>
      </c>
      <c r="BP22" s="64">
        <f t="shared" si="11"/>
        <v>9372390.1913358923</v>
      </c>
      <c r="BQ22" s="64">
        <f t="shared" si="11"/>
        <v>8757216.1476208512</v>
      </c>
      <c r="BR22" s="64">
        <f t="shared" si="11"/>
        <v>1040200.690619482</v>
      </c>
      <c r="BS22" s="64">
        <f t="shared" si="11"/>
        <v>116825.18873560366</v>
      </c>
      <c r="BT22" s="64">
        <f t="shared" si="11"/>
        <v>217252.34370411304</v>
      </c>
      <c r="BU22" s="64">
        <f t="shared" si="11"/>
        <v>320383.2188263858</v>
      </c>
      <c r="BV22" s="64">
        <f t="shared" si="11"/>
        <v>0</v>
      </c>
      <c r="BW22" s="64">
        <f t="shared" si="11"/>
        <v>136762.52049706384</v>
      </c>
      <c r="BX22" s="64">
        <f t="shared" si="11"/>
        <v>5952.8075786382406</v>
      </c>
      <c r="BY22" s="64">
        <f t="shared" si="11"/>
        <v>332769.29279103648</v>
      </c>
      <c r="BZ22" s="55">
        <f t="shared" si="58"/>
        <v>0</v>
      </c>
      <c r="CC22" s="94">
        <f t="shared" si="59"/>
        <v>50925634.664997406</v>
      </c>
      <c r="CD22" s="64">
        <f t="shared" si="60"/>
        <v>0</v>
      </c>
      <c r="CE22" s="64">
        <f t="shared" si="12"/>
        <v>0</v>
      </c>
      <c r="CF22" s="64">
        <f t="shared" si="12"/>
        <v>0</v>
      </c>
      <c r="CG22" s="64">
        <f t="shared" si="12"/>
        <v>0</v>
      </c>
      <c r="CH22" s="64">
        <f t="shared" si="12"/>
        <v>0</v>
      </c>
      <c r="CI22" s="64">
        <f t="shared" si="12"/>
        <v>0</v>
      </c>
      <c r="CJ22" s="64">
        <f t="shared" si="12"/>
        <v>89483.449669919093</v>
      </c>
      <c r="CK22" s="64">
        <f t="shared" si="12"/>
        <v>5734739.7082487457</v>
      </c>
      <c r="CL22" s="64">
        <f t="shared" si="12"/>
        <v>2752218.9348502131</v>
      </c>
      <c r="CM22" s="64">
        <f t="shared" si="12"/>
        <v>3000942.2761843959</v>
      </c>
      <c r="CN22" s="64">
        <f t="shared" si="12"/>
        <v>1920855.4125262366</v>
      </c>
      <c r="CO22" s="64">
        <f t="shared" si="12"/>
        <v>6172889.106641558</v>
      </c>
      <c r="CP22" s="64">
        <f t="shared" si="12"/>
        <v>5767720.1928838221</v>
      </c>
      <c r="CQ22" s="64">
        <f t="shared" si="12"/>
        <v>263517.50829026906</v>
      </c>
      <c r="CR22" s="64">
        <f t="shared" si="12"/>
        <v>76943.972690552589</v>
      </c>
      <c r="CS22" s="64">
        <f t="shared" si="12"/>
        <v>143087.79281118652</v>
      </c>
      <c r="CT22" s="64">
        <f t="shared" si="12"/>
        <v>221064.42099020712</v>
      </c>
      <c r="CU22" s="64">
        <f t="shared" si="12"/>
        <v>0</v>
      </c>
      <c r="CV22" s="64">
        <f t="shared" si="12"/>
        <v>99583.753923472934</v>
      </c>
      <c r="CW22" s="64">
        <f t="shared" si="12"/>
        <v>3767.7824361114531</v>
      </c>
      <c r="CX22" s="64">
        <f t="shared" si="12"/>
        <v>126249.58058784356</v>
      </c>
      <c r="CY22" s="119">
        <f>'DORC build-up'!S22</f>
        <v>26373063.892734535</v>
      </c>
      <c r="CZ22" s="55">
        <f t="shared" si="61"/>
        <v>0</v>
      </c>
      <c r="DB22" s="94">
        <f>'DORC build-up'!T22</f>
        <v>0</v>
      </c>
      <c r="DC22" s="64">
        <f t="shared" si="13"/>
        <v>0</v>
      </c>
      <c r="DD22" s="64">
        <f t="shared" si="14"/>
        <v>0</v>
      </c>
      <c r="DE22" s="64">
        <f t="shared" si="15"/>
        <v>0</v>
      </c>
      <c r="DF22" s="64">
        <f t="shared" si="16"/>
        <v>0</v>
      </c>
      <c r="DG22" s="64">
        <f t="shared" si="17"/>
        <v>0</v>
      </c>
      <c r="DH22" s="64">
        <f t="shared" si="18"/>
        <v>0</v>
      </c>
      <c r="DI22" s="64">
        <f t="shared" si="19"/>
        <v>0</v>
      </c>
      <c r="DJ22" s="64">
        <f t="shared" si="20"/>
        <v>0</v>
      </c>
      <c r="DK22" s="64">
        <f t="shared" si="21"/>
        <v>0</v>
      </c>
      <c r="DL22" s="64">
        <f t="shared" si="22"/>
        <v>0</v>
      </c>
      <c r="DM22" s="64">
        <f t="shared" si="23"/>
        <v>0</v>
      </c>
      <c r="DN22" s="64">
        <f t="shared" si="24"/>
        <v>0</v>
      </c>
      <c r="DO22" s="64">
        <f t="shared" si="25"/>
        <v>0</v>
      </c>
      <c r="DP22" s="64">
        <f t="shared" si="26"/>
        <v>0</v>
      </c>
      <c r="DQ22" s="64">
        <f t="shared" si="27"/>
        <v>0</v>
      </c>
      <c r="DR22" s="64">
        <f t="shared" si="28"/>
        <v>0</v>
      </c>
      <c r="DS22" s="64">
        <f t="shared" si="29"/>
        <v>0</v>
      </c>
      <c r="DT22" s="64">
        <f t="shared" si="30"/>
        <v>0</v>
      </c>
      <c r="DU22" s="64">
        <f t="shared" si="31"/>
        <v>0</v>
      </c>
      <c r="DV22" s="64">
        <f t="shared" si="32"/>
        <v>0</v>
      </c>
      <c r="DW22" s="64">
        <f t="shared" si="33"/>
        <v>0</v>
      </c>
      <c r="DX22" s="55">
        <f t="shared" si="62"/>
        <v>0</v>
      </c>
    </row>
    <row r="23" spans="1:128" ht="13.9" x14ac:dyDescent="0.4">
      <c r="A23" s="58">
        <f>'DORC build-up'!A23</f>
        <v>11</v>
      </c>
      <c r="B23" s="58" t="str">
        <f>'DORC build-up'!B23</f>
        <v>EGR</v>
      </c>
      <c r="C23" s="58">
        <f>'DORC build-up'!C23</f>
        <v>1</v>
      </c>
      <c r="D23" t="str">
        <f>IF('DORC build-up'!E23=0,"",'DORC build-up'!E23)</f>
        <v/>
      </c>
      <c r="E23" t="str">
        <f>IF('DORC build-up'!F23=0,"",'DORC build-up'!F23)</f>
        <v>West Kalgoorlie</v>
      </c>
      <c r="F23" s="94">
        <f>'DORC build-up'!J23</f>
        <v>16078854.579728717</v>
      </c>
      <c r="G23" s="319">
        <f t="shared" si="9"/>
        <v>0.4823429347134105</v>
      </c>
      <c r="I23" s="70">
        <f>IF($F23=0,0,CRC!G23/$F23)</f>
        <v>0</v>
      </c>
      <c r="J23" s="70">
        <f>IF($F23=0,0,CRC!H23/$F23)</f>
        <v>0</v>
      </c>
      <c r="K23" s="70">
        <f>IF($F23=0,0,CRC!I23/$F23)</f>
        <v>0.12159437255211102</v>
      </c>
      <c r="L23" s="70">
        <f>IF($F23=0,0,CRC!J23/$F23)</f>
        <v>0</v>
      </c>
      <c r="M23" s="70">
        <f>IF($F23=0,0,CRC!K23/$F23)</f>
        <v>0</v>
      </c>
      <c r="N23" s="70">
        <f>IF($F23=0,0,CRC!L23/$F23)</f>
        <v>0</v>
      </c>
      <c r="O23" s="70">
        <f>IF($F23=0,0,CRC!M23/$F23)</f>
        <v>0</v>
      </c>
      <c r="P23" s="70">
        <f>IF($F23=0,0,CRC!N23/$F23)</f>
        <v>0.25136930785919154</v>
      </c>
      <c r="Q23" s="70">
        <f>IF($F23=0,0,CRC!O23/$F23)</f>
        <v>7.641626958919423E-2</v>
      </c>
      <c r="R23" s="70">
        <f>IF($F23=0,0,CRC!P23/$F23)</f>
        <v>8.0638398000977246E-2</v>
      </c>
      <c r="S23" s="70">
        <f>IF($F23=0,0,CRC!Q23/$F23)</f>
        <v>0.26278807542217908</v>
      </c>
      <c r="T23" s="70">
        <f>IF($F23=0,0,CRC!R23/$F23)</f>
        <v>0.19328555472470035</v>
      </c>
      <c r="U23" s="70">
        <f>IF($F23=0,0,CRC!S23/$F23)</f>
        <v>0</v>
      </c>
      <c r="V23" s="70">
        <f>IF($F23=0,0,CRC!T23/$F23)</f>
        <v>0</v>
      </c>
      <c r="W23" s="70">
        <f>IF($F23=0,0,CRC!U23/$F23)</f>
        <v>0</v>
      </c>
      <c r="X23" s="70">
        <f>IF($F23=0,0,CRC!V23/$F23)</f>
        <v>4.4803661510922918E-3</v>
      </c>
      <c r="Y23" s="70">
        <f>IF($F23=0,0,CRC!W23/$F23)</f>
        <v>6.6072204540298263E-3</v>
      </c>
      <c r="Z23" s="70">
        <f>IF($F23=0,0,CRC!X23/$F23)</f>
        <v>0</v>
      </c>
      <c r="AA23" s="70">
        <f>IF($F23=0,0,CRC!Y23/$F23)</f>
        <v>2.820435246524386E-3</v>
      </c>
      <c r="AB23" s="70">
        <f>IF($F23=0,0,CRC!Z23/$F23)</f>
        <v>0</v>
      </c>
      <c r="AC23" s="70">
        <f>IF($F23=0,0,CRC!AA23/$F23)</f>
        <v>0</v>
      </c>
      <c r="AD23" s="55">
        <f t="shared" si="34"/>
        <v>0</v>
      </c>
      <c r="AF23" s="94">
        <f>'DORC build-up'!V23</f>
        <v>10074342.858270187</v>
      </c>
      <c r="AG23" s="64">
        <f t="shared" si="35"/>
        <v>0</v>
      </c>
      <c r="AH23" s="64">
        <f t="shared" si="36"/>
        <v>0</v>
      </c>
      <c r="AI23" s="64">
        <f t="shared" si="37"/>
        <v>1224983.3987262039</v>
      </c>
      <c r="AJ23" s="64">
        <f t="shared" si="38"/>
        <v>0</v>
      </c>
      <c r="AK23" s="64">
        <f t="shared" si="39"/>
        <v>0</v>
      </c>
      <c r="AL23" s="64">
        <f t="shared" si="40"/>
        <v>0</v>
      </c>
      <c r="AM23" s="64">
        <f t="shared" si="41"/>
        <v>0</v>
      </c>
      <c r="AN23" s="64">
        <f t="shared" si="42"/>
        <v>2532380.5914195664</v>
      </c>
      <c r="AO23" s="64">
        <f t="shared" si="43"/>
        <v>769843.69979154819</v>
      </c>
      <c r="AP23" s="64">
        <f t="shared" si="44"/>
        <v>812378.86900349404</v>
      </c>
      <c r="AQ23" s="64">
        <f t="shared" si="45"/>
        <v>2647417.1708679972</v>
      </c>
      <c r="AR23" s="64">
        <f t="shared" si="46"/>
        <v>1947224.9478475763</v>
      </c>
      <c r="AS23" s="64">
        <f t="shared" si="47"/>
        <v>0</v>
      </c>
      <c r="AT23" s="64">
        <f t="shared" si="48"/>
        <v>0</v>
      </c>
      <c r="AU23" s="64">
        <f t="shared" si="49"/>
        <v>0</v>
      </c>
      <c r="AV23" s="64">
        <f t="shared" si="50"/>
        <v>45136.744736692119</v>
      </c>
      <c r="AW23" s="64">
        <f t="shared" si="51"/>
        <v>66563.404194072078</v>
      </c>
      <c r="AX23" s="64">
        <f t="shared" si="52"/>
        <v>0</v>
      </c>
      <c r="AY23" s="64">
        <f t="shared" si="53"/>
        <v>28414.031683036461</v>
      </c>
      <c r="AZ23" s="64">
        <f t="shared" si="54"/>
        <v>0</v>
      </c>
      <c r="BA23" s="64">
        <f t="shared" si="55"/>
        <v>0</v>
      </c>
      <c r="BB23" s="55">
        <f t="shared" si="56"/>
        <v>0</v>
      </c>
      <c r="BD23" s="94">
        <f>'DORC build-up'!P23</f>
        <v>19461422.501193427</v>
      </c>
      <c r="BE23" s="64">
        <f t="shared" si="57"/>
        <v>0</v>
      </c>
      <c r="BF23" s="64">
        <f t="shared" si="11"/>
        <v>0</v>
      </c>
      <c r="BG23" s="64">
        <f t="shared" si="11"/>
        <v>2366399.4580041496</v>
      </c>
      <c r="BH23" s="64">
        <f t="shared" si="11"/>
        <v>0</v>
      </c>
      <c r="BI23" s="64">
        <f t="shared" si="11"/>
        <v>0</v>
      </c>
      <c r="BJ23" s="64">
        <f t="shared" si="11"/>
        <v>0</v>
      </c>
      <c r="BK23" s="64">
        <f t="shared" si="11"/>
        <v>0</v>
      </c>
      <c r="BL23" s="64">
        <f t="shared" si="11"/>
        <v>4892004.3040802879</v>
      </c>
      <c r="BM23" s="64">
        <f t="shared" si="11"/>
        <v>1487169.3084404075</v>
      </c>
      <c r="BN23" s="64">
        <f t="shared" si="11"/>
        <v>1569337.9333164096</v>
      </c>
      <c r="BO23" s="64">
        <f t="shared" si="11"/>
        <v>5114229.7640665108</v>
      </c>
      <c r="BP23" s="64">
        <f t="shared" si="11"/>
        <v>3761611.8438749369</v>
      </c>
      <c r="BQ23" s="64">
        <f t="shared" si="11"/>
        <v>0</v>
      </c>
      <c r="BR23" s="64">
        <f t="shared" si="11"/>
        <v>0</v>
      </c>
      <c r="BS23" s="64">
        <f t="shared" si="11"/>
        <v>0</v>
      </c>
      <c r="BT23" s="64">
        <f t="shared" si="11"/>
        <v>87194.298626452917</v>
      </c>
      <c r="BU23" s="64">
        <f t="shared" si="11"/>
        <v>128585.90881440151</v>
      </c>
      <c r="BV23" s="64">
        <f t="shared" si="11"/>
        <v>0</v>
      </c>
      <c r="BW23" s="64">
        <f t="shared" si="11"/>
        <v>54889.681969868718</v>
      </c>
      <c r="BX23" s="64">
        <f t="shared" si="11"/>
        <v>0</v>
      </c>
      <c r="BY23" s="64">
        <f t="shared" si="11"/>
        <v>0</v>
      </c>
      <c r="BZ23" s="55">
        <f t="shared" si="58"/>
        <v>0</v>
      </c>
      <c r="CC23" s="94">
        <f t="shared" si="59"/>
        <v>19461422.501193427</v>
      </c>
      <c r="CD23" s="64">
        <f t="shared" si="60"/>
        <v>0</v>
      </c>
      <c r="CE23" s="64">
        <f t="shared" si="12"/>
        <v>0</v>
      </c>
      <c r="CF23" s="64">
        <f t="shared" si="12"/>
        <v>0</v>
      </c>
      <c r="CG23" s="64">
        <f t="shared" si="12"/>
        <v>0</v>
      </c>
      <c r="CH23" s="64">
        <f t="shared" si="12"/>
        <v>0</v>
      </c>
      <c r="CI23" s="64">
        <f t="shared" si="12"/>
        <v>0</v>
      </c>
      <c r="CJ23" s="64">
        <f t="shared" si="12"/>
        <v>0</v>
      </c>
      <c r="CK23" s="64">
        <f t="shared" si="12"/>
        <v>2301639.6423646593</v>
      </c>
      <c r="CL23" s="64">
        <f t="shared" si="12"/>
        <v>1104603.9623744893</v>
      </c>
      <c r="CM23" s="64">
        <f t="shared" si="12"/>
        <v>1089369.8536455664</v>
      </c>
      <c r="CN23" s="64">
        <f t="shared" si="12"/>
        <v>2227854.5578937074</v>
      </c>
      <c r="CO23" s="64">
        <f t="shared" si="12"/>
        <v>2477491.0455536423</v>
      </c>
      <c r="CP23" s="64">
        <f t="shared" si="12"/>
        <v>0</v>
      </c>
      <c r="CQ23" s="64">
        <f t="shared" si="12"/>
        <v>0</v>
      </c>
      <c r="CR23" s="64">
        <f t="shared" si="12"/>
        <v>0</v>
      </c>
      <c r="CS23" s="64">
        <f t="shared" si="12"/>
        <v>57428.332065180919</v>
      </c>
      <c r="CT23" s="64">
        <f t="shared" si="12"/>
        <v>88724.277081937413</v>
      </c>
      <c r="CU23" s="64">
        <f t="shared" si="12"/>
        <v>0</v>
      </c>
      <c r="CV23" s="64">
        <f t="shared" si="12"/>
        <v>39967.971944056473</v>
      </c>
      <c r="CW23" s="64">
        <f t="shared" si="12"/>
        <v>0</v>
      </c>
      <c r="CX23" s="64">
        <f t="shared" si="12"/>
        <v>0</v>
      </c>
      <c r="CY23" s="119">
        <f>'DORC build-up'!S23</f>
        <v>9387079.6429232396</v>
      </c>
      <c r="CZ23" s="55">
        <f t="shared" si="61"/>
        <v>0</v>
      </c>
      <c r="DB23" s="94">
        <f>'DORC build-up'!T23</f>
        <v>0</v>
      </c>
      <c r="DC23" s="64">
        <f t="shared" si="13"/>
        <v>0</v>
      </c>
      <c r="DD23" s="64">
        <f t="shared" si="14"/>
        <v>0</v>
      </c>
      <c r="DE23" s="64">
        <f t="shared" si="15"/>
        <v>0</v>
      </c>
      <c r="DF23" s="64">
        <f t="shared" si="16"/>
        <v>0</v>
      </c>
      <c r="DG23" s="64">
        <f t="shared" si="17"/>
        <v>0</v>
      </c>
      <c r="DH23" s="64">
        <f t="shared" si="18"/>
        <v>0</v>
      </c>
      <c r="DI23" s="64">
        <f t="shared" si="19"/>
        <v>0</v>
      </c>
      <c r="DJ23" s="64">
        <f t="shared" si="20"/>
        <v>0</v>
      </c>
      <c r="DK23" s="64">
        <f t="shared" si="21"/>
        <v>0</v>
      </c>
      <c r="DL23" s="64">
        <f t="shared" si="22"/>
        <v>0</v>
      </c>
      <c r="DM23" s="64">
        <f t="shared" si="23"/>
        <v>0</v>
      </c>
      <c r="DN23" s="64">
        <f t="shared" si="24"/>
        <v>0</v>
      </c>
      <c r="DO23" s="64">
        <f t="shared" si="25"/>
        <v>0</v>
      </c>
      <c r="DP23" s="64">
        <f t="shared" si="26"/>
        <v>0</v>
      </c>
      <c r="DQ23" s="64">
        <f t="shared" si="27"/>
        <v>0</v>
      </c>
      <c r="DR23" s="64">
        <f t="shared" si="28"/>
        <v>0</v>
      </c>
      <c r="DS23" s="64">
        <f t="shared" si="29"/>
        <v>0</v>
      </c>
      <c r="DT23" s="64">
        <f t="shared" si="30"/>
        <v>0</v>
      </c>
      <c r="DU23" s="64">
        <f t="shared" si="31"/>
        <v>0</v>
      </c>
      <c r="DV23" s="64">
        <f t="shared" si="32"/>
        <v>0</v>
      </c>
      <c r="DW23" s="64">
        <f t="shared" si="33"/>
        <v>0</v>
      </c>
      <c r="DX23" s="55">
        <f t="shared" si="62"/>
        <v>0</v>
      </c>
    </row>
    <row r="24" spans="1:128" ht="13.9" x14ac:dyDescent="0.4">
      <c r="A24" s="58">
        <f>'DORC build-up'!A24</f>
        <v>12</v>
      </c>
      <c r="B24" s="58" t="str">
        <f>'DORC build-up'!B24</f>
        <v>EGR</v>
      </c>
      <c r="C24" s="58">
        <f>'DORC build-up'!C24</f>
        <v>1</v>
      </c>
      <c r="D24" t="str">
        <f>IF('DORC build-up'!E24=0,"",'DORC build-up'!E24)</f>
        <v/>
      </c>
      <c r="E24" t="str">
        <f>IF('DORC build-up'!F24=0,"",'DORC build-up'!F24)</f>
        <v>West Kalgoorlie to Kalgoorlie</v>
      </c>
      <c r="F24" s="94">
        <f>'DORC build-up'!J24</f>
        <v>30544349.117438782</v>
      </c>
      <c r="G24" s="319">
        <f t="shared" si="9"/>
        <v>0.53104116741423324</v>
      </c>
      <c r="I24" s="70">
        <f>IF($F24=0,0,CRC!G24/$F24)</f>
        <v>0</v>
      </c>
      <c r="J24" s="70">
        <f>IF($F24=0,0,CRC!H24/$F24)</f>
        <v>0</v>
      </c>
      <c r="K24" s="70">
        <f>IF($F24=0,0,CRC!I24/$F24)</f>
        <v>9.8382710832486675E-2</v>
      </c>
      <c r="L24" s="70">
        <f>IF($F24=0,0,CRC!J24/$F24)</f>
        <v>0</v>
      </c>
      <c r="M24" s="70">
        <f>IF($F24=0,0,CRC!K24/$F24)</f>
        <v>0</v>
      </c>
      <c r="N24" s="70">
        <f>IF($F24=0,0,CRC!L24/$F24)</f>
        <v>0</v>
      </c>
      <c r="O24" s="70">
        <f>IF($F24=0,0,CRC!M24/$F24)</f>
        <v>3.3816970377924323E-3</v>
      </c>
      <c r="P24" s="70">
        <f>IF($F24=0,0,CRC!N24/$F24)</f>
        <v>0.20338436235340254</v>
      </c>
      <c r="Q24" s="70">
        <f>IF($F24=0,0,CRC!O24/$F24)</f>
        <v>6.182884615543436E-2</v>
      </c>
      <c r="R24" s="70">
        <f>IF($F24=0,0,CRC!P24/$F24)</f>
        <v>7.2823129581113033E-2</v>
      </c>
      <c r="S24" s="70">
        <f>IF($F24=0,0,CRC!Q24/$F24)</f>
        <v>5.9286129916781304E-2</v>
      </c>
      <c r="T24" s="70">
        <f>IF($F24=0,0,CRC!R24/$F24)</f>
        <v>0.15638846140208848</v>
      </c>
      <c r="U24" s="70">
        <f>IF($F24=0,0,CRC!S24/$F24)</f>
        <v>0.27051134003772476</v>
      </c>
      <c r="V24" s="70">
        <f>IF($F24=0,0,CRC!T24/$F24)</f>
        <v>3.2131910185189329E-2</v>
      </c>
      <c r="W24" s="70">
        <f>IF($F24=0,0,CRC!U24/$F24)</f>
        <v>3.1414598420453133E-3</v>
      </c>
      <c r="X24" s="70">
        <f>IF($F24=0,0,CRC!V24/$F24)</f>
        <v>3.6250901930323072E-3</v>
      </c>
      <c r="Y24" s="70">
        <f>IF($F24=0,0,CRC!W24/$F24)</f>
        <v>5.3459403234859867E-3</v>
      </c>
      <c r="Z24" s="70">
        <f>IF($F24=0,0,CRC!X24/$F24)</f>
        <v>1.3392207125440307E-2</v>
      </c>
      <c r="AA24" s="70">
        <f>IF($F24=0,0,CRC!Y24/$F24)</f>
        <v>2.2820304875675319E-3</v>
      </c>
      <c r="AB24" s="70">
        <f>IF($F24=0,0,CRC!Z24/$F24)</f>
        <v>4.1618863201580472E-4</v>
      </c>
      <c r="AC24" s="70">
        <f>IF($F24=0,0,CRC!AA24/$F24)</f>
        <v>1.3678495894399781E-2</v>
      </c>
      <c r="AD24" s="55">
        <f t="shared" si="34"/>
        <v>0</v>
      </c>
      <c r="AF24" s="94">
        <f>'DORC build-up'!V24</f>
        <v>17718092.775811434</v>
      </c>
      <c r="AG24" s="64">
        <f t="shared" si="35"/>
        <v>0</v>
      </c>
      <c r="AH24" s="64">
        <f t="shared" si="36"/>
        <v>0</v>
      </c>
      <c r="AI24" s="64">
        <f t="shared" si="37"/>
        <v>1743153.9980658274</v>
      </c>
      <c r="AJ24" s="64">
        <f t="shared" si="38"/>
        <v>0</v>
      </c>
      <c r="AK24" s="64">
        <f t="shared" si="39"/>
        <v>0</v>
      </c>
      <c r="AL24" s="64">
        <f t="shared" si="40"/>
        <v>0</v>
      </c>
      <c r="AM24" s="64">
        <f t="shared" si="41"/>
        <v>59917.221855293021</v>
      </c>
      <c r="AN24" s="64">
        <f t="shared" si="42"/>
        <v>3603583.0013268366</v>
      </c>
      <c r="AO24" s="64">
        <f t="shared" si="43"/>
        <v>1095489.232403358</v>
      </c>
      <c r="AP24" s="64">
        <f t="shared" si="44"/>
        <v>1290286.9661430987</v>
      </c>
      <c r="AQ24" s="64">
        <f t="shared" si="45"/>
        <v>1050437.150184341</v>
      </c>
      <c r="AR24" s="64">
        <f t="shared" si="46"/>
        <v>2770905.2681886093</v>
      </c>
      <c r="AS24" s="64">
        <f t="shared" si="47"/>
        <v>4792945.0196974808</v>
      </c>
      <c r="AT24" s="64">
        <f t="shared" si="48"/>
        <v>569316.16572522488</v>
      </c>
      <c r="AU24" s="64">
        <f t="shared" si="49"/>
        <v>55660.676932844792</v>
      </c>
      <c r="AV24" s="64">
        <f t="shared" si="50"/>
        <v>64229.684360830601</v>
      </c>
      <c r="AW24" s="64">
        <f t="shared" si="51"/>
        <v>94719.866625476105</v>
      </c>
      <c r="AX24" s="64">
        <f t="shared" si="52"/>
        <v>237284.3683214343</v>
      </c>
      <c r="AY24" s="64">
        <f t="shared" si="53"/>
        <v>40433.227895951728</v>
      </c>
      <c r="AZ24" s="64">
        <f t="shared" si="54"/>
        <v>7374.0687942940731</v>
      </c>
      <c r="BA24" s="64">
        <f t="shared" si="55"/>
        <v>242356.85929053111</v>
      </c>
      <c r="BB24" s="55">
        <f t="shared" si="56"/>
        <v>0</v>
      </c>
      <c r="BD24" s="94">
        <f>'DORC build-up'!P24</f>
        <v>37781765.785530895</v>
      </c>
      <c r="BE24" s="64">
        <f t="shared" si="57"/>
        <v>0</v>
      </c>
      <c r="BF24" s="64">
        <f t="shared" si="11"/>
        <v>0</v>
      </c>
      <c r="BG24" s="64">
        <f t="shared" si="11"/>
        <v>3717072.5380186248</v>
      </c>
      <c r="BH24" s="64">
        <f t="shared" si="11"/>
        <v>0</v>
      </c>
      <c r="BI24" s="64">
        <f t="shared" si="11"/>
        <v>0</v>
      </c>
      <c r="BJ24" s="64">
        <f t="shared" si="11"/>
        <v>0</v>
      </c>
      <c r="BK24" s="64">
        <f t="shared" si="11"/>
        <v>127766.48543949729</v>
      </c>
      <c r="BL24" s="64">
        <f t="shared" si="11"/>
        <v>7684220.342875802</v>
      </c>
      <c r="BM24" s="64">
        <f t="shared" si="11"/>
        <v>2336002.9842342432</v>
      </c>
      <c r="BN24" s="64">
        <f t="shared" si="11"/>
        <v>2751386.425602979</v>
      </c>
      <c r="BO24" s="64">
        <f t="shared" si="11"/>
        <v>2239934.6748463875</v>
      </c>
      <c r="BP24" s="64">
        <f t="shared" si="11"/>
        <v>5908632.2202532459</v>
      </c>
      <c r="BQ24" s="64">
        <f t="shared" si="11"/>
        <v>10220396.091635423</v>
      </c>
      <c r="BR24" s="64">
        <f t="shared" si="11"/>
        <v>1214000.3048585379</v>
      </c>
      <c r="BS24" s="64">
        <f t="shared" si="11"/>
        <v>118689.8999768069</v>
      </c>
      <c r="BT24" s="64">
        <f t="shared" si="11"/>
        <v>136962.30862457163</v>
      </c>
      <c r="BU24" s="64">
        <f t="shared" si="11"/>
        <v>201979.06520537281</v>
      </c>
      <c r="BV24" s="64">
        <f t="shared" si="11"/>
        <v>505981.23296470364</v>
      </c>
      <c r="BW24" s="64">
        <f t="shared" si="11"/>
        <v>86219.141396717358</v>
      </c>
      <c r="BX24" s="64">
        <f t="shared" si="11"/>
        <v>15724.341417421638</v>
      </c>
      <c r="BY24" s="64">
        <f t="shared" si="11"/>
        <v>516797.72818055842</v>
      </c>
      <c r="BZ24" s="55">
        <f t="shared" si="58"/>
        <v>0</v>
      </c>
      <c r="CC24" s="94">
        <f t="shared" si="59"/>
        <v>37781765.785530895</v>
      </c>
      <c r="CD24" s="64">
        <f t="shared" si="60"/>
        <v>0</v>
      </c>
      <c r="CE24" s="64">
        <f t="shared" si="12"/>
        <v>0</v>
      </c>
      <c r="CF24" s="64">
        <f t="shared" si="12"/>
        <v>0</v>
      </c>
      <c r="CG24" s="64">
        <f t="shared" si="12"/>
        <v>0</v>
      </c>
      <c r="CH24" s="64">
        <f t="shared" si="12"/>
        <v>0</v>
      </c>
      <c r="CI24" s="64">
        <f t="shared" si="12"/>
        <v>0</v>
      </c>
      <c r="CJ24" s="64">
        <f t="shared" si="12"/>
        <v>111120.65827545333</v>
      </c>
      <c r="CK24" s="64">
        <f t="shared" si="12"/>
        <v>3615349.6731546684</v>
      </c>
      <c r="CL24" s="64">
        <f t="shared" si="12"/>
        <v>1735080.2883430903</v>
      </c>
      <c r="CM24" s="64">
        <f t="shared" si="12"/>
        <v>1909899.3047644664</v>
      </c>
      <c r="CN24" s="64">
        <f t="shared" si="12"/>
        <v>975757.62235069298</v>
      </c>
      <c r="CO24" s="64">
        <f t="shared" si="12"/>
        <v>3891572.0241000615</v>
      </c>
      <c r="CP24" s="64">
        <f t="shared" si="12"/>
        <v>6731406.8675821759</v>
      </c>
      <c r="CQ24" s="64">
        <f t="shared" si="12"/>
        <v>307546.74389749661</v>
      </c>
      <c r="CR24" s="64">
        <f t="shared" si="12"/>
        <v>78172.117856605997</v>
      </c>
      <c r="CS24" s="64">
        <f t="shared" si="12"/>
        <v>90206.78030569604</v>
      </c>
      <c r="CT24" s="64">
        <f t="shared" si="12"/>
        <v>139365.55499170782</v>
      </c>
      <c r="CU24" s="64">
        <f t="shared" si="12"/>
        <v>209393.9696535531</v>
      </c>
      <c r="CV24" s="64">
        <f t="shared" si="12"/>
        <v>62780.546374385907</v>
      </c>
      <c r="CW24" s="64">
        <f t="shared" si="12"/>
        <v>9952.597430594953</v>
      </c>
      <c r="CX24" s="64">
        <f t="shared" si="12"/>
        <v>196068.26063881139</v>
      </c>
      <c r="CY24" s="119">
        <f>'DORC build-up'!S24</f>
        <v>20063673.009719461</v>
      </c>
      <c r="CZ24" s="55">
        <f t="shared" si="61"/>
        <v>0</v>
      </c>
      <c r="DB24" s="94">
        <f>'DORC build-up'!T24</f>
        <v>0</v>
      </c>
      <c r="DC24" s="64">
        <f t="shared" si="13"/>
        <v>0</v>
      </c>
      <c r="DD24" s="64">
        <f t="shared" si="14"/>
        <v>0</v>
      </c>
      <c r="DE24" s="64">
        <f t="shared" si="15"/>
        <v>0</v>
      </c>
      <c r="DF24" s="64">
        <f t="shared" si="16"/>
        <v>0</v>
      </c>
      <c r="DG24" s="64">
        <f t="shared" si="17"/>
        <v>0</v>
      </c>
      <c r="DH24" s="64">
        <f t="shared" si="18"/>
        <v>0</v>
      </c>
      <c r="DI24" s="64">
        <f t="shared" si="19"/>
        <v>0</v>
      </c>
      <c r="DJ24" s="64">
        <f t="shared" si="20"/>
        <v>0</v>
      </c>
      <c r="DK24" s="64">
        <f t="shared" si="21"/>
        <v>0</v>
      </c>
      <c r="DL24" s="64">
        <f t="shared" si="22"/>
        <v>0</v>
      </c>
      <c r="DM24" s="64">
        <f t="shared" si="23"/>
        <v>0</v>
      </c>
      <c r="DN24" s="64">
        <f t="shared" si="24"/>
        <v>0</v>
      </c>
      <c r="DO24" s="64">
        <f t="shared" si="25"/>
        <v>0</v>
      </c>
      <c r="DP24" s="64">
        <f t="shared" si="26"/>
        <v>0</v>
      </c>
      <c r="DQ24" s="64">
        <f t="shared" si="27"/>
        <v>0</v>
      </c>
      <c r="DR24" s="64">
        <f t="shared" si="28"/>
        <v>0</v>
      </c>
      <c r="DS24" s="64">
        <f t="shared" si="29"/>
        <v>0</v>
      </c>
      <c r="DT24" s="64">
        <f t="shared" si="30"/>
        <v>0</v>
      </c>
      <c r="DU24" s="64">
        <f t="shared" si="31"/>
        <v>0</v>
      </c>
      <c r="DV24" s="64">
        <f t="shared" si="32"/>
        <v>0</v>
      </c>
      <c r="DW24" s="64">
        <f t="shared" si="33"/>
        <v>0</v>
      </c>
      <c r="DX24" s="55">
        <f t="shared" si="62"/>
        <v>0</v>
      </c>
    </row>
    <row r="25" spans="1:128" ht="13.9" x14ac:dyDescent="0.4">
      <c r="A25" s="58">
        <f>'DORC build-up'!A25</f>
        <v>13</v>
      </c>
      <c r="B25" s="58" t="str">
        <f>'DORC build-up'!B25</f>
        <v>EGR</v>
      </c>
      <c r="C25" s="58">
        <f>'DORC build-up'!C25</f>
        <v>1</v>
      </c>
      <c r="D25" t="str">
        <f>IF('DORC build-up'!E25=0,"",'DORC build-up'!E25)</f>
        <v/>
      </c>
      <c r="E25" t="str">
        <f>IF('DORC build-up'!F25=0,"",'DORC build-up'!F25)</f>
        <v>Kalgoorlie</v>
      </c>
      <c r="F25" s="94">
        <f>'DORC build-up'!J25</f>
        <v>4549916.4533701837</v>
      </c>
      <c r="G25" s="319">
        <f t="shared" si="9"/>
        <v>0.49003721520437138</v>
      </c>
      <c r="I25" s="70">
        <f>IF($F25=0,0,CRC!G25/$F25)</f>
        <v>0</v>
      </c>
      <c r="J25" s="70">
        <f>IF($F25=0,0,CRC!H25/$F25)</f>
        <v>0</v>
      </c>
      <c r="K25" s="70">
        <f>IF($F25=0,0,CRC!I25/$F25)</f>
        <v>0.13570171338026116</v>
      </c>
      <c r="L25" s="70">
        <f>IF($F25=0,0,CRC!J25/$F25)</f>
        <v>0</v>
      </c>
      <c r="M25" s="70">
        <f>IF($F25=0,0,CRC!K25/$F25)</f>
        <v>0</v>
      </c>
      <c r="N25" s="70">
        <f>IF($F25=0,0,CRC!L25/$F25)</f>
        <v>0</v>
      </c>
      <c r="O25" s="70">
        <f>IF($F25=0,0,CRC!M25/$F25)</f>
        <v>0</v>
      </c>
      <c r="P25" s="70">
        <f>IF($F25=0,0,CRC!N25/$F25)</f>
        <v>0.28053309583125463</v>
      </c>
      <c r="Q25" s="70">
        <f>IF($F25=0,0,CRC!O25/$F25)</f>
        <v>8.5282061132701412E-2</v>
      </c>
      <c r="R25" s="70">
        <f>IF($F25=0,0,CRC!P25/$F25)</f>
        <v>0.10056075033225978</v>
      </c>
      <c r="S25" s="70">
        <f>IF($F25=0,0,CRC!Q25/$F25)</f>
        <v>0.13266589753596278</v>
      </c>
      <c r="T25" s="70">
        <f>IF($F25=0,0,CRC!R25/$F25)</f>
        <v>0.21571048394164116</v>
      </c>
      <c r="U25" s="70">
        <f>IF($F25=0,0,CRC!S25/$F25)</f>
        <v>0</v>
      </c>
      <c r="V25" s="70">
        <f>IF($F25=0,0,CRC!T25/$F25)</f>
        <v>0</v>
      </c>
      <c r="W25" s="70">
        <f>IF($F25=0,0,CRC!U25/$F25)</f>
        <v>0</v>
      </c>
      <c r="X25" s="70">
        <f>IF($F25=0,0,CRC!V25/$F25)</f>
        <v>5.0001768216171825E-3</v>
      </c>
      <c r="Y25" s="70">
        <f>IF($F25=0,0,CRC!W25/$F25)</f>
        <v>7.3737880912926202E-3</v>
      </c>
      <c r="Z25" s="70">
        <f>IF($F25=0,0,CRC!X25/$F25)</f>
        <v>3.2734859152947195E-2</v>
      </c>
      <c r="AA25" s="70">
        <f>IF($F25=0,0,CRC!Y25/$F25)</f>
        <v>3.1476612560125722E-3</v>
      </c>
      <c r="AB25" s="70">
        <f>IF($F25=0,0,CRC!Z25/$F25)</f>
        <v>1.2895125240495581E-3</v>
      </c>
      <c r="AC25" s="70">
        <f>IF($F25=0,0,CRC!AA25/$F25)</f>
        <v>0</v>
      </c>
      <c r="AD25" s="55">
        <f t="shared" si="34"/>
        <v>0</v>
      </c>
      <c r="AF25" s="94">
        <f>'DORC build-up'!V25</f>
        <v>3104161.9856392937</v>
      </c>
      <c r="AG25" s="64">
        <f t="shared" si="35"/>
        <v>0</v>
      </c>
      <c r="AH25" s="64">
        <f t="shared" si="36"/>
        <v>0</v>
      </c>
      <c r="AI25" s="64">
        <f t="shared" si="37"/>
        <v>421240.10006112576</v>
      </c>
      <c r="AJ25" s="64">
        <f t="shared" si="38"/>
        <v>0</v>
      </c>
      <c r="AK25" s="64">
        <f t="shared" si="39"/>
        <v>0</v>
      </c>
      <c r="AL25" s="64">
        <f t="shared" si="40"/>
        <v>0</v>
      </c>
      <c r="AM25" s="64">
        <f t="shared" si="41"/>
        <v>0</v>
      </c>
      <c r="AN25" s="64">
        <f t="shared" si="42"/>
        <v>870820.17179308564</v>
      </c>
      <c r="AO25" s="64">
        <f t="shared" si="43"/>
        <v>264729.33222509804</v>
      </c>
      <c r="AP25" s="64">
        <f t="shared" si="44"/>
        <v>312156.8584287648</v>
      </c>
      <c r="AQ25" s="64">
        <f t="shared" si="45"/>
        <v>411816.43592185329</v>
      </c>
      <c r="AR25" s="64">
        <f t="shared" si="46"/>
        <v>669600.28415549779</v>
      </c>
      <c r="AS25" s="64">
        <f t="shared" si="47"/>
        <v>0</v>
      </c>
      <c r="AT25" s="64">
        <f t="shared" si="48"/>
        <v>0</v>
      </c>
      <c r="AU25" s="64">
        <f t="shared" si="49"/>
        <v>0</v>
      </c>
      <c r="AV25" s="64">
        <f t="shared" si="50"/>
        <v>15521.358811138765</v>
      </c>
      <c r="AW25" s="64">
        <f t="shared" si="51"/>
        <v>22889.432683150277</v>
      </c>
      <c r="AX25" s="64">
        <f t="shared" si="52"/>
        <v>101614.30538783516</v>
      </c>
      <c r="AY25" s="64">
        <f t="shared" si="53"/>
        <v>9770.8504145838597</v>
      </c>
      <c r="AZ25" s="64">
        <f t="shared" si="54"/>
        <v>4002.8557571604138</v>
      </c>
      <c r="BA25" s="64">
        <f t="shared" si="55"/>
        <v>0</v>
      </c>
      <c r="BB25" s="55">
        <f t="shared" si="56"/>
        <v>0</v>
      </c>
      <c r="BD25" s="94">
        <f>'DORC build-up'!P25</f>
        <v>6087036.3057635855</v>
      </c>
      <c r="BE25" s="64">
        <f t="shared" si="57"/>
        <v>0</v>
      </c>
      <c r="BF25" s="64">
        <f t="shared" si="11"/>
        <v>0</v>
      </c>
      <c r="BG25" s="64">
        <f t="shared" si="11"/>
        <v>826021.25609997381</v>
      </c>
      <c r="BH25" s="64">
        <f t="shared" si="11"/>
        <v>0</v>
      </c>
      <c r="BI25" s="64">
        <f t="shared" si="11"/>
        <v>0</v>
      </c>
      <c r="BJ25" s="64">
        <f t="shared" si="11"/>
        <v>0</v>
      </c>
      <c r="BK25" s="64">
        <f t="shared" si="11"/>
        <v>0</v>
      </c>
      <c r="BL25" s="64">
        <f t="shared" si="11"/>
        <v>1707615.1392931021</v>
      </c>
      <c r="BM25" s="64">
        <f t="shared" si="11"/>
        <v>519115.00234510307</v>
      </c>
      <c r="BN25" s="64">
        <f t="shared" si="11"/>
        <v>612116.93820729281</v>
      </c>
      <c r="BO25" s="64">
        <f t="shared" si="11"/>
        <v>807542.13483811729</v>
      </c>
      <c r="BP25" s="64">
        <f t="shared" si="11"/>
        <v>1313037.5472866027</v>
      </c>
      <c r="BQ25" s="64">
        <f t="shared" si="11"/>
        <v>0</v>
      </c>
      <c r="BR25" s="64">
        <f t="shared" si="11"/>
        <v>0</v>
      </c>
      <c r="BS25" s="64">
        <f t="shared" si="11"/>
        <v>0</v>
      </c>
      <c r="BT25" s="64">
        <f t="shared" si="11"/>
        <v>30436.257848421363</v>
      </c>
      <c r="BU25" s="64">
        <f t="shared" ref="BU25:BU88" si="63">$BD25*Y25</f>
        <v>44884.515822705354</v>
      </c>
      <c r="BV25" s="64">
        <f t="shared" ref="BV25:BV88" si="64">$BD25*Z25</f>
        <v>199258.27612804697</v>
      </c>
      <c r="BW25" s="64">
        <f t="shared" ref="BW25:BW88" si="65">$BD25*AA25</f>
        <v>19159.928343593936</v>
      </c>
      <c r="BX25" s="64">
        <f t="shared" ref="BX25:BX88" si="66">$BD25*AB25</f>
        <v>7849.309550626499</v>
      </c>
      <c r="BY25" s="64">
        <f t="shared" ref="BY25:BY88" si="67">$BD25*AC25</f>
        <v>0</v>
      </c>
      <c r="BZ25" s="55">
        <f t="shared" si="58"/>
        <v>0</v>
      </c>
      <c r="CC25" s="94">
        <f t="shared" si="59"/>
        <v>6087036.3057635855</v>
      </c>
      <c r="CD25" s="64">
        <f t="shared" si="60"/>
        <v>0</v>
      </c>
      <c r="CE25" s="64">
        <f t="shared" si="12"/>
        <v>0</v>
      </c>
      <c r="CF25" s="64">
        <f t="shared" si="12"/>
        <v>0</v>
      </c>
      <c r="CG25" s="64">
        <f t="shared" si="12"/>
        <v>0</v>
      </c>
      <c r="CH25" s="64">
        <f t="shared" si="12"/>
        <v>0</v>
      </c>
      <c r="CI25" s="64">
        <f t="shared" si="12"/>
        <v>0</v>
      </c>
      <c r="CJ25" s="64">
        <f t="shared" si="12"/>
        <v>0</v>
      </c>
      <c r="CK25" s="64">
        <f t="shared" si="12"/>
        <v>803416.03445051855</v>
      </c>
      <c r="CL25" s="64">
        <f t="shared" si="12"/>
        <v>385575.79507862777</v>
      </c>
      <c r="CM25" s="64">
        <f t="shared" si="12"/>
        <v>424906.40494471899</v>
      </c>
      <c r="CN25" s="64">
        <f t="shared" si="12"/>
        <v>351780.52390821709</v>
      </c>
      <c r="CO25" s="64">
        <f t="shared" si="12"/>
        <v>864799.16081060434</v>
      </c>
      <c r="CP25" s="64">
        <f t="shared" si="12"/>
        <v>0</v>
      </c>
      <c r="CQ25" s="64">
        <f t="shared" si="12"/>
        <v>0</v>
      </c>
      <c r="CR25" s="64">
        <f t="shared" si="12"/>
        <v>0</v>
      </c>
      <c r="CS25" s="64">
        <f t="shared" si="12"/>
        <v>20046.075833796935</v>
      </c>
      <c r="CT25" s="64">
        <f t="shared" ref="CT25:CT88" si="68">($CC25*Y25)*Y$9</f>
        <v>30970.315917666823</v>
      </c>
      <c r="CU25" s="64">
        <f t="shared" ref="CU25:CU88" si="69">($CC25*Z25)*Z$9</f>
        <v>82460.531550359156</v>
      </c>
      <c r="CV25" s="64">
        <f t="shared" ref="CV25:CV88" si="70">($CC25*AA25)*AA$9</f>
        <v>13951.319282688975</v>
      </c>
      <c r="CW25" s="64">
        <f t="shared" ref="CW25:CW88" si="71">($CC25*AB25)*AB$9</f>
        <v>4968.1583470933965</v>
      </c>
      <c r="CX25" s="64">
        <f t="shared" ref="CX25:CX88" si="72">($CC25*AC25)*AC$9</f>
        <v>0</v>
      </c>
      <c r="CY25" s="119">
        <f>'DORC build-up'!S25</f>
        <v>2982874.3201242918</v>
      </c>
      <c r="CZ25" s="55">
        <f t="shared" si="61"/>
        <v>0</v>
      </c>
      <c r="DB25" s="94">
        <f>'DORC build-up'!T25</f>
        <v>0</v>
      </c>
      <c r="DC25" s="64">
        <f t="shared" si="13"/>
        <v>0</v>
      </c>
      <c r="DD25" s="64">
        <f t="shared" si="14"/>
        <v>0</v>
      </c>
      <c r="DE25" s="64">
        <f t="shared" si="15"/>
        <v>0</v>
      </c>
      <c r="DF25" s="64">
        <f t="shared" si="16"/>
        <v>0</v>
      </c>
      <c r="DG25" s="64">
        <f t="shared" si="17"/>
        <v>0</v>
      </c>
      <c r="DH25" s="64">
        <f t="shared" si="18"/>
        <v>0</v>
      </c>
      <c r="DI25" s="64">
        <f t="shared" si="19"/>
        <v>0</v>
      </c>
      <c r="DJ25" s="64">
        <f t="shared" si="20"/>
        <v>0</v>
      </c>
      <c r="DK25" s="64">
        <f t="shared" si="21"/>
        <v>0</v>
      </c>
      <c r="DL25" s="64">
        <f t="shared" si="22"/>
        <v>0</v>
      </c>
      <c r="DM25" s="64">
        <f t="shared" si="23"/>
        <v>0</v>
      </c>
      <c r="DN25" s="64">
        <f t="shared" si="24"/>
        <v>0</v>
      </c>
      <c r="DO25" s="64">
        <f t="shared" si="25"/>
        <v>0</v>
      </c>
      <c r="DP25" s="64">
        <f t="shared" si="26"/>
        <v>0</v>
      </c>
      <c r="DQ25" s="64">
        <f t="shared" si="27"/>
        <v>0</v>
      </c>
      <c r="DR25" s="64">
        <f t="shared" si="28"/>
        <v>0</v>
      </c>
      <c r="DS25" s="64">
        <f t="shared" si="29"/>
        <v>0</v>
      </c>
      <c r="DT25" s="64">
        <f t="shared" si="30"/>
        <v>0</v>
      </c>
      <c r="DU25" s="64">
        <f t="shared" si="31"/>
        <v>0</v>
      </c>
      <c r="DV25" s="64">
        <f t="shared" si="32"/>
        <v>0</v>
      </c>
      <c r="DW25" s="64">
        <f t="shared" si="33"/>
        <v>0</v>
      </c>
      <c r="DX25" s="55">
        <f t="shared" si="62"/>
        <v>0</v>
      </c>
    </row>
    <row r="26" spans="1:128" ht="13.9" x14ac:dyDescent="0.4">
      <c r="A26" s="58">
        <f>'DORC build-up'!A26</f>
        <v>14</v>
      </c>
      <c r="B26" s="58" t="str">
        <f>'DORC build-up'!B26</f>
        <v>EGR</v>
      </c>
      <c r="C26" s="58">
        <f>'DORC build-up'!C26</f>
        <v>1</v>
      </c>
      <c r="D26" t="str">
        <f>IF('DORC build-up'!E26=0,"",'DORC build-up'!E26)</f>
        <v/>
      </c>
      <c r="E26" t="str">
        <f>IF('DORC build-up'!F26=0,"",'DORC build-up'!F26)</f>
        <v>Kalgoorlie to Parkeston (border)</v>
      </c>
      <c r="F26" s="94">
        <f>'DORC build-up'!J26</f>
        <v>6287482.5881939875</v>
      </c>
      <c r="G26" s="319">
        <f t="shared" si="9"/>
        <v>0.58209437271331566</v>
      </c>
      <c r="I26" s="70">
        <f>IF($F26=0,0,CRC!G26/$F26)</f>
        <v>0</v>
      </c>
      <c r="J26" s="70">
        <f>IF($F26=0,0,CRC!H26/$F26)</f>
        <v>0</v>
      </c>
      <c r="K26" s="70">
        <f>IF($F26=0,0,CRC!I26/$F26)</f>
        <v>4.789069223026924E-2</v>
      </c>
      <c r="L26" s="70">
        <f>IF($F26=0,0,CRC!J26/$F26)</f>
        <v>0</v>
      </c>
      <c r="M26" s="70">
        <f>IF($F26=0,0,CRC!K26/$F26)</f>
        <v>0</v>
      </c>
      <c r="N26" s="70">
        <f>IF($F26=0,0,CRC!L26/$F26)</f>
        <v>0</v>
      </c>
      <c r="O26" s="70">
        <f>IF($F26=0,0,CRC!M26/$F26)</f>
        <v>1.4980438556424784E-4</v>
      </c>
      <c r="P26" s="70">
        <f>IF($F26=0,0,CRC!N26/$F26)</f>
        <v>9.9003349465545204E-2</v>
      </c>
      <c r="Q26" s="70">
        <f>IF($F26=0,0,CRC!O26/$F26)</f>
        <v>3.0097018237525742E-2</v>
      </c>
      <c r="R26" s="70">
        <f>IF($F26=0,0,CRC!P26/$F26)</f>
        <v>3.5473200123654743E-2</v>
      </c>
      <c r="S26" s="70">
        <f>IF($F26=0,0,CRC!Q26/$F26)</f>
        <v>0</v>
      </c>
      <c r="T26" s="70">
        <f>IF($F26=0,0,CRC!R26/$F26)</f>
        <v>7.6126705698575409E-2</v>
      </c>
      <c r="U26" s="70">
        <f>IF($F26=0,0,CRC!S26/$F26)</f>
        <v>0.62959688978309714</v>
      </c>
      <c r="V26" s="70">
        <f>IF($F26=0,0,CRC!T26/$F26)</f>
        <v>7.4784852688851336E-2</v>
      </c>
      <c r="W26" s="70">
        <f>IF($F26=0,0,CRC!U26/$F26)</f>
        <v>0</v>
      </c>
      <c r="X26" s="70">
        <f>IF($F26=0,0,CRC!V26/$F26)</f>
        <v>1.7646197921611945E-3</v>
      </c>
      <c r="Y26" s="70">
        <f>IF($F26=0,0,CRC!W26/$F26)</f>
        <v>2.6022944534367662E-3</v>
      </c>
      <c r="Z26" s="70">
        <f>IF($F26=0,0,CRC!X26/$F26)</f>
        <v>0</v>
      </c>
      <c r="AA26" s="70">
        <f>IF($F26=0,0,CRC!Y26/$F26)</f>
        <v>1.1108457859660872E-3</v>
      </c>
      <c r="AB26" s="70">
        <f>IF($F26=0,0,CRC!Z26/$F26)</f>
        <v>1.3997273553528718E-3</v>
      </c>
      <c r="AC26" s="70">
        <f>IF($F26=0,0,CRC!AA26/$F26)</f>
        <v>0</v>
      </c>
      <c r="AD26" s="55">
        <f t="shared" si="34"/>
        <v>0</v>
      </c>
      <c r="AF26" s="94">
        <f>'DORC build-up'!V26</f>
        <v>3561800.4860313451</v>
      </c>
      <c r="AG26" s="64">
        <f t="shared" si="35"/>
        <v>0</v>
      </c>
      <c r="AH26" s="64">
        <f t="shared" si="36"/>
        <v>0</v>
      </c>
      <c r="AI26" s="64">
        <f t="shared" si="37"/>
        <v>170577.09086215054</v>
      </c>
      <c r="AJ26" s="64">
        <f t="shared" si="38"/>
        <v>0</v>
      </c>
      <c r="AK26" s="64">
        <f t="shared" si="39"/>
        <v>0</v>
      </c>
      <c r="AL26" s="64">
        <f t="shared" si="40"/>
        <v>0</v>
      </c>
      <c r="AM26" s="64">
        <f t="shared" si="41"/>
        <v>533.57333331236498</v>
      </c>
      <c r="AN26" s="64">
        <f t="shared" si="42"/>
        <v>352630.17824511003</v>
      </c>
      <c r="AO26" s="64">
        <f t="shared" si="43"/>
        <v>107199.57418651345</v>
      </c>
      <c r="AP26" s="64">
        <f t="shared" si="44"/>
        <v>126348.46144152063</v>
      </c>
      <c r="AQ26" s="64">
        <f t="shared" si="45"/>
        <v>0</v>
      </c>
      <c r="AR26" s="64">
        <f t="shared" si="46"/>
        <v>271148.13735715108</v>
      </c>
      <c r="AS26" s="64">
        <f t="shared" si="47"/>
        <v>2242498.5080332584</v>
      </c>
      <c r="AT26" s="64">
        <f t="shared" si="48"/>
        <v>266368.7246549332</v>
      </c>
      <c r="AU26" s="64">
        <f t="shared" si="49"/>
        <v>0</v>
      </c>
      <c r="AV26" s="64">
        <f t="shared" si="50"/>
        <v>6285.2236333802739</v>
      </c>
      <c r="AW26" s="64">
        <f t="shared" si="51"/>
        <v>9268.8536490477472</v>
      </c>
      <c r="AX26" s="64">
        <f t="shared" si="52"/>
        <v>0</v>
      </c>
      <c r="AY26" s="64">
        <f t="shared" si="53"/>
        <v>3956.6110603598809</v>
      </c>
      <c r="AZ26" s="64">
        <f t="shared" si="54"/>
        <v>4985.5495746072284</v>
      </c>
      <c r="BA26" s="64">
        <f t="shared" si="55"/>
        <v>0</v>
      </c>
      <c r="BB26" s="55">
        <f t="shared" si="56"/>
        <v>0</v>
      </c>
      <c r="BD26" s="94">
        <f>'DORC build-up'!P26</f>
        <v>8522978.0444854852</v>
      </c>
      <c r="BE26" s="64">
        <f t="shared" si="57"/>
        <v>0</v>
      </c>
      <c r="BF26" s="64">
        <f t="shared" ref="BF26:BF89" si="73">$BD26*J26</f>
        <v>0</v>
      </c>
      <c r="BG26" s="64">
        <f t="shared" ref="BG26:BG89" si="74">$BD26*K26</f>
        <v>408171.31841379637</v>
      </c>
      <c r="BH26" s="64">
        <f t="shared" ref="BH26:BH89" si="75">$BD26*L26</f>
        <v>0</v>
      </c>
      <c r="BI26" s="64">
        <f t="shared" ref="BI26:BI89" si="76">$BD26*M26</f>
        <v>0</v>
      </c>
      <c r="BJ26" s="64">
        <f t="shared" ref="BJ26:BJ89" si="77">$BD26*N26</f>
        <v>0</v>
      </c>
      <c r="BK26" s="64">
        <f t="shared" ref="BK26:BK89" si="78">$BD26*O26</f>
        <v>1276.7794891317226</v>
      </c>
      <c r="BL26" s="64">
        <f t="shared" ref="BL26:BL89" si="79">$BD26*P26</f>
        <v>843803.37382536556</v>
      </c>
      <c r="BM26" s="64">
        <f t="shared" ref="BM26:BM89" si="80">$BD26*Q26</f>
        <v>256516.22564291113</v>
      </c>
      <c r="BN26" s="64">
        <f t="shared" ref="BN26:BN89" si="81">$BD26*R26</f>
        <v>302337.30582154915</v>
      </c>
      <c r="BO26" s="64">
        <f t="shared" ref="BO26:BO89" si="82">$BD26*S26</f>
        <v>0</v>
      </c>
      <c r="BP26" s="64">
        <f t="shared" ref="BP26:BP89" si="83">$BD26*T26</f>
        <v>648826.24126796622</v>
      </c>
      <c r="BQ26" s="64">
        <f t="shared" ref="BQ26:BQ89" si="84">$BD26*U26</f>
        <v>5366040.4684976852</v>
      </c>
      <c r="BR26" s="64">
        <f t="shared" ref="BR26:BR89" si="85">$BD26*V26</f>
        <v>637389.65752716118</v>
      </c>
      <c r="BS26" s="64">
        <f t="shared" ref="BS26:BS89" si="86">$BD26*W26</f>
        <v>0</v>
      </c>
      <c r="BT26" s="64">
        <f t="shared" ref="BT26:BT89" si="87">$BD26*X26</f>
        <v>15039.815745454402</v>
      </c>
      <c r="BU26" s="64">
        <f t="shared" si="63"/>
        <v>22179.298491927915</v>
      </c>
      <c r="BV26" s="64">
        <f t="shared" si="64"/>
        <v>0</v>
      </c>
      <c r="BW26" s="64">
        <f t="shared" si="65"/>
        <v>9467.7142445981845</v>
      </c>
      <c r="BX26" s="64">
        <f t="shared" si="66"/>
        <v>11929.84551793826</v>
      </c>
      <c r="BY26" s="64">
        <f t="shared" si="67"/>
        <v>0</v>
      </c>
      <c r="BZ26" s="55">
        <f t="shared" si="58"/>
        <v>0</v>
      </c>
      <c r="CC26" s="94">
        <f t="shared" si="59"/>
        <v>8522978.0444854852</v>
      </c>
      <c r="CD26" s="64">
        <f t="shared" si="60"/>
        <v>0</v>
      </c>
      <c r="CE26" s="64">
        <f t="shared" ref="CE26:CE89" si="88">($CC26*J26)*J$9</f>
        <v>0</v>
      </c>
      <c r="CF26" s="64">
        <f t="shared" ref="CF26:CF89" si="89">($CC26*K26)*K$9</f>
        <v>0</v>
      </c>
      <c r="CG26" s="64">
        <f t="shared" ref="CG26:CG89" si="90">($CC26*L26)*L$9</f>
        <v>0</v>
      </c>
      <c r="CH26" s="64">
        <f t="shared" ref="CH26:CH89" si="91">($CC26*M26)*M$9</f>
        <v>0</v>
      </c>
      <c r="CI26" s="64">
        <f t="shared" ref="CI26:CI89" si="92">($CC26*N26)*N$9</f>
        <v>0</v>
      </c>
      <c r="CJ26" s="64">
        <f t="shared" ref="CJ26:CJ89" si="93">($CC26*O26)*O$9</f>
        <v>1110.4365657150242</v>
      </c>
      <c r="CK26" s="64">
        <f t="shared" ref="CK26:CK89" si="94">($CC26*P26)*P$9</f>
        <v>397001.1420344885</v>
      </c>
      <c r="CL26" s="64">
        <f t="shared" ref="CL26:CL89" si="95">($CC26*Q26)*Q$9</f>
        <v>190528.97181939275</v>
      </c>
      <c r="CM26" s="64">
        <f t="shared" ref="CM26:CM89" si="96">($CC26*R26)*R$9</f>
        <v>209870.12395628553</v>
      </c>
      <c r="CN26" s="64">
        <f t="shared" ref="CN26:CN89" si="97">($CC26*S26)*S$9</f>
        <v>0</v>
      </c>
      <c r="CO26" s="64">
        <f t="shared" ref="CO26:CO89" si="98">($CC26*T26)*T$9</f>
        <v>427333.08740481973</v>
      </c>
      <c r="CP26" s="64">
        <f t="shared" ref="CP26:CP89" si="99">($CC26*U26)*U$9</f>
        <v>3534207.611672834</v>
      </c>
      <c r="CQ26" s="64">
        <f t="shared" ref="CQ26:CQ89" si="100">($CC26*V26)*V$9</f>
        <v>161472.04657354768</v>
      </c>
      <c r="CR26" s="64">
        <f t="shared" ref="CR26:CR89" si="101">($CC26*W26)*W$9</f>
        <v>0</v>
      </c>
      <c r="CS26" s="64">
        <f t="shared" ref="CS26:CS89" si="102">($CC26*X26)*X$9</f>
        <v>9905.5964258546137</v>
      </c>
      <c r="CT26" s="64">
        <f t="shared" si="68"/>
        <v>15303.715959430325</v>
      </c>
      <c r="CU26" s="64">
        <f t="shared" si="69"/>
        <v>0</v>
      </c>
      <c r="CV26" s="64">
        <f t="shared" si="70"/>
        <v>6893.9247545680228</v>
      </c>
      <c r="CW26" s="64">
        <f t="shared" si="71"/>
        <v>7550.901287202908</v>
      </c>
      <c r="CX26" s="64">
        <f t="shared" si="72"/>
        <v>0</v>
      </c>
      <c r="CY26" s="119">
        <f>'DORC build-up'!S26</f>
        <v>4961177.5584541401</v>
      </c>
      <c r="CZ26" s="55">
        <f t="shared" si="61"/>
        <v>0</v>
      </c>
      <c r="DB26" s="94">
        <f>'DORC build-up'!T26</f>
        <v>0</v>
      </c>
      <c r="DC26" s="64">
        <f t="shared" si="13"/>
        <v>0</v>
      </c>
      <c r="DD26" s="64">
        <f t="shared" si="14"/>
        <v>0</v>
      </c>
      <c r="DE26" s="64">
        <f t="shared" si="15"/>
        <v>0</v>
      </c>
      <c r="DF26" s="64">
        <f t="shared" si="16"/>
        <v>0</v>
      </c>
      <c r="DG26" s="64">
        <f t="shared" si="17"/>
        <v>0</v>
      </c>
      <c r="DH26" s="64">
        <f t="shared" si="18"/>
        <v>0</v>
      </c>
      <c r="DI26" s="64">
        <f t="shared" si="19"/>
        <v>0</v>
      </c>
      <c r="DJ26" s="64">
        <f t="shared" si="20"/>
        <v>0</v>
      </c>
      <c r="DK26" s="64">
        <f t="shared" si="21"/>
        <v>0</v>
      </c>
      <c r="DL26" s="64">
        <f t="shared" si="22"/>
        <v>0</v>
      </c>
      <c r="DM26" s="64">
        <f t="shared" si="23"/>
        <v>0</v>
      </c>
      <c r="DN26" s="64">
        <f t="shared" si="24"/>
        <v>0</v>
      </c>
      <c r="DO26" s="64">
        <f t="shared" si="25"/>
        <v>0</v>
      </c>
      <c r="DP26" s="64">
        <f t="shared" si="26"/>
        <v>0</v>
      </c>
      <c r="DQ26" s="64">
        <f t="shared" si="27"/>
        <v>0</v>
      </c>
      <c r="DR26" s="64">
        <f t="shared" si="28"/>
        <v>0</v>
      </c>
      <c r="DS26" s="64">
        <f t="shared" si="29"/>
        <v>0</v>
      </c>
      <c r="DT26" s="64">
        <f t="shared" si="30"/>
        <v>0</v>
      </c>
      <c r="DU26" s="64">
        <f t="shared" si="31"/>
        <v>0</v>
      </c>
      <c r="DV26" s="64">
        <f t="shared" si="32"/>
        <v>0</v>
      </c>
      <c r="DW26" s="64">
        <f t="shared" si="33"/>
        <v>0</v>
      </c>
      <c r="DX26" s="55">
        <f t="shared" si="62"/>
        <v>0</v>
      </c>
    </row>
    <row r="27" spans="1:128" ht="13.9" x14ac:dyDescent="0.4">
      <c r="A27" s="58">
        <f>'DORC build-up'!A27</f>
        <v>15</v>
      </c>
      <c r="B27" s="58" t="str">
        <f>'DORC build-up'!B27</f>
        <v>Metro</v>
      </c>
      <c r="C27" s="58">
        <f>'DORC build-up'!C27</f>
        <v>2</v>
      </c>
      <c r="D27" t="str">
        <f>IF('DORC build-up'!E27=0,"",'DORC build-up'!E27)</f>
        <v>SG track between Forrestfield South and Kewdale</v>
      </c>
      <c r="E27" t="str">
        <f>IF('DORC build-up'!F27=0,"",'DORC build-up'!F27)</f>
        <v>Forrestfield South to Kewdale</v>
      </c>
      <c r="F27" s="94">
        <f>'DORC build-up'!J27</f>
        <v>14167534.325019252</v>
      </c>
      <c r="G27" s="319">
        <f t="shared" si="9"/>
        <v>0.48844826736843044</v>
      </c>
      <c r="I27" s="70">
        <f>IF($F27=0,0,CRC!G27/$F27)</f>
        <v>0</v>
      </c>
      <c r="J27" s="70">
        <f>IF($F27=0,0,CRC!H27/$F27)</f>
        <v>0</v>
      </c>
      <c r="K27" s="70">
        <f>IF($F27=0,0,CRC!I27/$F27)</f>
        <v>9.4061993297045648E-2</v>
      </c>
      <c r="L27" s="70">
        <f>IF($F27=0,0,CRC!J27/$F27)</f>
        <v>0</v>
      </c>
      <c r="M27" s="70">
        <f>IF($F27=0,0,CRC!K27/$F27)</f>
        <v>0</v>
      </c>
      <c r="N27" s="70">
        <f>IF($F27=0,0,CRC!L27/$F27)</f>
        <v>0</v>
      </c>
      <c r="O27" s="70">
        <f>IF($F27=0,0,CRC!M27/$F27)</f>
        <v>9.4974935981119042E-5</v>
      </c>
      <c r="P27" s="70">
        <f>IF($F27=0,0,CRC!N27/$F27)</f>
        <v>0.19445224030249572</v>
      </c>
      <c r="Q27" s="70">
        <f>IF($F27=0,0,CRC!O27/$F27)</f>
        <v>5.9113481051958704E-2</v>
      </c>
      <c r="R27" s="70">
        <f>IF($F27=0,0,CRC!P27/$F27)</f>
        <v>7.369277076895886E-2</v>
      </c>
      <c r="S27" s="70">
        <f>IF($F27=0,0,CRC!Q27/$F27)</f>
        <v>0.33475964421166526</v>
      </c>
      <c r="T27" s="70">
        <f>IF($F27=0,0,CRC!R27/$F27)</f>
        <v>0.14679020579108398</v>
      </c>
      <c r="U27" s="70">
        <f>IF($F27=0,0,CRC!S27/$F27)</f>
        <v>6.6292910102643363E-2</v>
      </c>
      <c r="V27" s="70">
        <f>IF($F27=0,0,CRC!T27/$F27)</f>
        <v>7.8744123371534309E-3</v>
      </c>
      <c r="W27" s="70">
        <f>IF($F27=0,0,CRC!U27/$F27)</f>
        <v>0</v>
      </c>
      <c r="X27" s="70">
        <f>IF($F27=0,0,CRC!V27/$F27)</f>
        <v>4.8522396788423716E-3</v>
      </c>
      <c r="Y27" s="70">
        <f>IF($F27=0,0,CRC!W27/$F27)</f>
        <v>7.1556243781741814E-3</v>
      </c>
      <c r="Z27" s="70">
        <f>IF($F27=0,0,CRC!X27/$F27)</f>
        <v>7.5091640024034624E-3</v>
      </c>
      <c r="AA27" s="70">
        <f>IF($F27=0,0,CRC!Y27/$F27)</f>
        <v>3.0545333468905769E-3</v>
      </c>
      <c r="AB27" s="70">
        <f>IF($F27=0,0,CRC!Z27/$F27)</f>
        <v>2.9580579470339874E-4</v>
      </c>
      <c r="AC27" s="70">
        <f>IF($F27=0,0,CRC!AA27/$F27)</f>
        <v>0</v>
      </c>
      <c r="AD27" s="55">
        <f t="shared" si="34"/>
        <v>0</v>
      </c>
      <c r="AF27" s="94">
        <f>'DORC build-up'!V27</f>
        <v>9861604.2896339819</v>
      </c>
      <c r="AG27" s="64">
        <f t="shared" si="35"/>
        <v>0</v>
      </c>
      <c r="AH27" s="64">
        <f t="shared" si="36"/>
        <v>0</v>
      </c>
      <c r="AI27" s="64">
        <f t="shared" si="37"/>
        <v>927602.15658966824</v>
      </c>
      <c r="AJ27" s="64">
        <f t="shared" si="38"/>
        <v>0</v>
      </c>
      <c r="AK27" s="64">
        <f t="shared" si="39"/>
        <v>0</v>
      </c>
      <c r="AL27" s="64">
        <f t="shared" si="40"/>
        <v>0</v>
      </c>
      <c r="AM27" s="64">
        <f t="shared" si="41"/>
        <v>936.60523607911637</v>
      </c>
      <c r="AN27" s="64">
        <f t="shared" si="42"/>
        <v>1917611.0470960296</v>
      </c>
      <c r="AO27" s="64">
        <f t="shared" si="43"/>
        <v>582953.75831719302</v>
      </c>
      <c r="AP27" s="64">
        <f t="shared" si="44"/>
        <v>726728.94433017843</v>
      </c>
      <c r="AQ27" s="64">
        <f t="shared" si="45"/>
        <v>3301267.1433541039</v>
      </c>
      <c r="AR27" s="64">
        <f t="shared" si="46"/>
        <v>1447586.9231056087</v>
      </c>
      <c r="AS27" s="64">
        <f t="shared" si="47"/>
        <v>653754.44664054771</v>
      </c>
      <c r="AT27" s="64">
        <f t="shared" si="48"/>
        <v>77654.338482419029</v>
      </c>
      <c r="AU27" s="64">
        <f t="shared" si="49"/>
        <v>0</v>
      </c>
      <c r="AV27" s="64">
        <f t="shared" si="50"/>
        <v>47850.86763120415</v>
      </c>
      <c r="AW27" s="64">
        <f t="shared" si="51"/>
        <v>70565.936062812005</v>
      </c>
      <c r="AX27" s="64">
        <f t="shared" si="52"/>
        <v>74052.40393766707</v>
      </c>
      <c r="AY27" s="64">
        <f t="shared" si="53"/>
        <v>30122.599156526157</v>
      </c>
      <c r="AZ27" s="64">
        <f t="shared" si="54"/>
        <v>2917.1196939456258</v>
      </c>
      <c r="BA27" s="64">
        <f t="shared" si="55"/>
        <v>0</v>
      </c>
      <c r="BB27" s="55">
        <f t="shared" si="56"/>
        <v>0</v>
      </c>
      <c r="BD27" s="94">
        <f>'DORC build-up'!P27</f>
        <v>19277824.041183572</v>
      </c>
      <c r="BE27" s="64">
        <f t="shared" si="57"/>
        <v>0</v>
      </c>
      <c r="BF27" s="64">
        <f t="shared" si="73"/>
        <v>0</v>
      </c>
      <c r="BG27" s="64">
        <f t="shared" si="74"/>
        <v>1813310.5557434347</v>
      </c>
      <c r="BH27" s="64">
        <f t="shared" si="75"/>
        <v>0</v>
      </c>
      <c r="BI27" s="64">
        <f t="shared" si="76"/>
        <v>0</v>
      </c>
      <c r="BJ27" s="64">
        <f t="shared" si="77"/>
        <v>0</v>
      </c>
      <c r="BK27" s="64">
        <f t="shared" si="78"/>
        <v>1830.9101041666875</v>
      </c>
      <c r="BL27" s="64">
        <f t="shared" si="79"/>
        <v>3748616.0729654571</v>
      </c>
      <c r="BM27" s="64">
        <f t="shared" si="80"/>
        <v>1139579.286181499</v>
      </c>
      <c r="BN27" s="64">
        <f t="shared" si="81"/>
        <v>1420636.267991265</v>
      </c>
      <c r="BO27" s="64">
        <f t="shared" si="82"/>
        <v>6453437.5172016993</v>
      </c>
      <c r="BP27" s="64">
        <f t="shared" si="83"/>
        <v>2829795.758209643</v>
      </c>
      <c r="BQ27" s="64">
        <f t="shared" si="84"/>
        <v>1277983.0561367595</v>
      </c>
      <c r="BR27" s="64">
        <f t="shared" si="85"/>
        <v>151801.53546336893</v>
      </c>
      <c r="BS27" s="64">
        <f t="shared" si="86"/>
        <v>0</v>
      </c>
      <c r="BT27" s="64">
        <f t="shared" si="87"/>
        <v>93540.622734372329</v>
      </c>
      <c r="BU27" s="64">
        <f t="shared" si="63"/>
        <v>137944.86766724547</v>
      </c>
      <c r="BV27" s="64">
        <f t="shared" si="64"/>
        <v>144760.34233472371</v>
      </c>
      <c r="BW27" s="64">
        <f t="shared" si="65"/>
        <v>58884.756389284084</v>
      </c>
      <c r="BX27" s="64">
        <f t="shared" si="66"/>
        <v>5702.492060654592</v>
      </c>
      <c r="BY27" s="64">
        <f t="shared" si="67"/>
        <v>0</v>
      </c>
      <c r="BZ27" s="55">
        <f t="shared" si="58"/>
        <v>0</v>
      </c>
      <c r="CC27" s="94">
        <f t="shared" si="59"/>
        <v>19277824.041183572</v>
      </c>
      <c r="CD27" s="64">
        <f t="shared" si="60"/>
        <v>0</v>
      </c>
      <c r="CE27" s="64">
        <f t="shared" si="88"/>
        <v>0</v>
      </c>
      <c r="CF27" s="64">
        <f t="shared" si="89"/>
        <v>0</v>
      </c>
      <c r="CG27" s="64">
        <f t="shared" si="90"/>
        <v>0</v>
      </c>
      <c r="CH27" s="64">
        <f t="shared" si="91"/>
        <v>0</v>
      </c>
      <c r="CI27" s="64">
        <f t="shared" si="92"/>
        <v>0</v>
      </c>
      <c r="CJ27" s="64">
        <f t="shared" si="93"/>
        <v>1592.373268454066</v>
      </c>
      <c r="CK27" s="64">
        <f t="shared" si="94"/>
        <v>1763686.7879176391</v>
      </c>
      <c r="CL27" s="64">
        <f t="shared" si="95"/>
        <v>846429.37950088608</v>
      </c>
      <c r="CM27" s="64">
        <f t="shared" si="96"/>
        <v>986147.2729934972</v>
      </c>
      <c r="CN27" s="64">
        <f t="shared" si="97"/>
        <v>2811238.6126641533</v>
      </c>
      <c r="CO27" s="64">
        <f t="shared" si="98"/>
        <v>1863773.8136447552</v>
      </c>
      <c r="CP27" s="64">
        <f t="shared" si="99"/>
        <v>841711.40175019251</v>
      </c>
      <c r="CQ27" s="64">
        <f t="shared" si="100"/>
        <v>38456.388984053505</v>
      </c>
      <c r="CR27" s="64">
        <f t="shared" si="101"/>
        <v>0</v>
      </c>
      <c r="CS27" s="64">
        <f t="shared" si="102"/>
        <v>61608.178844202892</v>
      </c>
      <c r="CT27" s="64">
        <f t="shared" si="68"/>
        <v>95181.95869039977</v>
      </c>
      <c r="CU27" s="64">
        <f t="shared" si="69"/>
        <v>59907.247057895525</v>
      </c>
      <c r="CV27" s="64">
        <f t="shared" si="70"/>
        <v>42876.989023027039</v>
      </c>
      <c r="CW27" s="64">
        <f t="shared" si="71"/>
        <v>3609.3472104325001</v>
      </c>
      <c r="CX27" s="64">
        <f t="shared" si="72"/>
        <v>0</v>
      </c>
      <c r="CY27" s="119">
        <f>'DORC build-up'!S27</f>
        <v>9416219.7515495904</v>
      </c>
      <c r="CZ27" s="55">
        <f t="shared" si="61"/>
        <v>0</v>
      </c>
      <c r="DB27" s="94">
        <f>'DORC build-up'!T27</f>
        <v>0</v>
      </c>
      <c r="DC27" s="64">
        <f t="shared" si="13"/>
        <v>0</v>
      </c>
      <c r="DD27" s="64">
        <f t="shared" si="14"/>
        <v>0</v>
      </c>
      <c r="DE27" s="64">
        <f t="shared" si="15"/>
        <v>0</v>
      </c>
      <c r="DF27" s="64">
        <f t="shared" si="16"/>
        <v>0</v>
      </c>
      <c r="DG27" s="64">
        <f t="shared" si="17"/>
        <v>0</v>
      </c>
      <c r="DH27" s="64">
        <f t="shared" si="18"/>
        <v>0</v>
      </c>
      <c r="DI27" s="64">
        <f t="shared" si="19"/>
        <v>0</v>
      </c>
      <c r="DJ27" s="64">
        <f t="shared" si="20"/>
        <v>0</v>
      </c>
      <c r="DK27" s="64">
        <f t="shared" si="21"/>
        <v>0</v>
      </c>
      <c r="DL27" s="64">
        <f t="shared" si="22"/>
        <v>0</v>
      </c>
      <c r="DM27" s="64">
        <f t="shared" si="23"/>
        <v>0</v>
      </c>
      <c r="DN27" s="64">
        <f t="shared" si="24"/>
        <v>0</v>
      </c>
      <c r="DO27" s="64">
        <f t="shared" si="25"/>
        <v>0</v>
      </c>
      <c r="DP27" s="64">
        <f t="shared" si="26"/>
        <v>0</v>
      </c>
      <c r="DQ27" s="64">
        <f t="shared" si="27"/>
        <v>0</v>
      </c>
      <c r="DR27" s="64">
        <f t="shared" si="28"/>
        <v>0</v>
      </c>
      <c r="DS27" s="64">
        <f t="shared" si="29"/>
        <v>0</v>
      </c>
      <c r="DT27" s="64">
        <f t="shared" si="30"/>
        <v>0</v>
      </c>
      <c r="DU27" s="64">
        <f t="shared" si="31"/>
        <v>0</v>
      </c>
      <c r="DV27" s="64">
        <f t="shared" si="32"/>
        <v>0</v>
      </c>
      <c r="DW27" s="64">
        <f t="shared" si="33"/>
        <v>0</v>
      </c>
      <c r="DX27" s="55">
        <f t="shared" si="62"/>
        <v>0</v>
      </c>
    </row>
    <row r="28" spans="1:128" ht="13.9" x14ac:dyDescent="0.4">
      <c r="A28" s="58">
        <f>'DORC build-up'!A28</f>
        <v>16</v>
      </c>
      <c r="B28" s="58" t="str">
        <f>'DORC build-up'!B28</f>
        <v>LBL</v>
      </c>
      <c r="C28" s="58">
        <f>'DORC build-up'!C28</f>
        <v>3</v>
      </c>
      <c r="D28" t="str">
        <f>IF('DORC build-up'!E28=0,"",'DORC build-up'!E28)</f>
        <v>SG track between Kalgoorlie and Leonora</v>
      </c>
      <c r="E28" t="str">
        <f>IF('DORC build-up'!F28=0,"",'DORC build-up'!F28)</f>
        <v>Kalgoorlie to Menzies</v>
      </c>
      <c r="F28" s="94">
        <f>'DORC build-up'!J28</f>
        <v>351056391.1981166</v>
      </c>
      <c r="G28" s="319">
        <f t="shared" si="9"/>
        <v>0.549864250460533</v>
      </c>
      <c r="I28" s="70">
        <f>IF($F28=0,0,CRC!G28/$F28)</f>
        <v>0</v>
      </c>
      <c r="J28" s="70">
        <f>IF($F28=0,0,CRC!H28/$F28)</f>
        <v>0</v>
      </c>
      <c r="K28" s="70">
        <f>IF($F28=0,0,CRC!I28/$F28)</f>
        <v>4.528683071967754E-2</v>
      </c>
      <c r="L28" s="70">
        <f>IF($F28=0,0,CRC!J28/$F28)</f>
        <v>0</v>
      </c>
      <c r="M28" s="70">
        <f>IF($F28=0,0,CRC!K28/$F28)</f>
        <v>3.6538261031015637E-2</v>
      </c>
      <c r="N28" s="70">
        <f>IF($F28=0,0,CRC!L28/$F28)</f>
        <v>0</v>
      </c>
      <c r="O28" s="70">
        <f>IF($F28=0,0,CRC!M28/$F28)</f>
        <v>7.8519010427806103E-3</v>
      </c>
      <c r="P28" s="70">
        <f>IF($F28=0,0,CRC!N28/$F28)</f>
        <v>0.50543337856782955</v>
      </c>
      <c r="Q28" s="70">
        <f>IF($F28=0,0,CRC!O28/$F28)</f>
        <v>0.15365174708462018</v>
      </c>
      <c r="R28" s="70">
        <f>IF($F28=0,0,CRC!P28/$F28)</f>
        <v>0.18304985347064878</v>
      </c>
      <c r="S28" s="70">
        <f>IF($F28=0,0,CRC!Q28/$F28)</f>
        <v>1.8422521031244216E-2</v>
      </c>
      <c r="T28" s="70">
        <f>IF($F28=0,0,CRC!R28/$F28)</f>
        <v>0</v>
      </c>
      <c r="U28" s="70">
        <f>IF($F28=0,0,CRC!S28/$F28)</f>
        <v>1.5052141269418095E-2</v>
      </c>
      <c r="V28" s="70">
        <f>IF($F28=0,0,CRC!T28/$F28)</f>
        <v>1.7879252355789404E-3</v>
      </c>
      <c r="W28" s="70">
        <f>IF($F28=0,0,CRC!U28/$F28)</f>
        <v>2.9285235900939166E-3</v>
      </c>
      <c r="X28" s="70">
        <f>IF($F28=0,0,CRC!V28/$F28)</f>
        <v>8.4081791007156754E-3</v>
      </c>
      <c r="Y28" s="70">
        <f>IF($F28=0,0,CRC!W28/$F28)</f>
        <v>1.2399587681433299E-2</v>
      </c>
      <c r="Z28" s="70">
        <f>IF($F28=0,0,CRC!X28/$F28)</f>
        <v>7.9387543514225641E-4</v>
      </c>
      <c r="AA28" s="70">
        <f>IF($F28=0,0,CRC!Y28/$F28)</f>
        <v>5.2930327332659328E-3</v>
      </c>
      <c r="AB28" s="70">
        <f>IF($F28=0,0,CRC!Z28/$F28)</f>
        <v>5.8793633619112795E-4</v>
      </c>
      <c r="AC28" s="70">
        <f>IF($F28=0,0,CRC!AA28/$F28)</f>
        <v>2.5143056703442104E-3</v>
      </c>
      <c r="AD28" s="55">
        <f t="shared" si="34"/>
        <v>0</v>
      </c>
      <c r="AF28" s="94">
        <f>'DORC build-up'!V28</f>
        <v>215211005.3965224</v>
      </c>
      <c r="AG28" s="64">
        <f t="shared" si="35"/>
        <v>0</v>
      </c>
      <c r="AH28" s="64">
        <f t="shared" si="36"/>
        <v>0</v>
      </c>
      <c r="AI28" s="64">
        <f t="shared" si="37"/>
        <v>9746224.3704039194</v>
      </c>
      <c r="AJ28" s="64">
        <f t="shared" si="38"/>
        <v>0</v>
      </c>
      <c r="AK28" s="64">
        <f t="shared" si="39"/>
        <v>7863435.8919254504</v>
      </c>
      <c r="AL28" s="64">
        <f t="shared" si="40"/>
        <v>0</v>
      </c>
      <c r="AM28" s="64">
        <f t="shared" si="41"/>
        <v>1689815.5176908178</v>
      </c>
      <c r="AN28" s="64">
        <f t="shared" si="42"/>
        <v>108774825.56254372</v>
      </c>
      <c r="AO28" s="64">
        <f t="shared" si="43"/>
        <v>33067546.971013289</v>
      </c>
      <c r="AP28" s="64">
        <f t="shared" si="44"/>
        <v>39394343.003104433</v>
      </c>
      <c r="AQ28" s="64">
        <f t="shared" si="45"/>
        <v>3964729.2730726465</v>
      </c>
      <c r="AR28" s="64">
        <f t="shared" si="46"/>
        <v>0</v>
      </c>
      <c r="AS28" s="64">
        <f t="shared" si="47"/>
        <v>3239386.4559619552</v>
      </c>
      <c r="AT28" s="64">
        <f t="shared" si="48"/>
        <v>384781.18752275791</v>
      </c>
      <c r="AU28" s="64">
        <f t="shared" si="49"/>
        <v>630250.50615154509</v>
      </c>
      <c r="AV28" s="64">
        <f t="shared" si="50"/>
        <v>1809532.6778190481</v>
      </c>
      <c r="AW28" s="64">
        <f t="shared" si="51"/>
        <v>2668527.7314235945</v>
      </c>
      <c r="AX28" s="64">
        <f t="shared" si="52"/>
        <v>170850.7305565667</v>
      </c>
      <c r="AY28" s="64">
        <f t="shared" si="53"/>
        <v>1139118.8961228644</v>
      </c>
      <c r="AZ28" s="64">
        <f t="shared" si="54"/>
        <v>126530.37002084045</v>
      </c>
      <c r="BA28" s="64">
        <f t="shared" si="55"/>
        <v>541106.25118895469</v>
      </c>
      <c r="BB28" s="55">
        <f t="shared" si="56"/>
        <v>0</v>
      </c>
      <c r="BD28" s="94">
        <f>'DORC build-up'!P28</f>
        <v>478102451.57534003</v>
      </c>
      <c r="BE28" s="64">
        <f t="shared" si="57"/>
        <v>0</v>
      </c>
      <c r="BF28" s="64">
        <f t="shared" si="73"/>
        <v>0</v>
      </c>
      <c r="BG28" s="64">
        <f t="shared" si="74"/>
        <v>21651744.791155253</v>
      </c>
      <c r="BH28" s="64">
        <f t="shared" si="75"/>
        <v>0</v>
      </c>
      <c r="BI28" s="64">
        <f t="shared" si="76"/>
        <v>17469032.175228287</v>
      </c>
      <c r="BJ28" s="64">
        <f t="shared" si="77"/>
        <v>0</v>
      </c>
      <c r="BK28" s="64">
        <f t="shared" si="78"/>
        <v>3754013.1380803785</v>
      </c>
      <c r="BL28" s="64">
        <f t="shared" si="79"/>
        <v>241648937.40128624</v>
      </c>
      <c r="BM28" s="64">
        <f t="shared" si="80"/>
        <v>73461276.969991013</v>
      </c>
      <c r="BN28" s="64">
        <f t="shared" si="81"/>
        <v>87516583.704823941</v>
      </c>
      <c r="BO28" s="64">
        <f t="shared" si="82"/>
        <v>8807852.4692361206</v>
      </c>
      <c r="BP28" s="64">
        <f t="shared" si="83"/>
        <v>0</v>
      </c>
      <c r="BQ28" s="64">
        <f t="shared" si="84"/>
        <v>7196465.6423671423</v>
      </c>
      <c r="BR28" s="64">
        <f t="shared" si="85"/>
        <v>854811.43836370879</v>
      </c>
      <c r="BS28" s="64">
        <f t="shared" si="86"/>
        <v>1400134.3079201176</v>
      </c>
      <c r="BT28" s="64">
        <f t="shared" si="87"/>
        <v>4019971.0413367022</v>
      </c>
      <c r="BU28" s="64">
        <f t="shared" si="63"/>
        <v>5928273.2690166468</v>
      </c>
      <c r="BV28" s="64">
        <f t="shared" si="64"/>
        <v>379553.79178695264</v>
      </c>
      <c r="BW28" s="64">
        <f t="shared" si="65"/>
        <v>2530611.9260429651</v>
      </c>
      <c r="BX28" s="64">
        <f t="shared" si="66"/>
        <v>281093.80370320159</v>
      </c>
      <c r="BY28" s="64">
        <f t="shared" si="67"/>
        <v>1202095.7050013456</v>
      </c>
      <c r="BZ28" s="55">
        <f t="shared" si="58"/>
        <v>0</v>
      </c>
      <c r="CC28" s="94">
        <f t="shared" si="59"/>
        <v>478102451.57534003</v>
      </c>
      <c r="CD28" s="64">
        <f t="shared" si="60"/>
        <v>0</v>
      </c>
      <c r="CE28" s="64">
        <f t="shared" si="88"/>
        <v>0</v>
      </c>
      <c r="CF28" s="64">
        <f t="shared" si="89"/>
        <v>0</v>
      </c>
      <c r="CG28" s="64">
        <f t="shared" si="90"/>
        <v>0</v>
      </c>
      <c r="CH28" s="64">
        <f t="shared" si="91"/>
        <v>11531628.576736495</v>
      </c>
      <c r="CI28" s="64">
        <f t="shared" si="92"/>
        <v>0</v>
      </c>
      <c r="CJ28" s="64">
        <f t="shared" si="93"/>
        <v>3264928.276325867</v>
      </c>
      <c r="CK28" s="64">
        <f t="shared" si="94"/>
        <v>113693435.10065894</v>
      </c>
      <c r="CL28" s="64">
        <f t="shared" si="95"/>
        <v>54563805.991423525</v>
      </c>
      <c r="CM28" s="64">
        <f t="shared" si="96"/>
        <v>60750413.252683416</v>
      </c>
      <c r="CN28" s="64">
        <f t="shared" si="97"/>
        <v>3836865.9943116014</v>
      </c>
      <c r="CO28" s="64">
        <f t="shared" si="98"/>
        <v>0</v>
      </c>
      <c r="CP28" s="64">
        <f t="shared" si="99"/>
        <v>4739771.1216882821</v>
      </c>
      <c r="CQ28" s="64">
        <f t="shared" si="100"/>
        <v>216552.2310521398</v>
      </c>
      <c r="CR28" s="64">
        <f t="shared" si="101"/>
        <v>922163.25192958058</v>
      </c>
      <c r="CS28" s="64">
        <f t="shared" si="102"/>
        <v>2647652.8338546338</v>
      </c>
      <c r="CT28" s="64">
        <f t="shared" si="68"/>
        <v>4090508.5556215029</v>
      </c>
      <c r="CU28" s="64">
        <f t="shared" si="69"/>
        <v>157073.56317081486</v>
      </c>
      <c r="CV28" s="64">
        <f t="shared" si="70"/>
        <v>1842667.3799440463</v>
      </c>
      <c r="CW28" s="64">
        <f t="shared" si="71"/>
        <v>177916.09799269919</v>
      </c>
      <c r="CX28" s="64">
        <f t="shared" si="72"/>
        <v>456063.95142405381</v>
      </c>
      <c r="CY28" s="119">
        <f>'DORC build-up'!S28</f>
        <v>262891446.17881763</v>
      </c>
      <c r="CZ28" s="55">
        <f t="shared" si="61"/>
        <v>0</v>
      </c>
      <c r="DB28" s="94">
        <f>'DORC build-up'!T28</f>
        <v>0</v>
      </c>
      <c r="DC28" s="64">
        <f t="shared" si="13"/>
        <v>0</v>
      </c>
      <c r="DD28" s="64">
        <f t="shared" si="14"/>
        <v>0</v>
      </c>
      <c r="DE28" s="64">
        <f t="shared" si="15"/>
        <v>0</v>
      </c>
      <c r="DF28" s="64">
        <f t="shared" si="16"/>
        <v>0</v>
      </c>
      <c r="DG28" s="64">
        <f t="shared" si="17"/>
        <v>0</v>
      </c>
      <c r="DH28" s="64">
        <f t="shared" si="18"/>
        <v>0</v>
      </c>
      <c r="DI28" s="64">
        <f t="shared" si="19"/>
        <v>0</v>
      </c>
      <c r="DJ28" s="64">
        <f t="shared" si="20"/>
        <v>0</v>
      </c>
      <c r="DK28" s="64">
        <f t="shared" si="21"/>
        <v>0</v>
      </c>
      <c r="DL28" s="64">
        <f t="shared" si="22"/>
        <v>0</v>
      </c>
      <c r="DM28" s="64">
        <f t="shared" si="23"/>
        <v>0</v>
      </c>
      <c r="DN28" s="64">
        <f t="shared" si="24"/>
        <v>0</v>
      </c>
      <c r="DO28" s="64">
        <f t="shared" si="25"/>
        <v>0</v>
      </c>
      <c r="DP28" s="64">
        <f t="shared" si="26"/>
        <v>0</v>
      </c>
      <c r="DQ28" s="64">
        <f t="shared" si="27"/>
        <v>0</v>
      </c>
      <c r="DR28" s="64">
        <f t="shared" si="28"/>
        <v>0</v>
      </c>
      <c r="DS28" s="64">
        <f t="shared" si="29"/>
        <v>0</v>
      </c>
      <c r="DT28" s="64">
        <f t="shared" si="30"/>
        <v>0</v>
      </c>
      <c r="DU28" s="64">
        <f t="shared" si="31"/>
        <v>0</v>
      </c>
      <c r="DV28" s="64">
        <f t="shared" si="32"/>
        <v>0</v>
      </c>
      <c r="DW28" s="64">
        <f t="shared" si="33"/>
        <v>0</v>
      </c>
      <c r="DX28" s="55">
        <f t="shared" si="62"/>
        <v>0</v>
      </c>
    </row>
    <row r="29" spans="1:128" ht="13.9" x14ac:dyDescent="0.4">
      <c r="A29" s="58">
        <f>'DORC build-up'!A29</f>
        <v>17</v>
      </c>
      <c r="B29" s="58" t="str">
        <f>'DORC build-up'!B29</f>
        <v>LBL</v>
      </c>
      <c r="C29" s="58">
        <f>'DORC build-up'!C29</f>
        <v>3</v>
      </c>
      <c r="D29" t="str">
        <f>IF('DORC build-up'!E29=0,"",'DORC build-up'!E29)</f>
        <v/>
      </c>
      <c r="E29" t="str">
        <f>IF('DORC build-up'!F29=0,"",'DORC build-up'!F29)</f>
        <v>Menzies</v>
      </c>
      <c r="F29" s="94">
        <f>'DORC build-up'!J29</f>
        <v>0</v>
      </c>
      <c r="G29" s="319">
        <f t="shared" si="9"/>
        <v>0</v>
      </c>
      <c r="I29" s="70">
        <f>IF($F29=0,0,CRC!G29/$F29)</f>
        <v>0</v>
      </c>
      <c r="J29" s="70">
        <f>IF($F29=0,0,CRC!H29/$F29)</f>
        <v>0</v>
      </c>
      <c r="K29" s="70">
        <f>IF($F29=0,0,CRC!I29/$F29)</f>
        <v>0</v>
      </c>
      <c r="L29" s="70">
        <f>IF($F29=0,0,CRC!J29/$F29)</f>
        <v>0</v>
      </c>
      <c r="M29" s="70">
        <f>IF($F29=0,0,CRC!K29/$F29)</f>
        <v>0</v>
      </c>
      <c r="N29" s="70">
        <f>IF($F29=0,0,CRC!L29/$F29)</f>
        <v>0</v>
      </c>
      <c r="O29" s="70">
        <f>IF($F29=0,0,CRC!M29/$F29)</f>
        <v>0</v>
      </c>
      <c r="P29" s="70">
        <f>IF($F29=0,0,CRC!N29/$F29)</f>
        <v>0</v>
      </c>
      <c r="Q29" s="70">
        <f>IF($F29=0,0,CRC!O29/$F29)</f>
        <v>0</v>
      </c>
      <c r="R29" s="70">
        <f>IF($F29=0,0,CRC!P29/$F29)</f>
        <v>0</v>
      </c>
      <c r="S29" s="70">
        <f>IF($F29=0,0,CRC!Q29/$F29)</f>
        <v>0</v>
      </c>
      <c r="T29" s="70">
        <f>IF($F29=0,0,CRC!R29/$F29)</f>
        <v>0</v>
      </c>
      <c r="U29" s="70">
        <f>IF($F29=0,0,CRC!S29/$F29)</f>
        <v>0</v>
      </c>
      <c r="V29" s="70">
        <f>IF($F29=0,0,CRC!T29/$F29)</f>
        <v>0</v>
      </c>
      <c r="W29" s="70">
        <f>IF($F29=0,0,CRC!U29/$F29)</f>
        <v>0</v>
      </c>
      <c r="X29" s="70">
        <f>IF($F29=0,0,CRC!V29/$F29)</f>
        <v>0</v>
      </c>
      <c r="Y29" s="70">
        <f>IF($F29=0,0,CRC!W29/$F29)</f>
        <v>0</v>
      </c>
      <c r="Z29" s="70">
        <f>IF($F29=0,0,CRC!X29/$F29)</f>
        <v>0</v>
      </c>
      <c r="AA29" s="70">
        <f>IF($F29=0,0,CRC!Y29/$F29)</f>
        <v>0</v>
      </c>
      <c r="AB29" s="70">
        <f>IF($F29=0,0,CRC!Z29/$F29)</f>
        <v>0</v>
      </c>
      <c r="AC29" s="70">
        <f>IF($F29=0,0,CRC!AA29/$F29)</f>
        <v>0</v>
      </c>
      <c r="AD29" s="55">
        <f t="shared" si="34"/>
        <v>0</v>
      </c>
      <c r="AF29" s="94">
        <f>'DORC build-up'!V29</f>
        <v>0</v>
      </c>
      <c r="AG29" s="64">
        <f t="shared" si="35"/>
        <v>0</v>
      </c>
      <c r="AH29" s="64">
        <f t="shared" si="36"/>
        <v>0</v>
      </c>
      <c r="AI29" s="64">
        <f t="shared" si="37"/>
        <v>0</v>
      </c>
      <c r="AJ29" s="64">
        <f t="shared" si="38"/>
        <v>0</v>
      </c>
      <c r="AK29" s="64">
        <f t="shared" si="39"/>
        <v>0</v>
      </c>
      <c r="AL29" s="64">
        <f t="shared" si="40"/>
        <v>0</v>
      </c>
      <c r="AM29" s="64">
        <f t="shared" si="41"/>
        <v>0</v>
      </c>
      <c r="AN29" s="64">
        <f t="shared" si="42"/>
        <v>0</v>
      </c>
      <c r="AO29" s="64">
        <f t="shared" si="43"/>
        <v>0</v>
      </c>
      <c r="AP29" s="64">
        <f t="shared" si="44"/>
        <v>0</v>
      </c>
      <c r="AQ29" s="64">
        <f t="shared" si="45"/>
        <v>0</v>
      </c>
      <c r="AR29" s="64">
        <f t="shared" si="46"/>
        <v>0</v>
      </c>
      <c r="AS29" s="64">
        <f t="shared" si="47"/>
        <v>0</v>
      </c>
      <c r="AT29" s="64">
        <f t="shared" si="48"/>
        <v>0</v>
      </c>
      <c r="AU29" s="64">
        <f t="shared" si="49"/>
        <v>0</v>
      </c>
      <c r="AV29" s="64">
        <f t="shared" si="50"/>
        <v>0</v>
      </c>
      <c r="AW29" s="64">
        <f t="shared" si="51"/>
        <v>0</v>
      </c>
      <c r="AX29" s="64">
        <f t="shared" si="52"/>
        <v>0</v>
      </c>
      <c r="AY29" s="64">
        <f t="shared" si="53"/>
        <v>0</v>
      </c>
      <c r="AZ29" s="64">
        <f t="shared" si="54"/>
        <v>0</v>
      </c>
      <c r="BA29" s="64">
        <f t="shared" si="55"/>
        <v>0</v>
      </c>
      <c r="BB29" s="55">
        <f t="shared" si="56"/>
        <v>0</v>
      </c>
      <c r="BD29" s="94">
        <f>'DORC build-up'!P29</f>
        <v>0</v>
      </c>
      <c r="BE29" s="64">
        <f t="shared" si="57"/>
        <v>0</v>
      </c>
      <c r="BF29" s="64">
        <f t="shared" si="73"/>
        <v>0</v>
      </c>
      <c r="BG29" s="64">
        <f t="shared" si="74"/>
        <v>0</v>
      </c>
      <c r="BH29" s="64">
        <f t="shared" si="75"/>
        <v>0</v>
      </c>
      <c r="BI29" s="64">
        <f t="shared" si="76"/>
        <v>0</v>
      </c>
      <c r="BJ29" s="64">
        <f t="shared" si="77"/>
        <v>0</v>
      </c>
      <c r="BK29" s="64">
        <f t="shared" si="78"/>
        <v>0</v>
      </c>
      <c r="BL29" s="64">
        <f t="shared" si="79"/>
        <v>0</v>
      </c>
      <c r="BM29" s="64">
        <f t="shared" si="80"/>
        <v>0</v>
      </c>
      <c r="BN29" s="64">
        <f t="shared" si="81"/>
        <v>0</v>
      </c>
      <c r="BO29" s="64">
        <f t="shared" si="82"/>
        <v>0</v>
      </c>
      <c r="BP29" s="64">
        <f t="shared" si="83"/>
        <v>0</v>
      </c>
      <c r="BQ29" s="64">
        <f t="shared" si="84"/>
        <v>0</v>
      </c>
      <c r="BR29" s="64">
        <f t="shared" si="85"/>
        <v>0</v>
      </c>
      <c r="BS29" s="64">
        <f t="shared" si="86"/>
        <v>0</v>
      </c>
      <c r="BT29" s="64">
        <f t="shared" si="87"/>
        <v>0</v>
      </c>
      <c r="BU29" s="64">
        <f t="shared" si="63"/>
        <v>0</v>
      </c>
      <c r="BV29" s="64">
        <f t="shared" si="64"/>
        <v>0</v>
      </c>
      <c r="BW29" s="64">
        <f t="shared" si="65"/>
        <v>0</v>
      </c>
      <c r="BX29" s="64">
        <f t="shared" si="66"/>
        <v>0</v>
      </c>
      <c r="BY29" s="64">
        <f t="shared" si="67"/>
        <v>0</v>
      </c>
      <c r="BZ29" s="55">
        <f t="shared" si="58"/>
        <v>0</v>
      </c>
      <c r="CC29" s="94">
        <f t="shared" si="59"/>
        <v>0</v>
      </c>
      <c r="CD29" s="64">
        <f t="shared" si="60"/>
        <v>0</v>
      </c>
      <c r="CE29" s="64">
        <f t="shared" si="88"/>
        <v>0</v>
      </c>
      <c r="CF29" s="64">
        <f t="shared" si="89"/>
        <v>0</v>
      </c>
      <c r="CG29" s="64">
        <f t="shared" si="90"/>
        <v>0</v>
      </c>
      <c r="CH29" s="64">
        <f t="shared" si="91"/>
        <v>0</v>
      </c>
      <c r="CI29" s="64">
        <f t="shared" si="92"/>
        <v>0</v>
      </c>
      <c r="CJ29" s="64">
        <f t="shared" si="93"/>
        <v>0</v>
      </c>
      <c r="CK29" s="64">
        <f t="shared" si="94"/>
        <v>0</v>
      </c>
      <c r="CL29" s="64">
        <f t="shared" si="95"/>
        <v>0</v>
      </c>
      <c r="CM29" s="64">
        <f t="shared" si="96"/>
        <v>0</v>
      </c>
      <c r="CN29" s="64">
        <f t="shared" si="97"/>
        <v>0</v>
      </c>
      <c r="CO29" s="64">
        <f t="shared" si="98"/>
        <v>0</v>
      </c>
      <c r="CP29" s="64">
        <f t="shared" si="99"/>
        <v>0</v>
      </c>
      <c r="CQ29" s="64">
        <f t="shared" si="100"/>
        <v>0</v>
      </c>
      <c r="CR29" s="64">
        <f t="shared" si="101"/>
        <v>0</v>
      </c>
      <c r="CS29" s="64">
        <f t="shared" si="102"/>
        <v>0</v>
      </c>
      <c r="CT29" s="64">
        <f t="shared" si="68"/>
        <v>0</v>
      </c>
      <c r="CU29" s="64">
        <f t="shared" si="69"/>
        <v>0</v>
      </c>
      <c r="CV29" s="64">
        <f t="shared" si="70"/>
        <v>0</v>
      </c>
      <c r="CW29" s="64">
        <f t="shared" si="71"/>
        <v>0</v>
      </c>
      <c r="CX29" s="64">
        <f t="shared" si="72"/>
        <v>0</v>
      </c>
      <c r="CY29" s="119">
        <f>'DORC build-up'!S29</f>
        <v>0</v>
      </c>
      <c r="CZ29" s="55">
        <f t="shared" si="61"/>
        <v>0</v>
      </c>
      <c r="DB29" s="94">
        <f>'DORC build-up'!T29</f>
        <v>0</v>
      </c>
      <c r="DC29" s="64">
        <f t="shared" si="13"/>
        <v>0</v>
      </c>
      <c r="DD29" s="64">
        <f t="shared" si="14"/>
        <v>0</v>
      </c>
      <c r="DE29" s="64">
        <f t="shared" si="15"/>
        <v>0</v>
      </c>
      <c r="DF29" s="64">
        <f t="shared" si="16"/>
        <v>0</v>
      </c>
      <c r="DG29" s="64">
        <f t="shared" si="17"/>
        <v>0</v>
      </c>
      <c r="DH29" s="64">
        <f t="shared" si="18"/>
        <v>0</v>
      </c>
      <c r="DI29" s="64">
        <f t="shared" si="19"/>
        <v>0</v>
      </c>
      <c r="DJ29" s="64">
        <f t="shared" si="20"/>
        <v>0</v>
      </c>
      <c r="DK29" s="64">
        <f t="shared" si="21"/>
        <v>0</v>
      </c>
      <c r="DL29" s="64">
        <f t="shared" si="22"/>
        <v>0</v>
      </c>
      <c r="DM29" s="64">
        <f t="shared" si="23"/>
        <v>0</v>
      </c>
      <c r="DN29" s="64">
        <f t="shared" si="24"/>
        <v>0</v>
      </c>
      <c r="DO29" s="64">
        <f t="shared" si="25"/>
        <v>0</v>
      </c>
      <c r="DP29" s="64">
        <f t="shared" si="26"/>
        <v>0</v>
      </c>
      <c r="DQ29" s="64">
        <f t="shared" si="27"/>
        <v>0</v>
      </c>
      <c r="DR29" s="64">
        <f t="shared" si="28"/>
        <v>0</v>
      </c>
      <c r="DS29" s="64">
        <f t="shared" si="29"/>
        <v>0</v>
      </c>
      <c r="DT29" s="64">
        <f t="shared" si="30"/>
        <v>0</v>
      </c>
      <c r="DU29" s="64">
        <f t="shared" si="31"/>
        <v>0</v>
      </c>
      <c r="DV29" s="64">
        <f t="shared" si="32"/>
        <v>0</v>
      </c>
      <c r="DW29" s="64">
        <f t="shared" si="33"/>
        <v>0</v>
      </c>
      <c r="DX29" s="55">
        <f t="shared" si="62"/>
        <v>0</v>
      </c>
    </row>
    <row r="30" spans="1:128" ht="13.9" x14ac:dyDescent="0.4">
      <c r="A30" s="58">
        <f>'DORC build-up'!A30</f>
        <v>18</v>
      </c>
      <c r="B30" s="58" t="str">
        <f>'DORC build-up'!B30</f>
        <v>LBL</v>
      </c>
      <c r="C30" s="58">
        <f>'DORC build-up'!C30</f>
        <v>3</v>
      </c>
      <c r="D30" t="str">
        <f>IF('DORC build-up'!E30=0,"",'DORC build-up'!E30)</f>
        <v/>
      </c>
      <c r="E30" t="str">
        <f>IF('DORC build-up'!F30=0,"",'DORC build-up'!F30)</f>
        <v>Menzies to Malcolm</v>
      </c>
      <c r="F30" s="94">
        <f>'DORC build-up'!J30</f>
        <v>268187623.89756149</v>
      </c>
      <c r="G30" s="319">
        <f t="shared" si="9"/>
        <v>0.54629747039153487</v>
      </c>
      <c r="I30" s="70">
        <f>IF($F30=0,0,CRC!G30/$F30)</f>
        <v>0</v>
      </c>
      <c r="J30" s="70">
        <f>IF($F30=0,0,CRC!H30/$F30)</f>
        <v>0</v>
      </c>
      <c r="K30" s="70">
        <f>IF($F30=0,0,CRC!I30/$F30)</f>
        <v>4.7975725503331068E-2</v>
      </c>
      <c r="L30" s="70">
        <f>IF($F30=0,0,CRC!J30/$F30)</f>
        <v>0</v>
      </c>
      <c r="M30" s="70">
        <f>IF($F30=0,0,CRC!K30/$F30)</f>
        <v>4.3045269673441357E-3</v>
      </c>
      <c r="N30" s="70">
        <f>IF($F30=0,0,CRC!L30/$F30)</f>
        <v>0</v>
      </c>
      <c r="O30" s="70">
        <f>IF($F30=0,0,CRC!M30/$F30)</f>
        <v>9.7151744448441147E-3</v>
      </c>
      <c r="P30" s="70">
        <f>IF($F30=0,0,CRC!N30/$F30)</f>
        <v>0.5354433649925342</v>
      </c>
      <c r="Q30" s="70">
        <f>IF($F30=0,0,CRC!O30/$F30)</f>
        <v>0.1627747829577304</v>
      </c>
      <c r="R30" s="70">
        <f>IF($F30=0,0,CRC!P30/$F30)</f>
        <v>0.19456823617350733</v>
      </c>
      <c r="S30" s="70">
        <f>IF($F30=0,0,CRC!Q30/$F30)</f>
        <v>1.2057498507966766E-2</v>
      </c>
      <c r="T30" s="70">
        <f>IF($F30=0,0,CRC!R30/$F30)</f>
        <v>0</v>
      </c>
      <c r="U30" s="70">
        <f>IF($F30=0,0,CRC!S30/$F30)</f>
        <v>1.1500272549522417E-3</v>
      </c>
      <c r="V30" s="70">
        <f>IF($F30=0,0,CRC!T30/$F30)</f>
        <v>1.3660267425939318E-4</v>
      </c>
      <c r="W30" s="70">
        <f>IF($F30=0,0,CRC!U30/$F30)</f>
        <v>1.2269245940394601E-3</v>
      </c>
      <c r="X30" s="70">
        <f>IF($F30=0,0,CRC!V30/$F30)</f>
        <v>8.9074127314346229E-3</v>
      </c>
      <c r="Y30" s="70">
        <f>IF($F30=0,0,CRC!W30/$F30)</f>
        <v>1.3135810245614051E-2</v>
      </c>
      <c r="Z30" s="70">
        <f>IF($F30=0,0,CRC!X30/$F30)</f>
        <v>2.2545689470124646E-4</v>
      </c>
      <c r="AA30" s="70">
        <f>IF($F30=0,0,CRC!Y30/$F30)</f>
        <v>5.6073052906520709E-3</v>
      </c>
      <c r="AB30" s="70">
        <f>IF($F30=0,0,CRC!Z30/$F30)</f>
        <v>4.4144913537367918E-4</v>
      </c>
      <c r="AC30" s="70">
        <f>IF($F30=0,0,CRC!AA30/$F30)</f>
        <v>2.3297016317153064E-3</v>
      </c>
      <c r="AD30" s="55">
        <f t="shared" si="34"/>
        <v>0</v>
      </c>
      <c r="AF30" s="94">
        <f>'DORC build-up'!V30</f>
        <v>165724302.27221653</v>
      </c>
      <c r="AG30" s="64">
        <f t="shared" si="35"/>
        <v>0</v>
      </c>
      <c r="AH30" s="64">
        <f t="shared" si="36"/>
        <v>0</v>
      </c>
      <c r="AI30" s="64">
        <f t="shared" si="37"/>
        <v>7950743.6350429254</v>
      </c>
      <c r="AJ30" s="64">
        <f t="shared" si="38"/>
        <v>0</v>
      </c>
      <c r="AK30" s="64">
        <f t="shared" si="39"/>
        <v>713364.72827504703</v>
      </c>
      <c r="AL30" s="64">
        <f t="shared" si="40"/>
        <v>0</v>
      </c>
      <c r="AM30" s="64">
        <f t="shared" si="41"/>
        <v>1610040.5063246596</v>
      </c>
      <c r="AN30" s="64">
        <f t="shared" si="42"/>
        <v>88735978.069675505</v>
      </c>
      <c r="AO30" s="64">
        <f t="shared" si="43"/>
        <v>26975737.333181351</v>
      </c>
      <c r="AP30" s="64">
        <f t="shared" si="44"/>
        <v>32244685.18419034</v>
      </c>
      <c r="AQ30" s="64">
        <f t="shared" si="45"/>
        <v>1998220.5273810842</v>
      </c>
      <c r="AR30" s="64">
        <f t="shared" si="46"/>
        <v>0</v>
      </c>
      <c r="AS30" s="64">
        <f t="shared" si="47"/>
        <v>190587.46442099274</v>
      </c>
      <c r="AT30" s="64">
        <f t="shared" si="48"/>
        <v>22638.382880156809</v>
      </c>
      <c r="AU30" s="64">
        <f t="shared" si="49"/>
        <v>203331.22228781204</v>
      </c>
      <c r="AV30" s="64">
        <f t="shared" si="50"/>
        <v>1476174.7599676612</v>
      </c>
      <c r="AW30" s="64">
        <f t="shared" si="51"/>
        <v>2176922.9877346219</v>
      </c>
      <c r="AX30" s="64">
        <f t="shared" si="52"/>
        <v>37363.686566824661</v>
      </c>
      <c r="AY30" s="64">
        <f t="shared" si="53"/>
        <v>929266.75692062278</v>
      </c>
      <c r="AZ30" s="64">
        <f t="shared" si="54"/>
        <v>73158.849948476243</v>
      </c>
      <c r="BA30" s="64">
        <f t="shared" si="55"/>
        <v>386088.17741846351</v>
      </c>
      <c r="BB30" s="55">
        <f t="shared" si="56"/>
        <v>0</v>
      </c>
      <c r="BD30" s="94">
        <f>'DORC build-up'!P30</f>
        <v>365270835.97094512</v>
      </c>
      <c r="BE30" s="64">
        <f t="shared" si="57"/>
        <v>0</v>
      </c>
      <c r="BF30" s="64">
        <f t="shared" si="73"/>
        <v>0</v>
      </c>
      <c r="BG30" s="64">
        <f t="shared" si="74"/>
        <v>17524133.360914331</v>
      </c>
      <c r="BH30" s="64">
        <f t="shared" si="75"/>
        <v>0</v>
      </c>
      <c r="BI30" s="64">
        <f t="shared" si="76"/>
        <v>1572318.1638212695</v>
      </c>
      <c r="BJ30" s="64">
        <f t="shared" si="77"/>
        <v>0</v>
      </c>
      <c r="BK30" s="64">
        <f t="shared" si="78"/>
        <v>3548669.8910717727</v>
      </c>
      <c r="BL30" s="64">
        <f t="shared" si="79"/>
        <v>195581845.54591885</v>
      </c>
      <c r="BM30" s="64">
        <f t="shared" si="80"/>
        <v>59456881.045959331</v>
      </c>
      <c r="BN30" s="64">
        <f t="shared" si="81"/>
        <v>71070102.280489311</v>
      </c>
      <c r="BO30" s="64">
        <f t="shared" si="82"/>
        <v>4404252.5597234443</v>
      </c>
      <c r="BP30" s="64">
        <f t="shared" si="83"/>
        <v>0</v>
      </c>
      <c r="BQ30" s="64">
        <f t="shared" si="84"/>
        <v>420071.41680577653</v>
      </c>
      <c r="BR30" s="64">
        <f t="shared" si="85"/>
        <v>49896.973022595252</v>
      </c>
      <c r="BS30" s="64">
        <f t="shared" si="86"/>
        <v>448159.77213810605</v>
      </c>
      <c r="BT30" s="64">
        <f t="shared" si="87"/>
        <v>3253618.0947493645</v>
      </c>
      <c r="BU30" s="64">
        <f t="shared" si="63"/>
        <v>4798128.3895711508</v>
      </c>
      <c r="BV30" s="64">
        <f t="shared" si="64"/>
        <v>82352.828402937637</v>
      </c>
      <c r="BW30" s="64">
        <f t="shared" si="65"/>
        <v>2048185.0910607853</v>
      </c>
      <c r="BX30" s="64">
        <f t="shared" si="66"/>
        <v>161248.49471659472</v>
      </c>
      <c r="BY30" s="64">
        <f t="shared" si="67"/>
        <v>850972.06257952482</v>
      </c>
      <c r="BZ30" s="55">
        <f t="shared" si="58"/>
        <v>0</v>
      </c>
      <c r="CC30" s="94">
        <f t="shared" si="59"/>
        <v>365270835.97094512</v>
      </c>
      <c r="CD30" s="64">
        <f t="shared" si="60"/>
        <v>0</v>
      </c>
      <c r="CE30" s="64">
        <f t="shared" si="88"/>
        <v>0</v>
      </c>
      <c r="CF30" s="64">
        <f t="shared" si="89"/>
        <v>0</v>
      </c>
      <c r="CG30" s="64">
        <f t="shared" si="90"/>
        <v>0</v>
      </c>
      <c r="CH30" s="64">
        <f t="shared" si="91"/>
        <v>1037916.0612775197</v>
      </c>
      <c r="CI30" s="64">
        <f t="shared" si="92"/>
        <v>0</v>
      </c>
      <c r="CJ30" s="64">
        <f t="shared" si="93"/>
        <v>3086337.8055813266</v>
      </c>
      <c r="CK30" s="64">
        <f t="shared" si="94"/>
        <v>92019323.993616149</v>
      </c>
      <c r="CL30" s="64">
        <f t="shared" si="95"/>
        <v>44161956.558039784</v>
      </c>
      <c r="CM30" s="64">
        <f t="shared" si="96"/>
        <v>49333942.216167882</v>
      </c>
      <c r="CN30" s="64">
        <f t="shared" si="97"/>
        <v>1918575.1505018417</v>
      </c>
      <c r="CO30" s="64">
        <f t="shared" si="98"/>
        <v>0</v>
      </c>
      <c r="CP30" s="64">
        <f t="shared" si="99"/>
        <v>276669.47490181931</v>
      </c>
      <c r="CQ30" s="64">
        <f t="shared" si="100"/>
        <v>12640.566499057479</v>
      </c>
      <c r="CR30" s="64">
        <f t="shared" si="101"/>
        <v>295169.1637874461</v>
      </c>
      <c r="CS30" s="64">
        <f t="shared" si="102"/>
        <v>2142913.7375028036</v>
      </c>
      <c r="CT30" s="64">
        <f t="shared" si="68"/>
        <v>3310708.5888041076</v>
      </c>
      <c r="CU30" s="64">
        <f t="shared" si="69"/>
        <v>34080.682302088295</v>
      </c>
      <c r="CV30" s="64">
        <f t="shared" si="70"/>
        <v>1491387.8404449427</v>
      </c>
      <c r="CW30" s="64">
        <f t="shared" si="71"/>
        <v>102060.95833213184</v>
      </c>
      <c r="CX30" s="64">
        <f t="shared" si="72"/>
        <v>322850.90096970345</v>
      </c>
      <c r="CY30" s="119">
        <f>'DORC build-up'!S30</f>
        <v>199546533.69872859</v>
      </c>
      <c r="CZ30" s="55">
        <f t="shared" si="61"/>
        <v>0</v>
      </c>
      <c r="DB30" s="94">
        <f>'DORC build-up'!T30</f>
        <v>0</v>
      </c>
      <c r="DC30" s="64">
        <f t="shared" si="13"/>
        <v>0</v>
      </c>
      <c r="DD30" s="64">
        <f t="shared" si="14"/>
        <v>0</v>
      </c>
      <c r="DE30" s="64">
        <f t="shared" si="15"/>
        <v>0</v>
      </c>
      <c r="DF30" s="64">
        <f t="shared" si="16"/>
        <v>0</v>
      </c>
      <c r="DG30" s="64">
        <f t="shared" si="17"/>
        <v>0</v>
      </c>
      <c r="DH30" s="64">
        <f t="shared" si="18"/>
        <v>0</v>
      </c>
      <c r="DI30" s="64">
        <f t="shared" si="19"/>
        <v>0</v>
      </c>
      <c r="DJ30" s="64">
        <f t="shared" si="20"/>
        <v>0</v>
      </c>
      <c r="DK30" s="64">
        <f t="shared" si="21"/>
        <v>0</v>
      </c>
      <c r="DL30" s="64">
        <f t="shared" si="22"/>
        <v>0</v>
      </c>
      <c r="DM30" s="64">
        <f t="shared" si="23"/>
        <v>0</v>
      </c>
      <c r="DN30" s="64">
        <f t="shared" si="24"/>
        <v>0</v>
      </c>
      <c r="DO30" s="64">
        <f t="shared" si="25"/>
        <v>0</v>
      </c>
      <c r="DP30" s="64">
        <f t="shared" si="26"/>
        <v>0</v>
      </c>
      <c r="DQ30" s="64">
        <f t="shared" si="27"/>
        <v>0</v>
      </c>
      <c r="DR30" s="64">
        <f t="shared" si="28"/>
        <v>0</v>
      </c>
      <c r="DS30" s="64">
        <f t="shared" si="29"/>
        <v>0</v>
      </c>
      <c r="DT30" s="64">
        <f t="shared" si="30"/>
        <v>0</v>
      </c>
      <c r="DU30" s="64">
        <f t="shared" si="31"/>
        <v>0</v>
      </c>
      <c r="DV30" s="64">
        <f t="shared" si="32"/>
        <v>0</v>
      </c>
      <c r="DW30" s="64">
        <f t="shared" si="33"/>
        <v>0</v>
      </c>
      <c r="DX30" s="55">
        <f t="shared" si="62"/>
        <v>0</v>
      </c>
    </row>
    <row r="31" spans="1:128" ht="13.9" x14ac:dyDescent="0.4">
      <c r="A31" s="58">
        <f>'DORC build-up'!A31</f>
        <v>19</v>
      </c>
      <c r="B31" s="58" t="str">
        <f>'DORC build-up'!B31</f>
        <v>LBL</v>
      </c>
      <c r="C31" s="58">
        <f>'DORC build-up'!C31</f>
        <v>3</v>
      </c>
      <c r="D31" t="str">
        <f>IF('DORC build-up'!E31=0,"",'DORC build-up'!E31)</f>
        <v/>
      </c>
      <c r="E31" t="str">
        <f>IF('DORC build-up'!F31=0,"",'DORC build-up'!F31)</f>
        <v>Malcolm</v>
      </c>
      <c r="F31" s="94">
        <f>'DORC build-up'!J31</f>
        <v>0</v>
      </c>
      <c r="G31" s="319">
        <f t="shared" si="9"/>
        <v>0</v>
      </c>
      <c r="I31" s="70">
        <f>IF($F31=0,0,CRC!G31/$F31)</f>
        <v>0</v>
      </c>
      <c r="J31" s="70">
        <f>IF($F31=0,0,CRC!H31/$F31)</f>
        <v>0</v>
      </c>
      <c r="K31" s="70">
        <f>IF($F31=0,0,CRC!I31/$F31)</f>
        <v>0</v>
      </c>
      <c r="L31" s="70">
        <f>IF($F31=0,0,CRC!J31/$F31)</f>
        <v>0</v>
      </c>
      <c r="M31" s="70">
        <f>IF($F31=0,0,CRC!K31/$F31)</f>
        <v>0</v>
      </c>
      <c r="N31" s="70">
        <f>IF($F31=0,0,CRC!L31/$F31)</f>
        <v>0</v>
      </c>
      <c r="O31" s="70">
        <f>IF($F31=0,0,CRC!M31/$F31)</f>
        <v>0</v>
      </c>
      <c r="P31" s="70">
        <f>IF($F31=0,0,CRC!N31/$F31)</f>
        <v>0</v>
      </c>
      <c r="Q31" s="70">
        <f>IF($F31=0,0,CRC!O31/$F31)</f>
        <v>0</v>
      </c>
      <c r="R31" s="70">
        <f>IF($F31=0,0,CRC!P31/$F31)</f>
        <v>0</v>
      </c>
      <c r="S31" s="70">
        <f>IF($F31=0,0,CRC!Q31/$F31)</f>
        <v>0</v>
      </c>
      <c r="T31" s="70">
        <f>IF($F31=0,0,CRC!R31/$F31)</f>
        <v>0</v>
      </c>
      <c r="U31" s="70">
        <f>IF($F31=0,0,CRC!S31/$F31)</f>
        <v>0</v>
      </c>
      <c r="V31" s="70">
        <f>IF($F31=0,0,CRC!T31/$F31)</f>
        <v>0</v>
      </c>
      <c r="W31" s="70">
        <f>IF($F31=0,0,CRC!U31/$F31)</f>
        <v>0</v>
      </c>
      <c r="X31" s="70">
        <f>IF($F31=0,0,CRC!V31/$F31)</f>
        <v>0</v>
      </c>
      <c r="Y31" s="70">
        <f>IF($F31=0,0,CRC!W31/$F31)</f>
        <v>0</v>
      </c>
      <c r="Z31" s="70">
        <f>IF($F31=0,0,CRC!X31/$F31)</f>
        <v>0</v>
      </c>
      <c r="AA31" s="70">
        <f>IF($F31=0,0,CRC!Y31/$F31)</f>
        <v>0</v>
      </c>
      <c r="AB31" s="70">
        <f>IF($F31=0,0,CRC!Z31/$F31)</f>
        <v>0</v>
      </c>
      <c r="AC31" s="70">
        <f>IF($F31=0,0,CRC!AA31/$F31)</f>
        <v>0</v>
      </c>
      <c r="AD31" s="55">
        <f t="shared" si="34"/>
        <v>0</v>
      </c>
      <c r="AF31" s="94">
        <f>'DORC build-up'!V31</f>
        <v>0</v>
      </c>
      <c r="AG31" s="64">
        <f t="shared" si="35"/>
        <v>0</v>
      </c>
      <c r="AH31" s="64">
        <f t="shared" si="36"/>
        <v>0</v>
      </c>
      <c r="AI31" s="64">
        <f t="shared" si="37"/>
        <v>0</v>
      </c>
      <c r="AJ31" s="64">
        <f t="shared" si="38"/>
        <v>0</v>
      </c>
      <c r="AK31" s="64">
        <f t="shared" si="39"/>
        <v>0</v>
      </c>
      <c r="AL31" s="64">
        <f t="shared" si="40"/>
        <v>0</v>
      </c>
      <c r="AM31" s="64">
        <f t="shared" si="41"/>
        <v>0</v>
      </c>
      <c r="AN31" s="64">
        <f t="shared" si="42"/>
        <v>0</v>
      </c>
      <c r="AO31" s="64">
        <f t="shared" si="43"/>
        <v>0</v>
      </c>
      <c r="AP31" s="64">
        <f t="shared" si="44"/>
        <v>0</v>
      </c>
      <c r="AQ31" s="64">
        <f t="shared" si="45"/>
        <v>0</v>
      </c>
      <c r="AR31" s="64">
        <f t="shared" si="46"/>
        <v>0</v>
      </c>
      <c r="AS31" s="64">
        <f t="shared" si="47"/>
        <v>0</v>
      </c>
      <c r="AT31" s="64">
        <f t="shared" si="48"/>
        <v>0</v>
      </c>
      <c r="AU31" s="64">
        <f t="shared" si="49"/>
        <v>0</v>
      </c>
      <c r="AV31" s="64">
        <f t="shared" si="50"/>
        <v>0</v>
      </c>
      <c r="AW31" s="64">
        <f t="shared" si="51"/>
        <v>0</v>
      </c>
      <c r="AX31" s="64">
        <f t="shared" si="52"/>
        <v>0</v>
      </c>
      <c r="AY31" s="64">
        <f t="shared" si="53"/>
        <v>0</v>
      </c>
      <c r="AZ31" s="64">
        <f t="shared" si="54"/>
        <v>0</v>
      </c>
      <c r="BA31" s="64">
        <f t="shared" si="55"/>
        <v>0</v>
      </c>
      <c r="BB31" s="55">
        <f t="shared" si="56"/>
        <v>0</v>
      </c>
      <c r="BD31" s="94">
        <f>'DORC build-up'!P31</f>
        <v>0</v>
      </c>
      <c r="BE31" s="64">
        <f t="shared" si="57"/>
        <v>0</v>
      </c>
      <c r="BF31" s="64">
        <f t="shared" si="73"/>
        <v>0</v>
      </c>
      <c r="BG31" s="64">
        <f t="shared" si="74"/>
        <v>0</v>
      </c>
      <c r="BH31" s="64">
        <f t="shared" si="75"/>
        <v>0</v>
      </c>
      <c r="BI31" s="64">
        <f t="shared" si="76"/>
        <v>0</v>
      </c>
      <c r="BJ31" s="64">
        <f t="shared" si="77"/>
        <v>0</v>
      </c>
      <c r="BK31" s="64">
        <f t="shared" si="78"/>
        <v>0</v>
      </c>
      <c r="BL31" s="64">
        <f t="shared" si="79"/>
        <v>0</v>
      </c>
      <c r="BM31" s="64">
        <f t="shared" si="80"/>
        <v>0</v>
      </c>
      <c r="BN31" s="64">
        <f t="shared" si="81"/>
        <v>0</v>
      </c>
      <c r="BO31" s="64">
        <f t="shared" si="82"/>
        <v>0</v>
      </c>
      <c r="BP31" s="64">
        <f t="shared" si="83"/>
        <v>0</v>
      </c>
      <c r="BQ31" s="64">
        <f t="shared" si="84"/>
        <v>0</v>
      </c>
      <c r="BR31" s="64">
        <f t="shared" si="85"/>
        <v>0</v>
      </c>
      <c r="BS31" s="64">
        <f t="shared" si="86"/>
        <v>0</v>
      </c>
      <c r="BT31" s="64">
        <f t="shared" si="87"/>
        <v>0</v>
      </c>
      <c r="BU31" s="64">
        <f t="shared" si="63"/>
        <v>0</v>
      </c>
      <c r="BV31" s="64">
        <f t="shared" si="64"/>
        <v>0</v>
      </c>
      <c r="BW31" s="64">
        <f t="shared" si="65"/>
        <v>0</v>
      </c>
      <c r="BX31" s="64">
        <f t="shared" si="66"/>
        <v>0</v>
      </c>
      <c r="BY31" s="64">
        <f t="shared" si="67"/>
        <v>0</v>
      </c>
      <c r="BZ31" s="55">
        <f t="shared" si="58"/>
        <v>0</v>
      </c>
      <c r="CC31" s="94">
        <f t="shared" si="59"/>
        <v>0</v>
      </c>
      <c r="CD31" s="64">
        <f t="shared" si="60"/>
        <v>0</v>
      </c>
      <c r="CE31" s="64">
        <f t="shared" si="88"/>
        <v>0</v>
      </c>
      <c r="CF31" s="64">
        <f t="shared" si="89"/>
        <v>0</v>
      </c>
      <c r="CG31" s="64">
        <f t="shared" si="90"/>
        <v>0</v>
      </c>
      <c r="CH31" s="64">
        <f t="shared" si="91"/>
        <v>0</v>
      </c>
      <c r="CI31" s="64">
        <f t="shared" si="92"/>
        <v>0</v>
      </c>
      <c r="CJ31" s="64">
        <f t="shared" si="93"/>
        <v>0</v>
      </c>
      <c r="CK31" s="64">
        <f t="shared" si="94"/>
        <v>0</v>
      </c>
      <c r="CL31" s="64">
        <f t="shared" si="95"/>
        <v>0</v>
      </c>
      <c r="CM31" s="64">
        <f t="shared" si="96"/>
        <v>0</v>
      </c>
      <c r="CN31" s="64">
        <f t="shared" si="97"/>
        <v>0</v>
      </c>
      <c r="CO31" s="64">
        <f t="shared" si="98"/>
        <v>0</v>
      </c>
      <c r="CP31" s="64">
        <f t="shared" si="99"/>
        <v>0</v>
      </c>
      <c r="CQ31" s="64">
        <f t="shared" si="100"/>
        <v>0</v>
      </c>
      <c r="CR31" s="64">
        <f t="shared" si="101"/>
        <v>0</v>
      </c>
      <c r="CS31" s="64">
        <f t="shared" si="102"/>
        <v>0</v>
      </c>
      <c r="CT31" s="64">
        <f t="shared" si="68"/>
        <v>0</v>
      </c>
      <c r="CU31" s="64">
        <f t="shared" si="69"/>
        <v>0</v>
      </c>
      <c r="CV31" s="64">
        <f t="shared" si="70"/>
        <v>0</v>
      </c>
      <c r="CW31" s="64">
        <f t="shared" si="71"/>
        <v>0</v>
      </c>
      <c r="CX31" s="64">
        <f t="shared" si="72"/>
        <v>0</v>
      </c>
      <c r="CY31" s="119">
        <f>'DORC build-up'!S31</f>
        <v>0</v>
      </c>
      <c r="CZ31" s="55">
        <f t="shared" si="61"/>
        <v>0</v>
      </c>
      <c r="DB31" s="94">
        <f>'DORC build-up'!T31</f>
        <v>0</v>
      </c>
      <c r="DC31" s="64">
        <f t="shared" si="13"/>
        <v>0</v>
      </c>
      <c r="DD31" s="64">
        <f t="shared" si="14"/>
        <v>0</v>
      </c>
      <c r="DE31" s="64">
        <f t="shared" si="15"/>
        <v>0</v>
      </c>
      <c r="DF31" s="64">
        <f t="shared" si="16"/>
        <v>0</v>
      </c>
      <c r="DG31" s="64">
        <f t="shared" si="17"/>
        <v>0</v>
      </c>
      <c r="DH31" s="64">
        <f t="shared" si="18"/>
        <v>0</v>
      </c>
      <c r="DI31" s="64">
        <f t="shared" si="19"/>
        <v>0</v>
      </c>
      <c r="DJ31" s="64">
        <f t="shared" si="20"/>
        <v>0</v>
      </c>
      <c r="DK31" s="64">
        <f t="shared" si="21"/>
        <v>0</v>
      </c>
      <c r="DL31" s="64">
        <f t="shared" si="22"/>
        <v>0</v>
      </c>
      <c r="DM31" s="64">
        <f t="shared" si="23"/>
        <v>0</v>
      </c>
      <c r="DN31" s="64">
        <f t="shared" si="24"/>
        <v>0</v>
      </c>
      <c r="DO31" s="64">
        <f t="shared" si="25"/>
        <v>0</v>
      </c>
      <c r="DP31" s="64">
        <f t="shared" si="26"/>
        <v>0</v>
      </c>
      <c r="DQ31" s="64">
        <f t="shared" si="27"/>
        <v>0</v>
      </c>
      <c r="DR31" s="64">
        <f t="shared" si="28"/>
        <v>0</v>
      </c>
      <c r="DS31" s="64">
        <f t="shared" si="29"/>
        <v>0</v>
      </c>
      <c r="DT31" s="64">
        <f t="shared" si="30"/>
        <v>0</v>
      </c>
      <c r="DU31" s="64">
        <f t="shared" si="31"/>
        <v>0</v>
      </c>
      <c r="DV31" s="64">
        <f t="shared" si="32"/>
        <v>0</v>
      </c>
      <c r="DW31" s="64">
        <f t="shared" si="33"/>
        <v>0</v>
      </c>
      <c r="DX31" s="55">
        <f t="shared" si="62"/>
        <v>0</v>
      </c>
    </row>
    <row r="32" spans="1:128" ht="13.9" x14ac:dyDescent="0.4">
      <c r="A32" s="58">
        <f>'DORC build-up'!A32</f>
        <v>20</v>
      </c>
      <c r="B32" s="58" t="str">
        <f>'DORC build-up'!B32</f>
        <v>LBL</v>
      </c>
      <c r="C32" s="58">
        <f>'DORC build-up'!C32</f>
        <v>3</v>
      </c>
      <c r="D32" t="str">
        <f>IF('DORC build-up'!E32=0,"",'DORC build-up'!E32)</f>
        <v/>
      </c>
      <c r="E32" t="str">
        <f>IF('DORC build-up'!F32=0,"",'DORC build-up'!F32)</f>
        <v>Malcolm to Leonora</v>
      </c>
      <c r="F32" s="94">
        <f>'DORC build-up'!J32</f>
        <v>71200432.698007897</v>
      </c>
      <c r="G32" s="319">
        <f t="shared" si="9"/>
        <v>0.53832041183799051</v>
      </c>
      <c r="I32" s="70">
        <f>IF($F32=0,0,CRC!G32/$F32)</f>
        <v>0</v>
      </c>
      <c r="J32" s="70">
        <f>IF($F32=0,0,CRC!H32/$F32)</f>
        <v>0</v>
      </c>
      <c r="K32" s="70">
        <f>IF($F32=0,0,CRC!I32/$F32)</f>
        <v>4.2615902987130236E-2</v>
      </c>
      <c r="L32" s="70">
        <f>IF($F32=0,0,CRC!J32/$F32)</f>
        <v>0</v>
      </c>
      <c r="M32" s="70">
        <f>IF($F32=0,0,CRC!K32/$F32)</f>
        <v>0</v>
      </c>
      <c r="N32" s="70">
        <f>IF($F32=0,0,CRC!L32/$F32)</f>
        <v>0</v>
      </c>
      <c r="O32" s="70">
        <f>IF($F32=0,0,CRC!M32/$F32)</f>
        <v>1.2737458969235059E-2</v>
      </c>
      <c r="P32" s="70">
        <f>IF($F32=0,0,CRC!N32/$F32)</f>
        <v>0.47562391726707853</v>
      </c>
      <c r="Q32" s="70">
        <f>IF($F32=0,0,CRC!O32/$F32)</f>
        <v>0.14458967084919189</v>
      </c>
      <c r="R32" s="70">
        <f>IF($F32=0,0,CRC!P32/$F32)</f>
        <v>0.16982124148436953</v>
      </c>
      <c r="S32" s="70">
        <f>IF($F32=0,0,CRC!Q32/$F32)</f>
        <v>9.9916220385540488E-2</v>
      </c>
      <c r="T32" s="70">
        <f>IF($F32=0,0,CRC!R32/$F32)</f>
        <v>0</v>
      </c>
      <c r="U32" s="70">
        <f>IF($F32=0,0,CRC!S32/$F32)</f>
        <v>1.5524558877707326E-2</v>
      </c>
      <c r="V32" s="70">
        <f>IF($F32=0,0,CRC!T32/$F32)</f>
        <v>1.8440400001479031E-3</v>
      </c>
      <c r="W32" s="70">
        <f>IF($F32=0,0,CRC!U32/$F32)</f>
        <v>7.5092433561470039E-3</v>
      </c>
      <c r="X32" s="70">
        <f>IF($F32=0,0,CRC!V32/$F32)</f>
        <v>7.9122813224114831E-3</v>
      </c>
      <c r="Y32" s="70">
        <f>IF($F32=0,0,CRC!W32/$F32)</f>
        <v>1.1668284517043354E-2</v>
      </c>
      <c r="Z32" s="70">
        <f>IF($F32=0,0,CRC!X32/$F32)</f>
        <v>0</v>
      </c>
      <c r="AA32" s="70">
        <f>IF($F32=0,0,CRC!Y32/$F32)</f>
        <v>4.9808601282967406E-3</v>
      </c>
      <c r="AB32" s="70">
        <f>IF($F32=0,0,CRC!Z32/$F32)</f>
        <v>5.591675024485338E-4</v>
      </c>
      <c r="AC32" s="70">
        <f>IF($F32=0,0,CRC!AA32/$F32)</f>
        <v>4.6971523532518804E-3</v>
      </c>
      <c r="AD32" s="55">
        <f t="shared" si="34"/>
        <v>0</v>
      </c>
      <c r="AF32" s="94">
        <f>'DORC build-up'!V32</f>
        <v>44772602.13493102</v>
      </c>
      <c r="AG32" s="64">
        <f t="shared" si="35"/>
        <v>0</v>
      </c>
      <c r="AH32" s="64">
        <f t="shared" si="36"/>
        <v>0</v>
      </c>
      <c r="AI32" s="64">
        <f t="shared" si="37"/>
        <v>1908024.8690636004</v>
      </c>
      <c r="AJ32" s="64">
        <f t="shared" si="38"/>
        <v>0</v>
      </c>
      <c r="AK32" s="64">
        <f t="shared" si="39"/>
        <v>0</v>
      </c>
      <c r="AL32" s="64">
        <f t="shared" si="40"/>
        <v>0</v>
      </c>
      <c r="AM32" s="64">
        <f t="shared" si="41"/>
        <v>570289.18263956986</v>
      </c>
      <c r="AN32" s="64">
        <f t="shared" si="42"/>
        <v>21294920.413656257</v>
      </c>
      <c r="AO32" s="64">
        <f t="shared" si="43"/>
        <v>6473655.8057515025</v>
      </c>
      <c r="AP32" s="64">
        <f t="shared" si="44"/>
        <v>7603338.8790397197</v>
      </c>
      <c r="AQ32" s="64">
        <f t="shared" si="45"/>
        <v>4473509.1821478885</v>
      </c>
      <c r="AR32" s="64">
        <f t="shared" si="46"/>
        <v>0</v>
      </c>
      <c r="AS32" s="64">
        <f t="shared" si="47"/>
        <v>695074.89795190131</v>
      </c>
      <c r="AT32" s="64">
        <f t="shared" si="48"/>
        <v>82562.469247520203</v>
      </c>
      <c r="AU32" s="64">
        <f t="shared" si="49"/>
        <v>336208.36511914391</v>
      </c>
      <c r="AV32" s="64">
        <f t="shared" si="50"/>
        <v>354253.42362797522</v>
      </c>
      <c r="AW32" s="64">
        <f t="shared" si="51"/>
        <v>522419.46027875785</v>
      </c>
      <c r="AX32" s="64">
        <f t="shared" si="52"/>
        <v>0</v>
      </c>
      <c r="AY32" s="64">
        <f t="shared" si="53"/>
        <v>223006.06881397145</v>
      </c>
      <c r="AZ32" s="64">
        <f t="shared" si="54"/>
        <v>25035.38411391127</v>
      </c>
      <c r="BA32" s="64">
        <f t="shared" si="55"/>
        <v>210303.73347930142</v>
      </c>
      <c r="BB32" s="55">
        <f t="shared" si="56"/>
        <v>0</v>
      </c>
      <c r="BD32" s="94">
        <f>'DORC build-up'!P32</f>
        <v>96977651.347279668</v>
      </c>
      <c r="BE32" s="64">
        <f t="shared" si="57"/>
        <v>0</v>
      </c>
      <c r="BF32" s="64">
        <f t="shared" si="73"/>
        <v>0</v>
      </c>
      <c r="BG32" s="64">
        <f t="shared" si="74"/>
        <v>4132790.1817354104</v>
      </c>
      <c r="BH32" s="64">
        <f t="shared" si="75"/>
        <v>0</v>
      </c>
      <c r="BI32" s="64">
        <f t="shared" si="76"/>
        <v>0</v>
      </c>
      <c r="BJ32" s="64">
        <f t="shared" si="77"/>
        <v>0</v>
      </c>
      <c r="BK32" s="64">
        <f t="shared" si="78"/>
        <v>1235248.8549687578</v>
      </c>
      <c r="BL32" s="64">
        <f t="shared" si="79"/>
        <v>46124890.421154134</v>
      </c>
      <c r="BM32" s="64">
        <f t="shared" si="80"/>
        <v>14021966.688030858</v>
      </c>
      <c r="BN32" s="64">
        <f t="shared" si="81"/>
        <v>16468865.148033375</v>
      </c>
      <c r="BO32" s="64">
        <f t="shared" si="82"/>
        <v>9689640.3844869025</v>
      </c>
      <c r="BP32" s="64">
        <f t="shared" si="83"/>
        <v>0</v>
      </c>
      <c r="BQ32" s="64">
        <f t="shared" si="84"/>
        <v>1505535.2581626163</v>
      </c>
      <c r="BR32" s="64">
        <f t="shared" si="85"/>
        <v>178830.6682047809</v>
      </c>
      <c r="BS32" s="64">
        <f t="shared" si="86"/>
        <v>728228.78407430043</v>
      </c>
      <c r="BT32" s="64">
        <f t="shared" si="87"/>
        <v>767314.45944641368</v>
      </c>
      <c r="BU32" s="64">
        <f t="shared" si="63"/>
        <v>1131562.8277146919</v>
      </c>
      <c r="BV32" s="64">
        <f t="shared" si="64"/>
        <v>0</v>
      </c>
      <c r="BW32" s="64">
        <f t="shared" si="65"/>
        <v>483032.11693152797</v>
      </c>
      <c r="BX32" s="64">
        <f t="shared" si="66"/>
        <v>54226.751097183063</v>
      </c>
      <c r="BY32" s="64">
        <f t="shared" si="67"/>
        <v>455518.8032387151</v>
      </c>
      <c r="BZ32" s="55">
        <f t="shared" si="58"/>
        <v>0</v>
      </c>
      <c r="CC32" s="94">
        <f t="shared" si="59"/>
        <v>96977651.347279668</v>
      </c>
      <c r="CD32" s="64">
        <f t="shared" si="60"/>
        <v>0</v>
      </c>
      <c r="CE32" s="64">
        <f t="shared" si="88"/>
        <v>0</v>
      </c>
      <c r="CF32" s="64">
        <f t="shared" si="89"/>
        <v>0</v>
      </c>
      <c r="CG32" s="64">
        <f t="shared" si="90"/>
        <v>0</v>
      </c>
      <c r="CH32" s="64">
        <f t="shared" si="91"/>
        <v>0</v>
      </c>
      <c r="CI32" s="64">
        <f t="shared" si="92"/>
        <v>0</v>
      </c>
      <c r="CJ32" s="64">
        <f t="shared" si="93"/>
        <v>1074316.6756600456</v>
      </c>
      <c r="CK32" s="64">
        <f t="shared" si="94"/>
        <v>21701304.760608394</v>
      </c>
      <c r="CL32" s="64">
        <f t="shared" si="95"/>
        <v>10414900.224188313</v>
      </c>
      <c r="CM32" s="64">
        <f t="shared" si="96"/>
        <v>11432008.896967439</v>
      </c>
      <c r="CN32" s="64">
        <f t="shared" si="97"/>
        <v>4220989.3749015657</v>
      </c>
      <c r="CO32" s="64">
        <f t="shared" si="98"/>
        <v>0</v>
      </c>
      <c r="CP32" s="64">
        <f t="shared" si="99"/>
        <v>991582.93722853973</v>
      </c>
      <c r="CQ32" s="64">
        <f t="shared" si="100"/>
        <v>45303.769278544547</v>
      </c>
      <c r="CR32" s="64">
        <f t="shared" si="101"/>
        <v>479629.57544284046</v>
      </c>
      <c r="CS32" s="64">
        <f t="shared" si="102"/>
        <v>505372.37261674431</v>
      </c>
      <c r="CT32" s="64">
        <f t="shared" si="68"/>
        <v>780778.35112314054</v>
      </c>
      <c r="CU32" s="64">
        <f t="shared" si="69"/>
        <v>0</v>
      </c>
      <c r="CV32" s="64">
        <f t="shared" si="70"/>
        <v>351720.27610207867</v>
      </c>
      <c r="CW32" s="64">
        <f t="shared" si="71"/>
        <v>34322.39286291405</v>
      </c>
      <c r="CX32" s="64">
        <f t="shared" si="72"/>
        <v>172819.60536808669</v>
      </c>
      <c r="CY32" s="119">
        <f>'DORC build-up'!S32</f>
        <v>52205049.212348647</v>
      </c>
      <c r="CZ32" s="55">
        <f t="shared" si="61"/>
        <v>0</v>
      </c>
      <c r="DB32" s="94">
        <f>'DORC build-up'!T32</f>
        <v>0</v>
      </c>
      <c r="DC32" s="64">
        <f t="shared" si="13"/>
        <v>0</v>
      </c>
      <c r="DD32" s="64">
        <f t="shared" si="14"/>
        <v>0</v>
      </c>
      <c r="DE32" s="64">
        <f t="shared" si="15"/>
        <v>0</v>
      </c>
      <c r="DF32" s="64">
        <f t="shared" si="16"/>
        <v>0</v>
      </c>
      <c r="DG32" s="64">
        <f t="shared" si="17"/>
        <v>0</v>
      </c>
      <c r="DH32" s="64">
        <f t="shared" si="18"/>
        <v>0</v>
      </c>
      <c r="DI32" s="64">
        <f t="shared" si="19"/>
        <v>0</v>
      </c>
      <c r="DJ32" s="64">
        <f t="shared" si="20"/>
        <v>0</v>
      </c>
      <c r="DK32" s="64">
        <f t="shared" si="21"/>
        <v>0</v>
      </c>
      <c r="DL32" s="64">
        <f t="shared" si="22"/>
        <v>0</v>
      </c>
      <c r="DM32" s="64">
        <f t="shared" si="23"/>
        <v>0</v>
      </c>
      <c r="DN32" s="64">
        <f t="shared" si="24"/>
        <v>0</v>
      </c>
      <c r="DO32" s="64">
        <f t="shared" si="25"/>
        <v>0</v>
      </c>
      <c r="DP32" s="64">
        <f t="shared" si="26"/>
        <v>0</v>
      </c>
      <c r="DQ32" s="64">
        <f t="shared" si="27"/>
        <v>0</v>
      </c>
      <c r="DR32" s="64">
        <f t="shared" si="28"/>
        <v>0</v>
      </c>
      <c r="DS32" s="64">
        <f t="shared" si="29"/>
        <v>0</v>
      </c>
      <c r="DT32" s="64">
        <f t="shared" si="30"/>
        <v>0</v>
      </c>
      <c r="DU32" s="64">
        <f t="shared" si="31"/>
        <v>0</v>
      </c>
      <c r="DV32" s="64">
        <f t="shared" si="32"/>
        <v>0</v>
      </c>
      <c r="DW32" s="64">
        <f t="shared" si="33"/>
        <v>0</v>
      </c>
      <c r="DX32" s="55">
        <f t="shared" si="62"/>
        <v>0</v>
      </c>
    </row>
    <row r="33" spans="1:128" ht="13.9" x14ac:dyDescent="0.4">
      <c r="A33" s="58">
        <f>'DORC build-up'!A33</f>
        <v>21</v>
      </c>
      <c r="B33" s="58" t="str">
        <f>'DORC build-up'!B33</f>
        <v>LBL</v>
      </c>
      <c r="C33" s="58">
        <f>'DORC build-up'!C33</f>
        <v>3</v>
      </c>
      <c r="D33" t="str">
        <f>IF('DORC build-up'!E33=0,"",'DORC build-up'!E33)</f>
        <v/>
      </c>
      <c r="E33" t="str">
        <f>IF('DORC build-up'!F33=0,"",'DORC build-up'!F33)</f>
        <v>Leonora</v>
      </c>
      <c r="F33" s="94">
        <f>'DORC build-up'!J33</f>
        <v>13884613.885463702</v>
      </c>
      <c r="G33" s="319">
        <f t="shared" si="9"/>
        <v>0.47833208433248869</v>
      </c>
      <c r="I33" s="70">
        <f>IF($F33=0,0,CRC!G33/$F33)</f>
        <v>0</v>
      </c>
      <c r="J33" s="70">
        <f>IF($F33=0,0,CRC!H33/$F33)</f>
        <v>0</v>
      </c>
      <c r="K33" s="70">
        <f>IF($F33=0,0,CRC!I33/$F33)</f>
        <v>1.9563269079047096E-2</v>
      </c>
      <c r="L33" s="70">
        <f>IF($F33=0,0,CRC!J33/$F33)</f>
        <v>0</v>
      </c>
      <c r="M33" s="70">
        <f>IF($F33=0,0,CRC!K33/$F33)</f>
        <v>0</v>
      </c>
      <c r="N33" s="70">
        <f>IF($F33=0,0,CRC!L33/$F33)</f>
        <v>0</v>
      </c>
      <c r="O33" s="70">
        <f>IF($F33=0,0,CRC!M33/$F33)</f>
        <v>0</v>
      </c>
      <c r="P33" s="70">
        <f>IF($F33=0,0,CRC!N33/$F33)</f>
        <v>0.21834005668579348</v>
      </c>
      <c r="Q33" s="70">
        <f>IF($F33=0,0,CRC!O33/$F33)</f>
        <v>6.6375377232481214E-2</v>
      </c>
      <c r="R33" s="70">
        <f>IF($F33=0,0,CRC!P33/$F33)</f>
        <v>7.8765447649211048E-2</v>
      </c>
      <c r="S33" s="70">
        <f>IF($F33=0,0,CRC!Q33/$F33)</f>
        <v>0.60552975720860058</v>
      </c>
      <c r="T33" s="70">
        <f>IF($F33=0,0,CRC!R33/$F33)</f>
        <v>0</v>
      </c>
      <c r="U33" s="70">
        <f>IF($F33=0,0,CRC!S33/$F33)</f>
        <v>0</v>
      </c>
      <c r="V33" s="70">
        <f>IF($F33=0,0,CRC!T33/$F33)</f>
        <v>0</v>
      </c>
      <c r="W33" s="70">
        <f>IF($F33=0,0,CRC!U33/$F33)</f>
        <v>0</v>
      </c>
      <c r="X33" s="70">
        <f>IF($F33=0,0,CRC!V33/$F33)</f>
        <v>3.6322142132292775E-3</v>
      </c>
      <c r="Y33" s="70">
        <f>IF($F33=0,0,CRC!W33/$F33)</f>
        <v>5.3564461550124707E-3</v>
      </c>
      <c r="Z33" s="70">
        <f>IF($F33=0,0,CRC!X33/$F33)</f>
        <v>0</v>
      </c>
      <c r="AA33" s="70">
        <f>IF($F33=0,0,CRC!Y33/$F33)</f>
        <v>2.2865151294434167E-3</v>
      </c>
      <c r="AB33" s="70">
        <f>IF($F33=0,0,CRC!Z33/$F33)</f>
        <v>1.5091664718122047E-4</v>
      </c>
      <c r="AC33" s="70">
        <f>IF($F33=0,0,CRC!AA33/$F33)</f>
        <v>0</v>
      </c>
      <c r="AD33" s="55">
        <f t="shared" si="34"/>
        <v>0</v>
      </c>
      <c r="AF33" s="94">
        <f>'DORC build-up'!V33</f>
        <v>9865451.4356279448</v>
      </c>
      <c r="AG33" s="64">
        <f t="shared" si="35"/>
        <v>0</v>
      </c>
      <c r="AH33" s="64">
        <f t="shared" si="36"/>
        <v>0</v>
      </c>
      <c r="AI33" s="64">
        <f t="shared" si="37"/>
        <v>193000.48102146096</v>
      </c>
      <c r="AJ33" s="64">
        <f t="shared" si="38"/>
        <v>0</v>
      </c>
      <c r="AK33" s="64">
        <f t="shared" si="39"/>
        <v>0</v>
      </c>
      <c r="AL33" s="64">
        <f t="shared" si="40"/>
        <v>0</v>
      </c>
      <c r="AM33" s="64">
        <f t="shared" si="41"/>
        <v>0</v>
      </c>
      <c r="AN33" s="64">
        <f t="shared" si="42"/>
        <v>2154023.225685948</v>
      </c>
      <c r="AO33" s="64">
        <f t="shared" si="43"/>
        <v>654823.06060852821</v>
      </c>
      <c r="AP33" s="64">
        <f t="shared" si="44"/>
        <v>777056.69858878688</v>
      </c>
      <c r="AQ33" s="64">
        <f t="shared" si="45"/>
        <v>5973824.4125690293</v>
      </c>
      <c r="AR33" s="64">
        <f t="shared" si="46"/>
        <v>0</v>
      </c>
      <c r="AS33" s="64">
        <f t="shared" si="47"/>
        <v>0</v>
      </c>
      <c r="AT33" s="64">
        <f t="shared" si="48"/>
        <v>0</v>
      </c>
      <c r="AU33" s="64">
        <f t="shared" si="49"/>
        <v>0</v>
      </c>
      <c r="AV33" s="64">
        <f t="shared" si="50"/>
        <v>35833.432924411005</v>
      </c>
      <c r="AW33" s="64">
        <f t="shared" si="51"/>
        <v>52843.75940983156</v>
      </c>
      <c r="AX33" s="64">
        <f t="shared" si="52"/>
        <v>0</v>
      </c>
      <c r="AY33" s="64">
        <f t="shared" si="53"/>
        <v>22557.503966352571</v>
      </c>
      <c r="AZ33" s="64">
        <f t="shared" si="54"/>
        <v>1488.8608535941275</v>
      </c>
      <c r="BA33" s="64">
        <f t="shared" si="55"/>
        <v>0</v>
      </c>
      <c r="BB33" s="55">
        <f t="shared" si="56"/>
        <v>0</v>
      </c>
      <c r="BD33" s="94">
        <f>'DORC build-up'!P33</f>
        <v>18911363.224254258</v>
      </c>
      <c r="BE33" s="64">
        <f t="shared" si="57"/>
        <v>0</v>
      </c>
      <c r="BF33" s="64">
        <f t="shared" si="73"/>
        <v>0</v>
      </c>
      <c r="BG33" s="64">
        <f t="shared" si="74"/>
        <v>369968.08740768174</v>
      </c>
      <c r="BH33" s="64">
        <f t="shared" si="75"/>
        <v>0</v>
      </c>
      <c r="BI33" s="64">
        <f t="shared" si="76"/>
        <v>0</v>
      </c>
      <c r="BJ33" s="64">
        <f t="shared" si="77"/>
        <v>0</v>
      </c>
      <c r="BK33" s="64">
        <f t="shared" si="78"/>
        <v>0</v>
      </c>
      <c r="BL33" s="64">
        <f t="shared" si="79"/>
        <v>4129108.1183893047</v>
      </c>
      <c r="BM33" s="64">
        <f t="shared" si="80"/>
        <v>1255248.8679903485</v>
      </c>
      <c r="BN33" s="64">
        <f t="shared" si="81"/>
        <v>1489561.9900152138</v>
      </c>
      <c r="BO33" s="64">
        <f t="shared" si="82"/>
        <v>11451393.181666339</v>
      </c>
      <c r="BP33" s="64">
        <f t="shared" si="83"/>
        <v>0</v>
      </c>
      <c r="BQ33" s="64">
        <f t="shared" si="84"/>
        <v>0</v>
      </c>
      <c r="BR33" s="64">
        <f t="shared" si="85"/>
        <v>0</v>
      </c>
      <c r="BS33" s="64">
        <f t="shared" si="86"/>
        <v>0</v>
      </c>
      <c r="BT33" s="64">
        <f t="shared" si="87"/>
        <v>68690.122294677771</v>
      </c>
      <c r="BU33" s="64">
        <f t="shared" si="63"/>
        <v>101297.69882860096</v>
      </c>
      <c r="BV33" s="64">
        <f t="shared" si="64"/>
        <v>0</v>
      </c>
      <c r="BW33" s="64">
        <f t="shared" si="65"/>
        <v>43241.118130657196</v>
      </c>
      <c r="BX33" s="64">
        <f t="shared" si="66"/>
        <v>2854.0395314306879</v>
      </c>
      <c r="BY33" s="64">
        <f t="shared" si="67"/>
        <v>0</v>
      </c>
      <c r="BZ33" s="55">
        <f t="shared" si="58"/>
        <v>0</v>
      </c>
      <c r="CC33" s="94">
        <f t="shared" si="59"/>
        <v>18911363.224254258</v>
      </c>
      <c r="CD33" s="64">
        <f t="shared" si="60"/>
        <v>0</v>
      </c>
      <c r="CE33" s="64">
        <f t="shared" si="88"/>
        <v>0</v>
      </c>
      <c r="CF33" s="64">
        <f t="shared" si="89"/>
        <v>0</v>
      </c>
      <c r="CG33" s="64">
        <f t="shared" si="90"/>
        <v>0</v>
      </c>
      <c r="CH33" s="64">
        <f t="shared" si="91"/>
        <v>0</v>
      </c>
      <c r="CI33" s="64">
        <f t="shared" si="92"/>
        <v>0</v>
      </c>
      <c r="CJ33" s="64">
        <f t="shared" si="93"/>
        <v>0</v>
      </c>
      <c r="CK33" s="64">
        <f t="shared" si="94"/>
        <v>1942704.5321623648</v>
      </c>
      <c r="CL33" s="64">
        <f t="shared" si="95"/>
        <v>932343.65816916118</v>
      </c>
      <c r="CM33" s="64">
        <f t="shared" si="96"/>
        <v>1033992.6746240874</v>
      </c>
      <c r="CN33" s="64">
        <f t="shared" si="97"/>
        <v>4988441.9885200318</v>
      </c>
      <c r="CO33" s="64">
        <f t="shared" si="98"/>
        <v>0</v>
      </c>
      <c r="CP33" s="64">
        <f t="shared" si="99"/>
        <v>0</v>
      </c>
      <c r="CQ33" s="64">
        <f t="shared" si="100"/>
        <v>0</v>
      </c>
      <c r="CR33" s="64">
        <f t="shared" si="101"/>
        <v>0</v>
      </c>
      <c r="CS33" s="64">
        <f t="shared" si="102"/>
        <v>45241.021659412545</v>
      </c>
      <c r="CT33" s="64">
        <f t="shared" si="68"/>
        <v>69895.412191734955</v>
      </c>
      <c r="CU33" s="64">
        <f t="shared" si="69"/>
        <v>0</v>
      </c>
      <c r="CV33" s="64">
        <f t="shared" si="70"/>
        <v>31486.059569892459</v>
      </c>
      <c r="CW33" s="64">
        <f t="shared" si="71"/>
        <v>1806.4417296270556</v>
      </c>
      <c r="CX33" s="64">
        <f t="shared" si="72"/>
        <v>0</v>
      </c>
      <c r="CY33" s="119">
        <f>'DORC build-up'!S33</f>
        <v>9045911.7886263132</v>
      </c>
      <c r="CZ33" s="55">
        <f t="shared" si="61"/>
        <v>0</v>
      </c>
      <c r="DB33" s="94">
        <f>'DORC build-up'!T33</f>
        <v>0</v>
      </c>
      <c r="DC33" s="64">
        <f t="shared" si="13"/>
        <v>0</v>
      </c>
      <c r="DD33" s="64">
        <f t="shared" si="14"/>
        <v>0</v>
      </c>
      <c r="DE33" s="64">
        <f t="shared" si="15"/>
        <v>0</v>
      </c>
      <c r="DF33" s="64">
        <f t="shared" si="16"/>
        <v>0</v>
      </c>
      <c r="DG33" s="64">
        <f t="shared" si="17"/>
        <v>0</v>
      </c>
      <c r="DH33" s="64">
        <f t="shared" si="18"/>
        <v>0</v>
      </c>
      <c r="DI33" s="64">
        <f t="shared" si="19"/>
        <v>0</v>
      </c>
      <c r="DJ33" s="64">
        <f t="shared" si="20"/>
        <v>0</v>
      </c>
      <c r="DK33" s="64">
        <f t="shared" si="21"/>
        <v>0</v>
      </c>
      <c r="DL33" s="64">
        <f t="shared" si="22"/>
        <v>0</v>
      </c>
      <c r="DM33" s="64">
        <f t="shared" si="23"/>
        <v>0</v>
      </c>
      <c r="DN33" s="64">
        <f t="shared" si="24"/>
        <v>0</v>
      </c>
      <c r="DO33" s="64">
        <f t="shared" si="25"/>
        <v>0</v>
      </c>
      <c r="DP33" s="64">
        <f t="shared" si="26"/>
        <v>0</v>
      </c>
      <c r="DQ33" s="64">
        <f t="shared" si="27"/>
        <v>0</v>
      </c>
      <c r="DR33" s="64">
        <f t="shared" si="28"/>
        <v>0</v>
      </c>
      <c r="DS33" s="64">
        <f t="shared" si="29"/>
        <v>0</v>
      </c>
      <c r="DT33" s="64">
        <f t="shared" si="30"/>
        <v>0</v>
      </c>
      <c r="DU33" s="64">
        <f t="shared" si="31"/>
        <v>0</v>
      </c>
      <c r="DV33" s="64">
        <f t="shared" si="32"/>
        <v>0</v>
      </c>
      <c r="DW33" s="64">
        <f t="shared" si="33"/>
        <v>0</v>
      </c>
      <c r="DX33" s="55">
        <f t="shared" si="62"/>
        <v>0</v>
      </c>
    </row>
    <row r="34" spans="1:128" ht="13.9" x14ac:dyDescent="0.4">
      <c r="A34" s="58">
        <f>'DORC build-up'!A34</f>
        <v>22</v>
      </c>
      <c r="B34" s="58" t="str">
        <f>'DORC build-up'!B34</f>
        <v>EBL</v>
      </c>
      <c r="C34" s="58">
        <f>'DORC build-up'!C34</f>
        <v>4</v>
      </c>
      <c r="D34" t="str">
        <f>IF('DORC build-up'!E34=0,"",'DORC build-up'!E34)</f>
        <v>SG track between West Kalgoorlie West and West Kalgoorlie South</v>
      </c>
      <c r="E34" t="str">
        <f>IF('DORC build-up'!F34=0,"",'DORC build-up'!F34)</f>
        <v>West Kalgoorlie West to West Kalgoorlie South</v>
      </c>
      <c r="F34" s="94">
        <f>'DORC build-up'!J34</f>
        <v>9182748.9501112793</v>
      </c>
      <c r="G34" s="319">
        <f t="shared" si="9"/>
        <v>0.49350487465271342</v>
      </c>
      <c r="I34" s="70">
        <f>IF($F34=0,0,CRC!G34/$F34)</f>
        <v>0</v>
      </c>
      <c r="J34" s="70">
        <f>IF($F34=0,0,CRC!H34/$F34)</f>
        <v>0</v>
      </c>
      <c r="K34" s="70">
        <f>IF($F34=0,0,CRC!I34/$F34)</f>
        <v>0.14656601475030009</v>
      </c>
      <c r="L34" s="70">
        <f>IF($F34=0,0,CRC!J34/$F34)</f>
        <v>0</v>
      </c>
      <c r="M34" s="70">
        <f>IF($F34=0,0,CRC!K34/$F34)</f>
        <v>0</v>
      </c>
      <c r="N34" s="70">
        <f>IF($F34=0,0,CRC!L34/$F34)</f>
        <v>0</v>
      </c>
      <c r="O34" s="70">
        <f>IF($F34=0,0,CRC!M34/$F34)</f>
        <v>2.1979703564356469E-4</v>
      </c>
      <c r="P34" s="70">
        <f>IF($F34=0,0,CRC!N34/$F34)</f>
        <v>0.30299262137048111</v>
      </c>
      <c r="Q34" s="70">
        <f>IF($F34=0,0,CRC!O34/$F34)</f>
        <v>9.210975689662626E-2</v>
      </c>
      <c r="R34" s="70">
        <f>IF($F34=0,0,CRC!P34/$F34)</f>
        <v>0.10895409245756149</v>
      </c>
      <c r="S34" s="70">
        <f>IF($F34=0,0,CRC!Q34/$F34)</f>
        <v>7.0429277606697788E-2</v>
      </c>
      <c r="T34" s="70">
        <f>IF($F34=0,0,CRC!R34/$F34)</f>
        <v>0.23298030056990945</v>
      </c>
      <c r="U34" s="70">
        <f>IF($F34=0,0,CRC!S34/$F34)</f>
        <v>0</v>
      </c>
      <c r="V34" s="70">
        <f>IF($F34=0,0,CRC!T34/$F34)</f>
        <v>0</v>
      </c>
      <c r="W34" s="70">
        <f>IF($F34=0,0,CRC!U34/$F34)</f>
        <v>0</v>
      </c>
      <c r="X34" s="70">
        <f>IF($F34=0,0,CRC!V34/$F34)</f>
        <v>5.0404590094487488E-3</v>
      </c>
      <c r="Y34" s="70">
        <f>IF($F34=0,0,CRC!W34/$F34)</f>
        <v>7.4331924538822503E-3</v>
      </c>
      <c r="Z34" s="70">
        <f>IF($F34=0,0,CRC!X34/$F34)</f>
        <v>6.7443029283322077E-3</v>
      </c>
      <c r="AA34" s="70">
        <f>IF($F34=0,0,CRC!Y34/$F34)</f>
        <v>3.1730192956316264E-3</v>
      </c>
      <c r="AB34" s="70">
        <f>IF($F34=0,0,CRC!Z34/$F34)</f>
        <v>6.8457257833710254E-4</v>
      </c>
      <c r="AC34" s="70">
        <f>IF($F34=0,0,CRC!AA34/$F34)</f>
        <v>2.2672593047148155E-2</v>
      </c>
      <c r="AD34" s="55">
        <f t="shared" si="34"/>
        <v>0</v>
      </c>
      <c r="AF34" s="94">
        <f>'DORC build-up'!V34</f>
        <v>6047461.542649583</v>
      </c>
      <c r="AG34" s="64">
        <f t="shared" si="35"/>
        <v>0</v>
      </c>
      <c r="AH34" s="64">
        <f t="shared" si="36"/>
        <v>0</v>
      </c>
      <c r="AI34" s="64">
        <f t="shared" si="37"/>
        <v>886352.33766185131</v>
      </c>
      <c r="AJ34" s="64">
        <f t="shared" si="38"/>
        <v>0</v>
      </c>
      <c r="AK34" s="64">
        <f t="shared" si="39"/>
        <v>0</v>
      </c>
      <c r="AL34" s="64">
        <f t="shared" si="40"/>
        <v>0</v>
      </c>
      <c r="AM34" s="64">
        <f t="shared" si="41"/>
        <v>1329.214120242837</v>
      </c>
      <c r="AN34" s="64">
        <f t="shared" si="42"/>
        <v>1832336.2254445706</v>
      </c>
      <c r="AO34" s="64">
        <f t="shared" si="43"/>
        <v>557030.21253514953</v>
      </c>
      <c r="AP34" s="64">
        <f t="shared" si="44"/>
        <v>658895.68405139016</v>
      </c>
      <c r="AQ34" s="64">
        <f t="shared" si="45"/>
        <v>425918.34780309635</v>
      </c>
      <c r="AR34" s="64">
        <f t="shared" si="46"/>
        <v>1408939.4078914681</v>
      </c>
      <c r="AS34" s="64">
        <f t="shared" si="47"/>
        <v>0</v>
      </c>
      <c r="AT34" s="64">
        <f t="shared" si="48"/>
        <v>0</v>
      </c>
      <c r="AU34" s="64">
        <f t="shared" si="49"/>
        <v>0</v>
      </c>
      <c r="AV34" s="64">
        <f t="shared" si="50"/>
        <v>30481.982016942919</v>
      </c>
      <c r="AW34" s="64">
        <f t="shared" si="51"/>
        <v>44951.945503965995</v>
      </c>
      <c r="AX34" s="64">
        <f t="shared" si="52"/>
        <v>40785.912591067994</v>
      </c>
      <c r="AY34" s="64">
        <f t="shared" si="53"/>
        <v>19188.712164417328</v>
      </c>
      <c r="AZ34" s="64">
        <f t="shared" si="54"/>
        <v>4139.9263406460968</v>
      </c>
      <c r="BA34" s="64">
        <f t="shared" si="55"/>
        <v>137111.63452477279</v>
      </c>
      <c r="BB34" s="55">
        <f t="shared" si="56"/>
        <v>0</v>
      </c>
      <c r="BD34" s="94">
        <f>'DORC build-up'!P34</f>
        <v>11939821.806780554</v>
      </c>
      <c r="BE34" s="64">
        <f t="shared" si="57"/>
        <v>0</v>
      </c>
      <c r="BF34" s="64">
        <f t="shared" si="73"/>
        <v>0</v>
      </c>
      <c r="BG34" s="64">
        <f t="shared" si="74"/>
        <v>1749972.0990485535</v>
      </c>
      <c r="BH34" s="64">
        <f t="shared" si="75"/>
        <v>0</v>
      </c>
      <c r="BI34" s="64">
        <f t="shared" si="76"/>
        <v>0</v>
      </c>
      <c r="BJ34" s="64">
        <f t="shared" si="77"/>
        <v>0</v>
      </c>
      <c r="BK34" s="64">
        <f t="shared" si="78"/>
        <v>2624.3374392427563</v>
      </c>
      <c r="BL34" s="64">
        <f t="shared" si="79"/>
        <v>3617677.9079328743</v>
      </c>
      <c r="BM34" s="64">
        <f t="shared" si="80"/>
        <v>1099774.0840115938</v>
      </c>
      <c r="BN34" s="64">
        <f t="shared" si="81"/>
        <v>1300892.4490627775</v>
      </c>
      <c r="BO34" s="64">
        <f t="shared" si="82"/>
        <v>840913.02460425161</v>
      </c>
      <c r="BP34" s="64">
        <f t="shared" si="83"/>
        <v>2781743.2732948931</v>
      </c>
      <c r="BQ34" s="64">
        <f t="shared" si="84"/>
        <v>0</v>
      </c>
      <c r="BR34" s="64">
        <f t="shared" si="85"/>
        <v>0</v>
      </c>
      <c r="BS34" s="64">
        <f t="shared" si="86"/>
        <v>0</v>
      </c>
      <c r="BT34" s="64">
        <f t="shared" si="87"/>
        <v>60182.182397199686</v>
      </c>
      <c r="BU34" s="64">
        <f t="shared" si="63"/>
        <v>88750.993354859951</v>
      </c>
      <c r="BV34" s="64">
        <f t="shared" si="64"/>
        <v>80525.775175234841</v>
      </c>
      <c r="BW34" s="64">
        <f t="shared" si="65"/>
        <v>37885.28497931797</v>
      </c>
      <c r="BX34" s="64">
        <f t="shared" si="66"/>
        <v>8173.6745991533262</v>
      </c>
      <c r="BY34" s="64">
        <f t="shared" si="67"/>
        <v>270706.72088060074</v>
      </c>
      <c r="BZ34" s="55">
        <f t="shared" si="58"/>
        <v>0</v>
      </c>
      <c r="CC34" s="94">
        <f t="shared" si="59"/>
        <v>11939821.806780554</v>
      </c>
      <c r="CD34" s="64">
        <f t="shared" si="60"/>
        <v>0</v>
      </c>
      <c r="CE34" s="64">
        <f t="shared" si="88"/>
        <v>0</v>
      </c>
      <c r="CF34" s="64">
        <f t="shared" si="89"/>
        <v>0</v>
      </c>
      <c r="CG34" s="64">
        <f t="shared" si="90"/>
        <v>0</v>
      </c>
      <c r="CH34" s="64">
        <f t="shared" si="91"/>
        <v>0</v>
      </c>
      <c r="CI34" s="64">
        <f t="shared" si="92"/>
        <v>0</v>
      </c>
      <c r="CJ34" s="64">
        <f t="shared" si="93"/>
        <v>2282.4303476960381</v>
      </c>
      <c r="CK34" s="64">
        <f t="shared" si="94"/>
        <v>1702081.6762692065</v>
      </c>
      <c r="CL34" s="64">
        <f t="shared" si="95"/>
        <v>816863.82580740296</v>
      </c>
      <c r="CM34" s="64">
        <f t="shared" si="96"/>
        <v>903026.03840674146</v>
      </c>
      <c r="CN34" s="64">
        <f t="shared" si="97"/>
        <v>366317.51037464757</v>
      </c>
      <c r="CO34" s="64">
        <f t="shared" si="98"/>
        <v>1832125.2528591058</v>
      </c>
      <c r="CP34" s="64">
        <f t="shared" si="99"/>
        <v>0</v>
      </c>
      <c r="CQ34" s="64">
        <f t="shared" si="100"/>
        <v>0</v>
      </c>
      <c r="CR34" s="64">
        <f t="shared" si="101"/>
        <v>0</v>
      </c>
      <c r="CS34" s="64">
        <f t="shared" si="102"/>
        <v>39637.480999992149</v>
      </c>
      <c r="CT34" s="64">
        <f t="shared" si="68"/>
        <v>61238.185414853615</v>
      </c>
      <c r="CU34" s="64">
        <f t="shared" si="69"/>
        <v>33324.579302229176</v>
      </c>
      <c r="CV34" s="64">
        <f t="shared" si="70"/>
        <v>27586.204780293177</v>
      </c>
      <c r="CW34" s="64">
        <f t="shared" si="71"/>
        <v>5173.4626369739362</v>
      </c>
      <c r="CX34" s="64">
        <f t="shared" si="72"/>
        <v>102703.61693182906</v>
      </c>
      <c r="CY34" s="119">
        <f>'DORC build-up'!S34</f>
        <v>5892360.2641309714</v>
      </c>
      <c r="CZ34" s="55">
        <f t="shared" si="61"/>
        <v>0</v>
      </c>
      <c r="DB34" s="94">
        <f>'DORC build-up'!T34</f>
        <v>0</v>
      </c>
      <c r="DC34" s="64">
        <f t="shared" si="13"/>
        <v>0</v>
      </c>
      <c r="DD34" s="64">
        <f t="shared" si="14"/>
        <v>0</v>
      </c>
      <c r="DE34" s="64">
        <f t="shared" si="15"/>
        <v>0</v>
      </c>
      <c r="DF34" s="64">
        <f t="shared" si="16"/>
        <v>0</v>
      </c>
      <c r="DG34" s="64">
        <f t="shared" si="17"/>
        <v>0</v>
      </c>
      <c r="DH34" s="64">
        <f t="shared" si="18"/>
        <v>0</v>
      </c>
      <c r="DI34" s="64">
        <f t="shared" si="19"/>
        <v>0</v>
      </c>
      <c r="DJ34" s="64">
        <f t="shared" si="20"/>
        <v>0</v>
      </c>
      <c r="DK34" s="64">
        <f t="shared" si="21"/>
        <v>0</v>
      </c>
      <c r="DL34" s="64">
        <f t="shared" si="22"/>
        <v>0</v>
      </c>
      <c r="DM34" s="64">
        <f t="shared" si="23"/>
        <v>0</v>
      </c>
      <c r="DN34" s="64">
        <f t="shared" si="24"/>
        <v>0</v>
      </c>
      <c r="DO34" s="64">
        <f t="shared" si="25"/>
        <v>0</v>
      </c>
      <c r="DP34" s="64">
        <f t="shared" si="26"/>
        <v>0</v>
      </c>
      <c r="DQ34" s="64">
        <f t="shared" si="27"/>
        <v>0</v>
      </c>
      <c r="DR34" s="64">
        <f t="shared" si="28"/>
        <v>0</v>
      </c>
      <c r="DS34" s="64">
        <f t="shared" si="29"/>
        <v>0</v>
      </c>
      <c r="DT34" s="64">
        <f t="shared" si="30"/>
        <v>0</v>
      </c>
      <c r="DU34" s="64">
        <f t="shared" si="31"/>
        <v>0</v>
      </c>
      <c r="DV34" s="64">
        <f t="shared" si="32"/>
        <v>0</v>
      </c>
      <c r="DW34" s="64">
        <f t="shared" si="33"/>
        <v>0</v>
      </c>
      <c r="DX34" s="55">
        <f t="shared" si="62"/>
        <v>0</v>
      </c>
    </row>
    <row r="35" spans="1:128" ht="13.9" x14ac:dyDescent="0.4">
      <c r="A35" s="58">
        <f>'DORC build-up'!A35</f>
        <v>23</v>
      </c>
      <c r="B35" s="58" t="str">
        <f>'DORC build-up'!B35</f>
        <v>EBL</v>
      </c>
      <c r="C35" s="58">
        <f>'DORC build-up'!C35</f>
        <v>4</v>
      </c>
      <c r="D35" t="str">
        <f>IF('DORC build-up'!E35=0,"",'DORC build-up'!E35)</f>
        <v/>
      </c>
      <c r="E35" t="str">
        <f>IF('DORC build-up'!F35=0,"",'DORC build-up'!F35)</f>
        <v>West Kalgoorlie to West Kalgoorlie South</v>
      </c>
      <c r="F35" s="94">
        <f>'DORC build-up'!J35</f>
        <v>14660472.213184774</v>
      </c>
      <c r="G35" s="319">
        <f t="shared" si="9"/>
        <v>0.50155038650883288</v>
      </c>
      <c r="I35" s="70">
        <f>IF($F35=0,0,CRC!G35/$F35)</f>
        <v>0</v>
      </c>
      <c r="J35" s="70">
        <f>IF($F35=0,0,CRC!H35/$F35)</f>
        <v>0</v>
      </c>
      <c r="K35" s="70">
        <f>IF($F35=0,0,CRC!I35/$F35)</f>
        <v>0.11914416261889649</v>
      </c>
      <c r="L35" s="70">
        <f>IF($F35=0,0,CRC!J35/$F35)</f>
        <v>0</v>
      </c>
      <c r="M35" s="70">
        <f>IF($F35=0,0,CRC!K35/$F35)</f>
        <v>0</v>
      </c>
      <c r="N35" s="70">
        <f>IF($F35=0,0,CRC!L35/$F35)</f>
        <v>0</v>
      </c>
      <c r="O35" s="70">
        <f>IF($F35=0,0,CRC!M35/$F35)</f>
        <v>2.4262786428536774E-3</v>
      </c>
      <c r="P35" s="70">
        <f>IF($F35=0,0,CRC!N35/$F35)</f>
        <v>0.24630404404726727</v>
      </c>
      <c r="Q35" s="70">
        <f>IF($F35=0,0,CRC!O35/$F35)</f>
        <v>7.4876429390369245E-2</v>
      </c>
      <c r="R35" s="70">
        <f>IF($F35=0,0,CRC!P35/$F35)</f>
        <v>9.6632061221290547E-2</v>
      </c>
      <c r="S35" s="70">
        <f>IF($F35=0,0,CRC!Q35/$F35)</f>
        <v>0.17645662857117653</v>
      </c>
      <c r="T35" s="70">
        <f>IF($F35=0,0,CRC!R35/$F35)</f>
        <v>0.18939071834211721</v>
      </c>
      <c r="U35" s="70">
        <f>IF($F35=0,0,CRC!S35/$F35)</f>
        <v>7.3211305344382638E-2</v>
      </c>
      <c r="V35" s="70">
        <f>IF($F35=0,0,CRC!T35/$F35)</f>
        <v>8.6961939840973466E-3</v>
      </c>
      <c r="W35" s="70">
        <f>IF($F35=0,0,CRC!U35/$F35)</f>
        <v>0</v>
      </c>
      <c r="X35" s="70">
        <f>IF($F35=0,0,CRC!V35/$F35)</f>
        <v>4.0974114559829368E-3</v>
      </c>
      <c r="Y35" s="70">
        <f>IF($F35=0,0,CRC!W35/$F35)</f>
        <v>6.04247507180779E-3</v>
      </c>
      <c r="Z35" s="70">
        <f>IF($F35=0,0,CRC!X35/$F35)</f>
        <v>0</v>
      </c>
      <c r="AA35" s="70">
        <f>IF($F35=0,0,CRC!Y35/$F35)</f>
        <v>2.5793614406156655E-3</v>
      </c>
      <c r="AB35" s="70">
        <f>IF($F35=0,0,CRC!Z35/$F35)</f>
        <v>1.4292986914265298E-4</v>
      </c>
      <c r="AC35" s="70">
        <f>IF($F35=0,0,CRC!AA35/$F35)</f>
        <v>0</v>
      </c>
      <c r="AD35" s="55">
        <f t="shared" si="34"/>
        <v>0</v>
      </c>
      <c r="AF35" s="94">
        <f>'DORC build-up'!V35</f>
        <v>9953097.3467155341</v>
      </c>
      <c r="AG35" s="64">
        <f t="shared" si="35"/>
        <v>0</v>
      </c>
      <c r="AH35" s="64">
        <f t="shared" si="36"/>
        <v>0</v>
      </c>
      <c r="AI35" s="64">
        <f t="shared" si="37"/>
        <v>1185853.4488387827</v>
      </c>
      <c r="AJ35" s="64">
        <f t="shared" si="38"/>
        <v>0</v>
      </c>
      <c r="AK35" s="64">
        <f t="shared" si="39"/>
        <v>0</v>
      </c>
      <c r="AL35" s="64">
        <f t="shared" si="40"/>
        <v>0</v>
      </c>
      <c r="AM35" s="64">
        <f t="shared" si="41"/>
        <v>24148.987522579504</v>
      </c>
      <c r="AN35" s="64">
        <f t="shared" si="42"/>
        <v>2451488.1272921618</v>
      </c>
      <c r="AO35" s="64">
        <f t="shared" si="43"/>
        <v>745252.39069681719</v>
      </c>
      <c r="AP35" s="64">
        <f t="shared" si="44"/>
        <v>961788.31214927998</v>
      </c>
      <c r="AQ35" s="64">
        <f t="shared" si="45"/>
        <v>1756290.0016421457</v>
      </c>
      <c r="AR35" s="64">
        <f t="shared" si="46"/>
        <v>1885024.2562234758</v>
      </c>
      <c r="AS35" s="64">
        <f t="shared" si="47"/>
        <v>728679.24897275562</v>
      </c>
      <c r="AT35" s="64">
        <f t="shared" si="48"/>
        <v>86554.065269642888</v>
      </c>
      <c r="AU35" s="64">
        <f t="shared" si="49"/>
        <v>0</v>
      </c>
      <c r="AV35" s="64">
        <f t="shared" si="50"/>
        <v>40781.935090945604</v>
      </c>
      <c r="AW35" s="64">
        <f t="shared" si="51"/>
        <v>60141.342604804871</v>
      </c>
      <c r="AX35" s="64">
        <f t="shared" si="52"/>
        <v>0</v>
      </c>
      <c r="AY35" s="64">
        <f t="shared" si="53"/>
        <v>25672.635510812139</v>
      </c>
      <c r="AZ35" s="64">
        <f t="shared" si="54"/>
        <v>1422.5949013301379</v>
      </c>
      <c r="BA35" s="64">
        <f t="shared" si="55"/>
        <v>0</v>
      </c>
      <c r="BB35" s="55">
        <f t="shared" si="56"/>
        <v>0</v>
      </c>
      <c r="BD35" s="94">
        <f>'DORC build-up'!P35</f>
        <v>19968111.274083495</v>
      </c>
      <c r="BE35" s="64">
        <f t="shared" si="57"/>
        <v>0</v>
      </c>
      <c r="BF35" s="64">
        <f t="shared" si="73"/>
        <v>0</v>
      </c>
      <c r="BG35" s="64">
        <f t="shared" si="74"/>
        <v>2379083.8968316242</v>
      </c>
      <c r="BH35" s="64">
        <f t="shared" si="75"/>
        <v>0</v>
      </c>
      <c r="BI35" s="64">
        <f t="shared" si="76"/>
        <v>0</v>
      </c>
      <c r="BJ35" s="64">
        <f t="shared" si="77"/>
        <v>0</v>
      </c>
      <c r="BK35" s="64">
        <f t="shared" si="78"/>
        <v>48448.20192243452</v>
      </c>
      <c r="BL35" s="64">
        <f t="shared" si="79"/>
        <v>4918226.5587925958</v>
      </c>
      <c r="BM35" s="64">
        <f t="shared" si="80"/>
        <v>1495140.8738729488</v>
      </c>
      <c r="BN35" s="64">
        <f t="shared" si="81"/>
        <v>1929559.7511107782</v>
      </c>
      <c r="BO35" s="64">
        <f t="shared" si="82"/>
        <v>3523505.594358874</v>
      </c>
      <c r="BP35" s="64">
        <f t="shared" si="83"/>
        <v>3781774.9381340025</v>
      </c>
      <c r="BQ35" s="64">
        <f t="shared" si="84"/>
        <v>1461891.4916375361</v>
      </c>
      <c r="BR35" s="64">
        <f t="shared" si="85"/>
        <v>173646.56913547131</v>
      </c>
      <c r="BS35" s="64">
        <f t="shared" si="86"/>
        <v>0</v>
      </c>
      <c r="BT35" s="64">
        <f t="shared" si="87"/>
        <v>81817.567888771751</v>
      </c>
      <c r="BU35" s="64">
        <f t="shared" si="63"/>
        <v>120656.8146047336</v>
      </c>
      <c r="BV35" s="64">
        <f t="shared" si="64"/>
        <v>0</v>
      </c>
      <c r="BW35" s="64">
        <f t="shared" si="65"/>
        <v>51504.976262293916</v>
      </c>
      <c r="BX35" s="64">
        <f t="shared" si="66"/>
        <v>2854.0395314306875</v>
      </c>
      <c r="BY35" s="64">
        <f t="shared" si="67"/>
        <v>0</v>
      </c>
      <c r="BZ35" s="55">
        <f t="shared" si="58"/>
        <v>0</v>
      </c>
      <c r="CC35" s="94">
        <f t="shared" si="59"/>
        <v>19968111.274083495</v>
      </c>
      <c r="CD35" s="64">
        <f t="shared" si="60"/>
        <v>0</v>
      </c>
      <c r="CE35" s="64">
        <f t="shared" si="88"/>
        <v>0</v>
      </c>
      <c r="CF35" s="64">
        <f t="shared" si="89"/>
        <v>0</v>
      </c>
      <c r="CG35" s="64">
        <f t="shared" si="90"/>
        <v>0</v>
      </c>
      <c r="CH35" s="64">
        <f t="shared" si="91"/>
        <v>0</v>
      </c>
      <c r="CI35" s="64">
        <f t="shared" si="92"/>
        <v>0</v>
      </c>
      <c r="CJ35" s="64">
        <f t="shared" si="93"/>
        <v>42136.214918679609</v>
      </c>
      <c r="CK35" s="64">
        <f t="shared" si="94"/>
        <v>2313976.9538645064</v>
      </c>
      <c r="CL35" s="64">
        <f t="shared" si="95"/>
        <v>1110524.8906192679</v>
      </c>
      <c r="CM35" s="64">
        <f t="shared" si="96"/>
        <v>1339421.0252892156</v>
      </c>
      <c r="CN35" s="64">
        <f t="shared" si="97"/>
        <v>1534905.2272369331</v>
      </c>
      <c r="CO35" s="64">
        <f t="shared" si="98"/>
        <v>2490770.960534458</v>
      </c>
      <c r="CP35" s="64">
        <f t="shared" si="99"/>
        <v>962838.06794167159</v>
      </c>
      <c r="CQ35" s="64">
        <f t="shared" si="100"/>
        <v>43990.464180986113</v>
      </c>
      <c r="CR35" s="64">
        <f t="shared" si="101"/>
        <v>0</v>
      </c>
      <c r="CS35" s="64">
        <f t="shared" si="102"/>
        <v>53887.083576544726</v>
      </c>
      <c r="CT35" s="64">
        <f t="shared" si="68"/>
        <v>83253.202077266527</v>
      </c>
      <c r="CU35" s="64">
        <f t="shared" si="69"/>
        <v>0</v>
      </c>
      <c r="CV35" s="64">
        <f t="shared" si="70"/>
        <v>37503.395398805245</v>
      </c>
      <c r="CW35" s="64">
        <f t="shared" si="71"/>
        <v>1806.4417296270553</v>
      </c>
      <c r="CX35" s="64">
        <f t="shared" si="72"/>
        <v>0</v>
      </c>
      <c r="CY35" s="119">
        <f>'DORC build-up'!S35</f>
        <v>10015013.927367961</v>
      </c>
      <c r="CZ35" s="55">
        <f t="shared" si="61"/>
        <v>0</v>
      </c>
      <c r="DB35" s="94">
        <f>'DORC build-up'!T35</f>
        <v>0</v>
      </c>
      <c r="DC35" s="64">
        <f t="shared" si="13"/>
        <v>0</v>
      </c>
      <c r="DD35" s="64">
        <f t="shared" si="14"/>
        <v>0</v>
      </c>
      <c r="DE35" s="64">
        <f t="shared" si="15"/>
        <v>0</v>
      </c>
      <c r="DF35" s="64">
        <f t="shared" si="16"/>
        <v>0</v>
      </c>
      <c r="DG35" s="64">
        <f t="shared" si="17"/>
        <v>0</v>
      </c>
      <c r="DH35" s="64">
        <f t="shared" si="18"/>
        <v>0</v>
      </c>
      <c r="DI35" s="64">
        <f t="shared" si="19"/>
        <v>0</v>
      </c>
      <c r="DJ35" s="64">
        <f t="shared" si="20"/>
        <v>0</v>
      </c>
      <c r="DK35" s="64">
        <f t="shared" si="21"/>
        <v>0</v>
      </c>
      <c r="DL35" s="64">
        <f t="shared" si="22"/>
        <v>0</v>
      </c>
      <c r="DM35" s="64">
        <f t="shared" si="23"/>
        <v>0</v>
      </c>
      <c r="DN35" s="64">
        <f t="shared" si="24"/>
        <v>0</v>
      </c>
      <c r="DO35" s="64">
        <f t="shared" si="25"/>
        <v>0</v>
      </c>
      <c r="DP35" s="64">
        <f t="shared" si="26"/>
        <v>0</v>
      </c>
      <c r="DQ35" s="64">
        <f t="shared" si="27"/>
        <v>0</v>
      </c>
      <c r="DR35" s="64">
        <f t="shared" si="28"/>
        <v>0</v>
      </c>
      <c r="DS35" s="64">
        <f t="shared" si="29"/>
        <v>0</v>
      </c>
      <c r="DT35" s="64">
        <f t="shared" si="30"/>
        <v>0</v>
      </c>
      <c r="DU35" s="64">
        <f t="shared" si="31"/>
        <v>0</v>
      </c>
      <c r="DV35" s="64">
        <f t="shared" si="32"/>
        <v>0</v>
      </c>
      <c r="DW35" s="64">
        <f t="shared" si="33"/>
        <v>0</v>
      </c>
      <c r="DX35" s="55">
        <f t="shared" si="62"/>
        <v>0</v>
      </c>
    </row>
    <row r="36" spans="1:128" ht="13.9" x14ac:dyDescent="0.4">
      <c r="A36" s="58">
        <f>'DORC build-up'!A36</f>
        <v>24</v>
      </c>
      <c r="B36" s="58" t="str">
        <f>'DORC build-up'!B36</f>
        <v>EBL</v>
      </c>
      <c r="C36" s="58">
        <f>'DORC build-up'!C36</f>
        <v>5</v>
      </c>
      <c r="D36" t="str">
        <f>IF('DORC build-up'!E36=0,"",'DORC build-up'!E36)</f>
        <v>SG track between West Kalgoorlie and Esperance</v>
      </c>
      <c r="E36" t="str">
        <f>IF('DORC build-up'!F36=0,"",'DORC build-up'!F36)</f>
        <v>West Kalgoorlie South to Hampton Terminal</v>
      </c>
      <c r="F36" s="94">
        <f>'DORC build-up'!J36</f>
        <v>50934882.045639344</v>
      </c>
      <c r="G36" s="319">
        <f t="shared" si="9"/>
        <v>0.49599159709752377</v>
      </c>
      <c r="I36" s="70">
        <f>IF($F36=0,0,CRC!G36/$F36)</f>
        <v>0</v>
      </c>
      <c r="J36" s="70">
        <f>IF($F36=0,0,CRC!H36/$F36)</f>
        <v>0</v>
      </c>
      <c r="K36" s="70">
        <f>IF($F36=0,0,CRC!I36/$F36)</f>
        <v>0.15161304431862249</v>
      </c>
      <c r="L36" s="70">
        <f>IF($F36=0,0,CRC!J36/$F36)</f>
        <v>0</v>
      </c>
      <c r="M36" s="70">
        <f>IF($F36=0,0,CRC!K36/$F36)</f>
        <v>0</v>
      </c>
      <c r="N36" s="70">
        <f>IF($F36=0,0,CRC!L36/$F36)</f>
        <v>0</v>
      </c>
      <c r="O36" s="70">
        <f>IF($F36=0,0,CRC!M36/$F36)</f>
        <v>3.3063712820439904E-3</v>
      </c>
      <c r="P36" s="70">
        <f>IF($F36=0,0,CRC!N36/$F36)</f>
        <v>0.3134262319291472</v>
      </c>
      <c r="Q36" s="70">
        <f>IF($F36=0,0,CRC!O36/$F36)</f>
        <v>9.5281574506460742E-2</v>
      </c>
      <c r="R36" s="70">
        <f>IF($F36=0,0,CRC!P36/$F36)</f>
        <v>8.6798594792829184E-2</v>
      </c>
      <c r="S36" s="70">
        <f>IF($F36=0,0,CRC!Q36/$F36)</f>
        <v>6.3486391744316265E-2</v>
      </c>
      <c r="T36" s="70">
        <f>IF($F36=0,0,CRC!R36/$F36)</f>
        <v>0.24100302308041949</v>
      </c>
      <c r="U36" s="70">
        <f>IF($F36=0,0,CRC!S36/$F36)</f>
        <v>2.3090659146832955E-2</v>
      </c>
      <c r="V36" s="70">
        <f>IF($F36=0,0,CRC!T36/$F36)</f>
        <v>2.7427574227364628E-3</v>
      </c>
      <c r="W36" s="70">
        <f>IF($F36=0,0,CRC!U36/$F36)</f>
        <v>0</v>
      </c>
      <c r="X36" s="70">
        <f>IF($F36=0,0,CRC!V36/$F36)</f>
        <v>5.2140282076148133E-3</v>
      </c>
      <c r="Y36" s="70">
        <f>IF($F36=0,0,CRC!W36/$F36)</f>
        <v>7.6891558991986084E-3</v>
      </c>
      <c r="Z36" s="70">
        <f>IF($F36=0,0,CRC!X36/$F36)</f>
        <v>0</v>
      </c>
      <c r="AA36" s="70">
        <f>IF($F36=0,0,CRC!Y36/$F36)</f>
        <v>3.2822828396612122E-3</v>
      </c>
      <c r="AB36" s="70">
        <f>IF($F36=0,0,CRC!Z36/$F36)</f>
        <v>1.8512631832642623E-4</v>
      </c>
      <c r="AC36" s="70">
        <f>IF($F36=0,0,CRC!AA36/$F36)</f>
        <v>2.8807585117900944E-3</v>
      </c>
      <c r="AD36" s="55">
        <f t="shared" si="34"/>
        <v>0</v>
      </c>
      <c r="AF36" s="94">
        <f>'DORC build-up'!V36</f>
        <v>33356547.663565457</v>
      </c>
      <c r="AG36" s="64">
        <f t="shared" si="35"/>
        <v>0</v>
      </c>
      <c r="AH36" s="64">
        <f t="shared" si="36"/>
        <v>0</v>
      </c>
      <c r="AI36" s="64">
        <f t="shared" si="37"/>
        <v>5057287.739232393</v>
      </c>
      <c r="AJ36" s="64">
        <f t="shared" si="38"/>
        <v>0</v>
      </c>
      <c r="AK36" s="64">
        <f t="shared" si="39"/>
        <v>0</v>
      </c>
      <c r="AL36" s="64">
        <f t="shared" si="40"/>
        <v>0</v>
      </c>
      <c r="AM36" s="64">
        <f t="shared" si="41"/>
        <v>110289.13126294439</v>
      </c>
      <c r="AN36" s="64">
        <f t="shared" si="42"/>
        <v>10454817.04435632</v>
      </c>
      <c r="AO36" s="64">
        <f t="shared" si="43"/>
        <v>3178264.3814843209</v>
      </c>
      <c r="AP36" s="64">
        <f t="shared" si="44"/>
        <v>2895301.464337511</v>
      </c>
      <c r="AQ36" s="64">
        <f t="shared" si="45"/>
        <v>2117686.8522070739</v>
      </c>
      <c r="AR36" s="64">
        <f t="shared" si="46"/>
        <v>8039028.8264453784</v>
      </c>
      <c r="AS36" s="64">
        <f t="shared" si="47"/>
        <v>770224.6724144771</v>
      </c>
      <c r="AT36" s="64">
        <f t="shared" si="48"/>
        <v>91488.91870110677</v>
      </c>
      <c r="AU36" s="64">
        <f t="shared" si="49"/>
        <v>0</v>
      </c>
      <c r="AV36" s="64">
        <f t="shared" si="50"/>
        <v>173921.98042647829</v>
      </c>
      <c r="AW36" s="64">
        <f t="shared" si="51"/>
        <v>256483.6952442039</v>
      </c>
      <c r="AX36" s="64">
        <f t="shared" si="52"/>
        <v>0</v>
      </c>
      <c r="AY36" s="64">
        <f t="shared" si="53"/>
        <v>109485.6239864622</v>
      </c>
      <c r="AZ36" s="64">
        <f t="shared" si="54"/>
        <v>6175.1748610358281</v>
      </c>
      <c r="BA36" s="64">
        <f t="shared" si="55"/>
        <v>96092.158605748176</v>
      </c>
      <c r="BB36" s="55">
        <f t="shared" si="56"/>
        <v>0</v>
      </c>
      <c r="BD36" s="94">
        <f>'DORC build-up'!P36</f>
        <v>66182522.893412605</v>
      </c>
      <c r="BE36" s="64">
        <f t="shared" si="57"/>
        <v>0</v>
      </c>
      <c r="BF36" s="64">
        <f t="shared" si="73"/>
        <v>0</v>
      </c>
      <c r="BG36" s="64">
        <f t="shared" si="74"/>
        <v>10034133.776557213</v>
      </c>
      <c r="BH36" s="64">
        <f t="shared" si="75"/>
        <v>0</v>
      </c>
      <c r="BI36" s="64">
        <f t="shared" si="76"/>
        <v>0</v>
      </c>
      <c r="BJ36" s="64">
        <f t="shared" si="77"/>
        <v>0</v>
      </c>
      <c r="BK36" s="64">
        <f t="shared" si="78"/>
        <v>218823.99306799838</v>
      </c>
      <c r="BL36" s="64">
        <f t="shared" si="79"/>
        <v>20743338.770046834</v>
      </c>
      <c r="BM36" s="64">
        <f t="shared" si="80"/>
        <v>6305974.9860942373</v>
      </c>
      <c r="BN36" s="64">
        <f t="shared" si="81"/>
        <v>5744549.9869924616</v>
      </c>
      <c r="BO36" s="64">
        <f t="shared" si="82"/>
        <v>4201689.5750383725</v>
      </c>
      <c r="BP36" s="64">
        <f t="shared" si="83"/>
        <v>15950188.092401508</v>
      </c>
      <c r="BQ36" s="64">
        <f t="shared" si="84"/>
        <v>1528198.0776092592</v>
      </c>
      <c r="BR36" s="64">
        <f t="shared" si="85"/>
        <v>181522.60592133331</v>
      </c>
      <c r="BS36" s="64">
        <f t="shared" si="86"/>
        <v>0</v>
      </c>
      <c r="BT36" s="64">
        <f t="shared" si="87"/>
        <v>345077.54121736647</v>
      </c>
      <c r="BU36" s="64">
        <f t="shared" si="63"/>
        <v>508887.73632973048</v>
      </c>
      <c r="BV36" s="64">
        <f t="shared" si="64"/>
        <v>0</v>
      </c>
      <c r="BW36" s="64">
        <f t="shared" si="65"/>
        <v>217229.75917853351</v>
      </c>
      <c r="BX36" s="64">
        <f t="shared" si="66"/>
        <v>12252.126800811893</v>
      </c>
      <c r="BY36" s="64">
        <f t="shared" si="67"/>
        <v>190655.86615694116</v>
      </c>
      <c r="BZ36" s="55">
        <f t="shared" si="58"/>
        <v>0</v>
      </c>
      <c r="CC36" s="94">
        <f t="shared" si="59"/>
        <v>66182522.893412605</v>
      </c>
      <c r="CD36" s="64">
        <f t="shared" si="60"/>
        <v>0</v>
      </c>
      <c r="CE36" s="64">
        <f t="shared" si="88"/>
        <v>0</v>
      </c>
      <c r="CF36" s="64">
        <f t="shared" si="89"/>
        <v>0</v>
      </c>
      <c r="CG36" s="64">
        <f t="shared" si="90"/>
        <v>0</v>
      </c>
      <c r="CH36" s="64">
        <f t="shared" si="91"/>
        <v>0</v>
      </c>
      <c r="CI36" s="64">
        <f t="shared" si="92"/>
        <v>0</v>
      </c>
      <c r="CJ36" s="64">
        <f t="shared" si="93"/>
        <v>190314.90200686301</v>
      </c>
      <c r="CK36" s="64">
        <f t="shared" si="94"/>
        <v>9759535.7363683935</v>
      </c>
      <c r="CL36" s="64">
        <f t="shared" si="95"/>
        <v>4683800.9073620075</v>
      </c>
      <c r="CM36" s="64">
        <f t="shared" si="96"/>
        <v>3987630.3540085866</v>
      </c>
      <c r="CN36" s="64">
        <f t="shared" si="97"/>
        <v>1830334.9091536782</v>
      </c>
      <c r="CO36" s="64">
        <f t="shared" si="98"/>
        <v>10505190.278514788</v>
      </c>
      <c r="CP36" s="64">
        <f t="shared" si="99"/>
        <v>1006509.2333421276</v>
      </c>
      <c r="CQ36" s="64">
        <f t="shared" si="100"/>
        <v>45985.726833404493</v>
      </c>
      <c r="CR36" s="64">
        <f t="shared" si="101"/>
        <v>0</v>
      </c>
      <c r="CS36" s="64">
        <f t="shared" si="102"/>
        <v>227276.64465959644</v>
      </c>
      <c r="CT36" s="64">
        <f t="shared" si="68"/>
        <v>351132.53806751547</v>
      </c>
      <c r="CU36" s="64">
        <f t="shared" si="69"/>
        <v>0</v>
      </c>
      <c r="CV36" s="64">
        <f t="shared" si="70"/>
        <v>158176.04709438502</v>
      </c>
      <c r="CW36" s="64">
        <f t="shared" si="71"/>
        <v>7754.8866741077745</v>
      </c>
      <c r="CX36" s="64">
        <f t="shared" si="72"/>
        <v>72333.06576169224</v>
      </c>
      <c r="CY36" s="119">
        <f>'DORC build-up'!S36</f>
        <v>32825975.229847148</v>
      </c>
      <c r="CZ36" s="55">
        <f t="shared" si="61"/>
        <v>0</v>
      </c>
      <c r="DB36" s="94">
        <f>'DORC build-up'!T36</f>
        <v>0</v>
      </c>
      <c r="DC36" s="64">
        <f t="shared" si="13"/>
        <v>0</v>
      </c>
      <c r="DD36" s="64">
        <f t="shared" si="14"/>
        <v>0</v>
      </c>
      <c r="DE36" s="64">
        <f t="shared" si="15"/>
        <v>0</v>
      </c>
      <c r="DF36" s="64">
        <f t="shared" si="16"/>
        <v>0</v>
      </c>
      <c r="DG36" s="64">
        <f t="shared" si="17"/>
        <v>0</v>
      </c>
      <c r="DH36" s="64">
        <f t="shared" si="18"/>
        <v>0</v>
      </c>
      <c r="DI36" s="64">
        <f t="shared" si="19"/>
        <v>0</v>
      </c>
      <c r="DJ36" s="64">
        <f t="shared" si="20"/>
        <v>0</v>
      </c>
      <c r="DK36" s="64">
        <f t="shared" si="21"/>
        <v>0</v>
      </c>
      <c r="DL36" s="64">
        <f t="shared" si="22"/>
        <v>0</v>
      </c>
      <c r="DM36" s="64">
        <f t="shared" si="23"/>
        <v>0</v>
      </c>
      <c r="DN36" s="64">
        <f t="shared" si="24"/>
        <v>0</v>
      </c>
      <c r="DO36" s="64">
        <f t="shared" si="25"/>
        <v>0</v>
      </c>
      <c r="DP36" s="64">
        <f t="shared" si="26"/>
        <v>0</v>
      </c>
      <c r="DQ36" s="64">
        <f t="shared" si="27"/>
        <v>0</v>
      </c>
      <c r="DR36" s="64">
        <f t="shared" si="28"/>
        <v>0</v>
      </c>
      <c r="DS36" s="64">
        <f t="shared" si="29"/>
        <v>0</v>
      </c>
      <c r="DT36" s="64">
        <f t="shared" si="30"/>
        <v>0</v>
      </c>
      <c r="DU36" s="64">
        <f t="shared" si="31"/>
        <v>0</v>
      </c>
      <c r="DV36" s="64">
        <f t="shared" si="32"/>
        <v>0</v>
      </c>
      <c r="DW36" s="64">
        <f t="shared" si="33"/>
        <v>0</v>
      </c>
      <c r="DX36" s="55">
        <f t="shared" si="62"/>
        <v>0</v>
      </c>
    </row>
    <row r="37" spans="1:128" ht="13.9" x14ac:dyDescent="0.4">
      <c r="A37" s="58">
        <f>'DORC build-up'!A37</f>
        <v>25</v>
      </c>
      <c r="B37" s="58" t="str">
        <f>'DORC build-up'!B37</f>
        <v>EBL</v>
      </c>
      <c r="C37" s="58">
        <f>'DORC build-up'!C37</f>
        <v>5</v>
      </c>
      <c r="D37" t="str">
        <f>IF('DORC build-up'!E37=0,"",'DORC build-up'!E37)</f>
        <v/>
      </c>
      <c r="E37" t="str">
        <f>IF('DORC build-up'!F37=0,"",'DORC build-up'!F37)</f>
        <v>Hampton Terminal</v>
      </c>
      <c r="F37" s="94">
        <f>'DORC build-up'!J37</f>
        <v>2758449.7016112763</v>
      </c>
      <c r="G37" s="319">
        <f t="shared" si="9"/>
        <v>0.43202667130925865</v>
      </c>
      <c r="I37" s="70">
        <f>IF($F37=0,0,CRC!G37/$F37)</f>
        <v>0</v>
      </c>
      <c r="J37" s="70">
        <f>IF($F37=0,0,CRC!H37/$F37)</f>
        <v>0</v>
      </c>
      <c r="K37" s="70">
        <f>IF($F37=0,0,CRC!I37/$F37)</f>
        <v>0.17744378882231443</v>
      </c>
      <c r="L37" s="70">
        <f>IF($F37=0,0,CRC!J37/$F37)</f>
        <v>0</v>
      </c>
      <c r="M37" s="70">
        <f>IF($F37=0,0,CRC!K37/$F37)</f>
        <v>0</v>
      </c>
      <c r="N37" s="70">
        <f>IF($F37=0,0,CRC!L37/$F37)</f>
        <v>0</v>
      </c>
      <c r="O37" s="70">
        <f>IF($F37=0,0,CRC!M37/$F37)</f>
        <v>0</v>
      </c>
      <c r="P37" s="70">
        <f>IF($F37=0,0,CRC!N37/$F37)</f>
        <v>0.36682554828811731</v>
      </c>
      <c r="Q37" s="70">
        <f>IF($F37=0,0,CRC!O37/$F37)</f>
        <v>0.11151496667958764</v>
      </c>
      <c r="R37" s="70">
        <f>IF($F37=0,0,CRC!P37/$F37)</f>
        <v>4.6070553547982986E-2</v>
      </c>
      <c r="S37" s="70">
        <f>IF($F37=0,0,CRC!Q37/$F37)</f>
        <v>0.23445574324673277</v>
      </c>
      <c r="T37" s="70">
        <f>IF($F37=0,0,CRC!R37/$F37)</f>
        <v>0</v>
      </c>
      <c r="U37" s="70">
        <f>IF($F37=0,0,CRC!S37/$F37)</f>
        <v>0</v>
      </c>
      <c r="V37" s="70">
        <f>IF($F37=0,0,CRC!T37/$F37)</f>
        <v>0</v>
      </c>
      <c r="W37" s="70">
        <f>IF($F37=0,0,CRC!U37/$F37)</f>
        <v>4.4746368545143203E-2</v>
      </c>
      <c r="X37" s="70">
        <f>IF($F37=0,0,CRC!V37/$F37)</f>
        <v>6.1023569861261076E-3</v>
      </c>
      <c r="Y37" s="70">
        <f>IF($F37=0,0,CRC!W37/$F37)</f>
        <v>8.9991792047385433E-3</v>
      </c>
      <c r="Z37" s="70">
        <f>IF($F37=0,0,CRC!X37/$F37)</f>
        <v>0</v>
      </c>
      <c r="AA37" s="70">
        <f>IF($F37=0,0,CRC!Y37/$F37)</f>
        <v>3.841494679257043E-3</v>
      </c>
      <c r="AB37" s="70">
        <f>IF($F37=0,0,CRC!Z37/$F37)</f>
        <v>0</v>
      </c>
      <c r="AC37" s="70">
        <f>IF($F37=0,0,CRC!AA37/$F37)</f>
        <v>0</v>
      </c>
      <c r="AD37" s="55">
        <f t="shared" si="34"/>
        <v>0</v>
      </c>
      <c r="AF37" s="94">
        <f>'DORC build-up'!V37</f>
        <v>1146739.5569882109</v>
      </c>
      <c r="AG37" s="64">
        <f t="shared" si="35"/>
        <v>0</v>
      </c>
      <c r="AH37" s="64">
        <f t="shared" si="36"/>
        <v>0</v>
      </c>
      <c r="AI37" s="64">
        <f t="shared" si="37"/>
        <v>203481.8117844105</v>
      </c>
      <c r="AJ37" s="64">
        <f t="shared" si="38"/>
        <v>0</v>
      </c>
      <c r="AK37" s="64">
        <f t="shared" si="39"/>
        <v>0</v>
      </c>
      <c r="AL37" s="64">
        <f t="shared" si="40"/>
        <v>0</v>
      </c>
      <c r="AM37" s="64">
        <f t="shared" si="41"/>
        <v>0</v>
      </c>
      <c r="AN37" s="64">
        <f t="shared" si="42"/>
        <v>420653.36673587322</v>
      </c>
      <c r="AO37" s="64">
        <f t="shared" si="43"/>
        <v>127878.62348770544</v>
      </c>
      <c r="AP37" s="64">
        <f t="shared" si="44"/>
        <v>52830.926165815654</v>
      </c>
      <c r="AQ37" s="64">
        <f t="shared" si="45"/>
        <v>268859.67514410004</v>
      </c>
      <c r="AR37" s="64">
        <f t="shared" si="46"/>
        <v>0</v>
      </c>
      <c r="AS37" s="64">
        <f t="shared" si="47"/>
        <v>0</v>
      </c>
      <c r="AT37" s="64">
        <f t="shared" si="48"/>
        <v>0</v>
      </c>
      <c r="AU37" s="64">
        <f t="shared" si="49"/>
        <v>51312.430842288733</v>
      </c>
      <c r="AV37" s="64">
        <f t="shared" si="50"/>
        <v>6997.8141468541662</v>
      </c>
      <c r="AW37" s="64">
        <f t="shared" si="51"/>
        <v>10319.714774499396</v>
      </c>
      <c r="AX37" s="64">
        <f t="shared" si="52"/>
        <v>0</v>
      </c>
      <c r="AY37" s="64">
        <f t="shared" si="53"/>
        <v>4405.1939066637906</v>
      </c>
      <c r="AZ37" s="64">
        <f t="shared" si="54"/>
        <v>0</v>
      </c>
      <c r="BA37" s="64">
        <f t="shared" si="55"/>
        <v>0</v>
      </c>
      <c r="BB37" s="55">
        <f t="shared" si="56"/>
        <v>0</v>
      </c>
      <c r="BD37" s="94">
        <f>'DORC build-up'!P37</f>
        <v>3554748.7427958893</v>
      </c>
      <c r="BE37" s="64">
        <f t="shared" si="57"/>
        <v>0</v>
      </c>
      <c r="BF37" s="64">
        <f t="shared" si="73"/>
        <v>0</v>
      </c>
      <c r="BG37" s="64">
        <f t="shared" si="74"/>
        <v>630768.08523306146</v>
      </c>
      <c r="BH37" s="64">
        <f t="shared" si="75"/>
        <v>0</v>
      </c>
      <c r="BI37" s="64">
        <f t="shared" si="76"/>
        <v>0</v>
      </c>
      <c r="BJ37" s="64">
        <f t="shared" si="77"/>
        <v>0</v>
      </c>
      <c r="BK37" s="64">
        <f t="shared" si="78"/>
        <v>0</v>
      </c>
      <c r="BL37" s="64">
        <f t="shared" si="79"/>
        <v>1303972.6566025978</v>
      </c>
      <c r="BM37" s="64">
        <f t="shared" si="80"/>
        <v>396407.68760718964</v>
      </c>
      <c r="BN37" s="64">
        <f t="shared" si="81"/>
        <v>163769.24230460322</v>
      </c>
      <c r="BO37" s="64">
        <f t="shared" si="82"/>
        <v>833431.25854759908</v>
      </c>
      <c r="BP37" s="64">
        <f t="shared" si="83"/>
        <v>0</v>
      </c>
      <c r="BQ37" s="64">
        <f t="shared" si="84"/>
        <v>0</v>
      </c>
      <c r="BR37" s="64">
        <f t="shared" si="85"/>
        <v>0</v>
      </c>
      <c r="BS37" s="64">
        <f t="shared" si="86"/>
        <v>159062.09733052933</v>
      </c>
      <c r="BT37" s="64">
        <f t="shared" si="87"/>
        <v>21692.345824523494</v>
      </c>
      <c r="BU37" s="64">
        <f t="shared" si="63"/>
        <v>31989.820964239247</v>
      </c>
      <c r="BV37" s="64">
        <f t="shared" si="64"/>
        <v>0</v>
      </c>
      <c r="BW37" s="64">
        <f t="shared" si="65"/>
        <v>13655.548381546072</v>
      </c>
      <c r="BX37" s="64">
        <f t="shared" si="66"/>
        <v>0</v>
      </c>
      <c r="BY37" s="64">
        <f t="shared" si="67"/>
        <v>0</v>
      </c>
      <c r="BZ37" s="55">
        <f t="shared" si="58"/>
        <v>0</v>
      </c>
      <c r="CC37" s="94">
        <f t="shared" si="59"/>
        <v>3554748.7427958893</v>
      </c>
      <c r="CD37" s="64">
        <f t="shared" si="60"/>
        <v>0</v>
      </c>
      <c r="CE37" s="64">
        <f t="shared" si="88"/>
        <v>0</v>
      </c>
      <c r="CF37" s="64">
        <f t="shared" si="89"/>
        <v>0</v>
      </c>
      <c r="CG37" s="64">
        <f t="shared" si="90"/>
        <v>0</v>
      </c>
      <c r="CH37" s="64">
        <f t="shared" si="91"/>
        <v>0</v>
      </c>
      <c r="CI37" s="64">
        <f t="shared" si="92"/>
        <v>0</v>
      </c>
      <c r="CJ37" s="64">
        <f t="shared" si="93"/>
        <v>0</v>
      </c>
      <c r="CK37" s="64">
        <f t="shared" si="94"/>
        <v>613506.23843335861</v>
      </c>
      <c r="CL37" s="64">
        <f t="shared" si="95"/>
        <v>294434.19788282731</v>
      </c>
      <c r="CM37" s="64">
        <f t="shared" si="96"/>
        <v>113681.87293095965</v>
      </c>
      <c r="CN37" s="64">
        <f t="shared" si="97"/>
        <v>363058.31253267301</v>
      </c>
      <c r="CO37" s="64">
        <f t="shared" si="98"/>
        <v>0</v>
      </c>
      <c r="CP37" s="64">
        <f t="shared" si="99"/>
        <v>0</v>
      </c>
      <c r="CQ37" s="64">
        <f t="shared" si="100"/>
        <v>0</v>
      </c>
      <c r="CR37" s="64">
        <f t="shared" si="101"/>
        <v>104762.25038078922</v>
      </c>
      <c r="CS37" s="64">
        <f t="shared" si="102"/>
        <v>14287.11806743681</v>
      </c>
      <c r="CT37" s="64">
        <f t="shared" si="68"/>
        <v>22072.97646532517</v>
      </c>
      <c r="CU37" s="64">
        <f t="shared" si="69"/>
        <v>0</v>
      </c>
      <c r="CV37" s="64">
        <f t="shared" si="70"/>
        <v>9943.299997510343</v>
      </c>
      <c r="CW37" s="64">
        <f t="shared" si="71"/>
        <v>0</v>
      </c>
      <c r="CX37" s="64">
        <f t="shared" si="72"/>
        <v>0</v>
      </c>
      <c r="CY37" s="119">
        <f>'DORC build-up'!S37</f>
        <v>1535746.2666908801</v>
      </c>
      <c r="CZ37" s="55">
        <f t="shared" si="61"/>
        <v>0</v>
      </c>
      <c r="DB37" s="94">
        <f>'DORC build-up'!T37</f>
        <v>872262.91911679821</v>
      </c>
      <c r="DC37" s="64">
        <f t="shared" si="13"/>
        <v>0</v>
      </c>
      <c r="DD37" s="64">
        <f t="shared" si="14"/>
        <v>0</v>
      </c>
      <c r="DE37" s="64">
        <f t="shared" si="15"/>
        <v>0</v>
      </c>
      <c r="DF37" s="64">
        <f t="shared" si="16"/>
        <v>0</v>
      </c>
      <c r="DG37" s="64">
        <f t="shared" si="17"/>
        <v>0</v>
      </c>
      <c r="DH37" s="64">
        <f t="shared" si="18"/>
        <v>0</v>
      </c>
      <c r="DI37" s="64">
        <f t="shared" si="19"/>
        <v>0</v>
      </c>
      <c r="DJ37" s="64">
        <f t="shared" si="20"/>
        <v>348455.18041553034</v>
      </c>
      <c r="DK37" s="64">
        <f t="shared" si="21"/>
        <v>167230.77145189786</v>
      </c>
      <c r="DL37" s="64">
        <f t="shared" si="22"/>
        <v>64568.271780395044</v>
      </c>
      <c r="DM37" s="64">
        <f t="shared" si="23"/>
        <v>206207.4382780258</v>
      </c>
      <c r="DN37" s="64">
        <f t="shared" si="24"/>
        <v>0</v>
      </c>
      <c r="DO37" s="64">
        <f t="shared" si="25"/>
        <v>0</v>
      </c>
      <c r="DP37" s="64">
        <f t="shared" si="26"/>
        <v>0</v>
      </c>
      <c r="DQ37" s="64">
        <f t="shared" si="27"/>
        <v>59502.164069909741</v>
      </c>
      <c r="DR37" s="64">
        <f t="shared" si="28"/>
        <v>8114.7020061597168</v>
      </c>
      <c r="DS37" s="64">
        <f t="shared" si="29"/>
        <v>12536.861917123131</v>
      </c>
      <c r="DT37" s="64">
        <f t="shared" si="30"/>
        <v>0</v>
      </c>
      <c r="DU37" s="64">
        <f t="shared" si="31"/>
        <v>5647.5291977565903</v>
      </c>
      <c r="DV37" s="64">
        <f t="shared" si="32"/>
        <v>0</v>
      </c>
      <c r="DW37" s="64">
        <f t="shared" si="33"/>
        <v>0</v>
      </c>
      <c r="DX37" s="55">
        <f t="shared" si="62"/>
        <v>0</v>
      </c>
    </row>
    <row r="38" spans="1:128" ht="13.9" x14ac:dyDescent="0.4">
      <c r="A38" s="58">
        <f>'DORC build-up'!A38</f>
        <v>26</v>
      </c>
      <c r="B38" s="58" t="str">
        <f>'DORC build-up'!B38</f>
        <v>EBL</v>
      </c>
      <c r="C38" s="58">
        <f>'DORC build-up'!C38</f>
        <v>5</v>
      </c>
      <c r="D38" t="str">
        <f>IF('DORC build-up'!E38=0,"",'DORC build-up'!E38)</f>
        <v/>
      </c>
      <c r="E38" t="str">
        <f>IF('DORC build-up'!F38=0,"",'DORC build-up'!F38)</f>
        <v>Hampton Terminal to Hampton</v>
      </c>
      <c r="F38" s="94">
        <f>'DORC build-up'!J38</f>
        <v>20861629.776206773</v>
      </c>
      <c r="G38" s="319">
        <f t="shared" si="9"/>
        <v>0.45512818639988428</v>
      </c>
      <c r="I38" s="70">
        <f>IF($F38=0,0,CRC!G38/$F38)</f>
        <v>0</v>
      </c>
      <c r="J38" s="70">
        <f>IF($F38=0,0,CRC!H38/$F38)</f>
        <v>0</v>
      </c>
      <c r="K38" s="70">
        <f>IF($F38=0,0,CRC!I38/$F38)</f>
        <v>0.15408514394917666</v>
      </c>
      <c r="L38" s="70">
        <f>IF($F38=0,0,CRC!J38/$F38)</f>
        <v>0</v>
      </c>
      <c r="M38" s="70">
        <f>IF($F38=0,0,CRC!K38/$F38)</f>
        <v>0</v>
      </c>
      <c r="N38" s="70">
        <f>IF($F38=0,0,CRC!L38/$F38)</f>
        <v>0</v>
      </c>
      <c r="O38" s="70">
        <f>IF($F38=0,0,CRC!M38/$F38)</f>
        <v>3.0071109039883775E-3</v>
      </c>
      <c r="P38" s="70">
        <f>IF($F38=0,0,CRC!N38/$F38)</f>
        <v>0.3185367478193874</v>
      </c>
      <c r="Q38" s="70">
        <f>IF($F38=0,0,CRC!O38/$F38)</f>
        <v>9.6835171337093781E-2</v>
      </c>
      <c r="R38" s="70">
        <f>IF($F38=0,0,CRC!P38/$F38)</f>
        <v>7.3426208000994558E-2</v>
      </c>
      <c r="S38" s="70">
        <f>IF($F38=0,0,CRC!Q38/$F38)</f>
        <v>0.21700800338060455</v>
      </c>
      <c r="T38" s="70">
        <f>IF($F38=0,0,CRC!R38/$F38)</f>
        <v>0</v>
      </c>
      <c r="U38" s="70">
        <f>IF($F38=0,0,CRC!S38/$F38)</f>
        <v>0.10053274579097946</v>
      </c>
      <c r="V38" s="70">
        <f>IF($F38=0,0,CRC!T38/$F38)</f>
        <v>1.1941492574676285E-2</v>
      </c>
      <c r="W38" s="70">
        <f>IF($F38=0,0,CRC!U38/$F38)</f>
        <v>4.9280757740676195E-3</v>
      </c>
      <c r="X38" s="70">
        <f>IF($F38=0,0,CRC!V38/$F38)</f>
        <v>5.2990446207055964E-3</v>
      </c>
      <c r="Y38" s="70">
        <f>IF($F38=0,0,CRC!W38/$F38)</f>
        <v>7.814530068308588E-3</v>
      </c>
      <c r="Z38" s="70">
        <f>IF($F38=0,0,CRC!X38/$F38)</f>
        <v>2.898371293608691E-3</v>
      </c>
      <c r="AA38" s="70">
        <f>IF($F38=0,0,CRC!Y38/$F38)</f>
        <v>3.3358015209314627E-3</v>
      </c>
      <c r="AB38" s="70">
        <f>IF($F38=0,0,CRC!Z38/$F38)</f>
        <v>3.5155296547657931E-4</v>
      </c>
      <c r="AC38" s="70">
        <f>IF($F38=0,0,CRC!AA38/$F38)</f>
        <v>0</v>
      </c>
      <c r="AD38" s="55">
        <f t="shared" si="34"/>
        <v>0</v>
      </c>
      <c r="AF38" s="94">
        <f>'DORC build-up'!V38</f>
        <v>14752196.590350812</v>
      </c>
      <c r="AG38" s="64">
        <f t="shared" si="35"/>
        <v>0</v>
      </c>
      <c r="AH38" s="64">
        <f t="shared" si="36"/>
        <v>0</v>
      </c>
      <c r="AI38" s="64">
        <f t="shared" si="37"/>
        <v>2273094.3351907581</v>
      </c>
      <c r="AJ38" s="64">
        <f t="shared" si="38"/>
        <v>0</v>
      </c>
      <c r="AK38" s="64">
        <f t="shared" si="39"/>
        <v>0</v>
      </c>
      <c r="AL38" s="64">
        <f t="shared" si="40"/>
        <v>0</v>
      </c>
      <c r="AM38" s="64">
        <f t="shared" si="41"/>
        <v>44361.491224624093</v>
      </c>
      <c r="AN38" s="64">
        <f t="shared" si="42"/>
        <v>4699116.7250826033</v>
      </c>
      <c r="AO38" s="64">
        <f t="shared" si="43"/>
        <v>1428531.4844251117</v>
      </c>
      <c r="AP38" s="64">
        <f t="shared" si="44"/>
        <v>1083197.8553146615</v>
      </c>
      <c r="AQ38" s="64">
        <f t="shared" si="45"/>
        <v>3201344.7275501918</v>
      </c>
      <c r="AR38" s="64">
        <f t="shared" si="46"/>
        <v>0</v>
      </c>
      <c r="AS38" s="64">
        <f t="shared" si="47"/>
        <v>1483078.8296762921</v>
      </c>
      <c r="AT38" s="64">
        <f t="shared" si="48"/>
        <v>176163.24604383906</v>
      </c>
      <c r="AU38" s="64">
        <f t="shared" si="49"/>
        <v>72699.942631190774</v>
      </c>
      <c r="AV38" s="64">
        <f t="shared" si="50"/>
        <v>78172.547985689918</v>
      </c>
      <c r="AW38" s="64">
        <f t="shared" si="51"/>
        <v>115281.48382889586</v>
      </c>
      <c r="AX38" s="64">
        <f t="shared" si="52"/>
        <v>42757.343115144802</v>
      </c>
      <c r="AY38" s="64">
        <f t="shared" si="53"/>
        <v>49210.399823172178</v>
      </c>
      <c r="AZ38" s="64">
        <f t="shared" si="54"/>
        <v>5186.1784586313097</v>
      </c>
      <c r="BA38" s="64">
        <f t="shared" si="55"/>
        <v>0</v>
      </c>
      <c r="BB38" s="55">
        <f t="shared" si="56"/>
        <v>0</v>
      </c>
      <c r="BD38" s="94">
        <f>'DORC build-up'!P38</f>
        <v>27074618.694035672</v>
      </c>
      <c r="BE38" s="64">
        <f t="shared" si="57"/>
        <v>0</v>
      </c>
      <c r="BF38" s="64">
        <f t="shared" si="73"/>
        <v>0</v>
      </c>
      <c r="BG38" s="64">
        <f t="shared" si="74"/>
        <v>4171796.5188395558</v>
      </c>
      <c r="BH38" s="64">
        <f t="shared" si="75"/>
        <v>0</v>
      </c>
      <c r="BI38" s="64">
        <f t="shared" si="76"/>
        <v>0</v>
      </c>
      <c r="BJ38" s="64">
        <f t="shared" si="77"/>
        <v>0</v>
      </c>
      <c r="BK38" s="64">
        <f t="shared" si="78"/>
        <v>81416.381096162237</v>
      </c>
      <c r="BL38" s="64">
        <f t="shared" si="79"/>
        <v>8624260.9872481134</v>
      </c>
      <c r="BM38" s="64">
        <f t="shared" si="80"/>
        <v>2621775.3401234266</v>
      </c>
      <c r="BN38" s="64">
        <f t="shared" si="81"/>
        <v>1987986.5837758789</v>
      </c>
      <c r="BO38" s="64">
        <f t="shared" si="82"/>
        <v>5875408.9450838724</v>
      </c>
      <c r="BP38" s="64">
        <f t="shared" si="83"/>
        <v>0</v>
      </c>
      <c r="BQ38" s="64">
        <f t="shared" si="84"/>
        <v>2721885.7585551883</v>
      </c>
      <c r="BR38" s="64">
        <f t="shared" si="85"/>
        <v>323311.35809701873</v>
      </c>
      <c r="BS38" s="64">
        <f t="shared" si="86"/>
        <v>133425.77247819549</v>
      </c>
      <c r="BT38" s="64">
        <f t="shared" si="87"/>
        <v>143469.6125482849</v>
      </c>
      <c r="BU38" s="64">
        <f t="shared" si="63"/>
        <v>211575.42187253156</v>
      </c>
      <c r="BV38" s="64">
        <f t="shared" si="64"/>
        <v>78472.297608194218</v>
      </c>
      <c r="BW38" s="64">
        <f t="shared" si="65"/>
        <v>90315.554218203601</v>
      </c>
      <c r="BX38" s="64">
        <f t="shared" si="66"/>
        <v>9518.1624910358714</v>
      </c>
      <c r="BY38" s="64">
        <f t="shared" si="67"/>
        <v>0</v>
      </c>
      <c r="BZ38" s="55">
        <f t="shared" si="58"/>
        <v>0</v>
      </c>
      <c r="CC38" s="94">
        <f t="shared" si="59"/>
        <v>27074618.694035672</v>
      </c>
      <c r="CD38" s="64">
        <f t="shared" si="60"/>
        <v>0</v>
      </c>
      <c r="CE38" s="64">
        <f t="shared" si="88"/>
        <v>0</v>
      </c>
      <c r="CF38" s="64">
        <f t="shared" si="89"/>
        <v>0</v>
      </c>
      <c r="CG38" s="64">
        <f t="shared" si="90"/>
        <v>0</v>
      </c>
      <c r="CH38" s="64">
        <f t="shared" si="91"/>
        <v>0</v>
      </c>
      <c r="CI38" s="64">
        <f t="shared" si="92"/>
        <v>0</v>
      </c>
      <c r="CJ38" s="64">
        <f t="shared" si="93"/>
        <v>70809.194059696267</v>
      </c>
      <c r="CK38" s="64">
        <f t="shared" si="94"/>
        <v>4057629.4991794946</v>
      </c>
      <c r="CL38" s="64">
        <f t="shared" si="95"/>
        <v>1947339.4271383379</v>
      </c>
      <c r="CM38" s="64">
        <f t="shared" si="96"/>
        <v>1379978.5296980012</v>
      </c>
      <c r="CN38" s="64">
        <f t="shared" si="97"/>
        <v>2559438.5081726522</v>
      </c>
      <c r="CO38" s="64">
        <f t="shared" si="98"/>
        <v>0</v>
      </c>
      <c r="CP38" s="64">
        <f t="shared" si="99"/>
        <v>1792701.6060471185</v>
      </c>
      <c r="CQ38" s="64">
        <f t="shared" si="100"/>
        <v>81905.54405124484</v>
      </c>
      <c r="CR38" s="64">
        <f t="shared" si="101"/>
        <v>87877.529708192073</v>
      </c>
      <c r="CS38" s="64">
        <f t="shared" si="102"/>
        <v>94492.652392138698</v>
      </c>
      <c r="CT38" s="64">
        <f t="shared" si="68"/>
        <v>145987.04109204738</v>
      </c>
      <c r="CU38" s="64">
        <f t="shared" si="69"/>
        <v>32474.773437221629</v>
      </c>
      <c r="CV38" s="64">
        <f t="shared" si="70"/>
        <v>65763.353103168032</v>
      </c>
      <c r="CW38" s="64">
        <f t="shared" si="71"/>
        <v>6024.445605544609</v>
      </c>
      <c r="CX38" s="64">
        <f t="shared" si="72"/>
        <v>0</v>
      </c>
      <c r="CY38" s="119">
        <f>'DORC build-up'!S38</f>
        <v>12322422.103684859</v>
      </c>
      <c r="CZ38" s="55">
        <f t="shared" si="61"/>
        <v>0</v>
      </c>
      <c r="DB38" s="94">
        <f>'DORC build-up'!T38</f>
        <v>0</v>
      </c>
      <c r="DC38" s="64">
        <f t="shared" si="13"/>
        <v>0</v>
      </c>
      <c r="DD38" s="64">
        <f t="shared" si="14"/>
        <v>0</v>
      </c>
      <c r="DE38" s="64">
        <f t="shared" si="15"/>
        <v>0</v>
      </c>
      <c r="DF38" s="64">
        <f t="shared" si="16"/>
        <v>0</v>
      </c>
      <c r="DG38" s="64">
        <f t="shared" si="17"/>
        <v>0</v>
      </c>
      <c r="DH38" s="64">
        <f t="shared" si="18"/>
        <v>0</v>
      </c>
      <c r="DI38" s="64">
        <f t="shared" si="19"/>
        <v>0</v>
      </c>
      <c r="DJ38" s="64">
        <f t="shared" si="20"/>
        <v>0</v>
      </c>
      <c r="DK38" s="64">
        <f t="shared" si="21"/>
        <v>0</v>
      </c>
      <c r="DL38" s="64">
        <f t="shared" si="22"/>
        <v>0</v>
      </c>
      <c r="DM38" s="64">
        <f t="shared" si="23"/>
        <v>0</v>
      </c>
      <c r="DN38" s="64">
        <f t="shared" si="24"/>
        <v>0</v>
      </c>
      <c r="DO38" s="64">
        <f t="shared" si="25"/>
        <v>0</v>
      </c>
      <c r="DP38" s="64">
        <f t="shared" si="26"/>
        <v>0</v>
      </c>
      <c r="DQ38" s="64">
        <f t="shared" si="27"/>
        <v>0</v>
      </c>
      <c r="DR38" s="64">
        <f t="shared" si="28"/>
        <v>0</v>
      </c>
      <c r="DS38" s="64">
        <f t="shared" si="29"/>
        <v>0</v>
      </c>
      <c r="DT38" s="64">
        <f t="shared" si="30"/>
        <v>0</v>
      </c>
      <c r="DU38" s="64">
        <f t="shared" si="31"/>
        <v>0</v>
      </c>
      <c r="DV38" s="64">
        <f t="shared" si="32"/>
        <v>0</v>
      </c>
      <c r="DW38" s="64">
        <f t="shared" si="33"/>
        <v>0</v>
      </c>
      <c r="DX38" s="55">
        <f t="shared" si="62"/>
        <v>0</v>
      </c>
    </row>
    <row r="39" spans="1:128" ht="13.9" x14ac:dyDescent="0.4">
      <c r="A39" s="58">
        <f>'DORC build-up'!A39</f>
        <v>27</v>
      </c>
      <c r="B39" s="58" t="str">
        <f>'DORC build-up'!B39</f>
        <v>EBL</v>
      </c>
      <c r="C39" s="58">
        <f>'DORC build-up'!C39</f>
        <v>5</v>
      </c>
      <c r="D39" t="str">
        <f>IF('DORC build-up'!E39=0,"",'DORC build-up'!E39)</f>
        <v/>
      </c>
      <c r="E39" t="str">
        <f>IF('DORC build-up'!F39=0,"",'DORC build-up'!F39)</f>
        <v>Hampton</v>
      </c>
      <c r="F39" s="94">
        <f>'DORC build-up'!J39</f>
        <v>0</v>
      </c>
      <c r="G39" s="319">
        <f t="shared" si="9"/>
        <v>0</v>
      </c>
      <c r="I39" s="70">
        <f>IF($F39=0,0,CRC!G39/$F39)</f>
        <v>0</v>
      </c>
      <c r="J39" s="70">
        <f>IF($F39=0,0,CRC!H39/$F39)</f>
        <v>0</v>
      </c>
      <c r="K39" s="70">
        <f>IF($F39=0,0,CRC!I39/$F39)</f>
        <v>0</v>
      </c>
      <c r="L39" s="70">
        <f>IF($F39=0,0,CRC!J39/$F39)</f>
        <v>0</v>
      </c>
      <c r="M39" s="70">
        <f>IF($F39=0,0,CRC!K39/$F39)</f>
        <v>0</v>
      </c>
      <c r="N39" s="70">
        <f>IF($F39=0,0,CRC!L39/$F39)</f>
        <v>0</v>
      </c>
      <c r="O39" s="70">
        <f>IF($F39=0,0,CRC!M39/$F39)</f>
        <v>0</v>
      </c>
      <c r="P39" s="70">
        <f>IF($F39=0,0,CRC!N39/$F39)</f>
        <v>0</v>
      </c>
      <c r="Q39" s="70">
        <f>IF($F39=0,0,CRC!O39/$F39)</f>
        <v>0</v>
      </c>
      <c r="R39" s="70">
        <f>IF($F39=0,0,CRC!P39/$F39)</f>
        <v>0</v>
      </c>
      <c r="S39" s="70">
        <f>IF($F39=0,0,CRC!Q39/$F39)</f>
        <v>0</v>
      </c>
      <c r="T39" s="70">
        <f>IF($F39=0,0,CRC!R39/$F39)</f>
        <v>0</v>
      </c>
      <c r="U39" s="70">
        <f>IF($F39=0,0,CRC!S39/$F39)</f>
        <v>0</v>
      </c>
      <c r="V39" s="70">
        <f>IF($F39=0,0,CRC!T39/$F39)</f>
        <v>0</v>
      </c>
      <c r="W39" s="70">
        <f>IF($F39=0,0,CRC!U39/$F39)</f>
        <v>0</v>
      </c>
      <c r="X39" s="70">
        <f>IF($F39=0,0,CRC!V39/$F39)</f>
        <v>0</v>
      </c>
      <c r="Y39" s="70">
        <f>IF($F39=0,0,CRC!W39/$F39)</f>
        <v>0</v>
      </c>
      <c r="Z39" s="70">
        <f>IF($F39=0,0,CRC!X39/$F39)</f>
        <v>0</v>
      </c>
      <c r="AA39" s="70">
        <f>IF($F39=0,0,CRC!Y39/$F39)</f>
        <v>0</v>
      </c>
      <c r="AB39" s="70">
        <f>IF($F39=0,0,CRC!Z39/$F39)</f>
        <v>0</v>
      </c>
      <c r="AC39" s="70">
        <f>IF($F39=0,0,CRC!AA39/$F39)</f>
        <v>0</v>
      </c>
      <c r="AD39" s="55">
        <f t="shared" si="34"/>
        <v>0</v>
      </c>
      <c r="AF39" s="94">
        <f>'DORC build-up'!V39</f>
        <v>0</v>
      </c>
      <c r="AG39" s="64">
        <f t="shared" si="35"/>
        <v>0</v>
      </c>
      <c r="AH39" s="64">
        <f t="shared" si="36"/>
        <v>0</v>
      </c>
      <c r="AI39" s="64">
        <f t="shared" si="37"/>
        <v>0</v>
      </c>
      <c r="AJ39" s="64">
        <f t="shared" si="38"/>
        <v>0</v>
      </c>
      <c r="AK39" s="64">
        <f t="shared" si="39"/>
        <v>0</v>
      </c>
      <c r="AL39" s="64">
        <f t="shared" si="40"/>
        <v>0</v>
      </c>
      <c r="AM39" s="64">
        <f t="shared" si="41"/>
        <v>0</v>
      </c>
      <c r="AN39" s="64">
        <f t="shared" si="42"/>
        <v>0</v>
      </c>
      <c r="AO39" s="64">
        <f t="shared" si="43"/>
        <v>0</v>
      </c>
      <c r="AP39" s="64">
        <f t="shared" si="44"/>
        <v>0</v>
      </c>
      <c r="AQ39" s="64">
        <f t="shared" si="45"/>
        <v>0</v>
      </c>
      <c r="AR39" s="64">
        <f t="shared" si="46"/>
        <v>0</v>
      </c>
      <c r="AS39" s="64">
        <f t="shared" si="47"/>
        <v>0</v>
      </c>
      <c r="AT39" s="64">
        <f t="shared" si="48"/>
        <v>0</v>
      </c>
      <c r="AU39" s="64">
        <f t="shared" si="49"/>
        <v>0</v>
      </c>
      <c r="AV39" s="64">
        <f t="shared" si="50"/>
        <v>0</v>
      </c>
      <c r="AW39" s="64">
        <f t="shared" si="51"/>
        <v>0</v>
      </c>
      <c r="AX39" s="64">
        <f t="shared" si="52"/>
        <v>0</v>
      </c>
      <c r="AY39" s="64">
        <f t="shared" si="53"/>
        <v>0</v>
      </c>
      <c r="AZ39" s="64">
        <f t="shared" si="54"/>
        <v>0</v>
      </c>
      <c r="BA39" s="64">
        <f t="shared" si="55"/>
        <v>0</v>
      </c>
      <c r="BB39" s="55">
        <f t="shared" si="56"/>
        <v>0</v>
      </c>
      <c r="BD39" s="94">
        <f>'DORC build-up'!P39</f>
        <v>0</v>
      </c>
      <c r="BE39" s="64">
        <f t="shared" si="57"/>
        <v>0</v>
      </c>
      <c r="BF39" s="64">
        <f t="shared" si="73"/>
        <v>0</v>
      </c>
      <c r="BG39" s="64">
        <f t="shared" si="74"/>
        <v>0</v>
      </c>
      <c r="BH39" s="64">
        <f t="shared" si="75"/>
        <v>0</v>
      </c>
      <c r="BI39" s="64">
        <f t="shared" si="76"/>
        <v>0</v>
      </c>
      <c r="BJ39" s="64">
        <f t="shared" si="77"/>
        <v>0</v>
      </c>
      <c r="BK39" s="64">
        <f t="shared" si="78"/>
        <v>0</v>
      </c>
      <c r="BL39" s="64">
        <f t="shared" si="79"/>
        <v>0</v>
      </c>
      <c r="BM39" s="64">
        <f t="shared" si="80"/>
        <v>0</v>
      </c>
      <c r="BN39" s="64">
        <f t="shared" si="81"/>
        <v>0</v>
      </c>
      <c r="BO39" s="64">
        <f t="shared" si="82"/>
        <v>0</v>
      </c>
      <c r="BP39" s="64">
        <f t="shared" si="83"/>
        <v>0</v>
      </c>
      <c r="BQ39" s="64">
        <f t="shared" si="84"/>
        <v>0</v>
      </c>
      <c r="BR39" s="64">
        <f t="shared" si="85"/>
        <v>0</v>
      </c>
      <c r="BS39" s="64">
        <f t="shared" si="86"/>
        <v>0</v>
      </c>
      <c r="BT39" s="64">
        <f t="shared" si="87"/>
        <v>0</v>
      </c>
      <c r="BU39" s="64">
        <f t="shared" si="63"/>
        <v>0</v>
      </c>
      <c r="BV39" s="64">
        <f t="shared" si="64"/>
        <v>0</v>
      </c>
      <c r="BW39" s="64">
        <f t="shared" si="65"/>
        <v>0</v>
      </c>
      <c r="BX39" s="64">
        <f t="shared" si="66"/>
        <v>0</v>
      </c>
      <c r="BY39" s="64">
        <f t="shared" si="67"/>
        <v>0</v>
      </c>
      <c r="BZ39" s="55">
        <f t="shared" si="58"/>
        <v>0</v>
      </c>
      <c r="CC39" s="94">
        <f t="shared" si="59"/>
        <v>0</v>
      </c>
      <c r="CD39" s="64">
        <f t="shared" si="60"/>
        <v>0</v>
      </c>
      <c r="CE39" s="64">
        <f t="shared" si="88"/>
        <v>0</v>
      </c>
      <c r="CF39" s="64">
        <f t="shared" si="89"/>
        <v>0</v>
      </c>
      <c r="CG39" s="64">
        <f t="shared" si="90"/>
        <v>0</v>
      </c>
      <c r="CH39" s="64">
        <f t="shared" si="91"/>
        <v>0</v>
      </c>
      <c r="CI39" s="64">
        <f t="shared" si="92"/>
        <v>0</v>
      </c>
      <c r="CJ39" s="64">
        <f t="shared" si="93"/>
        <v>0</v>
      </c>
      <c r="CK39" s="64">
        <f t="shared" si="94"/>
        <v>0</v>
      </c>
      <c r="CL39" s="64">
        <f t="shared" si="95"/>
        <v>0</v>
      </c>
      <c r="CM39" s="64">
        <f t="shared" si="96"/>
        <v>0</v>
      </c>
      <c r="CN39" s="64">
        <f t="shared" si="97"/>
        <v>0</v>
      </c>
      <c r="CO39" s="64">
        <f t="shared" si="98"/>
        <v>0</v>
      </c>
      <c r="CP39" s="64">
        <f t="shared" si="99"/>
        <v>0</v>
      </c>
      <c r="CQ39" s="64">
        <f t="shared" si="100"/>
        <v>0</v>
      </c>
      <c r="CR39" s="64">
        <f t="shared" si="101"/>
        <v>0</v>
      </c>
      <c r="CS39" s="64">
        <f t="shared" si="102"/>
        <v>0</v>
      </c>
      <c r="CT39" s="64">
        <f t="shared" si="68"/>
        <v>0</v>
      </c>
      <c r="CU39" s="64">
        <f t="shared" si="69"/>
        <v>0</v>
      </c>
      <c r="CV39" s="64">
        <f t="shared" si="70"/>
        <v>0</v>
      </c>
      <c r="CW39" s="64">
        <f t="shared" si="71"/>
        <v>0</v>
      </c>
      <c r="CX39" s="64">
        <f t="shared" si="72"/>
        <v>0</v>
      </c>
      <c r="CY39" s="119">
        <f>'DORC build-up'!S39</f>
        <v>0</v>
      </c>
      <c r="CZ39" s="55">
        <f t="shared" si="61"/>
        <v>0</v>
      </c>
      <c r="DB39" s="94">
        <f>'DORC build-up'!T39</f>
        <v>0</v>
      </c>
      <c r="DC39" s="64">
        <f t="shared" si="13"/>
        <v>0</v>
      </c>
      <c r="DD39" s="64">
        <f t="shared" si="14"/>
        <v>0</v>
      </c>
      <c r="DE39" s="64">
        <f t="shared" si="15"/>
        <v>0</v>
      </c>
      <c r="DF39" s="64">
        <f t="shared" si="16"/>
        <v>0</v>
      </c>
      <c r="DG39" s="64">
        <f t="shared" si="17"/>
        <v>0</v>
      </c>
      <c r="DH39" s="64">
        <f t="shared" si="18"/>
        <v>0</v>
      </c>
      <c r="DI39" s="64">
        <f t="shared" si="19"/>
        <v>0</v>
      </c>
      <c r="DJ39" s="64">
        <f t="shared" si="20"/>
        <v>0</v>
      </c>
      <c r="DK39" s="64">
        <f t="shared" si="21"/>
        <v>0</v>
      </c>
      <c r="DL39" s="64">
        <f t="shared" si="22"/>
        <v>0</v>
      </c>
      <c r="DM39" s="64">
        <f t="shared" si="23"/>
        <v>0</v>
      </c>
      <c r="DN39" s="64">
        <f t="shared" si="24"/>
        <v>0</v>
      </c>
      <c r="DO39" s="64">
        <f t="shared" si="25"/>
        <v>0</v>
      </c>
      <c r="DP39" s="64">
        <f t="shared" si="26"/>
        <v>0</v>
      </c>
      <c r="DQ39" s="64">
        <f t="shared" si="27"/>
        <v>0</v>
      </c>
      <c r="DR39" s="64">
        <f t="shared" si="28"/>
        <v>0</v>
      </c>
      <c r="DS39" s="64">
        <f t="shared" si="29"/>
        <v>0</v>
      </c>
      <c r="DT39" s="64">
        <f t="shared" si="30"/>
        <v>0</v>
      </c>
      <c r="DU39" s="64">
        <f t="shared" si="31"/>
        <v>0</v>
      </c>
      <c r="DV39" s="64">
        <f t="shared" si="32"/>
        <v>0</v>
      </c>
      <c r="DW39" s="64">
        <f t="shared" si="33"/>
        <v>0</v>
      </c>
      <c r="DX39" s="55">
        <f t="shared" si="62"/>
        <v>0</v>
      </c>
    </row>
    <row r="40" spans="1:128" ht="13.9" x14ac:dyDescent="0.4">
      <c r="A40" s="58">
        <f>'DORC build-up'!A40</f>
        <v>28</v>
      </c>
      <c r="B40" s="58" t="str">
        <f>'DORC build-up'!B40</f>
        <v>EBL</v>
      </c>
      <c r="C40" s="58">
        <f>'DORC build-up'!C40</f>
        <v>5</v>
      </c>
      <c r="D40" t="str">
        <f>IF('DORC build-up'!E40=0,"",'DORC build-up'!E40)</f>
        <v/>
      </c>
      <c r="E40" t="str">
        <f>IF('DORC build-up'!F40=0,"",'DORC build-up'!F40)</f>
        <v>Hampton to Kambalda</v>
      </c>
      <c r="F40" s="94">
        <f>'DORC build-up'!J40</f>
        <v>105689627.75587812</v>
      </c>
      <c r="G40" s="319">
        <f t="shared" si="9"/>
        <v>0.41205657697757647</v>
      </c>
      <c r="I40" s="70">
        <f>IF($F40=0,0,CRC!G40/$F40)</f>
        <v>0</v>
      </c>
      <c r="J40" s="70">
        <f>IF($F40=0,0,CRC!H40/$F40)</f>
        <v>0</v>
      </c>
      <c r="K40" s="70">
        <f>IF($F40=0,0,CRC!I40/$F40)</f>
        <v>0.24323356527037426</v>
      </c>
      <c r="L40" s="70">
        <f>IF($F40=0,0,CRC!J40/$F40)</f>
        <v>0</v>
      </c>
      <c r="M40" s="70">
        <f>IF($F40=0,0,CRC!K40/$F40)</f>
        <v>0</v>
      </c>
      <c r="N40" s="70">
        <f>IF($F40=0,0,CRC!L40/$F40)</f>
        <v>0</v>
      </c>
      <c r="O40" s="70">
        <f>IF($F40=0,0,CRC!M40/$F40)</f>
        <v>4.6615950622231096E-3</v>
      </c>
      <c r="P40" s="70">
        <f>IF($F40=0,0,CRC!N40/$F40)</f>
        <v>0.50283127143844109</v>
      </c>
      <c r="Q40" s="70">
        <f>IF($F40=0,0,CRC!O40/$F40)</f>
        <v>0.15286070651728606</v>
      </c>
      <c r="R40" s="70">
        <f>IF($F40=0,0,CRC!P40/$F40)</f>
        <v>2.4902022979413161E-2</v>
      </c>
      <c r="S40" s="70">
        <f>IF($F40=0,0,CRC!Q40/$F40)</f>
        <v>2.4476739628370228E-2</v>
      </c>
      <c r="T40" s="70">
        <f>IF($F40=0,0,CRC!R40/$F40)</f>
        <v>0</v>
      </c>
      <c r="U40" s="70">
        <f>IF($F40=0,0,CRC!S40/$F40)</f>
        <v>1.2061877893637328E-2</v>
      </c>
      <c r="V40" s="70">
        <f>IF($F40=0,0,CRC!T40/$F40)</f>
        <v>1.4327354154137332E-3</v>
      </c>
      <c r="W40" s="70">
        <f>IF($F40=0,0,CRC!U40/$F40)</f>
        <v>2.9181962645896762E-3</v>
      </c>
      <c r="X40" s="70">
        <f>IF($F40=0,0,CRC!V40/$F40)</f>
        <v>8.3648915306601661E-3</v>
      </c>
      <c r="Y40" s="70">
        <f>IF($F40=0,0,CRC!W40/$F40)</f>
        <v>1.2335751265249708E-2</v>
      </c>
      <c r="Z40" s="70">
        <f>IF($F40=0,0,CRC!X40/$F40)</f>
        <v>0</v>
      </c>
      <c r="AA40" s="70">
        <f>IF($F40=0,0,CRC!Y40/$F40)</f>
        <v>5.265782775516121E-3</v>
      </c>
      <c r="AB40" s="70">
        <f>IF($F40=0,0,CRC!Z40/$F40)</f>
        <v>3.4695778423214803E-4</v>
      </c>
      <c r="AC40" s="70">
        <f>IF($F40=0,0,CRC!AA40/$F40)</f>
        <v>4.3079061745931605E-3</v>
      </c>
      <c r="AD40" s="55">
        <f t="shared" si="34"/>
        <v>0</v>
      </c>
      <c r="AF40" s="94">
        <f>'DORC build-up'!V40</f>
        <v>78386967.277132392</v>
      </c>
      <c r="AG40" s="64">
        <f t="shared" si="35"/>
        <v>0</v>
      </c>
      <c r="AH40" s="64">
        <f t="shared" si="36"/>
        <v>0</v>
      </c>
      <c r="AI40" s="64">
        <f t="shared" si="37"/>
        <v>19066341.521549072</v>
      </c>
      <c r="AJ40" s="64">
        <f t="shared" si="38"/>
        <v>0</v>
      </c>
      <c r="AK40" s="64">
        <f t="shared" si="39"/>
        <v>0</v>
      </c>
      <c r="AL40" s="64">
        <f t="shared" si="40"/>
        <v>0</v>
      </c>
      <c r="AM40" s="64">
        <f t="shared" si="41"/>
        <v>365408.29960172484</v>
      </c>
      <c r="AN40" s="64">
        <f t="shared" si="42"/>
        <v>39415418.420163959</v>
      </c>
      <c r="AO40" s="64">
        <f t="shared" si="43"/>
        <v>11982287.199729841</v>
      </c>
      <c r="AP40" s="64">
        <f t="shared" si="44"/>
        <v>1951994.0604216582</v>
      </c>
      <c r="AQ40" s="64">
        <f t="shared" si="45"/>
        <v>1918657.3882999467</v>
      </c>
      <c r="AR40" s="64">
        <f t="shared" si="46"/>
        <v>0</v>
      </c>
      <c r="AS40" s="64">
        <f t="shared" si="47"/>
        <v>945494.02774931584</v>
      </c>
      <c r="AT40" s="64">
        <f t="shared" si="48"/>
        <v>112307.78412482499</v>
      </c>
      <c r="AU40" s="64">
        <f t="shared" si="49"/>
        <v>228748.55510064092</v>
      </c>
      <c r="AV40" s="64">
        <f t="shared" si="50"/>
        <v>655698.47869062028</v>
      </c>
      <c r="AW40" s="64">
        <f t="shared" si="51"/>
        <v>966962.13076797337</v>
      </c>
      <c r="AX40" s="64">
        <f t="shared" si="52"/>
        <v>0</v>
      </c>
      <c r="AY40" s="64">
        <f t="shared" si="53"/>
        <v>412768.74211286957</v>
      </c>
      <c r="AZ40" s="64">
        <f t="shared" si="54"/>
        <v>27196.96847915175</v>
      </c>
      <c r="BA40" s="64">
        <f t="shared" si="55"/>
        <v>337683.70034079067</v>
      </c>
      <c r="BB40" s="55">
        <f t="shared" si="56"/>
        <v>0</v>
      </c>
      <c r="BD40" s="94">
        <f>'DORC build-up'!P40</f>
        <v>133323997.18695858</v>
      </c>
      <c r="BE40" s="64">
        <f t="shared" si="57"/>
        <v>0</v>
      </c>
      <c r="BF40" s="64">
        <f t="shared" si="73"/>
        <v>0</v>
      </c>
      <c r="BG40" s="64">
        <f t="shared" si="74"/>
        <v>32428871.171881285</v>
      </c>
      <c r="BH40" s="64">
        <f t="shared" si="75"/>
        <v>0</v>
      </c>
      <c r="BI40" s="64">
        <f t="shared" si="76"/>
        <v>0</v>
      </c>
      <c r="BJ40" s="64">
        <f t="shared" si="77"/>
        <v>0</v>
      </c>
      <c r="BK40" s="64">
        <f t="shared" si="78"/>
        <v>621502.48696257384</v>
      </c>
      <c r="BL40" s="64">
        <f t="shared" si="79"/>
        <v>67039475.018773526</v>
      </c>
      <c r="BM40" s="64">
        <f t="shared" si="80"/>
        <v>20380000.405707147</v>
      </c>
      <c r="BN40" s="64">
        <f t="shared" si="81"/>
        <v>3320037.241656858</v>
      </c>
      <c r="BO40" s="64">
        <f t="shared" si="82"/>
        <v>3263336.7653587498</v>
      </c>
      <c r="BP40" s="64">
        <f t="shared" si="83"/>
        <v>0</v>
      </c>
      <c r="BQ40" s="64">
        <f t="shared" si="84"/>
        <v>1608137.774360741</v>
      </c>
      <c r="BR40" s="64">
        <f t="shared" si="85"/>
        <v>191018.01249427651</v>
      </c>
      <c r="BS40" s="64">
        <f t="shared" si="86"/>
        <v>389065.59057114704</v>
      </c>
      <c r="BT40" s="64">
        <f t="shared" si="87"/>
        <v>1115240.7749029496</v>
      </c>
      <c r="BU40" s="64">
        <f t="shared" si="63"/>
        <v>1644651.6669871728</v>
      </c>
      <c r="BV40" s="64">
        <f t="shared" si="64"/>
        <v>0</v>
      </c>
      <c r="BW40" s="64">
        <f t="shared" si="65"/>
        <v>702055.20795004629</v>
      </c>
      <c r="BX40" s="64">
        <f t="shared" si="66"/>
        <v>46257.798648960284</v>
      </c>
      <c r="BY40" s="64">
        <f t="shared" si="67"/>
        <v>574347.27070314006</v>
      </c>
      <c r="BZ40" s="55">
        <f t="shared" si="58"/>
        <v>0</v>
      </c>
      <c r="CC40" s="94">
        <f t="shared" si="59"/>
        <v>133323997.18695858</v>
      </c>
      <c r="CD40" s="64">
        <f t="shared" si="60"/>
        <v>0</v>
      </c>
      <c r="CE40" s="64">
        <f t="shared" si="88"/>
        <v>0</v>
      </c>
      <c r="CF40" s="64">
        <f t="shared" si="89"/>
        <v>0</v>
      </c>
      <c r="CG40" s="64">
        <f t="shared" si="90"/>
        <v>0</v>
      </c>
      <c r="CH40" s="64">
        <f t="shared" si="91"/>
        <v>0</v>
      </c>
      <c r="CI40" s="64">
        <f t="shared" si="92"/>
        <v>0</v>
      </c>
      <c r="CJ40" s="64">
        <f t="shared" si="93"/>
        <v>540531.15129175363</v>
      </c>
      <c r="CK40" s="64">
        <f t="shared" si="94"/>
        <v>31541409.96520105</v>
      </c>
      <c r="CL40" s="64">
        <f t="shared" si="95"/>
        <v>15137368.068028474</v>
      </c>
      <c r="CM40" s="64">
        <f t="shared" si="96"/>
        <v>2304633.3152722903</v>
      </c>
      <c r="CN40" s="64">
        <f t="shared" si="97"/>
        <v>1421570.797958394</v>
      </c>
      <c r="CO40" s="64">
        <f t="shared" si="98"/>
        <v>0</v>
      </c>
      <c r="CP40" s="64">
        <f t="shared" si="99"/>
        <v>1059159.504318001</v>
      </c>
      <c r="CQ40" s="64">
        <f t="shared" si="100"/>
        <v>48391.229831883436</v>
      </c>
      <c r="CR40" s="64">
        <f t="shared" si="101"/>
        <v>256248.2671737099</v>
      </c>
      <c r="CS40" s="64">
        <f t="shared" si="102"/>
        <v>734525.29078920686</v>
      </c>
      <c r="CT40" s="64">
        <f t="shared" si="68"/>
        <v>1134809.6502211539</v>
      </c>
      <c r="CU40" s="64">
        <f t="shared" si="69"/>
        <v>0</v>
      </c>
      <c r="CV40" s="64">
        <f t="shared" si="70"/>
        <v>511202.13940990507</v>
      </c>
      <c r="CW40" s="64">
        <f t="shared" si="71"/>
        <v>29278.507490847362</v>
      </c>
      <c r="CX40" s="64">
        <f t="shared" si="72"/>
        <v>217902.02283952222</v>
      </c>
      <c r="CY40" s="119">
        <f>'DORC build-up'!S40</f>
        <v>54937029.909826189</v>
      </c>
      <c r="CZ40" s="55">
        <f t="shared" si="61"/>
        <v>0</v>
      </c>
      <c r="DB40" s="94">
        <f>'DORC build-up'!T40</f>
        <v>0</v>
      </c>
      <c r="DC40" s="64">
        <f t="shared" si="13"/>
        <v>0</v>
      </c>
      <c r="DD40" s="64">
        <f t="shared" si="14"/>
        <v>0</v>
      </c>
      <c r="DE40" s="64">
        <f t="shared" si="15"/>
        <v>0</v>
      </c>
      <c r="DF40" s="64">
        <f t="shared" si="16"/>
        <v>0</v>
      </c>
      <c r="DG40" s="64">
        <f t="shared" si="17"/>
        <v>0</v>
      </c>
      <c r="DH40" s="64">
        <f t="shared" si="18"/>
        <v>0</v>
      </c>
      <c r="DI40" s="64">
        <f t="shared" si="19"/>
        <v>0</v>
      </c>
      <c r="DJ40" s="64">
        <f t="shared" si="20"/>
        <v>0</v>
      </c>
      <c r="DK40" s="64">
        <f t="shared" si="21"/>
        <v>0</v>
      </c>
      <c r="DL40" s="64">
        <f t="shared" si="22"/>
        <v>0</v>
      </c>
      <c r="DM40" s="64">
        <f t="shared" si="23"/>
        <v>0</v>
      </c>
      <c r="DN40" s="64">
        <f t="shared" si="24"/>
        <v>0</v>
      </c>
      <c r="DO40" s="64">
        <f t="shared" si="25"/>
        <v>0</v>
      </c>
      <c r="DP40" s="64">
        <f t="shared" si="26"/>
        <v>0</v>
      </c>
      <c r="DQ40" s="64">
        <f t="shared" si="27"/>
        <v>0</v>
      </c>
      <c r="DR40" s="64">
        <f t="shared" si="28"/>
        <v>0</v>
      </c>
      <c r="DS40" s="64">
        <f t="shared" si="29"/>
        <v>0</v>
      </c>
      <c r="DT40" s="64">
        <f t="shared" si="30"/>
        <v>0</v>
      </c>
      <c r="DU40" s="64">
        <f t="shared" si="31"/>
        <v>0</v>
      </c>
      <c r="DV40" s="64">
        <f t="shared" si="32"/>
        <v>0</v>
      </c>
      <c r="DW40" s="64">
        <f t="shared" si="33"/>
        <v>0</v>
      </c>
      <c r="DX40" s="55">
        <f t="shared" si="62"/>
        <v>0</v>
      </c>
    </row>
    <row r="41" spans="1:128" ht="13.9" x14ac:dyDescent="0.4">
      <c r="A41" s="58">
        <f>'DORC build-up'!A41</f>
        <v>29</v>
      </c>
      <c r="B41" s="58" t="str">
        <f>'DORC build-up'!B41</f>
        <v>EBL</v>
      </c>
      <c r="C41" s="58">
        <f>'DORC build-up'!C41</f>
        <v>5</v>
      </c>
      <c r="D41" t="str">
        <f>IF('DORC build-up'!E41=0,"",'DORC build-up'!E41)</f>
        <v/>
      </c>
      <c r="E41" t="str">
        <f>IF('DORC build-up'!F41=0,"",'DORC build-up'!F41)</f>
        <v>Kambalda to Salmon Gums</v>
      </c>
      <c r="F41" s="94">
        <f>'DORC build-up'!J41</f>
        <v>743308231.09689796</v>
      </c>
      <c r="G41" s="319">
        <f t="shared" si="9"/>
        <v>0.4554940318454046</v>
      </c>
      <c r="I41" s="70">
        <f>IF($F41=0,0,CRC!G41/$F41)</f>
        <v>0</v>
      </c>
      <c r="J41" s="70">
        <f>IF($F41=0,0,CRC!H41/$F41)</f>
        <v>0</v>
      </c>
      <c r="K41" s="70">
        <f>IF($F41=0,0,CRC!I41/$F41)</f>
        <v>0.20601985514313079</v>
      </c>
      <c r="L41" s="70">
        <f>IF($F41=0,0,CRC!J41/$F41)</f>
        <v>0</v>
      </c>
      <c r="M41" s="70">
        <f>IF($F41=0,0,CRC!K41/$F41)</f>
        <v>0</v>
      </c>
      <c r="N41" s="70">
        <f>IF($F41=0,0,CRC!L41/$F41)</f>
        <v>0</v>
      </c>
      <c r="O41" s="70">
        <f>IF($F41=0,0,CRC!M41/$F41)</f>
        <v>4.5157976243178789E-3</v>
      </c>
      <c r="P41" s="70">
        <f>IF($F41=0,0,CRC!N41/$F41)</f>
        <v>0.42590020661018341</v>
      </c>
      <c r="Q41" s="70">
        <f>IF($F41=0,0,CRC!O41/$F41)</f>
        <v>0.12947366280949577</v>
      </c>
      <c r="R41" s="70">
        <f>IF($F41=0,0,CRC!P41/$F41)</f>
        <v>0.17011892668287407</v>
      </c>
      <c r="S41" s="70">
        <f>IF($F41=0,0,CRC!Q41/$F41)</f>
        <v>1.6531436907225822E-2</v>
      </c>
      <c r="T41" s="70">
        <f>IF($F41=0,0,CRC!R41/$F41)</f>
        <v>0</v>
      </c>
      <c r="U41" s="70">
        <f>IF($F41=0,0,CRC!S41/$F41)</f>
        <v>1.4994768411957805E-2</v>
      </c>
      <c r="V41" s="70">
        <f>IF($F41=0,0,CRC!T41/$F41)</f>
        <v>1.7811103659963025E-3</v>
      </c>
      <c r="W41" s="70">
        <f>IF($F41=0,0,CRC!U41/$F41)</f>
        <v>3.042841631703101E-3</v>
      </c>
      <c r="X41" s="70">
        <f>IF($F41=0,0,CRC!V41/$F41)</f>
        <v>7.0850983889455422E-3</v>
      </c>
      <c r="Y41" s="70">
        <f>IF($F41=0,0,CRC!W41/$F41)</f>
        <v>1.0448433323433178E-2</v>
      </c>
      <c r="Z41" s="70">
        <f>IF($F41=0,0,CRC!X41/$F41)</f>
        <v>1.4232902439342636E-3</v>
      </c>
      <c r="AA41" s="70">
        <f>IF($F41=0,0,CRC!Y41/$F41)</f>
        <v>4.4601402089432737E-3</v>
      </c>
      <c r="AB41" s="70">
        <f>IF($F41=0,0,CRC!Z41/$F41)</f>
        <v>3.4533301623568047E-4</v>
      </c>
      <c r="AC41" s="70">
        <f>IF($F41=0,0,CRC!AA41/$F41)</f>
        <v>3.8590986316227958E-3</v>
      </c>
      <c r="AD41" s="55">
        <f t="shared" si="34"/>
        <v>0</v>
      </c>
      <c r="AF41" s="94">
        <f>'DORC build-up'!V41</f>
        <v>516686214.35046387</v>
      </c>
      <c r="AG41" s="64">
        <f t="shared" si="35"/>
        <v>0</v>
      </c>
      <c r="AH41" s="64">
        <f t="shared" si="36"/>
        <v>0</v>
      </c>
      <c r="AI41" s="64">
        <f t="shared" si="37"/>
        <v>106447619.03493519</v>
      </c>
      <c r="AJ41" s="64">
        <f t="shared" si="38"/>
        <v>0</v>
      </c>
      <c r="AK41" s="64">
        <f t="shared" si="39"/>
        <v>0</v>
      </c>
      <c r="AL41" s="64">
        <f t="shared" si="40"/>
        <v>0</v>
      </c>
      <c r="AM41" s="64">
        <f t="shared" si="41"/>
        <v>2333250.3792816233</v>
      </c>
      <c r="AN41" s="64">
        <f t="shared" si="42"/>
        <v>220056765.44449607</v>
      </c>
      <c r="AO41" s="64">
        <f t="shared" si="43"/>
        <v>66897256.695126809</v>
      </c>
      <c r="AP41" s="64">
        <f t="shared" si="44"/>
        <v>87898104.21713832</v>
      </c>
      <c r="AQ41" s="64">
        <f t="shared" si="45"/>
        <v>8541565.5533680506</v>
      </c>
      <c r="AR41" s="64">
        <f t="shared" si="46"/>
        <v>0</v>
      </c>
      <c r="AS41" s="64">
        <f t="shared" si="47"/>
        <v>7747590.1258363947</v>
      </c>
      <c r="AT41" s="64">
        <f t="shared" si="48"/>
        <v>920275.1723469987</v>
      </c>
      <c r="AU41" s="64">
        <f t="shared" si="49"/>
        <v>1572194.3235526637</v>
      </c>
      <c r="AV41" s="64">
        <f t="shared" si="50"/>
        <v>3660772.6648848425</v>
      </c>
      <c r="AW41" s="64">
        <f t="shared" si="51"/>
        <v>5398561.4597779242</v>
      </c>
      <c r="AX41" s="64">
        <f t="shared" si="52"/>
        <v>735394.44806034293</v>
      </c>
      <c r="AY41" s="64">
        <f t="shared" si="53"/>
        <v>2304492.9600311872</v>
      </c>
      <c r="AZ41" s="64">
        <f t="shared" si="54"/>
        <v>178428.80884904103</v>
      </c>
      <c r="BA41" s="64">
        <f t="shared" si="55"/>
        <v>1993943.0627782377</v>
      </c>
      <c r="BB41" s="55">
        <f t="shared" si="56"/>
        <v>0</v>
      </c>
      <c r="BD41" s="94">
        <f>'DORC build-up'!P41</f>
        <v>948908266.5183332</v>
      </c>
      <c r="BE41" s="64">
        <f t="shared" si="57"/>
        <v>0</v>
      </c>
      <c r="BF41" s="64">
        <f t="shared" si="73"/>
        <v>0</v>
      </c>
      <c r="BG41" s="64">
        <f t="shared" si="74"/>
        <v>195493943.61222634</v>
      </c>
      <c r="BH41" s="64">
        <f t="shared" si="75"/>
        <v>0</v>
      </c>
      <c r="BI41" s="64">
        <f t="shared" si="76"/>
        <v>0</v>
      </c>
      <c r="BJ41" s="64">
        <f t="shared" si="77"/>
        <v>0</v>
      </c>
      <c r="BK41" s="64">
        <f t="shared" si="78"/>
        <v>4285077.695639086</v>
      </c>
      <c r="BL41" s="64">
        <f t="shared" si="79"/>
        <v>404140226.76426911</v>
      </c>
      <c r="BM41" s="64">
        <f t="shared" si="80"/>
        <v>122858628.93633781</v>
      </c>
      <c r="BN41" s="64">
        <f t="shared" si="81"/>
        <v>161427255.82060546</v>
      </c>
      <c r="BO41" s="64">
        <f t="shared" si="82"/>
        <v>15686817.13869285</v>
      </c>
      <c r="BP41" s="64">
        <f t="shared" si="83"/>
        <v>0</v>
      </c>
      <c r="BQ41" s="64">
        <f t="shared" si="84"/>
        <v>14228659.70063474</v>
      </c>
      <c r="BR41" s="64">
        <f t="shared" si="85"/>
        <v>1690110.3498753854</v>
      </c>
      <c r="BS41" s="64">
        <f t="shared" si="86"/>
        <v>2887377.578029206</v>
      </c>
      <c r="BT41" s="64">
        <f t="shared" si="87"/>
        <v>6723108.4303661501</v>
      </c>
      <c r="BU41" s="64">
        <f t="shared" si="63"/>
        <v>9914604.7527713645</v>
      </c>
      <c r="BV41" s="64">
        <f t="shared" si="64"/>
        <v>1350571.8781241176</v>
      </c>
      <c r="BW41" s="64">
        <f t="shared" si="65"/>
        <v>4232263.9140970781</v>
      </c>
      <c r="BX41" s="64">
        <f t="shared" si="66"/>
        <v>327689.35380774696</v>
      </c>
      <c r="BY41" s="64">
        <f t="shared" si="67"/>
        <v>3661930.5928564589</v>
      </c>
      <c r="BZ41" s="55">
        <f t="shared" si="58"/>
        <v>0</v>
      </c>
      <c r="CC41" s="94">
        <f t="shared" si="59"/>
        <v>948908266.5183332</v>
      </c>
      <c r="CD41" s="64">
        <f t="shared" si="60"/>
        <v>0</v>
      </c>
      <c r="CE41" s="64">
        <f t="shared" si="88"/>
        <v>0</v>
      </c>
      <c r="CF41" s="64">
        <f t="shared" si="89"/>
        <v>0</v>
      </c>
      <c r="CG41" s="64">
        <f t="shared" si="90"/>
        <v>0</v>
      </c>
      <c r="CH41" s="64">
        <f t="shared" si="91"/>
        <v>0</v>
      </c>
      <c r="CI41" s="64">
        <f t="shared" si="92"/>
        <v>0</v>
      </c>
      <c r="CJ41" s="64">
        <f t="shared" si="93"/>
        <v>3726804.0414742376</v>
      </c>
      <c r="CK41" s="64">
        <f t="shared" si="94"/>
        <v>190143979.68109769</v>
      </c>
      <c r="CL41" s="64">
        <f t="shared" si="95"/>
        <v>91253986.728178829</v>
      </c>
      <c r="CM41" s="64">
        <f t="shared" si="96"/>
        <v>112056162.22891793</v>
      </c>
      <c r="CN41" s="64">
        <f t="shared" si="97"/>
        <v>6833472.2281803796</v>
      </c>
      <c r="CO41" s="64">
        <f t="shared" si="98"/>
        <v>0</v>
      </c>
      <c r="CP41" s="64">
        <f t="shared" si="99"/>
        <v>9371348.8955413196</v>
      </c>
      <c r="CQ41" s="64">
        <f t="shared" si="100"/>
        <v>428161.28863509814</v>
      </c>
      <c r="CR41" s="64">
        <f t="shared" si="101"/>
        <v>1901698.631225799</v>
      </c>
      <c r="CS41" s="64">
        <f t="shared" si="102"/>
        <v>4428006.2977896454</v>
      </c>
      <c r="CT41" s="64">
        <f t="shared" si="68"/>
        <v>6841077.2794122696</v>
      </c>
      <c r="CU41" s="64">
        <f t="shared" si="69"/>
        <v>558917.18593165965</v>
      </c>
      <c r="CV41" s="64">
        <f t="shared" si="70"/>
        <v>3081726.8256597118</v>
      </c>
      <c r="CW41" s="64">
        <f t="shared" si="71"/>
        <v>207408.38259381149</v>
      </c>
      <c r="CX41" s="64">
        <f t="shared" si="72"/>
        <v>1389302.4732310106</v>
      </c>
      <c r="CY41" s="119">
        <f>'DORC build-up'!S41</f>
        <v>432222052.16786933</v>
      </c>
      <c r="CZ41" s="55">
        <f t="shared" si="61"/>
        <v>0</v>
      </c>
      <c r="DB41" s="94">
        <f>'DORC build-up'!T41</f>
        <v>0</v>
      </c>
      <c r="DC41" s="64">
        <f t="shared" si="13"/>
        <v>0</v>
      </c>
      <c r="DD41" s="64">
        <f t="shared" si="14"/>
        <v>0</v>
      </c>
      <c r="DE41" s="64">
        <f t="shared" si="15"/>
        <v>0</v>
      </c>
      <c r="DF41" s="64">
        <f t="shared" si="16"/>
        <v>0</v>
      </c>
      <c r="DG41" s="64">
        <f t="shared" si="17"/>
        <v>0</v>
      </c>
      <c r="DH41" s="64">
        <f t="shared" si="18"/>
        <v>0</v>
      </c>
      <c r="DI41" s="64">
        <f t="shared" si="19"/>
        <v>0</v>
      </c>
      <c r="DJ41" s="64">
        <f t="shared" si="20"/>
        <v>0</v>
      </c>
      <c r="DK41" s="64">
        <f t="shared" si="21"/>
        <v>0</v>
      </c>
      <c r="DL41" s="64">
        <f t="shared" si="22"/>
        <v>0</v>
      </c>
      <c r="DM41" s="64">
        <f t="shared" si="23"/>
        <v>0</v>
      </c>
      <c r="DN41" s="64">
        <f t="shared" si="24"/>
        <v>0</v>
      </c>
      <c r="DO41" s="64">
        <f t="shared" si="25"/>
        <v>0</v>
      </c>
      <c r="DP41" s="64">
        <f t="shared" si="26"/>
        <v>0</v>
      </c>
      <c r="DQ41" s="64">
        <f t="shared" si="27"/>
        <v>0</v>
      </c>
      <c r="DR41" s="64">
        <f t="shared" si="28"/>
        <v>0</v>
      </c>
      <c r="DS41" s="64">
        <f t="shared" si="29"/>
        <v>0</v>
      </c>
      <c r="DT41" s="64">
        <f t="shared" si="30"/>
        <v>0</v>
      </c>
      <c r="DU41" s="64">
        <f t="shared" si="31"/>
        <v>0</v>
      </c>
      <c r="DV41" s="64">
        <f t="shared" si="32"/>
        <v>0</v>
      </c>
      <c r="DW41" s="64">
        <f t="shared" si="33"/>
        <v>0</v>
      </c>
      <c r="DX41" s="55">
        <f t="shared" si="62"/>
        <v>0</v>
      </c>
    </row>
    <row r="42" spans="1:128" ht="13.9" x14ac:dyDescent="0.4">
      <c r="A42" s="58">
        <f>'DORC build-up'!A42</f>
        <v>30</v>
      </c>
      <c r="B42" s="58" t="str">
        <f>'DORC build-up'!B42</f>
        <v>EBL</v>
      </c>
      <c r="C42" s="58">
        <f>'DORC build-up'!C42</f>
        <v>5</v>
      </c>
      <c r="D42" t="str">
        <f>IF('DORC build-up'!E42=0,"",'DORC build-up'!E42)</f>
        <v/>
      </c>
      <c r="E42" t="str">
        <f>IF('DORC build-up'!F42=0,"",'DORC build-up'!F42)</f>
        <v>Salmon Gums to Esperance</v>
      </c>
      <c r="F42" s="94">
        <f>'DORC build-up'!J42</f>
        <v>349285091.81051737</v>
      </c>
      <c r="G42" s="319">
        <f t="shared" si="9"/>
        <v>0.4584624410013578</v>
      </c>
      <c r="I42" s="70">
        <f>IF($F42=0,0,CRC!G42/$F42)</f>
        <v>0</v>
      </c>
      <c r="J42" s="70">
        <f>IF($F42=0,0,CRC!H42/$F42)</f>
        <v>0</v>
      </c>
      <c r="K42" s="70">
        <f>IF($F42=0,0,CRC!I42/$F42)</f>
        <v>0.20248257503719122</v>
      </c>
      <c r="L42" s="70">
        <f>IF($F42=0,0,CRC!J42/$F42)</f>
        <v>0</v>
      </c>
      <c r="M42" s="70">
        <f>IF($F42=0,0,CRC!K42/$F42)</f>
        <v>1.4589639315545091E-3</v>
      </c>
      <c r="N42" s="70">
        <f>IF($F42=0,0,CRC!L42/$F42)</f>
        <v>0</v>
      </c>
      <c r="O42" s="70">
        <f>IF($F42=0,0,CRC!M42/$F42)</f>
        <v>4.6844257888757268E-3</v>
      </c>
      <c r="P42" s="70">
        <f>IF($F42=0,0,CRC!N42/$F42)</f>
        <v>0.41858766711290485</v>
      </c>
      <c r="Q42" s="70">
        <f>IF($F42=0,0,CRC!O42/$F42)</f>
        <v>0.12725065080232309</v>
      </c>
      <c r="R42" s="70">
        <f>IF($F42=0,0,CRC!P42/$F42)</f>
        <v>0.16772113820429027</v>
      </c>
      <c r="S42" s="70">
        <f>IF($F42=0,0,CRC!Q42/$F42)</f>
        <v>2.0367540132114472E-2</v>
      </c>
      <c r="T42" s="70">
        <f>IF($F42=0,0,CRC!R42/$F42)</f>
        <v>0</v>
      </c>
      <c r="U42" s="70">
        <f>IF($F42=0,0,CRC!S42/$F42)</f>
        <v>2.5742283278838752E-2</v>
      </c>
      <c r="V42" s="70">
        <f>IF($F42=0,0,CRC!T42/$F42)</f>
        <v>3.0577229559470443E-3</v>
      </c>
      <c r="W42" s="70">
        <f>IF($F42=0,0,CRC!U42/$F42)</f>
        <v>4.7093996150726816E-3</v>
      </c>
      <c r="X42" s="70">
        <f>IF($F42=0,0,CRC!V42/$F42)</f>
        <v>6.963450028585178E-3</v>
      </c>
      <c r="Y42" s="70">
        <f>IF($F42=0,0,CRC!W42/$F42)</f>
        <v>1.026903782144363E-2</v>
      </c>
      <c r="Z42" s="70">
        <f>IF($F42=0,0,CRC!X42/$F42)</f>
        <v>8.6974864740055184E-4</v>
      </c>
      <c r="AA42" s="70">
        <f>IF($F42=0,0,CRC!Y42/$F42)</f>
        <v>4.3835613509500227E-3</v>
      </c>
      <c r="AB42" s="70">
        <f>IF($F42=0,0,CRC!Z42/$F42)</f>
        <v>2.5496457056292383E-4</v>
      </c>
      <c r="AC42" s="70">
        <f>IF($F42=0,0,CRC!AA42/$F42)</f>
        <v>1.1968707219453449E-3</v>
      </c>
      <c r="AD42" s="55">
        <f t="shared" si="34"/>
        <v>0</v>
      </c>
      <c r="AF42" s="94">
        <f>'DORC build-up'!V42</f>
        <v>241765644.78638753</v>
      </c>
      <c r="AG42" s="64">
        <f t="shared" si="35"/>
        <v>0</v>
      </c>
      <c r="AH42" s="64">
        <f t="shared" si="36"/>
        <v>0</v>
      </c>
      <c r="AI42" s="64">
        <f t="shared" si="37"/>
        <v>48953330.311874636</v>
      </c>
      <c r="AJ42" s="64">
        <f t="shared" si="38"/>
        <v>0</v>
      </c>
      <c r="AK42" s="64">
        <f t="shared" si="39"/>
        <v>352727.35563235887</v>
      </c>
      <c r="AL42" s="64">
        <f t="shared" si="40"/>
        <v>0</v>
      </c>
      <c r="AM42" s="64">
        <f t="shared" si="41"/>
        <v>1132533.2213015221</v>
      </c>
      <c r="AN42" s="64">
        <f t="shared" si="42"/>
        <v>101200117.23918119</v>
      </c>
      <c r="AO42" s="64">
        <f t="shared" si="43"/>
        <v>30764835.640711084</v>
      </c>
      <c r="AP42" s="64">
        <f t="shared" si="44"/>
        <v>40549209.122267053</v>
      </c>
      <c r="AQ42" s="64">
        <f t="shared" si="45"/>
        <v>4924171.4727532798</v>
      </c>
      <c r="AR42" s="64">
        <f t="shared" si="46"/>
        <v>0</v>
      </c>
      <c r="AS42" s="64">
        <f t="shared" si="47"/>
        <v>6223599.7151822932</v>
      </c>
      <c r="AT42" s="64">
        <f t="shared" si="48"/>
        <v>739252.36202267604</v>
      </c>
      <c r="AU42" s="64">
        <f t="shared" si="49"/>
        <v>1138571.0344948121</v>
      </c>
      <c r="AV42" s="64">
        <f t="shared" si="50"/>
        <v>1683522.9860986844</v>
      </c>
      <c r="AW42" s="64">
        <f t="shared" si="51"/>
        <v>2482700.5502371197</v>
      </c>
      <c r="AX42" s="64">
        <f t="shared" si="52"/>
        <v>210275.34254088285</v>
      </c>
      <c r="AY42" s="64">
        <f t="shared" si="53"/>
        <v>1059794.5364731203</v>
      </c>
      <c r="AZ42" s="64">
        <f t="shared" si="54"/>
        <v>61641.673799829681</v>
      </c>
      <c r="BA42" s="64">
        <f t="shared" si="55"/>
        <v>289362.22181706544</v>
      </c>
      <c r="BB42" s="55">
        <f t="shared" si="56"/>
        <v>0</v>
      </c>
      <c r="BD42" s="94">
        <f>'DORC build-up'!P42</f>
        <v>446442985.84466922</v>
      </c>
      <c r="BE42" s="64">
        <f t="shared" si="57"/>
        <v>0</v>
      </c>
      <c r="BF42" s="64">
        <f t="shared" si="73"/>
        <v>0</v>
      </c>
      <c r="BG42" s="64">
        <f t="shared" si="74"/>
        <v>90396925.381120935</v>
      </c>
      <c r="BH42" s="64">
        <f t="shared" si="75"/>
        <v>0</v>
      </c>
      <c r="BI42" s="64">
        <f t="shared" si="76"/>
        <v>651344.21384287265</v>
      </c>
      <c r="BJ42" s="64">
        <f t="shared" si="77"/>
        <v>0</v>
      </c>
      <c r="BK42" s="64">
        <f t="shared" si="78"/>
        <v>2091329.0361534494</v>
      </c>
      <c r="BL42" s="64">
        <f t="shared" si="79"/>
        <v>186875527.9436397</v>
      </c>
      <c r="BM42" s="64">
        <f t="shared" si="80"/>
        <v>56810160.494866475</v>
      </c>
      <c r="BN42" s="64">
        <f t="shared" si="81"/>
        <v>74877925.729189768</v>
      </c>
      <c r="BO42" s="64">
        <f t="shared" si="82"/>
        <v>9092945.4308923129</v>
      </c>
      <c r="BP42" s="64">
        <f t="shared" si="83"/>
        <v>0</v>
      </c>
      <c r="BQ42" s="64">
        <f t="shared" si="84"/>
        <v>11492461.809464075</v>
      </c>
      <c r="BR42" s="64">
        <f t="shared" si="85"/>
        <v>1365098.9663387865</v>
      </c>
      <c r="BS42" s="64">
        <f t="shared" si="86"/>
        <v>2102478.4256887836</v>
      </c>
      <c r="BT42" s="64">
        <f t="shared" si="87"/>
        <v>3108783.4225417143</v>
      </c>
      <c r="BU42" s="64">
        <f t="shared" si="63"/>
        <v>4584539.9067571312</v>
      </c>
      <c r="BV42" s="64">
        <f t="shared" si="64"/>
        <v>388293.18307986477</v>
      </c>
      <c r="BW42" s="64">
        <f t="shared" si="65"/>
        <v>1957010.2181514201</v>
      </c>
      <c r="BX42" s="64">
        <f t="shared" si="66"/>
        <v>113827.14416671557</v>
      </c>
      <c r="BY42" s="64">
        <f t="shared" si="67"/>
        <v>534334.53877534461</v>
      </c>
      <c r="BZ42" s="55">
        <f t="shared" si="58"/>
        <v>0</v>
      </c>
      <c r="CC42" s="94">
        <f t="shared" si="59"/>
        <v>446442985.84466922</v>
      </c>
      <c r="CD42" s="64">
        <f t="shared" si="60"/>
        <v>0</v>
      </c>
      <c r="CE42" s="64">
        <f t="shared" si="88"/>
        <v>0</v>
      </c>
      <c r="CF42" s="64">
        <f t="shared" si="89"/>
        <v>0</v>
      </c>
      <c r="CG42" s="64">
        <f t="shared" si="90"/>
        <v>0</v>
      </c>
      <c r="CH42" s="64">
        <f t="shared" si="91"/>
        <v>429964.26329178031</v>
      </c>
      <c r="CI42" s="64">
        <f t="shared" si="92"/>
        <v>0</v>
      </c>
      <c r="CJ42" s="64">
        <f t="shared" si="93"/>
        <v>1818863.9874420497</v>
      </c>
      <c r="CK42" s="64">
        <f t="shared" si="94"/>
        <v>87923087.668617591</v>
      </c>
      <c r="CL42" s="64">
        <f t="shared" si="95"/>
        <v>42196088.925186932</v>
      </c>
      <c r="CM42" s="64">
        <f t="shared" si="96"/>
        <v>51977176.655963093</v>
      </c>
      <c r="CN42" s="64">
        <f t="shared" si="97"/>
        <v>3961057.8439840213</v>
      </c>
      <c r="CO42" s="64">
        <f t="shared" si="98"/>
        <v>0</v>
      </c>
      <c r="CP42" s="64">
        <f t="shared" si="99"/>
        <v>7569220.9632624406</v>
      </c>
      <c r="CQ42" s="64">
        <f t="shared" si="100"/>
        <v>345825.071472493</v>
      </c>
      <c r="CR42" s="64">
        <f t="shared" si="101"/>
        <v>1384744.5428467926</v>
      </c>
      <c r="CS42" s="64">
        <f t="shared" si="102"/>
        <v>2047522.0228939634</v>
      </c>
      <c r="CT42" s="64">
        <f t="shared" si="68"/>
        <v>3163332.5356624336</v>
      </c>
      <c r="CU42" s="64">
        <f t="shared" si="69"/>
        <v>160690.25034408443</v>
      </c>
      <c r="CV42" s="64">
        <f t="shared" si="70"/>
        <v>1424998.7736537594</v>
      </c>
      <c r="CW42" s="64">
        <f t="shared" si="71"/>
        <v>72045.989875954721</v>
      </c>
      <c r="CX42" s="64">
        <f t="shared" si="72"/>
        <v>202721.56378427471</v>
      </c>
      <c r="CY42" s="119">
        <f>'DORC build-up'!S42</f>
        <v>204677341.05828169</v>
      </c>
      <c r="CZ42" s="55">
        <f t="shared" si="61"/>
        <v>0</v>
      </c>
      <c r="DB42" s="94">
        <f>'DORC build-up'!T42</f>
        <v>0</v>
      </c>
      <c r="DC42" s="64">
        <f t="shared" si="13"/>
        <v>0</v>
      </c>
      <c r="DD42" s="64">
        <f t="shared" si="14"/>
        <v>0</v>
      </c>
      <c r="DE42" s="64">
        <f t="shared" si="15"/>
        <v>0</v>
      </c>
      <c r="DF42" s="64">
        <f t="shared" si="16"/>
        <v>0</v>
      </c>
      <c r="DG42" s="64">
        <f t="shared" si="17"/>
        <v>0</v>
      </c>
      <c r="DH42" s="64">
        <f t="shared" si="18"/>
        <v>0</v>
      </c>
      <c r="DI42" s="64">
        <f t="shared" si="19"/>
        <v>0</v>
      </c>
      <c r="DJ42" s="64">
        <f t="shared" si="20"/>
        <v>0</v>
      </c>
      <c r="DK42" s="64">
        <f t="shared" si="21"/>
        <v>0</v>
      </c>
      <c r="DL42" s="64">
        <f t="shared" si="22"/>
        <v>0</v>
      </c>
      <c r="DM42" s="64">
        <f t="shared" si="23"/>
        <v>0</v>
      </c>
      <c r="DN42" s="64">
        <f t="shared" si="24"/>
        <v>0</v>
      </c>
      <c r="DO42" s="64">
        <f t="shared" si="25"/>
        <v>0</v>
      </c>
      <c r="DP42" s="64">
        <f t="shared" si="26"/>
        <v>0</v>
      </c>
      <c r="DQ42" s="64">
        <f t="shared" si="27"/>
        <v>0</v>
      </c>
      <c r="DR42" s="64">
        <f t="shared" si="28"/>
        <v>0</v>
      </c>
      <c r="DS42" s="64">
        <f t="shared" si="29"/>
        <v>0</v>
      </c>
      <c r="DT42" s="64">
        <f t="shared" si="30"/>
        <v>0</v>
      </c>
      <c r="DU42" s="64">
        <f t="shared" si="31"/>
        <v>0</v>
      </c>
      <c r="DV42" s="64">
        <f t="shared" si="32"/>
        <v>0</v>
      </c>
      <c r="DW42" s="64">
        <f t="shared" si="33"/>
        <v>0</v>
      </c>
      <c r="DX42" s="55">
        <f t="shared" si="62"/>
        <v>0</v>
      </c>
    </row>
    <row r="43" spans="1:128" ht="13.9" x14ac:dyDescent="0.4">
      <c r="A43" s="58">
        <f>'DORC build-up'!A43</f>
        <v>31</v>
      </c>
      <c r="B43" s="58" t="str">
        <f>'DORC build-up'!B43</f>
        <v>EBL</v>
      </c>
      <c r="C43" s="58">
        <f>'DORC build-up'!C43</f>
        <v>5</v>
      </c>
      <c r="D43" t="str">
        <f>IF('DORC build-up'!E43=0,"",'DORC build-up'!E43)</f>
        <v/>
      </c>
      <c r="E43" t="str">
        <f>IF('DORC build-up'!F43=0,"",'DORC build-up'!F43)</f>
        <v>Esperance</v>
      </c>
      <c r="F43" s="94">
        <f>'DORC build-up'!J43</f>
        <v>0</v>
      </c>
      <c r="G43" s="319">
        <f t="shared" si="9"/>
        <v>0</v>
      </c>
      <c r="I43" s="70">
        <f>IF($F43=0,0,CRC!G43/$F43)</f>
        <v>0</v>
      </c>
      <c r="J43" s="70">
        <f>IF($F43=0,0,CRC!H43/$F43)</f>
        <v>0</v>
      </c>
      <c r="K43" s="70">
        <f>IF($F43=0,0,CRC!I43/$F43)</f>
        <v>0</v>
      </c>
      <c r="L43" s="70">
        <f>IF($F43=0,0,CRC!J43/$F43)</f>
        <v>0</v>
      </c>
      <c r="M43" s="70">
        <f>IF($F43=0,0,CRC!K43/$F43)</f>
        <v>0</v>
      </c>
      <c r="N43" s="70">
        <f>IF($F43=0,0,CRC!L43/$F43)</f>
        <v>0</v>
      </c>
      <c r="O43" s="70">
        <f>IF($F43=0,0,CRC!M43/$F43)</f>
        <v>0</v>
      </c>
      <c r="P43" s="70">
        <f>IF($F43=0,0,CRC!N43/$F43)</f>
        <v>0</v>
      </c>
      <c r="Q43" s="70">
        <f>IF($F43=0,0,CRC!O43/$F43)</f>
        <v>0</v>
      </c>
      <c r="R43" s="70">
        <f>IF($F43=0,0,CRC!P43/$F43)</f>
        <v>0</v>
      </c>
      <c r="S43" s="70">
        <f>IF($F43=0,0,CRC!Q43/$F43)</f>
        <v>0</v>
      </c>
      <c r="T43" s="70">
        <f>IF($F43=0,0,CRC!R43/$F43)</f>
        <v>0</v>
      </c>
      <c r="U43" s="70">
        <f>IF($F43=0,0,CRC!S43/$F43)</f>
        <v>0</v>
      </c>
      <c r="V43" s="70">
        <f>IF($F43=0,0,CRC!T43/$F43)</f>
        <v>0</v>
      </c>
      <c r="W43" s="70">
        <f>IF($F43=0,0,CRC!U43/$F43)</f>
        <v>0</v>
      </c>
      <c r="X43" s="70">
        <f>IF($F43=0,0,CRC!V43/$F43)</f>
        <v>0</v>
      </c>
      <c r="Y43" s="70">
        <f>IF($F43=0,0,CRC!W43/$F43)</f>
        <v>0</v>
      </c>
      <c r="Z43" s="70">
        <f>IF($F43=0,0,CRC!X43/$F43)</f>
        <v>0</v>
      </c>
      <c r="AA43" s="70">
        <f>IF($F43=0,0,CRC!Y43/$F43)</f>
        <v>0</v>
      </c>
      <c r="AB43" s="70">
        <f>IF($F43=0,0,CRC!Z43/$F43)</f>
        <v>0</v>
      </c>
      <c r="AC43" s="70">
        <f>IF($F43=0,0,CRC!AA43/$F43)</f>
        <v>0</v>
      </c>
      <c r="AD43" s="55">
        <f t="shared" si="34"/>
        <v>0</v>
      </c>
      <c r="AF43" s="94">
        <f>'DORC build-up'!V43</f>
        <v>0</v>
      </c>
      <c r="AG43" s="64">
        <f t="shared" si="35"/>
        <v>0</v>
      </c>
      <c r="AH43" s="64">
        <f t="shared" si="36"/>
        <v>0</v>
      </c>
      <c r="AI43" s="64">
        <f t="shared" si="37"/>
        <v>0</v>
      </c>
      <c r="AJ43" s="64">
        <f t="shared" si="38"/>
        <v>0</v>
      </c>
      <c r="AK43" s="64">
        <f t="shared" si="39"/>
        <v>0</v>
      </c>
      <c r="AL43" s="64">
        <f t="shared" si="40"/>
        <v>0</v>
      </c>
      <c r="AM43" s="64">
        <f t="shared" si="41"/>
        <v>0</v>
      </c>
      <c r="AN43" s="64">
        <f t="shared" si="42"/>
        <v>0</v>
      </c>
      <c r="AO43" s="64">
        <f t="shared" si="43"/>
        <v>0</v>
      </c>
      <c r="AP43" s="64">
        <f t="shared" si="44"/>
        <v>0</v>
      </c>
      <c r="AQ43" s="64">
        <f t="shared" si="45"/>
        <v>0</v>
      </c>
      <c r="AR43" s="64">
        <f t="shared" si="46"/>
        <v>0</v>
      </c>
      <c r="AS43" s="64">
        <f t="shared" si="47"/>
        <v>0</v>
      </c>
      <c r="AT43" s="64">
        <f t="shared" si="48"/>
        <v>0</v>
      </c>
      <c r="AU43" s="64">
        <f t="shared" si="49"/>
        <v>0</v>
      </c>
      <c r="AV43" s="64">
        <f t="shared" si="50"/>
        <v>0</v>
      </c>
      <c r="AW43" s="64">
        <f t="shared" si="51"/>
        <v>0</v>
      </c>
      <c r="AX43" s="64">
        <f t="shared" si="52"/>
        <v>0</v>
      </c>
      <c r="AY43" s="64">
        <f t="shared" si="53"/>
        <v>0</v>
      </c>
      <c r="AZ43" s="64">
        <f t="shared" si="54"/>
        <v>0</v>
      </c>
      <c r="BA43" s="64">
        <f t="shared" si="55"/>
        <v>0</v>
      </c>
      <c r="BB43" s="55">
        <f t="shared" si="56"/>
        <v>0</v>
      </c>
      <c r="BD43" s="94">
        <f>'DORC build-up'!P43</f>
        <v>0</v>
      </c>
      <c r="BE43" s="64">
        <f t="shared" si="57"/>
        <v>0</v>
      </c>
      <c r="BF43" s="64">
        <f t="shared" si="73"/>
        <v>0</v>
      </c>
      <c r="BG43" s="64">
        <f t="shared" si="74"/>
        <v>0</v>
      </c>
      <c r="BH43" s="64">
        <f t="shared" si="75"/>
        <v>0</v>
      </c>
      <c r="BI43" s="64">
        <f t="shared" si="76"/>
        <v>0</v>
      </c>
      <c r="BJ43" s="64">
        <f t="shared" si="77"/>
        <v>0</v>
      </c>
      <c r="BK43" s="64">
        <f t="shared" si="78"/>
        <v>0</v>
      </c>
      <c r="BL43" s="64">
        <f t="shared" si="79"/>
        <v>0</v>
      </c>
      <c r="BM43" s="64">
        <f t="shared" si="80"/>
        <v>0</v>
      </c>
      <c r="BN43" s="64">
        <f t="shared" si="81"/>
        <v>0</v>
      </c>
      <c r="BO43" s="64">
        <f t="shared" si="82"/>
        <v>0</v>
      </c>
      <c r="BP43" s="64">
        <f t="shared" si="83"/>
        <v>0</v>
      </c>
      <c r="BQ43" s="64">
        <f t="shared" si="84"/>
        <v>0</v>
      </c>
      <c r="BR43" s="64">
        <f t="shared" si="85"/>
        <v>0</v>
      </c>
      <c r="BS43" s="64">
        <f t="shared" si="86"/>
        <v>0</v>
      </c>
      <c r="BT43" s="64">
        <f t="shared" si="87"/>
        <v>0</v>
      </c>
      <c r="BU43" s="64">
        <f t="shared" si="63"/>
        <v>0</v>
      </c>
      <c r="BV43" s="64">
        <f t="shared" si="64"/>
        <v>0</v>
      </c>
      <c r="BW43" s="64">
        <f t="shared" si="65"/>
        <v>0</v>
      </c>
      <c r="BX43" s="64">
        <f t="shared" si="66"/>
        <v>0</v>
      </c>
      <c r="BY43" s="64">
        <f t="shared" si="67"/>
        <v>0</v>
      </c>
      <c r="BZ43" s="55">
        <f t="shared" si="58"/>
        <v>0</v>
      </c>
      <c r="CC43" s="94">
        <f t="shared" si="59"/>
        <v>0</v>
      </c>
      <c r="CD43" s="64">
        <f t="shared" si="60"/>
        <v>0</v>
      </c>
      <c r="CE43" s="64">
        <f t="shared" si="88"/>
        <v>0</v>
      </c>
      <c r="CF43" s="64">
        <f t="shared" si="89"/>
        <v>0</v>
      </c>
      <c r="CG43" s="64">
        <f t="shared" si="90"/>
        <v>0</v>
      </c>
      <c r="CH43" s="64">
        <f t="shared" si="91"/>
        <v>0</v>
      </c>
      <c r="CI43" s="64">
        <f t="shared" si="92"/>
        <v>0</v>
      </c>
      <c r="CJ43" s="64">
        <f t="shared" si="93"/>
        <v>0</v>
      </c>
      <c r="CK43" s="64">
        <f t="shared" si="94"/>
        <v>0</v>
      </c>
      <c r="CL43" s="64">
        <f t="shared" si="95"/>
        <v>0</v>
      </c>
      <c r="CM43" s="64">
        <f t="shared" si="96"/>
        <v>0</v>
      </c>
      <c r="CN43" s="64">
        <f t="shared" si="97"/>
        <v>0</v>
      </c>
      <c r="CO43" s="64">
        <f t="shared" si="98"/>
        <v>0</v>
      </c>
      <c r="CP43" s="64">
        <f t="shared" si="99"/>
        <v>0</v>
      </c>
      <c r="CQ43" s="64">
        <f t="shared" si="100"/>
        <v>0</v>
      </c>
      <c r="CR43" s="64">
        <f t="shared" si="101"/>
        <v>0</v>
      </c>
      <c r="CS43" s="64">
        <f t="shared" si="102"/>
        <v>0</v>
      </c>
      <c r="CT43" s="64">
        <f t="shared" si="68"/>
        <v>0</v>
      </c>
      <c r="CU43" s="64">
        <f t="shared" si="69"/>
        <v>0</v>
      </c>
      <c r="CV43" s="64">
        <f t="shared" si="70"/>
        <v>0</v>
      </c>
      <c r="CW43" s="64">
        <f t="shared" si="71"/>
        <v>0</v>
      </c>
      <c r="CX43" s="64">
        <f t="shared" si="72"/>
        <v>0</v>
      </c>
      <c r="CY43" s="119">
        <f>'DORC build-up'!S43</f>
        <v>0</v>
      </c>
      <c r="CZ43" s="55">
        <f t="shared" si="61"/>
        <v>0</v>
      </c>
      <c r="DB43" s="94">
        <f>'DORC build-up'!T43</f>
        <v>0</v>
      </c>
      <c r="DC43" s="64">
        <f t="shared" si="13"/>
        <v>0</v>
      </c>
      <c r="DD43" s="64">
        <f t="shared" si="14"/>
        <v>0</v>
      </c>
      <c r="DE43" s="64">
        <f t="shared" si="15"/>
        <v>0</v>
      </c>
      <c r="DF43" s="64">
        <f t="shared" si="16"/>
        <v>0</v>
      </c>
      <c r="DG43" s="64">
        <f t="shared" si="17"/>
        <v>0</v>
      </c>
      <c r="DH43" s="64">
        <f t="shared" si="18"/>
        <v>0</v>
      </c>
      <c r="DI43" s="64">
        <f t="shared" si="19"/>
        <v>0</v>
      </c>
      <c r="DJ43" s="64">
        <f t="shared" si="20"/>
        <v>0</v>
      </c>
      <c r="DK43" s="64">
        <f t="shared" si="21"/>
        <v>0</v>
      </c>
      <c r="DL43" s="64">
        <f t="shared" si="22"/>
        <v>0</v>
      </c>
      <c r="DM43" s="64">
        <f t="shared" si="23"/>
        <v>0</v>
      </c>
      <c r="DN43" s="64">
        <f t="shared" si="24"/>
        <v>0</v>
      </c>
      <c r="DO43" s="64">
        <f t="shared" si="25"/>
        <v>0</v>
      </c>
      <c r="DP43" s="64">
        <f t="shared" si="26"/>
        <v>0</v>
      </c>
      <c r="DQ43" s="64">
        <f t="shared" si="27"/>
        <v>0</v>
      </c>
      <c r="DR43" s="64">
        <f t="shared" si="28"/>
        <v>0</v>
      </c>
      <c r="DS43" s="64">
        <f t="shared" si="29"/>
        <v>0</v>
      </c>
      <c r="DT43" s="64">
        <f t="shared" si="30"/>
        <v>0</v>
      </c>
      <c r="DU43" s="64">
        <f t="shared" si="31"/>
        <v>0</v>
      </c>
      <c r="DV43" s="64">
        <f t="shared" si="32"/>
        <v>0</v>
      </c>
      <c r="DW43" s="64">
        <f t="shared" si="33"/>
        <v>0</v>
      </c>
      <c r="DX43" s="55">
        <f t="shared" si="62"/>
        <v>0</v>
      </c>
    </row>
    <row r="44" spans="1:128" ht="13.9" x14ac:dyDescent="0.4">
      <c r="A44" s="58">
        <f>'DORC build-up'!A44</f>
        <v>32</v>
      </c>
      <c r="B44" s="58" t="str">
        <f>'DORC build-up'!B44</f>
        <v>EBL</v>
      </c>
      <c r="C44" s="58">
        <f>'DORC build-up'!C44</f>
        <v>5</v>
      </c>
      <c r="D44" t="str">
        <f>IF('DORC build-up'!E44=0,"",'DORC build-up'!E44)</f>
        <v/>
      </c>
      <c r="E44" t="str">
        <f>IF('DORC build-up'!F44=0,"",'DORC build-up'!F44)</f>
        <v>Esperance to Esperance Wharf</v>
      </c>
      <c r="F44" s="94">
        <f>'DORC build-up'!J44</f>
        <v>52412208.893345319</v>
      </c>
      <c r="G44" s="319">
        <f t="shared" si="9"/>
        <v>0.49197280699184237</v>
      </c>
      <c r="I44" s="70">
        <f>IF($F44=0,0,CRC!G44/$F44)</f>
        <v>0</v>
      </c>
      <c r="J44" s="70">
        <f>IF($F44=0,0,CRC!H44/$F44)</f>
        <v>0</v>
      </c>
      <c r="K44" s="70">
        <f>IF($F44=0,0,CRC!I44/$F44)</f>
        <v>0.11299884362642572</v>
      </c>
      <c r="L44" s="70">
        <f>IF($F44=0,0,CRC!J44/$F44)</f>
        <v>0</v>
      </c>
      <c r="M44" s="70">
        <f>IF($F44=0,0,CRC!K44/$F44)</f>
        <v>0</v>
      </c>
      <c r="N44" s="70">
        <f>IF($F44=0,0,CRC!L44/$F44)</f>
        <v>0.31605584191848479</v>
      </c>
      <c r="O44" s="70">
        <f>IF($F44=0,0,CRC!M44/$F44)</f>
        <v>0</v>
      </c>
      <c r="P44" s="70">
        <f>IF($F44=0,0,CRC!N44/$F44)</f>
        <v>0.23359996449745668</v>
      </c>
      <c r="Q44" s="70">
        <f>IF($F44=0,0,CRC!O44/$F44)</f>
        <v>7.1014389207226844E-2</v>
      </c>
      <c r="R44" s="70">
        <f>IF($F44=0,0,CRC!P44/$F44)</f>
        <v>6.917458704378962E-2</v>
      </c>
      <c r="S44" s="70">
        <f>IF($F44=0,0,CRC!Q44/$F44)</f>
        <v>0.12339384060611776</v>
      </c>
      <c r="T44" s="70">
        <f>IF($F44=0,0,CRC!R44/$F44)</f>
        <v>0</v>
      </c>
      <c r="U44" s="70">
        <f>IF($F44=0,0,CRC!S44/$F44)</f>
        <v>4.5615263090919046E-2</v>
      </c>
      <c r="V44" s="70">
        <f>IF($F44=0,0,CRC!T44/$F44)</f>
        <v>5.4182776090155376E-3</v>
      </c>
      <c r="W44" s="70">
        <f>IF($F44=0,0,CRC!U44/$F44)</f>
        <v>4.3165190715317436E-3</v>
      </c>
      <c r="X44" s="70">
        <f>IF($F44=0,0,CRC!V44/$F44)</f>
        <v>3.8860716816545749E-3</v>
      </c>
      <c r="Y44" s="70">
        <f>IF($F44=0,0,CRC!W44/$F44)</f>
        <v>5.7308111513596875E-3</v>
      </c>
      <c r="Z44" s="70">
        <f>IF($F44=0,0,CRC!X44/$F44)</f>
        <v>6.0894021261002993E-3</v>
      </c>
      <c r="AA44" s="70">
        <f>IF($F44=0,0,CRC!Y44/$F44)</f>
        <v>2.4463209416013374E-3</v>
      </c>
      <c r="AB44" s="70">
        <f>IF($F44=0,0,CRC!Z44/$F44)</f>
        <v>2.59867428316484E-4</v>
      </c>
      <c r="AC44" s="70">
        <f>IF($F44=0,0,CRC!AA44/$F44)</f>
        <v>0</v>
      </c>
      <c r="AD44" s="55">
        <f t="shared" si="34"/>
        <v>0</v>
      </c>
      <c r="AF44" s="94">
        <f>'DORC build-up'!V44</f>
        <v>17777909.374641582</v>
      </c>
      <c r="AG44" s="64">
        <f t="shared" si="35"/>
        <v>0</v>
      </c>
      <c r="AH44" s="64">
        <f t="shared" si="36"/>
        <v>0</v>
      </c>
      <c r="AI44" s="64">
        <f t="shared" si="37"/>
        <v>2008883.2014298921</v>
      </c>
      <c r="AJ44" s="64">
        <f t="shared" si="38"/>
        <v>0</v>
      </c>
      <c r="AK44" s="64">
        <f t="shared" si="39"/>
        <v>0</v>
      </c>
      <c r="AL44" s="64">
        <f t="shared" si="40"/>
        <v>5618812.1149528688</v>
      </c>
      <c r="AM44" s="64">
        <f t="shared" si="41"/>
        <v>0</v>
      </c>
      <c r="AN44" s="64">
        <f t="shared" si="42"/>
        <v>4152918.9987552757</v>
      </c>
      <c r="AO44" s="64">
        <f t="shared" si="43"/>
        <v>1262487.375621604</v>
      </c>
      <c r="AP44" s="64">
        <f t="shared" si="44"/>
        <v>1229779.5394927477</v>
      </c>
      <c r="AQ44" s="64">
        <f t="shared" si="45"/>
        <v>2193684.5156845301</v>
      </c>
      <c r="AR44" s="64">
        <f t="shared" si="46"/>
        <v>0</v>
      </c>
      <c r="AS44" s="64">
        <f t="shared" si="47"/>
        <v>810944.01333079184</v>
      </c>
      <c r="AT44" s="64">
        <f t="shared" si="48"/>
        <v>96325.648299727909</v>
      </c>
      <c r="AU44" s="64">
        <f t="shared" si="49"/>
        <v>76738.68486760337</v>
      </c>
      <c r="AV44" s="64">
        <f t="shared" si="50"/>
        <v>69086.230179816048</v>
      </c>
      <c r="AW44" s="64">
        <f t="shared" si="51"/>
        <v>101881.84129205791</v>
      </c>
      <c r="AX44" s="64">
        <f t="shared" si="52"/>
        <v>108256.83914356089</v>
      </c>
      <c r="AY44" s="64">
        <f t="shared" si="53"/>
        <v>43490.472001076436</v>
      </c>
      <c r="AZ44" s="64">
        <f t="shared" si="54"/>
        <v>4619.8995900316204</v>
      </c>
      <c r="BA44" s="64">
        <f t="shared" si="55"/>
        <v>0</v>
      </c>
      <c r="BB44" s="55">
        <f t="shared" si="56"/>
        <v>0</v>
      </c>
      <c r="BD44" s="94">
        <f>'DORC build-up'!P44</f>
        <v>68882161.947048739</v>
      </c>
      <c r="BE44" s="64">
        <f t="shared" si="57"/>
        <v>0</v>
      </c>
      <c r="BF44" s="64">
        <f t="shared" si="73"/>
        <v>0</v>
      </c>
      <c r="BG44" s="64">
        <f t="shared" si="74"/>
        <v>7783604.6465046927</v>
      </c>
      <c r="BH44" s="64">
        <f t="shared" si="75"/>
        <v>0</v>
      </c>
      <c r="BI44" s="64">
        <f t="shared" si="76"/>
        <v>0</v>
      </c>
      <c r="BJ44" s="64">
        <f t="shared" si="77"/>
        <v>21770609.687339906</v>
      </c>
      <c r="BK44" s="64">
        <f t="shared" si="78"/>
        <v>0</v>
      </c>
      <c r="BL44" s="64">
        <f t="shared" si="79"/>
        <v>16090870.585338647</v>
      </c>
      <c r="BM44" s="64">
        <f t="shared" si="80"/>
        <v>4891624.6579429498</v>
      </c>
      <c r="BN44" s="64">
        <f t="shared" si="81"/>
        <v>4764895.1073705358</v>
      </c>
      <c r="BO44" s="64">
        <f t="shared" si="82"/>
        <v>8499634.5118989218</v>
      </c>
      <c r="BP44" s="64">
        <f t="shared" si="83"/>
        <v>0</v>
      </c>
      <c r="BQ44" s="64">
        <f t="shared" si="84"/>
        <v>3142077.9394859206</v>
      </c>
      <c r="BR44" s="64">
        <f t="shared" si="85"/>
        <v>373222.67573827627</v>
      </c>
      <c r="BS44" s="64">
        <f t="shared" si="86"/>
        <v>297331.16573277401</v>
      </c>
      <c r="BT44" s="64">
        <f t="shared" si="87"/>
        <v>267681.01891357044</v>
      </c>
      <c r="BU44" s="64">
        <f t="shared" si="63"/>
        <v>394750.66181591083</v>
      </c>
      <c r="BV44" s="64">
        <f t="shared" si="64"/>
        <v>419451.18341074372</v>
      </c>
      <c r="BW44" s="64">
        <f t="shared" si="65"/>
        <v>168507.87527384007</v>
      </c>
      <c r="BX44" s="64">
        <f t="shared" si="66"/>
        <v>17900.230282059129</v>
      </c>
      <c r="BY44" s="64">
        <f t="shared" si="67"/>
        <v>0</v>
      </c>
      <c r="BZ44" s="55">
        <f t="shared" si="58"/>
        <v>0</v>
      </c>
      <c r="CC44" s="94">
        <f t="shared" si="59"/>
        <v>68882161.947048739</v>
      </c>
      <c r="CD44" s="64">
        <f t="shared" si="60"/>
        <v>0</v>
      </c>
      <c r="CE44" s="64">
        <f t="shared" si="88"/>
        <v>0</v>
      </c>
      <c r="CF44" s="64">
        <f t="shared" si="89"/>
        <v>0</v>
      </c>
      <c r="CG44" s="64">
        <f t="shared" si="90"/>
        <v>0</v>
      </c>
      <c r="CH44" s="64">
        <f t="shared" si="91"/>
        <v>0</v>
      </c>
      <c r="CI44" s="64">
        <f t="shared" si="92"/>
        <v>12557953.77098057</v>
      </c>
      <c r="CJ44" s="64">
        <f t="shared" si="93"/>
        <v>0</v>
      </c>
      <c r="CK44" s="64">
        <f t="shared" si="94"/>
        <v>7570595.46911777</v>
      </c>
      <c r="CL44" s="64">
        <f t="shared" si="95"/>
        <v>3633283.6812501061</v>
      </c>
      <c r="CM44" s="64">
        <f t="shared" si="96"/>
        <v>3307594.2252815994</v>
      </c>
      <c r="CN44" s="64">
        <f t="shared" si="97"/>
        <v>3702600.4621090796</v>
      </c>
      <c r="CO44" s="64">
        <f t="shared" si="98"/>
        <v>0</v>
      </c>
      <c r="CP44" s="64">
        <f t="shared" si="99"/>
        <v>2069450.6192029151</v>
      </c>
      <c r="CQ44" s="64">
        <f t="shared" si="100"/>
        <v>94549.744520363427</v>
      </c>
      <c r="CR44" s="64">
        <f t="shared" si="101"/>
        <v>195829.69515221057</v>
      </c>
      <c r="CS44" s="64">
        <f t="shared" si="102"/>
        <v>176301.37157902215</v>
      </c>
      <c r="CT44" s="64">
        <f t="shared" si="68"/>
        <v>272377.9566529796</v>
      </c>
      <c r="CU44" s="64">
        <f t="shared" si="69"/>
        <v>173584.59691405809</v>
      </c>
      <c r="CV44" s="64">
        <f t="shared" si="70"/>
        <v>122699.16293183279</v>
      </c>
      <c r="CW44" s="64">
        <f t="shared" si="71"/>
        <v>11329.809063729424</v>
      </c>
      <c r="CX44" s="64">
        <f t="shared" si="72"/>
        <v>0</v>
      </c>
      <c r="CY44" s="119">
        <f>'DORC build-up'!S44</f>
        <v>33888150.564756237</v>
      </c>
      <c r="CZ44" s="55">
        <f t="shared" si="61"/>
        <v>0</v>
      </c>
      <c r="DB44" s="94">
        <f>'DORC build-up'!T44</f>
        <v>17216102.007650923</v>
      </c>
      <c r="DC44" s="64">
        <f t="shared" si="13"/>
        <v>0</v>
      </c>
      <c r="DD44" s="64">
        <f t="shared" si="14"/>
        <v>0</v>
      </c>
      <c r="DE44" s="64">
        <f t="shared" si="15"/>
        <v>0</v>
      </c>
      <c r="DF44" s="64">
        <f t="shared" si="16"/>
        <v>0</v>
      </c>
      <c r="DG44" s="64">
        <f t="shared" si="17"/>
        <v>0</v>
      </c>
      <c r="DH44" s="64">
        <f t="shared" si="18"/>
        <v>6379782.0041974671</v>
      </c>
      <c r="DI44" s="64">
        <f t="shared" si="19"/>
        <v>0</v>
      </c>
      <c r="DJ44" s="64">
        <f t="shared" si="20"/>
        <v>3846068.3655761774</v>
      </c>
      <c r="DK44" s="64">
        <f t="shared" si="21"/>
        <v>1845806.9099878371</v>
      </c>
      <c r="DL44" s="64">
        <f t="shared" si="22"/>
        <v>1680347.8098798029</v>
      </c>
      <c r="DM44" s="64">
        <f t="shared" si="23"/>
        <v>1881021.7195959832</v>
      </c>
      <c r="DN44" s="64">
        <f t="shared" si="24"/>
        <v>0</v>
      </c>
      <c r="DO44" s="64">
        <f t="shared" si="25"/>
        <v>1051337.1891426507</v>
      </c>
      <c r="DP44" s="64">
        <f t="shared" si="26"/>
        <v>48033.841308318661</v>
      </c>
      <c r="DQ44" s="64">
        <f t="shared" si="27"/>
        <v>99486.810335820759</v>
      </c>
      <c r="DR44" s="64">
        <f t="shared" si="28"/>
        <v>89565.890926778797</v>
      </c>
      <c r="DS44" s="64">
        <f t="shared" si="29"/>
        <v>138375.40875571087</v>
      </c>
      <c r="DT44" s="64">
        <f t="shared" si="30"/>
        <v>88185.695519701418</v>
      </c>
      <c r="DU44" s="64">
        <f t="shared" si="31"/>
        <v>62334.511328709603</v>
      </c>
      <c r="DV44" s="64">
        <f t="shared" si="32"/>
        <v>5755.851095964842</v>
      </c>
      <c r="DW44" s="64">
        <f t="shared" si="33"/>
        <v>0</v>
      </c>
      <c r="DX44" s="55">
        <f t="shared" si="62"/>
        <v>0</v>
      </c>
    </row>
    <row r="45" spans="1:128" ht="13.9" x14ac:dyDescent="0.4">
      <c r="A45" s="58">
        <f>'DORC build-up'!A45</f>
        <v>33</v>
      </c>
      <c r="B45" s="58" t="str">
        <f>'DORC build-up'!B45</f>
        <v>EBL</v>
      </c>
      <c r="C45" s="58">
        <f>'DORC build-up'!C45</f>
        <v>5</v>
      </c>
      <c r="D45" t="str">
        <f>IF('DORC build-up'!E45=0,"",'DORC build-up'!E45)</f>
        <v/>
      </c>
      <c r="E45" t="str">
        <f>IF('DORC build-up'!F45=0,"",'DORC build-up'!F45)</f>
        <v>Esperance Wharf</v>
      </c>
      <c r="F45" s="94">
        <f>'DORC build-up'!J45</f>
        <v>7663198.4736438058</v>
      </c>
      <c r="G45" s="319">
        <f t="shared" si="9"/>
        <v>0.44177253226304908</v>
      </c>
      <c r="I45" s="70">
        <f>IF($F45=0,0,CRC!G45/$F45)</f>
        <v>0</v>
      </c>
      <c r="J45" s="70">
        <f>IF($F45=0,0,CRC!H45/$F45)</f>
        <v>0</v>
      </c>
      <c r="K45" s="70">
        <f>IF($F45=0,0,CRC!I45/$F45)</f>
        <v>0.14654167053557571</v>
      </c>
      <c r="L45" s="70">
        <f>IF($F45=0,0,CRC!J45/$F45)</f>
        <v>0</v>
      </c>
      <c r="M45" s="70">
        <f>IF($F45=0,0,CRC!K45/$F45)</f>
        <v>0</v>
      </c>
      <c r="N45" s="70">
        <f>IF($F45=0,0,CRC!L45/$F45)</f>
        <v>0</v>
      </c>
      <c r="O45" s="70">
        <f>IF($F45=0,0,CRC!M45/$F45)</f>
        <v>0</v>
      </c>
      <c r="P45" s="70">
        <f>IF($F45=0,0,CRC!N45/$F45)</f>
        <v>0.30294229512365567</v>
      </c>
      <c r="Q45" s="70">
        <f>IF($F45=0,0,CRC!O45/$F45)</f>
        <v>9.2094457717591352E-2</v>
      </c>
      <c r="R45" s="70">
        <f>IF($F45=0,0,CRC!P45/$F45)</f>
        <v>0.10519816251792553</v>
      </c>
      <c r="S45" s="70">
        <f>IF($F45=0,0,CRC!Q45/$F45)</f>
        <v>0.33757934221556529</v>
      </c>
      <c r="T45" s="70">
        <f>IF($F45=0,0,CRC!R45/$F45)</f>
        <v>0</v>
      </c>
      <c r="U45" s="70">
        <f>IF($F45=0,0,CRC!S45/$F45)</f>
        <v>0</v>
      </c>
      <c r="V45" s="70">
        <f>IF($F45=0,0,CRC!T45/$F45)</f>
        <v>0</v>
      </c>
      <c r="W45" s="70">
        <f>IF($F45=0,0,CRC!U45/$F45)</f>
        <v>0</v>
      </c>
      <c r="X45" s="70">
        <f>IF($F45=0,0,CRC!V45/$F45)</f>
        <v>5.0396218029746271E-3</v>
      </c>
      <c r="Y45" s="70">
        <f>IF($F45=0,0,CRC!W45/$F45)</f>
        <v>7.4319578209184429E-3</v>
      </c>
      <c r="Z45" s="70">
        <f>IF($F45=0,0,CRC!X45/$F45)</f>
        <v>0</v>
      </c>
      <c r="AA45" s="70">
        <f>IF($F45=0,0,CRC!Y45/$F45)</f>
        <v>3.1724922657933043E-3</v>
      </c>
      <c r="AB45" s="70">
        <f>IF($F45=0,0,CRC!Z45/$F45)</f>
        <v>0</v>
      </c>
      <c r="AC45" s="70">
        <f>IF($F45=0,0,CRC!AA45/$F45)</f>
        <v>0</v>
      </c>
      <c r="AD45" s="55">
        <f t="shared" si="34"/>
        <v>0</v>
      </c>
      <c r="AF45" s="94">
        <f>'DORC build-up'!V45</f>
        <v>5567362.6736995466</v>
      </c>
      <c r="AG45" s="64">
        <f t="shared" si="35"/>
        <v>0</v>
      </c>
      <c r="AH45" s="64">
        <f t="shared" si="36"/>
        <v>0</v>
      </c>
      <c r="AI45" s="64">
        <f t="shared" si="37"/>
        <v>815850.62668134086</v>
      </c>
      <c r="AJ45" s="64">
        <f t="shared" si="38"/>
        <v>0</v>
      </c>
      <c r="AK45" s="64">
        <f t="shared" si="39"/>
        <v>0</v>
      </c>
      <c r="AL45" s="64">
        <f t="shared" si="40"/>
        <v>0</v>
      </c>
      <c r="AM45" s="64">
        <f t="shared" si="41"/>
        <v>0</v>
      </c>
      <c r="AN45" s="64">
        <f t="shared" si="42"/>
        <v>1686589.6261563126</v>
      </c>
      <c r="AO45" s="64">
        <f t="shared" si="43"/>
        <v>512723.24635151925</v>
      </c>
      <c r="AP45" s="64">
        <f t="shared" si="44"/>
        <v>585676.32334407733</v>
      </c>
      <c r="AQ45" s="64">
        <f t="shared" si="45"/>
        <v>1879426.6292629838</v>
      </c>
      <c r="AR45" s="64">
        <f t="shared" si="46"/>
        <v>0</v>
      </c>
      <c r="AS45" s="64">
        <f t="shared" si="47"/>
        <v>0</v>
      </c>
      <c r="AT45" s="64">
        <f t="shared" si="48"/>
        <v>0</v>
      </c>
      <c r="AU45" s="64">
        <f t="shared" si="49"/>
        <v>0</v>
      </c>
      <c r="AV45" s="64">
        <f t="shared" si="50"/>
        <v>28057.402315443349</v>
      </c>
      <c r="AW45" s="64">
        <f t="shared" si="51"/>
        <v>41376.404564690762</v>
      </c>
      <c r="AX45" s="64">
        <f t="shared" si="52"/>
        <v>0</v>
      </c>
      <c r="AY45" s="64">
        <f t="shared" si="53"/>
        <v>17662.415023178142</v>
      </c>
      <c r="AZ45" s="64">
        <f t="shared" si="54"/>
        <v>0</v>
      </c>
      <c r="BA45" s="64">
        <f t="shared" si="55"/>
        <v>0</v>
      </c>
      <c r="BB45" s="55">
        <f t="shared" si="56"/>
        <v>0</v>
      </c>
      <c r="BD45" s="94">
        <f>'DORC build-up'!P45</f>
        <v>9973286.8686479796</v>
      </c>
      <c r="BE45" s="64">
        <f t="shared" si="57"/>
        <v>0</v>
      </c>
      <c r="BF45" s="64">
        <f t="shared" si="73"/>
        <v>0</v>
      </c>
      <c r="BG45" s="64">
        <f t="shared" si="74"/>
        <v>1461502.1184621959</v>
      </c>
      <c r="BH45" s="64">
        <f t="shared" si="75"/>
        <v>0</v>
      </c>
      <c r="BI45" s="64">
        <f t="shared" si="76"/>
        <v>0</v>
      </c>
      <c r="BJ45" s="64">
        <f t="shared" si="77"/>
        <v>0</v>
      </c>
      <c r="BK45" s="64">
        <f t="shared" si="78"/>
        <v>0</v>
      </c>
      <c r="BL45" s="64">
        <f t="shared" si="79"/>
        <v>3021330.413914836</v>
      </c>
      <c r="BM45" s="64">
        <f t="shared" si="80"/>
        <v>918484.44583011046</v>
      </c>
      <c r="BN45" s="64">
        <f t="shared" si="81"/>
        <v>1049171.4528459229</v>
      </c>
      <c r="BO45" s="64">
        <f t="shared" si="82"/>
        <v>3366775.6208453197</v>
      </c>
      <c r="BP45" s="64">
        <f t="shared" si="83"/>
        <v>0</v>
      </c>
      <c r="BQ45" s="64">
        <f t="shared" si="84"/>
        <v>0</v>
      </c>
      <c r="BR45" s="64">
        <f t="shared" si="85"/>
        <v>0</v>
      </c>
      <c r="BS45" s="64">
        <f t="shared" si="86"/>
        <v>0</v>
      </c>
      <c r="BT45" s="64">
        <f t="shared" si="87"/>
        <v>50261.593950558905</v>
      </c>
      <c r="BU45" s="64">
        <f t="shared" si="63"/>
        <v>74121.047343711558</v>
      </c>
      <c r="BV45" s="64">
        <f t="shared" si="64"/>
        <v>0</v>
      </c>
      <c r="BW45" s="64">
        <f t="shared" si="65"/>
        <v>31640.175455323639</v>
      </c>
      <c r="BX45" s="64">
        <f t="shared" si="66"/>
        <v>0</v>
      </c>
      <c r="BY45" s="64">
        <f t="shared" si="67"/>
        <v>0</v>
      </c>
      <c r="BZ45" s="55">
        <f t="shared" si="58"/>
        <v>0</v>
      </c>
      <c r="CC45" s="94">
        <f t="shared" si="59"/>
        <v>9973286.8686479796</v>
      </c>
      <c r="CD45" s="64">
        <f t="shared" si="60"/>
        <v>0</v>
      </c>
      <c r="CE45" s="64">
        <f t="shared" si="88"/>
        <v>0</v>
      </c>
      <c r="CF45" s="64">
        <f t="shared" si="89"/>
        <v>0</v>
      </c>
      <c r="CG45" s="64">
        <f t="shared" si="90"/>
        <v>0</v>
      </c>
      <c r="CH45" s="64">
        <f t="shared" si="91"/>
        <v>0</v>
      </c>
      <c r="CI45" s="64">
        <f t="shared" si="92"/>
        <v>0</v>
      </c>
      <c r="CJ45" s="64">
        <f t="shared" si="93"/>
        <v>0</v>
      </c>
      <c r="CK45" s="64">
        <f t="shared" si="94"/>
        <v>1421506.07830583</v>
      </c>
      <c r="CL45" s="64">
        <f t="shared" si="95"/>
        <v>682209.85498096806</v>
      </c>
      <c r="CM45" s="64">
        <f t="shared" si="96"/>
        <v>728291.67496165459</v>
      </c>
      <c r="CN45" s="64">
        <f t="shared" si="97"/>
        <v>1466630.7065448684</v>
      </c>
      <c r="CO45" s="64">
        <f t="shared" si="98"/>
        <v>0</v>
      </c>
      <c r="CP45" s="64">
        <f t="shared" si="99"/>
        <v>0</v>
      </c>
      <c r="CQ45" s="64">
        <f t="shared" si="100"/>
        <v>0</v>
      </c>
      <c r="CR45" s="64">
        <f t="shared" si="101"/>
        <v>0</v>
      </c>
      <c r="CS45" s="64">
        <f t="shared" si="102"/>
        <v>33103.534898350568</v>
      </c>
      <c r="CT45" s="64">
        <f t="shared" si="68"/>
        <v>51143.522667161182</v>
      </c>
      <c r="CU45" s="64">
        <f t="shared" si="69"/>
        <v>0</v>
      </c>
      <c r="CV45" s="64">
        <f t="shared" si="70"/>
        <v>23038.822589600513</v>
      </c>
      <c r="CW45" s="64">
        <f t="shared" si="71"/>
        <v>0</v>
      </c>
      <c r="CX45" s="64">
        <f t="shared" si="72"/>
        <v>0</v>
      </c>
      <c r="CY45" s="119">
        <f>'DORC build-up'!S45</f>
        <v>4405924.194948433</v>
      </c>
      <c r="CZ45" s="55">
        <f t="shared" si="61"/>
        <v>0</v>
      </c>
      <c r="DB45" s="94">
        <f>'DORC build-up'!T45</f>
        <v>0</v>
      </c>
      <c r="DC45" s="64">
        <f t="shared" si="13"/>
        <v>0</v>
      </c>
      <c r="DD45" s="64">
        <f t="shared" si="14"/>
        <v>0</v>
      </c>
      <c r="DE45" s="64">
        <f t="shared" si="15"/>
        <v>0</v>
      </c>
      <c r="DF45" s="64">
        <f t="shared" si="16"/>
        <v>0</v>
      </c>
      <c r="DG45" s="64">
        <f t="shared" si="17"/>
        <v>0</v>
      </c>
      <c r="DH45" s="64">
        <f t="shared" si="18"/>
        <v>0</v>
      </c>
      <c r="DI45" s="64">
        <f t="shared" si="19"/>
        <v>0</v>
      </c>
      <c r="DJ45" s="64">
        <f t="shared" si="20"/>
        <v>0</v>
      </c>
      <c r="DK45" s="64">
        <f t="shared" si="21"/>
        <v>0</v>
      </c>
      <c r="DL45" s="64">
        <f t="shared" si="22"/>
        <v>0</v>
      </c>
      <c r="DM45" s="64">
        <f t="shared" si="23"/>
        <v>0</v>
      </c>
      <c r="DN45" s="64">
        <f t="shared" si="24"/>
        <v>0</v>
      </c>
      <c r="DO45" s="64">
        <f t="shared" si="25"/>
        <v>0</v>
      </c>
      <c r="DP45" s="64">
        <f t="shared" si="26"/>
        <v>0</v>
      </c>
      <c r="DQ45" s="64">
        <f t="shared" si="27"/>
        <v>0</v>
      </c>
      <c r="DR45" s="64">
        <f t="shared" si="28"/>
        <v>0</v>
      </c>
      <c r="DS45" s="64">
        <f t="shared" si="29"/>
        <v>0</v>
      </c>
      <c r="DT45" s="64">
        <f t="shared" si="30"/>
        <v>0</v>
      </c>
      <c r="DU45" s="64">
        <f t="shared" si="31"/>
        <v>0</v>
      </c>
      <c r="DV45" s="64">
        <f t="shared" si="32"/>
        <v>0</v>
      </c>
      <c r="DW45" s="64">
        <f t="shared" si="33"/>
        <v>0</v>
      </c>
      <c r="DX45" s="55">
        <f t="shared" si="62"/>
        <v>0</v>
      </c>
    </row>
    <row r="46" spans="1:128" ht="13.9" x14ac:dyDescent="0.4">
      <c r="A46" s="58">
        <f>'DORC build-up'!A46</f>
        <v>34</v>
      </c>
      <c r="B46" s="58" t="str">
        <f>'DORC build-up'!B46</f>
        <v>EBL</v>
      </c>
      <c r="C46" s="58">
        <f>'DORC build-up'!C46</f>
        <v>6</v>
      </c>
      <c r="D46" t="str">
        <f>IF('DORC build-up'!E46=0,"",'DORC build-up'!E46)</f>
        <v>SG track between Kambalda and Redmine</v>
      </c>
      <c r="E46" t="str">
        <f>IF('DORC build-up'!F46=0,"",'DORC build-up'!F46)</f>
        <v>Kambalda to Redmine</v>
      </c>
      <c r="F46" s="94">
        <f>'DORC build-up'!J46</f>
        <v>22348602.679268721</v>
      </c>
      <c r="G46" s="319">
        <f t="shared" si="9"/>
        <v>0.46971514178308671</v>
      </c>
      <c r="I46" s="70">
        <f>IF($F46=0,0,CRC!G46/$F46)</f>
        <v>0</v>
      </c>
      <c r="J46" s="70">
        <f>IF($F46=0,0,CRC!H46/$F46)</f>
        <v>0</v>
      </c>
      <c r="K46" s="70">
        <f>IF($F46=0,0,CRC!I46/$F46)</f>
        <v>0.18696544033486578</v>
      </c>
      <c r="L46" s="70">
        <f>IF($F46=0,0,CRC!J46/$F46)</f>
        <v>0</v>
      </c>
      <c r="M46" s="70">
        <f>IF($F46=0,0,CRC!K46/$F46)</f>
        <v>0</v>
      </c>
      <c r="N46" s="70">
        <f>IF($F46=0,0,CRC!L46/$F46)</f>
        <v>0</v>
      </c>
      <c r="O46" s="70">
        <f>IF($F46=0,0,CRC!M46/$F46)</f>
        <v>1.2569725813763437E-2</v>
      </c>
      <c r="P46" s="70">
        <f>IF($F46=0,0,CRC!N46/$F46)</f>
        <v>0.38650944401578113</v>
      </c>
      <c r="Q46" s="70">
        <f>IF($F46=0,0,CRC!O46/$F46)</f>
        <v>0.11749887098079745</v>
      </c>
      <c r="R46" s="70">
        <f>IF($F46=0,0,CRC!P46/$F46)</f>
        <v>0.13842717270562388</v>
      </c>
      <c r="S46" s="70">
        <f>IF($F46=0,0,CRC!Q46/$F46)</f>
        <v>0</v>
      </c>
      <c r="T46" s="70">
        <f>IF($F46=0,0,CRC!R46/$F46)</f>
        <v>0</v>
      </c>
      <c r="U46" s="70">
        <f>IF($F46=0,0,CRC!S46/$F46)</f>
        <v>0.10357332128355697</v>
      </c>
      <c r="V46" s="70">
        <f>IF($F46=0,0,CRC!T46/$F46)</f>
        <v>1.2302658574686353E-2</v>
      </c>
      <c r="W46" s="70">
        <f>IF($F46=0,0,CRC!U46/$F46)</f>
        <v>0</v>
      </c>
      <c r="X46" s="70">
        <f>IF($F46=0,0,CRC!V46/$F46)</f>
        <v>6.4298100742996231E-3</v>
      </c>
      <c r="Y46" s="70">
        <f>IF($F46=0,0,CRC!W46/$F46)</f>
        <v>9.4820760638240024E-3</v>
      </c>
      <c r="Z46" s="70">
        <f>IF($F46=0,0,CRC!X46/$F46)</f>
        <v>2.7055270411755561E-3</v>
      </c>
      <c r="AA46" s="70">
        <f>IF($F46=0,0,CRC!Y46/$F46)</f>
        <v>4.0476296691936767E-3</v>
      </c>
      <c r="AB46" s="70">
        <f>IF($F46=0,0,CRC!Z46/$F46)</f>
        <v>0</v>
      </c>
      <c r="AC46" s="70">
        <f>IF($F46=0,0,CRC!AA46/$F46)</f>
        <v>1.9488323442432391E-2</v>
      </c>
      <c r="AD46" s="55">
        <f t="shared" si="34"/>
        <v>0</v>
      </c>
      <c r="AF46" s="94">
        <f>'DORC build-up'!V46</f>
        <v>16135983.725382742</v>
      </c>
      <c r="AG46" s="64">
        <f t="shared" si="35"/>
        <v>0</v>
      </c>
      <c r="AH46" s="64">
        <f t="shared" si="36"/>
        <v>0</v>
      </c>
      <c r="AI46" s="64">
        <f t="shared" si="37"/>
        <v>3016871.3024524124</v>
      </c>
      <c r="AJ46" s="64">
        <f t="shared" si="38"/>
        <v>0</v>
      </c>
      <c r="AK46" s="64">
        <f t="shared" si="39"/>
        <v>0</v>
      </c>
      <c r="AL46" s="64">
        <f t="shared" si="40"/>
        <v>0</v>
      </c>
      <c r="AM46" s="64">
        <f t="shared" si="41"/>
        <v>202824.89116341015</v>
      </c>
      <c r="AN46" s="64">
        <f t="shared" si="42"/>
        <v>6236710.0983453766</v>
      </c>
      <c r="AO46" s="64">
        <f t="shared" si="43"/>
        <v>1895959.8698969942</v>
      </c>
      <c r="AP46" s="64">
        <f t="shared" si="44"/>
        <v>2233658.605928693</v>
      </c>
      <c r="AQ46" s="64">
        <f t="shared" si="45"/>
        <v>0</v>
      </c>
      <c r="AR46" s="64">
        <f t="shared" si="46"/>
        <v>0</v>
      </c>
      <c r="AS46" s="64">
        <f t="shared" si="47"/>
        <v>1671257.4266153132</v>
      </c>
      <c r="AT46" s="64">
        <f t="shared" si="48"/>
        <v>198515.49854007942</v>
      </c>
      <c r="AU46" s="64">
        <f t="shared" si="49"/>
        <v>0</v>
      </c>
      <c r="AV46" s="64">
        <f t="shared" si="50"/>
        <v>103751.31071620071</v>
      </c>
      <c r="AW46" s="64">
        <f t="shared" si="51"/>
        <v>153002.62504870535</v>
      </c>
      <c r="AX46" s="64">
        <f t="shared" si="52"/>
        <v>43656.340304991696</v>
      </c>
      <c r="AY46" s="64">
        <f t="shared" si="53"/>
        <v>65312.486468485498</v>
      </c>
      <c r="AZ46" s="64">
        <f t="shared" si="54"/>
        <v>0</v>
      </c>
      <c r="BA46" s="64">
        <f t="shared" si="55"/>
        <v>314463.26990208402</v>
      </c>
      <c r="BB46" s="55">
        <f t="shared" si="56"/>
        <v>0</v>
      </c>
      <c r="BD46" s="94">
        <f>'DORC build-up'!P46</f>
        <v>30428897.743073609</v>
      </c>
      <c r="BE46" s="64">
        <f t="shared" si="57"/>
        <v>0</v>
      </c>
      <c r="BF46" s="64">
        <f t="shared" si="73"/>
        <v>0</v>
      </c>
      <c r="BG46" s="64">
        <f t="shared" si="74"/>
        <v>5689152.2654383611</v>
      </c>
      <c r="BH46" s="64">
        <f t="shared" si="75"/>
        <v>0</v>
      </c>
      <c r="BI46" s="64">
        <f t="shared" si="76"/>
        <v>0</v>
      </c>
      <c r="BJ46" s="64">
        <f t="shared" si="77"/>
        <v>0</v>
      </c>
      <c r="BK46" s="64">
        <f t="shared" si="78"/>
        <v>382482.90144548035</v>
      </c>
      <c r="BL46" s="64">
        <f t="shared" si="79"/>
        <v>11761056.348688439</v>
      </c>
      <c r="BM46" s="64">
        <f t="shared" si="80"/>
        <v>3575361.1300012846</v>
      </c>
      <c r="BN46" s="64">
        <f t="shared" si="81"/>
        <v>4212186.2831222191</v>
      </c>
      <c r="BO46" s="64">
        <f t="shared" si="82"/>
        <v>0</v>
      </c>
      <c r="BP46" s="64">
        <f t="shared" si="83"/>
        <v>0</v>
      </c>
      <c r="BQ46" s="64">
        <f t="shared" si="84"/>
        <v>3151622.0022478644</v>
      </c>
      <c r="BR46" s="64">
        <f t="shared" si="85"/>
        <v>374356.33973707876</v>
      </c>
      <c r="BS46" s="64">
        <f t="shared" si="86"/>
        <v>0</v>
      </c>
      <c r="BT46" s="64">
        <f t="shared" si="87"/>
        <v>195652.03325824774</v>
      </c>
      <c r="BU46" s="64">
        <f t="shared" si="63"/>
        <v>288529.12293814647</v>
      </c>
      <c r="BV46" s="64">
        <f t="shared" si="64"/>
        <v>82326.205677051505</v>
      </c>
      <c r="BW46" s="64">
        <f t="shared" si="65"/>
        <v>123164.90930572525</v>
      </c>
      <c r="BX46" s="64">
        <f t="shared" si="66"/>
        <v>0</v>
      </c>
      <c r="BY46" s="64">
        <f t="shared" si="67"/>
        <v>593008.20121371944</v>
      </c>
      <c r="BZ46" s="55">
        <f t="shared" si="58"/>
        <v>0</v>
      </c>
      <c r="CC46" s="94">
        <f t="shared" si="59"/>
        <v>30428897.743073609</v>
      </c>
      <c r="CD46" s="64">
        <f t="shared" si="60"/>
        <v>0</v>
      </c>
      <c r="CE46" s="64">
        <f t="shared" si="88"/>
        <v>0</v>
      </c>
      <c r="CF46" s="64">
        <f t="shared" si="89"/>
        <v>0</v>
      </c>
      <c r="CG46" s="64">
        <f t="shared" si="90"/>
        <v>0</v>
      </c>
      <c r="CH46" s="64">
        <f t="shared" si="91"/>
        <v>0</v>
      </c>
      <c r="CI46" s="64">
        <f t="shared" si="92"/>
        <v>0</v>
      </c>
      <c r="CJ46" s="64">
        <f t="shared" si="93"/>
        <v>332651.80333893938</v>
      </c>
      <c r="CK46" s="64">
        <f t="shared" si="94"/>
        <v>5533460.6933292663</v>
      </c>
      <c r="CL46" s="64">
        <f t="shared" si="95"/>
        <v>2655621.0168570769</v>
      </c>
      <c r="CM46" s="64">
        <f t="shared" si="96"/>
        <v>2923926.4898642809</v>
      </c>
      <c r="CN46" s="64">
        <f t="shared" si="97"/>
        <v>0</v>
      </c>
      <c r="CO46" s="64">
        <f t="shared" si="98"/>
        <v>0</v>
      </c>
      <c r="CP46" s="64">
        <f t="shared" si="99"/>
        <v>2075736.5761310388</v>
      </c>
      <c r="CQ46" s="64">
        <f t="shared" si="100"/>
        <v>94836.939400060059</v>
      </c>
      <c r="CR46" s="64">
        <f t="shared" si="101"/>
        <v>0</v>
      </c>
      <c r="CS46" s="64">
        <f t="shared" si="102"/>
        <v>128861.29153143638</v>
      </c>
      <c r="CT46" s="64">
        <f t="shared" si="68"/>
        <v>199085.09482732188</v>
      </c>
      <c r="CU46" s="64">
        <f t="shared" si="69"/>
        <v>34069.664821808175</v>
      </c>
      <c r="CV46" s="64">
        <f t="shared" si="70"/>
        <v>89682.64094380688</v>
      </c>
      <c r="CW46" s="64">
        <f t="shared" si="71"/>
        <v>0</v>
      </c>
      <c r="CX46" s="64">
        <f t="shared" si="72"/>
        <v>224981.80664583319</v>
      </c>
      <c r="CY46" s="119">
        <f>'DORC build-up'!S46</f>
        <v>14292914.017690867</v>
      </c>
      <c r="CZ46" s="55">
        <f t="shared" si="61"/>
        <v>0</v>
      </c>
      <c r="DB46" s="94">
        <f>'DORC build-up'!T46</f>
        <v>0</v>
      </c>
      <c r="DC46" s="64">
        <f t="shared" si="13"/>
        <v>0</v>
      </c>
      <c r="DD46" s="64">
        <f t="shared" si="14"/>
        <v>0</v>
      </c>
      <c r="DE46" s="64">
        <f t="shared" si="15"/>
        <v>0</v>
      </c>
      <c r="DF46" s="64">
        <f t="shared" si="16"/>
        <v>0</v>
      </c>
      <c r="DG46" s="64">
        <f t="shared" si="17"/>
        <v>0</v>
      </c>
      <c r="DH46" s="64">
        <f t="shared" si="18"/>
        <v>0</v>
      </c>
      <c r="DI46" s="64">
        <f t="shared" si="19"/>
        <v>0</v>
      </c>
      <c r="DJ46" s="64">
        <f t="shared" si="20"/>
        <v>0</v>
      </c>
      <c r="DK46" s="64">
        <f t="shared" si="21"/>
        <v>0</v>
      </c>
      <c r="DL46" s="64">
        <f t="shared" si="22"/>
        <v>0</v>
      </c>
      <c r="DM46" s="64">
        <f t="shared" si="23"/>
        <v>0</v>
      </c>
      <c r="DN46" s="64">
        <f t="shared" si="24"/>
        <v>0</v>
      </c>
      <c r="DO46" s="64">
        <f t="shared" si="25"/>
        <v>0</v>
      </c>
      <c r="DP46" s="64">
        <f t="shared" si="26"/>
        <v>0</v>
      </c>
      <c r="DQ46" s="64">
        <f t="shared" si="27"/>
        <v>0</v>
      </c>
      <c r="DR46" s="64">
        <f t="shared" si="28"/>
        <v>0</v>
      </c>
      <c r="DS46" s="64">
        <f t="shared" si="29"/>
        <v>0</v>
      </c>
      <c r="DT46" s="64">
        <f t="shared" si="30"/>
        <v>0</v>
      </c>
      <c r="DU46" s="64">
        <f t="shared" si="31"/>
        <v>0</v>
      </c>
      <c r="DV46" s="64">
        <f t="shared" si="32"/>
        <v>0</v>
      </c>
      <c r="DW46" s="64">
        <f t="shared" si="33"/>
        <v>0</v>
      </c>
      <c r="DX46" s="55">
        <f t="shared" si="62"/>
        <v>0</v>
      </c>
    </row>
    <row r="47" spans="1:128" ht="13.9" x14ac:dyDescent="0.4">
      <c r="A47" s="58">
        <f>'DORC build-up'!A47</f>
        <v>35</v>
      </c>
      <c r="B47" s="58" t="str">
        <f>'DORC build-up'!B47</f>
        <v>Sidings &amp; Other</v>
      </c>
      <c r="C47" s="58">
        <f>'DORC build-up'!C47</f>
        <v>7</v>
      </c>
      <c r="D47" t="str">
        <f>IF('DORC build-up'!E47=0,"",'DORC build-up'!E47)</f>
        <v>SG track between Cockburn North and Robb Jetty</v>
      </c>
      <c r="E47" t="str">
        <f>IF('DORC build-up'!F47=0,"",'DORC build-up'!F47)</f>
        <v>Cockburn North to Robb Jetty (SG)</v>
      </c>
      <c r="F47" s="94">
        <f>'DORC build-up'!J47</f>
        <v>29108546.135979135</v>
      </c>
      <c r="G47" s="319">
        <f t="shared" si="9"/>
        <v>0.56500156307952176</v>
      </c>
      <c r="I47" s="70">
        <f>IF($F47=0,0,CRC!G47/$F47)</f>
        <v>0</v>
      </c>
      <c r="J47" s="70">
        <f>IF($F47=0,0,CRC!H47/$F47)</f>
        <v>0</v>
      </c>
      <c r="K47" s="70">
        <f>IF($F47=0,0,CRC!I47/$F47)</f>
        <v>2.0454801563038354E-2</v>
      </c>
      <c r="L47" s="70">
        <f>IF($F47=0,0,CRC!J47/$F47)</f>
        <v>0</v>
      </c>
      <c r="M47" s="70">
        <f>IF($F47=0,0,CRC!K47/$F47)</f>
        <v>0.17590009555806246</v>
      </c>
      <c r="N47" s="70">
        <f>IF($F47=0,0,CRC!L47/$F47)</f>
        <v>0</v>
      </c>
      <c r="O47" s="70">
        <f>IF($F47=0,0,CRC!M47/$F47)</f>
        <v>7.2578878214349385E-4</v>
      </c>
      <c r="P47" s="70">
        <f>IF($F47=0,0,CRC!N47/$F47)</f>
        <v>0.24186787731465581</v>
      </c>
      <c r="Q47" s="70">
        <f>IF($F47=0,0,CRC!O47/$F47)</f>
        <v>6.9400219588880124E-2</v>
      </c>
      <c r="R47" s="70">
        <f>IF($F47=0,0,CRC!P47/$F47)</f>
        <v>8.1977102342309524E-2</v>
      </c>
      <c r="S47" s="70">
        <f>IF($F47=0,0,CRC!Q47/$F47)</f>
        <v>9.3809434426710095E-2</v>
      </c>
      <c r="T47" s="70">
        <f>IF($F47=0,0,CRC!R47/$F47)</f>
        <v>0</v>
      </c>
      <c r="U47" s="70">
        <f>IF($F47=0,0,CRC!S47/$F47)</f>
        <v>0.21436528199566796</v>
      </c>
      <c r="V47" s="70">
        <f>IF($F47=0,0,CRC!T47/$F47)</f>
        <v>2.5462762437046108E-2</v>
      </c>
      <c r="W47" s="70">
        <f>IF($F47=0,0,CRC!U47/$F47)</f>
        <v>4.7091641896704487E-3</v>
      </c>
      <c r="X47" s="70">
        <f>IF($F47=0,0,CRC!V47/$F47)</f>
        <v>5.6966108782115065E-3</v>
      </c>
      <c r="Y47" s="70">
        <f>IF($F47=0,0,CRC!W47/$F47)</f>
        <v>8.4008232014679707E-3</v>
      </c>
      <c r="Z47" s="70">
        <f>IF($F47=0,0,CRC!X47/$F47)</f>
        <v>5.0484561266093582E-2</v>
      </c>
      <c r="AA47" s="70">
        <f>IF($F47=0,0,CRC!Y47/$F47)</f>
        <v>3.5860734513238233E-3</v>
      </c>
      <c r="AB47" s="70">
        <f>IF($F47=0,0,CRC!Z47/$F47)</f>
        <v>5.9988664646554082E-4</v>
      </c>
      <c r="AC47" s="70">
        <f>IF($F47=0,0,CRC!AA47/$F47)</f>
        <v>2.5595163582529746E-3</v>
      </c>
      <c r="AD47" s="55">
        <f t="shared" si="34"/>
        <v>0</v>
      </c>
      <c r="AF47" s="94">
        <f>'DORC build-up'!V47</f>
        <v>17132862.942620732</v>
      </c>
      <c r="AG47" s="64">
        <f t="shared" si="35"/>
        <v>0</v>
      </c>
      <c r="AH47" s="64">
        <f t="shared" si="36"/>
        <v>0</v>
      </c>
      <c r="AI47" s="64">
        <f t="shared" si="37"/>
        <v>350449.31169804046</v>
      </c>
      <c r="AJ47" s="64">
        <f t="shared" si="38"/>
        <v>0</v>
      </c>
      <c r="AK47" s="64">
        <f t="shared" si="39"/>
        <v>3013672.2287901738</v>
      </c>
      <c r="AL47" s="64">
        <f t="shared" si="40"/>
        <v>0</v>
      </c>
      <c r="AM47" s="64">
        <f t="shared" si="41"/>
        <v>12434.839729756097</v>
      </c>
      <c r="AN47" s="64">
        <f t="shared" si="42"/>
        <v>4143889.1922546043</v>
      </c>
      <c r="AO47" s="64">
        <f t="shared" si="43"/>
        <v>1189024.4504040657</v>
      </c>
      <c r="AP47" s="64">
        <f t="shared" si="44"/>
        <v>1404502.458863982</v>
      </c>
      <c r="AQ47" s="64">
        <f t="shared" si="45"/>
        <v>1607224.1827575909</v>
      </c>
      <c r="AR47" s="64">
        <f t="shared" si="46"/>
        <v>0</v>
      </c>
      <c r="AS47" s="64">
        <f t="shared" si="47"/>
        <v>3672690.9960880228</v>
      </c>
      <c r="AT47" s="64">
        <f t="shared" si="48"/>
        <v>436250.01897442242</v>
      </c>
      <c r="AU47" s="64">
        <f t="shared" si="49"/>
        <v>80681.464635921424</v>
      </c>
      <c r="AV47" s="64">
        <f t="shared" si="50"/>
        <v>97599.253413840066</v>
      </c>
      <c r="AW47" s="64">
        <f t="shared" si="51"/>
        <v>143930.15251593906</v>
      </c>
      <c r="AX47" s="64">
        <f t="shared" si="52"/>
        <v>864945.06889032072</v>
      </c>
      <c r="AY47" s="64">
        <f t="shared" si="53"/>
        <v>61439.704943701967</v>
      </c>
      <c r="AZ47" s="64">
        <f t="shared" si="54"/>
        <v>10277.775695002489</v>
      </c>
      <c r="BA47" s="64">
        <f t="shared" si="55"/>
        <v>43851.84296534396</v>
      </c>
      <c r="BB47" s="55">
        <f t="shared" si="56"/>
        <v>0</v>
      </c>
      <c r="BD47" s="94">
        <f>'DORC build-up'!P47</f>
        <v>39386033.347408965</v>
      </c>
      <c r="BE47" s="64">
        <f t="shared" si="57"/>
        <v>0</v>
      </c>
      <c r="BF47" s="64">
        <f t="shared" si="73"/>
        <v>0</v>
      </c>
      <c r="BG47" s="64">
        <f t="shared" si="74"/>
        <v>805633.49647646165</v>
      </c>
      <c r="BH47" s="64">
        <f t="shared" si="75"/>
        <v>0</v>
      </c>
      <c r="BI47" s="64">
        <f t="shared" si="76"/>
        <v>6928007.0294622714</v>
      </c>
      <c r="BJ47" s="64">
        <f t="shared" si="77"/>
        <v>0</v>
      </c>
      <c r="BK47" s="64">
        <f t="shared" si="78"/>
        <v>28585.941176678989</v>
      </c>
      <c r="BL47" s="64">
        <f t="shared" si="79"/>
        <v>9526216.2815820538</v>
      </c>
      <c r="BM47" s="64">
        <f t="shared" si="80"/>
        <v>2733399.3630451374</v>
      </c>
      <c r="BN47" s="64">
        <f t="shared" si="81"/>
        <v>3228752.8865781603</v>
      </c>
      <c r="BO47" s="64">
        <f t="shared" si="82"/>
        <v>3694781.5126319784</v>
      </c>
      <c r="BP47" s="64">
        <f t="shared" si="83"/>
        <v>0</v>
      </c>
      <c r="BQ47" s="64">
        <f t="shared" si="84"/>
        <v>8442998.1452081054</v>
      </c>
      <c r="BR47" s="64">
        <f t="shared" si="85"/>
        <v>1002877.2104626504</v>
      </c>
      <c r="BS47" s="64">
        <f t="shared" si="86"/>
        <v>185475.29781278441</v>
      </c>
      <c r="BT47" s="64">
        <f t="shared" si="87"/>
        <v>224366.90601645107</v>
      </c>
      <c r="BU47" s="64">
        <f t="shared" si="63"/>
        <v>330875.10275870445</v>
      </c>
      <c r="BV47" s="64">
        <f t="shared" si="64"/>
        <v>1988386.6135556728</v>
      </c>
      <c r="BW47" s="64">
        <f t="shared" si="65"/>
        <v>141241.20854009807</v>
      </c>
      <c r="BX47" s="64">
        <f t="shared" si="66"/>
        <v>23627.155462357125</v>
      </c>
      <c r="BY47" s="64">
        <f t="shared" si="67"/>
        <v>100809.19663939041</v>
      </c>
      <c r="BZ47" s="55">
        <f t="shared" si="58"/>
        <v>0</v>
      </c>
      <c r="CC47" s="94">
        <f t="shared" si="59"/>
        <v>39386033.347408965</v>
      </c>
      <c r="CD47" s="64">
        <f t="shared" si="60"/>
        <v>0</v>
      </c>
      <c r="CE47" s="64">
        <f t="shared" si="88"/>
        <v>0</v>
      </c>
      <c r="CF47" s="64">
        <f t="shared" si="89"/>
        <v>0</v>
      </c>
      <c r="CG47" s="64">
        <f t="shared" si="90"/>
        <v>0</v>
      </c>
      <c r="CH47" s="64">
        <f t="shared" si="91"/>
        <v>4573304.5219337931</v>
      </c>
      <c r="CI47" s="64">
        <f t="shared" si="92"/>
        <v>0</v>
      </c>
      <c r="CJ47" s="64">
        <f t="shared" si="93"/>
        <v>24861.673153560718</v>
      </c>
      <c r="CK47" s="64">
        <f t="shared" si="94"/>
        <v>4481990.5446814718</v>
      </c>
      <c r="CL47" s="64">
        <f t="shared" si="95"/>
        <v>2030248.8425732271</v>
      </c>
      <c r="CM47" s="64">
        <f t="shared" si="96"/>
        <v>2241267.4700829983</v>
      </c>
      <c r="CN47" s="64">
        <f t="shared" si="97"/>
        <v>1609516.2347171209</v>
      </c>
      <c r="CO47" s="64">
        <f t="shared" si="98"/>
        <v>0</v>
      </c>
      <c r="CP47" s="64">
        <f t="shared" si="99"/>
        <v>5560768.4074153341</v>
      </c>
      <c r="CQ47" s="64">
        <f t="shared" si="100"/>
        <v>254062.22665053839</v>
      </c>
      <c r="CR47" s="64">
        <f t="shared" si="101"/>
        <v>122158.64065049609</v>
      </c>
      <c r="CS47" s="64">
        <f t="shared" si="102"/>
        <v>147773.62036422125</v>
      </c>
      <c r="CT47" s="64">
        <f t="shared" si="68"/>
        <v>228303.820903507</v>
      </c>
      <c r="CU47" s="64">
        <f t="shared" si="69"/>
        <v>822868.79254166328</v>
      </c>
      <c r="CV47" s="64">
        <f t="shared" si="70"/>
        <v>102844.91470316987</v>
      </c>
      <c r="CW47" s="64">
        <f t="shared" si="71"/>
        <v>14954.621023834363</v>
      </c>
      <c r="CX47" s="64">
        <f t="shared" si="72"/>
        <v>38246.073393293904</v>
      </c>
      <c r="CY47" s="119">
        <f>'DORC build-up'!S47</f>
        <v>22253170.404788233</v>
      </c>
      <c r="CZ47" s="55">
        <f t="shared" si="61"/>
        <v>0</v>
      </c>
      <c r="DB47" s="94">
        <f>'DORC build-up'!T47</f>
        <v>0</v>
      </c>
      <c r="DC47" s="64">
        <f t="shared" si="13"/>
        <v>0</v>
      </c>
      <c r="DD47" s="64">
        <f t="shared" si="14"/>
        <v>0</v>
      </c>
      <c r="DE47" s="64">
        <f t="shared" si="15"/>
        <v>0</v>
      </c>
      <c r="DF47" s="64">
        <f t="shared" si="16"/>
        <v>0</v>
      </c>
      <c r="DG47" s="64">
        <f t="shared" si="17"/>
        <v>0</v>
      </c>
      <c r="DH47" s="64">
        <f t="shared" si="18"/>
        <v>0</v>
      </c>
      <c r="DI47" s="64">
        <f t="shared" si="19"/>
        <v>0</v>
      </c>
      <c r="DJ47" s="64">
        <f t="shared" si="20"/>
        <v>0</v>
      </c>
      <c r="DK47" s="64">
        <f t="shared" si="21"/>
        <v>0</v>
      </c>
      <c r="DL47" s="64">
        <f t="shared" si="22"/>
        <v>0</v>
      </c>
      <c r="DM47" s="64">
        <f t="shared" si="23"/>
        <v>0</v>
      </c>
      <c r="DN47" s="64">
        <f t="shared" si="24"/>
        <v>0</v>
      </c>
      <c r="DO47" s="64">
        <f t="shared" si="25"/>
        <v>0</v>
      </c>
      <c r="DP47" s="64">
        <f t="shared" si="26"/>
        <v>0</v>
      </c>
      <c r="DQ47" s="64">
        <f t="shared" si="27"/>
        <v>0</v>
      </c>
      <c r="DR47" s="64">
        <f t="shared" si="28"/>
        <v>0</v>
      </c>
      <c r="DS47" s="64">
        <f t="shared" si="29"/>
        <v>0</v>
      </c>
      <c r="DT47" s="64">
        <f t="shared" si="30"/>
        <v>0</v>
      </c>
      <c r="DU47" s="64">
        <f t="shared" si="31"/>
        <v>0</v>
      </c>
      <c r="DV47" s="64">
        <f t="shared" si="32"/>
        <v>0</v>
      </c>
      <c r="DW47" s="64">
        <f t="shared" si="33"/>
        <v>0</v>
      </c>
      <c r="DX47" s="55">
        <f t="shared" si="62"/>
        <v>0</v>
      </c>
    </row>
    <row r="48" spans="1:128" ht="13.9" x14ac:dyDescent="0.4">
      <c r="A48" s="58">
        <f>'DORC build-up'!A48</f>
        <v>36</v>
      </c>
      <c r="B48" s="58" t="str">
        <f>'DORC build-up'!B48</f>
        <v>CBH Sidings SG</v>
      </c>
      <c r="C48" s="58">
        <f>'DORC build-up'!C48</f>
        <v>8</v>
      </c>
      <c r="D48" t="str">
        <f>IF('DORC build-up'!E48=0,"",'DORC build-up'!E48)</f>
        <v>SG all tracks servicing CBH on the SG network</v>
      </c>
      <c r="E48" t="str">
        <f>IF('DORC build-up'!F48=0,"",'DORC build-up'!F48)</f>
        <v>Avon Yard</v>
      </c>
      <c r="F48" s="94">
        <f>'DORC build-up'!J48</f>
        <v>6786341.714956278</v>
      </c>
      <c r="G48" s="319">
        <f t="shared" si="9"/>
        <v>0.52630687576364921</v>
      </c>
      <c r="I48" s="70">
        <f>IF($F48=0,0,CRC!G48/$F48)</f>
        <v>0</v>
      </c>
      <c r="J48" s="70">
        <f>IF($F48=0,0,CRC!H48/$F48)</f>
        <v>0</v>
      </c>
      <c r="K48" s="70">
        <f>IF($F48=0,0,CRC!I48/$F48)</f>
        <v>4.1303019288324465E-2</v>
      </c>
      <c r="L48" s="70">
        <f>IF($F48=0,0,CRC!J48/$F48)</f>
        <v>0</v>
      </c>
      <c r="M48" s="70">
        <f>IF($F48=0,0,CRC!K48/$F48)</f>
        <v>0</v>
      </c>
      <c r="N48" s="70">
        <f>IF($F48=0,0,CRC!L48/$F48)</f>
        <v>0</v>
      </c>
      <c r="O48" s="70">
        <f>IF($F48=0,0,CRC!M48/$F48)</f>
        <v>0</v>
      </c>
      <c r="P48" s="70">
        <f>IF($F48=0,0,CRC!N48/$F48)</f>
        <v>0.46097119741433557</v>
      </c>
      <c r="Q48" s="70">
        <f>IF($F48=0,0,CRC!O48/$F48)</f>
        <v>0.14013524401395797</v>
      </c>
      <c r="R48" s="70">
        <f>IF($F48=0,0,CRC!P48/$F48)</f>
        <v>0.16493786897853133</v>
      </c>
      <c r="S48" s="70">
        <f>IF($F48=0,0,CRC!Q48/$F48)</f>
        <v>0.16518564744970587</v>
      </c>
      <c r="T48" s="70">
        <f>IF($F48=0,0,CRC!R48/$F48)</f>
        <v>0</v>
      </c>
      <c r="U48" s="70">
        <f>IF($F48=0,0,CRC!S48/$F48)</f>
        <v>0</v>
      </c>
      <c r="V48" s="70">
        <f>IF($F48=0,0,CRC!T48/$F48)</f>
        <v>0</v>
      </c>
      <c r="W48" s="70">
        <f>IF($F48=0,0,CRC!U48/$F48)</f>
        <v>0</v>
      </c>
      <c r="X48" s="70">
        <f>IF($F48=0,0,CRC!V48/$F48)</f>
        <v>8.8482978229503882E-3</v>
      </c>
      <c r="Y48" s="70">
        <f>IF($F48=0,0,CRC!W48/$F48)</f>
        <v>1.3048633166932675E-2</v>
      </c>
      <c r="Z48" s="70">
        <f>IF($F48=0,0,CRC!X48/$F48)</f>
        <v>0</v>
      </c>
      <c r="AA48" s="70">
        <f>IF($F48=0,0,CRC!Y48/$F48)</f>
        <v>5.5700918652619716E-3</v>
      </c>
      <c r="AB48" s="70">
        <f>IF($F48=0,0,CRC!Z48/$F48)</f>
        <v>0</v>
      </c>
      <c r="AC48" s="70">
        <f>IF($F48=0,0,CRC!AA48/$F48)</f>
        <v>0</v>
      </c>
      <c r="AD48" s="55">
        <f t="shared" si="34"/>
        <v>0</v>
      </c>
      <c r="AF48" s="94">
        <f>'DORC build-up'!V48</f>
        <v>4378464.5109549295</v>
      </c>
      <c r="AG48" s="64">
        <f t="shared" si="35"/>
        <v>0</v>
      </c>
      <c r="AH48" s="64">
        <f t="shared" si="36"/>
        <v>0</v>
      </c>
      <c r="AI48" s="64">
        <f t="shared" si="37"/>
        <v>180843.8041492156</v>
      </c>
      <c r="AJ48" s="64">
        <f t="shared" si="38"/>
        <v>0</v>
      </c>
      <c r="AK48" s="64">
        <f t="shared" si="39"/>
        <v>0</v>
      </c>
      <c r="AL48" s="64">
        <f t="shared" si="40"/>
        <v>0</v>
      </c>
      <c r="AM48" s="64">
        <f t="shared" si="41"/>
        <v>0</v>
      </c>
      <c r="AN48" s="64">
        <f t="shared" si="42"/>
        <v>2018346.0284510669</v>
      </c>
      <c r="AO48" s="64">
        <f t="shared" si="43"/>
        <v>613577.19264912419</v>
      </c>
      <c r="AP48" s="64">
        <f t="shared" si="44"/>
        <v>722174.60583503335</v>
      </c>
      <c r="AQ48" s="64">
        <f t="shared" si="45"/>
        <v>723259.49507764983</v>
      </c>
      <c r="AR48" s="64">
        <f t="shared" si="46"/>
        <v>0</v>
      </c>
      <c r="AS48" s="64">
        <f t="shared" si="47"/>
        <v>0</v>
      </c>
      <c r="AT48" s="64">
        <f t="shared" si="48"/>
        <v>0</v>
      </c>
      <c r="AU48" s="64">
        <f t="shared" si="49"/>
        <v>0</v>
      </c>
      <c r="AV48" s="64">
        <f t="shared" si="50"/>
        <v>38741.958000148035</v>
      </c>
      <c r="AW48" s="64">
        <f t="shared" si="51"/>
        <v>57132.977237884144</v>
      </c>
      <c r="AX48" s="64">
        <f t="shared" si="52"/>
        <v>0</v>
      </c>
      <c r="AY48" s="64">
        <f t="shared" si="53"/>
        <v>24388.449554808289</v>
      </c>
      <c r="AZ48" s="64">
        <f t="shared" si="54"/>
        <v>0</v>
      </c>
      <c r="BA48" s="64">
        <f t="shared" si="55"/>
        <v>0</v>
      </c>
      <c r="BB48" s="55">
        <f t="shared" si="56"/>
        <v>0</v>
      </c>
      <c r="BD48" s="94">
        <f>'DORC build-up'!P48</f>
        <v>9243251.1407327913</v>
      </c>
      <c r="BE48" s="64">
        <f t="shared" si="57"/>
        <v>0</v>
      </c>
      <c r="BF48" s="64">
        <f t="shared" si="73"/>
        <v>0</v>
      </c>
      <c r="BG48" s="64">
        <f t="shared" si="74"/>
        <v>381774.18015251361</v>
      </c>
      <c r="BH48" s="64">
        <f t="shared" si="75"/>
        <v>0</v>
      </c>
      <c r="BI48" s="64">
        <f t="shared" si="76"/>
        <v>0</v>
      </c>
      <c r="BJ48" s="64">
        <f t="shared" si="77"/>
        <v>0</v>
      </c>
      <c r="BK48" s="64">
        <f t="shared" si="78"/>
        <v>0</v>
      </c>
      <c r="BL48" s="64">
        <f t="shared" si="79"/>
        <v>4260872.5463450179</v>
      </c>
      <c r="BM48" s="64">
        <f t="shared" si="80"/>
        <v>1295305.2540888849</v>
      </c>
      <c r="BN48" s="64">
        <f t="shared" si="81"/>
        <v>1524562.1455858455</v>
      </c>
      <c r="BO48" s="64">
        <f t="shared" si="82"/>
        <v>1526852.4242221785</v>
      </c>
      <c r="BP48" s="64">
        <f t="shared" si="83"/>
        <v>0</v>
      </c>
      <c r="BQ48" s="64">
        <f t="shared" si="84"/>
        <v>0</v>
      </c>
      <c r="BR48" s="64">
        <f t="shared" si="85"/>
        <v>0</v>
      </c>
      <c r="BS48" s="64">
        <f t="shared" si="86"/>
        <v>0</v>
      </c>
      <c r="BT48" s="64">
        <f t="shared" si="87"/>
        <v>81787.038945529654</v>
      </c>
      <c r="BU48" s="64">
        <f t="shared" si="63"/>
        <v>120611.79340525418</v>
      </c>
      <c r="BV48" s="64">
        <f t="shared" si="64"/>
        <v>0</v>
      </c>
      <c r="BW48" s="64">
        <f t="shared" si="65"/>
        <v>51485.757987569159</v>
      </c>
      <c r="BX48" s="64">
        <f t="shared" si="66"/>
        <v>0</v>
      </c>
      <c r="BY48" s="64">
        <f t="shared" si="67"/>
        <v>0</v>
      </c>
      <c r="BZ48" s="55">
        <f t="shared" si="58"/>
        <v>0</v>
      </c>
      <c r="CC48" s="94">
        <f t="shared" si="59"/>
        <v>9243251.1407327913</v>
      </c>
      <c r="CD48" s="64">
        <f t="shared" si="60"/>
        <v>0</v>
      </c>
      <c r="CE48" s="64">
        <f t="shared" si="88"/>
        <v>0</v>
      </c>
      <c r="CF48" s="64">
        <f t="shared" si="89"/>
        <v>0</v>
      </c>
      <c r="CG48" s="64">
        <f t="shared" si="90"/>
        <v>0</v>
      </c>
      <c r="CH48" s="64">
        <f t="shared" si="91"/>
        <v>0</v>
      </c>
      <c r="CI48" s="64">
        <f t="shared" si="92"/>
        <v>0</v>
      </c>
      <c r="CJ48" s="64">
        <f t="shared" si="93"/>
        <v>0</v>
      </c>
      <c r="CK48" s="64">
        <f t="shared" si="94"/>
        <v>2004698.3923442576</v>
      </c>
      <c r="CL48" s="64">
        <f t="shared" si="95"/>
        <v>962095.78023873712</v>
      </c>
      <c r="CM48" s="64">
        <f t="shared" si="96"/>
        <v>1058288.3432255446</v>
      </c>
      <c r="CN48" s="64">
        <f t="shared" si="97"/>
        <v>665125.59846933756</v>
      </c>
      <c r="CO48" s="64">
        <f t="shared" si="98"/>
        <v>0</v>
      </c>
      <c r="CP48" s="64">
        <f t="shared" si="99"/>
        <v>0</v>
      </c>
      <c r="CQ48" s="64">
        <f t="shared" si="100"/>
        <v>0</v>
      </c>
      <c r="CR48" s="64">
        <f t="shared" si="101"/>
        <v>0</v>
      </c>
      <c r="CS48" s="64">
        <f t="shared" si="102"/>
        <v>53866.976455807198</v>
      </c>
      <c r="CT48" s="64">
        <f t="shared" si="68"/>
        <v>83222.137449625734</v>
      </c>
      <c r="CU48" s="64">
        <f t="shared" si="69"/>
        <v>0</v>
      </c>
      <c r="CV48" s="64">
        <f t="shared" si="70"/>
        <v>37489.401594551942</v>
      </c>
      <c r="CW48" s="64">
        <f t="shared" si="71"/>
        <v>0</v>
      </c>
      <c r="CX48" s="64">
        <f t="shared" si="72"/>
        <v>0</v>
      </c>
      <c r="CY48" s="119">
        <f>'DORC build-up'!S48</f>
        <v>4864786.6297778618</v>
      </c>
      <c r="CZ48" s="55">
        <f t="shared" si="61"/>
        <v>0</v>
      </c>
      <c r="DB48" s="94">
        <f>'DORC build-up'!T48</f>
        <v>0</v>
      </c>
      <c r="DC48" s="64">
        <f t="shared" si="13"/>
        <v>0</v>
      </c>
      <c r="DD48" s="64">
        <f t="shared" si="14"/>
        <v>0</v>
      </c>
      <c r="DE48" s="64">
        <f t="shared" si="15"/>
        <v>0</v>
      </c>
      <c r="DF48" s="64">
        <f t="shared" si="16"/>
        <v>0</v>
      </c>
      <c r="DG48" s="64">
        <f t="shared" si="17"/>
        <v>0</v>
      </c>
      <c r="DH48" s="64">
        <f t="shared" si="18"/>
        <v>0</v>
      </c>
      <c r="DI48" s="64">
        <f t="shared" si="19"/>
        <v>0</v>
      </c>
      <c r="DJ48" s="64">
        <f t="shared" si="20"/>
        <v>0</v>
      </c>
      <c r="DK48" s="64">
        <f t="shared" si="21"/>
        <v>0</v>
      </c>
      <c r="DL48" s="64">
        <f t="shared" si="22"/>
        <v>0</v>
      </c>
      <c r="DM48" s="64">
        <f t="shared" si="23"/>
        <v>0</v>
      </c>
      <c r="DN48" s="64">
        <f t="shared" si="24"/>
        <v>0</v>
      </c>
      <c r="DO48" s="64">
        <f t="shared" si="25"/>
        <v>0</v>
      </c>
      <c r="DP48" s="64">
        <f t="shared" si="26"/>
        <v>0</v>
      </c>
      <c r="DQ48" s="64">
        <f t="shared" si="27"/>
        <v>0</v>
      </c>
      <c r="DR48" s="64">
        <f t="shared" si="28"/>
        <v>0</v>
      </c>
      <c r="DS48" s="64">
        <f t="shared" si="29"/>
        <v>0</v>
      </c>
      <c r="DT48" s="64">
        <f t="shared" si="30"/>
        <v>0</v>
      </c>
      <c r="DU48" s="64">
        <f t="shared" si="31"/>
        <v>0</v>
      </c>
      <c r="DV48" s="64">
        <f t="shared" si="32"/>
        <v>0</v>
      </c>
      <c r="DW48" s="64">
        <f t="shared" si="33"/>
        <v>0</v>
      </c>
      <c r="DX48" s="55">
        <f t="shared" si="62"/>
        <v>0</v>
      </c>
    </row>
    <row r="49" spans="1:128" ht="13.9" x14ac:dyDescent="0.4">
      <c r="A49" s="58">
        <f>'DORC build-up'!A49</f>
        <v>37</v>
      </c>
      <c r="B49" s="58" t="str">
        <f>'DORC build-up'!B49</f>
        <v>CBH Sidings SG</v>
      </c>
      <c r="C49" s="58">
        <f>'DORC build-up'!C49</f>
        <v>8</v>
      </c>
      <c r="D49" t="str">
        <f>IF('DORC build-up'!E49=0,"",'DORC build-up'!E49)</f>
        <v/>
      </c>
      <c r="E49" t="str">
        <f>IF('DORC build-up'!F49=0,"",'DORC build-up'!F49)</f>
        <v>Bodallin</v>
      </c>
      <c r="F49" s="94">
        <f>'DORC build-up'!J49</f>
        <v>3124095.9598977906</v>
      </c>
      <c r="G49" s="319">
        <f t="shared" si="9"/>
        <v>0.52313667550405218</v>
      </c>
      <c r="I49" s="70">
        <f>IF($F49=0,0,CRC!G49/$F49)</f>
        <v>0</v>
      </c>
      <c r="J49" s="70">
        <f>IF($F49=0,0,CRC!H49/$F49)</f>
        <v>0</v>
      </c>
      <c r="K49" s="70">
        <f>IF($F49=0,0,CRC!I49/$F49)</f>
        <v>3.9961785938254099E-2</v>
      </c>
      <c r="L49" s="70">
        <f>IF($F49=0,0,CRC!J49/$F49)</f>
        <v>0</v>
      </c>
      <c r="M49" s="70">
        <f>IF($F49=0,0,CRC!K49/$F49)</f>
        <v>0</v>
      </c>
      <c r="N49" s="70">
        <f>IF($F49=0,0,CRC!L49/$F49)</f>
        <v>0</v>
      </c>
      <c r="O49" s="70">
        <f>IF($F49=0,0,CRC!M49/$F49)</f>
        <v>0</v>
      </c>
      <c r="P49" s="70">
        <f>IF($F49=0,0,CRC!N49/$F49)</f>
        <v>0.44600207520372881</v>
      </c>
      <c r="Q49" s="70">
        <f>IF($F49=0,0,CRC!O49/$F49)</f>
        <v>0.13558463086193359</v>
      </c>
      <c r="R49" s="70">
        <f>IF($F49=0,0,CRC!P49/$F49)</f>
        <v>0.16056074707334239</v>
      </c>
      <c r="S49" s="70">
        <f>IF($F49=0,0,CRC!Q49/$F49)</f>
        <v>0.19321389539511721</v>
      </c>
      <c r="T49" s="70">
        <f>IF($F49=0,0,CRC!R49/$F49)</f>
        <v>0</v>
      </c>
      <c r="U49" s="70">
        <f>IF($F49=0,0,CRC!S49/$F49)</f>
        <v>0</v>
      </c>
      <c r="V49" s="70">
        <f>IF($F49=0,0,CRC!T49/$F49)</f>
        <v>0</v>
      </c>
      <c r="W49" s="70">
        <f>IF($F49=0,0,CRC!U49/$F49)</f>
        <v>0</v>
      </c>
      <c r="X49" s="70">
        <f>IF($F49=0,0,CRC!V49/$F49)</f>
        <v>7.9494693209684088E-3</v>
      </c>
      <c r="Y49" s="70">
        <f>IF($F49=0,0,CRC!W49/$F49)</f>
        <v>1.172312586179591E-2</v>
      </c>
      <c r="Z49" s="70">
        <f>IF($F49=0,0,CRC!X49/$F49)</f>
        <v>0</v>
      </c>
      <c r="AA49" s="70">
        <f>IF($F49=0,0,CRC!Y49/$F49)</f>
        <v>5.0042703448595271E-3</v>
      </c>
      <c r="AB49" s="70">
        <f>IF($F49=0,0,CRC!Z49/$F49)</f>
        <v>0</v>
      </c>
      <c r="AC49" s="70">
        <f>IF($F49=0,0,CRC!AA49/$F49)</f>
        <v>0</v>
      </c>
      <c r="AD49" s="55">
        <f t="shared" si="34"/>
        <v>0</v>
      </c>
      <c r="AF49" s="94">
        <f>'DORC build-up'!V49</f>
        <v>2029118.0606153468</v>
      </c>
      <c r="AG49" s="64">
        <f t="shared" si="35"/>
        <v>0</v>
      </c>
      <c r="AH49" s="64">
        <f t="shared" si="36"/>
        <v>0</v>
      </c>
      <c r="AI49" s="64">
        <f t="shared" si="37"/>
        <v>81087.181581755794</v>
      </c>
      <c r="AJ49" s="64">
        <f t="shared" si="38"/>
        <v>0</v>
      </c>
      <c r="AK49" s="64">
        <f t="shared" si="39"/>
        <v>0</v>
      </c>
      <c r="AL49" s="64">
        <f t="shared" si="40"/>
        <v>0</v>
      </c>
      <c r="AM49" s="64">
        <f t="shared" si="41"/>
        <v>0</v>
      </c>
      <c r="AN49" s="64">
        <f t="shared" si="42"/>
        <v>904990.86586781021</v>
      </c>
      <c r="AO49" s="64">
        <f t="shared" si="43"/>
        <v>275117.22322381439</v>
      </c>
      <c r="AP49" s="64">
        <f t="shared" si="44"/>
        <v>325796.71171241172</v>
      </c>
      <c r="AQ49" s="64">
        <f t="shared" si="45"/>
        <v>392053.8047080767</v>
      </c>
      <c r="AR49" s="64">
        <f t="shared" si="46"/>
        <v>0</v>
      </c>
      <c r="AS49" s="64">
        <f t="shared" si="47"/>
        <v>0</v>
      </c>
      <c r="AT49" s="64">
        <f t="shared" si="48"/>
        <v>0</v>
      </c>
      <c r="AU49" s="64">
        <f t="shared" si="49"/>
        <v>0</v>
      </c>
      <c r="AV49" s="64">
        <f t="shared" si="50"/>
        <v>16130.411771484614</v>
      </c>
      <c r="AW49" s="64">
        <f t="shared" si="51"/>
        <v>23787.606413036934</v>
      </c>
      <c r="AX49" s="64">
        <f t="shared" si="52"/>
        <v>0</v>
      </c>
      <c r="AY49" s="64">
        <f t="shared" si="53"/>
        <v>10154.255336956256</v>
      </c>
      <c r="AZ49" s="64">
        <f t="shared" si="54"/>
        <v>0</v>
      </c>
      <c r="BA49" s="64">
        <f t="shared" si="55"/>
        <v>0</v>
      </c>
      <c r="BB49" s="55">
        <f t="shared" si="56"/>
        <v>0</v>
      </c>
      <c r="BD49" s="94">
        <f>'DORC build-up'!P49</f>
        <v>4255135.4997999836</v>
      </c>
      <c r="BE49" s="64">
        <f t="shared" si="57"/>
        <v>0</v>
      </c>
      <c r="BF49" s="64">
        <f t="shared" si="73"/>
        <v>0</v>
      </c>
      <c r="BG49" s="64">
        <f t="shared" si="74"/>
        <v>170042.8139812728</v>
      </c>
      <c r="BH49" s="64">
        <f t="shared" si="75"/>
        <v>0</v>
      </c>
      <c r="BI49" s="64">
        <f t="shared" si="76"/>
        <v>0</v>
      </c>
      <c r="BJ49" s="64">
        <f t="shared" si="77"/>
        <v>0</v>
      </c>
      <c r="BK49" s="64">
        <f t="shared" si="78"/>
        <v>0</v>
      </c>
      <c r="BL49" s="64">
        <f t="shared" si="79"/>
        <v>1897799.2631838485</v>
      </c>
      <c r="BM49" s="64">
        <f t="shared" si="80"/>
        <v>576930.97600789007</v>
      </c>
      <c r="BN49" s="64">
        <f t="shared" si="81"/>
        <v>683207.73474618548</v>
      </c>
      <c r="BO49" s="64">
        <f t="shared" si="82"/>
        <v>822151.30535040388</v>
      </c>
      <c r="BP49" s="64">
        <f t="shared" si="83"/>
        <v>0</v>
      </c>
      <c r="BQ49" s="64">
        <f t="shared" si="84"/>
        <v>0</v>
      </c>
      <c r="BR49" s="64">
        <f t="shared" si="85"/>
        <v>0</v>
      </c>
      <c r="BS49" s="64">
        <f t="shared" si="86"/>
        <v>0</v>
      </c>
      <c r="BT49" s="64">
        <f t="shared" si="87"/>
        <v>33826.069112223544</v>
      </c>
      <c r="BU49" s="64">
        <f t="shared" si="63"/>
        <v>49883.489023151051</v>
      </c>
      <c r="BV49" s="64">
        <f t="shared" si="64"/>
        <v>0</v>
      </c>
      <c r="BW49" s="64">
        <f t="shared" si="65"/>
        <v>21293.848395008081</v>
      </c>
      <c r="BX49" s="64">
        <f t="shared" si="66"/>
        <v>0</v>
      </c>
      <c r="BY49" s="64">
        <f t="shared" si="67"/>
        <v>0</v>
      </c>
      <c r="BZ49" s="55">
        <f t="shared" si="58"/>
        <v>0</v>
      </c>
      <c r="CC49" s="94">
        <f t="shared" si="59"/>
        <v>4255135.4997999836</v>
      </c>
      <c r="CD49" s="64">
        <f t="shared" si="60"/>
        <v>0</v>
      </c>
      <c r="CE49" s="64">
        <f t="shared" si="88"/>
        <v>0</v>
      </c>
      <c r="CF49" s="64">
        <f t="shared" si="89"/>
        <v>0</v>
      </c>
      <c r="CG49" s="64">
        <f t="shared" si="90"/>
        <v>0</v>
      </c>
      <c r="CH49" s="64">
        <f t="shared" si="91"/>
        <v>0</v>
      </c>
      <c r="CI49" s="64">
        <f t="shared" si="92"/>
        <v>0</v>
      </c>
      <c r="CJ49" s="64">
        <f t="shared" si="93"/>
        <v>0</v>
      </c>
      <c r="CK49" s="64">
        <f t="shared" si="94"/>
        <v>892895.78378970665</v>
      </c>
      <c r="CL49" s="64">
        <f t="shared" si="95"/>
        <v>428518.95779318613</v>
      </c>
      <c r="CM49" s="64">
        <f t="shared" si="96"/>
        <v>474254.71226401068</v>
      </c>
      <c r="CN49" s="64">
        <f t="shared" si="97"/>
        <v>358144.55302195105</v>
      </c>
      <c r="CO49" s="64">
        <f t="shared" si="98"/>
        <v>0</v>
      </c>
      <c r="CP49" s="64">
        <f t="shared" si="99"/>
        <v>0</v>
      </c>
      <c r="CQ49" s="64">
        <f t="shared" si="100"/>
        <v>0</v>
      </c>
      <c r="CR49" s="64">
        <f t="shared" si="101"/>
        <v>0</v>
      </c>
      <c r="CS49" s="64">
        <f t="shared" si="102"/>
        <v>22278.689777168493</v>
      </c>
      <c r="CT49" s="64">
        <f t="shared" si="68"/>
        <v>34419.607425974369</v>
      </c>
      <c r="CU49" s="64">
        <f t="shared" si="69"/>
        <v>0</v>
      </c>
      <c r="CV49" s="64">
        <f t="shared" si="70"/>
        <v>15505.135112640377</v>
      </c>
      <c r="CW49" s="64">
        <f t="shared" si="71"/>
        <v>0</v>
      </c>
      <c r="CX49" s="64">
        <f t="shared" si="72"/>
        <v>0</v>
      </c>
      <c r="CY49" s="119">
        <f>'DORC build-up'!S49</f>
        <v>2226017.4391846368</v>
      </c>
      <c r="CZ49" s="55">
        <f t="shared" si="61"/>
        <v>0</v>
      </c>
      <c r="DB49" s="94">
        <f>'DORC build-up'!T49</f>
        <v>0</v>
      </c>
      <c r="DC49" s="64">
        <f t="shared" si="13"/>
        <v>0</v>
      </c>
      <c r="DD49" s="64">
        <f t="shared" si="14"/>
        <v>0</v>
      </c>
      <c r="DE49" s="64">
        <f t="shared" si="15"/>
        <v>0</v>
      </c>
      <c r="DF49" s="64">
        <f t="shared" si="16"/>
        <v>0</v>
      </c>
      <c r="DG49" s="64">
        <f t="shared" si="17"/>
        <v>0</v>
      </c>
      <c r="DH49" s="64">
        <f t="shared" si="18"/>
        <v>0</v>
      </c>
      <c r="DI49" s="64">
        <f t="shared" si="19"/>
        <v>0</v>
      </c>
      <c r="DJ49" s="64">
        <f t="shared" si="20"/>
        <v>0</v>
      </c>
      <c r="DK49" s="64">
        <f t="shared" si="21"/>
        <v>0</v>
      </c>
      <c r="DL49" s="64">
        <f t="shared" si="22"/>
        <v>0</v>
      </c>
      <c r="DM49" s="64">
        <f t="shared" si="23"/>
        <v>0</v>
      </c>
      <c r="DN49" s="64">
        <f t="shared" si="24"/>
        <v>0</v>
      </c>
      <c r="DO49" s="64">
        <f t="shared" si="25"/>
        <v>0</v>
      </c>
      <c r="DP49" s="64">
        <f t="shared" si="26"/>
        <v>0</v>
      </c>
      <c r="DQ49" s="64">
        <f t="shared" si="27"/>
        <v>0</v>
      </c>
      <c r="DR49" s="64">
        <f t="shared" si="28"/>
        <v>0</v>
      </c>
      <c r="DS49" s="64">
        <f t="shared" si="29"/>
        <v>0</v>
      </c>
      <c r="DT49" s="64">
        <f t="shared" si="30"/>
        <v>0</v>
      </c>
      <c r="DU49" s="64">
        <f t="shared" si="31"/>
        <v>0</v>
      </c>
      <c r="DV49" s="64">
        <f t="shared" si="32"/>
        <v>0</v>
      </c>
      <c r="DW49" s="64">
        <f t="shared" si="33"/>
        <v>0</v>
      </c>
      <c r="DX49" s="55">
        <f t="shared" si="62"/>
        <v>0</v>
      </c>
    </row>
    <row r="50" spans="1:128" ht="13.9" x14ac:dyDescent="0.4">
      <c r="A50" s="58">
        <f>'DORC build-up'!A50</f>
        <v>38</v>
      </c>
      <c r="B50" s="58" t="str">
        <f>'DORC build-up'!B50</f>
        <v>CBH Sidings SG</v>
      </c>
      <c r="C50" s="58">
        <f>'DORC build-up'!C50</f>
        <v>8</v>
      </c>
      <c r="D50" t="str">
        <f>IF('DORC build-up'!E50=0,"",'DORC build-up'!E50)</f>
        <v/>
      </c>
      <c r="E50" t="str">
        <f>IF('DORC build-up'!F50=0,"",'DORC build-up'!F50)</f>
        <v>Burracoppin</v>
      </c>
      <c r="F50" s="94">
        <f>'DORC build-up'!J50</f>
        <v>3335914.0876412313</v>
      </c>
      <c r="G50" s="319">
        <f t="shared" si="9"/>
        <v>0.52621889518875553</v>
      </c>
      <c r="I50" s="70">
        <f>IF($F50=0,0,CRC!G50/$F50)</f>
        <v>0</v>
      </c>
      <c r="J50" s="70">
        <f>IF($F50=0,0,CRC!H50/$F50)</f>
        <v>0</v>
      </c>
      <c r="K50" s="70">
        <f>IF($F50=0,0,CRC!I50/$F50)</f>
        <v>3.9991375225832147E-2</v>
      </c>
      <c r="L50" s="70">
        <f>IF($F50=0,0,CRC!J50/$F50)</f>
        <v>0</v>
      </c>
      <c r="M50" s="70">
        <f>IF($F50=0,0,CRC!K50/$F50)</f>
        <v>0</v>
      </c>
      <c r="N50" s="70">
        <f>IF($F50=0,0,CRC!L50/$F50)</f>
        <v>0</v>
      </c>
      <c r="O50" s="70">
        <f>IF($F50=0,0,CRC!M50/$F50)</f>
        <v>0</v>
      </c>
      <c r="P50" s="70">
        <f>IF($F50=0,0,CRC!N50/$F50)</f>
        <v>0.44633231278830526</v>
      </c>
      <c r="Q50" s="70">
        <f>IF($F50=0,0,CRC!O50/$F50)</f>
        <v>0.1356850230876448</v>
      </c>
      <c r="R50" s="70">
        <f>IF($F50=0,0,CRC!P50/$F50)</f>
        <v>0.17235061943143004</v>
      </c>
      <c r="S50" s="70">
        <f>IF($F50=0,0,CRC!Q50/$F50)</f>
        <v>0.18094553221147511</v>
      </c>
      <c r="T50" s="70">
        <f>IF($F50=0,0,CRC!R50/$F50)</f>
        <v>0</v>
      </c>
      <c r="U50" s="70">
        <f>IF($F50=0,0,CRC!S50/$F50)</f>
        <v>0</v>
      </c>
      <c r="V50" s="70">
        <f>IF($F50=0,0,CRC!T50/$F50)</f>
        <v>0</v>
      </c>
      <c r="W50" s="70">
        <f>IF($F50=0,0,CRC!U50/$F50)</f>
        <v>0</v>
      </c>
      <c r="X50" s="70">
        <f>IF($F50=0,0,CRC!V50/$F50)</f>
        <v>7.9553554226104699E-3</v>
      </c>
      <c r="Y50" s="70">
        <f>IF($F50=0,0,CRC!W50/$F50)</f>
        <v>1.1731806128062645E-2</v>
      </c>
      <c r="Z50" s="70">
        <f>IF($F50=0,0,CRC!X50/$F50)</f>
        <v>0</v>
      </c>
      <c r="AA50" s="70">
        <f>IF($F50=0,0,CRC!Y50/$F50)</f>
        <v>5.0079757046395191E-3</v>
      </c>
      <c r="AB50" s="70">
        <f>IF($F50=0,0,CRC!Z50/$F50)</f>
        <v>0</v>
      </c>
      <c r="AC50" s="70">
        <f>IF($F50=0,0,CRC!AA50/$F50)</f>
        <v>0</v>
      </c>
      <c r="AD50" s="55">
        <f t="shared" si="34"/>
        <v>0</v>
      </c>
      <c r="AF50" s="94">
        <f>'DORC build-up'!V50</f>
        <v>2152690.6412681174</v>
      </c>
      <c r="AG50" s="64">
        <f t="shared" si="35"/>
        <v>0</v>
      </c>
      <c r="AH50" s="64">
        <f t="shared" si="36"/>
        <v>0</v>
      </c>
      <c r="AI50" s="64">
        <f t="shared" si="37"/>
        <v>86089.059180090509</v>
      </c>
      <c r="AJ50" s="64">
        <f t="shared" si="38"/>
        <v>0</v>
      </c>
      <c r="AK50" s="64">
        <f t="shared" si="39"/>
        <v>0</v>
      </c>
      <c r="AL50" s="64">
        <f t="shared" si="40"/>
        <v>0</v>
      </c>
      <c r="AM50" s="64">
        <f t="shared" si="41"/>
        <v>0</v>
      </c>
      <c r="AN50" s="64">
        <f t="shared" si="42"/>
        <v>960815.39263493882</v>
      </c>
      <c r="AO50" s="64">
        <f t="shared" si="43"/>
        <v>292087.87936102139</v>
      </c>
      <c r="AP50" s="64">
        <f t="shared" si="44"/>
        <v>371017.56546680239</v>
      </c>
      <c r="AQ50" s="64">
        <f t="shared" si="45"/>
        <v>389519.75377092115</v>
      </c>
      <c r="AR50" s="64">
        <f t="shared" si="46"/>
        <v>0</v>
      </c>
      <c r="AS50" s="64">
        <f t="shared" si="47"/>
        <v>0</v>
      </c>
      <c r="AT50" s="64">
        <f t="shared" si="48"/>
        <v>0</v>
      </c>
      <c r="AU50" s="64">
        <f t="shared" si="49"/>
        <v>0</v>
      </c>
      <c r="AV50" s="64">
        <f t="shared" si="50"/>
        <v>17125.419166215128</v>
      </c>
      <c r="AW50" s="64">
        <f t="shared" si="51"/>
        <v>25254.949257052405</v>
      </c>
      <c r="AX50" s="64">
        <f t="shared" si="52"/>
        <v>0</v>
      </c>
      <c r="AY50" s="64">
        <f t="shared" si="53"/>
        <v>10780.622431075599</v>
      </c>
      <c r="AZ50" s="64">
        <f t="shared" si="54"/>
        <v>0</v>
      </c>
      <c r="BA50" s="64">
        <f t="shared" si="55"/>
        <v>0</v>
      </c>
      <c r="BB50" s="55">
        <f t="shared" si="56"/>
        <v>0</v>
      </c>
      <c r="BD50" s="94">
        <f>'DORC build-up'!P50</f>
        <v>4543639.7091558864</v>
      </c>
      <c r="BE50" s="64">
        <f t="shared" si="57"/>
        <v>0</v>
      </c>
      <c r="BF50" s="64">
        <f t="shared" si="73"/>
        <v>0</v>
      </c>
      <c r="BG50" s="64">
        <f t="shared" si="74"/>
        <v>181706.4004998439</v>
      </c>
      <c r="BH50" s="64">
        <f t="shared" si="75"/>
        <v>0</v>
      </c>
      <c r="BI50" s="64">
        <f t="shared" si="76"/>
        <v>0</v>
      </c>
      <c r="BJ50" s="64">
        <f t="shared" si="77"/>
        <v>0</v>
      </c>
      <c r="BK50" s="64">
        <f t="shared" si="78"/>
        <v>0</v>
      </c>
      <c r="BL50" s="64">
        <f t="shared" si="79"/>
        <v>2027973.2198643296</v>
      </c>
      <c r="BM50" s="64">
        <f t="shared" si="80"/>
        <v>616503.8588387561</v>
      </c>
      <c r="BN50" s="64">
        <f t="shared" si="81"/>
        <v>783099.1183462597</v>
      </c>
      <c r="BO50" s="64">
        <f t="shared" si="82"/>
        <v>822151.30535040388</v>
      </c>
      <c r="BP50" s="64">
        <f t="shared" si="83"/>
        <v>0</v>
      </c>
      <c r="BQ50" s="64">
        <f t="shared" si="84"/>
        <v>0</v>
      </c>
      <c r="BR50" s="64">
        <f t="shared" si="85"/>
        <v>0</v>
      </c>
      <c r="BS50" s="64">
        <f t="shared" si="86"/>
        <v>0</v>
      </c>
      <c r="BT50" s="64">
        <f t="shared" si="87"/>
        <v>36146.268798621539</v>
      </c>
      <c r="BU50" s="64">
        <f t="shared" si="63"/>
        <v>53305.100183583803</v>
      </c>
      <c r="BV50" s="64">
        <f t="shared" si="64"/>
        <v>0</v>
      </c>
      <c r="BW50" s="64">
        <f t="shared" si="65"/>
        <v>22754.43727408805</v>
      </c>
      <c r="BX50" s="64">
        <f t="shared" si="66"/>
        <v>0</v>
      </c>
      <c r="BY50" s="64">
        <f t="shared" si="67"/>
        <v>0</v>
      </c>
      <c r="BZ50" s="55">
        <f t="shared" si="58"/>
        <v>0</v>
      </c>
      <c r="CC50" s="94">
        <f t="shared" si="59"/>
        <v>4543639.7091558864</v>
      </c>
      <c r="CD50" s="64">
        <f t="shared" si="60"/>
        <v>0</v>
      </c>
      <c r="CE50" s="64">
        <f t="shared" si="88"/>
        <v>0</v>
      </c>
      <c r="CF50" s="64">
        <f t="shared" si="89"/>
        <v>0</v>
      </c>
      <c r="CG50" s="64">
        <f t="shared" si="90"/>
        <v>0</v>
      </c>
      <c r="CH50" s="64">
        <f t="shared" si="91"/>
        <v>0</v>
      </c>
      <c r="CI50" s="64">
        <f t="shared" si="92"/>
        <v>0</v>
      </c>
      <c r="CJ50" s="64">
        <f t="shared" si="93"/>
        <v>0</v>
      </c>
      <c r="CK50" s="64">
        <f t="shared" si="94"/>
        <v>954141.34296661813</v>
      </c>
      <c r="CL50" s="64">
        <f t="shared" si="95"/>
        <v>457911.95489813387</v>
      </c>
      <c r="CM50" s="64">
        <f t="shared" si="96"/>
        <v>543595.20268528315</v>
      </c>
      <c r="CN50" s="64">
        <f t="shared" si="97"/>
        <v>358144.55302195105</v>
      </c>
      <c r="CO50" s="64">
        <f t="shared" si="98"/>
        <v>0</v>
      </c>
      <c r="CP50" s="64">
        <f t="shared" si="99"/>
        <v>0</v>
      </c>
      <c r="CQ50" s="64">
        <f t="shared" si="100"/>
        <v>0</v>
      </c>
      <c r="CR50" s="64">
        <f t="shared" si="101"/>
        <v>0</v>
      </c>
      <c r="CS50" s="64">
        <f t="shared" si="102"/>
        <v>23806.830953219753</v>
      </c>
      <c r="CT50" s="64">
        <f t="shared" si="68"/>
        <v>36780.519126672974</v>
      </c>
      <c r="CU50" s="64">
        <f t="shared" si="69"/>
        <v>0</v>
      </c>
      <c r="CV50" s="64">
        <f t="shared" si="70"/>
        <v>16568.664235890072</v>
      </c>
      <c r="CW50" s="64">
        <f t="shared" si="71"/>
        <v>0</v>
      </c>
      <c r="CX50" s="64">
        <f t="shared" si="72"/>
        <v>0</v>
      </c>
      <c r="CY50" s="119">
        <f>'DORC build-up'!S50</f>
        <v>2390949.0678877691</v>
      </c>
      <c r="CZ50" s="55">
        <f t="shared" si="61"/>
        <v>0</v>
      </c>
      <c r="DB50" s="94">
        <f>'DORC build-up'!T50</f>
        <v>0</v>
      </c>
      <c r="DC50" s="64">
        <f t="shared" si="13"/>
        <v>0</v>
      </c>
      <c r="DD50" s="64">
        <f t="shared" si="14"/>
        <v>0</v>
      </c>
      <c r="DE50" s="64">
        <f t="shared" si="15"/>
        <v>0</v>
      </c>
      <c r="DF50" s="64">
        <f t="shared" si="16"/>
        <v>0</v>
      </c>
      <c r="DG50" s="64">
        <f t="shared" si="17"/>
        <v>0</v>
      </c>
      <c r="DH50" s="64">
        <f t="shared" si="18"/>
        <v>0</v>
      </c>
      <c r="DI50" s="64">
        <f t="shared" si="19"/>
        <v>0</v>
      </c>
      <c r="DJ50" s="64">
        <f t="shared" si="20"/>
        <v>0</v>
      </c>
      <c r="DK50" s="64">
        <f t="shared" si="21"/>
        <v>0</v>
      </c>
      <c r="DL50" s="64">
        <f t="shared" si="22"/>
        <v>0</v>
      </c>
      <c r="DM50" s="64">
        <f t="shared" si="23"/>
        <v>0</v>
      </c>
      <c r="DN50" s="64">
        <f t="shared" si="24"/>
        <v>0</v>
      </c>
      <c r="DO50" s="64">
        <f t="shared" si="25"/>
        <v>0</v>
      </c>
      <c r="DP50" s="64">
        <f t="shared" si="26"/>
        <v>0</v>
      </c>
      <c r="DQ50" s="64">
        <f t="shared" si="27"/>
        <v>0</v>
      </c>
      <c r="DR50" s="64">
        <f t="shared" si="28"/>
        <v>0</v>
      </c>
      <c r="DS50" s="64">
        <f t="shared" si="29"/>
        <v>0</v>
      </c>
      <c r="DT50" s="64">
        <f t="shared" si="30"/>
        <v>0</v>
      </c>
      <c r="DU50" s="64">
        <f t="shared" si="31"/>
        <v>0</v>
      </c>
      <c r="DV50" s="64">
        <f t="shared" si="32"/>
        <v>0</v>
      </c>
      <c r="DW50" s="64">
        <f t="shared" si="33"/>
        <v>0</v>
      </c>
      <c r="DX50" s="55">
        <f t="shared" si="62"/>
        <v>0</v>
      </c>
    </row>
    <row r="51" spans="1:128" ht="13.9" x14ac:dyDescent="0.4">
      <c r="A51" s="58">
        <f>'DORC build-up'!A51</f>
        <v>39</v>
      </c>
      <c r="B51" s="58" t="str">
        <f>'DORC build-up'!B51</f>
        <v>CBH Sidings SG</v>
      </c>
      <c r="C51" s="58">
        <f>'DORC build-up'!C51</f>
        <v>8</v>
      </c>
      <c r="D51" t="str">
        <f>IF('DORC build-up'!E51=0,"",'DORC build-up'!E51)</f>
        <v/>
      </c>
      <c r="E51" t="str">
        <f>IF('DORC build-up'!F51=0,"",'DORC build-up'!F51)</f>
        <v>Carrabin</v>
      </c>
      <c r="F51" s="94">
        <f>'DORC build-up'!J51</f>
        <v>3529926.8254464865</v>
      </c>
      <c r="G51" s="319">
        <f t="shared" si="9"/>
        <v>0.5254886008422448</v>
      </c>
      <c r="I51" s="70">
        <f>IF($F51=0,0,CRC!G51/$F51)</f>
        <v>0</v>
      </c>
      <c r="J51" s="70">
        <f>IF($F51=0,0,CRC!H51/$F51)</f>
        <v>0</v>
      </c>
      <c r="K51" s="70">
        <f>IF($F51=0,0,CRC!I51/$F51)</f>
        <v>4.1081125947039381E-2</v>
      </c>
      <c r="L51" s="70">
        <f>IF($F51=0,0,CRC!J51/$F51)</f>
        <v>0</v>
      </c>
      <c r="M51" s="70">
        <f>IF($F51=0,0,CRC!K51/$F51)</f>
        <v>0</v>
      </c>
      <c r="N51" s="70">
        <f>IF($F51=0,0,CRC!L51/$F51)</f>
        <v>0</v>
      </c>
      <c r="O51" s="70">
        <f>IF($F51=0,0,CRC!M51/$F51)</f>
        <v>0</v>
      </c>
      <c r="P51" s="70">
        <f>IF($F51=0,0,CRC!N51/$F51)</f>
        <v>0.45849470923035029</v>
      </c>
      <c r="Q51" s="70">
        <f>IF($F51=0,0,CRC!O51/$F51)</f>
        <v>0.13938239160602645</v>
      </c>
      <c r="R51" s="70">
        <f>IF($F51=0,0,CRC!P51/$F51)</f>
        <v>0.16467334451797752</v>
      </c>
      <c r="S51" s="70">
        <f>IF($F51=0,0,CRC!Q51/$F51)</f>
        <v>0.17100035775490918</v>
      </c>
      <c r="T51" s="70">
        <f>IF($F51=0,0,CRC!R51/$F51)</f>
        <v>0</v>
      </c>
      <c r="U51" s="70">
        <f>IF($F51=0,0,CRC!S51/$F51)</f>
        <v>0</v>
      </c>
      <c r="V51" s="70">
        <f>IF($F51=0,0,CRC!T51/$F51)</f>
        <v>0</v>
      </c>
      <c r="W51" s="70">
        <f>IF($F51=0,0,CRC!U51/$F51)</f>
        <v>0</v>
      </c>
      <c r="X51" s="70">
        <f>IF($F51=0,0,CRC!V51/$F51)</f>
        <v>8.1721360224346461E-3</v>
      </c>
      <c r="Y51" s="70">
        <f>IF($F51=0,0,CRC!W51/$F51)</f>
        <v>1.2051493663610593E-2</v>
      </c>
      <c r="Z51" s="70">
        <f>IF($F51=0,0,CRC!X51/$F51)</f>
        <v>0</v>
      </c>
      <c r="AA51" s="70">
        <f>IF($F51=0,0,CRC!Y51/$F51)</f>
        <v>5.1444412576519098E-3</v>
      </c>
      <c r="AB51" s="70">
        <f>IF($F51=0,0,CRC!Z51/$F51)</f>
        <v>0</v>
      </c>
      <c r="AC51" s="70">
        <f>IF($F51=0,0,CRC!AA51/$F51)</f>
        <v>0</v>
      </c>
      <c r="AD51" s="55">
        <f t="shared" si="34"/>
        <v>0</v>
      </c>
      <c r="AF51" s="94">
        <f>'DORC build-up'!V51</f>
        <v>2281399.7078318694</v>
      </c>
      <c r="AG51" s="64">
        <f t="shared" si="35"/>
        <v>0</v>
      </c>
      <c r="AH51" s="64">
        <f t="shared" si="36"/>
        <v>0</v>
      </c>
      <c r="AI51" s="64">
        <f t="shared" si="37"/>
        <v>93722.468732979876</v>
      </c>
      <c r="AJ51" s="64">
        <f t="shared" si="38"/>
        <v>0</v>
      </c>
      <c r="AK51" s="64">
        <f t="shared" si="39"/>
        <v>0</v>
      </c>
      <c r="AL51" s="64">
        <f t="shared" si="40"/>
        <v>0</v>
      </c>
      <c r="AM51" s="64">
        <f t="shared" si="41"/>
        <v>0</v>
      </c>
      <c r="AN51" s="64">
        <f t="shared" si="42"/>
        <v>1046009.6956805791</v>
      </c>
      <c r="AO51" s="64">
        <f t="shared" si="43"/>
        <v>317986.94748689595</v>
      </c>
      <c r="AP51" s="64">
        <f t="shared" si="44"/>
        <v>375685.7200710107</v>
      </c>
      <c r="AQ51" s="64">
        <f t="shared" si="45"/>
        <v>390120.16622119496</v>
      </c>
      <c r="AR51" s="64">
        <f t="shared" si="46"/>
        <v>0</v>
      </c>
      <c r="AS51" s="64">
        <f t="shared" si="47"/>
        <v>0</v>
      </c>
      <c r="AT51" s="64">
        <f t="shared" si="48"/>
        <v>0</v>
      </c>
      <c r="AU51" s="64">
        <f t="shared" si="49"/>
        <v>0</v>
      </c>
      <c r="AV51" s="64">
        <f t="shared" si="50"/>
        <v>18643.908733944696</v>
      </c>
      <c r="AW51" s="64">
        <f t="shared" si="51"/>
        <v>27494.274123098832</v>
      </c>
      <c r="AX51" s="64">
        <f t="shared" si="52"/>
        <v>0</v>
      </c>
      <c r="AY51" s="64">
        <f t="shared" si="53"/>
        <v>11736.526782165281</v>
      </c>
      <c r="AZ51" s="64">
        <f t="shared" si="54"/>
        <v>0</v>
      </c>
      <c r="BA51" s="64">
        <f t="shared" si="55"/>
        <v>0</v>
      </c>
      <c r="BB51" s="55">
        <f t="shared" si="56"/>
        <v>0</v>
      </c>
      <c r="BD51" s="94">
        <f>'DORC build-up'!P51</f>
        <v>4807892.3117153598</v>
      </c>
      <c r="BE51" s="64">
        <f t="shared" si="57"/>
        <v>0</v>
      </c>
      <c r="BF51" s="64">
        <f t="shared" si="73"/>
        <v>0</v>
      </c>
      <c r="BG51" s="64">
        <f t="shared" si="74"/>
        <v>197513.62959738102</v>
      </c>
      <c r="BH51" s="64">
        <f t="shared" si="75"/>
        <v>0</v>
      </c>
      <c r="BI51" s="64">
        <f t="shared" si="76"/>
        <v>0</v>
      </c>
      <c r="BJ51" s="64">
        <f t="shared" si="77"/>
        <v>0</v>
      </c>
      <c r="BK51" s="64">
        <f t="shared" si="78"/>
        <v>0</v>
      </c>
      <c r="BL51" s="64">
        <f t="shared" si="79"/>
        <v>2204393.1874707704</v>
      </c>
      <c r="BM51" s="64">
        <f t="shared" si="80"/>
        <v>670135.528991114</v>
      </c>
      <c r="BN51" s="64">
        <f t="shared" si="81"/>
        <v>791731.70705243887</v>
      </c>
      <c r="BO51" s="64">
        <f t="shared" si="82"/>
        <v>822151.30535040388</v>
      </c>
      <c r="BP51" s="64">
        <f t="shared" si="83"/>
        <v>0</v>
      </c>
      <c r="BQ51" s="64">
        <f t="shared" si="84"/>
        <v>0</v>
      </c>
      <c r="BR51" s="64">
        <f t="shared" si="85"/>
        <v>0</v>
      </c>
      <c r="BS51" s="64">
        <f t="shared" si="86"/>
        <v>0</v>
      </c>
      <c r="BT51" s="64">
        <f t="shared" si="87"/>
        <v>39290.749952555678</v>
      </c>
      <c r="BU51" s="64">
        <f t="shared" si="63"/>
        <v>57942.283729959745</v>
      </c>
      <c r="BV51" s="64">
        <f t="shared" si="64"/>
        <v>0</v>
      </c>
      <c r="BW51" s="64">
        <f t="shared" si="65"/>
        <v>24733.919570735914</v>
      </c>
      <c r="BX51" s="64">
        <f t="shared" si="66"/>
        <v>0</v>
      </c>
      <c r="BY51" s="64">
        <f t="shared" si="67"/>
        <v>0</v>
      </c>
      <c r="BZ51" s="55">
        <f t="shared" si="58"/>
        <v>0</v>
      </c>
      <c r="CC51" s="94">
        <f t="shared" si="59"/>
        <v>4807892.3117153598</v>
      </c>
      <c r="CD51" s="64">
        <f t="shared" si="60"/>
        <v>0</v>
      </c>
      <c r="CE51" s="64">
        <f t="shared" si="88"/>
        <v>0</v>
      </c>
      <c r="CF51" s="64">
        <f t="shared" si="89"/>
        <v>0</v>
      </c>
      <c r="CG51" s="64">
        <f t="shared" si="90"/>
        <v>0</v>
      </c>
      <c r="CH51" s="64">
        <f t="shared" si="91"/>
        <v>0</v>
      </c>
      <c r="CI51" s="64">
        <f t="shared" si="92"/>
        <v>0</v>
      </c>
      <c r="CJ51" s="64">
        <f t="shared" si="93"/>
        <v>0</v>
      </c>
      <c r="CK51" s="64">
        <f t="shared" si="94"/>
        <v>1037145.192903748</v>
      </c>
      <c r="CL51" s="64">
        <f t="shared" si="95"/>
        <v>497747.20097457618</v>
      </c>
      <c r="CM51" s="64">
        <f t="shared" si="96"/>
        <v>549587.59074638062</v>
      </c>
      <c r="CN51" s="64">
        <f t="shared" si="97"/>
        <v>358144.55302195105</v>
      </c>
      <c r="CO51" s="64">
        <f t="shared" si="98"/>
        <v>0</v>
      </c>
      <c r="CP51" s="64">
        <f t="shared" si="99"/>
        <v>0</v>
      </c>
      <c r="CQ51" s="64">
        <f t="shared" si="100"/>
        <v>0</v>
      </c>
      <c r="CR51" s="64">
        <f t="shared" si="101"/>
        <v>0</v>
      </c>
      <c r="CS51" s="64">
        <f t="shared" si="102"/>
        <v>25877.864389183971</v>
      </c>
      <c r="CT51" s="64">
        <f t="shared" si="68"/>
        <v>39980.175773672388</v>
      </c>
      <c r="CU51" s="64">
        <f t="shared" si="69"/>
        <v>0</v>
      </c>
      <c r="CV51" s="64">
        <f t="shared" si="70"/>
        <v>18010.026073978483</v>
      </c>
      <c r="CW51" s="64">
        <f t="shared" si="71"/>
        <v>0</v>
      </c>
      <c r="CX51" s="64">
        <f t="shared" si="72"/>
        <v>0</v>
      </c>
      <c r="CY51" s="119">
        <f>'DORC build-up'!S51</f>
        <v>2526492.6038834904</v>
      </c>
      <c r="CZ51" s="55">
        <f t="shared" si="61"/>
        <v>0</v>
      </c>
      <c r="DB51" s="94">
        <f>'DORC build-up'!T51</f>
        <v>0</v>
      </c>
      <c r="DC51" s="64">
        <f t="shared" si="13"/>
        <v>0</v>
      </c>
      <c r="DD51" s="64">
        <f t="shared" si="14"/>
        <v>0</v>
      </c>
      <c r="DE51" s="64">
        <f t="shared" si="15"/>
        <v>0</v>
      </c>
      <c r="DF51" s="64">
        <f t="shared" si="16"/>
        <v>0</v>
      </c>
      <c r="DG51" s="64">
        <f t="shared" si="17"/>
        <v>0</v>
      </c>
      <c r="DH51" s="64">
        <f t="shared" si="18"/>
        <v>0</v>
      </c>
      <c r="DI51" s="64">
        <f t="shared" si="19"/>
        <v>0</v>
      </c>
      <c r="DJ51" s="64">
        <f t="shared" si="20"/>
        <v>0</v>
      </c>
      <c r="DK51" s="64">
        <f t="shared" si="21"/>
        <v>0</v>
      </c>
      <c r="DL51" s="64">
        <f t="shared" si="22"/>
        <v>0</v>
      </c>
      <c r="DM51" s="64">
        <f t="shared" si="23"/>
        <v>0</v>
      </c>
      <c r="DN51" s="64">
        <f t="shared" si="24"/>
        <v>0</v>
      </c>
      <c r="DO51" s="64">
        <f t="shared" si="25"/>
        <v>0</v>
      </c>
      <c r="DP51" s="64">
        <f t="shared" si="26"/>
        <v>0</v>
      </c>
      <c r="DQ51" s="64">
        <f t="shared" si="27"/>
        <v>0</v>
      </c>
      <c r="DR51" s="64">
        <f t="shared" si="28"/>
        <v>0</v>
      </c>
      <c r="DS51" s="64">
        <f t="shared" si="29"/>
        <v>0</v>
      </c>
      <c r="DT51" s="64">
        <f t="shared" si="30"/>
        <v>0</v>
      </c>
      <c r="DU51" s="64">
        <f t="shared" si="31"/>
        <v>0</v>
      </c>
      <c r="DV51" s="64">
        <f t="shared" si="32"/>
        <v>0</v>
      </c>
      <c r="DW51" s="64">
        <f t="shared" si="33"/>
        <v>0</v>
      </c>
      <c r="DX51" s="55">
        <f t="shared" si="62"/>
        <v>0</v>
      </c>
    </row>
    <row r="52" spans="1:128" ht="13.9" x14ac:dyDescent="0.4">
      <c r="A52" s="58">
        <f>'DORC build-up'!A52</f>
        <v>40</v>
      </c>
      <c r="B52" s="58" t="str">
        <f>'DORC build-up'!B52</f>
        <v>CBH Sidings SG</v>
      </c>
      <c r="C52" s="58">
        <f>'DORC build-up'!C52</f>
        <v>8</v>
      </c>
      <c r="D52" t="str">
        <f>IF('DORC build-up'!E52=0,"",'DORC build-up'!E52)</f>
        <v/>
      </c>
      <c r="E52" t="str">
        <f>IF('DORC build-up'!F52=0,"",'DORC build-up'!F52)</f>
        <v>Cunderdin</v>
      </c>
      <c r="F52" s="94">
        <f>'DORC build-up'!J52</f>
        <v>6373224.1353097763</v>
      </c>
      <c r="G52" s="319">
        <f t="shared" si="9"/>
        <v>0.5163159680043814</v>
      </c>
      <c r="I52" s="70">
        <f>IF($F52=0,0,CRC!G52/$F52)</f>
        <v>0</v>
      </c>
      <c r="J52" s="70">
        <f>IF($F52=0,0,CRC!H52/$F52)</f>
        <v>0</v>
      </c>
      <c r="K52" s="70">
        <f>IF($F52=0,0,CRC!I52/$F52)</f>
        <v>3.6182386513351705E-2</v>
      </c>
      <c r="L52" s="70">
        <f>IF($F52=0,0,CRC!J52/$F52)</f>
        <v>0</v>
      </c>
      <c r="M52" s="70">
        <f>IF($F52=0,0,CRC!K52/$F52)</f>
        <v>0</v>
      </c>
      <c r="N52" s="70">
        <f>IF($F52=0,0,CRC!L52/$F52)</f>
        <v>0</v>
      </c>
      <c r="O52" s="70">
        <f>IF($F52=0,0,CRC!M52/$F52)</f>
        <v>0</v>
      </c>
      <c r="P52" s="70">
        <f>IF($F52=0,0,CRC!N52/$F52)</f>
        <v>0.40382127805080031</v>
      </c>
      <c r="Q52" s="70">
        <f>IF($F52=0,0,CRC!O52/$F52)</f>
        <v>0.12276166852744329</v>
      </c>
      <c r="R52" s="70">
        <f>IF($F52=0,0,CRC!P52/$F52)</f>
        <v>0.14933325520078231</v>
      </c>
      <c r="S52" s="70">
        <f>IF($F52=0,0,CRC!Q52/$F52)</f>
        <v>0.2638396734996154</v>
      </c>
      <c r="T52" s="70">
        <f>IF($F52=0,0,CRC!R52/$F52)</f>
        <v>0</v>
      </c>
      <c r="U52" s="70">
        <f>IF($F52=0,0,CRC!S52/$F52)</f>
        <v>0</v>
      </c>
      <c r="V52" s="70">
        <f>IF($F52=0,0,CRC!T52/$F52)</f>
        <v>0</v>
      </c>
      <c r="W52" s="70">
        <f>IF($F52=0,0,CRC!U52/$F52)</f>
        <v>0</v>
      </c>
      <c r="X52" s="70">
        <f>IF($F52=0,0,CRC!V52/$F52)</f>
        <v>7.7513106143729353E-3</v>
      </c>
      <c r="Y52" s="70">
        <f>IF($F52=0,0,CRC!W52/$F52)</f>
        <v>1.1430900133985135E-2</v>
      </c>
      <c r="Z52" s="70">
        <f>IF($F52=0,0,CRC!X52/$F52)</f>
        <v>0</v>
      </c>
      <c r="AA52" s="70">
        <f>IF($F52=0,0,CRC!Y52/$F52)</f>
        <v>4.8795274596488379E-3</v>
      </c>
      <c r="AB52" s="70">
        <f>IF($F52=0,0,CRC!Z52/$F52)</f>
        <v>0</v>
      </c>
      <c r="AC52" s="70">
        <f>IF($F52=0,0,CRC!AA52/$F52)</f>
        <v>0</v>
      </c>
      <c r="AD52" s="55">
        <f t="shared" si="34"/>
        <v>0</v>
      </c>
      <c r="AF52" s="94">
        <f>'DORC build-up'!V52</f>
        <v>4198652.8808250548</v>
      </c>
      <c r="AG52" s="64">
        <f t="shared" si="35"/>
        <v>0</v>
      </c>
      <c r="AH52" s="64">
        <f t="shared" si="36"/>
        <v>0</v>
      </c>
      <c r="AI52" s="64">
        <f t="shared" si="37"/>
        <v>151917.28136940976</v>
      </c>
      <c r="AJ52" s="64">
        <f t="shared" si="38"/>
        <v>0</v>
      </c>
      <c r="AK52" s="64">
        <f t="shared" si="39"/>
        <v>0</v>
      </c>
      <c r="AL52" s="64">
        <f t="shared" si="40"/>
        <v>0</v>
      </c>
      <c r="AM52" s="64">
        <f t="shared" si="41"/>
        <v>0</v>
      </c>
      <c r="AN52" s="64">
        <f t="shared" si="42"/>
        <v>1695505.3724264482</v>
      </c>
      <c r="AO52" s="64">
        <f t="shared" si="43"/>
        <v>515433.63321764022</v>
      </c>
      <c r="AP52" s="64">
        <f t="shared" si="44"/>
        <v>626998.5021517477</v>
      </c>
      <c r="AQ52" s="64">
        <f t="shared" si="45"/>
        <v>1107771.2052151021</v>
      </c>
      <c r="AR52" s="64">
        <f t="shared" si="46"/>
        <v>0</v>
      </c>
      <c r="AS52" s="64">
        <f t="shared" si="47"/>
        <v>0</v>
      </c>
      <c r="AT52" s="64">
        <f t="shared" si="48"/>
        <v>0</v>
      </c>
      <c r="AU52" s="64">
        <f t="shared" si="49"/>
        <v>0</v>
      </c>
      <c r="AV52" s="64">
        <f t="shared" si="50"/>
        <v>32545.06264120675</v>
      </c>
      <c r="AW52" s="64">
        <f t="shared" si="51"/>
        <v>47994.38177798019</v>
      </c>
      <c r="AX52" s="64">
        <f t="shared" si="52"/>
        <v>0</v>
      </c>
      <c r="AY52" s="64">
        <f t="shared" si="53"/>
        <v>20487.442025519555</v>
      </c>
      <c r="AZ52" s="64">
        <f t="shared" si="54"/>
        <v>0</v>
      </c>
      <c r="BA52" s="64">
        <f t="shared" si="55"/>
        <v>0</v>
      </c>
      <c r="BB52" s="55">
        <f t="shared" si="56"/>
        <v>0</v>
      </c>
      <c r="BD52" s="94">
        <f>'DORC build-up'!P52</f>
        <v>8680569.5517835245</v>
      </c>
      <c r="BE52" s="64">
        <f t="shared" si="57"/>
        <v>0</v>
      </c>
      <c r="BF52" s="64">
        <f t="shared" si="73"/>
        <v>0</v>
      </c>
      <c r="BG52" s="64">
        <f t="shared" si="74"/>
        <v>314083.72267866367</v>
      </c>
      <c r="BH52" s="64">
        <f t="shared" si="75"/>
        <v>0</v>
      </c>
      <c r="BI52" s="64">
        <f t="shared" si="76"/>
        <v>0</v>
      </c>
      <c r="BJ52" s="64">
        <f t="shared" si="77"/>
        <v>0</v>
      </c>
      <c r="BK52" s="64">
        <f t="shared" si="78"/>
        <v>0</v>
      </c>
      <c r="BL52" s="64">
        <f t="shared" si="79"/>
        <v>3505398.6906100856</v>
      </c>
      <c r="BM52" s="64">
        <f t="shared" si="80"/>
        <v>1065641.201945466</v>
      </c>
      <c r="BN52" s="64">
        <f t="shared" si="81"/>
        <v>1296297.7081646295</v>
      </c>
      <c r="BO52" s="64">
        <f t="shared" si="82"/>
        <v>2290278.6363332677</v>
      </c>
      <c r="BP52" s="64">
        <f t="shared" si="83"/>
        <v>0</v>
      </c>
      <c r="BQ52" s="64">
        <f t="shared" si="84"/>
        <v>0</v>
      </c>
      <c r="BR52" s="64">
        <f t="shared" si="85"/>
        <v>0</v>
      </c>
      <c r="BS52" s="64">
        <f t="shared" si="86"/>
        <v>0</v>
      </c>
      <c r="BT52" s="64">
        <f t="shared" si="87"/>
        <v>67285.790905542148</v>
      </c>
      <c r="BU52" s="64">
        <f t="shared" si="63"/>
        <v>99226.723652549568</v>
      </c>
      <c r="BV52" s="64">
        <f t="shared" si="64"/>
        <v>0</v>
      </c>
      <c r="BW52" s="64">
        <f t="shared" si="65"/>
        <v>42357.07749331931</v>
      </c>
      <c r="BX52" s="64">
        <f t="shared" si="66"/>
        <v>0</v>
      </c>
      <c r="BY52" s="64">
        <f t="shared" si="67"/>
        <v>0</v>
      </c>
      <c r="BZ52" s="55">
        <f t="shared" si="58"/>
        <v>0</v>
      </c>
      <c r="CC52" s="94">
        <f t="shared" si="59"/>
        <v>8680569.5517835245</v>
      </c>
      <c r="CD52" s="64">
        <f t="shared" si="60"/>
        <v>0</v>
      </c>
      <c r="CE52" s="64">
        <f t="shared" si="88"/>
        <v>0</v>
      </c>
      <c r="CF52" s="64">
        <f t="shared" si="89"/>
        <v>0</v>
      </c>
      <c r="CG52" s="64">
        <f t="shared" si="90"/>
        <v>0</v>
      </c>
      <c r="CH52" s="64">
        <f t="shared" si="91"/>
        <v>0</v>
      </c>
      <c r="CI52" s="64">
        <f t="shared" si="92"/>
        <v>0</v>
      </c>
      <c r="CJ52" s="64">
        <f t="shared" si="93"/>
        <v>0</v>
      </c>
      <c r="CK52" s="64">
        <f t="shared" si="94"/>
        <v>1649255.4149782546</v>
      </c>
      <c r="CL52" s="64">
        <f t="shared" si="95"/>
        <v>791511.42204037972</v>
      </c>
      <c r="CM52" s="64">
        <f t="shared" si="96"/>
        <v>899836.55823584087</v>
      </c>
      <c r="CN52" s="64">
        <f t="shared" si="97"/>
        <v>997688.39770400641</v>
      </c>
      <c r="CO52" s="64">
        <f t="shared" si="98"/>
        <v>0</v>
      </c>
      <c r="CP52" s="64">
        <f t="shared" si="99"/>
        <v>0</v>
      </c>
      <c r="CQ52" s="64">
        <f t="shared" si="100"/>
        <v>0</v>
      </c>
      <c r="CR52" s="64">
        <f t="shared" si="101"/>
        <v>0</v>
      </c>
      <c r="CS52" s="64">
        <f t="shared" si="102"/>
        <v>44316.094105486787</v>
      </c>
      <c r="CT52" s="64">
        <f t="shared" si="68"/>
        <v>68466.43932025948</v>
      </c>
      <c r="CU52" s="64">
        <f t="shared" si="69"/>
        <v>0</v>
      </c>
      <c r="CV52" s="64">
        <f t="shared" si="70"/>
        <v>30842.344574241317</v>
      </c>
      <c r="CW52" s="64">
        <f t="shared" si="71"/>
        <v>0</v>
      </c>
      <c r="CX52" s="64">
        <f t="shared" si="72"/>
        <v>0</v>
      </c>
      <c r="CY52" s="119">
        <f>'DORC build-up'!S52</f>
        <v>4481916.6709584696</v>
      </c>
      <c r="CZ52" s="55">
        <f t="shared" si="61"/>
        <v>0</v>
      </c>
      <c r="DB52" s="94">
        <f>'DORC build-up'!T52</f>
        <v>0</v>
      </c>
      <c r="DC52" s="64">
        <f t="shared" si="13"/>
        <v>0</v>
      </c>
      <c r="DD52" s="64">
        <f t="shared" si="14"/>
        <v>0</v>
      </c>
      <c r="DE52" s="64">
        <f t="shared" si="15"/>
        <v>0</v>
      </c>
      <c r="DF52" s="64">
        <f t="shared" si="16"/>
        <v>0</v>
      </c>
      <c r="DG52" s="64">
        <f t="shared" si="17"/>
        <v>0</v>
      </c>
      <c r="DH52" s="64">
        <f t="shared" si="18"/>
        <v>0</v>
      </c>
      <c r="DI52" s="64">
        <f t="shared" si="19"/>
        <v>0</v>
      </c>
      <c r="DJ52" s="64">
        <f t="shared" si="20"/>
        <v>0</v>
      </c>
      <c r="DK52" s="64">
        <f t="shared" si="21"/>
        <v>0</v>
      </c>
      <c r="DL52" s="64">
        <f t="shared" si="22"/>
        <v>0</v>
      </c>
      <c r="DM52" s="64">
        <f t="shared" si="23"/>
        <v>0</v>
      </c>
      <c r="DN52" s="64">
        <f t="shared" si="24"/>
        <v>0</v>
      </c>
      <c r="DO52" s="64">
        <f t="shared" si="25"/>
        <v>0</v>
      </c>
      <c r="DP52" s="64">
        <f t="shared" si="26"/>
        <v>0</v>
      </c>
      <c r="DQ52" s="64">
        <f t="shared" si="27"/>
        <v>0</v>
      </c>
      <c r="DR52" s="64">
        <f t="shared" si="28"/>
        <v>0</v>
      </c>
      <c r="DS52" s="64">
        <f t="shared" si="29"/>
        <v>0</v>
      </c>
      <c r="DT52" s="64">
        <f t="shared" si="30"/>
        <v>0</v>
      </c>
      <c r="DU52" s="64">
        <f t="shared" si="31"/>
        <v>0</v>
      </c>
      <c r="DV52" s="64">
        <f t="shared" si="32"/>
        <v>0</v>
      </c>
      <c r="DW52" s="64">
        <f t="shared" si="33"/>
        <v>0</v>
      </c>
      <c r="DX52" s="55">
        <f t="shared" si="62"/>
        <v>0</v>
      </c>
    </row>
    <row r="53" spans="1:128" ht="13.9" x14ac:dyDescent="0.4">
      <c r="A53" s="58">
        <f>'DORC build-up'!A53</f>
        <v>41</v>
      </c>
      <c r="B53" s="58" t="str">
        <f>'DORC build-up'!B53</f>
        <v>CBH Sidings SG</v>
      </c>
      <c r="C53" s="58">
        <f>'DORC build-up'!C53</f>
        <v>8</v>
      </c>
      <c r="D53" t="str">
        <f>IF('DORC build-up'!E53=0,"",'DORC build-up'!E53)</f>
        <v/>
      </c>
      <c r="E53" t="str">
        <f>IF('DORC build-up'!F53=0,"",'DORC build-up'!F53)</f>
        <v>Doodlakine</v>
      </c>
      <c r="F53" s="94">
        <f>'DORC build-up'!J53</f>
        <v>3306981.3109919303</v>
      </c>
      <c r="G53" s="319">
        <f t="shared" si="9"/>
        <v>0.52811523373986879</v>
      </c>
      <c r="I53" s="70">
        <f>IF($F53=0,0,CRC!G53/$F53)</f>
        <v>0</v>
      </c>
      <c r="J53" s="70">
        <f>IF($F53=0,0,CRC!H53/$F53)</f>
        <v>0</v>
      </c>
      <c r="K53" s="70">
        <f>IF($F53=0,0,CRC!I53/$F53)</f>
        <v>4.0338826018338381E-2</v>
      </c>
      <c r="L53" s="70">
        <f>IF($F53=0,0,CRC!J53/$F53)</f>
        <v>0</v>
      </c>
      <c r="M53" s="70">
        <f>IF($F53=0,0,CRC!K53/$F53)</f>
        <v>0</v>
      </c>
      <c r="N53" s="70">
        <f>IF($F53=0,0,CRC!L53/$F53)</f>
        <v>0</v>
      </c>
      <c r="O53" s="70">
        <f>IF($F53=0,0,CRC!M53/$F53)</f>
        <v>0</v>
      </c>
      <c r="P53" s="70">
        <f>IF($F53=0,0,CRC!N53/$F53)</f>
        <v>0.45021011181181225</v>
      </c>
      <c r="Q53" s="70">
        <f>IF($F53=0,0,CRC!O53/$F53)</f>
        <v>0.13686387399079089</v>
      </c>
      <c r="R53" s="70">
        <f>IF($F53=0,0,CRC!P53/$F53)</f>
        <v>0.17627050024820126</v>
      </c>
      <c r="S53" s="70">
        <f>IF($F53=0,0,CRC!Q53/$F53)</f>
        <v>0.16949086562327045</v>
      </c>
      <c r="T53" s="70">
        <f>IF($F53=0,0,CRC!R53/$F53)</f>
        <v>0</v>
      </c>
      <c r="U53" s="70">
        <f>IF($F53=0,0,CRC!S53/$F53)</f>
        <v>0</v>
      </c>
      <c r="V53" s="70">
        <f>IF($F53=0,0,CRC!T53/$F53)</f>
        <v>0</v>
      </c>
      <c r="W53" s="70">
        <f>IF($F53=0,0,CRC!U53/$F53)</f>
        <v>0</v>
      </c>
      <c r="X53" s="70">
        <f>IF($F53=0,0,CRC!V53/$F53)</f>
        <v>8.6417398192324135E-3</v>
      </c>
      <c r="Y53" s="70">
        <f>IF($F53=0,0,CRC!W53/$F53)</f>
        <v>1.2744020949742292E-2</v>
      </c>
      <c r="Z53" s="70">
        <f>IF($F53=0,0,CRC!X53/$F53)</f>
        <v>0</v>
      </c>
      <c r="AA53" s="70">
        <f>IF($F53=0,0,CRC!Y53/$F53)</f>
        <v>5.440061538612026E-3</v>
      </c>
      <c r="AB53" s="70">
        <f>IF($F53=0,0,CRC!Z53/$F53)</f>
        <v>0</v>
      </c>
      <c r="AC53" s="70">
        <f>IF($F53=0,0,CRC!AA53/$F53)</f>
        <v>0</v>
      </c>
      <c r="AD53" s="55">
        <f t="shared" si="34"/>
        <v>0</v>
      </c>
      <c r="AF53" s="94">
        <f>'DORC build-up'!V53</f>
        <v>2125478.5520986677</v>
      </c>
      <c r="AG53" s="64">
        <f t="shared" si="35"/>
        <v>0</v>
      </c>
      <c r="AH53" s="64">
        <f t="shared" si="36"/>
        <v>0</v>
      </c>
      <c r="AI53" s="64">
        <f t="shared" si="37"/>
        <v>85739.309518817929</v>
      </c>
      <c r="AJ53" s="64">
        <f t="shared" si="38"/>
        <v>0</v>
      </c>
      <c r="AK53" s="64">
        <f t="shared" si="39"/>
        <v>0</v>
      </c>
      <c r="AL53" s="64">
        <f t="shared" si="40"/>
        <v>0</v>
      </c>
      <c r="AM53" s="64">
        <f t="shared" si="41"/>
        <v>0</v>
      </c>
      <c r="AN53" s="64">
        <f t="shared" si="42"/>
        <v>956911.93659395003</v>
      </c>
      <c r="AO53" s="64">
        <f t="shared" si="43"/>
        <v>290901.22872456076</v>
      </c>
      <c r="AP53" s="64">
        <f t="shared" si="44"/>
        <v>374659.16764525464</v>
      </c>
      <c r="AQ53" s="64">
        <f t="shared" si="45"/>
        <v>360249.19965889875</v>
      </c>
      <c r="AR53" s="64">
        <f t="shared" si="46"/>
        <v>0</v>
      </c>
      <c r="AS53" s="64">
        <f t="shared" si="47"/>
        <v>0</v>
      </c>
      <c r="AT53" s="64">
        <f t="shared" si="48"/>
        <v>0</v>
      </c>
      <c r="AU53" s="64">
        <f t="shared" si="49"/>
        <v>0</v>
      </c>
      <c r="AV53" s="64">
        <f t="shared" si="50"/>
        <v>18367.832638595512</v>
      </c>
      <c r="AW53" s="64">
        <f t="shared" si="51"/>
        <v>27087.143196173336</v>
      </c>
      <c r="AX53" s="64">
        <f t="shared" si="52"/>
        <v>0</v>
      </c>
      <c r="AY53" s="64">
        <f t="shared" si="53"/>
        <v>11562.734122416739</v>
      </c>
      <c r="AZ53" s="64">
        <f t="shared" si="54"/>
        <v>0</v>
      </c>
      <c r="BA53" s="64">
        <f t="shared" si="55"/>
        <v>0</v>
      </c>
      <c r="BB53" s="55">
        <f t="shared" si="56"/>
        <v>0</v>
      </c>
      <c r="BD53" s="94">
        <f>'DORC build-up'!P53</f>
        <v>4504232.1856327448</v>
      </c>
      <c r="BE53" s="64">
        <f t="shared" si="57"/>
        <v>0</v>
      </c>
      <c r="BF53" s="64">
        <f t="shared" si="73"/>
        <v>0</v>
      </c>
      <c r="BG53" s="64">
        <f t="shared" si="74"/>
        <v>181695.43848243932</v>
      </c>
      <c r="BH53" s="64">
        <f t="shared" si="75"/>
        <v>0</v>
      </c>
      <c r="BI53" s="64">
        <f t="shared" si="76"/>
        <v>0</v>
      </c>
      <c r="BJ53" s="64">
        <f t="shared" si="77"/>
        <v>0</v>
      </c>
      <c r="BK53" s="64">
        <f t="shared" si="78"/>
        <v>0</v>
      </c>
      <c r="BL53" s="64">
        <f t="shared" si="79"/>
        <v>2027850.8759200815</v>
      </c>
      <c r="BM53" s="64">
        <f t="shared" si="80"/>
        <v>616466.66627970466</v>
      </c>
      <c r="BN53" s="64">
        <f t="shared" si="81"/>
        <v>793963.26059553283</v>
      </c>
      <c r="BO53" s="64">
        <f t="shared" si="82"/>
        <v>763426.21211108938</v>
      </c>
      <c r="BP53" s="64">
        <f t="shared" si="83"/>
        <v>0</v>
      </c>
      <c r="BQ53" s="64">
        <f t="shared" si="84"/>
        <v>0</v>
      </c>
      <c r="BR53" s="64">
        <f t="shared" si="85"/>
        <v>0</v>
      </c>
      <c r="BS53" s="64">
        <f t="shared" si="86"/>
        <v>0</v>
      </c>
      <c r="BT53" s="64">
        <f t="shared" si="87"/>
        <v>38924.402633650738</v>
      </c>
      <c r="BU53" s="64">
        <f t="shared" si="63"/>
        <v>57402.029336207212</v>
      </c>
      <c r="BV53" s="64">
        <f t="shared" si="64"/>
        <v>0</v>
      </c>
      <c r="BW53" s="64">
        <f t="shared" si="65"/>
        <v>24503.30027403908</v>
      </c>
      <c r="BX53" s="64">
        <f t="shared" si="66"/>
        <v>0</v>
      </c>
      <c r="BY53" s="64">
        <f t="shared" si="67"/>
        <v>0</v>
      </c>
      <c r="BZ53" s="55">
        <f t="shared" si="58"/>
        <v>0</v>
      </c>
      <c r="CC53" s="94">
        <f t="shared" si="59"/>
        <v>4504232.1856327448</v>
      </c>
      <c r="CD53" s="64">
        <f t="shared" si="60"/>
        <v>0</v>
      </c>
      <c r="CE53" s="64">
        <f t="shared" si="88"/>
        <v>0</v>
      </c>
      <c r="CF53" s="64">
        <f t="shared" si="89"/>
        <v>0</v>
      </c>
      <c r="CG53" s="64">
        <f t="shared" si="90"/>
        <v>0</v>
      </c>
      <c r="CH53" s="64">
        <f t="shared" si="91"/>
        <v>0</v>
      </c>
      <c r="CI53" s="64">
        <f t="shared" si="92"/>
        <v>0</v>
      </c>
      <c r="CJ53" s="64">
        <f t="shared" si="93"/>
        <v>0</v>
      </c>
      <c r="CK53" s="64">
        <f t="shared" si="94"/>
        <v>954083.78135085059</v>
      </c>
      <c r="CL53" s="64">
        <f t="shared" si="95"/>
        <v>457884.32990085485</v>
      </c>
      <c r="CM53" s="64">
        <f t="shared" si="96"/>
        <v>551136.64344244672</v>
      </c>
      <c r="CN53" s="64">
        <f t="shared" si="97"/>
        <v>332562.79923466884</v>
      </c>
      <c r="CO53" s="64">
        <f t="shared" si="98"/>
        <v>0</v>
      </c>
      <c r="CP53" s="64">
        <f t="shared" si="99"/>
        <v>0</v>
      </c>
      <c r="CQ53" s="64">
        <f t="shared" si="100"/>
        <v>0</v>
      </c>
      <c r="CR53" s="64">
        <f t="shared" si="101"/>
        <v>0</v>
      </c>
      <c r="CS53" s="64">
        <f t="shared" si="102"/>
        <v>25636.578940333777</v>
      </c>
      <c r="CT53" s="64">
        <f t="shared" si="68"/>
        <v>39607.400241983138</v>
      </c>
      <c r="CU53" s="64">
        <f t="shared" si="69"/>
        <v>0</v>
      </c>
      <c r="CV53" s="64">
        <f t="shared" si="70"/>
        <v>17842.10042293906</v>
      </c>
      <c r="CW53" s="64">
        <f t="shared" si="71"/>
        <v>0</v>
      </c>
      <c r="CX53" s="64">
        <f t="shared" si="72"/>
        <v>0</v>
      </c>
      <c r="CY53" s="119">
        <f>'DORC build-up'!S53</f>
        <v>2378753.6335340771</v>
      </c>
      <c r="CZ53" s="55">
        <f t="shared" si="61"/>
        <v>0</v>
      </c>
      <c r="DB53" s="94">
        <f>'DORC build-up'!T53</f>
        <v>0</v>
      </c>
      <c r="DC53" s="64">
        <f t="shared" si="13"/>
        <v>0</v>
      </c>
      <c r="DD53" s="64">
        <f t="shared" si="14"/>
        <v>0</v>
      </c>
      <c r="DE53" s="64">
        <f t="shared" si="15"/>
        <v>0</v>
      </c>
      <c r="DF53" s="64">
        <f t="shared" si="16"/>
        <v>0</v>
      </c>
      <c r="DG53" s="64">
        <f t="shared" si="17"/>
        <v>0</v>
      </c>
      <c r="DH53" s="64">
        <f t="shared" si="18"/>
        <v>0</v>
      </c>
      <c r="DI53" s="64">
        <f t="shared" si="19"/>
        <v>0</v>
      </c>
      <c r="DJ53" s="64">
        <f t="shared" si="20"/>
        <v>0</v>
      </c>
      <c r="DK53" s="64">
        <f t="shared" si="21"/>
        <v>0</v>
      </c>
      <c r="DL53" s="64">
        <f t="shared" si="22"/>
        <v>0</v>
      </c>
      <c r="DM53" s="64">
        <f t="shared" si="23"/>
        <v>0</v>
      </c>
      <c r="DN53" s="64">
        <f t="shared" si="24"/>
        <v>0</v>
      </c>
      <c r="DO53" s="64">
        <f t="shared" si="25"/>
        <v>0</v>
      </c>
      <c r="DP53" s="64">
        <f t="shared" si="26"/>
        <v>0</v>
      </c>
      <c r="DQ53" s="64">
        <f t="shared" si="27"/>
        <v>0</v>
      </c>
      <c r="DR53" s="64">
        <f t="shared" si="28"/>
        <v>0</v>
      </c>
      <c r="DS53" s="64">
        <f t="shared" si="29"/>
        <v>0</v>
      </c>
      <c r="DT53" s="64">
        <f t="shared" si="30"/>
        <v>0</v>
      </c>
      <c r="DU53" s="64">
        <f t="shared" si="31"/>
        <v>0</v>
      </c>
      <c r="DV53" s="64">
        <f t="shared" si="32"/>
        <v>0</v>
      </c>
      <c r="DW53" s="64">
        <f t="shared" si="33"/>
        <v>0</v>
      </c>
      <c r="DX53" s="55">
        <f t="shared" si="62"/>
        <v>0</v>
      </c>
    </row>
    <row r="54" spans="1:128" ht="13.9" x14ac:dyDescent="0.4">
      <c r="A54" s="58">
        <f>'DORC build-up'!A54</f>
        <v>42</v>
      </c>
      <c r="B54" s="58" t="str">
        <f>'DORC build-up'!B54</f>
        <v>CBH Sidings SG</v>
      </c>
      <c r="C54" s="58">
        <f>'DORC build-up'!C54</f>
        <v>8</v>
      </c>
      <c r="D54" t="str">
        <f>IF('DORC build-up'!E54=0,"",'DORC build-up'!E54)</f>
        <v/>
      </c>
      <c r="E54" t="str">
        <f>IF('DORC build-up'!F54=0,"",'DORC build-up'!F54)</f>
        <v>Grass Patch</v>
      </c>
      <c r="F54" s="94">
        <f>'DORC build-up'!J54</f>
        <v>6639017.1448952835</v>
      </c>
      <c r="G54" s="319">
        <f t="shared" si="9"/>
        <v>0.54376766153877143</v>
      </c>
      <c r="I54" s="70">
        <f>IF($F54=0,0,CRC!G54/$F54)</f>
        <v>0</v>
      </c>
      <c r="J54" s="70">
        <f>IF($F54=0,0,CRC!H54/$F54)</f>
        <v>0</v>
      </c>
      <c r="K54" s="70">
        <f>IF($F54=0,0,CRC!I54/$F54)</f>
        <v>4.0241146079193317E-2</v>
      </c>
      <c r="L54" s="70">
        <f>IF($F54=0,0,CRC!J54/$F54)</f>
        <v>0</v>
      </c>
      <c r="M54" s="70">
        <f>IF($F54=0,0,CRC!K54/$F54)</f>
        <v>0</v>
      </c>
      <c r="N54" s="70">
        <f>IF($F54=0,0,CRC!L54/$F54)</f>
        <v>0</v>
      </c>
      <c r="O54" s="70">
        <f>IF($F54=0,0,CRC!M54/$F54)</f>
        <v>0</v>
      </c>
      <c r="P54" s="70">
        <f>IF($F54=0,0,CRC!N54/$F54)</f>
        <v>0.44911993391956817</v>
      </c>
      <c r="Q54" s="70">
        <f>IF($F54=0,0,CRC!O54/$F54)</f>
        <v>0.13653245991154875</v>
      </c>
      <c r="R54" s="70">
        <f>IF($F54=0,0,CRC!P54/$F54)</f>
        <v>0.16058726674734564</v>
      </c>
      <c r="S54" s="70">
        <f>IF($F54=0,0,CRC!Q54/$F54)</f>
        <v>9.7414174551013435E-2</v>
      </c>
      <c r="T54" s="70">
        <f>IF($F54=0,0,CRC!R54/$F54)</f>
        <v>0</v>
      </c>
      <c r="U54" s="70">
        <f>IF($F54=0,0,CRC!S54/$F54)</f>
        <v>0</v>
      </c>
      <c r="V54" s="70">
        <f>IF($F54=0,0,CRC!T54/$F54)</f>
        <v>0</v>
      </c>
      <c r="W54" s="70">
        <f>IF($F54=0,0,CRC!U54/$F54)</f>
        <v>9.2912270051967644E-2</v>
      </c>
      <c r="X54" s="70">
        <f>IF($F54=0,0,CRC!V54/$F54)</f>
        <v>7.4713720981340733E-3</v>
      </c>
      <c r="Y54" s="70">
        <f>IF($F54=0,0,CRC!W54/$F54)</f>
        <v>1.1018073273860493E-2</v>
      </c>
      <c r="Z54" s="70">
        <f>IF($F54=0,0,CRC!X54/$F54)</f>
        <v>0</v>
      </c>
      <c r="AA54" s="70">
        <f>IF($F54=0,0,CRC!Y54/$F54)</f>
        <v>4.703303367368494E-3</v>
      </c>
      <c r="AB54" s="70">
        <f>IF($F54=0,0,CRC!Z54/$F54)</f>
        <v>0</v>
      </c>
      <c r="AC54" s="70">
        <f>IF($F54=0,0,CRC!AA54/$F54)</f>
        <v>0</v>
      </c>
      <c r="AD54" s="55">
        <f t="shared" si="34"/>
        <v>0</v>
      </c>
      <c r="AF54" s="94">
        <f>'DORC build-up'!V54</f>
        <v>4125521.7844445771</v>
      </c>
      <c r="AG54" s="64">
        <f t="shared" si="35"/>
        <v>0</v>
      </c>
      <c r="AH54" s="64">
        <f t="shared" si="36"/>
        <v>0</v>
      </c>
      <c r="AI54" s="64">
        <f t="shared" si="37"/>
        <v>166015.72478072852</v>
      </c>
      <c r="AJ54" s="64">
        <f t="shared" si="38"/>
        <v>0</v>
      </c>
      <c r="AK54" s="64">
        <f t="shared" si="39"/>
        <v>0</v>
      </c>
      <c r="AL54" s="64">
        <f t="shared" si="40"/>
        <v>0</v>
      </c>
      <c r="AM54" s="64">
        <f t="shared" si="41"/>
        <v>0</v>
      </c>
      <c r="AN54" s="64">
        <f t="shared" si="42"/>
        <v>1852854.0712134873</v>
      </c>
      <c r="AO54" s="64">
        <f t="shared" si="43"/>
        <v>563267.63764890027</v>
      </c>
      <c r="AP54" s="64">
        <f t="shared" si="44"/>
        <v>662506.26727058669</v>
      </c>
      <c r="AQ54" s="64">
        <f t="shared" si="45"/>
        <v>401884.29922389245</v>
      </c>
      <c r="AR54" s="64">
        <f t="shared" si="46"/>
        <v>0</v>
      </c>
      <c r="AS54" s="64">
        <f t="shared" si="47"/>
        <v>0</v>
      </c>
      <c r="AT54" s="64">
        <f t="shared" si="48"/>
        <v>0</v>
      </c>
      <c r="AU54" s="64">
        <f t="shared" si="49"/>
        <v>383311.59414159</v>
      </c>
      <c r="AV54" s="64">
        <f t="shared" si="50"/>
        <v>30823.308350543506</v>
      </c>
      <c r="AW54" s="64">
        <f t="shared" si="51"/>
        <v>45455.301313918048</v>
      </c>
      <c r="AX54" s="64">
        <f t="shared" si="52"/>
        <v>0</v>
      </c>
      <c r="AY54" s="64">
        <f t="shared" si="53"/>
        <v>19403.580500930257</v>
      </c>
      <c r="AZ54" s="64">
        <f t="shared" si="54"/>
        <v>0</v>
      </c>
      <c r="BA54" s="64">
        <f t="shared" si="55"/>
        <v>0</v>
      </c>
      <c r="BB54" s="55">
        <f t="shared" si="56"/>
        <v>0</v>
      </c>
      <c r="BD54" s="94">
        <f>'DORC build-up'!P54</f>
        <v>9042589.5681990795</v>
      </c>
      <c r="BE54" s="64">
        <f t="shared" si="57"/>
        <v>0</v>
      </c>
      <c r="BF54" s="64">
        <f t="shared" si="73"/>
        <v>0</v>
      </c>
      <c r="BG54" s="64">
        <f t="shared" si="74"/>
        <v>363884.16774808877</v>
      </c>
      <c r="BH54" s="64">
        <f t="shared" si="75"/>
        <v>0</v>
      </c>
      <c r="BI54" s="64">
        <f t="shared" si="76"/>
        <v>0</v>
      </c>
      <c r="BJ54" s="64">
        <f t="shared" si="77"/>
        <v>0</v>
      </c>
      <c r="BK54" s="64">
        <f t="shared" si="78"/>
        <v>0</v>
      </c>
      <c r="BL54" s="64">
        <f t="shared" si="79"/>
        <v>4061207.2293313472</v>
      </c>
      <c r="BM54" s="64">
        <f t="shared" si="80"/>
        <v>1234606.9977167298</v>
      </c>
      <c r="BN54" s="64">
        <f t="shared" si="81"/>
        <v>1452124.7430751505</v>
      </c>
      <c r="BO54" s="64">
        <f t="shared" si="82"/>
        <v>880876.39858971839</v>
      </c>
      <c r="BP54" s="64">
        <f t="shared" si="83"/>
        <v>0</v>
      </c>
      <c r="BQ54" s="64">
        <f t="shared" si="84"/>
        <v>0</v>
      </c>
      <c r="BR54" s="64">
        <f t="shared" si="85"/>
        <v>0</v>
      </c>
      <c r="BS54" s="64">
        <f t="shared" si="86"/>
        <v>840167.52392961842</v>
      </c>
      <c r="BT54" s="64">
        <f t="shared" si="87"/>
        <v>67560.551394720838</v>
      </c>
      <c r="BU54" s="64">
        <f t="shared" si="63"/>
        <v>99631.914447863979</v>
      </c>
      <c r="BV54" s="64">
        <f t="shared" si="64"/>
        <v>0</v>
      </c>
      <c r="BW54" s="64">
        <f t="shared" si="65"/>
        <v>42530.041965841949</v>
      </c>
      <c r="BX54" s="64">
        <f t="shared" si="66"/>
        <v>0</v>
      </c>
      <c r="BY54" s="64">
        <f t="shared" si="67"/>
        <v>0</v>
      </c>
      <c r="BZ54" s="55">
        <f t="shared" si="58"/>
        <v>0</v>
      </c>
      <c r="CC54" s="94">
        <f t="shared" si="59"/>
        <v>9042589.5681990795</v>
      </c>
      <c r="CD54" s="64">
        <f t="shared" si="60"/>
        <v>0</v>
      </c>
      <c r="CE54" s="64">
        <f t="shared" si="88"/>
        <v>0</v>
      </c>
      <c r="CF54" s="64">
        <f t="shared" si="89"/>
        <v>0</v>
      </c>
      <c r="CG54" s="64">
        <f t="shared" si="90"/>
        <v>0</v>
      </c>
      <c r="CH54" s="64">
        <f t="shared" si="91"/>
        <v>0</v>
      </c>
      <c r="CI54" s="64">
        <f t="shared" si="92"/>
        <v>0</v>
      </c>
      <c r="CJ54" s="64">
        <f t="shared" si="93"/>
        <v>0</v>
      </c>
      <c r="CK54" s="64">
        <f t="shared" si="94"/>
        <v>1910757.8354112504</v>
      </c>
      <c r="CL54" s="64">
        <f t="shared" si="95"/>
        <v>917011.7846792686</v>
      </c>
      <c r="CM54" s="64">
        <f t="shared" si="96"/>
        <v>1008005.2774203476</v>
      </c>
      <c r="CN54" s="64">
        <f t="shared" si="97"/>
        <v>383726.30680923321</v>
      </c>
      <c r="CO54" s="64">
        <f t="shared" si="98"/>
        <v>0</v>
      </c>
      <c r="CP54" s="64">
        <f t="shared" si="99"/>
        <v>0</v>
      </c>
      <c r="CQ54" s="64">
        <f t="shared" si="100"/>
        <v>0</v>
      </c>
      <c r="CR54" s="64">
        <f t="shared" si="101"/>
        <v>553355.21146073076</v>
      </c>
      <c r="CS54" s="64">
        <f t="shared" si="102"/>
        <v>44497.058192124423</v>
      </c>
      <c r="CT54" s="64">
        <f t="shared" si="68"/>
        <v>68746.020969026431</v>
      </c>
      <c r="CU54" s="64">
        <f t="shared" si="69"/>
        <v>0</v>
      </c>
      <c r="CV54" s="64">
        <f t="shared" si="70"/>
        <v>30968.288812520896</v>
      </c>
      <c r="CW54" s="64">
        <f t="shared" si="71"/>
        <v>0</v>
      </c>
      <c r="CX54" s="64">
        <f t="shared" si="72"/>
        <v>0</v>
      </c>
      <c r="CY54" s="119">
        <f>'DORC build-up'!S54</f>
        <v>4917067.7837545024</v>
      </c>
      <c r="CZ54" s="55">
        <f t="shared" si="61"/>
        <v>0</v>
      </c>
      <c r="DB54" s="94">
        <f>'DORC build-up'!T54</f>
        <v>0</v>
      </c>
      <c r="DC54" s="64">
        <f t="shared" si="13"/>
        <v>0</v>
      </c>
      <c r="DD54" s="64">
        <f t="shared" si="14"/>
        <v>0</v>
      </c>
      <c r="DE54" s="64">
        <f t="shared" si="15"/>
        <v>0</v>
      </c>
      <c r="DF54" s="64">
        <f t="shared" si="16"/>
        <v>0</v>
      </c>
      <c r="DG54" s="64">
        <f t="shared" si="17"/>
        <v>0</v>
      </c>
      <c r="DH54" s="64">
        <f t="shared" si="18"/>
        <v>0</v>
      </c>
      <c r="DI54" s="64">
        <f t="shared" si="19"/>
        <v>0</v>
      </c>
      <c r="DJ54" s="64">
        <f t="shared" si="20"/>
        <v>0</v>
      </c>
      <c r="DK54" s="64">
        <f t="shared" si="21"/>
        <v>0</v>
      </c>
      <c r="DL54" s="64">
        <f t="shared" si="22"/>
        <v>0</v>
      </c>
      <c r="DM54" s="64">
        <f t="shared" si="23"/>
        <v>0</v>
      </c>
      <c r="DN54" s="64">
        <f t="shared" si="24"/>
        <v>0</v>
      </c>
      <c r="DO54" s="64">
        <f t="shared" si="25"/>
        <v>0</v>
      </c>
      <c r="DP54" s="64">
        <f t="shared" si="26"/>
        <v>0</v>
      </c>
      <c r="DQ54" s="64">
        <f t="shared" si="27"/>
        <v>0</v>
      </c>
      <c r="DR54" s="64">
        <f t="shared" si="28"/>
        <v>0</v>
      </c>
      <c r="DS54" s="64">
        <f t="shared" si="29"/>
        <v>0</v>
      </c>
      <c r="DT54" s="64">
        <f t="shared" si="30"/>
        <v>0</v>
      </c>
      <c r="DU54" s="64">
        <f t="shared" si="31"/>
        <v>0</v>
      </c>
      <c r="DV54" s="64">
        <f t="shared" si="32"/>
        <v>0</v>
      </c>
      <c r="DW54" s="64">
        <f t="shared" si="33"/>
        <v>0</v>
      </c>
      <c r="DX54" s="55">
        <f t="shared" si="62"/>
        <v>0</v>
      </c>
    </row>
    <row r="55" spans="1:128" ht="13.9" x14ac:dyDescent="0.4">
      <c r="A55" s="58">
        <f>'DORC build-up'!A55</f>
        <v>43</v>
      </c>
      <c r="B55" s="58" t="str">
        <f>'DORC build-up'!B55</f>
        <v>CBH Sidings SG</v>
      </c>
      <c r="C55" s="58">
        <f>'DORC build-up'!C55</f>
        <v>8</v>
      </c>
      <c r="D55" t="str">
        <f>IF('DORC build-up'!E55=0,"",'DORC build-up'!E55)</f>
        <v/>
      </c>
      <c r="E55" t="str">
        <f>IF('DORC build-up'!F55=0,"",'DORC build-up'!F55)</f>
        <v>Grass Valley</v>
      </c>
      <c r="F55" s="94">
        <f>'DORC build-up'!J55</f>
        <v>4557324.4939053692</v>
      </c>
      <c r="G55" s="319">
        <f t="shared" si="9"/>
        <v>0.51717891310596142</v>
      </c>
      <c r="I55" s="70">
        <f>IF($F55=0,0,CRC!G55/$F55)</f>
        <v>0</v>
      </c>
      <c r="J55" s="70">
        <f>IF($F55=0,0,CRC!H55/$F55)</f>
        <v>0</v>
      </c>
      <c r="K55" s="70">
        <f>IF($F55=0,0,CRC!I55/$F55)</f>
        <v>3.7421609483386784E-2</v>
      </c>
      <c r="L55" s="70">
        <f>IF($F55=0,0,CRC!J55/$F55)</f>
        <v>0</v>
      </c>
      <c r="M55" s="70">
        <f>IF($F55=0,0,CRC!K55/$F55)</f>
        <v>0</v>
      </c>
      <c r="N55" s="70">
        <f>IF($F55=0,0,CRC!L55/$F55)</f>
        <v>0</v>
      </c>
      <c r="O55" s="70">
        <f>IF($F55=0,0,CRC!M55/$F55)</f>
        <v>0</v>
      </c>
      <c r="P55" s="70">
        <f>IF($F55=0,0,CRC!N55/$F55)</f>
        <v>0.41765189155565596</v>
      </c>
      <c r="Q55" s="70">
        <f>IF($F55=0,0,CRC!O55/$F55)</f>
        <v>0.12696617503291943</v>
      </c>
      <c r="R55" s="70">
        <f>IF($F55=0,0,CRC!P55/$F55)</f>
        <v>0.14709545883697608</v>
      </c>
      <c r="S55" s="70">
        <f>IF($F55=0,0,CRC!Q55/$F55)</f>
        <v>0.24597902815547837</v>
      </c>
      <c r="T55" s="70">
        <f>IF($F55=0,0,CRC!R55/$F55)</f>
        <v>0</v>
      </c>
      <c r="U55" s="70">
        <f>IF($F55=0,0,CRC!S55/$F55)</f>
        <v>0</v>
      </c>
      <c r="V55" s="70">
        <f>IF($F55=0,0,CRC!T55/$F55)</f>
        <v>0</v>
      </c>
      <c r="W55" s="70">
        <f>IF($F55=0,0,CRC!U55/$F55)</f>
        <v>0</v>
      </c>
      <c r="X55" s="70">
        <f>IF($F55=0,0,CRC!V55/$F55)</f>
        <v>8.0167879111140705E-3</v>
      </c>
      <c r="Y55" s="70">
        <f>IF($F55=0,0,CRC!W55/$F55)</f>
        <v>1.1822400954667158E-2</v>
      </c>
      <c r="Z55" s="70">
        <f>IF($F55=0,0,CRC!X55/$F55)</f>
        <v>0</v>
      </c>
      <c r="AA55" s="70">
        <f>IF($F55=0,0,CRC!Y55/$F55)</f>
        <v>5.0466480698021345E-3</v>
      </c>
      <c r="AB55" s="70">
        <f>IF($F55=0,0,CRC!Z55/$F55)</f>
        <v>0</v>
      </c>
      <c r="AC55" s="70">
        <f>IF($F55=0,0,CRC!AA55/$F55)</f>
        <v>0</v>
      </c>
      <c r="AD55" s="55">
        <f t="shared" si="34"/>
        <v>0</v>
      </c>
      <c r="AF55" s="94">
        <f>'DORC build-up'!V55</f>
        <v>2996989.4283986804</v>
      </c>
      <c r="AG55" s="64">
        <f t="shared" si="35"/>
        <v>0</v>
      </c>
      <c r="AH55" s="64">
        <f t="shared" si="36"/>
        <v>0</v>
      </c>
      <c r="AI55" s="64">
        <f t="shared" si="37"/>
        <v>112152.16801537399</v>
      </c>
      <c r="AJ55" s="64">
        <f t="shared" si="38"/>
        <v>0</v>
      </c>
      <c r="AK55" s="64">
        <f t="shared" si="39"/>
        <v>0</v>
      </c>
      <c r="AL55" s="64">
        <f t="shared" si="40"/>
        <v>0</v>
      </c>
      <c r="AM55" s="64">
        <f t="shared" si="41"/>
        <v>0</v>
      </c>
      <c r="AN55" s="64">
        <f t="shared" si="42"/>
        <v>1251698.3037430129</v>
      </c>
      <c r="AO55" s="64">
        <f t="shared" si="43"/>
        <v>380516.28433787602</v>
      </c>
      <c r="AP55" s="64">
        <f t="shared" si="44"/>
        <v>440843.53509987058</v>
      </c>
      <c r="AQ55" s="64">
        <f t="shared" si="45"/>
        <v>737196.54698975</v>
      </c>
      <c r="AR55" s="64">
        <f t="shared" si="46"/>
        <v>0</v>
      </c>
      <c r="AS55" s="64">
        <f t="shared" si="47"/>
        <v>0</v>
      </c>
      <c r="AT55" s="64">
        <f t="shared" si="48"/>
        <v>0</v>
      </c>
      <c r="AU55" s="64">
        <f t="shared" si="49"/>
        <v>0</v>
      </c>
      <c r="AV55" s="64">
        <f t="shared" si="50"/>
        <v>24026.22861932321</v>
      </c>
      <c r="AW55" s="64">
        <f t="shared" si="51"/>
        <v>35431.61067942794</v>
      </c>
      <c r="AX55" s="64">
        <f t="shared" si="52"/>
        <v>0</v>
      </c>
      <c r="AY55" s="64">
        <f t="shared" si="53"/>
        <v>15124.750914045602</v>
      </c>
      <c r="AZ55" s="64">
        <f t="shared" si="54"/>
        <v>0</v>
      </c>
      <c r="BA55" s="64">
        <f t="shared" si="55"/>
        <v>0</v>
      </c>
      <c r="BB55" s="55">
        <f t="shared" si="56"/>
        <v>0</v>
      </c>
      <c r="BD55" s="94">
        <f>'DORC build-up'!P55</f>
        <v>6207246.3480792604</v>
      </c>
      <c r="BE55" s="64">
        <f t="shared" si="57"/>
        <v>0</v>
      </c>
      <c r="BF55" s="64">
        <f t="shared" si="73"/>
        <v>0</v>
      </c>
      <c r="BG55" s="64">
        <f t="shared" si="74"/>
        <v>232285.14880500082</v>
      </c>
      <c r="BH55" s="64">
        <f t="shared" si="75"/>
        <v>0</v>
      </c>
      <c r="BI55" s="64">
        <f t="shared" si="76"/>
        <v>0</v>
      </c>
      <c r="BJ55" s="64">
        <f t="shared" si="77"/>
        <v>0</v>
      </c>
      <c r="BK55" s="64">
        <f t="shared" si="78"/>
        <v>0</v>
      </c>
      <c r="BL55" s="64">
        <f t="shared" si="79"/>
        <v>2592468.1786272409</v>
      </c>
      <c r="BM55" s="64">
        <f t="shared" si="80"/>
        <v>788110.32630268135</v>
      </c>
      <c r="BN55" s="64">
        <f t="shared" si="81"/>
        <v>913057.74968486303</v>
      </c>
      <c r="BO55" s="64">
        <f t="shared" si="82"/>
        <v>1526852.4242221788</v>
      </c>
      <c r="BP55" s="64">
        <f t="shared" si="83"/>
        <v>0</v>
      </c>
      <c r="BQ55" s="64">
        <f t="shared" si="84"/>
        <v>0</v>
      </c>
      <c r="BR55" s="64">
        <f t="shared" si="85"/>
        <v>0</v>
      </c>
      <c r="BS55" s="64">
        <f t="shared" si="86"/>
        <v>0</v>
      </c>
      <c r="BT55" s="64">
        <f t="shared" si="87"/>
        <v>49762.177484588778</v>
      </c>
      <c r="BU55" s="64">
        <f t="shared" si="63"/>
        <v>73384.555151386478</v>
      </c>
      <c r="BV55" s="64">
        <f t="shared" si="64"/>
        <v>0</v>
      </c>
      <c r="BW55" s="64">
        <f t="shared" si="65"/>
        <v>31325.787801320548</v>
      </c>
      <c r="BX55" s="64">
        <f t="shared" si="66"/>
        <v>0</v>
      </c>
      <c r="BY55" s="64">
        <f t="shared" si="67"/>
        <v>0</v>
      </c>
      <c r="BZ55" s="55">
        <f t="shared" si="58"/>
        <v>0</v>
      </c>
      <c r="CC55" s="94">
        <f t="shared" si="59"/>
        <v>6207246.3480792604</v>
      </c>
      <c r="CD55" s="64">
        <f t="shared" si="60"/>
        <v>0</v>
      </c>
      <c r="CE55" s="64">
        <f t="shared" si="88"/>
        <v>0</v>
      </c>
      <c r="CF55" s="64">
        <f t="shared" si="89"/>
        <v>0</v>
      </c>
      <c r="CG55" s="64">
        <f t="shared" si="90"/>
        <v>0</v>
      </c>
      <c r="CH55" s="64">
        <f t="shared" si="91"/>
        <v>0</v>
      </c>
      <c r="CI55" s="64">
        <f t="shared" si="92"/>
        <v>0</v>
      </c>
      <c r="CJ55" s="64">
        <f t="shared" si="93"/>
        <v>0</v>
      </c>
      <c r="CK55" s="64">
        <f t="shared" si="94"/>
        <v>1219730.6381191264</v>
      </c>
      <c r="CL55" s="64">
        <f t="shared" si="95"/>
        <v>585373.69234383805</v>
      </c>
      <c r="CM55" s="64">
        <f t="shared" si="96"/>
        <v>633807.1399588139</v>
      </c>
      <c r="CN55" s="64">
        <f t="shared" si="97"/>
        <v>665125.59846933768</v>
      </c>
      <c r="CO55" s="64">
        <f t="shared" si="98"/>
        <v>0</v>
      </c>
      <c r="CP55" s="64">
        <f t="shared" si="99"/>
        <v>0</v>
      </c>
      <c r="CQ55" s="64">
        <f t="shared" si="100"/>
        <v>0</v>
      </c>
      <c r="CR55" s="64">
        <f t="shared" si="101"/>
        <v>0</v>
      </c>
      <c r="CS55" s="64">
        <f t="shared" si="102"/>
        <v>32774.606802152193</v>
      </c>
      <c r="CT55" s="64">
        <f t="shared" si="68"/>
        <v>50635.343054456876</v>
      </c>
      <c r="CU55" s="64">
        <f t="shared" si="69"/>
        <v>0</v>
      </c>
      <c r="CV55" s="64">
        <f t="shared" si="70"/>
        <v>22809.900932855428</v>
      </c>
      <c r="CW55" s="64">
        <f t="shared" si="71"/>
        <v>0</v>
      </c>
      <c r="CX55" s="64">
        <f t="shared" si="72"/>
        <v>0</v>
      </c>
      <c r="CY55" s="119">
        <f>'DORC build-up'!S55</f>
        <v>3210256.91968058</v>
      </c>
      <c r="CZ55" s="55">
        <f t="shared" si="61"/>
        <v>0</v>
      </c>
      <c r="DB55" s="94">
        <f>'DORC build-up'!T55</f>
        <v>0</v>
      </c>
      <c r="DC55" s="64">
        <f t="shared" si="13"/>
        <v>0</v>
      </c>
      <c r="DD55" s="64">
        <f t="shared" si="14"/>
        <v>0</v>
      </c>
      <c r="DE55" s="64">
        <f t="shared" si="15"/>
        <v>0</v>
      </c>
      <c r="DF55" s="64">
        <f t="shared" si="16"/>
        <v>0</v>
      </c>
      <c r="DG55" s="64">
        <f t="shared" si="17"/>
        <v>0</v>
      </c>
      <c r="DH55" s="64">
        <f t="shared" si="18"/>
        <v>0</v>
      </c>
      <c r="DI55" s="64">
        <f t="shared" si="19"/>
        <v>0</v>
      </c>
      <c r="DJ55" s="64">
        <f t="shared" si="20"/>
        <v>0</v>
      </c>
      <c r="DK55" s="64">
        <f t="shared" si="21"/>
        <v>0</v>
      </c>
      <c r="DL55" s="64">
        <f t="shared" si="22"/>
        <v>0</v>
      </c>
      <c r="DM55" s="64">
        <f t="shared" si="23"/>
        <v>0</v>
      </c>
      <c r="DN55" s="64">
        <f t="shared" si="24"/>
        <v>0</v>
      </c>
      <c r="DO55" s="64">
        <f t="shared" si="25"/>
        <v>0</v>
      </c>
      <c r="DP55" s="64">
        <f t="shared" si="26"/>
        <v>0</v>
      </c>
      <c r="DQ55" s="64">
        <f t="shared" si="27"/>
        <v>0</v>
      </c>
      <c r="DR55" s="64">
        <f t="shared" si="28"/>
        <v>0</v>
      </c>
      <c r="DS55" s="64">
        <f t="shared" si="29"/>
        <v>0</v>
      </c>
      <c r="DT55" s="64">
        <f t="shared" si="30"/>
        <v>0</v>
      </c>
      <c r="DU55" s="64">
        <f t="shared" si="31"/>
        <v>0</v>
      </c>
      <c r="DV55" s="64">
        <f t="shared" si="32"/>
        <v>0</v>
      </c>
      <c r="DW55" s="64">
        <f t="shared" si="33"/>
        <v>0</v>
      </c>
      <c r="DX55" s="55">
        <f t="shared" si="62"/>
        <v>0</v>
      </c>
    </row>
    <row r="56" spans="1:128" ht="13.9" x14ac:dyDescent="0.4">
      <c r="A56" s="58">
        <f>'DORC build-up'!A56</f>
        <v>44</v>
      </c>
      <c r="B56" s="58" t="str">
        <f>'DORC build-up'!B56</f>
        <v>CBH Sidings SG</v>
      </c>
      <c r="C56" s="58">
        <f>'DORC build-up'!C56</f>
        <v>8</v>
      </c>
      <c r="D56" t="str">
        <f>IF('DORC build-up'!E56=0,"",'DORC build-up'!E56)</f>
        <v/>
      </c>
      <c r="E56" t="str">
        <f>IF('DORC build-up'!F56=0,"",'DORC build-up'!F56)</f>
        <v>Hines Hill</v>
      </c>
      <c r="F56" s="94">
        <f>'DORC build-up'!J56</f>
        <v>3124922.6354449946</v>
      </c>
      <c r="G56" s="319">
        <f t="shared" si="9"/>
        <v>0.52513696058635795</v>
      </c>
      <c r="I56" s="70">
        <f>IF($F56=0,0,CRC!G56/$F56)</f>
        <v>0</v>
      </c>
      <c r="J56" s="70">
        <f>IF($F56=0,0,CRC!H56/$F56)</f>
        <v>0</v>
      </c>
      <c r="K56" s="70">
        <f>IF($F56=0,0,CRC!I56/$F56)</f>
        <v>4.0479192609511432E-2</v>
      </c>
      <c r="L56" s="70">
        <f>IF($F56=0,0,CRC!J56/$F56)</f>
        <v>0</v>
      </c>
      <c r="M56" s="70">
        <f>IF($F56=0,0,CRC!K56/$F56)</f>
        <v>0</v>
      </c>
      <c r="N56" s="70">
        <f>IF($F56=0,0,CRC!L56/$F56)</f>
        <v>0</v>
      </c>
      <c r="O56" s="70">
        <f>IF($F56=0,0,CRC!M56/$F56)</f>
        <v>0</v>
      </c>
      <c r="P56" s="70">
        <f>IF($F56=0,0,CRC!N56/$F56)</f>
        <v>0.45177670323115432</v>
      </c>
      <c r="Q56" s="70">
        <f>IF($F56=0,0,CRC!O56/$F56)</f>
        <v>0.13734011778227093</v>
      </c>
      <c r="R56" s="70">
        <f>IF($F56=0,0,CRC!P56/$F56)</f>
        <v>0.16411937804724813</v>
      </c>
      <c r="S56" s="70">
        <f>IF($F56=0,0,CRC!Q56/$F56)</f>
        <v>0.17936544048879577</v>
      </c>
      <c r="T56" s="70">
        <f>IF($F56=0,0,CRC!R56/$F56)</f>
        <v>0</v>
      </c>
      <c r="U56" s="70">
        <f>IF($F56=0,0,CRC!S56/$F56)</f>
        <v>0</v>
      </c>
      <c r="V56" s="70">
        <f>IF($F56=0,0,CRC!T56/$F56)</f>
        <v>0</v>
      </c>
      <c r="W56" s="70">
        <f>IF($F56=0,0,CRC!U56/$F56)</f>
        <v>0</v>
      </c>
      <c r="X56" s="70">
        <f>IF($F56=0,0,CRC!V56/$F56)</f>
        <v>8.6718103909361795E-3</v>
      </c>
      <c r="Y56" s="70">
        <f>IF($F56=0,0,CRC!W56/$F56)</f>
        <v>1.2788366186208527E-2</v>
      </c>
      <c r="Z56" s="70">
        <f>IF($F56=0,0,CRC!X56/$F56)</f>
        <v>0</v>
      </c>
      <c r="AA56" s="70">
        <f>IF($F56=0,0,CRC!Y56/$F56)</f>
        <v>5.4589912638747188E-3</v>
      </c>
      <c r="AB56" s="70">
        <f>IF($F56=0,0,CRC!Z56/$F56)</f>
        <v>0</v>
      </c>
      <c r="AC56" s="70">
        <f>IF($F56=0,0,CRC!AA56/$F56)</f>
        <v>0</v>
      </c>
      <c r="AD56" s="55">
        <f t="shared" si="34"/>
        <v>0</v>
      </c>
      <c r="AF56" s="94">
        <f>'DORC build-up'!V56</f>
        <v>2021141.2547656358</v>
      </c>
      <c r="AG56" s="64">
        <f t="shared" si="35"/>
        <v>0</v>
      </c>
      <c r="AH56" s="64">
        <f t="shared" si="36"/>
        <v>0</v>
      </c>
      <c r="AI56" s="64">
        <f t="shared" si="37"/>
        <v>81814.166142687784</v>
      </c>
      <c r="AJ56" s="64">
        <f t="shared" si="38"/>
        <v>0</v>
      </c>
      <c r="AK56" s="64">
        <f t="shared" si="39"/>
        <v>0</v>
      </c>
      <c r="AL56" s="64">
        <f t="shared" si="40"/>
        <v>0</v>
      </c>
      <c r="AM56" s="64">
        <f t="shared" si="41"/>
        <v>0</v>
      </c>
      <c r="AN56" s="64">
        <f t="shared" si="42"/>
        <v>913104.53284249757</v>
      </c>
      <c r="AO56" s="64">
        <f t="shared" si="43"/>
        <v>277583.77798411925</v>
      </c>
      <c r="AP56" s="64">
        <f t="shared" si="44"/>
        <v>331708.44567777083</v>
      </c>
      <c r="AQ56" s="64">
        <f t="shared" si="45"/>
        <v>362522.89145111566</v>
      </c>
      <c r="AR56" s="64">
        <f t="shared" si="46"/>
        <v>0</v>
      </c>
      <c r="AS56" s="64">
        <f t="shared" si="47"/>
        <v>0</v>
      </c>
      <c r="AT56" s="64">
        <f t="shared" si="48"/>
        <v>0</v>
      </c>
      <c r="AU56" s="64">
        <f t="shared" si="49"/>
        <v>0</v>
      </c>
      <c r="AV56" s="64">
        <f t="shared" si="50"/>
        <v>17526.95373462643</v>
      </c>
      <c r="AW56" s="64">
        <f t="shared" si="51"/>
        <v>25847.094479995929</v>
      </c>
      <c r="AX56" s="64">
        <f t="shared" si="52"/>
        <v>0</v>
      </c>
      <c r="AY56" s="64">
        <f t="shared" si="53"/>
        <v>11033.392452822392</v>
      </c>
      <c r="AZ56" s="64">
        <f t="shared" si="54"/>
        <v>0</v>
      </c>
      <c r="BA56" s="64">
        <f t="shared" si="55"/>
        <v>0</v>
      </c>
      <c r="BB56" s="55">
        <f t="shared" si="56"/>
        <v>0</v>
      </c>
      <c r="BD56" s="94">
        <f>'DORC build-up'!P56</f>
        <v>4256261.4628026821</v>
      </c>
      <c r="BE56" s="64">
        <f t="shared" si="57"/>
        <v>0</v>
      </c>
      <c r="BF56" s="64">
        <f t="shared" si="73"/>
        <v>0</v>
      </c>
      <c r="BG56" s="64">
        <f t="shared" si="74"/>
        <v>172290.02754923064</v>
      </c>
      <c r="BH56" s="64">
        <f t="shared" si="75"/>
        <v>0</v>
      </c>
      <c r="BI56" s="64">
        <f t="shared" si="76"/>
        <v>0</v>
      </c>
      <c r="BJ56" s="64">
        <f t="shared" si="77"/>
        <v>0</v>
      </c>
      <c r="BK56" s="64">
        <f t="shared" si="78"/>
        <v>0</v>
      </c>
      <c r="BL56" s="64">
        <f t="shared" si="79"/>
        <v>1922879.7717548062</v>
      </c>
      <c r="BM56" s="64">
        <f t="shared" si="80"/>
        <v>584555.45061346109</v>
      </c>
      <c r="BN56" s="64">
        <f t="shared" si="81"/>
        <v>698534.98408164678</v>
      </c>
      <c r="BO56" s="64">
        <f t="shared" si="82"/>
        <v>763426.21211108926</v>
      </c>
      <c r="BP56" s="64">
        <f t="shared" si="83"/>
        <v>0</v>
      </c>
      <c r="BQ56" s="64">
        <f t="shared" si="84"/>
        <v>0</v>
      </c>
      <c r="BR56" s="64">
        <f t="shared" si="85"/>
        <v>0</v>
      </c>
      <c r="BS56" s="64">
        <f t="shared" si="86"/>
        <v>0</v>
      </c>
      <c r="BT56" s="64">
        <f t="shared" si="87"/>
        <v>36909.492379673524</v>
      </c>
      <c r="BU56" s="64">
        <f t="shared" si="63"/>
        <v>54430.630170568264</v>
      </c>
      <c r="BV56" s="64">
        <f t="shared" si="64"/>
        <v>0</v>
      </c>
      <c r="BW56" s="64">
        <f t="shared" si="65"/>
        <v>23234.894142206474</v>
      </c>
      <c r="BX56" s="64">
        <f t="shared" si="66"/>
        <v>0</v>
      </c>
      <c r="BY56" s="64">
        <f t="shared" si="67"/>
        <v>0</v>
      </c>
      <c r="BZ56" s="55">
        <f t="shared" si="58"/>
        <v>0</v>
      </c>
      <c r="CC56" s="94">
        <f t="shared" si="59"/>
        <v>4256261.4628026821</v>
      </c>
      <c r="CD56" s="64">
        <f t="shared" si="60"/>
        <v>0</v>
      </c>
      <c r="CE56" s="64">
        <f t="shared" si="88"/>
        <v>0</v>
      </c>
      <c r="CF56" s="64">
        <f t="shared" si="89"/>
        <v>0</v>
      </c>
      <c r="CG56" s="64">
        <f t="shared" si="90"/>
        <v>0</v>
      </c>
      <c r="CH56" s="64">
        <f t="shared" si="91"/>
        <v>0</v>
      </c>
      <c r="CI56" s="64">
        <f t="shared" si="92"/>
        <v>0</v>
      </c>
      <c r="CJ56" s="64">
        <f t="shared" si="93"/>
        <v>0</v>
      </c>
      <c r="CK56" s="64">
        <f t="shared" si="94"/>
        <v>904695.91502210044</v>
      </c>
      <c r="CL56" s="64">
        <f t="shared" si="95"/>
        <v>434182.08223539882</v>
      </c>
      <c r="CM56" s="64">
        <f t="shared" si="96"/>
        <v>484894.25841330655</v>
      </c>
      <c r="CN56" s="64">
        <f t="shared" si="97"/>
        <v>332562.79923466878</v>
      </c>
      <c r="CO56" s="64">
        <f t="shared" si="98"/>
        <v>0</v>
      </c>
      <c r="CP56" s="64">
        <f t="shared" si="99"/>
        <v>0</v>
      </c>
      <c r="CQ56" s="64">
        <f t="shared" si="100"/>
        <v>0</v>
      </c>
      <c r="CR56" s="64">
        <f t="shared" si="101"/>
        <v>0</v>
      </c>
      <c r="CS56" s="64">
        <f t="shared" si="102"/>
        <v>24309.508971657677</v>
      </c>
      <c r="CT56" s="64">
        <f t="shared" si="68"/>
        <v>37557.134817692255</v>
      </c>
      <c r="CU56" s="64">
        <f t="shared" si="69"/>
        <v>0</v>
      </c>
      <c r="CV56" s="64">
        <f t="shared" si="70"/>
        <v>16918.50934222222</v>
      </c>
      <c r="CW56" s="64">
        <f t="shared" si="71"/>
        <v>0</v>
      </c>
      <c r="CX56" s="64">
        <f t="shared" si="72"/>
        <v>0</v>
      </c>
      <c r="CY56" s="119">
        <f>'DORC build-up'!S56</f>
        <v>2235120.2080370462</v>
      </c>
      <c r="CZ56" s="55">
        <f t="shared" si="61"/>
        <v>0</v>
      </c>
      <c r="DB56" s="94">
        <f>'DORC build-up'!T56</f>
        <v>0</v>
      </c>
      <c r="DC56" s="64">
        <f t="shared" si="13"/>
        <v>0</v>
      </c>
      <c r="DD56" s="64">
        <f t="shared" si="14"/>
        <v>0</v>
      </c>
      <c r="DE56" s="64">
        <f t="shared" si="15"/>
        <v>0</v>
      </c>
      <c r="DF56" s="64">
        <f t="shared" si="16"/>
        <v>0</v>
      </c>
      <c r="DG56" s="64">
        <f t="shared" si="17"/>
        <v>0</v>
      </c>
      <c r="DH56" s="64">
        <f t="shared" si="18"/>
        <v>0</v>
      </c>
      <c r="DI56" s="64">
        <f t="shared" si="19"/>
        <v>0</v>
      </c>
      <c r="DJ56" s="64">
        <f t="shared" si="20"/>
        <v>0</v>
      </c>
      <c r="DK56" s="64">
        <f t="shared" si="21"/>
        <v>0</v>
      </c>
      <c r="DL56" s="64">
        <f t="shared" si="22"/>
        <v>0</v>
      </c>
      <c r="DM56" s="64">
        <f t="shared" si="23"/>
        <v>0</v>
      </c>
      <c r="DN56" s="64">
        <f t="shared" si="24"/>
        <v>0</v>
      </c>
      <c r="DO56" s="64">
        <f t="shared" si="25"/>
        <v>0</v>
      </c>
      <c r="DP56" s="64">
        <f t="shared" si="26"/>
        <v>0</v>
      </c>
      <c r="DQ56" s="64">
        <f t="shared" si="27"/>
        <v>0</v>
      </c>
      <c r="DR56" s="64">
        <f t="shared" si="28"/>
        <v>0</v>
      </c>
      <c r="DS56" s="64">
        <f t="shared" si="29"/>
        <v>0</v>
      </c>
      <c r="DT56" s="64">
        <f t="shared" si="30"/>
        <v>0</v>
      </c>
      <c r="DU56" s="64">
        <f t="shared" si="31"/>
        <v>0</v>
      </c>
      <c r="DV56" s="64">
        <f t="shared" si="32"/>
        <v>0</v>
      </c>
      <c r="DW56" s="64">
        <f t="shared" si="33"/>
        <v>0</v>
      </c>
      <c r="DX56" s="55">
        <f t="shared" si="62"/>
        <v>0</v>
      </c>
    </row>
    <row r="57" spans="1:128" ht="13.9" x14ac:dyDescent="0.4">
      <c r="A57" s="58">
        <f>'DORC build-up'!A57</f>
        <v>45</v>
      </c>
      <c r="B57" s="58" t="str">
        <f>'DORC build-up'!B57</f>
        <v>CBH Sidings SG</v>
      </c>
      <c r="C57" s="58">
        <f>'DORC build-up'!C57</f>
        <v>8</v>
      </c>
      <c r="D57" t="str">
        <f>IF('DORC build-up'!E57=0,"",'DORC build-up'!E57)</f>
        <v/>
      </c>
      <c r="E57" t="str">
        <f>IF('DORC build-up'!F57=0,"",'DORC build-up'!F57)</f>
        <v>Kellerberrin</v>
      </c>
      <c r="F57" s="94">
        <f>'DORC build-up'!J57</f>
        <v>7354239.1557813315</v>
      </c>
      <c r="G57" s="319">
        <f t="shared" si="9"/>
        <v>0.51926210982425869</v>
      </c>
      <c r="I57" s="70">
        <f>IF($F57=0,0,CRC!G57/$F57)</f>
        <v>0</v>
      </c>
      <c r="J57" s="70">
        <f>IF($F57=0,0,CRC!H57/$F57)</f>
        <v>0</v>
      </c>
      <c r="K57" s="70">
        <f>IF($F57=0,0,CRC!I57/$F57)</f>
        <v>3.8213170328990055E-2</v>
      </c>
      <c r="L57" s="70">
        <f>IF($F57=0,0,CRC!J57/$F57)</f>
        <v>0</v>
      </c>
      <c r="M57" s="70">
        <f>IF($F57=0,0,CRC!K57/$F57)</f>
        <v>0</v>
      </c>
      <c r="N57" s="70">
        <f>IF($F57=0,0,CRC!L57/$F57)</f>
        <v>0</v>
      </c>
      <c r="O57" s="70">
        <f>IF($F57=0,0,CRC!M57/$F57)</f>
        <v>0</v>
      </c>
      <c r="P57" s="70">
        <f>IF($F57=0,0,CRC!N57/$F57)</f>
        <v>0.4264862759931925</v>
      </c>
      <c r="Q57" s="70">
        <f>IF($F57=0,0,CRC!O57/$F57)</f>
        <v>0.12965182790193053</v>
      </c>
      <c r="R57" s="70">
        <f>IF($F57=0,0,CRC!P57/$F57)</f>
        <v>0.15159157759352967</v>
      </c>
      <c r="S57" s="70">
        <f>IF($F57=0,0,CRC!Q57/$F57)</f>
        <v>0.22864491341407192</v>
      </c>
      <c r="T57" s="70">
        <f>IF($F57=0,0,CRC!R57/$F57)</f>
        <v>0</v>
      </c>
      <c r="U57" s="70">
        <f>IF($F57=0,0,CRC!S57/$F57)</f>
        <v>0</v>
      </c>
      <c r="V57" s="70">
        <f>IF($F57=0,0,CRC!T57/$F57)</f>
        <v>0</v>
      </c>
      <c r="W57" s="70">
        <f>IF($F57=0,0,CRC!U57/$F57)</f>
        <v>0</v>
      </c>
      <c r="X57" s="70">
        <f>IF($F57=0,0,CRC!V57/$F57)</f>
        <v>8.1863630711766222E-3</v>
      </c>
      <c r="Y57" s="70">
        <f>IF($F57=0,0,CRC!W57/$F57)</f>
        <v>1.2072474370159667E-2</v>
      </c>
      <c r="Z57" s="70">
        <f>IF($F57=0,0,CRC!X57/$F57)</f>
        <v>0</v>
      </c>
      <c r="AA57" s="70">
        <f>IF($F57=0,0,CRC!Y57/$F57)</f>
        <v>5.1533973269490821E-3</v>
      </c>
      <c r="AB57" s="70">
        <f>IF($F57=0,0,CRC!Z57/$F57)</f>
        <v>0</v>
      </c>
      <c r="AC57" s="70">
        <f>IF($F57=0,0,CRC!AA57/$F57)</f>
        <v>0</v>
      </c>
      <c r="AD57" s="55">
        <f t="shared" si="34"/>
        <v>0</v>
      </c>
      <c r="AF57" s="94">
        <f>'DORC build-up'!V57</f>
        <v>4815430.6304269033</v>
      </c>
      <c r="AG57" s="64">
        <f t="shared" si="35"/>
        <v>0</v>
      </c>
      <c r="AH57" s="64">
        <f t="shared" si="36"/>
        <v>0</v>
      </c>
      <c r="AI57" s="64">
        <f t="shared" si="37"/>
        <v>184012.87088793921</v>
      </c>
      <c r="AJ57" s="64">
        <f t="shared" si="38"/>
        <v>0</v>
      </c>
      <c r="AK57" s="64">
        <f t="shared" si="39"/>
        <v>0</v>
      </c>
      <c r="AL57" s="64">
        <f t="shared" si="40"/>
        <v>0</v>
      </c>
      <c r="AM57" s="64">
        <f t="shared" si="41"/>
        <v>0</v>
      </c>
      <c r="AN57" s="64">
        <f t="shared" si="42"/>
        <v>2053715.0768743211</v>
      </c>
      <c r="AO57" s="64">
        <f t="shared" si="43"/>
        <v>624329.38336979365</v>
      </c>
      <c r="AP57" s="64">
        <f t="shared" si="44"/>
        <v>729978.72605861945</v>
      </c>
      <c r="AQ57" s="64">
        <f t="shared" si="45"/>
        <v>1101023.7195454291</v>
      </c>
      <c r="AR57" s="64">
        <f t="shared" si="46"/>
        <v>0</v>
      </c>
      <c r="AS57" s="64">
        <f t="shared" si="47"/>
        <v>0</v>
      </c>
      <c r="AT57" s="64">
        <f t="shared" si="48"/>
        <v>0</v>
      </c>
      <c r="AU57" s="64">
        <f t="shared" si="49"/>
        <v>0</v>
      </c>
      <c r="AV57" s="64">
        <f t="shared" si="50"/>
        <v>39420.863484739559</v>
      </c>
      <c r="AW57" s="64">
        <f t="shared" si="51"/>
        <v>58134.162867110594</v>
      </c>
      <c r="AX57" s="64">
        <f t="shared" si="52"/>
        <v>0</v>
      </c>
      <c r="AY57" s="64">
        <f t="shared" si="53"/>
        <v>24815.827338950738</v>
      </c>
      <c r="AZ57" s="64">
        <f t="shared" si="54"/>
        <v>0</v>
      </c>
      <c r="BA57" s="64">
        <f t="shared" si="55"/>
        <v>0</v>
      </c>
      <c r="BB57" s="55">
        <f t="shared" si="56"/>
        <v>0</v>
      </c>
      <c r="BD57" s="94">
        <f>'DORC build-up'!P57</f>
        <v>10016748.687453253</v>
      </c>
      <c r="BE57" s="64">
        <f t="shared" si="57"/>
        <v>0</v>
      </c>
      <c r="BF57" s="64">
        <f t="shared" si="73"/>
        <v>0</v>
      </c>
      <c r="BG57" s="64">
        <f t="shared" si="74"/>
        <v>382771.72373633872</v>
      </c>
      <c r="BH57" s="64">
        <f t="shared" si="75"/>
        <v>0</v>
      </c>
      <c r="BI57" s="64">
        <f t="shared" si="76"/>
        <v>0</v>
      </c>
      <c r="BJ57" s="64">
        <f t="shared" si="77"/>
        <v>0</v>
      </c>
      <c r="BK57" s="64">
        <f t="shared" si="78"/>
        <v>0</v>
      </c>
      <c r="BL57" s="64">
        <f t="shared" si="79"/>
        <v>4272005.8452716367</v>
      </c>
      <c r="BM57" s="64">
        <f t="shared" si="80"/>
        <v>1298689.7769625776</v>
      </c>
      <c r="BN57" s="64">
        <f t="shared" si="81"/>
        <v>1518454.7358889563</v>
      </c>
      <c r="BO57" s="64">
        <f t="shared" si="82"/>
        <v>2290278.6363332677</v>
      </c>
      <c r="BP57" s="64">
        <f t="shared" si="83"/>
        <v>0</v>
      </c>
      <c r="BQ57" s="64">
        <f t="shared" si="84"/>
        <v>0</v>
      </c>
      <c r="BR57" s="64">
        <f t="shared" si="85"/>
        <v>0</v>
      </c>
      <c r="BS57" s="64">
        <f t="shared" si="86"/>
        <v>0</v>
      </c>
      <c r="BT57" s="64">
        <f t="shared" si="87"/>
        <v>82000.741548224207</v>
      </c>
      <c r="BU57" s="64">
        <f t="shared" si="63"/>
        <v>120926.94180160988</v>
      </c>
      <c r="BV57" s="64">
        <f t="shared" si="64"/>
        <v>0</v>
      </c>
      <c r="BW57" s="64">
        <f t="shared" si="65"/>
        <v>51620.28591064232</v>
      </c>
      <c r="BX57" s="64">
        <f t="shared" si="66"/>
        <v>0</v>
      </c>
      <c r="BY57" s="64">
        <f t="shared" si="67"/>
        <v>0</v>
      </c>
      <c r="BZ57" s="55">
        <f t="shared" si="58"/>
        <v>0</v>
      </c>
      <c r="CC57" s="94">
        <f t="shared" si="59"/>
        <v>10016748.687453253</v>
      </c>
      <c r="CD57" s="64">
        <f t="shared" si="60"/>
        <v>0</v>
      </c>
      <c r="CE57" s="64">
        <f t="shared" si="88"/>
        <v>0</v>
      </c>
      <c r="CF57" s="64">
        <f t="shared" si="89"/>
        <v>0</v>
      </c>
      <c r="CG57" s="64">
        <f t="shared" si="90"/>
        <v>0</v>
      </c>
      <c r="CH57" s="64">
        <f t="shared" si="91"/>
        <v>0</v>
      </c>
      <c r="CI57" s="64">
        <f t="shared" si="92"/>
        <v>0</v>
      </c>
      <c r="CJ57" s="64">
        <f t="shared" si="93"/>
        <v>0</v>
      </c>
      <c r="CK57" s="64">
        <f t="shared" si="94"/>
        <v>2009936.4993791245</v>
      </c>
      <c r="CL57" s="64">
        <f t="shared" si="95"/>
        <v>964609.65499113407</v>
      </c>
      <c r="CM57" s="64">
        <f t="shared" si="96"/>
        <v>1054048.8305836793</v>
      </c>
      <c r="CN57" s="64">
        <f t="shared" si="97"/>
        <v>997688.39770400641</v>
      </c>
      <c r="CO57" s="64">
        <f t="shared" si="98"/>
        <v>0</v>
      </c>
      <c r="CP57" s="64">
        <f t="shared" si="99"/>
        <v>0</v>
      </c>
      <c r="CQ57" s="64">
        <f t="shared" si="100"/>
        <v>0</v>
      </c>
      <c r="CR57" s="64">
        <f t="shared" si="101"/>
        <v>0</v>
      </c>
      <c r="CS57" s="64">
        <f t="shared" si="102"/>
        <v>54007.726300969814</v>
      </c>
      <c r="CT57" s="64">
        <f t="shared" si="68"/>
        <v>83439.589843111156</v>
      </c>
      <c r="CU57" s="64">
        <f t="shared" si="69"/>
        <v>0</v>
      </c>
      <c r="CV57" s="64">
        <f t="shared" si="70"/>
        <v>37587.358224324948</v>
      </c>
      <c r="CW57" s="64">
        <f t="shared" si="71"/>
        <v>0</v>
      </c>
      <c r="CX57" s="64">
        <f t="shared" si="72"/>
        <v>0</v>
      </c>
      <c r="CY57" s="119">
        <f>'DORC build-up'!S57</f>
        <v>5201318.0570263499</v>
      </c>
      <c r="CZ57" s="55">
        <f t="shared" si="61"/>
        <v>0</v>
      </c>
      <c r="DB57" s="94">
        <f>'DORC build-up'!T57</f>
        <v>0</v>
      </c>
      <c r="DC57" s="64">
        <f t="shared" si="13"/>
        <v>0</v>
      </c>
      <c r="DD57" s="64">
        <f t="shared" si="14"/>
        <v>0</v>
      </c>
      <c r="DE57" s="64">
        <f t="shared" si="15"/>
        <v>0</v>
      </c>
      <c r="DF57" s="64">
        <f t="shared" si="16"/>
        <v>0</v>
      </c>
      <c r="DG57" s="64">
        <f t="shared" si="17"/>
        <v>0</v>
      </c>
      <c r="DH57" s="64">
        <f t="shared" si="18"/>
        <v>0</v>
      </c>
      <c r="DI57" s="64">
        <f t="shared" si="19"/>
        <v>0</v>
      </c>
      <c r="DJ57" s="64">
        <f t="shared" si="20"/>
        <v>0</v>
      </c>
      <c r="DK57" s="64">
        <f t="shared" si="21"/>
        <v>0</v>
      </c>
      <c r="DL57" s="64">
        <f t="shared" si="22"/>
        <v>0</v>
      </c>
      <c r="DM57" s="64">
        <f t="shared" si="23"/>
        <v>0</v>
      </c>
      <c r="DN57" s="64">
        <f t="shared" si="24"/>
        <v>0</v>
      </c>
      <c r="DO57" s="64">
        <f t="shared" si="25"/>
        <v>0</v>
      </c>
      <c r="DP57" s="64">
        <f t="shared" si="26"/>
        <v>0</v>
      </c>
      <c r="DQ57" s="64">
        <f t="shared" si="27"/>
        <v>0</v>
      </c>
      <c r="DR57" s="64">
        <f t="shared" si="28"/>
        <v>0</v>
      </c>
      <c r="DS57" s="64">
        <f t="shared" si="29"/>
        <v>0</v>
      </c>
      <c r="DT57" s="64">
        <f t="shared" si="30"/>
        <v>0</v>
      </c>
      <c r="DU57" s="64">
        <f t="shared" si="31"/>
        <v>0</v>
      </c>
      <c r="DV57" s="64">
        <f t="shared" si="32"/>
        <v>0</v>
      </c>
      <c r="DW57" s="64">
        <f t="shared" si="33"/>
        <v>0</v>
      </c>
      <c r="DX57" s="55">
        <f t="shared" si="62"/>
        <v>0</v>
      </c>
    </row>
    <row r="58" spans="1:128" ht="13.9" x14ac:dyDescent="0.4">
      <c r="A58" s="58">
        <f>'DORC build-up'!A58</f>
        <v>46</v>
      </c>
      <c r="B58" s="58" t="str">
        <f>'DORC build-up'!B58</f>
        <v>CBH Sidings SG</v>
      </c>
      <c r="C58" s="58">
        <f>'DORC build-up'!C58</f>
        <v>8</v>
      </c>
      <c r="D58" t="str">
        <f>IF('DORC build-up'!E58=0,"",'DORC build-up'!E58)</f>
        <v/>
      </c>
      <c r="E58" t="str">
        <f>IF('DORC build-up'!F58=0,"",'DORC build-up'!F58)</f>
        <v>Meckering</v>
      </c>
      <c r="F58" s="94">
        <f>'DORC build-up'!J58</f>
        <v>2888393.6122405869</v>
      </c>
      <c r="G58" s="319">
        <f t="shared" si="9"/>
        <v>0.52325901468320513</v>
      </c>
      <c r="I58" s="70">
        <f>IF($F58=0,0,CRC!G58/$F58)</f>
        <v>0</v>
      </c>
      <c r="J58" s="70">
        <f>IF($F58=0,0,CRC!H58/$F58)</f>
        <v>0</v>
      </c>
      <c r="K58" s="70">
        <f>IF($F58=0,0,CRC!I58/$F58)</f>
        <v>3.9845668717817972E-2</v>
      </c>
      <c r="L58" s="70">
        <f>IF($F58=0,0,CRC!J58/$F58)</f>
        <v>0</v>
      </c>
      <c r="M58" s="70">
        <f>IF($F58=0,0,CRC!K58/$F58)</f>
        <v>0</v>
      </c>
      <c r="N58" s="70">
        <f>IF($F58=0,0,CRC!L58/$F58)</f>
        <v>0</v>
      </c>
      <c r="O58" s="70">
        <f>IF($F58=0,0,CRC!M58/$F58)</f>
        <v>0</v>
      </c>
      <c r="P58" s="70">
        <f>IF($F58=0,0,CRC!N58/$F58)</f>
        <v>0.44470612408278992</v>
      </c>
      <c r="Q58" s="70">
        <f>IF($F58=0,0,CRC!O58/$F58)</f>
        <v>0.13519066172116811</v>
      </c>
      <c r="R58" s="70">
        <f>IF($F58=0,0,CRC!P58/$F58)</f>
        <v>0.15970609750696846</v>
      </c>
      <c r="S58" s="70">
        <f>IF($F58=0,0,CRC!Q58/$F58)</f>
        <v>0.19405358141794465</v>
      </c>
      <c r="T58" s="70">
        <f>IF($F58=0,0,CRC!R58/$F58)</f>
        <v>0</v>
      </c>
      <c r="U58" s="70">
        <f>IF($F58=0,0,CRC!S58/$F58)</f>
        <v>0</v>
      </c>
      <c r="V58" s="70">
        <f>IF($F58=0,0,CRC!T58/$F58)</f>
        <v>0</v>
      </c>
      <c r="W58" s="70">
        <f>IF($F58=0,0,CRC!U58/$F58)</f>
        <v>0</v>
      </c>
      <c r="X58" s="70">
        <f>IF($F58=0,0,CRC!V58/$F58)</f>
        <v>8.5360913038513547E-3</v>
      </c>
      <c r="Y58" s="70">
        <f>IF($F58=0,0,CRC!W58/$F58)</f>
        <v>1.2588220506603636E-2</v>
      </c>
      <c r="Z58" s="70">
        <f>IF($F58=0,0,CRC!X58/$F58)</f>
        <v>0</v>
      </c>
      <c r="AA58" s="70">
        <f>IF($F58=0,0,CRC!Y58/$F58)</f>
        <v>5.3735547428558203E-3</v>
      </c>
      <c r="AB58" s="70">
        <f>IF($F58=0,0,CRC!Z58/$F58)</f>
        <v>0</v>
      </c>
      <c r="AC58" s="70">
        <f>IF($F58=0,0,CRC!AA58/$F58)</f>
        <v>0</v>
      </c>
      <c r="AD58" s="55">
        <f t="shared" si="34"/>
        <v>0</v>
      </c>
      <c r="AF58" s="94">
        <f>'DORC build-up'!V58</f>
        <v>1875546.7532167542</v>
      </c>
      <c r="AG58" s="64">
        <f t="shared" si="35"/>
        <v>0</v>
      </c>
      <c r="AH58" s="64">
        <f t="shared" si="36"/>
        <v>0</v>
      </c>
      <c r="AI58" s="64">
        <f t="shared" si="37"/>
        <v>74732.414593453883</v>
      </c>
      <c r="AJ58" s="64">
        <f t="shared" si="38"/>
        <v>0</v>
      </c>
      <c r="AK58" s="64">
        <f t="shared" si="39"/>
        <v>0</v>
      </c>
      <c r="AL58" s="64">
        <f t="shared" si="40"/>
        <v>0</v>
      </c>
      <c r="AM58" s="64">
        <f t="shared" si="41"/>
        <v>0</v>
      </c>
      <c r="AN58" s="64">
        <f t="shared" si="42"/>
        <v>834067.12715908361</v>
      </c>
      <c r="AO58" s="64">
        <f t="shared" si="43"/>
        <v>253556.40665636139</v>
      </c>
      <c r="AP58" s="64">
        <f t="shared" si="44"/>
        <v>299536.25264811306</v>
      </c>
      <c r="AQ58" s="64">
        <f t="shared" si="45"/>
        <v>363956.56457850913</v>
      </c>
      <c r="AR58" s="64">
        <f t="shared" si="46"/>
        <v>0</v>
      </c>
      <c r="AS58" s="64">
        <f t="shared" si="47"/>
        <v>0</v>
      </c>
      <c r="AT58" s="64">
        <f t="shared" si="48"/>
        <v>0</v>
      </c>
      <c r="AU58" s="64">
        <f t="shared" si="49"/>
        <v>0</v>
      </c>
      <c r="AV58" s="64">
        <f t="shared" si="50"/>
        <v>16009.838330100178</v>
      </c>
      <c r="AW58" s="64">
        <f t="shared" si="51"/>
        <v>23609.796099937015</v>
      </c>
      <c r="AX58" s="64">
        <f t="shared" si="52"/>
        <v>0</v>
      </c>
      <c r="AY58" s="64">
        <f t="shared" si="53"/>
        <v>10078.353151195724</v>
      </c>
      <c r="AZ58" s="64">
        <f t="shared" si="54"/>
        <v>0</v>
      </c>
      <c r="BA58" s="64">
        <f t="shared" si="55"/>
        <v>0</v>
      </c>
      <c r="BB58" s="55">
        <f t="shared" si="56"/>
        <v>0</v>
      </c>
      <c r="BD58" s="94">
        <f>'DORC build-up'!P58</f>
        <v>3934100.0899481117</v>
      </c>
      <c r="BE58" s="64">
        <f t="shared" si="57"/>
        <v>0</v>
      </c>
      <c r="BF58" s="64">
        <f t="shared" si="73"/>
        <v>0</v>
      </c>
      <c r="BG58" s="64">
        <f t="shared" si="74"/>
        <v>156756.84888681036</v>
      </c>
      <c r="BH58" s="64">
        <f t="shared" si="75"/>
        <v>0</v>
      </c>
      <c r="BI58" s="64">
        <f t="shared" si="76"/>
        <v>0</v>
      </c>
      <c r="BJ58" s="64">
        <f t="shared" si="77"/>
        <v>0</v>
      </c>
      <c r="BK58" s="64">
        <f t="shared" si="78"/>
        <v>0</v>
      </c>
      <c r="BL58" s="64">
        <f t="shared" si="79"/>
        <v>1749518.4027545799</v>
      </c>
      <c r="BM58" s="64">
        <f t="shared" si="80"/>
        <v>531853.5944373922</v>
      </c>
      <c r="BN58" s="64">
        <f t="shared" si="81"/>
        <v>628299.77256742655</v>
      </c>
      <c r="BO58" s="64">
        <f t="shared" si="82"/>
        <v>763426.21211108926</v>
      </c>
      <c r="BP58" s="64">
        <f t="shared" si="83"/>
        <v>0</v>
      </c>
      <c r="BQ58" s="64">
        <f t="shared" si="84"/>
        <v>0</v>
      </c>
      <c r="BR58" s="64">
        <f t="shared" si="85"/>
        <v>0</v>
      </c>
      <c r="BS58" s="64">
        <f t="shared" si="86"/>
        <v>0</v>
      </c>
      <c r="BT58" s="64">
        <f t="shared" si="87"/>
        <v>33581.837566286908</v>
      </c>
      <c r="BU58" s="64">
        <f t="shared" si="63"/>
        <v>49523.319427316033</v>
      </c>
      <c r="BV58" s="64">
        <f t="shared" si="64"/>
        <v>0</v>
      </c>
      <c r="BW58" s="64">
        <f t="shared" si="65"/>
        <v>21140.102197210184</v>
      </c>
      <c r="BX58" s="64">
        <f t="shared" si="66"/>
        <v>0</v>
      </c>
      <c r="BY58" s="64">
        <f t="shared" si="67"/>
        <v>0</v>
      </c>
      <c r="BZ58" s="55">
        <f t="shared" si="58"/>
        <v>0</v>
      </c>
      <c r="CC58" s="94">
        <f t="shared" si="59"/>
        <v>3934100.0899481117</v>
      </c>
      <c r="CD58" s="64">
        <f t="shared" si="60"/>
        <v>0</v>
      </c>
      <c r="CE58" s="64">
        <f t="shared" si="88"/>
        <v>0</v>
      </c>
      <c r="CF58" s="64">
        <f t="shared" si="89"/>
        <v>0</v>
      </c>
      <c r="CG58" s="64">
        <f t="shared" si="90"/>
        <v>0</v>
      </c>
      <c r="CH58" s="64">
        <f t="shared" si="91"/>
        <v>0</v>
      </c>
      <c r="CI58" s="64">
        <f t="shared" si="92"/>
        <v>0</v>
      </c>
      <c r="CJ58" s="64">
        <f t="shared" si="93"/>
        <v>0</v>
      </c>
      <c r="CK58" s="64">
        <f t="shared" si="94"/>
        <v>823131.1054791651</v>
      </c>
      <c r="CL58" s="64">
        <f t="shared" si="95"/>
        <v>395037.46109093359</v>
      </c>
      <c r="CM58" s="64">
        <f t="shared" si="96"/>
        <v>436139.86303185934</v>
      </c>
      <c r="CN58" s="64">
        <f t="shared" si="97"/>
        <v>332562.79923466878</v>
      </c>
      <c r="CO58" s="64">
        <f t="shared" si="98"/>
        <v>0</v>
      </c>
      <c r="CP58" s="64">
        <f t="shared" si="99"/>
        <v>0</v>
      </c>
      <c r="CQ58" s="64">
        <f t="shared" si="100"/>
        <v>0</v>
      </c>
      <c r="CR58" s="64">
        <f t="shared" si="101"/>
        <v>0</v>
      </c>
      <c r="CS58" s="64">
        <f t="shared" si="102"/>
        <v>22117.832811268356</v>
      </c>
      <c r="CT58" s="64">
        <f t="shared" si="68"/>
        <v>34171.090404848204</v>
      </c>
      <c r="CU58" s="64">
        <f t="shared" si="69"/>
        <v>0</v>
      </c>
      <c r="CV58" s="64">
        <f t="shared" si="70"/>
        <v>15393.18467861409</v>
      </c>
      <c r="CW58" s="64">
        <f t="shared" si="71"/>
        <v>0</v>
      </c>
      <c r="CX58" s="64">
        <f t="shared" si="72"/>
        <v>0</v>
      </c>
      <c r="CY58" s="119">
        <f>'DORC build-up'!S58</f>
        <v>2058553.3367313575</v>
      </c>
      <c r="CZ58" s="55">
        <f t="shared" si="61"/>
        <v>0</v>
      </c>
      <c r="DB58" s="94">
        <f>'DORC build-up'!T58</f>
        <v>0</v>
      </c>
      <c r="DC58" s="64">
        <f t="shared" si="13"/>
        <v>0</v>
      </c>
      <c r="DD58" s="64">
        <f t="shared" si="14"/>
        <v>0</v>
      </c>
      <c r="DE58" s="64">
        <f t="shared" si="15"/>
        <v>0</v>
      </c>
      <c r="DF58" s="64">
        <f t="shared" si="16"/>
        <v>0</v>
      </c>
      <c r="DG58" s="64">
        <f t="shared" si="17"/>
        <v>0</v>
      </c>
      <c r="DH58" s="64">
        <f t="shared" si="18"/>
        <v>0</v>
      </c>
      <c r="DI58" s="64">
        <f t="shared" si="19"/>
        <v>0</v>
      </c>
      <c r="DJ58" s="64">
        <f t="shared" si="20"/>
        <v>0</v>
      </c>
      <c r="DK58" s="64">
        <f t="shared" si="21"/>
        <v>0</v>
      </c>
      <c r="DL58" s="64">
        <f t="shared" si="22"/>
        <v>0</v>
      </c>
      <c r="DM58" s="64">
        <f t="shared" si="23"/>
        <v>0</v>
      </c>
      <c r="DN58" s="64">
        <f t="shared" si="24"/>
        <v>0</v>
      </c>
      <c r="DO58" s="64">
        <f t="shared" si="25"/>
        <v>0</v>
      </c>
      <c r="DP58" s="64">
        <f t="shared" si="26"/>
        <v>0</v>
      </c>
      <c r="DQ58" s="64">
        <f t="shared" si="27"/>
        <v>0</v>
      </c>
      <c r="DR58" s="64">
        <f t="shared" si="28"/>
        <v>0</v>
      </c>
      <c r="DS58" s="64">
        <f t="shared" si="29"/>
        <v>0</v>
      </c>
      <c r="DT58" s="64">
        <f t="shared" si="30"/>
        <v>0</v>
      </c>
      <c r="DU58" s="64">
        <f t="shared" si="31"/>
        <v>0</v>
      </c>
      <c r="DV58" s="64">
        <f t="shared" si="32"/>
        <v>0</v>
      </c>
      <c r="DW58" s="64">
        <f t="shared" si="33"/>
        <v>0</v>
      </c>
      <c r="DX58" s="55">
        <f t="shared" si="62"/>
        <v>0</v>
      </c>
    </row>
    <row r="59" spans="1:128" ht="13.9" x14ac:dyDescent="0.4">
      <c r="A59" s="58">
        <f>'DORC build-up'!A59</f>
        <v>47</v>
      </c>
      <c r="B59" s="58" t="str">
        <f>'DORC build-up'!B59</f>
        <v>CBH Sidings SG</v>
      </c>
      <c r="C59" s="58">
        <f>'DORC build-up'!C59</f>
        <v>8</v>
      </c>
      <c r="D59" t="str">
        <f>IF('DORC build-up'!E59=0,"",'DORC build-up'!E59)</f>
        <v/>
      </c>
      <c r="E59" t="str">
        <f>IF('DORC build-up'!F59=0,"",'DORC build-up'!F59)</f>
        <v>Merredin</v>
      </c>
      <c r="F59" s="94">
        <f>'DORC build-up'!J59</f>
        <v>6873101.0739957225</v>
      </c>
      <c r="G59" s="319">
        <f t="shared" si="9"/>
        <v>0.48857510033713669</v>
      </c>
      <c r="I59" s="70">
        <f>IF($F59=0,0,CRC!G59/$F59)</f>
        <v>0</v>
      </c>
      <c r="J59" s="70">
        <f>IF($F59=0,0,CRC!H59/$F59)</f>
        <v>0</v>
      </c>
      <c r="K59" s="70">
        <f>IF($F59=0,0,CRC!I59/$F59)</f>
        <v>3.1358790257786651E-2</v>
      </c>
      <c r="L59" s="70">
        <f>IF($F59=0,0,CRC!J59/$F59)</f>
        <v>0</v>
      </c>
      <c r="M59" s="70">
        <f>IF($F59=0,0,CRC!K59/$F59)</f>
        <v>0</v>
      </c>
      <c r="N59" s="70">
        <f>IF($F59=0,0,CRC!L59/$F59)</f>
        <v>0</v>
      </c>
      <c r="O59" s="70">
        <f>IF($F59=0,0,CRC!M59/$F59)</f>
        <v>0</v>
      </c>
      <c r="P59" s="70">
        <f>IF($F59=0,0,CRC!N59/$F59)</f>
        <v>0.37300745498315374</v>
      </c>
      <c r="Q59" s="70">
        <f>IF($F59=0,0,CRC!O59/$F59)</f>
        <v>0.10639589551749042</v>
      </c>
      <c r="R59" s="70">
        <f>IF($F59=0,0,CRC!P59/$F59)</f>
        <v>6.0632612404640358E-2</v>
      </c>
      <c r="S59" s="70">
        <f>IF($F59=0,0,CRC!Q59/$F59)</f>
        <v>0.40775126028675424</v>
      </c>
      <c r="T59" s="70">
        <f>IF($F59=0,0,CRC!R59/$F59)</f>
        <v>0</v>
      </c>
      <c r="U59" s="70">
        <f>IF($F59=0,0,CRC!S59/$F59)</f>
        <v>0</v>
      </c>
      <c r="V59" s="70">
        <f>IF($F59=0,0,CRC!T59/$F59)</f>
        <v>0</v>
      </c>
      <c r="W59" s="70">
        <f>IF($F59=0,0,CRC!U59/$F59)</f>
        <v>0</v>
      </c>
      <c r="X59" s="70">
        <f>IF($F59=0,0,CRC!V59/$F59)</f>
        <v>6.7179571941552284E-3</v>
      </c>
      <c r="Y59" s="70">
        <f>IF($F59=0,0,CRC!W59/$F59)</f>
        <v>9.9070081965729317E-3</v>
      </c>
      <c r="Z59" s="70">
        <f>IF($F59=0,0,CRC!X59/$F59)</f>
        <v>0</v>
      </c>
      <c r="AA59" s="70">
        <f>IF($F59=0,0,CRC!Y59/$F59)</f>
        <v>4.2290211594465665E-3</v>
      </c>
      <c r="AB59" s="70">
        <f>IF($F59=0,0,CRC!Z59/$F59)</f>
        <v>0</v>
      </c>
      <c r="AC59" s="70">
        <f>IF($F59=0,0,CRC!AA59/$F59)</f>
        <v>0</v>
      </c>
      <c r="AD59" s="55">
        <f t="shared" si="34"/>
        <v>0</v>
      </c>
      <c r="AF59" s="94">
        <f>'DORC build-up'!V59</f>
        <v>4787663.6071503134</v>
      </c>
      <c r="AG59" s="64">
        <f t="shared" si="35"/>
        <v>0</v>
      </c>
      <c r="AH59" s="64">
        <f t="shared" si="36"/>
        <v>0</v>
      </c>
      <c r="AI59" s="64">
        <f t="shared" si="37"/>
        <v>150135.33888146494</v>
      </c>
      <c r="AJ59" s="64">
        <f t="shared" si="38"/>
        <v>0</v>
      </c>
      <c r="AK59" s="64">
        <f t="shared" si="39"/>
        <v>0</v>
      </c>
      <c r="AL59" s="64">
        <f t="shared" si="40"/>
        <v>0</v>
      </c>
      <c r="AM59" s="64">
        <f t="shared" si="41"/>
        <v>0</v>
      </c>
      <c r="AN59" s="64">
        <f t="shared" si="42"/>
        <v>1785834.2174186041</v>
      </c>
      <c r="AO59" s="64">
        <f t="shared" si="43"/>
        <v>509387.756919256</v>
      </c>
      <c r="AP59" s="64">
        <f t="shared" si="44"/>
        <v>290288.55181614729</v>
      </c>
      <c r="AQ59" s="64">
        <f t="shared" si="45"/>
        <v>1952175.8696445681</v>
      </c>
      <c r="AR59" s="64">
        <f t="shared" si="46"/>
        <v>0</v>
      </c>
      <c r="AS59" s="64">
        <f t="shared" si="47"/>
        <v>0</v>
      </c>
      <c r="AT59" s="64">
        <f t="shared" si="48"/>
        <v>0</v>
      </c>
      <c r="AU59" s="64">
        <f t="shared" si="49"/>
        <v>0</v>
      </c>
      <c r="AV59" s="64">
        <f t="shared" si="50"/>
        <v>32163.319172850621</v>
      </c>
      <c r="AW59" s="64">
        <f t="shared" si="51"/>
        <v>47431.422598472083</v>
      </c>
      <c r="AX59" s="64">
        <f t="shared" si="52"/>
        <v>0</v>
      </c>
      <c r="AY59" s="64">
        <f t="shared" si="53"/>
        <v>20247.13069895095</v>
      </c>
      <c r="AZ59" s="64">
        <f t="shared" si="54"/>
        <v>0</v>
      </c>
      <c r="BA59" s="64">
        <f t="shared" si="55"/>
        <v>0</v>
      </c>
      <c r="BB59" s="55">
        <f t="shared" si="56"/>
        <v>0</v>
      </c>
      <c r="BD59" s="94">
        <f>'DORC build-up'!P59</f>
        <v>9361420.6314678695</v>
      </c>
      <c r="BE59" s="64">
        <f t="shared" si="57"/>
        <v>0</v>
      </c>
      <c r="BF59" s="64">
        <f t="shared" si="73"/>
        <v>0</v>
      </c>
      <c r="BG59" s="64">
        <f t="shared" si="74"/>
        <v>293562.82609711756</v>
      </c>
      <c r="BH59" s="64">
        <f t="shared" si="75"/>
        <v>0</v>
      </c>
      <c r="BI59" s="64">
        <f t="shared" si="76"/>
        <v>0</v>
      </c>
      <c r="BJ59" s="64">
        <f t="shared" si="77"/>
        <v>0</v>
      </c>
      <c r="BK59" s="64">
        <f t="shared" si="78"/>
        <v>0</v>
      </c>
      <c r="BL59" s="64">
        <f t="shared" si="79"/>
        <v>3491879.6847706181</v>
      </c>
      <c r="BM59" s="64">
        <f t="shared" si="80"/>
        <v>996016.73140093463</v>
      </c>
      <c r="BN59" s="64">
        <f t="shared" si="81"/>
        <v>567607.38870459492</v>
      </c>
      <c r="BO59" s="64">
        <f t="shared" si="82"/>
        <v>3817131.0605554464</v>
      </c>
      <c r="BP59" s="64">
        <f t="shared" si="83"/>
        <v>0</v>
      </c>
      <c r="BQ59" s="64">
        <f t="shared" si="84"/>
        <v>0</v>
      </c>
      <c r="BR59" s="64">
        <f t="shared" si="85"/>
        <v>0</v>
      </c>
      <c r="BS59" s="64">
        <f t="shared" si="86"/>
        <v>0</v>
      </c>
      <c r="BT59" s="64">
        <f t="shared" si="87"/>
        <v>62889.623078682758</v>
      </c>
      <c r="BU59" s="64">
        <f t="shared" si="63"/>
        <v>92743.670927519139</v>
      </c>
      <c r="BV59" s="64">
        <f t="shared" si="64"/>
        <v>0</v>
      </c>
      <c r="BW59" s="64">
        <f t="shared" si="65"/>
        <v>39589.645932957261</v>
      </c>
      <c r="BX59" s="64">
        <f t="shared" si="66"/>
        <v>0</v>
      </c>
      <c r="BY59" s="64">
        <f t="shared" si="67"/>
        <v>0</v>
      </c>
      <c r="BZ59" s="55">
        <f t="shared" si="58"/>
        <v>0</v>
      </c>
      <c r="CC59" s="94">
        <f t="shared" si="59"/>
        <v>9361420.6314678695</v>
      </c>
      <c r="CD59" s="64">
        <f t="shared" si="60"/>
        <v>0</v>
      </c>
      <c r="CE59" s="64">
        <f t="shared" si="88"/>
        <v>0</v>
      </c>
      <c r="CF59" s="64">
        <f t="shared" si="89"/>
        <v>0</v>
      </c>
      <c r="CG59" s="64">
        <f t="shared" si="90"/>
        <v>0</v>
      </c>
      <c r="CH59" s="64">
        <f t="shared" si="91"/>
        <v>0</v>
      </c>
      <c r="CI59" s="64">
        <f t="shared" si="92"/>
        <v>0</v>
      </c>
      <c r="CJ59" s="64">
        <f t="shared" si="93"/>
        <v>0</v>
      </c>
      <c r="CK59" s="64">
        <f t="shared" si="94"/>
        <v>1642894.8564359155</v>
      </c>
      <c r="CL59" s="64">
        <f t="shared" si="95"/>
        <v>739797.42713393026</v>
      </c>
      <c r="CM59" s="64">
        <f t="shared" si="96"/>
        <v>394009.70615332614</v>
      </c>
      <c r="CN59" s="64">
        <f t="shared" si="97"/>
        <v>1662813.9961733441</v>
      </c>
      <c r="CO59" s="64">
        <f t="shared" si="98"/>
        <v>0</v>
      </c>
      <c r="CP59" s="64">
        <f t="shared" si="99"/>
        <v>0</v>
      </c>
      <c r="CQ59" s="64">
        <f t="shared" si="100"/>
        <v>0</v>
      </c>
      <c r="CR59" s="64">
        <f t="shared" si="101"/>
        <v>0</v>
      </c>
      <c r="CS59" s="64">
        <f t="shared" si="102"/>
        <v>41420.668719284375</v>
      </c>
      <c r="CT59" s="64">
        <f t="shared" si="68"/>
        <v>63993.132939988471</v>
      </c>
      <c r="CU59" s="64">
        <f t="shared" si="69"/>
        <v>0</v>
      </c>
      <c r="CV59" s="64">
        <f t="shared" si="70"/>
        <v>28827.23676176821</v>
      </c>
      <c r="CW59" s="64">
        <f t="shared" si="71"/>
        <v>0</v>
      </c>
      <c r="CX59" s="64">
        <f t="shared" si="72"/>
        <v>0</v>
      </c>
      <c r="CY59" s="119">
        <f>'DORC build-up'!S59</f>
        <v>4573757.0243175561</v>
      </c>
      <c r="CZ59" s="55">
        <f t="shared" si="61"/>
        <v>0</v>
      </c>
      <c r="DB59" s="94">
        <f>'DORC build-up'!T59</f>
        <v>0</v>
      </c>
      <c r="DC59" s="64">
        <f t="shared" si="13"/>
        <v>0</v>
      </c>
      <c r="DD59" s="64">
        <f t="shared" si="14"/>
        <v>0</v>
      </c>
      <c r="DE59" s="64">
        <f t="shared" si="15"/>
        <v>0</v>
      </c>
      <c r="DF59" s="64">
        <f t="shared" si="16"/>
        <v>0</v>
      </c>
      <c r="DG59" s="64">
        <f t="shared" si="17"/>
        <v>0</v>
      </c>
      <c r="DH59" s="64">
        <f t="shared" si="18"/>
        <v>0</v>
      </c>
      <c r="DI59" s="64">
        <f t="shared" si="19"/>
        <v>0</v>
      </c>
      <c r="DJ59" s="64">
        <f t="shared" si="20"/>
        <v>0</v>
      </c>
      <c r="DK59" s="64">
        <f t="shared" si="21"/>
        <v>0</v>
      </c>
      <c r="DL59" s="64">
        <f t="shared" si="22"/>
        <v>0</v>
      </c>
      <c r="DM59" s="64">
        <f t="shared" si="23"/>
        <v>0</v>
      </c>
      <c r="DN59" s="64">
        <f t="shared" si="24"/>
        <v>0</v>
      </c>
      <c r="DO59" s="64">
        <f t="shared" si="25"/>
        <v>0</v>
      </c>
      <c r="DP59" s="64">
        <f t="shared" si="26"/>
        <v>0</v>
      </c>
      <c r="DQ59" s="64">
        <f t="shared" si="27"/>
        <v>0</v>
      </c>
      <c r="DR59" s="64">
        <f t="shared" si="28"/>
        <v>0</v>
      </c>
      <c r="DS59" s="64">
        <f t="shared" si="29"/>
        <v>0</v>
      </c>
      <c r="DT59" s="64">
        <f t="shared" si="30"/>
        <v>0</v>
      </c>
      <c r="DU59" s="64">
        <f t="shared" si="31"/>
        <v>0</v>
      </c>
      <c r="DV59" s="64">
        <f t="shared" si="32"/>
        <v>0</v>
      </c>
      <c r="DW59" s="64">
        <f t="shared" si="33"/>
        <v>0</v>
      </c>
      <c r="DX59" s="55">
        <f t="shared" si="62"/>
        <v>0</v>
      </c>
    </row>
    <row r="60" spans="1:128" ht="13.9" x14ac:dyDescent="0.4">
      <c r="A60" s="58">
        <f>'DORC build-up'!A60</f>
        <v>48</v>
      </c>
      <c r="B60" s="58" t="str">
        <f>'DORC build-up'!B60</f>
        <v>CBH Sidings SG</v>
      </c>
      <c r="C60" s="58">
        <f>'DORC build-up'!C60</f>
        <v>8</v>
      </c>
      <c r="D60" t="str">
        <f>IF('DORC build-up'!E60=0,"",'DORC build-up'!E60)</f>
        <v/>
      </c>
      <c r="E60" t="str">
        <f>IF('DORC build-up'!F60=0,"",'DORC build-up'!F60)</f>
        <v>Moorine Rock</v>
      </c>
      <c r="F60" s="94">
        <f>'DORC build-up'!J60</f>
        <v>2390372.1856723605</v>
      </c>
      <c r="G60" s="319">
        <f t="shared" si="9"/>
        <v>0.54392545305539097</v>
      </c>
      <c r="I60" s="70">
        <f>IF($F60=0,0,CRC!G60/$F60)</f>
        <v>0</v>
      </c>
      <c r="J60" s="70">
        <f>IF($F60=0,0,CRC!H60/$F60)</f>
        <v>0</v>
      </c>
      <c r="K60" s="70">
        <f>IF($F60=0,0,CRC!I60/$F60)</f>
        <v>4.9588355616955418E-2</v>
      </c>
      <c r="L60" s="70">
        <f>IF($F60=0,0,CRC!J60/$F60)</f>
        <v>0</v>
      </c>
      <c r="M60" s="70">
        <f>IF($F60=0,0,CRC!K60/$F60)</f>
        <v>0</v>
      </c>
      <c r="N60" s="70">
        <f>IF($F60=0,0,CRC!L60/$F60)</f>
        <v>0</v>
      </c>
      <c r="O60" s="70">
        <f>IF($F60=0,0,CRC!M60/$F60)</f>
        <v>0</v>
      </c>
      <c r="P60" s="70">
        <f>IF($F60=0,0,CRC!N60/$F60)</f>
        <v>0.55344146893923463</v>
      </c>
      <c r="Q60" s="70">
        <f>IF($F60=0,0,CRC!O60/$F60)</f>
        <v>0.16824620655752734</v>
      </c>
      <c r="R60" s="70">
        <f>IF($F60=0,0,CRC!P60/$F60)</f>
        <v>0.19810258511764084</v>
      </c>
      <c r="S60" s="70">
        <f>IF($F60=0,0,CRC!Q60/$F60)</f>
        <v>0</v>
      </c>
      <c r="T60" s="70">
        <f>IF($F60=0,0,CRC!R60/$F60)</f>
        <v>0</v>
      </c>
      <c r="U60" s="70">
        <f>IF($F60=0,0,CRC!S60/$F60)</f>
        <v>0</v>
      </c>
      <c r="V60" s="70">
        <f>IF($F60=0,0,CRC!T60/$F60)</f>
        <v>0</v>
      </c>
      <c r="W60" s="70">
        <f>IF($F60=0,0,CRC!U60/$F60)</f>
        <v>0</v>
      </c>
      <c r="X60" s="70">
        <f>IF($F60=0,0,CRC!V60/$F60)</f>
        <v>9.8644518106209746E-3</v>
      </c>
      <c r="Y60" s="70">
        <f>IF($F60=0,0,CRC!W60/$F60)</f>
        <v>1.4547161007150431E-2</v>
      </c>
      <c r="Z60" s="70">
        <f>IF($F60=0,0,CRC!X60/$F60)</f>
        <v>0</v>
      </c>
      <c r="AA60" s="70">
        <f>IF($F60=0,0,CRC!Y60/$F60)</f>
        <v>6.2097709508705688E-3</v>
      </c>
      <c r="AB60" s="70">
        <f>IF($F60=0,0,CRC!Z60/$F60)</f>
        <v>0</v>
      </c>
      <c r="AC60" s="70">
        <f>IF($F60=0,0,CRC!AA60/$F60)</f>
        <v>0</v>
      </c>
      <c r="AD60" s="55">
        <f t="shared" si="34"/>
        <v>0</v>
      </c>
      <c r="AF60" s="94">
        <f>'DORC build-up'!V60</f>
        <v>1484876.6951109366</v>
      </c>
      <c r="AG60" s="64">
        <f t="shared" si="35"/>
        <v>0</v>
      </c>
      <c r="AH60" s="64">
        <f t="shared" si="36"/>
        <v>0</v>
      </c>
      <c r="AI60" s="64">
        <f t="shared" si="37"/>
        <v>73632.593604490612</v>
      </c>
      <c r="AJ60" s="64">
        <f t="shared" si="38"/>
        <v>0</v>
      </c>
      <c r="AK60" s="64">
        <f t="shared" si="39"/>
        <v>0</v>
      </c>
      <c r="AL60" s="64">
        <f t="shared" si="40"/>
        <v>0</v>
      </c>
      <c r="AM60" s="64">
        <f t="shared" si="41"/>
        <v>0</v>
      </c>
      <c r="AN60" s="64">
        <f t="shared" si="42"/>
        <v>821792.33933583286</v>
      </c>
      <c r="AO60" s="64">
        <f t="shared" si="43"/>
        <v>249824.87115809318</v>
      </c>
      <c r="AP60" s="64">
        <f t="shared" si="44"/>
        <v>294157.91188241553</v>
      </c>
      <c r="AQ60" s="64">
        <f t="shared" si="45"/>
        <v>0</v>
      </c>
      <c r="AR60" s="64">
        <f t="shared" si="46"/>
        <v>0</v>
      </c>
      <c r="AS60" s="64">
        <f t="shared" si="47"/>
        <v>0</v>
      </c>
      <c r="AT60" s="64">
        <f t="shared" si="48"/>
        <v>0</v>
      </c>
      <c r="AU60" s="64">
        <f t="shared" si="49"/>
        <v>0</v>
      </c>
      <c r="AV60" s="64">
        <f t="shared" si="50"/>
        <v>14647.494603635969</v>
      </c>
      <c r="AW60" s="64">
        <f t="shared" si="51"/>
        <v>21600.740359544216</v>
      </c>
      <c r="AX60" s="64">
        <f t="shared" si="52"/>
        <v>0</v>
      </c>
      <c r="AY60" s="64">
        <f t="shared" si="53"/>
        <v>9220.7441669245891</v>
      </c>
      <c r="AZ60" s="64">
        <f t="shared" si="54"/>
        <v>0</v>
      </c>
      <c r="BA60" s="64">
        <f t="shared" si="55"/>
        <v>0</v>
      </c>
      <c r="BB60" s="55">
        <f t="shared" si="56"/>
        <v>0</v>
      </c>
      <c r="BD60" s="94">
        <f>'DORC build-up'!P60</f>
        <v>3255776.2871412276</v>
      </c>
      <c r="BE60" s="64">
        <f t="shared" si="57"/>
        <v>0</v>
      </c>
      <c r="BF60" s="64">
        <f t="shared" si="73"/>
        <v>0</v>
      </c>
      <c r="BG60" s="64">
        <f t="shared" si="74"/>
        <v>161448.59233600996</v>
      </c>
      <c r="BH60" s="64">
        <f t="shared" si="75"/>
        <v>0</v>
      </c>
      <c r="BI60" s="64">
        <f t="shared" si="76"/>
        <v>0</v>
      </c>
      <c r="BJ60" s="64">
        <f t="shared" si="77"/>
        <v>0</v>
      </c>
      <c r="BK60" s="64">
        <f t="shared" si="78"/>
        <v>0</v>
      </c>
      <c r="BL60" s="64">
        <f t="shared" si="79"/>
        <v>1801881.6108929683</v>
      </c>
      <c r="BM60" s="64">
        <f t="shared" si="80"/>
        <v>547772.00971146242</v>
      </c>
      <c r="BN60" s="64">
        <f t="shared" si="81"/>
        <v>644977.69904739165</v>
      </c>
      <c r="BO60" s="64">
        <f t="shared" si="82"/>
        <v>0</v>
      </c>
      <c r="BP60" s="64">
        <f t="shared" si="83"/>
        <v>0</v>
      </c>
      <c r="BQ60" s="64">
        <f t="shared" si="84"/>
        <v>0</v>
      </c>
      <c r="BR60" s="64">
        <f t="shared" si="85"/>
        <v>0</v>
      </c>
      <c r="BS60" s="64">
        <f t="shared" si="86"/>
        <v>0</v>
      </c>
      <c r="BT60" s="64">
        <f t="shared" si="87"/>
        <v>32116.448290667118</v>
      </c>
      <c r="BU60" s="64">
        <f t="shared" si="63"/>
        <v>47362.301852305871</v>
      </c>
      <c r="BV60" s="64">
        <f t="shared" si="64"/>
        <v>0</v>
      </c>
      <c r="BW60" s="64">
        <f t="shared" si="65"/>
        <v>20217.625010422831</v>
      </c>
      <c r="BX60" s="64">
        <f t="shared" si="66"/>
        <v>0</v>
      </c>
      <c r="BY60" s="64">
        <f t="shared" si="67"/>
        <v>0</v>
      </c>
      <c r="BZ60" s="55">
        <f t="shared" si="58"/>
        <v>0</v>
      </c>
      <c r="CC60" s="94">
        <f t="shared" si="59"/>
        <v>3255776.2871412276</v>
      </c>
      <c r="CD60" s="64">
        <f t="shared" si="60"/>
        <v>0</v>
      </c>
      <c r="CE60" s="64">
        <f t="shared" si="88"/>
        <v>0</v>
      </c>
      <c r="CF60" s="64">
        <f t="shared" si="89"/>
        <v>0</v>
      </c>
      <c r="CG60" s="64">
        <f t="shared" si="90"/>
        <v>0</v>
      </c>
      <c r="CH60" s="64">
        <f t="shared" si="91"/>
        <v>0</v>
      </c>
      <c r="CI60" s="64">
        <f t="shared" si="92"/>
        <v>0</v>
      </c>
      <c r="CJ60" s="64">
        <f t="shared" si="93"/>
        <v>0</v>
      </c>
      <c r="CK60" s="64">
        <f t="shared" si="94"/>
        <v>847767.47702777211</v>
      </c>
      <c r="CL60" s="64">
        <f t="shared" si="95"/>
        <v>406860.95992638252</v>
      </c>
      <c r="CM60" s="64">
        <f t="shared" si="96"/>
        <v>447716.99370772124</v>
      </c>
      <c r="CN60" s="64">
        <f t="shared" si="97"/>
        <v>0</v>
      </c>
      <c r="CO60" s="64">
        <f t="shared" si="98"/>
        <v>0</v>
      </c>
      <c r="CP60" s="64">
        <f t="shared" si="99"/>
        <v>0</v>
      </c>
      <c r="CQ60" s="64">
        <f t="shared" si="100"/>
        <v>0</v>
      </c>
      <c r="CR60" s="64">
        <f t="shared" si="101"/>
        <v>0</v>
      </c>
      <c r="CS60" s="64">
        <f t="shared" si="102"/>
        <v>21152.691015867556</v>
      </c>
      <c r="CT60" s="64">
        <f t="shared" si="68"/>
        <v>32679.988278091187</v>
      </c>
      <c r="CU60" s="64">
        <f t="shared" si="69"/>
        <v>0</v>
      </c>
      <c r="CV60" s="64">
        <f t="shared" si="70"/>
        <v>14721.482074456384</v>
      </c>
      <c r="CW60" s="64">
        <f t="shared" si="71"/>
        <v>0</v>
      </c>
      <c r="CX60" s="64">
        <f t="shared" si="72"/>
        <v>0</v>
      </c>
      <c r="CY60" s="119">
        <f>'DORC build-up'!S60</f>
        <v>1770899.592030291</v>
      </c>
      <c r="CZ60" s="55">
        <f t="shared" si="61"/>
        <v>0</v>
      </c>
      <c r="DB60" s="94">
        <f>'DORC build-up'!T60</f>
        <v>0</v>
      </c>
      <c r="DC60" s="64">
        <f t="shared" si="13"/>
        <v>0</v>
      </c>
      <c r="DD60" s="64">
        <f t="shared" si="14"/>
        <v>0</v>
      </c>
      <c r="DE60" s="64">
        <f t="shared" si="15"/>
        <v>0</v>
      </c>
      <c r="DF60" s="64">
        <f t="shared" si="16"/>
        <v>0</v>
      </c>
      <c r="DG60" s="64">
        <f t="shared" si="17"/>
        <v>0</v>
      </c>
      <c r="DH60" s="64">
        <f t="shared" si="18"/>
        <v>0</v>
      </c>
      <c r="DI60" s="64">
        <f t="shared" si="19"/>
        <v>0</v>
      </c>
      <c r="DJ60" s="64">
        <f t="shared" si="20"/>
        <v>0</v>
      </c>
      <c r="DK60" s="64">
        <f t="shared" si="21"/>
        <v>0</v>
      </c>
      <c r="DL60" s="64">
        <f t="shared" si="22"/>
        <v>0</v>
      </c>
      <c r="DM60" s="64">
        <f t="shared" si="23"/>
        <v>0</v>
      </c>
      <c r="DN60" s="64">
        <f t="shared" si="24"/>
        <v>0</v>
      </c>
      <c r="DO60" s="64">
        <f t="shared" si="25"/>
        <v>0</v>
      </c>
      <c r="DP60" s="64">
        <f t="shared" si="26"/>
        <v>0</v>
      </c>
      <c r="DQ60" s="64">
        <f t="shared" si="27"/>
        <v>0</v>
      </c>
      <c r="DR60" s="64">
        <f t="shared" si="28"/>
        <v>0</v>
      </c>
      <c r="DS60" s="64">
        <f t="shared" si="29"/>
        <v>0</v>
      </c>
      <c r="DT60" s="64">
        <f t="shared" si="30"/>
        <v>0</v>
      </c>
      <c r="DU60" s="64">
        <f t="shared" si="31"/>
        <v>0</v>
      </c>
      <c r="DV60" s="64">
        <f t="shared" si="32"/>
        <v>0</v>
      </c>
      <c r="DW60" s="64">
        <f t="shared" si="33"/>
        <v>0</v>
      </c>
      <c r="DX60" s="55">
        <f t="shared" si="62"/>
        <v>0</v>
      </c>
    </row>
    <row r="61" spans="1:128" ht="13.9" x14ac:dyDescent="0.4">
      <c r="A61" s="58">
        <f>'DORC build-up'!A61</f>
        <v>49</v>
      </c>
      <c r="B61" s="58" t="str">
        <f>'DORC build-up'!B61</f>
        <v>CBH Sidings SG</v>
      </c>
      <c r="C61" s="58">
        <f>'DORC build-up'!C61</f>
        <v>8</v>
      </c>
      <c r="D61" t="str">
        <f>IF('DORC build-up'!E61=0,"",'DORC build-up'!E61)</f>
        <v/>
      </c>
      <c r="E61" t="str">
        <f>IF('DORC build-up'!F61=0,"",'DORC build-up'!F61)</f>
        <v>Salmon Gums</v>
      </c>
      <c r="F61" s="94">
        <f>'DORC build-up'!J61</f>
        <v>10199491.62516357</v>
      </c>
      <c r="G61" s="319">
        <f t="shared" si="9"/>
        <v>0.47518346001158346</v>
      </c>
      <c r="I61" s="70">
        <f>IF($F61=0,0,CRC!G61/$F61)</f>
        <v>0</v>
      </c>
      <c r="J61" s="70">
        <f>IF($F61=0,0,CRC!H61/$F61)</f>
        <v>0</v>
      </c>
      <c r="K61" s="70">
        <f>IF($F61=0,0,CRC!I61/$F61)</f>
        <v>1.8168646346334753E-2</v>
      </c>
      <c r="L61" s="70">
        <f>IF($F61=0,0,CRC!J61/$F61)</f>
        <v>0</v>
      </c>
      <c r="M61" s="70">
        <f>IF($F61=0,0,CRC!K61/$F61)</f>
        <v>0</v>
      </c>
      <c r="N61" s="70">
        <f>IF($F61=0,0,CRC!L61/$F61)</f>
        <v>0</v>
      </c>
      <c r="O61" s="70">
        <f>IF($F61=0,0,CRC!M61/$F61)</f>
        <v>0</v>
      </c>
      <c r="P61" s="70">
        <f>IF($F61=0,0,CRC!N61/$F61)</f>
        <v>0.20277507082962892</v>
      </c>
      <c r="Q61" s="70">
        <f>IF($F61=0,0,CRC!O61/$F61)</f>
        <v>6.1643621532207198E-2</v>
      </c>
      <c r="R61" s="70">
        <f>IF($F61=0,0,CRC!P61/$F61)</f>
        <v>7.2856356393457292E-2</v>
      </c>
      <c r="S61" s="70">
        <f>IF($F61=0,0,CRC!Q61/$F61)</f>
        <v>0.63408491204053341</v>
      </c>
      <c r="T61" s="70">
        <f>IF($F61=0,0,CRC!R61/$F61)</f>
        <v>0</v>
      </c>
      <c r="U61" s="70">
        <f>IF($F61=0,0,CRC!S61/$F61)</f>
        <v>0</v>
      </c>
      <c r="V61" s="70">
        <f>IF($F61=0,0,CRC!T61/$F61)</f>
        <v>0</v>
      </c>
      <c r="W61" s="70">
        <f>IF($F61=0,0,CRC!U61/$F61)</f>
        <v>0</v>
      </c>
      <c r="X61" s="70">
        <f>IF($F61=0,0,CRC!V61/$F61)</f>
        <v>3.3732815935642014E-3</v>
      </c>
      <c r="Y61" s="70">
        <f>IF($F61=0,0,CRC!W61/$F61)</f>
        <v>4.9745968053896686E-3</v>
      </c>
      <c r="Z61" s="70">
        <f>IF($F61=0,0,CRC!X61/$F61)</f>
        <v>0</v>
      </c>
      <c r="AA61" s="70">
        <f>IF($F61=0,0,CRC!Y61/$F61)</f>
        <v>2.1235144588843311E-3</v>
      </c>
      <c r="AB61" s="70">
        <f>IF($F61=0,0,CRC!Z61/$F61)</f>
        <v>0</v>
      </c>
      <c r="AC61" s="70">
        <f>IF($F61=0,0,CRC!AA61/$F61)</f>
        <v>0</v>
      </c>
      <c r="AD61" s="55">
        <f t="shared" si="34"/>
        <v>0</v>
      </c>
      <c r="AF61" s="94">
        <f>'DORC build-up'!V61</f>
        <v>7290798.0443439595</v>
      </c>
      <c r="AG61" s="64">
        <f t="shared" si="35"/>
        <v>0</v>
      </c>
      <c r="AH61" s="64">
        <f t="shared" si="36"/>
        <v>0</v>
      </c>
      <c r="AI61" s="64">
        <f t="shared" si="37"/>
        <v>132463.93125023445</v>
      </c>
      <c r="AJ61" s="64">
        <f t="shared" si="38"/>
        <v>0</v>
      </c>
      <c r="AK61" s="64">
        <f t="shared" si="39"/>
        <v>0</v>
      </c>
      <c r="AL61" s="64">
        <f t="shared" si="40"/>
        <v>0</v>
      </c>
      <c r="AM61" s="64">
        <f t="shared" si="41"/>
        <v>0</v>
      </c>
      <c r="AN61" s="64">
        <f t="shared" si="42"/>
        <v>1478392.0898463663</v>
      </c>
      <c r="AO61" s="64">
        <f t="shared" si="43"/>
        <v>449431.19531329541</v>
      </c>
      <c r="AP61" s="64">
        <f t="shared" si="44"/>
        <v>531180.98071144498</v>
      </c>
      <c r="AQ61" s="64">
        <f t="shared" si="45"/>
        <v>4622985.0366531322</v>
      </c>
      <c r="AR61" s="64">
        <f t="shared" si="46"/>
        <v>0</v>
      </c>
      <c r="AS61" s="64">
        <f t="shared" si="47"/>
        <v>0</v>
      </c>
      <c r="AT61" s="64">
        <f t="shared" si="48"/>
        <v>0</v>
      </c>
      <c r="AU61" s="64">
        <f t="shared" si="49"/>
        <v>0</v>
      </c>
      <c r="AV61" s="64">
        <f t="shared" si="50"/>
        <v>24593.914845379353</v>
      </c>
      <c r="AW61" s="64">
        <f t="shared" si="51"/>
        <v>36268.780660134704</v>
      </c>
      <c r="AX61" s="64">
        <f t="shared" si="52"/>
        <v>0</v>
      </c>
      <c r="AY61" s="64">
        <f t="shared" si="53"/>
        <v>15482.115063970003</v>
      </c>
      <c r="AZ61" s="64">
        <f t="shared" si="54"/>
        <v>0</v>
      </c>
      <c r="BA61" s="64">
        <f t="shared" si="55"/>
        <v>0</v>
      </c>
      <c r="BB61" s="55">
        <f t="shared" si="56"/>
        <v>0</v>
      </c>
      <c r="BD61" s="94">
        <f>'DORC build-up'!P61</f>
        <v>13892088.927884929</v>
      </c>
      <c r="BE61" s="64">
        <f t="shared" si="57"/>
        <v>0</v>
      </c>
      <c r="BF61" s="64">
        <f t="shared" si="73"/>
        <v>0</v>
      </c>
      <c r="BG61" s="64">
        <f t="shared" si="74"/>
        <v>252400.45074257397</v>
      </c>
      <c r="BH61" s="64">
        <f t="shared" si="75"/>
        <v>0</v>
      </c>
      <c r="BI61" s="64">
        <f t="shared" si="76"/>
        <v>0</v>
      </c>
      <c r="BJ61" s="64">
        <f t="shared" si="77"/>
        <v>0</v>
      </c>
      <c r="BK61" s="64">
        <f t="shared" si="78"/>
        <v>0</v>
      </c>
      <c r="BL61" s="64">
        <f t="shared" si="79"/>
        <v>2816969.3163233702</v>
      </c>
      <c r="BM61" s="64">
        <f t="shared" si="80"/>
        <v>856358.67216230463</v>
      </c>
      <c r="BN61" s="64">
        <f t="shared" si="81"/>
        <v>1012126.9819795864</v>
      </c>
      <c r="BO61" s="64">
        <f t="shared" si="82"/>
        <v>8808763.9858971834</v>
      </c>
      <c r="BP61" s="64">
        <f t="shared" si="83"/>
        <v>0</v>
      </c>
      <c r="BQ61" s="64">
        <f t="shared" si="84"/>
        <v>0</v>
      </c>
      <c r="BR61" s="64">
        <f t="shared" si="85"/>
        <v>0</v>
      </c>
      <c r="BS61" s="64">
        <f t="shared" si="86"/>
        <v>0</v>
      </c>
      <c r="BT61" s="64">
        <f t="shared" si="87"/>
        <v>46861.927876591268</v>
      </c>
      <c r="BU61" s="64">
        <f t="shared" si="63"/>
        <v>69107.541200845546</v>
      </c>
      <c r="BV61" s="64">
        <f t="shared" si="64"/>
        <v>0</v>
      </c>
      <c r="BW61" s="64">
        <f t="shared" si="65"/>
        <v>29500.051702470573</v>
      </c>
      <c r="BX61" s="64">
        <f t="shared" si="66"/>
        <v>0</v>
      </c>
      <c r="BY61" s="64">
        <f t="shared" si="67"/>
        <v>0</v>
      </c>
      <c r="BZ61" s="55">
        <f t="shared" si="58"/>
        <v>0</v>
      </c>
      <c r="CC61" s="94">
        <f t="shared" si="59"/>
        <v>13892088.927884929</v>
      </c>
      <c r="CD61" s="64">
        <f t="shared" si="60"/>
        <v>0</v>
      </c>
      <c r="CE61" s="64">
        <f t="shared" si="88"/>
        <v>0</v>
      </c>
      <c r="CF61" s="64">
        <f t="shared" si="89"/>
        <v>0</v>
      </c>
      <c r="CG61" s="64">
        <f t="shared" si="90"/>
        <v>0</v>
      </c>
      <c r="CH61" s="64">
        <f t="shared" si="91"/>
        <v>0</v>
      </c>
      <c r="CI61" s="64">
        <f t="shared" si="92"/>
        <v>0</v>
      </c>
      <c r="CJ61" s="64">
        <f t="shared" si="93"/>
        <v>0</v>
      </c>
      <c r="CK61" s="64">
        <f t="shared" si="94"/>
        <v>1325356.2030529911</v>
      </c>
      <c r="CL61" s="64">
        <f t="shared" si="95"/>
        <v>636065.56235096126</v>
      </c>
      <c r="CM61" s="64">
        <f t="shared" si="96"/>
        <v>702576.92675521958</v>
      </c>
      <c r="CN61" s="64">
        <f t="shared" si="97"/>
        <v>3837263.0680923322</v>
      </c>
      <c r="CO61" s="64">
        <f t="shared" si="98"/>
        <v>0</v>
      </c>
      <c r="CP61" s="64">
        <f t="shared" si="99"/>
        <v>0</v>
      </c>
      <c r="CQ61" s="64">
        <f t="shared" si="100"/>
        <v>0</v>
      </c>
      <c r="CR61" s="64">
        <f t="shared" si="101"/>
        <v>0</v>
      </c>
      <c r="CS61" s="64">
        <f t="shared" si="102"/>
        <v>30864.430332088108</v>
      </c>
      <c r="CT61" s="64">
        <f t="shared" si="68"/>
        <v>47684.20342858362</v>
      </c>
      <c r="CU61" s="64">
        <f t="shared" si="69"/>
        <v>0</v>
      </c>
      <c r="CV61" s="64">
        <f t="shared" si="70"/>
        <v>21480.489528793296</v>
      </c>
      <c r="CW61" s="64">
        <f t="shared" si="71"/>
        <v>0</v>
      </c>
      <c r="CX61" s="64">
        <f t="shared" si="72"/>
        <v>0</v>
      </c>
      <c r="CY61" s="119">
        <f>'DORC build-up'!S61</f>
        <v>6601290.8835409693</v>
      </c>
      <c r="CZ61" s="55">
        <f t="shared" si="61"/>
        <v>0</v>
      </c>
      <c r="DB61" s="94">
        <f>'DORC build-up'!T61</f>
        <v>0</v>
      </c>
      <c r="DC61" s="64">
        <f t="shared" si="13"/>
        <v>0</v>
      </c>
      <c r="DD61" s="64">
        <f t="shared" si="14"/>
        <v>0</v>
      </c>
      <c r="DE61" s="64">
        <f t="shared" si="15"/>
        <v>0</v>
      </c>
      <c r="DF61" s="64">
        <f t="shared" si="16"/>
        <v>0</v>
      </c>
      <c r="DG61" s="64">
        <f t="shared" si="17"/>
        <v>0</v>
      </c>
      <c r="DH61" s="64">
        <f t="shared" si="18"/>
        <v>0</v>
      </c>
      <c r="DI61" s="64">
        <f t="shared" si="19"/>
        <v>0</v>
      </c>
      <c r="DJ61" s="64">
        <f t="shared" si="20"/>
        <v>0</v>
      </c>
      <c r="DK61" s="64">
        <f t="shared" si="21"/>
        <v>0</v>
      </c>
      <c r="DL61" s="64">
        <f t="shared" si="22"/>
        <v>0</v>
      </c>
      <c r="DM61" s="64">
        <f t="shared" si="23"/>
        <v>0</v>
      </c>
      <c r="DN61" s="64">
        <f t="shared" si="24"/>
        <v>0</v>
      </c>
      <c r="DO61" s="64">
        <f t="shared" si="25"/>
        <v>0</v>
      </c>
      <c r="DP61" s="64">
        <f t="shared" si="26"/>
        <v>0</v>
      </c>
      <c r="DQ61" s="64">
        <f t="shared" si="27"/>
        <v>0</v>
      </c>
      <c r="DR61" s="64">
        <f t="shared" si="28"/>
        <v>0</v>
      </c>
      <c r="DS61" s="64">
        <f t="shared" si="29"/>
        <v>0</v>
      </c>
      <c r="DT61" s="64">
        <f t="shared" si="30"/>
        <v>0</v>
      </c>
      <c r="DU61" s="64">
        <f t="shared" si="31"/>
        <v>0</v>
      </c>
      <c r="DV61" s="64">
        <f t="shared" si="32"/>
        <v>0</v>
      </c>
      <c r="DW61" s="64">
        <f t="shared" si="33"/>
        <v>0</v>
      </c>
      <c r="DX61" s="55">
        <f t="shared" si="62"/>
        <v>0</v>
      </c>
    </row>
    <row r="62" spans="1:128" ht="13.9" x14ac:dyDescent="0.4">
      <c r="A62" s="58">
        <f>'DORC build-up'!A62</f>
        <v>50</v>
      </c>
      <c r="B62" s="58" t="str">
        <f>'DORC build-up'!B62</f>
        <v>CBH Sidings SG</v>
      </c>
      <c r="C62" s="58">
        <f>'DORC build-up'!C62</f>
        <v>8</v>
      </c>
      <c r="D62" t="str">
        <f>IF('DORC build-up'!E62=0,"",'DORC build-up'!E62)</f>
        <v/>
      </c>
      <c r="E62" t="str">
        <f>IF('DORC build-up'!F62=0,"",'DORC build-up'!F62)</f>
        <v>Southern Cross</v>
      </c>
      <c r="F62" s="94">
        <f>'DORC build-up'!J62</f>
        <v>10565380.44701249</v>
      </c>
      <c r="G62" s="319">
        <f t="shared" si="9"/>
        <v>0.5006192215333527</v>
      </c>
      <c r="I62" s="70">
        <f>IF($F62=0,0,CRC!G62/$F62)</f>
        <v>0</v>
      </c>
      <c r="J62" s="70">
        <f>IF($F62=0,0,CRC!H62/$F62)</f>
        <v>0</v>
      </c>
      <c r="K62" s="70">
        <f>IF($F62=0,0,CRC!I62/$F62)</f>
        <v>2.9754219128842734E-2</v>
      </c>
      <c r="L62" s="70">
        <f>IF($F62=0,0,CRC!J62/$F62)</f>
        <v>0</v>
      </c>
      <c r="M62" s="70">
        <f>IF($F62=0,0,CRC!K62/$F62)</f>
        <v>0</v>
      </c>
      <c r="N62" s="70">
        <f>IF($F62=0,0,CRC!L62/$F62)</f>
        <v>0</v>
      </c>
      <c r="O62" s="70">
        <f>IF($F62=0,0,CRC!M62/$F62)</f>
        <v>0</v>
      </c>
      <c r="P62" s="70">
        <f>IF($F62=0,0,CRC!N62/$F62)</f>
        <v>0.33207833849154833</v>
      </c>
      <c r="Q62" s="70">
        <f>IF($F62=0,0,CRC!O62/$F62)</f>
        <v>0.10095181490143071</v>
      </c>
      <c r="R62" s="70">
        <f>IF($F62=0,0,CRC!P62/$F62)</f>
        <v>0.1189197525281992</v>
      </c>
      <c r="S62" s="70">
        <f>IF($F62=0,0,CRC!Q62/$F62)</f>
        <v>0.39992230011885394</v>
      </c>
      <c r="T62" s="70">
        <f>IF($F62=0,0,CRC!R62/$F62)</f>
        <v>0</v>
      </c>
      <c r="U62" s="70">
        <f>IF($F62=0,0,CRC!S62/$F62)</f>
        <v>0</v>
      </c>
      <c r="V62" s="70">
        <f>IF($F62=0,0,CRC!T62/$F62)</f>
        <v>0</v>
      </c>
      <c r="W62" s="70">
        <f>IF($F62=0,0,CRC!U62/$F62)</f>
        <v>0</v>
      </c>
      <c r="X62" s="70">
        <f>IF($F62=0,0,CRC!V62/$F62)</f>
        <v>5.9189109440597847E-3</v>
      </c>
      <c r="Y62" s="70">
        <f>IF($F62=0,0,CRC!W62/$F62)</f>
        <v>8.7286503237327066E-3</v>
      </c>
      <c r="Z62" s="70">
        <f>IF($F62=0,0,CRC!X62/$F62)</f>
        <v>0</v>
      </c>
      <c r="AA62" s="70">
        <f>IF($F62=0,0,CRC!Y62/$F62)</f>
        <v>3.7260135633323736E-3</v>
      </c>
      <c r="AB62" s="70">
        <f>IF($F62=0,0,CRC!Z62/$F62)</f>
        <v>0</v>
      </c>
      <c r="AC62" s="70">
        <f>IF($F62=0,0,CRC!AA62/$F62)</f>
        <v>0</v>
      </c>
      <c r="AD62" s="55">
        <f t="shared" si="34"/>
        <v>0</v>
      </c>
      <c r="AF62" s="94">
        <f>'DORC build-up'!V62</f>
        <v>7186310.7191788582</v>
      </c>
      <c r="AG62" s="64">
        <f t="shared" si="35"/>
        <v>0</v>
      </c>
      <c r="AH62" s="64">
        <f t="shared" si="36"/>
        <v>0</v>
      </c>
      <c r="AI62" s="64">
        <f t="shared" si="37"/>
        <v>213823.06386639917</v>
      </c>
      <c r="AJ62" s="64">
        <f t="shared" si="38"/>
        <v>0</v>
      </c>
      <c r="AK62" s="64">
        <f t="shared" si="39"/>
        <v>0</v>
      </c>
      <c r="AL62" s="64">
        <f t="shared" si="40"/>
        <v>0</v>
      </c>
      <c r="AM62" s="64">
        <f t="shared" si="41"/>
        <v>0</v>
      </c>
      <c r="AN62" s="64">
        <f t="shared" si="42"/>
        <v>2386418.123508919</v>
      </c>
      <c r="AO62" s="64">
        <f t="shared" si="43"/>
        <v>725471.10954671144</v>
      </c>
      <c r="AP62" s="64">
        <f t="shared" si="44"/>
        <v>854594.29231549497</v>
      </c>
      <c r="AQ62" s="64">
        <f t="shared" si="45"/>
        <v>2873965.9121827842</v>
      </c>
      <c r="AR62" s="64">
        <f t="shared" si="46"/>
        <v>0</v>
      </c>
      <c r="AS62" s="64">
        <f t="shared" si="47"/>
        <v>0</v>
      </c>
      <c r="AT62" s="64">
        <f t="shared" si="48"/>
        <v>0</v>
      </c>
      <c r="AU62" s="64">
        <f t="shared" si="49"/>
        <v>0</v>
      </c>
      <c r="AV62" s="64">
        <f t="shared" si="50"/>
        <v>42535.133163161889</v>
      </c>
      <c r="AW62" s="64">
        <f t="shared" si="51"/>
        <v>62726.793385404359</v>
      </c>
      <c r="AX62" s="64">
        <f t="shared" si="52"/>
        <v>0</v>
      </c>
      <c r="AY62" s="64">
        <f t="shared" si="53"/>
        <v>26776.291209981249</v>
      </c>
      <c r="AZ62" s="64">
        <f t="shared" si="54"/>
        <v>0</v>
      </c>
      <c r="BA62" s="64">
        <f t="shared" si="55"/>
        <v>0</v>
      </c>
      <c r="BB62" s="55">
        <f t="shared" si="56"/>
        <v>0</v>
      </c>
      <c r="BD62" s="94">
        <f>'DORC build-up'!P62</f>
        <v>14390443.182944452</v>
      </c>
      <c r="BE62" s="64">
        <f t="shared" si="57"/>
        <v>0</v>
      </c>
      <c r="BF62" s="64">
        <f t="shared" si="73"/>
        <v>0</v>
      </c>
      <c r="BG62" s="64">
        <f t="shared" si="74"/>
        <v>428176.39982649032</v>
      </c>
      <c r="BH62" s="64">
        <f t="shared" si="75"/>
        <v>0</v>
      </c>
      <c r="BI62" s="64">
        <f t="shared" si="76"/>
        <v>0</v>
      </c>
      <c r="BJ62" s="64">
        <f t="shared" si="77"/>
        <v>0</v>
      </c>
      <c r="BK62" s="64">
        <f t="shared" si="78"/>
        <v>0</v>
      </c>
      <c r="BL62" s="64">
        <f t="shared" si="79"/>
        <v>4778754.462349222</v>
      </c>
      <c r="BM62" s="64">
        <f t="shared" si="80"/>
        <v>1452741.3565541636</v>
      </c>
      <c r="BN62" s="64">
        <f t="shared" si="81"/>
        <v>1711307.9420868654</v>
      </c>
      <c r="BO62" s="64">
        <f t="shared" si="82"/>
        <v>5755059.1374528268</v>
      </c>
      <c r="BP62" s="64">
        <f t="shared" si="83"/>
        <v>0</v>
      </c>
      <c r="BQ62" s="64">
        <f t="shared" si="84"/>
        <v>0</v>
      </c>
      <c r="BR62" s="64">
        <f t="shared" si="85"/>
        <v>0</v>
      </c>
      <c r="BS62" s="64">
        <f t="shared" si="86"/>
        <v>0</v>
      </c>
      <c r="BT62" s="64">
        <f t="shared" si="87"/>
        <v>85175.751645400436</v>
      </c>
      <c r="BU62" s="64">
        <f t="shared" si="63"/>
        <v>125609.14654746522</v>
      </c>
      <c r="BV62" s="64">
        <f t="shared" si="64"/>
        <v>0</v>
      </c>
      <c r="BW62" s="64">
        <f t="shared" si="65"/>
        <v>53618.986482014923</v>
      </c>
      <c r="BX62" s="64">
        <f t="shared" si="66"/>
        <v>0</v>
      </c>
      <c r="BY62" s="64">
        <f t="shared" si="67"/>
        <v>0</v>
      </c>
      <c r="BZ62" s="55">
        <f t="shared" si="58"/>
        <v>0</v>
      </c>
      <c r="CC62" s="94">
        <f t="shared" si="59"/>
        <v>14390443.182944452</v>
      </c>
      <c r="CD62" s="64">
        <f t="shared" si="60"/>
        <v>0</v>
      </c>
      <c r="CE62" s="64">
        <f t="shared" si="88"/>
        <v>0</v>
      </c>
      <c r="CF62" s="64">
        <f t="shared" si="89"/>
        <v>0</v>
      </c>
      <c r="CG62" s="64">
        <f t="shared" si="90"/>
        <v>0</v>
      </c>
      <c r="CH62" s="64">
        <f t="shared" si="91"/>
        <v>0</v>
      </c>
      <c r="CI62" s="64">
        <f t="shared" si="92"/>
        <v>0</v>
      </c>
      <c r="CJ62" s="64">
        <f t="shared" si="93"/>
        <v>0</v>
      </c>
      <c r="CK62" s="64">
        <f t="shared" si="94"/>
        <v>2248356.7118892437</v>
      </c>
      <c r="CL62" s="64">
        <f t="shared" si="95"/>
        <v>1079032.3937211095</v>
      </c>
      <c r="CM62" s="64">
        <f t="shared" si="96"/>
        <v>1187919.5951594925</v>
      </c>
      <c r="CN62" s="64">
        <f t="shared" si="97"/>
        <v>2507011.8711536573</v>
      </c>
      <c r="CO62" s="64">
        <f t="shared" si="98"/>
        <v>0</v>
      </c>
      <c r="CP62" s="64">
        <f t="shared" si="99"/>
        <v>0</v>
      </c>
      <c r="CQ62" s="64">
        <f t="shared" si="100"/>
        <v>0</v>
      </c>
      <c r="CR62" s="64">
        <f t="shared" si="101"/>
        <v>0</v>
      </c>
      <c r="CS62" s="64">
        <f t="shared" si="102"/>
        <v>56098.866857671557</v>
      </c>
      <c r="CT62" s="64">
        <f t="shared" si="68"/>
        <v>86670.311117751364</v>
      </c>
      <c r="CU62" s="64">
        <f t="shared" si="69"/>
        <v>0</v>
      </c>
      <c r="CV62" s="64">
        <f t="shared" si="70"/>
        <v>39042.713866666651</v>
      </c>
      <c r="CW62" s="64">
        <f t="shared" si="71"/>
        <v>0</v>
      </c>
      <c r="CX62" s="64">
        <f t="shared" si="72"/>
        <v>0</v>
      </c>
      <c r="CY62" s="119">
        <f>'DORC build-up'!S62</f>
        <v>7204132.4637655942</v>
      </c>
      <c r="CZ62" s="55">
        <f t="shared" si="61"/>
        <v>0</v>
      </c>
      <c r="DB62" s="94">
        <f>'DORC build-up'!T62</f>
        <v>0</v>
      </c>
      <c r="DC62" s="64">
        <f t="shared" si="13"/>
        <v>0</v>
      </c>
      <c r="DD62" s="64">
        <f t="shared" si="14"/>
        <v>0</v>
      </c>
      <c r="DE62" s="64">
        <f t="shared" si="15"/>
        <v>0</v>
      </c>
      <c r="DF62" s="64">
        <f t="shared" si="16"/>
        <v>0</v>
      </c>
      <c r="DG62" s="64">
        <f t="shared" si="17"/>
        <v>0</v>
      </c>
      <c r="DH62" s="64">
        <f t="shared" si="18"/>
        <v>0</v>
      </c>
      <c r="DI62" s="64">
        <f t="shared" si="19"/>
        <v>0</v>
      </c>
      <c r="DJ62" s="64">
        <f t="shared" si="20"/>
        <v>0</v>
      </c>
      <c r="DK62" s="64">
        <f t="shared" si="21"/>
        <v>0</v>
      </c>
      <c r="DL62" s="64">
        <f t="shared" si="22"/>
        <v>0</v>
      </c>
      <c r="DM62" s="64">
        <f t="shared" si="23"/>
        <v>0</v>
      </c>
      <c r="DN62" s="64">
        <f t="shared" si="24"/>
        <v>0</v>
      </c>
      <c r="DO62" s="64">
        <f t="shared" si="25"/>
        <v>0</v>
      </c>
      <c r="DP62" s="64">
        <f t="shared" si="26"/>
        <v>0</v>
      </c>
      <c r="DQ62" s="64">
        <f t="shared" si="27"/>
        <v>0</v>
      </c>
      <c r="DR62" s="64">
        <f t="shared" si="28"/>
        <v>0</v>
      </c>
      <c r="DS62" s="64">
        <f t="shared" si="29"/>
        <v>0</v>
      </c>
      <c r="DT62" s="64">
        <f t="shared" si="30"/>
        <v>0</v>
      </c>
      <c r="DU62" s="64">
        <f t="shared" si="31"/>
        <v>0</v>
      </c>
      <c r="DV62" s="64">
        <f t="shared" si="32"/>
        <v>0</v>
      </c>
      <c r="DW62" s="64">
        <f t="shared" si="33"/>
        <v>0</v>
      </c>
      <c r="DX62" s="55">
        <f t="shared" si="62"/>
        <v>0</v>
      </c>
    </row>
    <row r="63" spans="1:128" ht="13.9" x14ac:dyDescent="0.4">
      <c r="A63" s="58">
        <f>'DORC build-up'!A63</f>
        <v>51</v>
      </c>
      <c r="B63" s="58" t="str">
        <f>'DORC build-up'!B63</f>
        <v>CBH Sidings SG</v>
      </c>
      <c r="C63" s="58">
        <f>'DORC build-up'!C63</f>
        <v>8</v>
      </c>
      <c r="D63" t="str">
        <f>IF('DORC build-up'!E63=0,"",'DORC build-up'!E63)</f>
        <v/>
      </c>
      <c r="E63" t="str">
        <f>IF('DORC build-up'!F63=0,"",'DORC build-up'!F63)</f>
        <v>Tammin</v>
      </c>
      <c r="F63" s="94">
        <f>'DORC build-up'!J63</f>
        <v>5975750.2571872212</v>
      </c>
      <c r="G63" s="319">
        <f t="shared" si="9"/>
        <v>0.52417465652081663</v>
      </c>
      <c r="I63" s="70">
        <f>IF($F63=0,0,CRC!G63/$F63)</f>
        <v>0</v>
      </c>
      <c r="J63" s="70">
        <f>IF($F63=0,0,CRC!H63/$F63)</f>
        <v>0</v>
      </c>
      <c r="K63" s="70">
        <f>IF($F63=0,0,CRC!I63/$F63)</f>
        <v>4.0094781774360461E-2</v>
      </c>
      <c r="L63" s="70">
        <f>IF($F63=0,0,CRC!J63/$F63)</f>
        <v>0</v>
      </c>
      <c r="M63" s="70">
        <f>IF($F63=0,0,CRC!K63/$F63)</f>
        <v>0</v>
      </c>
      <c r="N63" s="70">
        <f>IF($F63=0,0,CRC!L63/$F63)</f>
        <v>0</v>
      </c>
      <c r="O63" s="70">
        <f>IF($F63=0,0,CRC!M63/$F63)</f>
        <v>0</v>
      </c>
      <c r="P63" s="70">
        <f>IF($F63=0,0,CRC!N63/$F63)</f>
        <v>0.44748640373170151</v>
      </c>
      <c r="Q63" s="70">
        <f>IF($F63=0,0,CRC!O63/$F63)</f>
        <v>0.13603586673443727</v>
      </c>
      <c r="R63" s="70">
        <f>IF($F63=0,0,CRC!P63/$F63)</f>
        <v>0.1621268643878245</v>
      </c>
      <c r="S63" s="70">
        <f>IF($F63=0,0,CRC!Q63/$F63)</f>
        <v>0.18759255352944693</v>
      </c>
      <c r="T63" s="70">
        <f>IF($F63=0,0,CRC!R63/$F63)</f>
        <v>0</v>
      </c>
      <c r="U63" s="70">
        <f>IF($F63=0,0,CRC!S63/$F63)</f>
        <v>0</v>
      </c>
      <c r="V63" s="70">
        <f>IF($F63=0,0,CRC!T63/$F63)</f>
        <v>0</v>
      </c>
      <c r="W63" s="70">
        <f>IF($F63=0,0,CRC!U63/$F63)</f>
        <v>0</v>
      </c>
      <c r="X63" s="70">
        <f>IF($F63=0,0,CRC!V63/$F63)</f>
        <v>8.5894585044544464E-3</v>
      </c>
      <c r="Y63" s="70">
        <f>IF($F63=0,0,CRC!W63/$F63)</f>
        <v>1.2666921409054007E-2</v>
      </c>
      <c r="Z63" s="70">
        <f>IF($F63=0,0,CRC!X63/$F63)</f>
        <v>0</v>
      </c>
      <c r="AA63" s="70">
        <f>IF($F63=0,0,CRC!Y63/$F63)</f>
        <v>5.4071499287208424E-3</v>
      </c>
      <c r="AB63" s="70">
        <f>IF($F63=0,0,CRC!Z63/$F63)</f>
        <v>0</v>
      </c>
      <c r="AC63" s="70">
        <f>IF($F63=0,0,CRC!AA63/$F63)</f>
        <v>0</v>
      </c>
      <c r="AD63" s="55">
        <f t="shared" si="34"/>
        <v>0</v>
      </c>
      <c r="AF63" s="94">
        <f>'DORC build-up'!V63</f>
        <v>3872835.3846065579</v>
      </c>
      <c r="AG63" s="64">
        <f t="shared" si="35"/>
        <v>0</v>
      </c>
      <c r="AH63" s="64">
        <f t="shared" si="36"/>
        <v>0</v>
      </c>
      <c r="AI63" s="64">
        <f t="shared" si="37"/>
        <v>155280.48959382132</v>
      </c>
      <c r="AJ63" s="64">
        <f t="shared" si="38"/>
        <v>0</v>
      </c>
      <c r="AK63" s="64">
        <f t="shared" si="39"/>
        <v>0</v>
      </c>
      <c r="AL63" s="64">
        <f t="shared" si="40"/>
        <v>0</v>
      </c>
      <c r="AM63" s="64">
        <f t="shared" si="41"/>
        <v>0</v>
      </c>
      <c r="AN63" s="64">
        <f t="shared" si="42"/>
        <v>1733041.1785024696</v>
      </c>
      <c r="AO63" s="64">
        <f t="shared" si="43"/>
        <v>526844.51826475083</v>
      </c>
      <c r="AP63" s="64">
        <f t="shared" si="44"/>
        <v>627890.65719647554</v>
      </c>
      <c r="AQ63" s="64">
        <f t="shared" si="45"/>
        <v>726515.07919754193</v>
      </c>
      <c r="AR63" s="64">
        <f t="shared" si="46"/>
        <v>0</v>
      </c>
      <c r="AS63" s="64">
        <f t="shared" si="47"/>
        <v>0</v>
      </c>
      <c r="AT63" s="64">
        <f t="shared" si="48"/>
        <v>0</v>
      </c>
      <c r="AU63" s="64">
        <f t="shared" si="49"/>
        <v>0</v>
      </c>
      <c r="AV63" s="64">
        <f t="shared" si="50"/>
        <v>33265.558830660906</v>
      </c>
      <c r="AW63" s="64">
        <f t="shared" si="51"/>
        <v>49056.901447014716</v>
      </c>
      <c r="AX63" s="64">
        <f t="shared" si="52"/>
        <v>0</v>
      </c>
      <c r="AY63" s="64">
        <f t="shared" si="53"/>
        <v>20941.001573822905</v>
      </c>
      <c r="AZ63" s="64">
        <f t="shared" si="54"/>
        <v>0</v>
      </c>
      <c r="BA63" s="64">
        <f t="shared" si="55"/>
        <v>0</v>
      </c>
      <c r="BB63" s="55">
        <f t="shared" si="56"/>
        <v>0</v>
      </c>
      <c r="BD63" s="94">
        <f>'DORC build-up'!P63</f>
        <v>8139195.2691901717</v>
      </c>
      <c r="BE63" s="64">
        <f t="shared" si="57"/>
        <v>0</v>
      </c>
      <c r="BF63" s="64">
        <f t="shared" si="73"/>
        <v>0</v>
      </c>
      <c r="BG63" s="64">
        <f t="shared" si="74"/>
        <v>326339.25813708699</v>
      </c>
      <c r="BH63" s="64">
        <f t="shared" si="75"/>
        <v>0</v>
      </c>
      <c r="BI63" s="64">
        <f t="shared" si="76"/>
        <v>0</v>
      </c>
      <c r="BJ63" s="64">
        <f t="shared" si="77"/>
        <v>0</v>
      </c>
      <c r="BK63" s="64">
        <f t="shared" si="78"/>
        <v>0</v>
      </c>
      <c r="BL63" s="64">
        <f t="shared" si="79"/>
        <v>3642179.2202799884</v>
      </c>
      <c r="BM63" s="64">
        <f t="shared" si="80"/>
        <v>1107222.4829651164</v>
      </c>
      <c r="BN63" s="64">
        <f t="shared" si="81"/>
        <v>1319582.2076340178</v>
      </c>
      <c r="BO63" s="64">
        <f t="shared" si="82"/>
        <v>1526852.4242221785</v>
      </c>
      <c r="BP63" s="64">
        <f t="shared" si="83"/>
        <v>0</v>
      </c>
      <c r="BQ63" s="64">
        <f t="shared" si="84"/>
        <v>0</v>
      </c>
      <c r="BR63" s="64">
        <f t="shared" si="85"/>
        <v>0</v>
      </c>
      <c r="BS63" s="64">
        <f t="shared" si="86"/>
        <v>0</v>
      </c>
      <c r="BT63" s="64">
        <f t="shared" si="87"/>
        <v>69911.280024360924</v>
      </c>
      <c r="BU63" s="64">
        <f t="shared" si="63"/>
        <v>103098.54680777607</v>
      </c>
      <c r="BV63" s="64">
        <f t="shared" si="64"/>
        <v>0</v>
      </c>
      <c r="BW63" s="64">
        <f t="shared" si="65"/>
        <v>44009.849119646657</v>
      </c>
      <c r="BX63" s="64">
        <f t="shared" si="66"/>
        <v>0</v>
      </c>
      <c r="BY63" s="64">
        <f t="shared" si="67"/>
        <v>0</v>
      </c>
      <c r="BZ63" s="55">
        <f t="shared" si="58"/>
        <v>0</v>
      </c>
      <c r="CC63" s="94">
        <f t="shared" si="59"/>
        <v>8139195.2691901717</v>
      </c>
      <c r="CD63" s="64">
        <f t="shared" si="60"/>
        <v>0</v>
      </c>
      <c r="CE63" s="64">
        <f t="shared" si="88"/>
        <v>0</v>
      </c>
      <c r="CF63" s="64">
        <f t="shared" si="89"/>
        <v>0</v>
      </c>
      <c r="CG63" s="64">
        <f t="shared" si="90"/>
        <v>0</v>
      </c>
      <c r="CH63" s="64">
        <f t="shared" si="91"/>
        <v>0</v>
      </c>
      <c r="CI63" s="64">
        <f t="shared" si="92"/>
        <v>0</v>
      </c>
      <c r="CJ63" s="64">
        <f t="shared" si="93"/>
        <v>0</v>
      </c>
      <c r="CK63" s="64">
        <f t="shared" si="94"/>
        <v>1713609.3014066252</v>
      </c>
      <c r="CL63" s="64">
        <f t="shared" si="95"/>
        <v>822396.168998398</v>
      </c>
      <c r="CM63" s="64">
        <f t="shared" si="96"/>
        <v>915999.70018295117</v>
      </c>
      <c r="CN63" s="64">
        <f t="shared" si="97"/>
        <v>665125.59846933756</v>
      </c>
      <c r="CO63" s="64">
        <f t="shared" si="98"/>
        <v>0</v>
      </c>
      <c r="CP63" s="64">
        <f t="shared" si="99"/>
        <v>0</v>
      </c>
      <c r="CQ63" s="64">
        <f t="shared" si="100"/>
        <v>0</v>
      </c>
      <c r="CR63" s="64">
        <f t="shared" si="101"/>
        <v>0</v>
      </c>
      <c r="CS63" s="64">
        <f t="shared" si="102"/>
        <v>46045.306488913207</v>
      </c>
      <c r="CT63" s="64">
        <f t="shared" si="68"/>
        <v>71137.997297365786</v>
      </c>
      <c r="CU63" s="64">
        <f t="shared" si="69"/>
        <v>0</v>
      </c>
      <c r="CV63" s="64">
        <f t="shared" si="70"/>
        <v>32045.811740023877</v>
      </c>
      <c r="CW63" s="64">
        <f t="shared" si="71"/>
        <v>0</v>
      </c>
      <c r="CX63" s="64">
        <f t="shared" si="72"/>
        <v>0</v>
      </c>
      <c r="CY63" s="119">
        <f>'DORC build-up'!S63</f>
        <v>4266359.8845836138</v>
      </c>
      <c r="CZ63" s="55">
        <f t="shared" si="61"/>
        <v>0</v>
      </c>
      <c r="DB63" s="94">
        <f>'DORC build-up'!T63</f>
        <v>0</v>
      </c>
      <c r="DC63" s="64">
        <f t="shared" si="13"/>
        <v>0</v>
      </c>
      <c r="DD63" s="64">
        <f t="shared" si="14"/>
        <v>0</v>
      </c>
      <c r="DE63" s="64">
        <f t="shared" si="15"/>
        <v>0</v>
      </c>
      <c r="DF63" s="64">
        <f t="shared" si="16"/>
        <v>0</v>
      </c>
      <c r="DG63" s="64">
        <f t="shared" si="17"/>
        <v>0</v>
      </c>
      <c r="DH63" s="64">
        <f t="shared" si="18"/>
        <v>0</v>
      </c>
      <c r="DI63" s="64">
        <f t="shared" si="19"/>
        <v>0</v>
      </c>
      <c r="DJ63" s="64">
        <f t="shared" si="20"/>
        <v>0</v>
      </c>
      <c r="DK63" s="64">
        <f t="shared" si="21"/>
        <v>0</v>
      </c>
      <c r="DL63" s="64">
        <f t="shared" si="22"/>
        <v>0</v>
      </c>
      <c r="DM63" s="64">
        <f t="shared" si="23"/>
        <v>0</v>
      </c>
      <c r="DN63" s="64">
        <f t="shared" si="24"/>
        <v>0</v>
      </c>
      <c r="DO63" s="64">
        <f t="shared" si="25"/>
        <v>0</v>
      </c>
      <c r="DP63" s="64">
        <f t="shared" si="26"/>
        <v>0</v>
      </c>
      <c r="DQ63" s="64">
        <f t="shared" si="27"/>
        <v>0</v>
      </c>
      <c r="DR63" s="64">
        <f t="shared" si="28"/>
        <v>0</v>
      </c>
      <c r="DS63" s="64">
        <f t="shared" si="29"/>
        <v>0</v>
      </c>
      <c r="DT63" s="64">
        <f t="shared" si="30"/>
        <v>0</v>
      </c>
      <c r="DU63" s="64">
        <f t="shared" si="31"/>
        <v>0</v>
      </c>
      <c r="DV63" s="64">
        <f t="shared" si="32"/>
        <v>0</v>
      </c>
      <c r="DW63" s="64">
        <f t="shared" si="33"/>
        <v>0</v>
      </c>
      <c r="DX63" s="55">
        <f t="shared" si="62"/>
        <v>0</v>
      </c>
    </row>
    <row r="64" spans="1:128" ht="13.9" x14ac:dyDescent="0.4">
      <c r="A64" s="58">
        <f>'DORC build-up'!A64</f>
        <v>52</v>
      </c>
      <c r="B64" s="58" t="str">
        <f>'DORC build-up'!B64</f>
        <v>Sidings &amp; Other</v>
      </c>
      <c r="C64" s="58">
        <f>'DORC build-up'!C64</f>
        <v>9</v>
      </c>
      <c r="D64" t="str">
        <f>IF('DORC build-up'!E64=0,"",'DORC build-up'!E64)</f>
        <v>SG all tracks servicing customer facilities on the SG network</v>
      </c>
      <c r="E64" t="str">
        <f>IF('DORC build-up'!F64=0,"",'DORC build-up'!F64)</f>
        <v>Esperance Industrial Road</v>
      </c>
      <c r="F64" s="94">
        <f>'DORC build-up'!J64</f>
        <v>14853936.589738909</v>
      </c>
      <c r="G64" s="319">
        <f t="shared" si="9"/>
        <v>0.50241666095576354</v>
      </c>
      <c r="I64" s="70">
        <f>IF($F64=0,0,CRC!G64/$F64)</f>
        <v>0</v>
      </c>
      <c r="J64" s="70">
        <f>IF($F64=0,0,CRC!H64/$F64)</f>
        <v>0</v>
      </c>
      <c r="K64" s="70">
        <f>IF($F64=0,0,CRC!I64/$F64)</f>
        <v>2.9851907006006272E-2</v>
      </c>
      <c r="L64" s="70">
        <f>IF($F64=0,0,CRC!J64/$F64)</f>
        <v>0</v>
      </c>
      <c r="M64" s="70">
        <f>IF($F64=0,0,CRC!K64/$F64)</f>
        <v>0</v>
      </c>
      <c r="N64" s="70">
        <f>IF($F64=0,0,CRC!L64/$F64)</f>
        <v>0</v>
      </c>
      <c r="O64" s="70">
        <f>IF($F64=0,0,CRC!M64/$F64)</f>
        <v>0</v>
      </c>
      <c r="P64" s="70">
        <f>IF($F64=0,0,CRC!N64/$F64)</f>
        <v>0.33316860497774864</v>
      </c>
      <c r="Q64" s="70">
        <f>IF($F64=0,0,CRC!O64/$F64)</f>
        <v>0.1012832559132356</v>
      </c>
      <c r="R64" s="70">
        <f>IF($F64=0,0,CRC!P64/$F64)</f>
        <v>0.12663491043760833</v>
      </c>
      <c r="S64" s="70">
        <f>IF($F64=0,0,CRC!Q64/$F64)</f>
        <v>0.39185634998744195</v>
      </c>
      <c r="T64" s="70">
        <f>IF($F64=0,0,CRC!R64/$F64)</f>
        <v>0</v>
      </c>
      <c r="U64" s="70">
        <f>IF($F64=0,0,CRC!S64/$F64)</f>
        <v>0</v>
      </c>
      <c r="V64" s="70">
        <f>IF($F64=0,0,CRC!T64/$F64)</f>
        <v>0</v>
      </c>
      <c r="W64" s="70">
        <f>IF($F64=0,0,CRC!U64/$F64)</f>
        <v>0</v>
      </c>
      <c r="X64" s="70">
        <f>IF($F64=0,0,CRC!V64/$F64)</f>
        <v>5.5424541001352964E-3</v>
      </c>
      <c r="Y64" s="70">
        <f>IF($F64=0,0,CRC!W64/$F64)</f>
        <v>8.173487358172183E-3</v>
      </c>
      <c r="Z64" s="70">
        <f>IF($F64=0,0,CRC!X64/$F64)</f>
        <v>0</v>
      </c>
      <c r="AA64" s="70">
        <f>IF($F64=0,0,CRC!Y64/$F64)</f>
        <v>3.4890302196516126E-3</v>
      </c>
      <c r="AB64" s="70">
        <f>IF($F64=0,0,CRC!Z64/$F64)</f>
        <v>0</v>
      </c>
      <c r="AC64" s="70">
        <f>IF($F64=0,0,CRC!AA64/$F64)</f>
        <v>0</v>
      </c>
      <c r="AD64" s="55">
        <f t="shared" si="34"/>
        <v>0</v>
      </c>
      <c r="AF64" s="94">
        <f>'DORC build-up'!V64</f>
        <v>10066915.535211373</v>
      </c>
      <c r="AG64" s="64">
        <f t="shared" si="35"/>
        <v>0</v>
      </c>
      <c r="AH64" s="64">
        <f t="shared" si="36"/>
        <v>0</v>
      </c>
      <c r="AI64" s="64">
        <f t="shared" si="37"/>
        <v>300516.62639444979</v>
      </c>
      <c r="AJ64" s="64">
        <f t="shared" si="38"/>
        <v>0</v>
      </c>
      <c r="AK64" s="64">
        <f t="shared" si="39"/>
        <v>0</v>
      </c>
      <c r="AL64" s="64">
        <f t="shared" si="40"/>
        <v>0</v>
      </c>
      <c r="AM64" s="64">
        <f t="shared" si="41"/>
        <v>0</v>
      </c>
      <c r="AN64" s="64">
        <f t="shared" si="42"/>
        <v>3353980.2052951991</v>
      </c>
      <c r="AO64" s="64">
        <f t="shared" si="43"/>
        <v>1019609.9824097407</v>
      </c>
      <c r="AP64" s="64">
        <f t="shared" si="44"/>
        <v>1274822.9471844602</v>
      </c>
      <c r="AQ64" s="64">
        <f t="shared" si="45"/>
        <v>3944784.7772598043</v>
      </c>
      <c r="AR64" s="64">
        <f t="shared" si="46"/>
        <v>0</v>
      </c>
      <c r="AS64" s="64">
        <f t="shared" si="47"/>
        <v>0</v>
      </c>
      <c r="AT64" s="64">
        <f t="shared" si="48"/>
        <v>0</v>
      </c>
      <c r="AU64" s="64">
        <f t="shared" si="49"/>
        <v>0</v>
      </c>
      <c r="AV64" s="64">
        <f t="shared" si="50"/>
        <v>55795.417283847986</v>
      </c>
      <c r="AW64" s="64">
        <f t="shared" si="51"/>
        <v>82281.806862837315</v>
      </c>
      <c r="AX64" s="64">
        <f t="shared" si="52"/>
        <v>0</v>
      </c>
      <c r="AY64" s="64">
        <f t="shared" si="53"/>
        <v>35123.77252103277</v>
      </c>
      <c r="AZ64" s="64">
        <f t="shared" si="54"/>
        <v>0</v>
      </c>
      <c r="BA64" s="64">
        <f t="shared" si="55"/>
        <v>0</v>
      </c>
      <c r="BB64" s="55">
        <f t="shared" si="56"/>
        <v>0</v>
      </c>
      <c r="BD64" s="94">
        <f>'DORC build-up'!P64</f>
        <v>20231616.988117035</v>
      </c>
      <c r="BE64" s="64">
        <f t="shared" si="57"/>
        <v>0</v>
      </c>
      <c r="BF64" s="64">
        <f t="shared" si="73"/>
        <v>0</v>
      </c>
      <c r="BG64" s="64">
        <f t="shared" si="74"/>
        <v>603952.34891040646</v>
      </c>
      <c r="BH64" s="64">
        <f t="shared" si="75"/>
        <v>0</v>
      </c>
      <c r="BI64" s="64">
        <f t="shared" si="76"/>
        <v>0</v>
      </c>
      <c r="BJ64" s="64">
        <f t="shared" si="77"/>
        <v>0</v>
      </c>
      <c r="BK64" s="64">
        <f t="shared" si="78"/>
        <v>0</v>
      </c>
      <c r="BL64" s="64">
        <f t="shared" si="79"/>
        <v>6740539.6083750734</v>
      </c>
      <c r="BM64" s="64">
        <f t="shared" si="80"/>
        <v>2049124.0409460226</v>
      </c>
      <c r="BN64" s="64">
        <f t="shared" si="81"/>
        <v>2562029.0052981959</v>
      </c>
      <c r="BO64" s="64">
        <f t="shared" si="82"/>
        <v>7927887.5873074653</v>
      </c>
      <c r="BP64" s="64">
        <f t="shared" si="83"/>
        <v>0</v>
      </c>
      <c r="BQ64" s="64">
        <f t="shared" si="84"/>
        <v>0</v>
      </c>
      <c r="BR64" s="64">
        <f t="shared" si="85"/>
        <v>0</v>
      </c>
      <c r="BS64" s="64">
        <f t="shared" si="86"/>
        <v>0</v>
      </c>
      <c r="BT64" s="64">
        <f t="shared" si="87"/>
        <v>112132.80852815618</v>
      </c>
      <c r="BU64" s="64">
        <f t="shared" si="63"/>
        <v>165362.86568775616</v>
      </c>
      <c r="BV64" s="64">
        <f t="shared" si="64"/>
        <v>0</v>
      </c>
      <c r="BW64" s="64">
        <f t="shared" si="65"/>
        <v>70588.723063957281</v>
      </c>
      <c r="BX64" s="64">
        <f t="shared" si="66"/>
        <v>0</v>
      </c>
      <c r="BY64" s="64">
        <f t="shared" si="67"/>
        <v>0</v>
      </c>
      <c r="BZ64" s="55">
        <f t="shared" si="58"/>
        <v>0</v>
      </c>
      <c r="CC64" s="94">
        <f t="shared" si="59"/>
        <v>20231616.988117035</v>
      </c>
      <c r="CD64" s="64">
        <f t="shared" si="60"/>
        <v>0</v>
      </c>
      <c r="CE64" s="64">
        <f t="shared" si="88"/>
        <v>0</v>
      </c>
      <c r="CF64" s="64">
        <f t="shared" si="89"/>
        <v>0</v>
      </c>
      <c r="CG64" s="64">
        <f t="shared" si="90"/>
        <v>0</v>
      </c>
      <c r="CH64" s="64">
        <f t="shared" si="91"/>
        <v>0</v>
      </c>
      <c r="CI64" s="64">
        <f t="shared" si="92"/>
        <v>0</v>
      </c>
      <c r="CJ64" s="64">
        <f t="shared" si="93"/>
        <v>0</v>
      </c>
      <c r="CK64" s="64">
        <f t="shared" si="94"/>
        <v>3171357.2207254958</v>
      </c>
      <c r="CL64" s="64">
        <f t="shared" si="95"/>
        <v>1521999.2250912576</v>
      </c>
      <c r="CM64" s="64">
        <f t="shared" si="96"/>
        <v>1778455.1709900403</v>
      </c>
      <c r="CN64" s="64">
        <f t="shared" si="97"/>
        <v>3453536.7612830992</v>
      </c>
      <c r="CO64" s="64">
        <f t="shared" si="98"/>
        <v>0</v>
      </c>
      <c r="CP64" s="64">
        <f t="shared" si="99"/>
        <v>0</v>
      </c>
      <c r="CQ64" s="64">
        <f t="shared" si="100"/>
        <v>0</v>
      </c>
      <c r="CR64" s="64">
        <f t="shared" si="101"/>
        <v>0</v>
      </c>
      <c r="CS64" s="64">
        <f t="shared" si="102"/>
        <v>73853.454468898781</v>
      </c>
      <c r="CT64" s="64">
        <f t="shared" si="68"/>
        <v>114100.37732455222</v>
      </c>
      <c r="CU64" s="64">
        <f t="shared" si="69"/>
        <v>0</v>
      </c>
      <c r="CV64" s="64">
        <f t="shared" si="70"/>
        <v>51399.243022317773</v>
      </c>
      <c r="CW64" s="64">
        <f t="shared" si="71"/>
        <v>0</v>
      </c>
      <c r="CX64" s="64">
        <f t="shared" si="72"/>
        <v>0</v>
      </c>
      <c r="CY64" s="119">
        <f>'DORC build-up'!S64</f>
        <v>10164701.452905662</v>
      </c>
      <c r="CZ64" s="55">
        <f t="shared" si="61"/>
        <v>0</v>
      </c>
      <c r="DB64" s="94">
        <f>'DORC build-up'!T64</f>
        <v>0</v>
      </c>
      <c r="DC64" s="64">
        <f t="shared" si="13"/>
        <v>0</v>
      </c>
      <c r="DD64" s="64">
        <f t="shared" si="14"/>
        <v>0</v>
      </c>
      <c r="DE64" s="64">
        <f t="shared" si="15"/>
        <v>0</v>
      </c>
      <c r="DF64" s="64">
        <f t="shared" si="16"/>
        <v>0</v>
      </c>
      <c r="DG64" s="64">
        <f t="shared" si="17"/>
        <v>0</v>
      </c>
      <c r="DH64" s="64">
        <f t="shared" si="18"/>
        <v>0</v>
      </c>
      <c r="DI64" s="64">
        <f t="shared" si="19"/>
        <v>0</v>
      </c>
      <c r="DJ64" s="64">
        <f t="shared" si="20"/>
        <v>0</v>
      </c>
      <c r="DK64" s="64">
        <f t="shared" si="21"/>
        <v>0</v>
      </c>
      <c r="DL64" s="64">
        <f t="shared" si="22"/>
        <v>0</v>
      </c>
      <c r="DM64" s="64">
        <f t="shared" si="23"/>
        <v>0</v>
      </c>
      <c r="DN64" s="64">
        <f t="shared" si="24"/>
        <v>0</v>
      </c>
      <c r="DO64" s="64">
        <f t="shared" si="25"/>
        <v>0</v>
      </c>
      <c r="DP64" s="64">
        <f t="shared" si="26"/>
        <v>0</v>
      </c>
      <c r="DQ64" s="64">
        <f t="shared" si="27"/>
        <v>0</v>
      </c>
      <c r="DR64" s="64">
        <f t="shared" si="28"/>
        <v>0</v>
      </c>
      <c r="DS64" s="64">
        <f t="shared" si="29"/>
        <v>0</v>
      </c>
      <c r="DT64" s="64">
        <f t="shared" si="30"/>
        <v>0</v>
      </c>
      <c r="DU64" s="64">
        <f t="shared" si="31"/>
        <v>0</v>
      </c>
      <c r="DV64" s="64">
        <f t="shared" si="32"/>
        <v>0</v>
      </c>
      <c r="DW64" s="64">
        <f t="shared" si="33"/>
        <v>0</v>
      </c>
      <c r="DX64" s="55">
        <f t="shared" si="62"/>
        <v>0</v>
      </c>
    </row>
    <row r="65" spans="1:128" ht="13.9" x14ac:dyDescent="0.4">
      <c r="A65" s="58">
        <f>'DORC build-up'!A65</f>
        <v>53</v>
      </c>
      <c r="B65" s="58" t="str">
        <f>'DORC build-up'!B65</f>
        <v>Sidings &amp; Other</v>
      </c>
      <c r="C65" s="58">
        <f>'DORC build-up'!C65</f>
        <v>9</v>
      </c>
      <c r="D65" t="str">
        <f>IF('DORC build-up'!E65=0,"",'DORC build-up'!E65)</f>
        <v/>
      </c>
      <c r="E65" t="str">
        <f>IF('DORC build-up'!F65=0,"",'DORC build-up'!F65)</f>
        <v>West Kalgoorlie Industrial Road</v>
      </c>
      <c r="F65" s="94">
        <f>'DORC build-up'!J65</f>
        <v>13684288.850082893</v>
      </c>
      <c r="G65" s="319">
        <f t="shared" si="9"/>
        <v>0.47104047058875342</v>
      </c>
      <c r="I65" s="70">
        <f>IF($F65=0,0,CRC!G65/$F65)</f>
        <v>0</v>
      </c>
      <c r="J65" s="70">
        <f>IF($F65=0,0,CRC!H65/$F65)</f>
        <v>0</v>
      </c>
      <c r="K65" s="70">
        <f>IF($F65=0,0,CRC!I65/$F65)</f>
        <v>1.7181745315802494E-2</v>
      </c>
      <c r="L65" s="70">
        <f>IF($F65=0,0,CRC!J65/$F65)</f>
        <v>0</v>
      </c>
      <c r="M65" s="70">
        <f>IF($F65=0,0,CRC!K65/$F65)</f>
        <v>0</v>
      </c>
      <c r="N65" s="70">
        <f>IF($F65=0,0,CRC!L65/$F65)</f>
        <v>0</v>
      </c>
      <c r="O65" s="70">
        <f>IF($F65=0,0,CRC!M65/$F65)</f>
        <v>0</v>
      </c>
      <c r="P65" s="70">
        <f>IF($F65=0,0,CRC!N65/$F65)</f>
        <v>0.1917605503995814</v>
      </c>
      <c r="Q65" s="70">
        <f>IF($F65=0,0,CRC!O65/$F65)</f>
        <v>5.8295207321472732E-2</v>
      </c>
      <c r="R65" s="70">
        <f>IF($F65=0,0,CRC!P65/$F65)</f>
        <v>6.049734295253386E-2</v>
      </c>
      <c r="S65" s="70">
        <f>IF($F65=0,0,CRC!Q65/$F65)</f>
        <v>0.66165522733358217</v>
      </c>
      <c r="T65" s="70">
        <f>IF($F65=0,0,CRC!R65/$F65)</f>
        <v>0</v>
      </c>
      <c r="U65" s="70">
        <f>IF($F65=0,0,CRC!S65/$F65)</f>
        <v>0</v>
      </c>
      <c r="V65" s="70">
        <f>IF($F65=0,0,CRC!T65/$F65)</f>
        <v>0</v>
      </c>
      <c r="W65" s="70">
        <f>IF($F65=0,0,CRC!U65/$F65)</f>
        <v>0</v>
      </c>
      <c r="X65" s="70">
        <f>IF($F65=0,0,CRC!V65/$F65)</f>
        <v>3.4179092365818286E-3</v>
      </c>
      <c r="Y65" s="70">
        <f>IF($F65=0,0,CRC!W65/$F65)</f>
        <v>5.040409434495732E-3</v>
      </c>
      <c r="Z65" s="70">
        <f>IF($F65=0,0,CRC!X65/$F65)</f>
        <v>0</v>
      </c>
      <c r="AA65" s="70">
        <f>IF($F65=0,0,CRC!Y65/$F65)</f>
        <v>2.1516080059497951E-3</v>
      </c>
      <c r="AB65" s="70">
        <f>IF($F65=0,0,CRC!Z65/$F65)</f>
        <v>0</v>
      </c>
      <c r="AC65" s="70">
        <f>IF($F65=0,0,CRC!AA65/$F65)</f>
        <v>0</v>
      </c>
      <c r="AD65" s="55">
        <f t="shared" si="34"/>
        <v>0</v>
      </c>
      <c r="AF65" s="94">
        <f>'DORC build-up'!V65</f>
        <v>9859019.0846570339</v>
      </c>
      <c r="AG65" s="64">
        <f t="shared" si="35"/>
        <v>0</v>
      </c>
      <c r="AH65" s="64">
        <f t="shared" si="36"/>
        <v>0</v>
      </c>
      <c r="AI65" s="64">
        <f t="shared" si="37"/>
        <v>169395.15497621338</v>
      </c>
      <c r="AJ65" s="64">
        <f t="shared" si="38"/>
        <v>0</v>
      </c>
      <c r="AK65" s="64">
        <f t="shared" si="39"/>
        <v>0</v>
      </c>
      <c r="AL65" s="64">
        <f t="shared" si="40"/>
        <v>0</v>
      </c>
      <c r="AM65" s="64">
        <f t="shared" si="41"/>
        <v>0</v>
      </c>
      <c r="AN65" s="64">
        <f t="shared" si="42"/>
        <v>1890570.9260738101</v>
      </c>
      <c r="AO65" s="64">
        <f t="shared" si="43"/>
        <v>574733.5615264381</v>
      </c>
      <c r="AP65" s="64">
        <f t="shared" si="44"/>
        <v>596444.45874007302</v>
      </c>
      <c r="AQ65" s="64">
        <f t="shared" si="45"/>
        <v>6523271.5137448749</v>
      </c>
      <c r="AR65" s="64">
        <f t="shared" si="46"/>
        <v>0</v>
      </c>
      <c r="AS65" s="64">
        <f t="shared" si="47"/>
        <v>0</v>
      </c>
      <c r="AT65" s="64">
        <f t="shared" si="48"/>
        <v>0</v>
      </c>
      <c r="AU65" s="64">
        <f t="shared" si="49"/>
        <v>0</v>
      </c>
      <c r="AV65" s="64">
        <f t="shared" si="50"/>
        <v>33697.232393085804</v>
      </c>
      <c r="AW65" s="64">
        <f t="shared" si="51"/>
        <v>49693.492809178788</v>
      </c>
      <c r="AX65" s="64">
        <f t="shared" si="52"/>
        <v>0</v>
      </c>
      <c r="AY65" s="64">
        <f t="shared" si="53"/>
        <v>21212.744393359895</v>
      </c>
      <c r="AZ65" s="64">
        <f t="shared" si="54"/>
        <v>0</v>
      </c>
      <c r="BA65" s="64">
        <f t="shared" si="55"/>
        <v>0</v>
      </c>
      <c r="BB65" s="55">
        <f t="shared" si="56"/>
        <v>0</v>
      </c>
      <c r="BD65" s="94">
        <f>'DORC build-up'!P65</f>
        <v>18638513.036395285</v>
      </c>
      <c r="BE65" s="64">
        <f t="shared" si="57"/>
        <v>0</v>
      </c>
      <c r="BF65" s="64">
        <f t="shared" si="73"/>
        <v>0</v>
      </c>
      <c r="BG65" s="64">
        <f t="shared" si="74"/>
        <v>320242.18405660841</v>
      </c>
      <c r="BH65" s="64">
        <f t="shared" si="75"/>
        <v>0</v>
      </c>
      <c r="BI65" s="64">
        <f t="shared" si="76"/>
        <v>0</v>
      </c>
      <c r="BJ65" s="64">
        <f t="shared" si="77"/>
        <v>0</v>
      </c>
      <c r="BK65" s="64">
        <f t="shared" si="78"/>
        <v>0</v>
      </c>
      <c r="BL65" s="64">
        <f t="shared" si="79"/>
        <v>3574131.5184889329</v>
      </c>
      <c r="BM65" s="64">
        <f t="shared" si="80"/>
        <v>1086535.9816206354</v>
      </c>
      <c r="BN65" s="64">
        <f t="shared" si="81"/>
        <v>1127580.5152880787</v>
      </c>
      <c r="BO65" s="64">
        <f t="shared" si="82"/>
        <v>12332269.580256058</v>
      </c>
      <c r="BP65" s="64">
        <f t="shared" si="83"/>
        <v>0</v>
      </c>
      <c r="BQ65" s="64">
        <f t="shared" si="84"/>
        <v>0</v>
      </c>
      <c r="BR65" s="64">
        <f t="shared" si="85"/>
        <v>0</v>
      </c>
      <c r="BS65" s="64">
        <f t="shared" si="86"/>
        <v>0</v>
      </c>
      <c r="BT65" s="64">
        <f t="shared" si="87"/>
        <v>63704.745863246266</v>
      </c>
      <c r="BU65" s="64">
        <f t="shared" si="63"/>
        <v>93945.736953618485</v>
      </c>
      <c r="BV65" s="64">
        <f t="shared" si="64"/>
        <v>0</v>
      </c>
      <c r="BW65" s="64">
        <f t="shared" si="65"/>
        <v>40102.773868107717</v>
      </c>
      <c r="BX65" s="64">
        <f t="shared" si="66"/>
        <v>0</v>
      </c>
      <c r="BY65" s="64">
        <f t="shared" si="67"/>
        <v>0</v>
      </c>
      <c r="BZ65" s="55">
        <f t="shared" si="58"/>
        <v>0</v>
      </c>
      <c r="CC65" s="94">
        <f t="shared" si="59"/>
        <v>18638513.036395285</v>
      </c>
      <c r="CD65" s="64">
        <f t="shared" si="60"/>
        <v>0</v>
      </c>
      <c r="CE65" s="64">
        <f t="shared" si="88"/>
        <v>0</v>
      </c>
      <c r="CF65" s="64">
        <f t="shared" si="89"/>
        <v>0</v>
      </c>
      <c r="CG65" s="64">
        <f t="shared" si="90"/>
        <v>0</v>
      </c>
      <c r="CH65" s="64">
        <f t="shared" si="91"/>
        <v>0</v>
      </c>
      <c r="CI65" s="64">
        <f t="shared" si="92"/>
        <v>0</v>
      </c>
      <c r="CJ65" s="64">
        <f t="shared" si="93"/>
        <v>0</v>
      </c>
      <c r="CK65" s="64">
        <f t="shared" si="94"/>
        <v>1681593.5307165897</v>
      </c>
      <c r="CL65" s="64">
        <f t="shared" si="95"/>
        <v>807031.14551177016</v>
      </c>
      <c r="CM65" s="64">
        <f t="shared" si="96"/>
        <v>782720.0215043209</v>
      </c>
      <c r="CN65" s="64">
        <f t="shared" si="97"/>
        <v>5372168.2953292653</v>
      </c>
      <c r="CO65" s="64">
        <f t="shared" si="98"/>
        <v>0</v>
      </c>
      <c r="CP65" s="64">
        <f t="shared" si="99"/>
        <v>0</v>
      </c>
      <c r="CQ65" s="64">
        <f t="shared" si="100"/>
        <v>0</v>
      </c>
      <c r="CR65" s="64">
        <f t="shared" si="101"/>
        <v>0</v>
      </c>
      <c r="CS65" s="64">
        <f t="shared" si="102"/>
        <v>41957.528842976069</v>
      </c>
      <c r="CT65" s="64">
        <f t="shared" si="68"/>
        <v>64822.558497997023</v>
      </c>
      <c r="CU65" s="64">
        <f t="shared" si="69"/>
        <v>0</v>
      </c>
      <c r="CV65" s="64">
        <f t="shared" si="70"/>
        <v>29200.871335330925</v>
      </c>
      <c r="CW65" s="64">
        <f t="shared" si="71"/>
        <v>0</v>
      </c>
      <c r="CX65" s="64">
        <f t="shared" si="72"/>
        <v>0</v>
      </c>
      <c r="CY65" s="119">
        <f>'DORC build-up'!S65</f>
        <v>8779493.9517382514</v>
      </c>
      <c r="CZ65" s="55">
        <f t="shared" si="61"/>
        <v>0</v>
      </c>
      <c r="DB65" s="94">
        <f>'DORC build-up'!T65</f>
        <v>0</v>
      </c>
      <c r="DC65" s="64">
        <f t="shared" si="13"/>
        <v>0</v>
      </c>
      <c r="DD65" s="64">
        <f t="shared" si="14"/>
        <v>0</v>
      </c>
      <c r="DE65" s="64">
        <f t="shared" si="15"/>
        <v>0</v>
      </c>
      <c r="DF65" s="64">
        <f t="shared" si="16"/>
        <v>0</v>
      </c>
      <c r="DG65" s="64">
        <f t="shared" si="17"/>
        <v>0</v>
      </c>
      <c r="DH65" s="64">
        <f t="shared" si="18"/>
        <v>0</v>
      </c>
      <c r="DI65" s="64">
        <f t="shared" si="19"/>
        <v>0</v>
      </c>
      <c r="DJ65" s="64">
        <f t="shared" si="20"/>
        <v>0</v>
      </c>
      <c r="DK65" s="64">
        <f t="shared" si="21"/>
        <v>0</v>
      </c>
      <c r="DL65" s="64">
        <f t="shared" si="22"/>
        <v>0</v>
      </c>
      <c r="DM65" s="64">
        <f t="shared" si="23"/>
        <v>0</v>
      </c>
      <c r="DN65" s="64">
        <f t="shared" si="24"/>
        <v>0</v>
      </c>
      <c r="DO65" s="64">
        <f t="shared" si="25"/>
        <v>0</v>
      </c>
      <c r="DP65" s="64">
        <f t="shared" si="26"/>
        <v>0</v>
      </c>
      <c r="DQ65" s="64">
        <f t="shared" si="27"/>
        <v>0</v>
      </c>
      <c r="DR65" s="64">
        <f t="shared" si="28"/>
        <v>0</v>
      </c>
      <c r="DS65" s="64">
        <f t="shared" si="29"/>
        <v>0</v>
      </c>
      <c r="DT65" s="64">
        <f t="shared" si="30"/>
        <v>0</v>
      </c>
      <c r="DU65" s="64">
        <f t="shared" si="31"/>
        <v>0</v>
      </c>
      <c r="DV65" s="64">
        <f t="shared" si="32"/>
        <v>0</v>
      </c>
      <c r="DW65" s="64">
        <f t="shared" si="33"/>
        <v>0</v>
      </c>
      <c r="DX65" s="55">
        <f t="shared" si="62"/>
        <v>0</v>
      </c>
    </row>
    <row r="66" spans="1:128" ht="13.9" x14ac:dyDescent="0.4">
      <c r="A66" s="58">
        <f>'DORC build-up'!A66</f>
        <v>54</v>
      </c>
      <c r="B66" s="58" t="str">
        <f>'DORC build-up'!B66</f>
        <v>Sidings &amp; Other</v>
      </c>
      <c r="C66" s="58">
        <f>'DORC build-up'!C66</f>
        <v>9</v>
      </c>
      <c r="D66" t="str">
        <f>IF('DORC build-up'!E66=0,"",'DORC build-up'!E66)</f>
        <v/>
      </c>
      <c r="E66" t="str">
        <f>IF('DORC build-up'!F66=0,"",'DORC build-up'!F66)</f>
        <v>Kewdale North Grid</v>
      </c>
      <c r="F66" s="94">
        <f>'DORC build-up'!J66</f>
        <v>5686102.5982495164</v>
      </c>
      <c r="G66" s="319">
        <f t="shared" si="9"/>
        <v>0.50202728256874385</v>
      </c>
      <c r="I66" s="70">
        <f>IF($F66=0,0,CRC!G66/$F66)</f>
        <v>0</v>
      </c>
      <c r="J66" s="70">
        <f>IF($F66=0,0,CRC!H66/$F66)</f>
        <v>0</v>
      </c>
      <c r="K66" s="70">
        <f>IF($F66=0,0,CRC!I66/$F66)</f>
        <v>0</v>
      </c>
      <c r="L66" s="70">
        <f>IF($F66=0,0,CRC!J66/$F66)</f>
        <v>0</v>
      </c>
      <c r="M66" s="70">
        <f>IF($F66=0,0,CRC!K66/$F66)</f>
        <v>0</v>
      </c>
      <c r="N66" s="70">
        <f>IF($F66=0,0,CRC!L66/$F66)</f>
        <v>0</v>
      </c>
      <c r="O66" s="70">
        <f>IF($F66=0,0,CRC!M66/$F66)</f>
        <v>0</v>
      </c>
      <c r="P66" s="70">
        <f>IF($F66=0,0,CRC!N66/$F66)</f>
        <v>0.4494289329609033</v>
      </c>
      <c r="Q66" s="70">
        <f>IF($F66=0,0,CRC!O66/$F66)</f>
        <v>0.13662639562011461</v>
      </c>
      <c r="R66" s="70">
        <f>IF($F66=0,0,CRC!P66/$F66)</f>
        <v>0</v>
      </c>
      <c r="S66" s="70">
        <f>IF($F66=0,0,CRC!Q66/$F66)</f>
        <v>0.3791316130425898</v>
      </c>
      <c r="T66" s="70">
        <f>IF($F66=0,0,CRC!R66/$F66)</f>
        <v>0</v>
      </c>
      <c r="U66" s="70">
        <f>IF($F66=0,0,CRC!S66/$F66)</f>
        <v>0</v>
      </c>
      <c r="V66" s="70">
        <f>IF($F66=0,0,CRC!T66/$F66)</f>
        <v>0</v>
      </c>
      <c r="W66" s="70">
        <f>IF($F66=0,0,CRC!U66/$F66)</f>
        <v>0</v>
      </c>
      <c r="X66" s="70">
        <f>IF($F66=0,0,CRC!V66/$F66)</f>
        <v>1.1214768716165285E-2</v>
      </c>
      <c r="Y66" s="70">
        <f>IF($F66=0,0,CRC!W66/$F66)</f>
        <v>1.6538480728990466E-2</v>
      </c>
      <c r="Z66" s="70">
        <f>IF($F66=0,0,CRC!X66/$F66)</f>
        <v>0</v>
      </c>
      <c r="AA66" s="70">
        <f>IF($F66=0,0,CRC!Y66/$F66)</f>
        <v>7.0598089312366198E-3</v>
      </c>
      <c r="AB66" s="70">
        <f>IF($F66=0,0,CRC!Z66/$F66)</f>
        <v>0</v>
      </c>
      <c r="AC66" s="70">
        <f>IF($F66=0,0,CRC!AA66/$F66)</f>
        <v>0</v>
      </c>
      <c r="AD66" s="55">
        <f t="shared" si="34"/>
        <v>0</v>
      </c>
      <c r="AF66" s="94">
        <f>'DORC build-up'!V66</f>
        <v>3856641.5007049665</v>
      </c>
      <c r="AG66" s="64">
        <f t="shared" si="35"/>
        <v>0</v>
      </c>
      <c r="AH66" s="64">
        <f t="shared" si="36"/>
        <v>0</v>
      </c>
      <c r="AI66" s="64">
        <f t="shared" si="37"/>
        <v>0</v>
      </c>
      <c r="AJ66" s="64">
        <f t="shared" si="38"/>
        <v>0</v>
      </c>
      <c r="AK66" s="64">
        <f t="shared" si="39"/>
        <v>0</v>
      </c>
      <c r="AL66" s="64">
        <f t="shared" si="40"/>
        <v>0</v>
      </c>
      <c r="AM66" s="64">
        <f t="shared" si="41"/>
        <v>0</v>
      </c>
      <c r="AN66" s="64">
        <f t="shared" si="42"/>
        <v>1733286.2744745698</v>
      </c>
      <c r="AO66" s="64">
        <f t="shared" si="43"/>
        <v>526919.02744026924</v>
      </c>
      <c r="AP66" s="64">
        <f t="shared" si="44"/>
        <v>0</v>
      </c>
      <c r="AQ66" s="64">
        <f t="shared" si="45"/>
        <v>1462174.7130892682</v>
      </c>
      <c r="AR66" s="64">
        <f t="shared" si="46"/>
        <v>0</v>
      </c>
      <c r="AS66" s="64">
        <f t="shared" si="47"/>
        <v>0</v>
      </c>
      <c r="AT66" s="64">
        <f t="shared" si="48"/>
        <v>0</v>
      </c>
      <c r="AU66" s="64">
        <f t="shared" si="49"/>
        <v>0</v>
      </c>
      <c r="AV66" s="64">
        <f t="shared" si="50"/>
        <v>43251.342451570796</v>
      </c>
      <c r="AW66" s="64">
        <f t="shared" si="51"/>
        <v>63782.991138033962</v>
      </c>
      <c r="AX66" s="64">
        <f t="shared" si="52"/>
        <v>0</v>
      </c>
      <c r="AY66" s="64">
        <f t="shared" si="53"/>
        <v>27227.152111254723</v>
      </c>
      <c r="AZ66" s="64">
        <f t="shared" si="54"/>
        <v>0</v>
      </c>
      <c r="BA66" s="64">
        <f t="shared" si="55"/>
        <v>0</v>
      </c>
      <c r="BB66" s="55">
        <f t="shared" si="56"/>
        <v>0</v>
      </c>
      <c r="BD66" s="94">
        <f>'DORC build-up'!P66</f>
        <v>7744684.3284890717</v>
      </c>
      <c r="BE66" s="64">
        <f t="shared" si="57"/>
        <v>0</v>
      </c>
      <c r="BF66" s="64">
        <f t="shared" si="73"/>
        <v>0</v>
      </c>
      <c r="BG66" s="64">
        <f t="shared" si="74"/>
        <v>0</v>
      </c>
      <c r="BH66" s="64">
        <f t="shared" si="75"/>
        <v>0</v>
      </c>
      <c r="BI66" s="64">
        <f t="shared" si="76"/>
        <v>0</v>
      </c>
      <c r="BJ66" s="64">
        <f t="shared" si="77"/>
        <v>0</v>
      </c>
      <c r="BK66" s="64">
        <f t="shared" si="78"/>
        <v>0</v>
      </c>
      <c r="BL66" s="64">
        <f t="shared" si="79"/>
        <v>3480685.2138718734</v>
      </c>
      <c r="BM66" s="64">
        <f t="shared" si="80"/>
        <v>1058128.3050170497</v>
      </c>
      <c r="BN66" s="64">
        <f t="shared" si="81"/>
        <v>0</v>
      </c>
      <c r="BO66" s="64">
        <f t="shared" si="82"/>
        <v>2936254.6619657283</v>
      </c>
      <c r="BP66" s="64">
        <f t="shared" si="83"/>
        <v>0</v>
      </c>
      <c r="BQ66" s="64">
        <f t="shared" si="84"/>
        <v>0</v>
      </c>
      <c r="BR66" s="64">
        <f t="shared" si="85"/>
        <v>0</v>
      </c>
      <c r="BS66" s="64">
        <f t="shared" si="86"/>
        <v>0</v>
      </c>
      <c r="BT66" s="64">
        <f t="shared" si="87"/>
        <v>86854.843523714793</v>
      </c>
      <c r="BU66" s="64">
        <f t="shared" si="63"/>
        <v>128085.31251883098</v>
      </c>
      <c r="BV66" s="64">
        <f t="shared" si="64"/>
        <v>0</v>
      </c>
      <c r="BW66" s="64">
        <f t="shared" si="65"/>
        <v>54675.991591875434</v>
      </c>
      <c r="BX66" s="64">
        <f t="shared" si="66"/>
        <v>0</v>
      </c>
      <c r="BY66" s="64">
        <f t="shared" si="67"/>
        <v>0</v>
      </c>
      <c r="BZ66" s="55">
        <f t="shared" si="58"/>
        <v>0</v>
      </c>
      <c r="CC66" s="94">
        <f t="shared" si="59"/>
        <v>7744684.3284890717</v>
      </c>
      <c r="CD66" s="64">
        <f t="shared" si="60"/>
        <v>0</v>
      </c>
      <c r="CE66" s="64">
        <f t="shared" si="88"/>
        <v>0</v>
      </c>
      <c r="CF66" s="64">
        <f t="shared" si="89"/>
        <v>0</v>
      </c>
      <c r="CG66" s="64">
        <f t="shared" si="90"/>
        <v>0</v>
      </c>
      <c r="CH66" s="64">
        <f t="shared" si="91"/>
        <v>0</v>
      </c>
      <c r="CI66" s="64">
        <f t="shared" si="92"/>
        <v>0</v>
      </c>
      <c r="CJ66" s="64">
        <f t="shared" si="93"/>
        <v>0</v>
      </c>
      <c r="CK66" s="64">
        <f t="shared" si="94"/>
        <v>1637627.9685931639</v>
      </c>
      <c r="CL66" s="64">
        <f t="shared" si="95"/>
        <v>785931.17259000428</v>
      </c>
      <c r="CM66" s="64">
        <f t="shared" si="96"/>
        <v>0</v>
      </c>
      <c r="CN66" s="64">
        <f t="shared" si="97"/>
        <v>1279087.6893641108</v>
      </c>
      <c r="CO66" s="64">
        <f t="shared" si="98"/>
        <v>0</v>
      </c>
      <c r="CP66" s="64">
        <f t="shared" si="99"/>
        <v>0</v>
      </c>
      <c r="CQ66" s="64">
        <f t="shared" si="100"/>
        <v>0</v>
      </c>
      <c r="CR66" s="64">
        <f t="shared" si="101"/>
        <v>0</v>
      </c>
      <c r="CS66" s="64">
        <f t="shared" si="102"/>
        <v>57204.758498234987</v>
      </c>
      <c r="CT66" s="64">
        <f t="shared" si="68"/>
        <v>88378.865637993731</v>
      </c>
      <c r="CU66" s="64">
        <f t="shared" si="69"/>
        <v>0</v>
      </c>
      <c r="CV66" s="64">
        <f t="shared" si="70"/>
        <v>39812.373100597353</v>
      </c>
      <c r="CW66" s="64">
        <f t="shared" si="71"/>
        <v>0</v>
      </c>
      <c r="CX66" s="64">
        <f t="shared" si="72"/>
        <v>0</v>
      </c>
      <c r="CY66" s="119">
        <f>'DORC build-up'!S66</f>
        <v>3888042.8277841052</v>
      </c>
      <c r="CZ66" s="55">
        <f t="shared" si="61"/>
        <v>0</v>
      </c>
      <c r="DB66" s="94">
        <f>'DORC build-up'!T66</f>
        <v>0</v>
      </c>
      <c r="DC66" s="64">
        <f t="shared" si="13"/>
        <v>0</v>
      </c>
      <c r="DD66" s="64">
        <f t="shared" si="14"/>
        <v>0</v>
      </c>
      <c r="DE66" s="64">
        <f t="shared" si="15"/>
        <v>0</v>
      </c>
      <c r="DF66" s="64">
        <f t="shared" si="16"/>
        <v>0</v>
      </c>
      <c r="DG66" s="64">
        <f t="shared" si="17"/>
        <v>0</v>
      </c>
      <c r="DH66" s="64">
        <f t="shared" si="18"/>
        <v>0</v>
      </c>
      <c r="DI66" s="64">
        <f t="shared" si="19"/>
        <v>0</v>
      </c>
      <c r="DJ66" s="64">
        <f t="shared" si="20"/>
        <v>0</v>
      </c>
      <c r="DK66" s="64">
        <f t="shared" si="21"/>
        <v>0</v>
      </c>
      <c r="DL66" s="64">
        <f t="shared" si="22"/>
        <v>0</v>
      </c>
      <c r="DM66" s="64">
        <f t="shared" si="23"/>
        <v>0</v>
      </c>
      <c r="DN66" s="64">
        <f t="shared" si="24"/>
        <v>0</v>
      </c>
      <c r="DO66" s="64">
        <f t="shared" si="25"/>
        <v>0</v>
      </c>
      <c r="DP66" s="64">
        <f t="shared" si="26"/>
        <v>0</v>
      </c>
      <c r="DQ66" s="64">
        <f t="shared" si="27"/>
        <v>0</v>
      </c>
      <c r="DR66" s="64">
        <f t="shared" si="28"/>
        <v>0</v>
      </c>
      <c r="DS66" s="64">
        <f t="shared" si="29"/>
        <v>0</v>
      </c>
      <c r="DT66" s="64">
        <f t="shared" si="30"/>
        <v>0</v>
      </c>
      <c r="DU66" s="64">
        <f t="shared" si="31"/>
        <v>0</v>
      </c>
      <c r="DV66" s="64">
        <f t="shared" si="32"/>
        <v>0</v>
      </c>
      <c r="DW66" s="64">
        <f t="shared" si="33"/>
        <v>0</v>
      </c>
      <c r="DX66" s="55">
        <f t="shared" si="62"/>
        <v>0</v>
      </c>
    </row>
    <row r="67" spans="1:128" ht="13.9" x14ac:dyDescent="0.4">
      <c r="A67" s="58">
        <f>'DORC build-up'!A67</f>
        <v>55</v>
      </c>
      <c r="B67" s="58" t="str">
        <f>'DORC build-up'!B67</f>
        <v>Sidings &amp; Other</v>
      </c>
      <c r="C67" s="58">
        <f>'DORC build-up'!C67</f>
        <v>9</v>
      </c>
      <c r="D67" t="str">
        <f>IF('DORC build-up'!E67=0,"",'DORC build-up'!E67)</f>
        <v/>
      </c>
      <c r="E67" t="str">
        <f>IF('DORC build-up'!F67=0,"",'DORC build-up'!F67)</f>
        <v>Kewdale BP Loading Depot</v>
      </c>
      <c r="F67" s="94">
        <f>'DORC build-up'!J67</f>
        <v>3995126.5338535421</v>
      </c>
      <c r="G67" s="319">
        <f t="shared" si="9"/>
        <v>0.46964812899861436</v>
      </c>
      <c r="I67" s="70">
        <f>IF($F67=0,0,CRC!G67/$F67)</f>
        <v>0</v>
      </c>
      <c r="J67" s="70">
        <f>IF($F67=0,0,CRC!H67/$F67)</f>
        <v>0</v>
      </c>
      <c r="K67" s="70">
        <f>IF($F67=0,0,CRC!I67/$F67)</f>
        <v>2.8042075526438628E-2</v>
      </c>
      <c r="L67" s="70">
        <f>IF($F67=0,0,CRC!J67/$F67)</f>
        <v>0</v>
      </c>
      <c r="M67" s="70">
        <f>IF($F67=0,0,CRC!K67/$F67)</f>
        <v>0</v>
      </c>
      <c r="N67" s="70">
        <f>IF($F67=0,0,CRC!L67/$F67)</f>
        <v>0</v>
      </c>
      <c r="O67" s="70">
        <f>IF($F67=0,0,CRC!M67/$F67)</f>
        <v>0</v>
      </c>
      <c r="P67" s="70">
        <f>IF($F67=0,0,CRC!N67/$F67)</f>
        <v>0.31296959292900256</v>
      </c>
      <c r="Q67" s="70">
        <f>IF($F67=0,0,CRC!O67/$F67)</f>
        <v>9.5142756250416766E-2</v>
      </c>
      <c r="R67" s="70">
        <f>IF($F67=0,0,CRC!P67/$F67)</f>
        <v>0</v>
      </c>
      <c r="S67" s="70">
        <f>IF($F67=0,0,CRC!Q67/$F67)</f>
        <v>0.53960274642931472</v>
      </c>
      <c r="T67" s="70">
        <f>IF($F67=0,0,CRC!R67/$F67)</f>
        <v>0</v>
      </c>
      <c r="U67" s="70">
        <f>IF($F67=0,0,CRC!S67/$F67)</f>
        <v>0</v>
      </c>
      <c r="V67" s="70">
        <f>IF($F67=0,0,CRC!T67/$F67)</f>
        <v>0</v>
      </c>
      <c r="W67" s="70">
        <f>IF($F67=0,0,CRC!U67/$F67)</f>
        <v>0</v>
      </c>
      <c r="X67" s="70">
        <f>IF($F67=0,0,CRC!V67/$F67)</f>
        <v>7.8096476271955831E-3</v>
      </c>
      <c r="Y67" s="70">
        <f>IF($F67=0,0,CRC!W67/$F67)</f>
        <v>1.1516930045682159E-2</v>
      </c>
      <c r="Z67" s="70">
        <f>IF($F67=0,0,CRC!X67/$F67)</f>
        <v>0</v>
      </c>
      <c r="AA67" s="70">
        <f>IF($F67=0,0,CRC!Y67/$F67)</f>
        <v>4.9162511919495638E-3</v>
      </c>
      <c r="AB67" s="70">
        <f>IF($F67=0,0,CRC!Z67/$F67)</f>
        <v>0</v>
      </c>
      <c r="AC67" s="70">
        <f>IF($F67=0,0,CRC!AA67/$F67)</f>
        <v>0</v>
      </c>
      <c r="AD67" s="55">
        <f t="shared" si="34"/>
        <v>0</v>
      </c>
      <c r="AF67" s="94">
        <f>'DORC build-up'!V67</f>
        <v>2885915.9150222316</v>
      </c>
      <c r="AG67" s="64">
        <f t="shared" si="35"/>
        <v>0</v>
      </c>
      <c r="AH67" s="64">
        <f t="shared" si="36"/>
        <v>0</v>
      </c>
      <c r="AI67" s="64">
        <f t="shared" si="37"/>
        <v>80927.07205200466</v>
      </c>
      <c r="AJ67" s="64">
        <f t="shared" si="38"/>
        <v>0</v>
      </c>
      <c r="AK67" s="64">
        <f t="shared" si="39"/>
        <v>0</v>
      </c>
      <c r="AL67" s="64">
        <f t="shared" si="40"/>
        <v>0</v>
      </c>
      <c r="AM67" s="64">
        <f t="shared" si="41"/>
        <v>0</v>
      </c>
      <c r="AN67" s="64">
        <f t="shared" si="42"/>
        <v>903203.92915183783</v>
      </c>
      <c r="AO67" s="64">
        <f t="shared" si="43"/>
        <v>274573.99446215865</v>
      </c>
      <c r="AP67" s="64">
        <f t="shared" si="44"/>
        <v>0</v>
      </c>
      <c r="AQ67" s="64">
        <f t="shared" si="45"/>
        <v>1557248.1537100649</v>
      </c>
      <c r="AR67" s="64">
        <f t="shared" si="46"/>
        <v>0</v>
      </c>
      <c r="AS67" s="64">
        <f t="shared" si="47"/>
        <v>0</v>
      </c>
      <c r="AT67" s="64">
        <f t="shared" si="48"/>
        <v>0</v>
      </c>
      <c r="AU67" s="64">
        <f t="shared" si="49"/>
        <v>0</v>
      </c>
      <c r="AV67" s="64">
        <f t="shared" si="50"/>
        <v>22537.986378039343</v>
      </c>
      <c r="AW67" s="64">
        <f t="shared" si="51"/>
        <v>33236.891711031858</v>
      </c>
      <c r="AX67" s="64">
        <f t="shared" si="52"/>
        <v>0</v>
      </c>
      <c r="AY67" s="64">
        <f t="shared" si="53"/>
        <v>14187.887557094262</v>
      </c>
      <c r="AZ67" s="64">
        <f t="shared" si="54"/>
        <v>0</v>
      </c>
      <c r="BA67" s="64">
        <f t="shared" si="55"/>
        <v>0</v>
      </c>
      <c r="BB67" s="55">
        <f t="shared" si="56"/>
        <v>0</v>
      </c>
      <c r="BD67" s="94">
        <f>'DORC build-up'!P67</f>
        <v>5441511.707261784</v>
      </c>
      <c r="BE67" s="64">
        <f t="shared" si="57"/>
        <v>0</v>
      </c>
      <c r="BF67" s="64">
        <f t="shared" si="73"/>
        <v>0</v>
      </c>
      <c r="BG67" s="64">
        <f t="shared" si="74"/>
        <v>152591.28227303494</v>
      </c>
      <c r="BH67" s="64">
        <f t="shared" si="75"/>
        <v>0</v>
      </c>
      <c r="BI67" s="64">
        <f t="shared" si="76"/>
        <v>0</v>
      </c>
      <c r="BJ67" s="64">
        <f t="shared" si="77"/>
        <v>0</v>
      </c>
      <c r="BK67" s="64">
        <f t="shared" si="78"/>
        <v>0</v>
      </c>
      <c r="BL67" s="64">
        <f t="shared" si="79"/>
        <v>1703027.7039401224</v>
      </c>
      <c r="BM67" s="64">
        <f t="shared" si="80"/>
        <v>517720.42199779709</v>
      </c>
      <c r="BN67" s="64">
        <f t="shared" si="81"/>
        <v>0</v>
      </c>
      <c r="BO67" s="64">
        <f t="shared" si="82"/>
        <v>2936254.6619657278</v>
      </c>
      <c r="BP67" s="64">
        <f t="shared" si="83"/>
        <v>0</v>
      </c>
      <c r="BQ67" s="64">
        <f t="shared" si="84"/>
        <v>0</v>
      </c>
      <c r="BR67" s="64">
        <f t="shared" si="85"/>
        <v>0</v>
      </c>
      <c r="BS67" s="64">
        <f t="shared" si="86"/>
        <v>0</v>
      </c>
      <c r="BT67" s="64">
        <f t="shared" si="87"/>
        <v>42496.288992973976</v>
      </c>
      <c r="BU67" s="64">
        <f t="shared" si="63"/>
        <v>62669.509675294459</v>
      </c>
      <c r="BV67" s="64">
        <f t="shared" si="64"/>
        <v>0</v>
      </c>
      <c r="BW67" s="64">
        <f t="shared" si="65"/>
        <v>26751.838416833252</v>
      </c>
      <c r="BX67" s="64">
        <f t="shared" si="66"/>
        <v>0</v>
      </c>
      <c r="BY67" s="64">
        <f t="shared" si="67"/>
        <v>0</v>
      </c>
      <c r="BZ67" s="55">
        <f t="shared" si="58"/>
        <v>0</v>
      </c>
      <c r="CC67" s="94">
        <f t="shared" si="59"/>
        <v>5441511.707261784</v>
      </c>
      <c r="CD67" s="64">
        <f t="shared" si="60"/>
        <v>0</v>
      </c>
      <c r="CE67" s="64">
        <f t="shared" si="88"/>
        <v>0</v>
      </c>
      <c r="CF67" s="64">
        <f t="shared" si="89"/>
        <v>0</v>
      </c>
      <c r="CG67" s="64">
        <f t="shared" si="90"/>
        <v>0</v>
      </c>
      <c r="CH67" s="64">
        <f t="shared" si="91"/>
        <v>0</v>
      </c>
      <c r="CI67" s="64">
        <f t="shared" si="92"/>
        <v>0</v>
      </c>
      <c r="CJ67" s="64">
        <f t="shared" si="93"/>
        <v>0</v>
      </c>
      <c r="CK67" s="64">
        <f t="shared" si="94"/>
        <v>801257.69148741104</v>
      </c>
      <c r="CL67" s="64">
        <f t="shared" si="95"/>
        <v>384539.96212488075</v>
      </c>
      <c r="CM67" s="64">
        <f t="shared" si="96"/>
        <v>0</v>
      </c>
      <c r="CN67" s="64">
        <f t="shared" si="97"/>
        <v>1279087.6893641108</v>
      </c>
      <c r="CO67" s="64">
        <f t="shared" si="98"/>
        <v>0</v>
      </c>
      <c r="CP67" s="64">
        <f t="shared" si="99"/>
        <v>0</v>
      </c>
      <c r="CQ67" s="64">
        <f t="shared" si="100"/>
        <v>0</v>
      </c>
      <c r="CR67" s="64">
        <f t="shared" si="101"/>
        <v>0</v>
      </c>
      <c r="CS67" s="64">
        <f t="shared" si="102"/>
        <v>27989.112066623227</v>
      </c>
      <c r="CT67" s="64">
        <f t="shared" si="68"/>
        <v>43241.961675953353</v>
      </c>
      <c r="CU67" s="64">
        <f t="shared" si="69"/>
        <v>0</v>
      </c>
      <c r="CV67" s="64">
        <f t="shared" si="70"/>
        <v>19479.375520573467</v>
      </c>
      <c r="CW67" s="64">
        <f t="shared" si="71"/>
        <v>0</v>
      </c>
      <c r="CX67" s="64">
        <f t="shared" si="72"/>
        <v>0</v>
      </c>
      <c r="CY67" s="119">
        <f>'DORC build-up'!S67</f>
        <v>2555595.7922395524</v>
      </c>
      <c r="CZ67" s="55">
        <f t="shared" si="61"/>
        <v>0</v>
      </c>
      <c r="DB67" s="94">
        <f>'DORC build-up'!T67</f>
        <v>0</v>
      </c>
      <c r="DC67" s="64">
        <f t="shared" si="13"/>
        <v>0</v>
      </c>
      <c r="DD67" s="64">
        <f t="shared" si="14"/>
        <v>0</v>
      </c>
      <c r="DE67" s="64">
        <f t="shared" si="15"/>
        <v>0</v>
      </c>
      <c r="DF67" s="64">
        <f t="shared" si="16"/>
        <v>0</v>
      </c>
      <c r="DG67" s="64">
        <f t="shared" si="17"/>
        <v>0</v>
      </c>
      <c r="DH67" s="64">
        <f t="shared" si="18"/>
        <v>0</v>
      </c>
      <c r="DI67" s="64">
        <f t="shared" si="19"/>
        <v>0</v>
      </c>
      <c r="DJ67" s="64">
        <f t="shared" si="20"/>
        <v>0</v>
      </c>
      <c r="DK67" s="64">
        <f t="shared" si="21"/>
        <v>0</v>
      </c>
      <c r="DL67" s="64">
        <f t="shared" si="22"/>
        <v>0</v>
      </c>
      <c r="DM67" s="64">
        <f t="shared" si="23"/>
        <v>0</v>
      </c>
      <c r="DN67" s="64">
        <f t="shared" si="24"/>
        <v>0</v>
      </c>
      <c r="DO67" s="64">
        <f t="shared" si="25"/>
        <v>0</v>
      </c>
      <c r="DP67" s="64">
        <f t="shared" si="26"/>
        <v>0</v>
      </c>
      <c r="DQ67" s="64">
        <f t="shared" si="27"/>
        <v>0</v>
      </c>
      <c r="DR67" s="64">
        <f t="shared" si="28"/>
        <v>0</v>
      </c>
      <c r="DS67" s="64">
        <f t="shared" si="29"/>
        <v>0</v>
      </c>
      <c r="DT67" s="64">
        <f t="shared" si="30"/>
        <v>0</v>
      </c>
      <c r="DU67" s="64">
        <f t="shared" si="31"/>
        <v>0</v>
      </c>
      <c r="DV67" s="64">
        <f t="shared" si="32"/>
        <v>0</v>
      </c>
      <c r="DW67" s="64">
        <f t="shared" si="33"/>
        <v>0</v>
      </c>
      <c r="DX67" s="55">
        <f t="shared" si="62"/>
        <v>0</v>
      </c>
    </row>
    <row r="68" spans="1:128" ht="13.9" x14ac:dyDescent="0.4">
      <c r="A68" s="58">
        <f>'DORC build-up'!A68</f>
        <v>56</v>
      </c>
      <c r="B68" s="58" t="str">
        <f>'DORC build-up'!B68</f>
        <v>SWM</v>
      </c>
      <c r="C68" s="58">
        <f>'DORC build-up'!C68</f>
        <v>10</v>
      </c>
      <c r="D68" t="str">
        <f>IF('DORC build-up'!E68=0,"",'DORC build-up'!E68)</f>
        <v>NG track between Kwinana and Mundijong Junction</v>
      </c>
      <c r="E68" t="str">
        <f>IF('DORC build-up'!F68=0,"",'DORC build-up'!F68)</f>
        <v>Kwinana</v>
      </c>
      <c r="F68" s="94">
        <f>'DORC build-up'!J68</f>
        <v>0</v>
      </c>
      <c r="G68" s="319">
        <f t="shared" si="9"/>
        <v>0</v>
      </c>
      <c r="I68" s="70">
        <f>IF($F68=0,0,CRC!G68/$F68)</f>
        <v>0</v>
      </c>
      <c r="J68" s="70">
        <f>IF($F68=0,0,CRC!H68/$F68)</f>
        <v>0</v>
      </c>
      <c r="K68" s="70">
        <f>IF($F68=0,0,CRC!I68/$F68)</f>
        <v>0</v>
      </c>
      <c r="L68" s="70">
        <f>IF($F68=0,0,CRC!J68/$F68)</f>
        <v>0</v>
      </c>
      <c r="M68" s="70">
        <f>IF($F68=0,0,CRC!K68/$F68)</f>
        <v>0</v>
      </c>
      <c r="N68" s="70">
        <f>IF($F68=0,0,CRC!L68/$F68)</f>
        <v>0</v>
      </c>
      <c r="O68" s="70">
        <f>IF($F68=0,0,CRC!M68/$F68)</f>
        <v>0</v>
      </c>
      <c r="P68" s="70">
        <f>IF($F68=0,0,CRC!N68/$F68)</f>
        <v>0</v>
      </c>
      <c r="Q68" s="70">
        <f>IF($F68=0,0,CRC!O68/$F68)</f>
        <v>0</v>
      </c>
      <c r="R68" s="70">
        <f>IF($F68=0,0,CRC!P68/$F68)</f>
        <v>0</v>
      </c>
      <c r="S68" s="70">
        <f>IF($F68=0,0,CRC!Q68/$F68)</f>
        <v>0</v>
      </c>
      <c r="T68" s="70">
        <f>IF($F68=0,0,CRC!R68/$F68)</f>
        <v>0</v>
      </c>
      <c r="U68" s="70">
        <f>IF($F68=0,0,CRC!S68/$F68)</f>
        <v>0</v>
      </c>
      <c r="V68" s="70">
        <f>IF($F68=0,0,CRC!T68/$F68)</f>
        <v>0</v>
      </c>
      <c r="W68" s="70">
        <f>IF($F68=0,0,CRC!U68/$F68)</f>
        <v>0</v>
      </c>
      <c r="X68" s="70">
        <f>IF($F68=0,0,CRC!V68/$F68)</f>
        <v>0</v>
      </c>
      <c r="Y68" s="70">
        <f>IF($F68=0,0,CRC!W68/$F68)</f>
        <v>0</v>
      </c>
      <c r="Z68" s="70">
        <f>IF($F68=0,0,CRC!X68/$F68)</f>
        <v>0</v>
      </c>
      <c r="AA68" s="70">
        <f>IF($F68=0,0,CRC!Y68/$F68)</f>
        <v>0</v>
      </c>
      <c r="AB68" s="70">
        <f>IF($F68=0,0,CRC!Z68/$F68)</f>
        <v>0</v>
      </c>
      <c r="AC68" s="70">
        <f>IF($F68=0,0,CRC!AA68/$F68)</f>
        <v>0</v>
      </c>
      <c r="AD68" s="55">
        <f t="shared" si="34"/>
        <v>0</v>
      </c>
      <c r="AF68" s="94">
        <f>'DORC build-up'!V68</f>
        <v>0</v>
      </c>
      <c r="AG68" s="64">
        <f t="shared" si="35"/>
        <v>0</v>
      </c>
      <c r="AH68" s="64">
        <f t="shared" si="36"/>
        <v>0</v>
      </c>
      <c r="AI68" s="64">
        <f t="shared" si="37"/>
        <v>0</v>
      </c>
      <c r="AJ68" s="64">
        <f t="shared" si="38"/>
        <v>0</v>
      </c>
      <c r="AK68" s="64">
        <f t="shared" si="39"/>
        <v>0</v>
      </c>
      <c r="AL68" s="64">
        <f t="shared" si="40"/>
        <v>0</v>
      </c>
      <c r="AM68" s="64">
        <f t="shared" si="41"/>
        <v>0</v>
      </c>
      <c r="AN68" s="64">
        <f t="shared" si="42"/>
        <v>0</v>
      </c>
      <c r="AO68" s="64">
        <f t="shared" si="43"/>
        <v>0</v>
      </c>
      <c r="AP68" s="64">
        <f t="shared" si="44"/>
        <v>0</v>
      </c>
      <c r="AQ68" s="64">
        <f t="shared" si="45"/>
        <v>0</v>
      </c>
      <c r="AR68" s="64">
        <f t="shared" si="46"/>
        <v>0</v>
      </c>
      <c r="AS68" s="64">
        <f t="shared" si="47"/>
        <v>0</v>
      </c>
      <c r="AT68" s="64">
        <f t="shared" si="48"/>
        <v>0</v>
      </c>
      <c r="AU68" s="64">
        <f t="shared" si="49"/>
        <v>0</v>
      </c>
      <c r="AV68" s="64">
        <f t="shared" si="50"/>
        <v>0</v>
      </c>
      <c r="AW68" s="64">
        <f t="shared" si="51"/>
        <v>0</v>
      </c>
      <c r="AX68" s="64">
        <f t="shared" si="52"/>
        <v>0</v>
      </c>
      <c r="AY68" s="64">
        <f t="shared" si="53"/>
        <v>0</v>
      </c>
      <c r="AZ68" s="64">
        <f t="shared" si="54"/>
        <v>0</v>
      </c>
      <c r="BA68" s="64">
        <f t="shared" si="55"/>
        <v>0</v>
      </c>
      <c r="BB68" s="55">
        <f t="shared" si="56"/>
        <v>0</v>
      </c>
      <c r="BD68" s="94">
        <f>'DORC build-up'!P68</f>
        <v>0</v>
      </c>
      <c r="BE68" s="64">
        <f t="shared" si="57"/>
        <v>0</v>
      </c>
      <c r="BF68" s="64">
        <f t="shared" si="73"/>
        <v>0</v>
      </c>
      <c r="BG68" s="64">
        <f t="shared" si="74"/>
        <v>0</v>
      </c>
      <c r="BH68" s="64">
        <f t="shared" si="75"/>
        <v>0</v>
      </c>
      <c r="BI68" s="64">
        <f t="shared" si="76"/>
        <v>0</v>
      </c>
      <c r="BJ68" s="64">
        <f t="shared" si="77"/>
        <v>0</v>
      </c>
      <c r="BK68" s="64">
        <f t="shared" si="78"/>
        <v>0</v>
      </c>
      <c r="BL68" s="64">
        <f t="shared" si="79"/>
        <v>0</v>
      </c>
      <c r="BM68" s="64">
        <f t="shared" si="80"/>
        <v>0</v>
      </c>
      <c r="BN68" s="64">
        <f t="shared" si="81"/>
        <v>0</v>
      </c>
      <c r="BO68" s="64">
        <f t="shared" si="82"/>
        <v>0</v>
      </c>
      <c r="BP68" s="64">
        <f t="shared" si="83"/>
        <v>0</v>
      </c>
      <c r="BQ68" s="64">
        <f t="shared" si="84"/>
        <v>0</v>
      </c>
      <c r="BR68" s="64">
        <f t="shared" si="85"/>
        <v>0</v>
      </c>
      <c r="BS68" s="64">
        <f t="shared" si="86"/>
        <v>0</v>
      </c>
      <c r="BT68" s="64">
        <f t="shared" si="87"/>
        <v>0</v>
      </c>
      <c r="BU68" s="64">
        <f t="shared" si="63"/>
        <v>0</v>
      </c>
      <c r="BV68" s="64">
        <f t="shared" si="64"/>
        <v>0</v>
      </c>
      <c r="BW68" s="64">
        <f t="shared" si="65"/>
        <v>0</v>
      </c>
      <c r="BX68" s="64">
        <f t="shared" si="66"/>
        <v>0</v>
      </c>
      <c r="BY68" s="64">
        <f t="shared" si="67"/>
        <v>0</v>
      </c>
      <c r="BZ68" s="55">
        <f t="shared" si="58"/>
        <v>0</v>
      </c>
      <c r="CC68" s="94">
        <f t="shared" si="59"/>
        <v>0</v>
      </c>
      <c r="CD68" s="64">
        <f t="shared" si="60"/>
        <v>0</v>
      </c>
      <c r="CE68" s="64">
        <f t="shared" si="88"/>
        <v>0</v>
      </c>
      <c r="CF68" s="64">
        <f t="shared" si="89"/>
        <v>0</v>
      </c>
      <c r="CG68" s="64">
        <f t="shared" si="90"/>
        <v>0</v>
      </c>
      <c r="CH68" s="64">
        <f t="shared" si="91"/>
        <v>0</v>
      </c>
      <c r="CI68" s="64">
        <f t="shared" si="92"/>
        <v>0</v>
      </c>
      <c r="CJ68" s="64">
        <f t="shared" si="93"/>
        <v>0</v>
      </c>
      <c r="CK68" s="64">
        <f t="shared" si="94"/>
        <v>0</v>
      </c>
      <c r="CL68" s="64">
        <f t="shared" si="95"/>
        <v>0</v>
      </c>
      <c r="CM68" s="64">
        <f t="shared" si="96"/>
        <v>0</v>
      </c>
      <c r="CN68" s="64">
        <f t="shared" si="97"/>
        <v>0</v>
      </c>
      <c r="CO68" s="64">
        <f t="shared" si="98"/>
        <v>0</v>
      </c>
      <c r="CP68" s="64">
        <f t="shared" si="99"/>
        <v>0</v>
      </c>
      <c r="CQ68" s="64">
        <f t="shared" si="100"/>
        <v>0</v>
      </c>
      <c r="CR68" s="64">
        <f t="shared" si="101"/>
        <v>0</v>
      </c>
      <c r="CS68" s="64">
        <f t="shared" si="102"/>
        <v>0</v>
      </c>
      <c r="CT68" s="64">
        <f t="shared" si="68"/>
        <v>0</v>
      </c>
      <c r="CU68" s="64">
        <f t="shared" si="69"/>
        <v>0</v>
      </c>
      <c r="CV68" s="64">
        <f t="shared" si="70"/>
        <v>0</v>
      </c>
      <c r="CW68" s="64">
        <f t="shared" si="71"/>
        <v>0</v>
      </c>
      <c r="CX68" s="64">
        <f t="shared" si="72"/>
        <v>0</v>
      </c>
      <c r="CY68" s="119">
        <f>'DORC build-up'!S68</f>
        <v>0</v>
      </c>
      <c r="CZ68" s="55">
        <f t="shared" si="61"/>
        <v>0</v>
      </c>
      <c r="DB68" s="94">
        <f>'DORC build-up'!T68</f>
        <v>0</v>
      </c>
      <c r="DC68" s="64">
        <f t="shared" si="13"/>
        <v>0</v>
      </c>
      <c r="DD68" s="64">
        <f t="shared" si="14"/>
        <v>0</v>
      </c>
      <c r="DE68" s="64">
        <f t="shared" si="15"/>
        <v>0</v>
      </c>
      <c r="DF68" s="64">
        <f t="shared" si="16"/>
        <v>0</v>
      </c>
      <c r="DG68" s="64">
        <f t="shared" si="17"/>
        <v>0</v>
      </c>
      <c r="DH68" s="64">
        <f t="shared" si="18"/>
        <v>0</v>
      </c>
      <c r="DI68" s="64">
        <f t="shared" si="19"/>
        <v>0</v>
      </c>
      <c r="DJ68" s="64">
        <f t="shared" si="20"/>
        <v>0</v>
      </c>
      <c r="DK68" s="64">
        <f t="shared" si="21"/>
        <v>0</v>
      </c>
      <c r="DL68" s="64">
        <f t="shared" si="22"/>
        <v>0</v>
      </c>
      <c r="DM68" s="64">
        <f t="shared" si="23"/>
        <v>0</v>
      </c>
      <c r="DN68" s="64">
        <f t="shared" si="24"/>
        <v>0</v>
      </c>
      <c r="DO68" s="64">
        <f t="shared" si="25"/>
        <v>0</v>
      </c>
      <c r="DP68" s="64">
        <f t="shared" si="26"/>
        <v>0</v>
      </c>
      <c r="DQ68" s="64">
        <f t="shared" si="27"/>
        <v>0</v>
      </c>
      <c r="DR68" s="64">
        <f t="shared" si="28"/>
        <v>0</v>
      </c>
      <c r="DS68" s="64">
        <f t="shared" si="29"/>
        <v>0</v>
      </c>
      <c r="DT68" s="64">
        <f t="shared" si="30"/>
        <v>0</v>
      </c>
      <c r="DU68" s="64">
        <f t="shared" si="31"/>
        <v>0</v>
      </c>
      <c r="DV68" s="64">
        <f t="shared" si="32"/>
        <v>0</v>
      </c>
      <c r="DW68" s="64">
        <f t="shared" si="33"/>
        <v>0</v>
      </c>
      <c r="DX68" s="55">
        <f t="shared" si="62"/>
        <v>0</v>
      </c>
    </row>
    <row r="69" spans="1:128" ht="13.9" x14ac:dyDescent="0.4">
      <c r="A69" s="58">
        <f>'DORC build-up'!A69</f>
        <v>57</v>
      </c>
      <c r="B69" s="58" t="str">
        <f>'DORC build-up'!B69</f>
        <v>SWM</v>
      </c>
      <c r="C69" s="58">
        <f>'DORC build-up'!C69</f>
        <v>10</v>
      </c>
      <c r="D69" t="str">
        <f>IF('DORC build-up'!E69=0,"",'DORC build-up'!E69)</f>
        <v/>
      </c>
      <c r="E69" t="str">
        <f>IF('DORC build-up'!F69=0,"",'DORC build-up'!F69)</f>
        <v>Kwinana to Mundijong Junction</v>
      </c>
      <c r="F69" s="94">
        <f>'DORC build-up'!J69</f>
        <v>129732599.80222981</v>
      </c>
      <c r="G69" s="319">
        <f t="shared" si="9"/>
        <v>0.51908331737871771</v>
      </c>
      <c r="I69" s="70">
        <f>IF($F69=0,0,CRC!G69/$F69)</f>
        <v>0</v>
      </c>
      <c r="J69" s="70">
        <f>IF($F69=0,0,CRC!H69/$F69)</f>
        <v>0</v>
      </c>
      <c r="K69" s="70">
        <f>IF($F69=0,0,CRC!I69/$F69)</f>
        <v>0.12070909016827816</v>
      </c>
      <c r="L69" s="70">
        <f>IF($F69=0,0,CRC!J69/$F69)</f>
        <v>0</v>
      </c>
      <c r="M69" s="70">
        <f>IF($F69=0,0,CRC!K69/$F69)</f>
        <v>2.3185538497728472E-2</v>
      </c>
      <c r="N69" s="70">
        <f>IF($F69=0,0,CRC!L69/$F69)</f>
        <v>0</v>
      </c>
      <c r="O69" s="70">
        <f>IF($F69=0,0,CRC!M69/$F69)</f>
        <v>4.2719024149995635E-3</v>
      </c>
      <c r="P69" s="70">
        <f>IF($F69=0,0,CRC!N69/$F69)</f>
        <v>0.24953918352520041</v>
      </c>
      <c r="Q69" s="70">
        <f>IF($F69=0,0,CRC!O69/$F69)</f>
        <v>7.5859911791660906E-2</v>
      </c>
      <c r="R69" s="70">
        <f>IF($F69=0,0,CRC!P69/$F69)</f>
        <v>9.0286756222846293E-2</v>
      </c>
      <c r="S69" s="70">
        <f>IF($F69=0,0,CRC!Q69/$F69)</f>
        <v>6.3145028793751182E-2</v>
      </c>
      <c r="T69" s="70">
        <f>IF($F69=0,0,CRC!R69/$F69)</f>
        <v>0.19187831610784906</v>
      </c>
      <c r="U69" s="70">
        <f>IF($F69=0,0,CRC!S69/$F69)</f>
        <v>0.13508785670033982</v>
      </c>
      <c r="V69" s="70">
        <f>IF($F69=0,0,CRC!T69/$F69)</f>
        <v>1.6046021871022904E-2</v>
      </c>
      <c r="W69" s="70">
        <f>IF($F69=0,0,CRC!U69/$F69)</f>
        <v>6.339667436830338E-4</v>
      </c>
      <c r="X69" s="70">
        <f>IF($F69=0,0,CRC!V69/$F69)</f>
        <v>5.1890373605506419E-3</v>
      </c>
      <c r="Y69" s="70">
        <f>IF($F69=0,0,CRC!W69/$F69)</f>
        <v>7.6523017604256732E-3</v>
      </c>
      <c r="Z69" s="70">
        <f>IF($F69=0,0,CRC!X69/$F69)</f>
        <v>2.4642968302097121E-3</v>
      </c>
      <c r="AA69" s="70">
        <f>IF($F69=0,0,CRC!Y69/$F69)</f>
        <v>3.2665508518005546E-3</v>
      </c>
      <c r="AB69" s="70">
        <f>IF($F69=0,0,CRC!Z69/$F69)</f>
        <v>4.4579060959361094E-4</v>
      </c>
      <c r="AC69" s="70">
        <f>IF($F69=0,0,CRC!AA69/$F69)</f>
        <v>1.0338449750060022E-2</v>
      </c>
      <c r="AD69" s="55">
        <f t="shared" si="34"/>
        <v>0</v>
      </c>
      <c r="AF69" s="94">
        <f>'DORC build-up'!V69</f>
        <v>39830429.63185817</v>
      </c>
      <c r="AG69" s="64">
        <f t="shared" si="35"/>
        <v>0</v>
      </c>
      <c r="AH69" s="64">
        <f t="shared" si="36"/>
        <v>0</v>
      </c>
      <c r="AI69" s="64">
        <f t="shared" si="37"/>
        <v>4807894.9218732258</v>
      </c>
      <c r="AJ69" s="64">
        <f t="shared" si="38"/>
        <v>0</v>
      </c>
      <c r="AK69" s="64">
        <f t="shared" si="39"/>
        <v>923489.95961051248</v>
      </c>
      <c r="AL69" s="64">
        <f t="shared" si="40"/>
        <v>0</v>
      </c>
      <c r="AM69" s="64">
        <f t="shared" si="41"/>
        <v>170151.7085348051</v>
      </c>
      <c r="AN69" s="64">
        <f t="shared" si="42"/>
        <v>9939252.889791837</v>
      </c>
      <c r="AO69" s="64">
        <f t="shared" si="43"/>
        <v>3021532.8784967177</v>
      </c>
      <c r="AP69" s="64">
        <f t="shared" si="44"/>
        <v>3596160.2904228121</v>
      </c>
      <c r="AQ69" s="64">
        <f t="shared" si="45"/>
        <v>2515093.6259711646</v>
      </c>
      <c r="AR69" s="64">
        <f t="shared" si="46"/>
        <v>7642595.7676131194</v>
      </c>
      <c r="AS69" s="64">
        <f t="shared" si="47"/>
        <v>5380607.3704214254</v>
      </c>
      <c r="AT69" s="64">
        <f t="shared" si="48"/>
        <v>639119.94500503491</v>
      </c>
      <c r="AU69" s="64">
        <f t="shared" si="49"/>
        <v>25251.167773205343</v>
      </c>
      <c r="AV69" s="64">
        <f t="shared" si="50"/>
        <v>206681.5874464954</v>
      </c>
      <c r="AW69" s="64">
        <f t="shared" si="51"/>
        <v>304794.4667903792</v>
      </c>
      <c r="AX69" s="64">
        <f t="shared" si="52"/>
        <v>98154.001487679081</v>
      </c>
      <c r="AY69" s="64">
        <f t="shared" si="53"/>
        <v>130108.12384152836</v>
      </c>
      <c r="AZ69" s="64">
        <f t="shared" si="54"/>
        <v>17756.031505961477</v>
      </c>
      <c r="BA69" s="64">
        <f t="shared" si="55"/>
        <v>411784.8952722674</v>
      </c>
      <c r="BB69" s="55">
        <f t="shared" si="56"/>
        <v>0</v>
      </c>
      <c r="BD69" s="94">
        <f>'DORC build-up'!P69</f>
        <v>172216716.87649235</v>
      </c>
      <c r="BE69" s="64">
        <f t="shared" si="57"/>
        <v>0</v>
      </c>
      <c r="BF69" s="64">
        <f t="shared" si="73"/>
        <v>0</v>
      </c>
      <c r="BG69" s="64">
        <f t="shared" si="74"/>
        <v>20788123.205929346</v>
      </c>
      <c r="BH69" s="64">
        <f t="shared" si="75"/>
        <v>0</v>
      </c>
      <c r="BI69" s="64">
        <f t="shared" si="76"/>
        <v>3992937.3190923179</v>
      </c>
      <c r="BJ69" s="64">
        <f t="shared" si="77"/>
        <v>0</v>
      </c>
      <c r="BK69" s="64">
        <f t="shared" si="78"/>
        <v>735693.0087279838</v>
      </c>
      <c r="BL69" s="64">
        <f t="shared" si="79"/>
        <v>42974818.918750502</v>
      </c>
      <c r="BM69" s="64">
        <f t="shared" si="80"/>
        <v>13064344.95130015</v>
      </c>
      <c r="BN69" s="64">
        <f t="shared" si="81"/>
        <v>15548888.734126804</v>
      </c>
      <c r="BO69" s="64">
        <f t="shared" si="82"/>
        <v>10874629.545931404</v>
      </c>
      <c r="BP69" s="64">
        <f t="shared" si="83"/>
        <v>33044653.639883544</v>
      </c>
      <c r="BQ69" s="64">
        <f t="shared" si="84"/>
        <v>23264387.170814592</v>
      </c>
      <c r="BR69" s="64">
        <f t="shared" si="85"/>
        <v>2763393.2055559554</v>
      </c>
      <c r="BS69" s="64">
        <f t="shared" si="86"/>
        <v>109179.67120597283</v>
      </c>
      <c r="BT69" s="64">
        <f t="shared" si="87"/>
        <v>893638.97798349103</v>
      </c>
      <c r="BU69" s="64">
        <f t="shared" si="63"/>
        <v>1317854.2857287121</v>
      </c>
      <c r="BV69" s="64">
        <f t="shared" si="64"/>
        <v>424393.10950786353</v>
      </c>
      <c r="BW69" s="64">
        <f t="shared" si="65"/>
        <v>562554.66320720105</v>
      </c>
      <c r="BX69" s="64">
        <f t="shared" si="66"/>
        <v>76772.595198581825</v>
      </c>
      <c r="BY69" s="64">
        <f t="shared" si="67"/>
        <v>1780453.87354793</v>
      </c>
      <c r="BZ69" s="55">
        <f t="shared" si="58"/>
        <v>0</v>
      </c>
      <c r="CC69" s="94">
        <f t="shared" si="59"/>
        <v>172216716.87649235</v>
      </c>
      <c r="CD69" s="64">
        <f t="shared" si="60"/>
        <v>0</v>
      </c>
      <c r="CE69" s="64">
        <f t="shared" si="88"/>
        <v>0</v>
      </c>
      <c r="CF69" s="64">
        <f t="shared" si="89"/>
        <v>0</v>
      </c>
      <c r="CG69" s="64">
        <f t="shared" si="90"/>
        <v>0</v>
      </c>
      <c r="CH69" s="64">
        <f t="shared" si="91"/>
        <v>2635811.1675617695</v>
      </c>
      <c r="CI69" s="64">
        <f t="shared" si="92"/>
        <v>0</v>
      </c>
      <c r="CJ69" s="64">
        <f t="shared" si="93"/>
        <v>639844.56594616675</v>
      </c>
      <c r="CK69" s="64">
        <f t="shared" si="94"/>
        <v>20219227.273438543</v>
      </c>
      <c r="CL69" s="64">
        <f t="shared" si="95"/>
        <v>9703620.9106325582</v>
      </c>
      <c r="CM69" s="64">
        <f t="shared" si="96"/>
        <v>10793399.104838803</v>
      </c>
      <c r="CN69" s="64">
        <f t="shared" si="97"/>
        <v>4737192.9140792089</v>
      </c>
      <c r="CO69" s="64">
        <f t="shared" si="98"/>
        <v>21764030.127015661</v>
      </c>
      <c r="CP69" s="64">
        <f t="shared" si="99"/>
        <v>15322503.567144359</v>
      </c>
      <c r="CQ69" s="64">
        <f t="shared" si="100"/>
        <v>700059.6120741762</v>
      </c>
      <c r="CR69" s="64">
        <f t="shared" si="101"/>
        <v>71908.444835883929</v>
      </c>
      <c r="CS69" s="64">
        <f t="shared" si="102"/>
        <v>588572.83999593242</v>
      </c>
      <c r="CT69" s="64">
        <f t="shared" si="68"/>
        <v>909319.45715281507</v>
      </c>
      <c r="CU69" s="64">
        <f t="shared" si="69"/>
        <v>175629.75087589008</v>
      </c>
      <c r="CV69" s="64">
        <f t="shared" si="70"/>
        <v>409624.69063686806</v>
      </c>
      <c r="CW69" s="64">
        <f t="shared" si="71"/>
        <v>48592.606420193166</v>
      </c>
      <c r="CX69" s="64">
        <f t="shared" si="72"/>
        <v>675487.67167221743</v>
      </c>
      <c r="CY69" s="119">
        <f>'DORC build-up'!S69</f>
        <v>89394824.704321057</v>
      </c>
      <c r="CZ69" s="55">
        <f t="shared" si="61"/>
        <v>0</v>
      </c>
      <c r="DB69" s="94">
        <f>'DORC build-up'!T69</f>
        <v>42991462.540313125</v>
      </c>
      <c r="DC69" s="64">
        <f t="shared" si="13"/>
        <v>0</v>
      </c>
      <c r="DD69" s="64">
        <f t="shared" si="14"/>
        <v>0</v>
      </c>
      <c r="DE69" s="64">
        <f t="shared" si="15"/>
        <v>0</v>
      </c>
      <c r="DF69" s="64">
        <f t="shared" si="16"/>
        <v>0</v>
      </c>
      <c r="DG69" s="64">
        <f t="shared" si="17"/>
        <v>1267605.5627199346</v>
      </c>
      <c r="DH69" s="64">
        <f t="shared" si="18"/>
        <v>0</v>
      </c>
      <c r="DI69" s="64">
        <f t="shared" si="19"/>
        <v>307711.92604808474</v>
      </c>
      <c r="DJ69" s="64">
        <f t="shared" si="20"/>
        <v>9723763.7055078167</v>
      </c>
      <c r="DK69" s="64">
        <f t="shared" si="21"/>
        <v>4666633.1777559156</v>
      </c>
      <c r="DL69" s="64">
        <f t="shared" si="22"/>
        <v>5190725.6917065941</v>
      </c>
      <c r="DM69" s="64">
        <f t="shared" si="23"/>
        <v>2278195.1011760179</v>
      </c>
      <c r="DN69" s="64">
        <f t="shared" si="24"/>
        <v>10466685.169154014</v>
      </c>
      <c r="DO69" s="64">
        <f t="shared" si="25"/>
        <v>7368847.5849638274</v>
      </c>
      <c r="DP69" s="64">
        <f t="shared" si="26"/>
        <v>336670.34627585451</v>
      </c>
      <c r="DQ69" s="64">
        <f t="shared" si="27"/>
        <v>34581.970742928766</v>
      </c>
      <c r="DR69" s="64">
        <f t="shared" si="28"/>
        <v>283054.4976918305</v>
      </c>
      <c r="DS69" s="64">
        <f t="shared" si="29"/>
        <v>437306.89677691698</v>
      </c>
      <c r="DT69" s="64">
        <f t="shared" si="30"/>
        <v>84463.277160835292</v>
      </c>
      <c r="DU69" s="64">
        <f t="shared" si="31"/>
        <v>196995.34734085159</v>
      </c>
      <c r="DV69" s="64">
        <f t="shared" si="32"/>
        <v>23368.995079520915</v>
      </c>
      <c r="DW69" s="64">
        <f t="shared" si="33"/>
        <v>324853.29021217668</v>
      </c>
      <c r="DX69" s="55">
        <f t="shared" si="62"/>
        <v>0</v>
      </c>
    </row>
    <row r="70" spans="1:128" ht="13.9" x14ac:dyDescent="0.4">
      <c r="A70" s="58">
        <f>'DORC build-up'!A70</f>
        <v>58</v>
      </c>
      <c r="B70" s="58" t="str">
        <f>'DORC build-up'!B70</f>
        <v>SWM</v>
      </c>
      <c r="C70" s="58">
        <f>'DORC build-up'!C70</f>
        <v>11</v>
      </c>
      <c r="D70" t="str">
        <f>IF('DORC build-up'!E70=0,"",'DORC build-up'!E70)</f>
        <v>NG track between Mundijong Junction and Picton Junction</v>
      </c>
      <c r="E70" t="str">
        <f>IF('DORC build-up'!F70=0,"",'DORC build-up'!F70)</f>
        <v>Mundijong Junction to Pinjarra</v>
      </c>
      <c r="F70" s="94">
        <f>'DORC build-up'!J70</f>
        <v>189135511.54446721</v>
      </c>
      <c r="G70" s="319">
        <f t="shared" si="9"/>
        <v>0.52000139552314872</v>
      </c>
      <c r="I70" s="70">
        <f>IF($F70=0,0,CRC!G70/$F70)</f>
        <v>0</v>
      </c>
      <c r="J70" s="70">
        <f>IF($F70=0,0,CRC!H70/$F70)</f>
        <v>0</v>
      </c>
      <c r="K70" s="70">
        <f>IF($F70=0,0,CRC!I70/$F70)</f>
        <v>0.13108648881517199</v>
      </c>
      <c r="L70" s="70">
        <f>IF($F70=0,0,CRC!J70/$F70)</f>
        <v>0</v>
      </c>
      <c r="M70" s="70">
        <f>IF($F70=0,0,CRC!K70/$F70)</f>
        <v>3.913835891057469E-2</v>
      </c>
      <c r="N70" s="70">
        <f>IF($F70=0,0,CRC!L70/$F70)</f>
        <v>0</v>
      </c>
      <c r="O70" s="70">
        <f>IF($F70=0,0,CRC!M70/$F70)</f>
        <v>2.5719534291984746E-3</v>
      </c>
      <c r="P70" s="70">
        <f>IF($F70=0,0,CRC!N70/$F70)</f>
        <v>0.27099214603076927</v>
      </c>
      <c r="Q70" s="70">
        <f>IF($F70=0,0,CRC!O70/$F70)</f>
        <v>8.2381612393353856E-2</v>
      </c>
      <c r="R70" s="70">
        <f>IF($F70=0,0,CRC!P70/$F70)</f>
        <v>9.7400221041614818E-2</v>
      </c>
      <c r="S70" s="70">
        <f>IF($F70=0,0,CRC!Q70/$F70)</f>
        <v>2.7355386398622356E-2</v>
      </c>
      <c r="T70" s="70">
        <f>IF($F70=0,0,CRC!R70/$F70)</f>
        <v>0.20837415561065675</v>
      </c>
      <c r="U70" s="70">
        <f>IF($F70=0,0,CRC!S70/$F70)</f>
        <v>0.10180354404732639</v>
      </c>
      <c r="V70" s="70">
        <f>IF($F70=0,0,CRC!T70/$F70)</f>
        <v>1.2092440684395975E-2</v>
      </c>
      <c r="W70" s="70">
        <f>IF($F70=0,0,CRC!U70/$F70)</f>
        <v>1.8266424125564942E-3</v>
      </c>
      <c r="X70" s="70">
        <f>IF($F70=0,0,CRC!V70/$F70)</f>
        <v>5.6351405430780741E-3</v>
      </c>
      <c r="Y70" s="70">
        <f>IF($F70=0,0,CRC!W70/$F70)</f>
        <v>8.3101725622315627E-3</v>
      </c>
      <c r="Z70" s="70">
        <f>IF($F70=0,0,CRC!X70/$F70)</f>
        <v>3.3749242927731556E-3</v>
      </c>
      <c r="AA70" s="70">
        <f>IF($F70=0,0,CRC!Y70/$F70)</f>
        <v>3.5473772613296788E-3</v>
      </c>
      <c r="AB70" s="70">
        <f>IF($F70=0,0,CRC!Z70/$F70)</f>
        <v>6.7359903467967687E-4</v>
      </c>
      <c r="AC70" s="70">
        <f>IF($F70=0,0,CRC!AA70/$F70)</f>
        <v>3.4358365316669677E-3</v>
      </c>
      <c r="AD70" s="55">
        <f t="shared" si="34"/>
        <v>0</v>
      </c>
      <c r="AF70" s="94">
        <f>'DORC build-up'!V70</f>
        <v>57711894.392423719</v>
      </c>
      <c r="AG70" s="64">
        <f t="shared" si="35"/>
        <v>0</v>
      </c>
      <c r="AH70" s="64">
        <f t="shared" si="36"/>
        <v>0</v>
      </c>
      <c r="AI70" s="64">
        <f t="shared" si="37"/>
        <v>7565249.5987748392</v>
      </c>
      <c r="AJ70" s="64">
        <f t="shared" si="38"/>
        <v>0</v>
      </c>
      <c r="AK70" s="64">
        <f t="shared" si="39"/>
        <v>2258748.8361398624</v>
      </c>
      <c r="AL70" s="64">
        <f t="shared" si="40"/>
        <v>0</v>
      </c>
      <c r="AM70" s="64">
        <f t="shared" si="41"/>
        <v>148432.30468813441</v>
      </c>
      <c r="AN70" s="64">
        <f t="shared" si="42"/>
        <v>15639470.112904022</v>
      </c>
      <c r="AO70" s="64">
        <f t="shared" si="43"/>
        <v>4754398.9143228224</v>
      </c>
      <c r="AP70" s="64">
        <f t="shared" si="44"/>
        <v>5621151.2705524005</v>
      </c>
      <c r="AQ70" s="64">
        <f t="shared" si="45"/>
        <v>1578731.1709012378</v>
      </c>
      <c r="AR70" s="64">
        <f t="shared" si="46"/>
        <v>12025667.262712689</v>
      </c>
      <c r="AS70" s="64">
        <f t="shared" si="47"/>
        <v>5875275.3828337565</v>
      </c>
      <c r="AT70" s="64">
        <f t="shared" si="48"/>
        <v>697877.65972450853</v>
      </c>
      <c r="AU70" s="64">
        <f t="shared" si="49"/>
        <v>105418.99400618247</v>
      </c>
      <c r="AV70" s="64">
        <f t="shared" si="50"/>
        <v>325214.63590858708</v>
      </c>
      <c r="AW70" s="64">
        <f t="shared" si="51"/>
        <v>479595.80129432515</v>
      </c>
      <c r="AX70" s="64">
        <f t="shared" si="52"/>
        <v>194773.27436694966</v>
      </c>
      <c r="AY70" s="64">
        <f t="shared" si="53"/>
        <v>204725.86187594369</v>
      </c>
      <c r="AZ70" s="64">
        <f t="shared" si="54"/>
        <v>38874.676352272072</v>
      </c>
      <c r="BA70" s="64">
        <f t="shared" si="55"/>
        <v>198288.63506519544</v>
      </c>
      <c r="BB70" s="55">
        <f t="shared" si="56"/>
        <v>0</v>
      </c>
      <c r="BD70" s="94">
        <f>'DORC build-up'!P70</f>
        <v>250487109.24510819</v>
      </c>
      <c r="BE70" s="64">
        <f t="shared" si="57"/>
        <v>0</v>
      </c>
      <c r="BF70" s="64">
        <f t="shared" si="73"/>
        <v>0</v>
      </c>
      <c r="BG70" s="64">
        <f t="shared" si="74"/>
        <v>32835475.644403636</v>
      </c>
      <c r="BH70" s="64">
        <f t="shared" si="75"/>
        <v>0</v>
      </c>
      <c r="BI70" s="64">
        <f t="shared" si="76"/>
        <v>9803654.3841073755</v>
      </c>
      <c r="BJ70" s="64">
        <f t="shared" si="77"/>
        <v>0</v>
      </c>
      <c r="BK70" s="64">
        <f t="shared" si="78"/>
        <v>644241.1795929689</v>
      </c>
      <c r="BL70" s="64">
        <f t="shared" si="79"/>
        <v>67880039.287375614</v>
      </c>
      <c r="BM70" s="64">
        <f t="shared" si="80"/>
        <v>20635531.943362188</v>
      </c>
      <c r="BN70" s="64">
        <f t="shared" si="81"/>
        <v>24397499.808548655</v>
      </c>
      <c r="BO70" s="64">
        <f t="shared" si="82"/>
        <v>6852171.661273865</v>
      </c>
      <c r="BP70" s="64">
        <f t="shared" si="83"/>
        <v>52195039.880303748</v>
      </c>
      <c r="BQ70" s="64">
        <f t="shared" si="84"/>
        <v>25500475.459321827</v>
      </c>
      <c r="BR70" s="64">
        <f t="shared" si="85"/>
        <v>3029000.5107522854</v>
      </c>
      <c r="BS70" s="64">
        <f t="shared" si="86"/>
        <v>457550.37754578656</v>
      </c>
      <c r="BT70" s="64">
        <f t="shared" si="87"/>
        <v>1411530.0648255358</v>
      </c>
      <c r="BU70" s="64">
        <f t="shared" si="63"/>
        <v>2081591.102441398</v>
      </c>
      <c r="BV70" s="64">
        <f t="shared" si="64"/>
        <v>845375.03001783893</v>
      </c>
      <c r="BW70" s="64">
        <f t="shared" si="65"/>
        <v>888572.27559229999</v>
      </c>
      <c r="BX70" s="64">
        <f t="shared" si="66"/>
        <v>168727.87498720764</v>
      </c>
      <c r="BY70" s="64">
        <f t="shared" si="67"/>
        <v>860632.76065599732</v>
      </c>
      <c r="BZ70" s="55">
        <f t="shared" si="58"/>
        <v>0</v>
      </c>
      <c r="CC70" s="94">
        <f t="shared" si="59"/>
        <v>250487109.24510819</v>
      </c>
      <c r="CD70" s="64">
        <f t="shared" si="60"/>
        <v>0</v>
      </c>
      <c r="CE70" s="64">
        <f t="shared" si="88"/>
        <v>0</v>
      </c>
      <c r="CF70" s="64">
        <f t="shared" si="89"/>
        <v>0</v>
      </c>
      <c r="CG70" s="64">
        <f t="shared" si="90"/>
        <v>0</v>
      </c>
      <c r="CH70" s="64">
        <f t="shared" si="91"/>
        <v>6471572.0892959693</v>
      </c>
      <c r="CI70" s="64">
        <f t="shared" si="92"/>
        <v>0</v>
      </c>
      <c r="CJ70" s="64">
        <f t="shared" si="93"/>
        <v>560307.37417775625</v>
      </c>
      <c r="CK70" s="64">
        <f t="shared" si="94"/>
        <v>31936887.140263252</v>
      </c>
      <c r="CL70" s="64">
        <f t="shared" si="95"/>
        <v>15327165.656913234</v>
      </c>
      <c r="CM70" s="64">
        <f t="shared" si="96"/>
        <v>16935741.009962417</v>
      </c>
      <c r="CN70" s="64">
        <f t="shared" si="97"/>
        <v>2984934.6961879181</v>
      </c>
      <c r="CO70" s="64">
        <f t="shared" si="98"/>
        <v>34376950.438501194</v>
      </c>
      <c r="CP70" s="64">
        <f t="shared" si="99"/>
        <v>16795246.886172526</v>
      </c>
      <c r="CQ70" s="64">
        <f t="shared" si="100"/>
        <v>767346.79605724651</v>
      </c>
      <c r="CR70" s="64">
        <f t="shared" si="101"/>
        <v>301354.04988826456</v>
      </c>
      <c r="CS70" s="64">
        <f t="shared" si="102"/>
        <v>929668.78063968697</v>
      </c>
      <c r="CT70" s="64">
        <f t="shared" si="68"/>
        <v>1436297.8606845704</v>
      </c>
      <c r="CU70" s="64">
        <f t="shared" si="69"/>
        <v>349847.82408673892</v>
      </c>
      <c r="CV70" s="64">
        <f t="shared" si="70"/>
        <v>647014.71217550221</v>
      </c>
      <c r="CW70" s="64">
        <f t="shared" si="71"/>
        <v>106794.97286969908</v>
      </c>
      <c r="CX70" s="64">
        <f t="shared" si="72"/>
        <v>326516.0801396647</v>
      </c>
      <c r="CY70" s="119">
        <f>'DORC build-up'!S70</f>
        <v>130253646.36801566</v>
      </c>
      <c r="CZ70" s="55">
        <f t="shared" si="61"/>
        <v>0</v>
      </c>
      <c r="DB70" s="94">
        <f>'DORC build-up'!T70</f>
        <v>62521568.484668806</v>
      </c>
      <c r="DC70" s="64">
        <f t="shared" si="13"/>
        <v>0</v>
      </c>
      <c r="DD70" s="64">
        <f t="shared" si="14"/>
        <v>0</v>
      </c>
      <c r="DE70" s="64">
        <f t="shared" si="15"/>
        <v>0</v>
      </c>
      <c r="DF70" s="64">
        <f t="shared" si="16"/>
        <v>0</v>
      </c>
      <c r="DG70" s="64">
        <f t="shared" si="17"/>
        <v>3106345.571633406</v>
      </c>
      <c r="DH70" s="64">
        <f t="shared" si="18"/>
        <v>0</v>
      </c>
      <c r="DI70" s="64">
        <f t="shared" si="19"/>
        <v>268946.75768341194</v>
      </c>
      <c r="DJ70" s="64">
        <f t="shared" si="20"/>
        <v>15329661.258661058</v>
      </c>
      <c r="DK70" s="64">
        <f t="shared" si="21"/>
        <v>7357018.1259038737</v>
      </c>
      <c r="DL70" s="64">
        <f t="shared" si="22"/>
        <v>8129132.0505633401</v>
      </c>
      <c r="DM70" s="64">
        <f t="shared" si="23"/>
        <v>1432764.4886247348</v>
      </c>
      <c r="DN70" s="64">
        <f t="shared" si="24"/>
        <v>16500888.236650456</v>
      </c>
      <c r="DO70" s="64">
        <f t="shared" si="25"/>
        <v>8061695.0672069946</v>
      </c>
      <c r="DP70" s="64">
        <f t="shared" si="26"/>
        <v>368325.39125726133</v>
      </c>
      <c r="DQ70" s="64">
        <f t="shared" si="27"/>
        <v>144649.52339981441</v>
      </c>
      <c r="DR70" s="64">
        <f t="shared" si="28"/>
        <v>446239.71733274573</v>
      </c>
      <c r="DS70" s="64">
        <f t="shared" si="29"/>
        <v>689420.96874168084</v>
      </c>
      <c r="DT70" s="64">
        <f t="shared" si="30"/>
        <v>167926.46734089765</v>
      </c>
      <c r="DU70" s="64">
        <f t="shared" si="31"/>
        <v>310566.15892023267</v>
      </c>
      <c r="DV70" s="64">
        <f t="shared" si="32"/>
        <v>51261.43794259875</v>
      </c>
      <c r="DW70" s="64">
        <f t="shared" si="33"/>
        <v>156727.26280629079</v>
      </c>
      <c r="DX70" s="55">
        <f t="shared" si="62"/>
        <v>0</v>
      </c>
    </row>
    <row r="71" spans="1:128" ht="13.9" x14ac:dyDescent="0.4">
      <c r="A71" s="58">
        <f>'DORC build-up'!A71</f>
        <v>59</v>
      </c>
      <c r="B71" s="58" t="str">
        <f>'DORC build-up'!B71</f>
        <v>SWM</v>
      </c>
      <c r="C71" s="58">
        <f>'DORC build-up'!C71</f>
        <v>11</v>
      </c>
      <c r="D71" t="str">
        <f>IF('DORC build-up'!E71=0,"",'DORC build-up'!E71)</f>
        <v/>
      </c>
      <c r="E71" t="str">
        <f>IF('DORC build-up'!F71=0,"",'DORC build-up'!F71)</f>
        <v>Pinjarra to Pinjarra South</v>
      </c>
      <c r="F71" s="94">
        <f>'DORC build-up'!J71</f>
        <v>23288535.631544083</v>
      </c>
      <c r="G71" s="319">
        <f t="shared" si="9"/>
        <v>0.53176982271264994</v>
      </c>
      <c r="I71" s="70">
        <f>IF($F71=0,0,CRC!G71/$F71)</f>
        <v>0</v>
      </c>
      <c r="J71" s="70">
        <f>IF($F71=0,0,CRC!H71/$F71)</f>
        <v>0</v>
      </c>
      <c r="K71" s="70">
        <f>IF($F71=0,0,CRC!I71/$F71)</f>
        <v>7.1555086453690978E-2</v>
      </c>
      <c r="L71" s="70">
        <f>IF($F71=0,0,CRC!J71/$F71)</f>
        <v>0</v>
      </c>
      <c r="M71" s="70">
        <f>IF($F71=0,0,CRC!K71/$F71)</f>
        <v>0</v>
      </c>
      <c r="N71" s="70">
        <f>IF($F71=0,0,CRC!L71/$F71)</f>
        <v>0</v>
      </c>
      <c r="O71" s="70">
        <f>IF($F71=0,0,CRC!M71/$F71)</f>
        <v>6.2205929257216626E-4</v>
      </c>
      <c r="P71" s="70">
        <f>IF($F71=0,0,CRC!N71/$F71)</f>
        <v>0.14792421868010738</v>
      </c>
      <c r="Q71" s="70">
        <f>IF($F71=0,0,CRC!O71/$F71)</f>
        <v>4.496896247875265E-2</v>
      </c>
      <c r="R71" s="70">
        <f>IF($F71=0,0,CRC!P71/$F71)</f>
        <v>5.2375170794245786E-2</v>
      </c>
      <c r="S71" s="70">
        <f>IF($F71=0,0,CRC!Q71/$F71)</f>
        <v>0.16662302479611596</v>
      </c>
      <c r="T71" s="70">
        <f>IF($F71=0,0,CRC!R71/$F71)</f>
        <v>0.11374345940761586</v>
      </c>
      <c r="U71" s="70">
        <f>IF($F71=0,0,CRC!S71/$F71)</f>
        <v>0.32956469250526321</v>
      </c>
      <c r="V71" s="70">
        <f>IF($F71=0,0,CRC!T71/$F71)</f>
        <v>3.9146392525769402E-2</v>
      </c>
      <c r="W71" s="70">
        <f>IF($F71=0,0,CRC!U71/$F71)</f>
        <v>3.5316155187856578E-3</v>
      </c>
      <c r="X71" s="70">
        <f>IF($F71=0,0,CRC!V71/$F71)</f>
        <v>3.0760070880163958E-3</v>
      </c>
      <c r="Y71" s="70">
        <f>IF($F71=0,0,CRC!W71/$F71)</f>
        <v>4.5362044670674501E-3</v>
      </c>
      <c r="Z71" s="70">
        <f>IF($F71=0,0,CRC!X71/$F71)</f>
        <v>1.9147278281894921E-2</v>
      </c>
      <c r="AA71" s="70">
        <f>IF($F71=0,0,CRC!Y71/$F71)</f>
        <v>1.9363771881646752E-3</v>
      </c>
      <c r="AB71" s="70">
        <f>IF($F71=0,0,CRC!Z71/$F71)</f>
        <v>4.3188688027153256E-4</v>
      </c>
      <c r="AC71" s="70">
        <f>IF($F71=0,0,CRC!AA71/$F71)</f>
        <v>8.1756364166627555E-4</v>
      </c>
      <c r="AD71" s="55">
        <f t="shared" si="34"/>
        <v>0</v>
      </c>
      <c r="AF71" s="94">
        <f>'DORC build-up'!V71</f>
        <v>14594539.321395747</v>
      </c>
      <c r="AG71" s="64">
        <f t="shared" si="35"/>
        <v>0</v>
      </c>
      <c r="AH71" s="64">
        <f t="shared" si="36"/>
        <v>0</v>
      </c>
      <c r="AI71" s="64">
        <f t="shared" si="37"/>
        <v>1044313.5228942651</v>
      </c>
      <c r="AJ71" s="64">
        <f t="shared" si="38"/>
        <v>0</v>
      </c>
      <c r="AK71" s="64">
        <f t="shared" si="39"/>
        <v>0</v>
      </c>
      <c r="AL71" s="64">
        <f t="shared" si="40"/>
        <v>0</v>
      </c>
      <c r="AM71" s="64">
        <f t="shared" si="41"/>
        <v>9078.6688056841012</v>
      </c>
      <c r="AN71" s="64">
        <f t="shared" si="42"/>
        <v>2158885.8261135705</v>
      </c>
      <c r="AO71" s="64">
        <f t="shared" si="43"/>
        <v>656301.29113852547</v>
      </c>
      <c r="AP71" s="64">
        <f t="shared" si="44"/>
        <v>764391.4896214382</v>
      </c>
      <c r="AQ71" s="64">
        <f t="shared" si="45"/>
        <v>2431786.287236813</v>
      </c>
      <c r="AR71" s="64">
        <f t="shared" si="46"/>
        <v>1660033.3908760308</v>
      </c>
      <c r="AS71" s="64">
        <f t="shared" si="47"/>
        <v>4809844.8637117622</v>
      </c>
      <c r="AT71" s="64">
        <f t="shared" si="48"/>
        <v>571323.56500813412</v>
      </c>
      <c r="AU71" s="64">
        <f t="shared" si="49"/>
        <v>51542.301556968727</v>
      </c>
      <c r="AV71" s="64">
        <f t="shared" si="50"/>
        <v>44892.906398947314</v>
      </c>
      <c r="AW71" s="64">
        <f t="shared" si="51"/>
        <v>66203.814464506941</v>
      </c>
      <c r="AX71" s="64">
        <f t="shared" si="52"/>
        <v>279445.70578282222</v>
      </c>
      <c r="AY71" s="64">
        <f t="shared" si="53"/>
        <v>28260.533013723085</v>
      </c>
      <c r="AZ71" s="64">
        <f t="shared" si="54"/>
        <v>6303.1900565178194</v>
      </c>
      <c r="BA71" s="64">
        <f t="shared" si="55"/>
        <v>11931.964716041961</v>
      </c>
      <c r="BB71" s="55">
        <f t="shared" si="56"/>
        <v>0</v>
      </c>
      <c r="BD71" s="94">
        <f>'DORC build-up'!P71</f>
        <v>31169582.887518942</v>
      </c>
      <c r="BE71" s="64">
        <f t="shared" si="57"/>
        <v>0</v>
      </c>
      <c r="BF71" s="64">
        <f t="shared" si="73"/>
        <v>0</v>
      </c>
      <c r="BG71" s="64">
        <f t="shared" si="74"/>
        <v>2230342.1982419048</v>
      </c>
      <c r="BH71" s="64">
        <f t="shared" si="75"/>
        <v>0</v>
      </c>
      <c r="BI71" s="64">
        <f t="shared" si="76"/>
        <v>0</v>
      </c>
      <c r="BJ71" s="64">
        <f t="shared" si="77"/>
        <v>0</v>
      </c>
      <c r="BK71" s="64">
        <f t="shared" si="78"/>
        <v>19389.328680779534</v>
      </c>
      <c r="BL71" s="64">
        <f t="shared" si="79"/>
        <v>4610736.1952210851</v>
      </c>
      <c r="BM71" s="64">
        <f t="shared" si="80"/>
        <v>1401663.8033472099</v>
      </c>
      <c r="BN71" s="64">
        <f t="shared" si="81"/>
        <v>1632512.2273192054</v>
      </c>
      <c r="BO71" s="64">
        <f t="shared" si="82"/>
        <v>5193570.18235166</v>
      </c>
      <c r="BP71" s="64">
        <f t="shared" si="83"/>
        <v>3545336.1859188289</v>
      </c>
      <c r="BQ71" s="64">
        <f t="shared" si="84"/>
        <v>10272393.999842495</v>
      </c>
      <c r="BR71" s="64">
        <f t="shared" si="85"/>
        <v>1220176.7265793213</v>
      </c>
      <c r="BS71" s="64">
        <f t="shared" si="86"/>
        <v>110078.98263963778</v>
      </c>
      <c r="BT71" s="64">
        <f t="shared" si="87"/>
        <v>95877.857892522821</v>
      </c>
      <c r="BU71" s="64">
        <f t="shared" si="63"/>
        <v>141391.60113099258</v>
      </c>
      <c r="BV71" s="64">
        <f t="shared" si="64"/>
        <v>596812.67747791507</v>
      </c>
      <c r="BW71" s="64">
        <f t="shared" si="65"/>
        <v>60356.069267999708</v>
      </c>
      <c r="BX71" s="64">
        <f t="shared" si="66"/>
        <v>13461.733912655503</v>
      </c>
      <c r="BY71" s="64">
        <f t="shared" si="67"/>
        <v>25483.117694738812</v>
      </c>
      <c r="BZ71" s="55">
        <f t="shared" si="58"/>
        <v>0</v>
      </c>
      <c r="CC71" s="94">
        <f t="shared" si="59"/>
        <v>31169582.887518942</v>
      </c>
      <c r="CD71" s="64">
        <f t="shared" si="60"/>
        <v>0</v>
      </c>
      <c r="CE71" s="64">
        <f t="shared" si="88"/>
        <v>0</v>
      </c>
      <c r="CF71" s="64">
        <f t="shared" si="89"/>
        <v>0</v>
      </c>
      <c r="CG71" s="64">
        <f t="shared" si="90"/>
        <v>0</v>
      </c>
      <c r="CH71" s="64">
        <f t="shared" si="91"/>
        <v>0</v>
      </c>
      <c r="CI71" s="64">
        <f t="shared" si="92"/>
        <v>0</v>
      </c>
      <c r="CJ71" s="64">
        <f t="shared" si="93"/>
        <v>16863.224805127942</v>
      </c>
      <c r="CK71" s="64">
        <f t="shared" si="94"/>
        <v>2169305.7789329942</v>
      </c>
      <c r="CL71" s="64">
        <f t="shared" si="95"/>
        <v>1041094.2333915617</v>
      </c>
      <c r="CM71" s="64">
        <f t="shared" si="96"/>
        <v>1133222.8504736959</v>
      </c>
      <c r="CN71" s="64">
        <f t="shared" si="97"/>
        <v>2262416.7345373346</v>
      </c>
      <c r="CO71" s="64">
        <f t="shared" si="98"/>
        <v>2335046.5222491017</v>
      </c>
      <c r="CP71" s="64">
        <f t="shared" si="99"/>
        <v>6765653.9822014868</v>
      </c>
      <c r="CQ71" s="64">
        <f t="shared" si="100"/>
        <v>309111.43740009511</v>
      </c>
      <c r="CR71" s="64">
        <f t="shared" si="101"/>
        <v>72500.75369616595</v>
      </c>
      <c r="CS71" s="64">
        <f t="shared" si="102"/>
        <v>63147.540005323135</v>
      </c>
      <c r="CT71" s="64">
        <f t="shared" si="68"/>
        <v>97560.204780385277</v>
      </c>
      <c r="CU71" s="64">
        <f t="shared" si="69"/>
        <v>246983.42059928522</v>
      </c>
      <c r="CV71" s="64">
        <f t="shared" si="70"/>
        <v>43948.326836383581</v>
      </c>
      <c r="CW71" s="64">
        <f t="shared" si="71"/>
        <v>8520.4979206319622</v>
      </c>
      <c r="CX71" s="64">
        <f t="shared" si="72"/>
        <v>9668.0582936229675</v>
      </c>
      <c r="CY71" s="119">
        <f>'DORC build-up'!S71</f>
        <v>16575043.566123195</v>
      </c>
      <c r="CZ71" s="55">
        <f t="shared" si="61"/>
        <v>0</v>
      </c>
      <c r="DB71" s="94">
        <f>'DORC build-up'!T71</f>
        <v>0</v>
      </c>
      <c r="DC71" s="64">
        <f t="shared" si="13"/>
        <v>0</v>
      </c>
      <c r="DD71" s="64">
        <f t="shared" si="14"/>
        <v>0</v>
      </c>
      <c r="DE71" s="64">
        <f t="shared" si="15"/>
        <v>0</v>
      </c>
      <c r="DF71" s="64">
        <f t="shared" si="16"/>
        <v>0</v>
      </c>
      <c r="DG71" s="64">
        <f t="shared" si="17"/>
        <v>0</v>
      </c>
      <c r="DH71" s="64">
        <f t="shared" si="18"/>
        <v>0</v>
      </c>
      <c r="DI71" s="64">
        <f t="shared" si="19"/>
        <v>0</v>
      </c>
      <c r="DJ71" s="64">
        <f t="shared" si="20"/>
        <v>0</v>
      </c>
      <c r="DK71" s="64">
        <f t="shared" si="21"/>
        <v>0</v>
      </c>
      <c r="DL71" s="64">
        <f t="shared" si="22"/>
        <v>0</v>
      </c>
      <c r="DM71" s="64">
        <f t="shared" si="23"/>
        <v>0</v>
      </c>
      <c r="DN71" s="64">
        <f t="shared" si="24"/>
        <v>0</v>
      </c>
      <c r="DO71" s="64">
        <f t="shared" si="25"/>
        <v>0</v>
      </c>
      <c r="DP71" s="64">
        <f t="shared" si="26"/>
        <v>0</v>
      </c>
      <c r="DQ71" s="64">
        <f t="shared" si="27"/>
        <v>0</v>
      </c>
      <c r="DR71" s="64">
        <f t="shared" si="28"/>
        <v>0</v>
      </c>
      <c r="DS71" s="64">
        <f t="shared" si="29"/>
        <v>0</v>
      </c>
      <c r="DT71" s="64">
        <f t="shared" si="30"/>
        <v>0</v>
      </c>
      <c r="DU71" s="64">
        <f t="shared" si="31"/>
        <v>0</v>
      </c>
      <c r="DV71" s="64">
        <f t="shared" si="32"/>
        <v>0</v>
      </c>
      <c r="DW71" s="64">
        <f t="shared" si="33"/>
        <v>0</v>
      </c>
      <c r="DX71" s="55">
        <f t="shared" si="62"/>
        <v>0</v>
      </c>
    </row>
    <row r="72" spans="1:128" ht="13.9" x14ac:dyDescent="0.4">
      <c r="A72" s="58">
        <f>'DORC build-up'!A72</f>
        <v>60</v>
      </c>
      <c r="B72" s="58" t="str">
        <f>'DORC build-up'!B72</f>
        <v>SWM</v>
      </c>
      <c r="C72" s="58">
        <f>'DORC build-up'!C72</f>
        <v>11</v>
      </c>
      <c r="D72" t="str">
        <f>IF('DORC build-up'!E72=0,"",'DORC build-up'!E72)</f>
        <v/>
      </c>
      <c r="E72" t="str">
        <f>IF('DORC build-up'!F72=0,"",'DORC build-up'!F72)</f>
        <v>Pinjarra South to Wagerup North</v>
      </c>
      <c r="F72" s="94">
        <f>'DORC build-up'!J72</f>
        <v>129901108.23712987</v>
      </c>
      <c r="G72" s="319">
        <f t="shared" si="9"/>
        <v>0.52645375656451576</v>
      </c>
      <c r="I72" s="70">
        <f>IF($F72=0,0,CRC!G72/$F72)</f>
        <v>0</v>
      </c>
      <c r="J72" s="70">
        <f>IF($F72=0,0,CRC!H72/$F72)</f>
        <v>0</v>
      </c>
      <c r="K72" s="70">
        <f>IF($F72=0,0,CRC!I72/$F72)</f>
        <v>0.12764099621446265</v>
      </c>
      <c r="L72" s="70">
        <f>IF($F72=0,0,CRC!J72/$F72)</f>
        <v>0</v>
      </c>
      <c r="M72" s="70">
        <f>IF($F72=0,0,CRC!K72/$F72)</f>
        <v>5.6953595157610983E-2</v>
      </c>
      <c r="N72" s="70">
        <f>IF($F72=0,0,CRC!L72/$F72)</f>
        <v>0</v>
      </c>
      <c r="O72" s="70">
        <f>IF($F72=0,0,CRC!M72/$F72)</f>
        <v>2.2189752782743738E-3</v>
      </c>
      <c r="P72" s="70">
        <f>IF($F72=0,0,CRC!N72/$F72)</f>
        <v>0.26386935677583823</v>
      </c>
      <c r="Q72" s="70">
        <f>IF($F72=0,0,CRC!O72/$F72)</f>
        <v>8.021628445985482E-2</v>
      </c>
      <c r="R72" s="70">
        <f>IF($F72=0,0,CRC!P72/$F72)</f>
        <v>9.5897094386292181E-2</v>
      </c>
      <c r="S72" s="70">
        <f>IF($F72=0,0,CRC!Q72/$F72)</f>
        <v>1.6595557029926933E-2</v>
      </c>
      <c r="T72" s="70">
        <f>IF($F72=0,0,CRC!R72/$F72)</f>
        <v>0.20289722493820689</v>
      </c>
      <c r="U72" s="70">
        <f>IF($F72=0,0,CRC!S72/$F72)</f>
        <v>0.11941537222719135</v>
      </c>
      <c r="V72" s="70">
        <f>IF($F72=0,0,CRC!T72/$F72)</f>
        <v>1.4184410955193082E-2</v>
      </c>
      <c r="W72" s="70">
        <f>IF($F72=0,0,CRC!U72/$F72)</f>
        <v>1.8994330755673708E-3</v>
      </c>
      <c r="X72" s="70">
        <f>IF($F72=0,0,CRC!V72/$F72)</f>
        <v>5.4870258500946652E-3</v>
      </c>
      <c r="Y72" s="70">
        <f>IF($F72=0,0,CRC!W72/$F72)</f>
        <v>8.0917470148499631E-3</v>
      </c>
      <c r="Z72" s="70">
        <f>IF($F72=0,0,CRC!X72/$F72)</f>
        <v>0</v>
      </c>
      <c r="AA72" s="70">
        <f>IF($F72=0,0,CRC!Y72/$F72)</f>
        <v>3.454137582577821E-3</v>
      </c>
      <c r="AB72" s="70">
        <f>IF($F72=0,0,CRC!Z72/$F72)</f>
        <v>4.5166468012649143E-4</v>
      </c>
      <c r="AC72" s="70">
        <f>IF($F72=0,0,CRC!AA72/$F72)</f>
        <v>7.2712437393203052E-4</v>
      </c>
      <c r="AD72" s="55">
        <f t="shared" si="34"/>
        <v>0</v>
      </c>
      <c r="AF72" s="94">
        <f>'DORC build-up'!V72</f>
        <v>81564870.171302408</v>
      </c>
      <c r="AG72" s="64">
        <f t="shared" si="35"/>
        <v>0</v>
      </c>
      <c r="AH72" s="64">
        <f t="shared" si="36"/>
        <v>0</v>
      </c>
      <c r="AI72" s="64">
        <f t="shared" si="37"/>
        <v>10411021.284768349</v>
      </c>
      <c r="AJ72" s="64">
        <f t="shared" si="38"/>
        <v>0</v>
      </c>
      <c r="AK72" s="64">
        <f t="shared" si="39"/>
        <v>4645412.5948194573</v>
      </c>
      <c r="AL72" s="64">
        <f t="shared" si="40"/>
        <v>0</v>
      </c>
      <c r="AM72" s="64">
        <f t="shared" si="41"/>
        <v>180990.43048577892</v>
      </c>
      <c r="AN72" s="64">
        <f t="shared" si="42"/>
        <v>21522469.82760632</v>
      </c>
      <c r="AO72" s="64">
        <f t="shared" si="43"/>
        <v>6542830.8275923217</v>
      </c>
      <c r="AP72" s="64">
        <f t="shared" si="44"/>
        <v>7821834.0534230545</v>
      </c>
      <c r="AQ72" s="64">
        <f t="shared" si="45"/>
        <v>1353614.4545664352</v>
      </c>
      <c r="AR72" s="64">
        <f t="shared" si="46"/>
        <v>16549285.810202386</v>
      </c>
      <c r="AS72" s="64">
        <f t="shared" si="47"/>
        <v>9740099.3321686145</v>
      </c>
      <c r="AT72" s="64">
        <f t="shared" si="48"/>
        <v>1156949.6380167233</v>
      </c>
      <c r="AU72" s="64">
        <f t="shared" si="49"/>
        <v>154927.01220773024</v>
      </c>
      <c r="AV72" s="64">
        <f t="shared" si="50"/>
        <v>447548.55108955159</v>
      </c>
      <c r="AW72" s="64">
        <f t="shared" si="51"/>
        <v>660002.29472526105</v>
      </c>
      <c r="AX72" s="64">
        <f t="shared" si="52"/>
        <v>0</v>
      </c>
      <c r="AY72" s="64">
        <f t="shared" si="53"/>
        <v>281736.28347677633</v>
      </c>
      <c r="AZ72" s="64">
        <f t="shared" si="54"/>
        <v>36839.970995480107</v>
      </c>
      <c r="BA72" s="64">
        <f t="shared" si="55"/>
        <v>59307.805158155614</v>
      </c>
      <c r="BB72" s="55">
        <f t="shared" si="56"/>
        <v>0</v>
      </c>
      <c r="BD72" s="94">
        <f>'DORC build-up'!P72</f>
        <v>172242671.76013356</v>
      </c>
      <c r="BE72" s="64">
        <f t="shared" si="57"/>
        <v>0</v>
      </c>
      <c r="BF72" s="64">
        <f t="shared" si="73"/>
        <v>0</v>
      </c>
      <c r="BG72" s="64">
        <f t="shared" si="74"/>
        <v>21985226.214104142</v>
      </c>
      <c r="BH72" s="64">
        <f t="shared" si="75"/>
        <v>0</v>
      </c>
      <c r="BI72" s="64">
        <f t="shared" si="76"/>
        <v>9809839.3962919209</v>
      </c>
      <c r="BJ72" s="64">
        <f t="shared" si="77"/>
        <v>0</v>
      </c>
      <c r="BK72" s="64">
        <f t="shared" si="78"/>
        <v>382202.23049966397</v>
      </c>
      <c r="BL72" s="64">
        <f t="shared" si="79"/>
        <v>45449563.006698281</v>
      </c>
      <c r="BM72" s="64">
        <f t="shared" si="80"/>
        <v>13816667.154036276</v>
      </c>
      <c r="BN72" s="64">
        <f t="shared" si="81"/>
        <v>16517571.751128672</v>
      </c>
      <c r="BO72" s="64">
        <f t="shared" si="82"/>
        <v>2858463.0821822817</v>
      </c>
      <c r="BP72" s="64">
        <f t="shared" si="83"/>
        <v>34947560.116073556</v>
      </c>
      <c r="BQ72" s="64">
        <f t="shared" si="84"/>
        <v>20568422.761642292</v>
      </c>
      <c r="BR72" s="64">
        <f t="shared" si="85"/>
        <v>2443160.8402661649</v>
      </c>
      <c r="BS72" s="64">
        <f t="shared" si="86"/>
        <v>327163.42776529159</v>
      </c>
      <c r="BT72" s="64">
        <f t="shared" si="87"/>
        <v>945099.99243722321</v>
      </c>
      <c r="BU72" s="64">
        <f t="shared" si="63"/>
        <v>1393744.1250448427</v>
      </c>
      <c r="BV72" s="64">
        <f t="shared" si="64"/>
        <v>0</v>
      </c>
      <c r="BW72" s="64">
        <f t="shared" si="65"/>
        <v>594949.88585029286</v>
      </c>
      <c r="BX72" s="64">
        <f t="shared" si="66"/>
        <v>77795.931244672989</v>
      </c>
      <c r="BY72" s="64">
        <f t="shared" si="67"/>
        <v>125241.84486796735</v>
      </c>
      <c r="BZ72" s="55">
        <f t="shared" si="58"/>
        <v>0</v>
      </c>
      <c r="CC72" s="94">
        <f t="shared" si="59"/>
        <v>172242671.76013356</v>
      </c>
      <c r="CD72" s="64">
        <f t="shared" si="60"/>
        <v>0</v>
      </c>
      <c r="CE72" s="64">
        <f t="shared" si="88"/>
        <v>0</v>
      </c>
      <c r="CF72" s="64">
        <f t="shared" si="89"/>
        <v>0</v>
      </c>
      <c r="CG72" s="64">
        <f t="shared" si="90"/>
        <v>0</v>
      </c>
      <c r="CH72" s="64">
        <f t="shared" si="91"/>
        <v>6475654.9292918742</v>
      </c>
      <c r="CI72" s="64">
        <f t="shared" si="92"/>
        <v>0</v>
      </c>
      <c r="CJ72" s="64">
        <f t="shared" si="93"/>
        <v>332407.69910338317</v>
      </c>
      <c r="CK72" s="64">
        <f t="shared" si="94"/>
        <v>21383569.891203072</v>
      </c>
      <c r="CL72" s="64">
        <f t="shared" si="95"/>
        <v>10262412.758613953</v>
      </c>
      <c r="CM72" s="64">
        <f t="shared" si="96"/>
        <v>11465819.017757272</v>
      </c>
      <c r="CN72" s="64">
        <f t="shared" si="97"/>
        <v>1245200.2158673198</v>
      </c>
      <c r="CO72" s="64">
        <f t="shared" si="98"/>
        <v>23017331.62407558</v>
      </c>
      <c r="CP72" s="64">
        <f t="shared" si="99"/>
        <v>13546874.40600921</v>
      </c>
      <c r="CQ72" s="64">
        <f t="shared" si="100"/>
        <v>618934.07953409583</v>
      </c>
      <c r="CR72" s="64">
        <f t="shared" si="101"/>
        <v>215477.96433089234</v>
      </c>
      <c r="CS72" s="64">
        <f t="shared" si="102"/>
        <v>622466.34304618149</v>
      </c>
      <c r="CT72" s="64">
        <f t="shared" si="68"/>
        <v>961683.44628094544</v>
      </c>
      <c r="CU72" s="64">
        <f t="shared" si="69"/>
        <v>0</v>
      </c>
      <c r="CV72" s="64">
        <f t="shared" si="70"/>
        <v>433213.30152427149</v>
      </c>
      <c r="CW72" s="64">
        <f t="shared" si="71"/>
        <v>49240.318870119867</v>
      </c>
      <c r="CX72" s="64">
        <f t="shared" si="72"/>
        <v>47515.593322962261</v>
      </c>
      <c r="CY72" s="119">
        <f>'DORC build-up'!S72</f>
        <v>90677801.588831156</v>
      </c>
      <c r="CZ72" s="55">
        <f t="shared" si="61"/>
        <v>0</v>
      </c>
      <c r="DB72" s="94">
        <f>'DORC build-up'!T72</f>
        <v>0</v>
      </c>
      <c r="DC72" s="64">
        <f t="shared" si="13"/>
        <v>0</v>
      </c>
      <c r="DD72" s="64">
        <f t="shared" si="14"/>
        <v>0</v>
      </c>
      <c r="DE72" s="64">
        <f t="shared" si="15"/>
        <v>0</v>
      </c>
      <c r="DF72" s="64">
        <f t="shared" si="16"/>
        <v>0</v>
      </c>
      <c r="DG72" s="64">
        <f t="shared" si="17"/>
        <v>0</v>
      </c>
      <c r="DH72" s="64">
        <f t="shared" si="18"/>
        <v>0</v>
      </c>
      <c r="DI72" s="64">
        <f t="shared" si="19"/>
        <v>0</v>
      </c>
      <c r="DJ72" s="64">
        <f t="shared" si="20"/>
        <v>0</v>
      </c>
      <c r="DK72" s="64">
        <f t="shared" si="21"/>
        <v>0</v>
      </c>
      <c r="DL72" s="64">
        <f t="shared" si="22"/>
        <v>0</v>
      </c>
      <c r="DM72" s="64">
        <f t="shared" si="23"/>
        <v>0</v>
      </c>
      <c r="DN72" s="64">
        <f t="shared" si="24"/>
        <v>0</v>
      </c>
      <c r="DO72" s="64">
        <f t="shared" si="25"/>
        <v>0</v>
      </c>
      <c r="DP72" s="64">
        <f t="shared" si="26"/>
        <v>0</v>
      </c>
      <c r="DQ72" s="64">
        <f t="shared" si="27"/>
        <v>0</v>
      </c>
      <c r="DR72" s="64">
        <f t="shared" si="28"/>
        <v>0</v>
      </c>
      <c r="DS72" s="64">
        <f t="shared" si="29"/>
        <v>0</v>
      </c>
      <c r="DT72" s="64">
        <f t="shared" si="30"/>
        <v>0</v>
      </c>
      <c r="DU72" s="64">
        <f t="shared" si="31"/>
        <v>0</v>
      </c>
      <c r="DV72" s="64">
        <f t="shared" si="32"/>
        <v>0</v>
      </c>
      <c r="DW72" s="64">
        <f t="shared" si="33"/>
        <v>0</v>
      </c>
      <c r="DX72" s="55">
        <f t="shared" si="62"/>
        <v>0</v>
      </c>
    </row>
    <row r="73" spans="1:128" ht="13.9" x14ac:dyDescent="0.4">
      <c r="A73" s="58">
        <f>'DORC build-up'!A73</f>
        <v>61</v>
      </c>
      <c r="B73" s="58" t="str">
        <f>'DORC build-up'!B73</f>
        <v>SWM</v>
      </c>
      <c r="C73" s="58">
        <f>'DORC build-up'!C73</f>
        <v>11</v>
      </c>
      <c r="D73" t="str">
        <f>IF('DORC build-up'!E73=0,"",'DORC build-up'!E73)</f>
        <v/>
      </c>
      <c r="E73" t="str">
        <f>IF('DORC build-up'!F73=0,"",'DORC build-up'!F73)</f>
        <v>Wagerup North to Wagerup South</v>
      </c>
      <c r="F73" s="94">
        <f>'DORC build-up'!J73</f>
        <v>7204731.3556260727</v>
      </c>
      <c r="G73" s="319">
        <f t="shared" si="9"/>
        <v>0.55205402699815098</v>
      </c>
      <c r="I73" s="70">
        <f>IF($F73=0,0,CRC!G73/$F73)</f>
        <v>0</v>
      </c>
      <c r="J73" s="70">
        <f>IF($F73=0,0,CRC!H73/$F73)</f>
        <v>0</v>
      </c>
      <c r="K73" s="70">
        <f>IF($F73=0,0,CRC!I73/$F73)</f>
        <v>7.815952025890166E-2</v>
      </c>
      <c r="L73" s="70">
        <f>IF($F73=0,0,CRC!J73/$F73)</f>
        <v>0</v>
      </c>
      <c r="M73" s="70">
        <f>IF($F73=0,0,CRC!K73/$F73)</f>
        <v>2.8290170852912855E-2</v>
      </c>
      <c r="N73" s="70">
        <f>IF($F73=0,0,CRC!L73/$F73)</f>
        <v>0</v>
      </c>
      <c r="O73" s="70">
        <f>IF($F73=0,0,CRC!M73/$F73)</f>
        <v>2.5277889071850649E-3</v>
      </c>
      <c r="P73" s="70">
        <f>IF($F73=0,0,CRC!N73/$F73)</f>
        <v>0.16157741594222716</v>
      </c>
      <c r="Q73" s="70">
        <f>IF($F73=0,0,CRC!O73/$F73)</f>
        <v>4.9119534446437053E-2</v>
      </c>
      <c r="R73" s="70">
        <f>IF($F73=0,0,CRC!P73/$F73)</f>
        <v>5.8814179402970679E-2</v>
      </c>
      <c r="S73" s="70">
        <f>IF($F73=0,0,CRC!Q73/$F73)</f>
        <v>5.9843487386010051E-2</v>
      </c>
      <c r="T73" s="70">
        <f>IF($F73=0,0,CRC!R73/$F73)</f>
        <v>0.12424182067952116</v>
      </c>
      <c r="U73" s="70">
        <f>IF($F73=0,0,CRC!S73/$F73)</f>
        <v>0.37958704831286266</v>
      </c>
      <c r="V73" s="70">
        <f>IF($F73=0,0,CRC!T73/$F73)</f>
        <v>4.5088153946333948E-2</v>
      </c>
      <c r="W73" s="70">
        <f>IF($F73=0,0,CRC!U73/$F73)</f>
        <v>0</v>
      </c>
      <c r="X73" s="70">
        <f>IF($F73=0,0,CRC!V73/$F73)</f>
        <v>3.3599182144505831E-3</v>
      </c>
      <c r="Y73" s="70">
        <f>IF($F73=0,0,CRC!W73/$F73)</f>
        <v>4.9548897571626092E-3</v>
      </c>
      <c r="Z73" s="70">
        <f>IF($F73=0,0,CRC!X73/$F73)</f>
        <v>0</v>
      </c>
      <c r="AA73" s="70">
        <f>IF($F73=0,0,CRC!Y73/$F73)</f>
        <v>2.1151020782454121E-3</v>
      </c>
      <c r="AB73" s="70">
        <f>IF($F73=0,0,CRC!Z73/$F73)</f>
        <v>1.8613718316544566E-3</v>
      </c>
      <c r="AC73" s="70">
        <f>IF($F73=0,0,CRC!AA73/$F73)</f>
        <v>4.5959798312455709E-4</v>
      </c>
      <c r="AD73" s="55">
        <f t="shared" si="34"/>
        <v>0</v>
      </c>
      <c r="AF73" s="94">
        <f>'DORC build-up'!V73</f>
        <v>4324432.5955072185</v>
      </c>
      <c r="AG73" s="64">
        <f t="shared" si="35"/>
        <v>0</v>
      </c>
      <c r="AH73" s="64">
        <f t="shared" si="36"/>
        <v>0</v>
      </c>
      <c r="AI73" s="64">
        <f t="shared" si="37"/>
        <v>337995.57705680112</v>
      </c>
      <c r="AJ73" s="64">
        <f t="shared" si="38"/>
        <v>0</v>
      </c>
      <c r="AK73" s="64">
        <f t="shared" si="39"/>
        <v>122338.9369688046</v>
      </c>
      <c r="AL73" s="64">
        <f t="shared" si="40"/>
        <v>0</v>
      </c>
      <c r="AM73" s="64">
        <f t="shared" si="41"/>
        <v>10931.252744792666</v>
      </c>
      <c r="AN73" s="64">
        <f t="shared" si="42"/>
        <v>698730.64419839485</v>
      </c>
      <c r="AO73" s="64">
        <f t="shared" si="43"/>
        <v>212414.115836312</v>
      </c>
      <c r="AP73" s="64">
        <f t="shared" si="44"/>
        <v>254337.95448821568</v>
      </c>
      <c r="AQ73" s="64">
        <f t="shared" si="45"/>
        <v>258789.12748088693</v>
      </c>
      <c r="AR73" s="64">
        <f t="shared" si="46"/>
        <v>537275.37907168409</v>
      </c>
      <c r="AS73" s="64">
        <f t="shared" si="47"/>
        <v>1641498.6045565167</v>
      </c>
      <c r="AT73" s="64">
        <f t="shared" si="48"/>
        <v>194980.68259677396</v>
      </c>
      <c r="AU73" s="64">
        <f t="shared" si="49"/>
        <v>0</v>
      </c>
      <c r="AV73" s="64">
        <f t="shared" si="50"/>
        <v>14529.739844808515</v>
      </c>
      <c r="AW73" s="64">
        <f t="shared" si="51"/>
        <v>21427.086773018833</v>
      </c>
      <c r="AX73" s="64">
        <f t="shared" si="52"/>
        <v>0</v>
      </c>
      <c r="AY73" s="64">
        <f t="shared" si="53"/>
        <v>9146.6163699895187</v>
      </c>
      <c r="AZ73" s="64">
        <f t="shared" si="54"/>
        <v>8049.3770211655074</v>
      </c>
      <c r="BA73" s="64">
        <f t="shared" si="55"/>
        <v>1987.5004990532111</v>
      </c>
      <c r="BB73" s="55">
        <f t="shared" si="56"/>
        <v>0</v>
      </c>
      <c r="BD73" s="94">
        <f>'DORC build-up'!P73</f>
        <v>9653915.5526449345</v>
      </c>
      <c r="BE73" s="64">
        <f t="shared" si="57"/>
        <v>0</v>
      </c>
      <c r="BF73" s="64">
        <f t="shared" si="73"/>
        <v>0</v>
      </c>
      <c r="BG73" s="64">
        <f t="shared" si="74"/>
        <v>754545.40821467759</v>
      </c>
      <c r="BH73" s="64">
        <f t="shared" si="75"/>
        <v>0</v>
      </c>
      <c r="BI73" s="64">
        <f t="shared" si="76"/>
        <v>273110.92038391781</v>
      </c>
      <c r="BJ73" s="64">
        <f t="shared" si="77"/>
        <v>0</v>
      </c>
      <c r="BK73" s="64">
        <f t="shared" si="78"/>
        <v>24403.060644877241</v>
      </c>
      <c r="BL73" s="64">
        <f t="shared" si="79"/>
        <v>1559854.7287208464</v>
      </c>
      <c r="BM73" s="64">
        <f t="shared" si="80"/>
        <v>474195.83753113728</v>
      </c>
      <c r="BN73" s="64">
        <f t="shared" si="81"/>
        <v>567787.12125438801</v>
      </c>
      <c r="BO73" s="64">
        <f t="shared" si="82"/>
        <v>577723.97360031342</v>
      </c>
      <c r="BP73" s="64">
        <f t="shared" si="83"/>
        <v>1199420.0449469525</v>
      </c>
      <c r="BQ73" s="64">
        <f t="shared" si="84"/>
        <v>3664501.3092901292</v>
      </c>
      <c r="BR73" s="64">
        <f t="shared" si="85"/>
        <v>435277.23062256241</v>
      </c>
      <c r="BS73" s="64">
        <f t="shared" si="86"/>
        <v>0</v>
      </c>
      <c r="BT73" s="64">
        <f t="shared" si="87"/>
        <v>32436.366706099481</v>
      </c>
      <c r="BU73" s="64">
        <f t="shared" si="63"/>
        <v>47834.087288313196</v>
      </c>
      <c r="BV73" s="64">
        <f t="shared" si="64"/>
        <v>0</v>
      </c>
      <c r="BW73" s="64">
        <f t="shared" si="65"/>
        <v>20419.016848605006</v>
      </c>
      <c r="BX73" s="64">
        <f t="shared" si="66"/>
        <v>17969.526474864146</v>
      </c>
      <c r="BY73" s="64">
        <f t="shared" si="67"/>
        <v>4436.9201172504054</v>
      </c>
      <c r="BZ73" s="55">
        <f t="shared" si="58"/>
        <v>0</v>
      </c>
      <c r="CC73" s="94">
        <f t="shared" si="59"/>
        <v>9653915.5526449345</v>
      </c>
      <c r="CD73" s="64">
        <f t="shared" si="60"/>
        <v>0</v>
      </c>
      <c r="CE73" s="64">
        <f t="shared" si="88"/>
        <v>0</v>
      </c>
      <c r="CF73" s="64">
        <f t="shared" si="89"/>
        <v>0</v>
      </c>
      <c r="CG73" s="64">
        <f t="shared" si="90"/>
        <v>0</v>
      </c>
      <c r="CH73" s="64">
        <f t="shared" si="91"/>
        <v>180285.52827236609</v>
      </c>
      <c r="CI73" s="64">
        <f t="shared" si="92"/>
        <v>0</v>
      </c>
      <c r="CJ73" s="64">
        <f t="shared" si="93"/>
        <v>21223.751701917652</v>
      </c>
      <c r="CK73" s="64">
        <f t="shared" si="94"/>
        <v>733896.22265036916</v>
      </c>
      <c r="CL73" s="64">
        <f t="shared" si="95"/>
        <v>352211.81482536829</v>
      </c>
      <c r="CM73" s="64">
        <f t="shared" si="96"/>
        <v>394134.46909781807</v>
      </c>
      <c r="CN73" s="64">
        <f t="shared" si="97"/>
        <v>251667.41565527825</v>
      </c>
      <c r="CO73" s="64">
        <f t="shared" si="98"/>
        <v>789967.85009921342</v>
      </c>
      <c r="CP73" s="64">
        <f t="shared" si="99"/>
        <v>2413531.634043775</v>
      </c>
      <c r="CQ73" s="64">
        <f t="shared" si="100"/>
        <v>110270.23175771594</v>
      </c>
      <c r="CR73" s="64">
        <f t="shared" si="101"/>
        <v>0</v>
      </c>
      <c r="CS73" s="64">
        <f t="shared" si="102"/>
        <v>21363.397235019853</v>
      </c>
      <c r="CT73" s="64">
        <f t="shared" si="68"/>
        <v>33005.520228936242</v>
      </c>
      <c r="CU73" s="64">
        <f t="shared" si="69"/>
        <v>0</v>
      </c>
      <c r="CV73" s="64">
        <f t="shared" si="70"/>
        <v>14868.125724945117</v>
      </c>
      <c r="CW73" s="64">
        <f t="shared" si="71"/>
        <v>11373.669540435756</v>
      </c>
      <c r="CX73" s="64">
        <f t="shared" si="72"/>
        <v>1683.326304558946</v>
      </c>
      <c r="CY73" s="119">
        <f>'DORC build-up'!S73</f>
        <v>5329482.957137716</v>
      </c>
      <c r="CZ73" s="55">
        <f t="shared" si="61"/>
        <v>0</v>
      </c>
      <c r="DB73" s="94">
        <f>'DORC build-up'!T73</f>
        <v>0</v>
      </c>
      <c r="DC73" s="64">
        <f t="shared" si="13"/>
        <v>0</v>
      </c>
      <c r="DD73" s="64">
        <f t="shared" si="14"/>
        <v>0</v>
      </c>
      <c r="DE73" s="64">
        <f t="shared" si="15"/>
        <v>0</v>
      </c>
      <c r="DF73" s="64">
        <f t="shared" si="16"/>
        <v>0</v>
      </c>
      <c r="DG73" s="64">
        <f t="shared" si="17"/>
        <v>0</v>
      </c>
      <c r="DH73" s="64">
        <f t="shared" si="18"/>
        <v>0</v>
      </c>
      <c r="DI73" s="64">
        <f t="shared" si="19"/>
        <v>0</v>
      </c>
      <c r="DJ73" s="64">
        <f t="shared" si="20"/>
        <v>0</v>
      </c>
      <c r="DK73" s="64">
        <f t="shared" si="21"/>
        <v>0</v>
      </c>
      <c r="DL73" s="64">
        <f t="shared" si="22"/>
        <v>0</v>
      </c>
      <c r="DM73" s="64">
        <f t="shared" si="23"/>
        <v>0</v>
      </c>
      <c r="DN73" s="64">
        <f t="shared" si="24"/>
        <v>0</v>
      </c>
      <c r="DO73" s="64">
        <f t="shared" si="25"/>
        <v>0</v>
      </c>
      <c r="DP73" s="64">
        <f t="shared" si="26"/>
        <v>0</v>
      </c>
      <c r="DQ73" s="64">
        <f t="shared" si="27"/>
        <v>0</v>
      </c>
      <c r="DR73" s="64">
        <f t="shared" si="28"/>
        <v>0</v>
      </c>
      <c r="DS73" s="64">
        <f t="shared" si="29"/>
        <v>0</v>
      </c>
      <c r="DT73" s="64">
        <f t="shared" si="30"/>
        <v>0</v>
      </c>
      <c r="DU73" s="64">
        <f t="shared" si="31"/>
        <v>0</v>
      </c>
      <c r="DV73" s="64">
        <f t="shared" si="32"/>
        <v>0</v>
      </c>
      <c r="DW73" s="64">
        <f t="shared" si="33"/>
        <v>0</v>
      </c>
      <c r="DX73" s="55">
        <f t="shared" si="62"/>
        <v>0</v>
      </c>
    </row>
    <row r="74" spans="1:128" ht="13.9" x14ac:dyDescent="0.4">
      <c r="A74" s="58">
        <f>'DORC build-up'!A74</f>
        <v>62</v>
      </c>
      <c r="B74" s="58" t="str">
        <f>'DORC build-up'!B74</f>
        <v>SWM</v>
      </c>
      <c r="C74" s="58">
        <f>'DORC build-up'!C74</f>
        <v>11</v>
      </c>
      <c r="D74" t="str">
        <f>IF('DORC build-up'!E74=0,"",'DORC build-up'!E74)</f>
        <v/>
      </c>
      <c r="E74" t="str">
        <f>IF('DORC build-up'!F74=0,"",'DORC build-up'!F74)</f>
        <v>Wagerup South to Brunswick North</v>
      </c>
      <c r="F74" s="94">
        <f>'DORC build-up'!J74</f>
        <v>169618767.50672635</v>
      </c>
      <c r="G74" s="319">
        <f t="shared" si="9"/>
        <v>0.52583803498415338</v>
      </c>
      <c r="I74" s="70">
        <f>IF($F74=0,0,CRC!G74/$F74)</f>
        <v>0</v>
      </c>
      <c r="J74" s="70">
        <f>IF($F74=0,0,CRC!H74/$F74)</f>
        <v>0</v>
      </c>
      <c r="K74" s="70">
        <f>IF($F74=0,0,CRC!I74/$F74)</f>
        <v>0.12503441882177174</v>
      </c>
      <c r="L74" s="70">
        <f>IF($F74=0,0,CRC!J74/$F74)</f>
        <v>0</v>
      </c>
      <c r="M74" s="70">
        <f>IF($F74=0,0,CRC!K74/$F74)</f>
        <v>3.11698290088409E-2</v>
      </c>
      <c r="N74" s="70">
        <f>IF($F74=0,0,CRC!L74/$F74)</f>
        <v>0</v>
      </c>
      <c r="O74" s="70">
        <f>IF($F74=0,0,CRC!M74/$F74)</f>
        <v>3.9181691098673956E-3</v>
      </c>
      <c r="P74" s="70">
        <f>IF($F74=0,0,CRC!N74/$F74)</f>
        <v>0.25848083803660682</v>
      </c>
      <c r="Q74" s="70">
        <f>IF($F74=0,0,CRC!O74/$F74)</f>
        <v>7.8578174763128464E-2</v>
      </c>
      <c r="R74" s="70">
        <f>IF($F74=0,0,CRC!P74/$F74)</f>
        <v>9.4281608530529068E-2</v>
      </c>
      <c r="S74" s="70">
        <f>IF($F74=0,0,CRC!Q74/$F74)</f>
        <v>2.0335308708473061E-2</v>
      </c>
      <c r="T74" s="70">
        <f>IF($F74=0,0,CRC!R74/$F74)</f>
        <v>0.19875382794783045</v>
      </c>
      <c r="U74" s="70">
        <f>IF($F74=0,0,CRC!S74/$F74)</f>
        <v>0.14750641776018805</v>
      </c>
      <c r="V74" s="70">
        <f>IF($F74=0,0,CRC!T74/$F74)</f>
        <v>1.7521124868733404E-2</v>
      </c>
      <c r="W74" s="70">
        <f>IF($F74=0,0,CRC!U74/$F74)</f>
        <v>1.4546648650107478E-3</v>
      </c>
      <c r="X74" s="70">
        <f>IF($F74=0,0,CRC!V74/$F74)</f>
        <v>5.374974409271243E-3</v>
      </c>
      <c r="Y74" s="70">
        <f>IF($F74=0,0,CRC!W74/$F74)</f>
        <v>7.9265041425611565E-3</v>
      </c>
      <c r="Z74" s="70">
        <f>IF($F74=0,0,CRC!X74/$F74)</f>
        <v>3.9995883739875511E-3</v>
      </c>
      <c r="AA74" s="70">
        <f>IF($F74=0,0,CRC!Y74/$F74)</f>
        <v>3.3836000812967754E-3</v>
      </c>
      <c r="AB74" s="70">
        <f>IF($F74=0,0,CRC!Z74/$F74)</f>
        <v>4.9908948163205431E-4</v>
      </c>
      <c r="AC74" s="70">
        <f>IF($F74=0,0,CRC!AA74/$F74)</f>
        <v>1.7818610902712434E-3</v>
      </c>
      <c r="AD74" s="55">
        <f t="shared" si="34"/>
        <v>0</v>
      </c>
      <c r="AF74" s="94">
        <f>'DORC build-up'!V74</f>
        <v>106644214.9972119</v>
      </c>
      <c r="AG74" s="64">
        <f t="shared" si="35"/>
        <v>0</v>
      </c>
      <c r="AH74" s="64">
        <f t="shared" si="36"/>
        <v>0</v>
      </c>
      <c r="AI74" s="64">
        <f t="shared" si="37"/>
        <v>13334197.442880465</v>
      </c>
      <c r="AJ74" s="64">
        <f t="shared" si="38"/>
        <v>0</v>
      </c>
      <c r="AK74" s="64">
        <f t="shared" si="39"/>
        <v>3324081.9462451614</v>
      </c>
      <c r="AL74" s="64">
        <f t="shared" si="40"/>
        <v>0</v>
      </c>
      <c r="AM74" s="64">
        <f t="shared" si="41"/>
        <v>417850.06894813292</v>
      </c>
      <c r="AN74" s="64">
        <f t="shared" si="42"/>
        <v>27565486.064235404</v>
      </c>
      <c r="AO74" s="64">
        <f t="shared" si="43"/>
        <v>8379907.7635275628</v>
      </c>
      <c r="AP74" s="64">
        <f t="shared" si="44"/>
        <v>10054588.130412709</v>
      </c>
      <c r="AQ74" s="64">
        <f t="shared" si="45"/>
        <v>2168643.0339410766</v>
      </c>
      <c r="AR74" s="64">
        <f t="shared" si="46"/>
        <v>21195945.959187295</v>
      </c>
      <c r="AS74" s="64">
        <f t="shared" si="47"/>
        <v>15730706.129086051</v>
      </c>
      <c r="AT74" s="64">
        <f t="shared" si="48"/>
        <v>1868526.6074942013</v>
      </c>
      <c r="AU74" s="64">
        <f t="shared" si="49"/>
        <v>155131.59261309641</v>
      </c>
      <c r="AV74" s="64">
        <f t="shared" si="50"/>
        <v>573209.92650683445</v>
      </c>
      <c r="AW74" s="64">
        <f t="shared" si="51"/>
        <v>845315.81195558282</v>
      </c>
      <c r="AX74" s="64">
        <f t="shared" si="52"/>
        <v>426532.96245587757</v>
      </c>
      <c r="AY74" s="64">
        <f t="shared" si="53"/>
        <v>360841.37453439698</v>
      </c>
      <c r="AZ74" s="64">
        <f t="shared" si="54"/>
        <v>53225.005982015842</v>
      </c>
      <c r="BA74" s="64">
        <f t="shared" si="55"/>
        <v>190025.1772060529</v>
      </c>
      <c r="BB74" s="55">
        <f t="shared" si="56"/>
        <v>0</v>
      </c>
      <c r="BD74" s="94">
        <f>'DORC build-up'!P74</f>
        <v>224910943.65539807</v>
      </c>
      <c r="BE74" s="64">
        <f t="shared" si="57"/>
        <v>0</v>
      </c>
      <c r="BF74" s="64">
        <f t="shared" si="73"/>
        <v>0</v>
      </c>
      <c r="BG74" s="64">
        <f t="shared" si="74"/>
        <v>28121609.126608949</v>
      </c>
      <c r="BH74" s="64">
        <f t="shared" si="75"/>
        <v>0</v>
      </c>
      <c r="BI74" s="64">
        <f t="shared" si="76"/>
        <v>7010435.6559558082</v>
      </c>
      <c r="BJ74" s="64">
        <f t="shared" si="77"/>
        <v>0</v>
      </c>
      <c r="BK74" s="64">
        <f t="shared" si="78"/>
        <v>881239.11190170702</v>
      </c>
      <c r="BL74" s="64">
        <f t="shared" si="79"/>
        <v>58135169.199651353</v>
      </c>
      <c r="BM74" s="64">
        <f t="shared" si="80"/>
        <v>17673091.436694007</v>
      </c>
      <c r="BN74" s="64">
        <f t="shared" si="81"/>
        <v>21204965.543950122</v>
      </c>
      <c r="BO74" s="64">
        <f t="shared" si="82"/>
        <v>4573633.47114651</v>
      </c>
      <c r="BP74" s="64">
        <f t="shared" si="83"/>
        <v>44701910.998869173</v>
      </c>
      <c r="BQ74" s="64">
        <f t="shared" si="84"/>
        <v>33175807.613671266</v>
      </c>
      <c r="BR74" s="64">
        <f t="shared" si="85"/>
        <v>3940692.7281308924</v>
      </c>
      <c r="BS74" s="64">
        <f t="shared" si="86"/>
        <v>327170.04749191954</v>
      </c>
      <c r="BT74" s="64">
        <f t="shared" si="87"/>
        <v>1208890.566512811</v>
      </c>
      <c r="BU74" s="64">
        <f t="shared" si="63"/>
        <v>1782757.5265918516</v>
      </c>
      <c r="BV74" s="64">
        <f t="shared" si="64"/>
        <v>899551.19542669924</v>
      </c>
      <c r="BW74" s="64">
        <f t="shared" si="65"/>
        <v>761008.68723693932</v>
      </c>
      <c r="BX74" s="64">
        <f t="shared" si="66"/>
        <v>112250.6862823488</v>
      </c>
      <c r="BY74" s="64">
        <f t="shared" si="67"/>
        <v>400760.05927574181</v>
      </c>
      <c r="BZ74" s="55">
        <f t="shared" si="58"/>
        <v>0</v>
      </c>
      <c r="CC74" s="94">
        <f t="shared" si="59"/>
        <v>224910943.65539807</v>
      </c>
      <c r="CD74" s="64">
        <f t="shared" si="60"/>
        <v>0</v>
      </c>
      <c r="CE74" s="64">
        <f t="shared" si="88"/>
        <v>0</v>
      </c>
      <c r="CF74" s="64">
        <f t="shared" si="89"/>
        <v>0</v>
      </c>
      <c r="CG74" s="64">
        <f t="shared" si="90"/>
        <v>0</v>
      </c>
      <c r="CH74" s="64">
        <f t="shared" si="91"/>
        <v>4627717.1702865679</v>
      </c>
      <c r="CI74" s="64">
        <f t="shared" si="92"/>
        <v>0</v>
      </c>
      <c r="CJ74" s="64">
        <f t="shared" si="93"/>
        <v>766428.45638079755</v>
      </c>
      <c r="CK74" s="64">
        <f t="shared" si="94"/>
        <v>27352022.142312992</v>
      </c>
      <c r="CL74" s="64">
        <f t="shared" si="95"/>
        <v>13126795.125197485</v>
      </c>
      <c r="CM74" s="64">
        <f t="shared" si="96"/>
        <v>14719615.017752072</v>
      </c>
      <c r="CN74" s="64">
        <f t="shared" si="97"/>
        <v>1992360.6573997596</v>
      </c>
      <c r="CO74" s="64">
        <f t="shared" si="98"/>
        <v>29441789.534762092</v>
      </c>
      <c r="CP74" s="64">
        <f t="shared" si="99"/>
        <v>21850411.393646598</v>
      </c>
      <c r="CQ74" s="64">
        <f t="shared" si="100"/>
        <v>998308.82445982727</v>
      </c>
      <c r="CR74" s="64">
        <f t="shared" si="101"/>
        <v>215482.32424736576</v>
      </c>
      <c r="CS74" s="64">
        <f t="shared" si="102"/>
        <v>796205.37096791831</v>
      </c>
      <c r="CT74" s="64">
        <f t="shared" si="68"/>
        <v>1230102.6933483826</v>
      </c>
      <c r="CU74" s="64">
        <f t="shared" si="69"/>
        <v>372267.94878009905</v>
      </c>
      <c r="CV74" s="64">
        <f t="shared" si="70"/>
        <v>554129.16907344921</v>
      </c>
      <c r="CW74" s="64">
        <f t="shared" si="71"/>
        <v>71048.183336851813</v>
      </c>
      <c r="CX74" s="64">
        <f t="shared" si="72"/>
        <v>152044.64623391052</v>
      </c>
      <c r="CY74" s="119">
        <f>'DORC build-up'!S74</f>
        <v>118266728.65818617</v>
      </c>
      <c r="CZ74" s="55">
        <f t="shared" si="61"/>
        <v>0</v>
      </c>
      <c r="DB74" s="94">
        <f>'DORC build-up'!T74</f>
        <v>0</v>
      </c>
      <c r="DC74" s="64">
        <f t="shared" si="13"/>
        <v>0</v>
      </c>
      <c r="DD74" s="64">
        <f t="shared" si="14"/>
        <v>0</v>
      </c>
      <c r="DE74" s="64">
        <f t="shared" si="15"/>
        <v>0</v>
      </c>
      <c r="DF74" s="64">
        <f t="shared" si="16"/>
        <v>0</v>
      </c>
      <c r="DG74" s="64">
        <f t="shared" si="17"/>
        <v>0</v>
      </c>
      <c r="DH74" s="64">
        <f t="shared" si="18"/>
        <v>0</v>
      </c>
      <c r="DI74" s="64">
        <f t="shared" si="19"/>
        <v>0</v>
      </c>
      <c r="DJ74" s="64">
        <f t="shared" si="20"/>
        <v>0</v>
      </c>
      <c r="DK74" s="64">
        <f t="shared" si="21"/>
        <v>0</v>
      </c>
      <c r="DL74" s="64">
        <f t="shared" si="22"/>
        <v>0</v>
      </c>
      <c r="DM74" s="64">
        <f t="shared" si="23"/>
        <v>0</v>
      </c>
      <c r="DN74" s="64">
        <f t="shared" si="24"/>
        <v>0</v>
      </c>
      <c r="DO74" s="64">
        <f t="shared" si="25"/>
        <v>0</v>
      </c>
      <c r="DP74" s="64">
        <f t="shared" si="26"/>
        <v>0</v>
      </c>
      <c r="DQ74" s="64">
        <f t="shared" si="27"/>
        <v>0</v>
      </c>
      <c r="DR74" s="64">
        <f t="shared" si="28"/>
        <v>0</v>
      </c>
      <c r="DS74" s="64">
        <f t="shared" si="29"/>
        <v>0</v>
      </c>
      <c r="DT74" s="64">
        <f t="shared" si="30"/>
        <v>0</v>
      </c>
      <c r="DU74" s="64">
        <f t="shared" si="31"/>
        <v>0</v>
      </c>
      <c r="DV74" s="64">
        <f t="shared" si="32"/>
        <v>0</v>
      </c>
      <c r="DW74" s="64">
        <f t="shared" si="33"/>
        <v>0</v>
      </c>
      <c r="DX74" s="55">
        <f t="shared" si="62"/>
        <v>0</v>
      </c>
    </row>
    <row r="75" spans="1:128" ht="13.9" x14ac:dyDescent="0.4">
      <c r="A75" s="58">
        <f>'DORC build-up'!A75</f>
        <v>63</v>
      </c>
      <c r="B75" s="58" t="str">
        <f>'DORC build-up'!B75</f>
        <v>SWM</v>
      </c>
      <c r="C75" s="58">
        <f>'DORC build-up'!C75</f>
        <v>11</v>
      </c>
      <c r="D75" t="str">
        <f>IF('DORC build-up'!E75=0,"",'DORC build-up'!E75)</f>
        <v/>
      </c>
      <c r="E75" t="str">
        <f>IF('DORC build-up'!F75=0,"",'DORC build-up'!F75)</f>
        <v>Brunswick North to Brunswick Junction</v>
      </c>
      <c r="F75" s="94">
        <f>'DORC build-up'!J75</f>
        <v>8546543.0883226227</v>
      </c>
      <c r="G75" s="319">
        <f t="shared" si="9"/>
        <v>0.56945027912833213</v>
      </c>
      <c r="I75" s="70">
        <f>IF($F75=0,0,CRC!G75/$F75)</f>
        <v>0</v>
      </c>
      <c r="J75" s="70">
        <f>IF($F75=0,0,CRC!H75/$F75)</f>
        <v>0</v>
      </c>
      <c r="K75" s="70">
        <f>IF($F75=0,0,CRC!I75/$F75)</f>
        <v>6.3204091082517094E-2</v>
      </c>
      <c r="L75" s="70">
        <f>IF($F75=0,0,CRC!J75/$F75)</f>
        <v>0</v>
      </c>
      <c r="M75" s="70">
        <f>IF($F75=0,0,CRC!K75/$F75)</f>
        <v>0.26036025759237374</v>
      </c>
      <c r="N75" s="70">
        <f>IF($F75=0,0,CRC!L75/$F75)</f>
        <v>0</v>
      </c>
      <c r="O75" s="70">
        <f>IF($F75=0,0,CRC!M75/$F75)</f>
        <v>8.4752688018350847E-4</v>
      </c>
      <c r="P75" s="70">
        <f>IF($F75=0,0,CRC!N75/$F75)</f>
        <v>0.13066039402829088</v>
      </c>
      <c r="Q75" s="70">
        <f>IF($F75=0,0,CRC!O75/$F75)</f>
        <v>3.9720759784600428E-2</v>
      </c>
      <c r="R75" s="70">
        <f>IF($F75=0,0,CRC!P75/$F75)</f>
        <v>4.7612849376023531E-2</v>
      </c>
      <c r="S75" s="70">
        <f>IF($F75=0,0,CRC!Q75/$F75)</f>
        <v>5.0448028582351694E-2</v>
      </c>
      <c r="T75" s="70">
        <f>IF($F75=0,0,CRC!R75/$F75)</f>
        <v>0.10046877622168968</v>
      </c>
      <c r="U75" s="70">
        <f>IF($F75=0,0,CRC!S75/$F75)</f>
        <v>0.23657362142949373</v>
      </c>
      <c r="V75" s="70">
        <f>IF($F75=0,0,CRC!T75/$F75)</f>
        <v>2.8100716054629649E-2</v>
      </c>
      <c r="W75" s="70">
        <f>IF($F75=0,0,CRC!U75/$F75)</f>
        <v>9.6233240733939567E-3</v>
      </c>
      <c r="X75" s="70">
        <f>IF($F75=0,0,CRC!V75/$F75)</f>
        <v>2.7170148454404943E-3</v>
      </c>
      <c r="Y75" s="70">
        <f>IF($F75=0,0,CRC!W75/$F75)</f>
        <v>4.0067966445823918E-3</v>
      </c>
      <c r="Z75" s="70">
        <f>IF($F75=0,0,CRC!X75/$F75)</f>
        <v>1.4937455435277721E-2</v>
      </c>
      <c r="AA75" s="70">
        <f>IF($F75=0,0,CRC!Y75/$F75)</f>
        <v>1.7103879854868855E-3</v>
      </c>
      <c r="AB75" s="70">
        <f>IF($F75=0,0,CRC!Z75/$F75)</f>
        <v>0</v>
      </c>
      <c r="AC75" s="70">
        <f>IF($F75=0,0,CRC!AA75/$F75)</f>
        <v>9.0079999836647183E-3</v>
      </c>
      <c r="AD75" s="55">
        <f t="shared" si="34"/>
        <v>0</v>
      </c>
      <c r="AF75" s="94">
        <f>'DORC build-up'!V75</f>
        <v>4936396.466019637</v>
      </c>
      <c r="AG75" s="64">
        <f t="shared" si="35"/>
        <v>0</v>
      </c>
      <c r="AH75" s="64">
        <f t="shared" si="36"/>
        <v>0</v>
      </c>
      <c r="AI75" s="64">
        <f t="shared" si="37"/>
        <v>312000.45185772062</v>
      </c>
      <c r="AJ75" s="64">
        <f t="shared" si="38"/>
        <v>0</v>
      </c>
      <c r="AK75" s="64">
        <f t="shared" si="39"/>
        <v>1285241.4554709562</v>
      </c>
      <c r="AL75" s="64">
        <f t="shared" si="40"/>
        <v>0</v>
      </c>
      <c r="AM75" s="64">
        <f t="shared" si="41"/>
        <v>4183.7286961945192</v>
      </c>
      <c r="AN75" s="64">
        <f t="shared" si="42"/>
        <v>644991.50732998841</v>
      </c>
      <c r="AO75" s="64">
        <f t="shared" si="43"/>
        <v>196077.41822831647</v>
      </c>
      <c r="AP75" s="64">
        <f t="shared" si="44"/>
        <v>235035.90139692783</v>
      </c>
      <c r="AQ75" s="64">
        <f t="shared" si="45"/>
        <v>249031.47001157852</v>
      </c>
      <c r="AR75" s="64">
        <f t="shared" si="46"/>
        <v>495953.71188606665</v>
      </c>
      <c r="AS75" s="64">
        <f t="shared" si="47"/>
        <v>1167821.1887780202</v>
      </c>
      <c r="AT75" s="64">
        <f t="shared" si="48"/>
        <v>138716.27542469508</v>
      </c>
      <c r="AU75" s="64">
        <f t="shared" si="49"/>
        <v>47504.542947263624</v>
      </c>
      <c r="AV75" s="64">
        <f t="shared" si="50"/>
        <v>13412.262481155347</v>
      </c>
      <c r="AW75" s="64">
        <f t="shared" si="51"/>
        <v>19779.136796375857</v>
      </c>
      <c r="AX75" s="64">
        <f t="shared" si="52"/>
        <v>73737.202222030755</v>
      </c>
      <c r="AY75" s="64">
        <f t="shared" si="53"/>
        <v>8443.1532070799076</v>
      </c>
      <c r="AZ75" s="64">
        <f t="shared" si="54"/>
        <v>0</v>
      </c>
      <c r="BA75" s="64">
        <f t="shared" si="55"/>
        <v>44467.05928526746</v>
      </c>
      <c r="BB75" s="55">
        <f t="shared" si="56"/>
        <v>0</v>
      </c>
      <c r="BD75" s="94">
        <f>'DORC build-up'!P75</f>
        <v>11465334.261570703</v>
      </c>
      <c r="BE75" s="64">
        <f t="shared" si="57"/>
        <v>0</v>
      </c>
      <c r="BF75" s="64">
        <f t="shared" si="73"/>
        <v>0</v>
      </c>
      <c r="BG75" s="64">
        <f t="shared" si="74"/>
        <v>724656.03095981863</v>
      </c>
      <c r="BH75" s="64">
        <f t="shared" si="75"/>
        <v>0</v>
      </c>
      <c r="BI75" s="64">
        <f t="shared" si="76"/>
        <v>2985117.3817252163</v>
      </c>
      <c r="BJ75" s="64">
        <f t="shared" si="77"/>
        <v>0</v>
      </c>
      <c r="BK75" s="64">
        <f t="shared" si="78"/>
        <v>9717.1789769701081</v>
      </c>
      <c r="BL75" s="64">
        <f t="shared" si="79"/>
        <v>1498065.0922828915</v>
      </c>
      <c r="BM75" s="64">
        <f t="shared" si="80"/>
        <v>455411.78805399901</v>
      </c>
      <c r="BN75" s="64">
        <f t="shared" si="81"/>
        <v>545897.23324192781</v>
      </c>
      <c r="BO75" s="64">
        <f t="shared" si="82"/>
        <v>578403.51053393504</v>
      </c>
      <c r="BP75" s="64">
        <f t="shared" si="83"/>
        <v>1151908.1022326187</v>
      </c>
      <c r="BQ75" s="64">
        <f t="shared" si="84"/>
        <v>2712395.6471594316</v>
      </c>
      <c r="BR75" s="64">
        <f t="shared" si="85"/>
        <v>322184.10255581525</v>
      </c>
      <c r="BS75" s="64">
        <f t="shared" si="86"/>
        <v>110334.62720888187</v>
      </c>
      <c r="BT75" s="64">
        <f t="shared" si="87"/>
        <v>31151.483396625128</v>
      </c>
      <c r="BU75" s="64">
        <f t="shared" si="63"/>
        <v>45939.262848277031</v>
      </c>
      <c r="BV75" s="64">
        <f t="shared" si="64"/>
        <v>171262.91958277518</v>
      </c>
      <c r="BW75" s="64">
        <f t="shared" si="65"/>
        <v>19610.169970581683</v>
      </c>
      <c r="BX75" s="64">
        <f t="shared" si="66"/>
        <v>0</v>
      </c>
      <c r="BY75" s="64">
        <f t="shared" si="67"/>
        <v>103279.73084093943</v>
      </c>
      <c r="BZ75" s="55">
        <f t="shared" si="58"/>
        <v>0</v>
      </c>
      <c r="CC75" s="94">
        <f t="shared" si="59"/>
        <v>11465334.261570703</v>
      </c>
      <c r="CD75" s="64">
        <f t="shared" si="60"/>
        <v>0</v>
      </c>
      <c r="CE75" s="64">
        <f t="shared" si="88"/>
        <v>0</v>
      </c>
      <c r="CF75" s="64">
        <f t="shared" si="89"/>
        <v>0</v>
      </c>
      <c r="CG75" s="64">
        <f t="shared" si="90"/>
        <v>0</v>
      </c>
      <c r="CH75" s="64">
        <f t="shared" si="91"/>
        <v>1970530.7402678411</v>
      </c>
      <c r="CI75" s="64">
        <f t="shared" si="92"/>
        <v>0</v>
      </c>
      <c r="CJ75" s="64">
        <f t="shared" si="93"/>
        <v>8451.1937601401314</v>
      </c>
      <c r="CK75" s="64">
        <f t="shared" si="94"/>
        <v>704824.80981570005</v>
      </c>
      <c r="CL75" s="64">
        <f t="shared" si="95"/>
        <v>338259.8489233522</v>
      </c>
      <c r="CM75" s="64">
        <f t="shared" si="96"/>
        <v>378939.4090701422</v>
      </c>
      <c r="CN75" s="64">
        <f t="shared" si="97"/>
        <v>251963.4347089123</v>
      </c>
      <c r="CO75" s="64">
        <f t="shared" si="98"/>
        <v>758675.30384054291</v>
      </c>
      <c r="CP75" s="64">
        <f t="shared" si="99"/>
        <v>1786451.182829588</v>
      </c>
      <c r="CQ75" s="64">
        <f t="shared" si="100"/>
        <v>81619.972647473289</v>
      </c>
      <c r="CR75" s="64">
        <f t="shared" si="101"/>
        <v>72669.127562857684</v>
      </c>
      <c r="CS75" s="64">
        <f t="shared" si="102"/>
        <v>20517.141154933492</v>
      </c>
      <c r="CT75" s="64">
        <f t="shared" si="68"/>
        <v>31698.09136531128</v>
      </c>
      <c r="CU75" s="64">
        <f t="shared" si="69"/>
        <v>70875.005335219932</v>
      </c>
      <c r="CV75" s="64">
        <f t="shared" si="70"/>
        <v>14279.163133658471</v>
      </c>
      <c r="CW75" s="64">
        <f t="shared" si="71"/>
        <v>0</v>
      </c>
      <c r="CX75" s="64">
        <f t="shared" si="72"/>
        <v>39183.371135394606</v>
      </c>
      <c r="CY75" s="119">
        <f>'DORC build-up'!S75</f>
        <v>6528937.7955510663</v>
      </c>
      <c r="CZ75" s="55">
        <f t="shared" si="61"/>
        <v>0</v>
      </c>
      <c r="DB75" s="94">
        <f>'DORC build-up'!T75</f>
        <v>0</v>
      </c>
      <c r="DC75" s="64">
        <f t="shared" si="13"/>
        <v>0</v>
      </c>
      <c r="DD75" s="64">
        <f t="shared" si="14"/>
        <v>0</v>
      </c>
      <c r="DE75" s="64">
        <f t="shared" si="15"/>
        <v>0</v>
      </c>
      <c r="DF75" s="64">
        <f t="shared" si="16"/>
        <v>0</v>
      </c>
      <c r="DG75" s="64">
        <f t="shared" si="17"/>
        <v>0</v>
      </c>
      <c r="DH75" s="64">
        <f t="shared" si="18"/>
        <v>0</v>
      </c>
      <c r="DI75" s="64">
        <f t="shared" si="19"/>
        <v>0</v>
      </c>
      <c r="DJ75" s="64">
        <f t="shared" si="20"/>
        <v>0</v>
      </c>
      <c r="DK75" s="64">
        <f t="shared" si="21"/>
        <v>0</v>
      </c>
      <c r="DL75" s="64">
        <f t="shared" si="22"/>
        <v>0</v>
      </c>
      <c r="DM75" s="64">
        <f t="shared" si="23"/>
        <v>0</v>
      </c>
      <c r="DN75" s="64">
        <f t="shared" si="24"/>
        <v>0</v>
      </c>
      <c r="DO75" s="64">
        <f t="shared" si="25"/>
        <v>0</v>
      </c>
      <c r="DP75" s="64">
        <f t="shared" si="26"/>
        <v>0</v>
      </c>
      <c r="DQ75" s="64">
        <f t="shared" si="27"/>
        <v>0</v>
      </c>
      <c r="DR75" s="64">
        <f t="shared" si="28"/>
        <v>0</v>
      </c>
      <c r="DS75" s="64">
        <f t="shared" si="29"/>
        <v>0</v>
      </c>
      <c r="DT75" s="64">
        <f t="shared" si="30"/>
        <v>0</v>
      </c>
      <c r="DU75" s="64">
        <f t="shared" si="31"/>
        <v>0</v>
      </c>
      <c r="DV75" s="64">
        <f t="shared" si="32"/>
        <v>0</v>
      </c>
      <c r="DW75" s="64">
        <f t="shared" si="33"/>
        <v>0</v>
      </c>
      <c r="DX75" s="55">
        <f t="shared" si="62"/>
        <v>0</v>
      </c>
    </row>
    <row r="76" spans="1:128" ht="13.9" x14ac:dyDescent="0.4">
      <c r="A76" s="58">
        <f>'DORC build-up'!A76</f>
        <v>64</v>
      </c>
      <c r="B76" s="58" t="str">
        <f>'DORC build-up'!B76</f>
        <v>SWM</v>
      </c>
      <c r="C76" s="58">
        <f>'DORC build-up'!C76</f>
        <v>11</v>
      </c>
      <c r="D76" t="str">
        <f>IF('DORC build-up'!E76=0,"",'DORC build-up'!E76)</f>
        <v/>
      </c>
      <c r="E76" t="str">
        <f>IF('DORC build-up'!F76=0,"",'DORC build-up'!F76)</f>
        <v>Brunswick Junction</v>
      </c>
      <c r="F76" s="94">
        <f>'DORC build-up'!J76</f>
        <v>0</v>
      </c>
      <c r="G76" s="319">
        <f t="shared" si="9"/>
        <v>0</v>
      </c>
      <c r="I76" s="70">
        <f>IF($F76=0,0,CRC!G76/$F76)</f>
        <v>0</v>
      </c>
      <c r="J76" s="70">
        <f>IF($F76=0,0,CRC!H76/$F76)</f>
        <v>0</v>
      </c>
      <c r="K76" s="70">
        <f>IF($F76=0,0,CRC!I76/$F76)</f>
        <v>0</v>
      </c>
      <c r="L76" s="70">
        <f>IF($F76=0,0,CRC!J76/$F76)</f>
        <v>0</v>
      </c>
      <c r="M76" s="70">
        <f>IF($F76=0,0,CRC!K76/$F76)</f>
        <v>0</v>
      </c>
      <c r="N76" s="70">
        <f>IF($F76=0,0,CRC!L76/$F76)</f>
        <v>0</v>
      </c>
      <c r="O76" s="70">
        <f>IF($F76=0,0,CRC!M76/$F76)</f>
        <v>0</v>
      </c>
      <c r="P76" s="70">
        <f>IF($F76=0,0,CRC!N76/$F76)</f>
        <v>0</v>
      </c>
      <c r="Q76" s="70">
        <f>IF($F76=0,0,CRC!O76/$F76)</f>
        <v>0</v>
      </c>
      <c r="R76" s="70">
        <f>IF($F76=0,0,CRC!P76/$F76)</f>
        <v>0</v>
      </c>
      <c r="S76" s="70">
        <f>IF($F76=0,0,CRC!Q76/$F76)</f>
        <v>0</v>
      </c>
      <c r="T76" s="70">
        <f>IF($F76=0,0,CRC!R76/$F76)</f>
        <v>0</v>
      </c>
      <c r="U76" s="70">
        <f>IF($F76=0,0,CRC!S76/$F76)</f>
        <v>0</v>
      </c>
      <c r="V76" s="70">
        <f>IF($F76=0,0,CRC!T76/$F76)</f>
        <v>0</v>
      </c>
      <c r="W76" s="70">
        <f>IF($F76=0,0,CRC!U76/$F76)</f>
        <v>0</v>
      </c>
      <c r="X76" s="70">
        <f>IF($F76=0,0,CRC!V76/$F76)</f>
        <v>0</v>
      </c>
      <c r="Y76" s="70">
        <f>IF($F76=0,0,CRC!W76/$F76)</f>
        <v>0</v>
      </c>
      <c r="Z76" s="70">
        <f>IF($F76=0,0,CRC!X76/$F76)</f>
        <v>0</v>
      </c>
      <c r="AA76" s="70">
        <f>IF($F76=0,0,CRC!Y76/$F76)</f>
        <v>0</v>
      </c>
      <c r="AB76" s="70">
        <f>IF($F76=0,0,CRC!Z76/$F76)</f>
        <v>0</v>
      </c>
      <c r="AC76" s="70">
        <f>IF($F76=0,0,CRC!AA76/$F76)</f>
        <v>0</v>
      </c>
      <c r="AD76" s="55">
        <f t="shared" si="34"/>
        <v>0</v>
      </c>
      <c r="AF76" s="94">
        <f>'DORC build-up'!V76</f>
        <v>0</v>
      </c>
      <c r="AG76" s="64">
        <f t="shared" si="35"/>
        <v>0</v>
      </c>
      <c r="AH76" s="64">
        <f t="shared" si="36"/>
        <v>0</v>
      </c>
      <c r="AI76" s="64">
        <f t="shared" si="37"/>
        <v>0</v>
      </c>
      <c r="AJ76" s="64">
        <f t="shared" si="38"/>
        <v>0</v>
      </c>
      <c r="AK76" s="64">
        <f t="shared" si="39"/>
        <v>0</v>
      </c>
      <c r="AL76" s="64">
        <f t="shared" si="40"/>
        <v>0</v>
      </c>
      <c r="AM76" s="64">
        <f t="shared" si="41"/>
        <v>0</v>
      </c>
      <c r="AN76" s="64">
        <f t="shared" si="42"/>
        <v>0</v>
      </c>
      <c r="AO76" s="64">
        <f t="shared" si="43"/>
        <v>0</v>
      </c>
      <c r="AP76" s="64">
        <f t="shared" si="44"/>
        <v>0</v>
      </c>
      <c r="AQ76" s="64">
        <f t="shared" si="45"/>
        <v>0</v>
      </c>
      <c r="AR76" s="64">
        <f t="shared" si="46"/>
        <v>0</v>
      </c>
      <c r="AS76" s="64">
        <f t="shared" si="47"/>
        <v>0</v>
      </c>
      <c r="AT76" s="64">
        <f t="shared" si="48"/>
        <v>0</v>
      </c>
      <c r="AU76" s="64">
        <f t="shared" si="49"/>
        <v>0</v>
      </c>
      <c r="AV76" s="64">
        <f t="shared" si="50"/>
        <v>0</v>
      </c>
      <c r="AW76" s="64">
        <f t="shared" si="51"/>
        <v>0</v>
      </c>
      <c r="AX76" s="64">
        <f t="shared" si="52"/>
        <v>0</v>
      </c>
      <c r="AY76" s="64">
        <f t="shared" si="53"/>
        <v>0</v>
      </c>
      <c r="AZ76" s="64">
        <f t="shared" si="54"/>
        <v>0</v>
      </c>
      <c r="BA76" s="64">
        <f t="shared" si="55"/>
        <v>0</v>
      </c>
      <c r="BB76" s="55">
        <f t="shared" si="56"/>
        <v>0</v>
      </c>
      <c r="BD76" s="94">
        <f>'DORC build-up'!P76</f>
        <v>0</v>
      </c>
      <c r="BE76" s="64">
        <f t="shared" si="57"/>
        <v>0</v>
      </c>
      <c r="BF76" s="64">
        <f t="shared" si="73"/>
        <v>0</v>
      </c>
      <c r="BG76" s="64">
        <f t="shared" si="74"/>
        <v>0</v>
      </c>
      <c r="BH76" s="64">
        <f t="shared" si="75"/>
        <v>0</v>
      </c>
      <c r="BI76" s="64">
        <f t="shared" si="76"/>
        <v>0</v>
      </c>
      <c r="BJ76" s="64">
        <f t="shared" si="77"/>
        <v>0</v>
      </c>
      <c r="BK76" s="64">
        <f t="shared" si="78"/>
        <v>0</v>
      </c>
      <c r="BL76" s="64">
        <f t="shared" si="79"/>
        <v>0</v>
      </c>
      <c r="BM76" s="64">
        <f t="shared" si="80"/>
        <v>0</v>
      </c>
      <c r="BN76" s="64">
        <f t="shared" si="81"/>
        <v>0</v>
      </c>
      <c r="BO76" s="64">
        <f t="shared" si="82"/>
        <v>0</v>
      </c>
      <c r="BP76" s="64">
        <f t="shared" si="83"/>
        <v>0</v>
      </c>
      <c r="BQ76" s="64">
        <f t="shared" si="84"/>
        <v>0</v>
      </c>
      <c r="BR76" s="64">
        <f t="shared" si="85"/>
        <v>0</v>
      </c>
      <c r="BS76" s="64">
        <f t="shared" si="86"/>
        <v>0</v>
      </c>
      <c r="BT76" s="64">
        <f t="shared" si="87"/>
        <v>0</v>
      </c>
      <c r="BU76" s="64">
        <f t="shared" si="63"/>
        <v>0</v>
      </c>
      <c r="BV76" s="64">
        <f t="shared" si="64"/>
        <v>0</v>
      </c>
      <c r="BW76" s="64">
        <f t="shared" si="65"/>
        <v>0</v>
      </c>
      <c r="BX76" s="64">
        <f t="shared" si="66"/>
        <v>0</v>
      </c>
      <c r="BY76" s="64">
        <f t="shared" si="67"/>
        <v>0</v>
      </c>
      <c r="BZ76" s="55">
        <f t="shared" si="58"/>
        <v>0</v>
      </c>
      <c r="CC76" s="94">
        <f t="shared" si="59"/>
        <v>0</v>
      </c>
      <c r="CD76" s="64">
        <f t="shared" si="60"/>
        <v>0</v>
      </c>
      <c r="CE76" s="64">
        <f t="shared" si="88"/>
        <v>0</v>
      </c>
      <c r="CF76" s="64">
        <f t="shared" si="89"/>
        <v>0</v>
      </c>
      <c r="CG76" s="64">
        <f t="shared" si="90"/>
        <v>0</v>
      </c>
      <c r="CH76" s="64">
        <f t="shared" si="91"/>
        <v>0</v>
      </c>
      <c r="CI76" s="64">
        <f t="shared" si="92"/>
        <v>0</v>
      </c>
      <c r="CJ76" s="64">
        <f t="shared" si="93"/>
        <v>0</v>
      </c>
      <c r="CK76" s="64">
        <f t="shared" si="94"/>
        <v>0</v>
      </c>
      <c r="CL76" s="64">
        <f t="shared" si="95"/>
        <v>0</v>
      </c>
      <c r="CM76" s="64">
        <f t="shared" si="96"/>
        <v>0</v>
      </c>
      <c r="CN76" s="64">
        <f t="shared" si="97"/>
        <v>0</v>
      </c>
      <c r="CO76" s="64">
        <f t="shared" si="98"/>
        <v>0</v>
      </c>
      <c r="CP76" s="64">
        <f t="shared" si="99"/>
        <v>0</v>
      </c>
      <c r="CQ76" s="64">
        <f t="shared" si="100"/>
        <v>0</v>
      </c>
      <c r="CR76" s="64">
        <f t="shared" si="101"/>
        <v>0</v>
      </c>
      <c r="CS76" s="64">
        <f t="shared" si="102"/>
        <v>0</v>
      </c>
      <c r="CT76" s="64">
        <f t="shared" si="68"/>
        <v>0</v>
      </c>
      <c r="CU76" s="64">
        <f t="shared" si="69"/>
        <v>0</v>
      </c>
      <c r="CV76" s="64">
        <f t="shared" si="70"/>
        <v>0</v>
      </c>
      <c r="CW76" s="64">
        <f t="shared" si="71"/>
        <v>0</v>
      </c>
      <c r="CX76" s="64">
        <f t="shared" si="72"/>
        <v>0</v>
      </c>
      <c r="CY76" s="119">
        <f>'DORC build-up'!S76</f>
        <v>0</v>
      </c>
      <c r="CZ76" s="55">
        <f t="shared" si="61"/>
        <v>0</v>
      </c>
      <c r="DB76" s="94">
        <f>'DORC build-up'!T76</f>
        <v>0</v>
      </c>
      <c r="DC76" s="64">
        <f t="shared" si="13"/>
        <v>0</v>
      </c>
      <c r="DD76" s="64">
        <f t="shared" si="14"/>
        <v>0</v>
      </c>
      <c r="DE76" s="64">
        <f t="shared" si="15"/>
        <v>0</v>
      </c>
      <c r="DF76" s="64">
        <f t="shared" si="16"/>
        <v>0</v>
      </c>
      <c r="DG76" s="64">
        <f t="shared" si="17"/>
        <v>0</v>
      </c>
      <c r="DH76" s="64">
        <f t="shared" si="18"/>
        <v>0</v>
      </c>
      <c r="DI76" s="64">
        <f t="shared" si="19"/>
        <v>0</v>
      </c>
      <c r="DJ76" s="64">
        <f t="shared" si="20"/>
        <v>0</v>
      </c>
      <c r="DK76" s="64">
        <f t="shared" si="21"/>
        <v>0</v>
      </c>
      <c r="DL76" s="64">
        <f t="shared" si="22"/>
        <v>0</v>
      </c>
      <c r="DM76" s="64">
        <f t="shared" si="23"/>
        <v>0</v>
      </c>
      <c r="DN76" s="64">
        <f t="shared" si="24"/>
        <v>0</v>
      </c>
      <c r="DO76" s="64">
        <f t="shared" si="25"/>
        <v>0</v>
      </c>
      <c r="DP76" s="64">
        <f t="shared" si="26"/>
        <v>0</v>
      </c>
      <c r="DQ76" s="64">
        <f t="shared" si="27"/>
        <v>0</v>
      </c>
      <c r="DR76" s="64">
        <f t="shared" si="28"/>
        <v>0</v>
      </c>
      <c r="DS76" s="64">
        <f t="shared" si="29"/>
        <v>0</v>
      </c>
      <c r="DT76" s="64">
        <f t="shared" si="30"/>
        <v>0</v>
      </c>
      <c r="DU76" s="64">
        <f t="shared" si="31"/>
        <v>0</v>
      </c>
      <c r="DV76" s="64">
        <f t="shared" si="32"/>
        <v>0</v>
      </c>
      <c r="DW76" s="64">
        <f t="shared" si="33"/>
        <v>0</v>
      </c>
      <c r="DX76" s="55">
        <f t="shared" si="62"/>
        <v>0</v>
      </c>
    </row>
    <row r="77" spans="1:128" ht="13.9" x14ac:dyDescent="0.4">
      <c r="A77" s="58">
        <f>'DORC build-up'!A77</f>
        <v>65</v>
      </c>
      <c r="B77" s="58" t="str">
        <f>'DORC build-up'!B77</f>
        <v>SWM</v>
      </c>
      <c r="C77" s="58">
        <f>'DORC build-up'!C77</f>
        <v>11</v>
      </c>
      <c r="D77" t="str">
        <f>IF('DORC build-up'!E77=0,"",'DORC build-up'!E77)</f>
        <v/>
      </c>
      <c r="E77" t="str">
        <f>IF('DORC build-up'!F77=0,"",'DORC build-up'!F77)</f>
        <v>Brunswick Junction to Picton Junction</v>
      </c>
      <c r="F77" s="94">
        <f>'DORC build-up'!J77</f>
        <v>131682719.60380682</v>
      </c>
      <c r="G77" s="319">
        <f t="shared" ref="G77:G140" si="103">SUMPRODUCT(I77:AC77,$I$9:$AC$9)</f>
        <v>0.53320202781040771</v>
      </c>
      <c r="I77" s="70">
        <f>IF($F77=0,0,CRC!G77/$F77)</f>
        <v>0</v>
      </c>
      <c r="J77" s="70">
        <f>IF($F77=0,0,CRC!H77/$F77)</f>
        <v>0</v>
      </c>
      <c r="K77" s="70">
        <f>IF($F77=0,0,CRC!I77/$F77)</f>
        <v>9.5128474067026417E-2</v>
      </c>
      <c r="L77" s="70">
        <f>IF($F77=0,0,CRC!J77/$F77)</f>
        <v>0</v>
      </c>
      <c r="M77" s="70">
        <f>IF($F77=0,0,CRC!K77/$F77)</f>
        <v>8.7937006412762753E-2</v>
      </c>
      <c r="N77" s="70">
        <f>IF($F77=0,0,CRC!L77/$F77)</f>
        <v>0</v>
      </c>
      <c r="O77" s="70">
        <f>IF($F77=0,0,CRC!M77/$F77)</f>
        <v>1.8898728713081876E-3</v>
      </c>
      <c r="P77" s="70">
        <f>IF($F77=0,0,CRC!N77/$F77)</f>
        <v>0.19665695197926608</v>
      </c>
      <c r="Q77" s="70">
        <f>IF($F77=0,0,CRC!O77/$F77)</f>
        <v>5.9783713401696893E-2</v>
      </c>
      <c r="R77" s="70">
        <f>IF($F77=0,0,CRC!P77/$F77)</f>
        <v>7.1182531509844521E-2</v>
      </c>
      <c r="S77" s="70">
        <f>IF($F77=0,0,CRC!Q77/$F77)</f>
        <v>0.10804877278361343</v>
      </c>
      <c r="T77" s="70">
        <f>IF($F77=0,0,CRC!R77/$F77)</f>
        <v>0.15121554965283843</v>
      </c>
      <c r="U77" s="70">
        <f>IF($F77=0,0,CRC!S77/$F77)</f>
        <v>0.18629617359964834</v>
      </c>
      <c r="V77" s="70">
        <f>IF($F77=0,0,CRC!T77/$F77)</f>
        <v>2.2128654263120877E-2</v>
      </c>
      <c r="W77" s="70">
        <f>IF($F77=0,0,CRC!U77/$F77)</f>
        <v>1.8737345513581611E-3</v>
      </c>
      <c r="X77" s="70">
        <f>IF($F77=0,0,CRC!V77/$F77)</f>
        <v>4.0893788967990728E-3</v>
      </c>
      <c r="Y77" s="70">
        <f>IF($F77=0,0,CRC!W77/$F77)</f>
        <v>6.0306294128709874E-3</v>
      </c>
      <c r="Z77" s="70">
        <f>IF($F77=0,0,CRC!X77/$F77)</f>
        <v>3.0498747667183634E-3</v>
      </c>
      <c r="AA77" s="70">
        <f>IF($F77=0,0,CRC!Y77/$F77)</f>
        <v>2.5743048643721276E-3</v>
      </c>
      <c r="AB77" s="70">
        <f>IF($F77=0,0,CRC!Z77/$F77)</f>
        <v>6.8106088270223817E-4</v>
      </c>
      <c r="AC77" s="70">
        <f>IF($F77=0,0,CRC!AA77/$F77)</f>
        <v>1.43331608405317E-3</v>
      </c>
      <c r="AD77" s="55">
        <f t="shared" si="34"/>
        <v>0</v>
      </c>
      <c r="AF77" s="94">
        <f>'DORC build-up'!V77</f>
        <v>38294693.685456097</v>
      </c>
      <c r="AG77" s="64">
        <f t="shared" si="35"/>
        <v>0</v>
      </c>
      <c r="AH77" s="64">
        <f t="shared" si="36"/>
        <v>0</v>
      </c>
      <c r="AI77" s="64">
        <f t="shared" si="37"/>
        <v>3642915.7751616305</v>
      </c>
      <c r="AJ77" s="64">
        <f t="shared" si="38"/>
        <v>0</v>
      </c>
      <c r="AK77" s="64">
        <f t="shared" si="39"/>
        <v>3367520.7241927381</v>
      </c>
      <c r="AL77" s="64">
        <f t="shared" si="40"/>
        <v>0</v>
      </c>
      <c r="AM77" s="64">
        <f t="shared" si="41"/>
        <v>72372.102711200438</v>
      </c>
      <c r="AN77" s="64">
        <f t="shared" si="42"/>
        <v>7530917.7371614436</v>
      </c>
      <c r="AO77" s="64">
        <f t="shared" si="43"/>
        <v>2289398.9920970793</v>
      </c>
      <c r="AP77" s="64">
        <f t="shared" si="44"/>
        <v>2725913.2399248225</v>
      </c>
      <c r="AQ77" s="64">
        <f t="shared" si="45"/>
        <v>4137694.6568379216</v>
      </c>
      <c r="AR77" s="64">
        <f t="shared" si="46"/>
        <v>5790753.1544333249</v>
      </c>
      <c r="AS77" s="64">
        <f t="shared" si="47"/>
        <v>7134154.9027710864</v>
      </c>
      <c r="AT77" s="64">
        <f t="shared" si="48"/>
        <v>847410.03667757614</v>
      </c>
      <c r="AU77" s="64">
        <f t="shared" si="49"/>
        <v>71754.090692116282</v>
      </c>
      <c r="AV77" s="64">
        <f t="shared" si="50"/>
        <v>156601.51221668886</v>
      </c>
      <c r="AW77" s="64">
        <f t="shared" si="51"/>
        <v>230941.10609639643</v>
      </c>
      <c r="AX77" s="64">
        <f t="shared" si="52"/>
        <v>116794.0199704816</v>
      </c>
      <c r="AY77" s="64">
        <f t="shared" si="53"/>
        <v>98582.216234110223</v>
      </c>
      <c r="AZ77" s="64">
        <f t="shared" si="54"/>
        <v>26081.017884228557</v>
      </c>
      <c r="BA77" s="64">
        <f t="shared" si="55"/>
        <v>54888.400393253592</v>
      </c>
      <c r="BB77" s="55">
        <f t="shared" si="56"/>
        <v>0</v>
      </c>
      <c r="BD77" s="94">
        <f>'DORC build-up'!P77</f>
        <v>175744069.43702447</v>
      </c>
      <c r="BE77" s="64">
        <f t="shared" si="57"/>
        <v>0</v>
      </c>
      <c r="BF77" s="64">
        <f t="shared" si="73"/>
        <v>0</v>
      </c>
      <c r="BG77" s="64">
        <f t="shared" si="74"/>
        <v>16718265.151873672</v>
      </c>
      <c r="BH77" s="64">
        <f t="shared" si="75"/>
        <v>0</v>
      </c>
      <c r="BI77" s="64">
        <f t="shared" si="76"/>
        <v>15454407.361088643</v>
      </c>
      <c r="BJ77" s="64">
        <f t="shared" si="77"/>
        <v>0</v>
      </c>
      <c r="BK77" s="64">
        <f t="shared" si="78"/>
        <v>332133.94912233495</v>
      </c>
      <c r="BL77" s="64">
        <f t="shared" si="79"/>
        <v>34561293.023917727</v>
      </c>
      <c r="BM77" s="64">
        <f t="shared" si="80"/>
        <v>10506633.079270989</v>
      </c>
      <c r="BN77" s="64">
        <f t="shared" si="81"/>
        <v>12509907.760369299</v>
      </c>
      <c r="BO77" s="64">
        <f t="shared" si="82"/>
        <v>18988931.026668638</v>
      </c>
      <c r="BP77" s="64">
        <f t="shared" si="83"/>
        <v>26575236.058146257</v>
      </c>
      <c r="BQ77" s="64">
        <f t="shared" si="84"/>
        <v>32740447.668948565</v>
      </c>
      <c r="BR77" s="64">
        <f t="shared" si="85"/>
        <v>3888979.7513658232</v>
      </c>
      <c r="BS77" s="64">
        <f t="shared" si="86"/>
        <v>329297.73510044056</v>
      </c>
      <c r="BT77" s="64">
        <f t="shared" si="87"/>
        <v>718684.08879335877</v>
      </c>
      <c r="BU77" s="64">
        <f t="shared" si="63"/>
        <v>1059847.354284561</v>
      </c>
      <c r="BV77" s="64">
        <f t="shared" si="64"/>
        <v>535997.40277638088</v>
      </c>
      <c r="BW77" s="64">
        <f t="shared" si="65"/>
        <v>452418.81283628504</v>
      </c>
      <c r="BX77" s="64">
        <f t="shared" si="66"/>
        <v>119692.41106046333</v>
      </c>
      <c r="BY77" s="64">
        <f t="shared" si="67"/>
        <v>251896.80140104433</v>
      </c>
      <c r="BZ77" s="55">
        <f t="shared" si="58"/>
        <v>0</v>
      </c>
      <c r="CC77" s="94">
        <f t="shared" si="59"/>
        <v>175744069.43702447</v>
      </c>
      <c r="CD77" s="64">
        <f t="shared" si="60"/>
        <v>0</v>
      </c>
      <c r="CE77" s="64">
        <f t="shared" si="88"/>
        <v>0</v>
      </c>
      <c r="CF77" s="64">
        <f t="shared" si="89"/>
        <v>0</v>
      </c>
      <c r="CG77" s="64">
        <f t="shared" si="90"/>
        <v>0</v>
      </c>
      <c r="CH77" s="64">
        <f t="shared" si="91"/>
        <v>10201737.782266563</v>
      </c>
      <c r="CI77" s="64">
        <f t="shared" si="92"/>
        <v>0</v>
      </c>
      <c r="CJ77" s="64">
        <f t="shared" si="93"/>
        <v>288862.47387290577</v>
      </c>
      <c r="CK77" s="64">
        <f t="shared" si="94"/>
        <v>16260746.551036691</v>
      </c>
      <c r="CL77" s="64">
        <f t="shared" si="95"/>
        <v>7803865.0103319203</v>
      </c>
      <c r="CM77" s="64">
        <f t="shared" si="96"/>
        <v>8683863.4921885747</v>
      </c>
      <c r="CN77" s="64">
        <f t="shared" si="97"/>
        <v>8271935.069193108</v>
      </c>
      <c r="CO77" s="64">
        <f t="shared" si="98"/>
        <v>17503110.926965866</v>
      </c>
      <c r="CP77" s="64">
        <f t="shared" si="99"/>
        <v>21563672.514301695</v>
      </c>
      <c r="CQ77" s="64">
        <f t="shared" si="100"/>
        <v>985208.20367934299</v>
      </c>
      <c r="CR77" s="64">
        <f t="shared" si="101"/>
        <v>216883.67218453521</v>
      </c>
      <c r="CS77" s="64">
        <f t="shared" si="102"/>
        <v>473343.20192198514</v>
      </c>
      <c r="CT77" s="64">
        <f t="shared" si="68"/>
        <v>731294.67445635004</v>
      </c>
      <c r="CU77" s="64">
        <f t="shared" si="69"/>
        <v>221815.78402369336</v>
      </c>
      <c r="CV77" s="64">
        <f t="shared" si="70"/>
        <v>329429.17082904762</v>
      </c>
      <c r="CW77" s="64">
        <f t="shared" si="71"/>
        <v>75758.364128512723</v>
      </c>
      <c r="CX77" s="64">
        <f t="shared" si="72"/>
        <v>95567.308093752668</v>
      </c>
      <c r="CY77" s="119">
        <f>'DORC build-up'!S77</f>
        <v>93707094.199474543</v>
      </c>
      <c r="CZ77" s="55">
        <f t="shared" si="61"/>
        <v>0</v>
      </c>
      <c r="DB77" s="94">
        <f>'DORC build-up'!T77</f>
        <v>43742281.552093826</v>
      </c>
      <c r="DC77" s="64">
        <f t="shared" ref="DC77:DC140" si="104">IF($CC77=0,0,$DB77*(CD77/$CY77))</f>
        <v>0</v>
      </c>
      <c r="DD77" s="64">
        <f t="shared" ref="DD77:DD140" si="105">IF($CC77=0,0,$DB77*(CE77/$CY77))</f>
        <v>0</v>
      </c>
      <c r="DE77" s="64">
        <f t="shared" ref="DE77:DE140" si="106">IF($CC77=0,0,$DB77*(CF77/$CY77))</f>
        <v>0</v>
      </c>
      <c r="DF77" s="64">
        <f t="shared" ref="DF77:DF140" si="107">IF($CC77=0,0,$DB77*(CG77/$CY77))</f>
        <v>0</v>
      </c>
      <c r="DG77" s="64">
        <f t="shared" ref="DG77:DG140" si="108">IF($CC77=0,0,$DB77*(CH77/$CY77))</f>
        <v>4762150.5095719798</v>
      </c>
      <c r="DH77" s="64">
        <f t="shared" ref="DH77:DH140" si="109">IF($CC77=0,0,$DB77*(CI77/$CY77))</f>
        <v>0</v>
      </c>
      <c r="DI77" s="64">
        <f t="shared" ref="DI77:DI140" si="110">IF($CC77=0,0,$DB77*(CJ77/$CY77))</f>
        <v>134840.41704554152</v>
      </c>
      <c r="DJ77" s="64">
        <f t="shared" ref="DJ77:DJ140" si="111">IF($CC77=0,0,$DB77*(CK77/$CY77))</f>
        <v>7590483.5163128339</v>
      </c>
      <c r="DK77" s="64">
        <f t="shared" ref="DK77:DK140" si="112">IF($CC77=0,0,$DB77*(CL77/$CY77))</f>
        <v>3642828.3620642526</v>
      </c>
      <c r="DL77" s="64">
        <f t="shared" ref="DL77:DL140" si="113">IF($CC77=0,0,$DB77*(CM77/$CY77))</f>
        <v>4053609.8689248585</v>
      </c>
      <c r="DM77" s="64">
        <f t="shared" ref="DM77:DM140" si="114">IF($CC77=0,0,$DB77*(CN77/$CY77))</f>
        <v>3861322.5163833178</v>
      </c>
      <c r="DN77" s="64">
        <f t="shared" ref="DN77:DN140" si="115">IF($CC77=0,0,$DB77*(CO77/$CY77))</f>
        <v>8170416.6877171621</v>
      </c>
      <c r="DO77" s="64">
        <f t="shared" ref="DO77:DO140" si="116">IF($CC77=0,0,$DB77*(CP77/$CY77))</f>
        <v>10065878.602636479</v>
      </c>
      <c r="DP77" s="64">
        <f t="shared" ref="DP77:DP140" si="117">IF($CC77=0,0,$DB77*(CQ77/$CY77))</f>
        <v>459893.19166206813</v>
      </c>
      <c r="DQ77" s="64">
        <f t="shared" ref="DQ77:DQ140" si="118">IF($CC77=0,0,$DB77*(CR77/$CY77))</f>
        <v>101240.85837677332</v>
      </c>
      <c r="DR77" s="64">
        <f t="shared" ref="DR77:DR140" si="119">IF($CC77=0,0,$DB77*(CS77/$CY77))</f>
        <v>220955.64680691142</v>
      </c>
      <c r="DS77" s="64">
        <f t="shared" ref="DS77:DS140" si="120">IF($CC77=0,0,$DB77*(CT77/$CY77))</f>
        <v>341366.8711092723</v>
      </c>
      <c r="DT77" s="64">
        <f t="shared" ref="DT77:DT140" si="121">IF($CC77=0,0,$DB77*(CU77/$CY77))</f>
        <v>103543.15818190463</v>
      </c>
      <c r="DU77" s="64">
        <f t="shared" ref="DU77:DU140" si="122">IF($CC77=0,0,$DB77*(CV77/$CY77))</f>
        <v>153776.86892309823</v>
      </c>
      <c r="DV77" s="64">
        <f t="shared" ref="DV77:DV140" si="123">IF($CC77=0,0,$DB77*(CW77/$CY77))</f>
        <v>35363.850751590493</v>
      </c>
      <c r="DW77" s="64">
        <f t="shared" ref="DW77:DW140" si="124">IF($CC77=0,0,$DB77*(CX77/$CY77))</f>
        <v>44610.625625781766</v>
      </c>
      <c r="DX77" s="55">
        <f t="shared" si="62"/>
        <v>0</v>
      </c>
    </row>
    <row r="78" spans="1:128" ht="13.9" x14ac:dyDescent="0.4">
      <c r="A78" s="58">
        <f>'DORC build-up'!A78</f>
        <v>66</v>
      </c>
      <c r="B78" s="58" t="str">
        <f>'DORC build-up'!B78</f>
        <v>Sidings &amp; Other</v>
      </c>
      <c r="C78" s="58">
        <f>'DORC build-up'!C78</f>
        <v>12</v>
      </c>
      <c r="D78" t="str">
        <f>IF('DORC build-up'!E78=0,"",'DORC build-up'!E78)</f>
        <v>NG track between Cockburn North and Robb Jetty</v>
      </c>
      <c r="E78" t="str">
        <f>IF('DORC build-up'!F78=0,"",'DORC build-up'!F78)</f>
        <v>Cockburn North to Robb Jetty (NG)</v>
      </c>
      <c r="F78" s="94">
        <f>'DORC build-up'!J78</f>
        <v>15362982.109610585</v>
      </c>
      <c r="G78" s="319">
        <f t="shared" si="103"/>
        <v>0.52527862665142822</v>
      </c>
      <c r="I78" s="70">
        <f>IF($F78=0,0,CRC!G78/$F78)</f>
        <v>0</v>
      </c>
      <c r="J78" s="70">
        <f>IF($F78=0,0,CRC!H78/$F78)</f>
        <v>0</v>
      </c>
      <c r="K78" s="70">
        <f>IF($F78=0,0,CRC!I78/$F78)</f>
        <v>3.0232705095024879E-2</v>
      </c>
      <c r="L78" s="70">
        <f>IF($F78=0,0,CRC!J78/$F78)</f>
        <v>0</v>
      </c>
      <c r="M78" s="70">
        <f>IF($F78=0,0,CRC!K78/$F78)</f>
        <v>0</v>
      </c>
      <c r="N78" s="70">
        <f>IF($F78=0,0,CRC!L78/$F78)</f>
        <v>0</v>
      </c>
      <c r="O78" s="70">
        <f>IF($F78=0,0,CRC!M78/$F78)</f>
        <v>0</v>
      </c>
      <c r="P78" s="70">
        <f>IF($F78=0,0,CRC!N78/$F78)</f>
        <v>0.33741858364983124</v>
      </c>
      <c r="Q78" s="70">
        <f>IF($F78=0,0,CRC!O78/$F78)</f>
        <v>0.1025752494295487</v>
      </c>
      <c r="R78" s="70">
        <f>IF($F78=0,0,CRC!P78/$F78)</f>
        <v>0.12035512148180638</v>
      </c>
      <c r="S78" s="70">
        <f>IF($F78=0,0,CRC!Q78/$F78)</f>
        <v>0.2104846475722392</v>
      </c>
      <c r="T78" s="70">
        <f>IF($F78=0,0,CRC!R78/$F78)</f>
        <v>0</v>
      </c>
      <c r="U78" s="70">
        <f>IF($F78=0,0,CRC!S78/$F78)</f>
        <v>0.10342729578362483</v>
      </c>
      <c r="V78" s="70">
        <f>IF($F78=0,0,CRC!T78/$F78)</f>
        <v>1.2285313356375312E-2</v>
      </c>
      <c r="W78" s="70">
        <f>IF($F78=0,0,CRC!U78/$F78)</f>
        <v>8.9225465537170791E-3</v>
      </c>
      <c r="X78" s="70">
        <f>IF($F78=0,0,CRC!V78/$F78)</f>
        <v>8.4197324619020696E-3</v>
      </c>
      <c r="Y78" s="70">
        <f>IF($F78=0,0,CRC!W78/$F78)</f>
        <v>1.2416625486328986E-2</v>
      </c>
      <c r="Z78" s="70">
        <f>IF($F78=0,0,CRC!X78/$F78)</f>
        <v>3.8037281245640417E-2</v>
      </c>
      <c r="AA78" s="70">
        <f>IF($F78=0,0,CRC!Y78/$F78)</f>
        <v>5.3003056895393813E-3</v>
      </c>
      <c r="AB78" s="70">
        <f>IF($F78=0,0,CRC!Z78/$F78)</f>
        <v>1.7276579872729392E-3</v>
      </c>
      <c r="AC78" s="70">
        <f>IF($F78=0,0,CRC!AA78/$F78)</f>
        <v>8.3969342071485292E-3</v>
      </c>
      <c r="AD78" s="55">
        <f t="shared" ref="AD78:AD141" si="125">IF(F78=0,0,ROUND(1-SUM(I78:AC78),0))</f>
        <v>0</v>
      </c>
      <c r="AF78" s="94">
        <f>'DORC build-up'!V78</f>
        <v>4500566.9504545685</v>
      </c>
      <c r="AG78" s="64">
        <f t="shared" ref="AG78:AG141" si="126">$AF78*I78</f>
        <v>0</v>
      </c>
      <c r="AH78" s="64">
        <f t="shared" ref="AH78:AH141" si="127">$AF78*J78</f>
        <v>0</v>
      </c>
      <c r="AI78" s="64">
        <f t="shared" ref="AI78:AI141" si="128">$AF78*K78</f>
        <v>136064.31337350843</v>
      </c>
      <c r="AJ78" s="64">
        <f t="shared" ref="AJ78:AJ141" si="129">$AF78*L78</f>
        <v>0</v>
      </c>
      <c r="AK78" s="64">
        <f t="shared" ref="AK78:AK141" si="130">$AF78*M78</f>
        <v>0</v>
      </c>
      <c r="AL78" s="64">
        <f t="shared" ref="AL78:AL141" si="131">$AF78*N78</f>
        <v>0</v>
      </c>
      <c r="AM78" s="64">
        <f t="shared" ref="AM78:AM141" si="132">$AF78*O78</f>
        <v>0</v>
      </c>
      <c r="AN78" s="64">
        <f t="shared" ref="AN78:AN141" si="133">$AF78*P78</f>
        <v>1518574.9260436208</v>
      </c>
      <c r="AO78" s="64">
        <f t="shared" ref="AO78:AO141" si="134">$AF78*Q78</f>
        <v>461646.77751726069</v>
      </c>
      <c r="AP78" s="64">
        <f t="shared" ref="AP78:AP141" si="135">$AF78*R78</f>
        <v>541666.2820589625</v>
      </c>
      <c r="AQ78" s="64">
        <f t="shared" ref="AQ78:AQ141" si="136">$AF78*S78</f>
        <v>947300.24844169721</v>
      </c>
      <c r="AR78" s="64">
        <f t="shared" ref="AR78:AR141" si="137">$AF78*T78</f>
        <v>0</v>
      </c>
      <c r="AS78" s="64">
        <f t="shared" ref="AS78:AS141" si="138">$AF78*U78</f>
        <v>465481.46917867108</v>
      </c>
      <c r="AT78" s="64">
        <f t="shared" ref="AT78:AT141" si="139">$AF78*V78</f>
        <v>55290.875267680814</v>
      </c>
      <c r="AU78" s="64">
        <f t="shared" ref="AU78:AU141" si="140">$AF78*W78</f>
        <v>40156.518133551392</v>
      </c>
      <c r="AV78" s="64">
        <f t="shared" ref="AV78:AV141" si="141">$AF78*X78</f>
        <v>37893.569649705933</v>
      </c>
      <c r="AW78" s="64">
        <f t="shared" ref="AW78:AW141" si="142">$AF78*Y78</f>
        <v>55881.85429994412</v>
      </c>
      <c r="AX78" s="64">
        <f t="shared" ref="AX78:AX141" si="143">$AF78*Z78</f>
        <v>171189.33085927463</v>
      </c>
      <c r="AY78" s="64">
        <f t="shared" ref="AY78:AY141" si="144">$AF78*AA78</f>
        <v>23854.380613647252</v>
      </c>
      <c r="AZ78" s="64">
        <f t="shared" ref="AZ78:AZ141" si="145">$AF78*AB78</f>
        <v>7775.4404392094502</v>
      </c>
      <c r="BA78" s="64">
        <f t="shared" ref="BA78:BA141" si="146">$AF78*AC78</f>
        <v>37790.964577834107</v>
      </c>
      <c r="BB78" s="55">
        <f t="shared" ref="BB78:BB141" si="147">ROUND(SUM(-AF78,AG78:BA78),0)</f>
        <v>0</v>
      </c>
      <c r="BD78" s="94">
        <f>'DORC build-up'!P78</f>
        <v>19970532.993615258</v>
      </c>
      <c r="BE78" s="64">
        <f t="shared" ref="BE78:BE141" si="148">$BD78*I78</f>
        <v>0</v>
      </c>
      <c r="BF78" s="64">
        <f t="shared" si="73"/>
        <v>0</v>
      </c>
      <c r="BG78" s="64">
        <f t="shared" si="74"/>
        <v>603763.23458643444</v>
      </c>
      <c r="BH78" s="64">
        <f t="shared" si="75"/>
        <v>0</v>
      </c>
      <c r="BI78" s="64">
        <f t="shared" si="76"/>
        <v>0</v>
      </c>
      <c r="BJ78" s="64">
        <f t="shared" si="77"/>
        <v>0</v>
      </c>
      <c r="BK78" s="64">
        <f t="shared" si="78"/>
        <v>0</v>
      </c>
      <c r="BL78" s="64">
        <f t="shared" si="79"/>
        <v>6738428.957437885</v>
      </c>
      <c r="BM78" s="64">
        <f t="shared" si="80"/>
        <v>2048482.403061117</v>
      </c>
      <c r="BN78" s="64">
        <f t="shared" si="81"/>
        <v>2403555.9245029869</v>
      </c>
      <c r="BO78" s="64">
        <f t="shared" si="82"/>
        <v>4203490.5989908827</v>
      </c>
      <c r="BP78" s="64">
        <f t="shared" si="83"/>
        <v>0</v>
      </c>
      <c r="BQ78" s="64">
        <f t="shared" si="84"/>
        <v>2065498.2228872841</v>
      </c>
      <c r="BR78" s="64">
        <f t="shared" si="85"/>
        <v>245344.25572039539</v>
      </c>
      <c r="BS78" s="64">
        <f t="shared" si="86"/>
        <v>178188.01033807505</v>
      </c>
      <c r="BT78" s="64">
        <f t="shared" si="87"/>
        <v>168146.54492782871</v>
      </c>
      <c r="BU78" s="64">
        <f t="shared" si="63"/>
        <v>247966.62894409712</v>
      </c>
      <c r="BV78" s="64">
        <f t="shared" si="64"/>
        <v>759624.78010348487</v>
      </c>
      <c r="BW78" s="64">
        <f t="shared" si="65"/>
        <v>105849.92964919288</v>
      </c>
      <c r="BX78" s="64">
        <f t="shared" si="66"/>
        <v>34502.250836517167</v>
      </c>
      <c r="BY78" s="64">
        <f t="shared" si="67"/>
        <v>167691.25162907629</v>
      </c>
      <c r="BZ78" s="55">
        <f t="shared" ref="BZ78:BZ141" si="149">ROUND(SUM(-BD78,BE78:BY78),0)</f>
        <v>0</v>
      </c>
      <c r="CC78" s="94">
        <f t="shared" ref="CC78:CC141" si="150">BD78</f>
        <v>19970532.993615258</v>
      </c>
      <c r="CD78" s="64">
        <f t="shared" ref="CD78:CD141" si="151">($CC78*I78)*I$9</f>
        <v>0</v>
      </c>
      <c r="CE78" s="64">
        <f t="shared" si="88"/>
        <v>0</v>
      </c>
      <c r="CF78" s="64">
        <f t="shared" si="89"/>
        <v>0</v>
      </c>
      <c r="CG78" s="64">
        <f t="shared" si="90"/>
        <v>0</v>
      </c>
      <c r="CH78" s="64">
        <f t="shared" si="91"/>
        <v>0</v>
      </c>
      <c r="CI78" s="64">
        <f t="shared" si="92"/>
        <v>0</v>
      </c>
      <c r="CJ78" s="64">
        <f t="shared" si="93"/>
        <v>0</v>
      </c>
      <c r="CK78" s="64">
        <f t="shared" si="94"/>
        <v>3170364.1803342239</v>
      </c>
      <c r="CL78" s="64">
        <f t="shared" si="95"/>
        <v>1521522.644687094</v>
      </c>
      <c r="CM78" s="64">
        <f t="shared" si="96"/>
        <v>1668449.6755720996</v>
      </c>
      <c r="CN78" s="64">
        <f t="shared" si="97"/>
        <v>1831119.4690202817</v>
      </c>
      <c r="CO78" s="64">
        <f t="shared" si="98"/>
        <v>0</v>
      </c>
      <c r="CP78" s="64">
        <f t="shared" si="99"/>
        <v>1360388.4622339949</v>
      </c>
      <c r="CQ78" s="64">
        <f t="shared" si="100"/>
        <v>62153.87811583357</v>
      </c>
      <c r="CR78" s="64">
        <f t="shared" si="101"/>
        <v>117359.05201288442</v>
      </c>
      <c r="CS78" s="64">
        <f t="shared" si="102"/>
        <v>110745.49333892651</v>
      </c>
      <c r="CT78" s="64">
        <f t="shared" si="68"/>
        <v>171096.97397142771</v>
      </c>
      <c r="CU78" s="64">
        <f t="shared" si="69"/>
        <v>314361.16162073513</v>
      </c>
      <c r="CV78" s="64">
        <f t="shared" si="70"/>
        <v>77074.722728793597</v>
      </c>
      <c r="CW78" s="64">
        <f t="shared" si="71"/>
        <v>21837.926556644903</v>
      </c>
      <c r="CX78" s="64">
        <f t="shared" si="72"/>
        <v>63620.504190318381</v>
      </c>
      <c r="CY78" s="119">
        <f>'DORC build-up'!S78</f>
        <v>10490094.144383259</v>
      </c>
      <c r="CZ78" s="55">
        <f t="shared" ref="CZ78:CZ141" si="152">ROUND(SUM(-CY78,CD78:CX78),0)</f>
        <v>0</v>
      </c>
      <c r="DB78" s="94">
        <f>'DORC build-up'!T78</f>
        <v>4979871.8987774309</v>
      </c>
      <c r="DC78" s="64">
        <f t="shared" si="104"/>
        <v>0</v>
      </c>
      <c r="DD78" s="64">
        <f t="shared" si="105"/>
        <v>0</v>
      </c>
      <c r="DE78" s="64">
        <f t="shared" si="106"/>
        <v>0</v>
      </c>
      <c r="DF78" s="64">
        <f t="shared" si="107"/>
        <v>0</v>
      </c>
      <c r="DG78" s="64">
        <f t="shared" si="108"/>
        <v>0</v>
      </c>
      <c r="DH78" s="64">
        <f t="shared" si="109"/>
        <v>0</v>
      </c>
      <c r="DI78" s="64">
        <f t="shared" si="110"/>
        <v>0</v>
      </c>
      <c r="DJ78" s="64">
        <f t="shared" si="111"/>
        <v>1505039.6377033817</v>
      </c>
      <c r="DK78" s="64">
        <f t="shared" si="112"/>
        <v>722299.31946680811</v>
      </c>
      <c r="DL78" s="64">
        <f t="shared" si="113"/>
        <v>792048.7213505659</v>
      </c>
      <c r="DM78" s="64">
        <f t="shared" si="114"/>
        <v>869271.54909861553</v>
      </c>
      <c r="DN78" s="64">
        <f t="shared" si="115"/>
        <v>0</v>
      </c>
      <c r="DO78" s="64">
        <f t="shared" si="116"/>
        <v>645805.47907927353</v>
      </c>
      <c r="DP78" s="64">
        <f t="shared" si="117"/>
        <v>29505.774378088245</v>
      </c>
      <c r="DQ78" s="64">
        <f t="shared" si="118"/>
        <v>55712.850346442952</v>
      </c>
      <c r="DR78" s="64">
        <f t="shared" si="119"/>
        <v>52573.252690020294</v>
      </c>
      <c r="DS78" s="64">
        <f t="shared" si="120"/>
        <v>81223.390459500981</v>
      </c>
      <c r="DT78" s="64">
        <f t="shared" si="121"/>
        <v>149233.96237204768</v>
      </c>
      <c r="DU78" s="64">
        <f t="shared" si="122"/>
        <v>36589.01822427327</v>
      </c>
      <c r="DV78" s="64">
        <f t="shared" si="123"/>
        <v>10366.930486055713</v>
      </c>
      <c r="DW78" s="64">
        <f t="shared" si="124"/>
        <v>30202.013122356504</v>
      </c>
      <c r="DX78" s="55">
        <f t="shared" ref="DX78:DX141" si="153">ROUND(SUM(-DB78,DC78:DW78),0)</f>
        <v>0</v>
      </c>
    </row>
    <row r="79" spans="1:128" ht="13.9" x14ac:dyDescent="0.4">
      <c r="A79" s="58">
        <f>'DORC build-up'!A79</f>
        <v>67</v>
      </c>
      <c r="B79" s="58" t="str">
        <f>'DORC build-up'!B79</f>
        <v>Non-operational</v>
      </c>
      <c r="C79" s="58">
        <f>'DORC build-up'!C79</f>
        <v>13</v>
      </c>
      <c r="D79" t="str">
        <f>IF('DORC build-up'!E79=0,"",'DORC build-up'!E79)</f>
        <v>NG track between Picton Junction and Lambert</v>
      </c>
      <c r="E79" t="str">
        <f>IF('DORC build-up'!F79=0,"",'DORC build-up'!F79)</f>
        <v>Picton Junction to Greenbushes</v>
      </c>
      <c r="F79" s="94">
        <f>'DORC build-up'!J79</f>
        <v>154395451.66564175</v>
      </c>
      <c r="G79" s="319">
        <f t="shared" si="103"/>
        <v>0.5275507365453912</v>
      </c>
      <c r="I79" s="70">
        <f>IF($F79=0,0,CRC!G79/$F79)</f>
        <v>0</v>
      </c>
      <c r="J79" s="70">
        <f>IF($F79=0,0,CRC!H79/$F79)</f>
        <v>0</v>
      </c>
      <c r="K79" s="70">
        <f>IF($F79=0,0,CRC!I79/$F79)</f>
        <v>4.8985511166343865E-2</v>
      </c>
      <c r="L79" s="70">
        <f>IF($F79=0,0,CRC!J79/$F79)</f>
        <v>0</v>
      </c>
      <c r="M79" s="70">
        <f>IF($F79=0,0,CRC!K79/$F79)</f>
        <v>0.10367572713356112</v>
      </c>
      <c r="N79" s="70">
        <f>IF($F79=0,0,CRC!L79/$F79)</f>
        <v>0</v>
      </c>
      <c r="O79" s="70">
        <f>IF($F79=0,0,CRC!M79/$F79)</f>
        <v>8.3332753459745956E-3</v>
      </c>
      <c r="P79" s="70">
        <f>IF($F79=0,0,CRC!N79/$F79)</f>
        <v>0.54671329426723059</v>
      </c>
      <c r="Q79" s="70">
        <f>IF($F79=0,0,CRC!O79/$F79)</f>
        <v>0.16620084145723815</v>
      </c>
      <c r="R79" s="70">
        <f>IF($F79=0,0,CRC!P79/$F79)</f>
        <v>1.5381337982305833E-3</v>
      </c>
      <c r="S79" s="70">
        <f>IF($F79=0,0,CRC!Q79/$F79)</f>
        <v>3.9095630310871765E-2</v>
      </c>
      <c r="T79" s="70">
        <f>IF($F79=0,0,CRC!R79/$F79)</f>
        <v>0</v>
      </c>
      <c r="U79" s="70">
        <f>IF($F79=0,0,CRC!S79/$F79)</f>
        <v>6.6218022553503633E-2</v>
      </c>
      <c r="V79" s="70">
        <f>IF($F79=0,0,CRC!T79/$F79)</f>
        <v>7.8655170353793494E-3</v>
      </c>
      <c r="W79" s="70">
        <f>IF($F79=0,0,CRC!U79/$F79)</f>
        <v>0</v>
      </c>
      <c r="X79" s="70">
        <f>IF($F79=0,0,CRC!V79/$F79)</f>
        <v>1.1368618224143078E-2</v>
      </c>
      <c r="Y79" s="70">
        <f>IF($F79=0,0,CRC!W79/$F79)</f>
        <v>0</v>
      </c>
      <c r="Z79" s="70">
        <f>IF($F79=0,0,CRC!X79/$F79)</f>
        <v>0</v>
      </c>
      <c r="AA79" s="70">
        <f>IF($F79=0,0,CRC!Y79/$F79)</f>
        <v>0</v>
      </c>
      <c r="AB79" s="70">
        <f>IF($F79=0,0,CRC!Z79/$F79)</f>
        <v>5.4287075231667644E-6</v>
      </c>
      <c r="AC79" s="70">
        <f>IF($F79=0,0,CRC!AA79/$F79)</f>
        <v>0</v>
      </c>
      <c r="AD79" s="55">
        <f t="shared" si="125"/>
        <v>0</v>
      </c>
      <c r="AF79" s="94">
        <f>'DORC build-up'!V79</f>
        <v>0</v>
      </c>
      <c r="AG79" s="64">
        <f t="shared" si="126"/>
        <v>0</v>
      </c>
      <c r="AH79" s="64">
        <f t="shared" si="127"/>
        <v>0</v>
      </c>
      <c r="AI79" s="64">
        <f t="shared" si="128"/>
        <v>0</v>
      </c>
      <c r="AJ79" s="64">
        <f t="shared" si="129"/>
        <v>0</v>
      </c>
      <c r="AK79" s="64">
        <f t="shared" si="130"/>
        <v>0</v>
      </c>
      <c r="AL79" s="64">
        <f t="shared" si="131"/>
        <v>0</v>
      </c>
      <c r="AM79" s="64">
        <f t="shared" si="132"/>
        <v>0</v>
      </c>
      <c r="AN79" s="64">
        <f t="shared" si="133"/>
        <v>0</v>
      </c>
      <c r="AO79" s="64">
        <f t="shared" si="134"/>
        <v>0</v>
      </c>
      <c r="AP79" s="64">
        <f t="shared" si="135"/>
        <v>0</v>
      </c>
      <c r="AQ79" s="64">
        <f t="shared" si="136"/>
        <v>0</v>
      </c>
      <c r="AR79" s="64">
        <f t="shared" si="137"/>
        <v>0</v>
      </c>
      <c r="AS79" s="64">
        <f t="shared" si="138"/>
        <v>0</v>
      </c>
      <c r="AT79" s="64">
        <f t="shared" si="139"/>
        <v>0</v>
      </c>
      <c r="AU79" s="64">
        <f t="shared" si="140"/>
        <v>0</v>
      </c>
      <c r="AV79" s="64">
        <f t="shared" si="141"/>
        <v>0</v>
      </c>
      <c r="AW79" s="64">
        <f t="shared" si="142"/>
        <v>0</v>
      </c>
      <c r="AX79" s="64">
        <f t="shared" si="143"/>
        <v>0</v>
      </c>
      <c r="AY79" s="64">
        <f t="shared" si="144"/>
        <v>0</v>
      </c>
      <c r="AZ79" s="64">
        <f t="shared" si="145"/>
        <v>0</v>
      </c>
      <c r="BA79" s="64">
        <f t="shared" si="146"/>
        <v>0</v>
      </c>
      <c r="BB79" s="55">
        <f t="shared" si="147"/>
        <v>0</v>
      </c>
      <c r="BD79" s="94">
        <f>'DORC build-up'!P79</f>
        <v>0</v>
      </c>
      <c r="BE79" s="64">
        <f t="shared" si="148"/>
        <v>0</v>
      </c>
      <c r="BF79" s="64">
        <f t="shared" si="73"/>
        <v>0</v>
      </c>
      <c r="BG79" s="64">
        <f t="shared" si="74"/>
        <v>0</v>
      </c>
      <c r="BH79" s="64">
        <f t="shared" si="75"/>
        <v>0</v>
      </c>
      <c r="BI79" s="64">
        <f t="shared" si="76"/>
        <v>0</v>
      </c>
      <c r="BJ79" s="64">
        <f t="shared" si="77"/>
        <v>0</v>
      </c>
      <c r="BK79" s="64">
        <f t="shared" si="78"/>
        <v>0</v>
      </c>
      <c r="BL79" s="64">
        <f t="shared" si="79"/>
        <v>0</v>
      </c>
      <c r="BM79" s="64">
        <f t="shared" si="80"/>
        <v>0</v>
      </c>
      <c r="BN79" s="64">
        <f t="shared" si="81"/>
        <v>0</v>
      </c>
      <c r="BO79" s="64">
        <f t="shared" si="82"/>
        <v>0</v>
      </c>
      <c r="BP79" s="64">
        <f t="shared" si="83"/>
        <v>0</v>
      </c>
      <c r="BQ79" s="64">
        <f t="shared" si="84"/>
        <v>0</v>
      </c>
      <c r="BR79" s="64">
        <f t="shared" si="85"/>
        <v>0</v>
      </c>
      <c r="BS79" s="64">
        <f t="shared" si="86"/>
        <v>0</v>
      </c>
      <c r="BT79" s="64">
        <f t="shared" si="87"/>
        <v>0</v>
      </c>
      <c r="BU79" s="64">
        <f t="shared" si="63"/>
        <v>0</v>
      </c>
      <c r="BV79" s="64">
        <f t="shared" si="64"/>
        <v>0</v>
      </c>
      <c r="BW79" s="64">
        <f t="shared" si="65"/>
        <v>0</v>
      </c>
      <c r="BX79" s="64">
        <f t="shared" si="66"/>
        <v>0</v>
      </c>
      <c r="BY79" s="64">
        <f t="shared" si="67"/>
        <v>0</v>
      </c>
      <c r="BZ79" s="55">
        <f t="shared" si="149"/>
        <v>0</v>
      </c>
      <c r="CC79" s="94">
        <f t="shared" si="150"/>
        <v>0</v>
      </c>
      <c r="CD79" s="64">
        <f t="shared" si="151"/>
        <v>0</v>
      </c>
      <c r="CE79" s="64">
        <f t="shared" si="88"/>
        <v>0</v>
      </c>
      <c r="CF79" s="64">
        <f t="shared" si="89"/>
        <v>0</v>
      </c>
      <c r="CG79" s="64">
        <f t="shared" si="90"/>
        <v>0</v>
      </c>
      <c r="CH79" s="64">
        <f t="shared" si="91"/>
        <v>0</v>
      </c>
      <c r="CI79" s="64">
        <f t="shared" si="92"/>
        <v>0</v>
      </c>
      <c r="CJ79" s="64">
        <f t="shared" si="93"/>
        <v>0</v>
      </c>
      <c r="CK79" s="64">
        <f t="shared" si="94"/>
        <v>0</v>
      </c>
      <c r="CL79" s="64">
        <f t="shared" si="95"/>
        <v>0</v>
      </c>
      <c r="CM79" s="64">
        <f t="shared" si="96"/>
        <v>0</v>
      </c>
      <c r="CN79" s="64">
        <f t="shared" si="97"/>
        <v>0</v>
      </c>
      <c r="CO79" s="64">
        <f t="shared" si="98"/>
        <v>0</v>
      </c>
      <c r="CP79" s="64">
        <f t="shared" si="99"/>
        <v>0</v>
      </c>
      <c r="CQ79" s="64">
        <f t="shared" si="100"/>
        <v>0</v>
      </c>
      <c r="CR79" s="64">
        <f t="shared" si="101"/>
        <v>0</v>
      </c>
      <c r="CS79" s="64">
        <f t="shared" si="102"/>
        <v>0</v>
      </c>
      <c r="CT79" s="64">
        <f t="shared" si="68"/>
        <v>0</v>
      </c>
      <c r="CU79" s="64">
        <f t="shared" si="69"/>
        <v>0</v>
      </c>
      <c r="CV79" s="64">
        <f t="shared" si="70"/>
        <v>0</v>
      </c>
      <c r="CW79" s="64">
        <f t="shared" si="71"/>
        <v>0</v>
      </c>
      <c r="CX79" s="64">
        <f t="shared" si="72"/>
        <v>0</v>
      </c>
      <c r="CY79" s="119">
        <f>'DORC build-up'!S79</f>
        <v>0</v>
      </c>
      <c r="CZ79" s="55">
        <f t="shared" si="152"/>
        <v>0</v>
      </c>
      <c r="DB79" s="94">
        <f>'DORC build-up'!T79</f>
        <v>0</v>
      </c>
      <c r="DC79" s="64">
        <f t="shared" si="104"/>
        <v>0</v>
      </c>
      <c r="DD79" s="64">
        <f t="shared" si="105"/>
        <v>0</v>
      </c>
      <c r="DE79" s="64">
        <f t="shared" si="106"/>
        <v>0</v>
      </c>
      <c r="DF79" s="64">
        <f t="shared" si="107"/>
        <v>0</v>
      </c>
      <c r="DG79" s="64">
        <f t="shared" si="108"/>
        <v>0</v>
      </c>
      <c r="DH79" s="64">
        <f t="shared" si="109"/>
        <v>0</v>
      </c>
      <c r="DI79" s="64">
        <f t="shared" si="110"/>
        <v>0</v>
      </c>
      <c r="DJ79" s="64">
        <f t="shared" si="111"/>
        <v>0</v>
      </c>
      <c r="DK79" s="64">
        <f t="shared" si="112"/>
        <v>0</v>
      </c>
      <c r="DL79" s="64">
        <f t="shared" si="113"/>
        <v>0</v>
      </c>
      <c r="DM79" s="64">
        <f t="shared" si="114"/>
        <v>0</v>
      </c>
      <c r="DN79" s="64">
        <f t="shared" si="115"/>
        <v>0</v>
      </c>
      <c r="DO79" s="64">
        <f t="shared" si="116"/>
        <v>0</v>
      </c>
      <c r="DP79" s="64">
        <f t="shared" si="117"/>
        <v>0</v>
      </c>
      <c r="DQ79" s="64">
        <f t="shared" si="118"/>
        <v>0</v>
      </c>
      <c r="DR79" s="64">
        <f t="shared" si="119"/>
        <v>0</v>
      </c>
      <c r="DS79" s="64">
        <f t="shared" si="120"/>
        <v>0</v>
      </c>
      <c r="DT79" s="64">
        <f t="shared" si="121"/>
        <v>0</v>
      </c>
      <c r="DU79" s="64">
        <f t="shared" si="122"/>
        <v>0</v>
      </c>
      <c r="DV79" s="64">
        <f t="shared" si="123"/>
        <v>0</v>
      </c>
      <c r="DW79" s="64">
        <f t="shared" si="124"/>
        <v>0</v>
      </c>
      <c r="DX79" s="55">
        <f t="shared" si="153"/>
        <v>0</v>
      </c>
    </row>
    <row r="80" spans="1:128" ht="13.9" x14ac:dyDescent="0.4">
      <c r="A80" s="58">
        <f>'DORC build-up'!A80</f>
        <v>68</v>
      </c>
      <c r="B80" s="58" t="str">
        <f>'DORC build-up'!B80</f>
        <v>Non-operational</v>
      </c>
      <c r="C80" s="58">
        <f>'DORC build-up'!C80</f>
        <v>13</v>
      </c>
      <c r="D80" t="str">
        <f>IF('DORC build-up'!E80=0,"",'DORC build-up'!E80)</f>
        <v/>
      </c>
      <c r="E80" t="str">
        <f>IF('DORC build-up'!F80=0,"",'DORC build-up'!F80)</f>
        <v>Greenbushes to Lambert</v>
      </c>
      <c r="F80" s="94">
        <f>'DORC build-up'!J80</f>
        <v>125529218.26604119</v>
      </c>
      <c r="G80" s="319">
        <f t="shared" si="103"/>
        <v>0.52001794921416855</v>
      </c>
      <c r="I80" s="70">
        <f>IF($F80=0,0,CRC!G80/$F80)</f>
        <v>0</v>
      </c>
      <c r="J80" s="70">
        <f>IF($F80=0,0,CRC!H80/$F80)</f>
        <v>0</v>
      </c>
      <c r="K80" s="70">
        <f>IF($F80=0,0,CRC!I80/$F80)</f>
        <v>5.515031459311525E-2</v>
      </c>
      <c r="L80" s="70">
        <f>IF($F80=0,0,CRC!J80/$F80)</f>
        <v>0</v>
      </c>
      <c r="M80" s="70">
        <f>IF($F80=0,0,CRC!K80/$F80)</f>
        <v>7.1131530845829308E-2</v>
      </c>
      <c r="N80" s="70">
        <f>IF($F80=0,0,CRC!L80/$F80)</f>
        <v>0</v>
      </c>
      <c r="O80" s="70">
        <f>IF($F80=0,0,CRC!M80/$F80)</f>
        <v>6.924371966993627E-4</v>
      </c>
      <c r="P80" s="70">
        <f>IF($F80=0,0,CRC!N80/$F80)</f>
        <v>0.61551690394101832</v>
      </c>
      <c r="Q80" s="70">
        <f>IF($F80=0,0,CRC!O80/$F80)</f>
        <v>0.1871171387980696</v>
      </c>
      <c r="R80" s="70">
        <f>IF($F80=0,0,CRC!P80/$F80)</f>
        <v>0</v>
      </c>
      <c r="S80" s="70">
        <f>IF($F80=0,0,CRC!Q80/$F80)</f>
        <v>0</v>
      </c>
      <c r="T80" s="70">
        <f>IF($F80=0,0,CRC!R80/$F80)</f>
        <v>0</v>
      </c>
      <c r="U80" s="70">
        <f>IF($F80=0,0,CRC!S80/$F80)</f>
        <v>5.1477691851398041E-2</v>
      </c>
      <c r="V80" s="70">
        <f>IF($F80=0,0,CRC!T80/$F80)</f>
        <v>6.11462931971466E-3</v>
      </c>
      <c r="W80" s="70">
        <f>IF($F80=0,0,CRC!U80/$F80)</f>
        <v>0</v>
      </c>
      <c r="X80" s="70">
        <f>IF($F80=0,0,CRC!V80/$F80)</f>
        <v>1.2799353454155452E-2</v>
      </c>
      <c r="Y80" s="70">
        <f>IF($F80=0,0,CRC!W80/$F80)</f>
        <v>0</v>
      </c>
      <c r="Z80" s="70">
        <f>IF($F80=0,0,CRC!X80/$F80)</f>
        <v>0</v>
      </c>
      <c r="AA80" s="70">
        <f>IF($F80=0,0,CRC!Y80/$F80)</f>
        <v>0</v>
      </c>
      <c r="AB80" s="70">
        <f>IF($F80=0,0,CRC!Z80/$F80)</f>
        <v>0</v>
      </c>
      <c r="AC80" s="70">
        <f>IF($F80=0,0,CRC!AA80/$F80)</f>
        <v>0</v>
      </c>
      <c r="AD80" s="55">
        <f t="shared" si="125"/>
        <v>0</v>
      </c>
      <c r="AF80" s="94">
        <f>'DORC build-up'!V80</f>
        <v>0</v>
      </c>
      <c r="AG80" s="64">
        <f t="shared" si="126"/>
        <v>0</v>
      </c>
      <c r="AH80" s="64">
        <f t="shared" si="127"/>
        <v>0</v>
      </c>
      <c r="AI80" s="64">
        <f t="shared" si="128"/>
        <v>0</v>
      </c>
      <c r="AJ80" s="64">
        <f t="shared" si="129"/>
        <v>0</v>
      </c>
      <c r="AK80" s="64">
        <f t="shared" si="130"/>
        <v>0</v>
      </c>
      <c r="AL80" s="64">
        <f t="shared" si="131"/>
        <v>0</v>
      </c>
      <c r="AM80" s="64">
        <f t="shared" si="132"/>
        <v>0</v>
      </c>
      <c r="AN80" s="64">
        <f t="shared" si="133"/>
        <v>0</v>
      </c>
      <c r="AO80" s="64">
        <f t="shared" si="134"/>
        <v>0</v>
      </c>
      <c r="AP80" s="64">
        <f t="shared" si="135"/>
        <v>0</v>
      </c>
      <c r="AQ80" s="64">
        <f t="shared" si="136"/>
        <v>0</v>
      </c>
      <c r="AR80" s="64">
        <f t="shared" si="137"/>
        <v>0</v>
      </c>
      <c r="AS80" s="64">
        <f t="shared" si="138"/>
        <v>0</v>
      </c>
      <c r="AT80" s="64">
        <f t="shared" si="139"/>
        <v>0</v>
      </c>
      <c r="AU80" s="64">
        <f t="shared" si="140"/>
        <v>0</v>
      </c>
      <c r="AV80" s="64">
        <f t="shared" si="141"/>
        <v>0</v>
      </c>
      <c r="AW80" s="64">
        <f t="shared" si="142"/>
        <v>0</v>
      </c>
      <c r="AX80" s="64">
        <f t="shared" si="143"/>
        <v>0</v>
      </c>
      <c r="AY80" s="64">
        <f t="shared" si="144"/>
        <v>0</v>
      </c>
      <c r="AZ80" s="64">
        <f t="shared" si="145"/>
        <v>0</v>
      </c>
      <c r="BA80" s="64">
        <f t="shared" si="146"/>
        <v>0</v>
      </c>
      <c r="BB80" s="55">
        <f t="shared" si="147"/>
        <v>0</v>
      </c>
      <c r="BD80" s="94">
        <f>'DORC build-up'!P80</f>
        <v>0</v>
      </c>
      <c r="BE80" s="64">
        <f t="shared" si="148"/>
        <v>0</v>
      </c>
      <c r="BF80" s="64">
        <f t="shared" si="73"/>
        <v>0</v>
      </c>
      <c r="BG80" s="64">
        <f t="shared" si="74"/>
        <v>0</v>
      </c>
      <c r="BH80" s="64">
        <f t="shared" si="75"/>
        <v>0</v>
      </c>
      <c r="BI80" s="64">
        <f t="shared" si="76"/>
        <v>0</v>
      </c>
      <c r="BJ80" s="64">
        <f t="shared" si="77"/>
        <v>0</v>
      </c>
      <c r="BK80" s="64">
        <f t="shared" si="78"/>
        <v>0</v>
      </c>
      <c r="BL80" s="64">
        <f t="shared" si="79"/>
        <v>0</v>
      </c>
      <c r="BM80" s="64">
        <f t="shared" si="80"/>
        <v>0</v>
      </c>
      <c r="BN80" s="64">
        <f t="shared" si="81"/>
        <v>0</v>
      </c>
      <c r="BO80" s="64">
        <f t="shared" si="82"/>
        <v>0</v>
      </c>
      <c r="BP80" s="64">
        <f t="shared" si="83"/>
        <v>0</v>
      </c>
      <c r="BQ80" s="64">
        <f t="shared" si="84"/>
        <v>0</v>
      </c>
      <c r="BR80" s="64">
        <f t="shared" si="85"/>
        <v>0</v>
      </c>
      <c r="BS80" s="64">
        <f t="shared" si="86"/>
        <v>0</v>
      </c>
      <c r="BT80" s="64">
        <f t="shared" si="87"/>
        <v>0</v>
      </c>
      <c r="BU80" s="64">
        <f t="shared" si="63"/>
        <v>0</v>
      </c>
      <c r="BV80" s="64">
        <f t="shared" si="64"/>
        <v>0</v>
      </c>
      <c r="BW80" s="64">
        <f t="shared" si="65"/>
        <v>0</v>
      </c>
      <c r="BX80" s="64">
        <f t="shared" si="66"/>
        <v>0</v>
      </c>
      <c r="BY80" s="64">
        <f t="shared" si="67"/>
        <v>0</v>
      </c>
      <c r="BZ80" s="55">
        <f t="shared" si="149"/>
        <v>0</v>
      </c>
      <c r="CC80" s="94">
        <f t="shared" si="150"/>
        <v>0</v>
      </c>
      <c r="CD80" s="64">
        <f t="shared" si="151"/>
        <v>0</v>
      </c>
      <c r="CE80" s="64">
        <f t="shared" si="88"/>
        <v>0</v>
      </c>
      <c r="CF80" s="64">
        <f t="shared" si="89"/>
        <v>0</v>
      </c>
      <c r="CG80" s="64">
        <f t="shared" si="90"/>
        <v>0</v>
      </c>
      <c r="CH80" s="64">
        <f t="shared" si="91"/>
        <v>0</v>
      </c>
      <c r="CI80" s="64">
        <f t="shared" si="92"/>
        <v>0</v>
      </c>
      <c r="CJ80" s="64">
        <f t="shared" si="93"/>
        <v>0</v>
      </c>
      <c r="CK80" s="64">
        <f t="shared" si="94"/>
        <v>0</v>
      </c>
      <c r="CL80" s="64">
        <f t="shared" si="95"/>
        <v>0</v>
      </c>
      <c r="CM80" s="64">
        <f t="shared" si="96"/>
        <v>0</v>
      </c>
      <c r="CN80" s="64">
        <f t="shared" si="97"/>
        <v>0</v>
      </c>
      <c r="CO80" s="64">
        <f t="shared" si="98"/>
        <v>0</v>
      </c>
      <c r="CP80" s="64">
        <f t="shared" si="99"/>
        <v>0</v>
      </c>
      <c r="CQ80" s="64">
        <f t="shared" si="100"/>
        <v>0</v>
      </c>
      <c r="CR80" s="64">
        <f t="shared" si="101"/>
        <v>0</v>
      </c>
      <c r="CS80" s="64">
        <f t="shared" si="102"/>
        <v>0</v>
      </c>
      <c r="CT80" s="64">
        <f t="shared" si="68"/>
        <v>0</v>
      </c>
      <c r="CU80" s="64">
        <f t="shared" si="69"/>
        <v>0</v>
      </c>
      <c r="CV80" s="64">
        <f t="shared" si="70"/>
        <v>0</v>
      </c>
      <c r="CW80" s="64">
        <f t="shared" si="71"/>
        <v>0</v>
      </c>
      <c r="CX80" s="64">
        <f t="shared" si="72"/>
        <v>0</v>
      </c>
      <c r="CY80" s="119">
        <f>'DORC build-up'!S80</f>
        <v>0</v>
      </c>
      <c r="CZ80" s="55">
        <f t="shared" si="152"/>
        <v>0</v>
      </c>
      <c r="DB80" s="94">
        <f>'DORC build-up'!T80</f>
        <v>0</v>
      </c>
      <c r="DC80" s="64">
        <f t="shared" si="104"/>
        <v>0</v>
      </c>
      <c r="DD80" s="64">
        <f t="shared" si="105"/>
        <v>0</v>
      </c>
      <c r="DE80" s="64">
        <f t="shared" si="106"/>
        <v>0</v>
      </c>
      <c r="DF80" s="64">
        <f t="shared" si="107"/>
        <v>0</v>
      </c>
      <c r="DG80" s="64">
        <f t="shared" si="108"/>
        <v>0</v>
      </c>
      <c r="DH80" s="64">
        <f t="shared" si="109"/>
        <v>0</v>
      </c>
      <c r="DI80" s="64">
        <f t="shared" si="110"/>
        <v>0</v>
      </c>
      <c r="DJ80" s="64">
        <f t="shared" si="111"/>
        <v>0</v>
      </c>
      <c r="DK80" s="64">
        <f t="shared" si="112"/>
        <v>0</v>
      </c>
      <c r="DL80" s="64">
        <f t="shared" si="113"/>
        <v>0</v>
      </c>
      <c r="DM80" s="64">
        <f t="shared" si="114"/>
        <v>0</v>
      </c>
      <c r="DN80" s="64">
        <f t="shared" si="115"/>
        <v>0</v>
      </c>
      <c r="DO80" s="64">
        <f t="shared" si="116"/>
        <v>0</v>
      </c>
      <c r="DP80" s="64">
        <f t="shared" si="117"/>
        <v>0</v>
      </c>
      <c r="DQ80" s="64">
        <f t="shared" si="118"/>
        <v>0</v>
      </c>
      <c r="DR80" s="64">
        <f t="shared" si="119"/>
        <v>0</v>
      </c>
      <c r="DS80" s="64">
        <f t="shared" si="120"/>
        <v>0</v>
      </c>
      <c r="DT80" s="64">
        <f t="shared" si="121"/>
        <v>0</v>
      </c>
      <c r="DU80" s="64">
        <f t="shared" si="122"/>
        <v>0</v>
      </c>
      <c r="DV80" s="64">
        <f t="shared" si="123"/>
        <v>0</v>
      </c>
      <c r="DW80" s="64">
        <f t="shared" si="124"/>
        <v>0</v>
      </c>
      <c r="DX80" s="55">
        <f t="shared" si="153"/>
        <v>0</v>
      </c>
    </row>
    <row r="81" spans="1:128" ht="13.9" x14ac:dyDescent="0.4">
      <c r="A81" s="58">
        <f>'DORC build-up'!A81</f>
        <v>69</v>
      </c>
      <c r="B81" s="58" t="str">
        <f>'DORC build-up'!B81</f>
        <v>Non-operational</v>
      </c>
      <c r="C81" s="58">
        <f>'DORC build-up'!C81</f>
        <v>14</v>
      </c>
      <c r="D81" t="str">
        <f>IF('DORC build-up'!E81=0,"",'DORC build-up'!E81)</f>
        <v>NG track between Boyanup and Capel</v>
      </c>
      <c r="E81" t="str">
        <f>IF('DORC build-up'!F81=0,"",'DORC build-up'!F81)</f>
        <v>Boyanup to Capel</v>
      </c>
      <c r="F81" s="94">
        <f>'DORC build-up'!J81</f>
        <v>39796650.522965863</v>
      </c>
      <c r="G81" s="319">
        <f t="shared" si="103"/>
        <v>0.5228708121664507</v>
      </c>
      <c r="I81" s="70">
        <f>IF($F81=0,0,CRC!G81/$F81)</f>
        <v>0</v>
      </c>
      <c r="J81" s="70">
        <f>IF($F81=0,0,CRC!H81/$F81)</f>
        <v>0</v>
      </c>
      <c r="K81" s="70">
        <f>IF($F81=0,0,CRC!I81/$F81)</f>
        <v>5.2943336595227035E-2</v>
      </c>
      <c r="L81" s="70">
        <f>IF($F81=0,0,CRC!J81/$F81)</f>
        <v>0</v>
      </c>
      <c r="M81" s="70">
        <f>IF($F81=0,0,CRC!K81/$F81)</f>
        <v>0.10280306584096918</v>
      </c>
      <c r="N81" s="70">
        <f>IF($F81=0,0,CRC!L81/$F81)</f>
        <v>0</v>
      </c>
      <c r="O81" s="70">
        <f>IF($F81=0,0,CRC!M81/$F81)</f>
        <v>0</v>
      </c>
      <c r="P81" s="70">
        <f>IF($F81=0,0,CRC!N81/$F81)</f>
        <v>0.59088545307173035</v>
      </c>
      <c r="Q81" s="70">
        <f>IF($F81=0,0,CRC!O81/$F81)</f>
        <v>0.17962917773380602</v>
      </c>
      <c r="R81" s="70">
        <f>IF($F81=0,0,CRC!P81/$F81)</f>
        <v>0</v>
      </c>
      <c r="S81" s="70">
        <f>IF($F81=0,0,CRC!Q81/$F81)</f>
        <v>1.3000780045582626E-2</v>
      </c>
      <c r="T81" s="70">
        <f>IF($F81=0,0,CRC!R81/$F81)</f>
        <v>0</v>
      </c>
      <c r="U81" s="70">
        <f>IF($F81=0,0,CRC!S81/$F81)</f>
        <v>4.3306941206928649E-2</v>
      </c>
      <c r="V81" s="70">
        <f>IF($F81=0,0,CRC!T81/$F81)</f>
        <v>5.1440902442842001E-3</v>
      </c>
      <c r="W81" s="70">
        <f>IF($F81=0,0,CRC!U81/$F81)</f>
        <v>0</v>
      </c>
      <c r="X81" s="70">
        <f>IF($F81=0,0,CRC!V81/$F81)</f>
        <v>1.2287155261472036E-2</v>
      </c>
      <c r="Y81" s="70">
        <f>IF($F81=0,0,CRC!W81/$F81)</f>
        <v>0</v>
      </c>
      <c r="Z81" s="70">
        <f>IF($F81=0,0,CRC!X81/$F81)</f>
        <v>0</v>
      </c>
      <c r="AA81" s="70">
        <f>IF($F81=0,0,CRC!Y81/$F81)</f>
        <v>0</v>
      </c>
      <c r="AB81" s="70">
        <f>IF($F81=0,0,CRC!Z81/$F81)</f>
        <v>0</v>
      </c>
      <c r="AC81" s="70">
        <f>IF($F81=0,0,CRC!AA81/$F81)</f>
        <v>0</v>
      </c>
      <c r="AD81" s="55">
        <f t="shared" si="125"/>
        <v>0</v>
      </c>
      <c r="AF81" s="94">
        <f>'DORC build-up'!V81</f>
        <v>0</v>
      </c>
      <c r="AG81" s="64">
        <f t="shared" si="126"/>
        <v>0</v>
      </c>
      <c r="AH81" s="64">
        <f t="shared" si="127"/>
        <v>0</v>
      </c>
      <c r="AI81" s="64">
        <f t="shared" si="128"/>
        <v>0</v>
      </c>
      <c r="AJ81" s="64">
        <f t="shared" si="129"/>
        <v>0</v>
      </c>
      <c r="AK81" s="64">
        <f t="shared" si="130"/>
        <v>0</v>
      </c>
      <c r="AL81" s="64">
        <f t="shared" si="131"/>
        <v>0</v>
      </c>
      <c r="AM81" s="64">
        <f t="shared" si="132"/>
        <v>0</v>
      </c>
      <c r="AN81" s="64">
        <f t="shared" si="133"/>
        <v>0</v>
      </c>
      <c r="AO81" s="64">
        <f t="shared" si="134"/>
        <v>0</v>
      </c>
      <c r="AP81" s="64">
        <f t="shared" si="135"/>
        <v>0</v>
      </c>
      <c r="AQ81" s="64">
        <f t="shared" si="136"/>
        <v>0</v>
      </c>
      <c r="AR81" s="64">
        <f t="shared" si="137"/>
        <v>0</v>
      </c>
      <c r="AS81" s="64">
        <f t="shared" si="138"/>
        <v>0</v>
      </c>
      <c r="AT81" s="64">
        <f t="shared" si="139"/>
        <v>0</v>
      </c>
      <c r="AU81" s="64">
        <f t="shared" si="140"/>
        <v>0</v>
      </c>
      <c r="AV81" s="64">
        <f t="shared" si="141"/>
        <v>0</v>
      </c>
      <c r="AW81" s="64">
        <f t="shared" si="142"/>
        <v>0</v>
      </c>
      <c r="AX81" s="64">
        <f t="shared" si="143"/>
        <v>0</v>
      </c>
      <c r="AY81" s="64">
        <f t="shared" si="144"/>
        <v>0</v>
      </c>
      <c r="AZ81" s="64">
        <f t="shared" si="145"/>
        <v>0</v>
      </c>
      <c r="BA81" s="64">
        <f t="shared" si="146"/>
        <v>0</v>
      </c>
      <c r="BB81" s="55">
        <f t="shared" si="147"/>
        <v>0</v>
      </c>
      <c r="BD81" s="94">
        <f>'DORC build-up'!P81</f>
        <v>0</v>
      </c>
      <c r="BE81" s="64">
        <f t="shared" si="148"/>
        <v>0</v>
      </c>
      <c r="BF81" s="64">
        <f t="shared" si="73"/>
        <v>0</v>
      </c>
      <c r="BG81" s="64">
        <f t="shared" si="74"/>
        <v>0</v>
      </c>
      <c r="BH81" s="64">
        <f t="shared" si="75"/>
        <v>0</v>
      </c>
      <c r="BI81" s="64">
        <f t="shared" si="76"/>
        <v>0</v>
      </c>
      <c r="BJ81" s="64">
        <f t="shared" si="77"/>
        <v>0</v>
      </c>
      <c r="BK81" s="64">
        <f t="shared" si="78"/>
        <v>0</v>
      </c>
      <c r="BL81" s="64">
        <f t="shared" si="79"/>
        <v>0</v>
      </c>
      <c r="BM81" s="64">
        <f t="shared" si="80"/>
        <v>0</v>
      </c>
      <c r="BN81" s="64">
        <f t="shared" si="81"/>
        <v>0</v>
      </c>
      <c r="BO81" s="64">
        <f t="shared" si="82"/>
        <v>0</v>
      </c>
      <c r="BP81" s="64">
        <f t="shared" si="83"/>
        <v>0</v>
      </c>
      <c r="BQ81" s="64">
        <f t="shared" si="84"/>
        <v>0</v>
      </c>
      <c r="BR81" s="64">
        <f t="shared" si="85"/>
        <v>0</v>
      </c>
      <c r="BS81" s="64">
        <f t="shared" si="86"/>
        <v>0</v>
      </c>
      <c r="BT81" s="64">
        <f t="shared" si="87"/>
        <v>0</v>
      </c>
      <c r="BU81" s="64">
        <f t="shared" si="63"/>
        <v>0</v>
      </c>
      <c r="BV81" s="64">
        <f t="shared" si="64"/>
        <v>0</v>
      </c>
      <c r="BW81" s="64">
        <f t="shared" si="65"/>
        <v>0</v>
      </c>
      <c r="BX81" s="64">
        <f t="shared" si="66"/>
        <v>0</v>
      </c>
      <c r="BY81" s="64">
        <f t="shared" si="67"/>
        <v>0</v>
      </c>
      <c r="BZ81" s="55">
        <f t="shared" si="149"/>
        <v>0</v>
      </c>
      <c r="CC81" s="94">
        <f t="shared" si="150"/>
        <v>0</v>
      </c>
      <c r="CD81" s="64">
        <f t="shared" si="151"/>
        <v>0</v>
      </c>
      <c r="CE81" s="64">
        <f t="shared" si="88"/>
        <v>0</v>
      </c>
      <c r="CF81" s="64">
        <f t="shared" si="89"/>
        <v>0</v>
      </c>
      <c r="CG81" s="64">
        <f t="shared" si="90"/>
        <v>0</v>
      </c>
      <c r="CH81" s="64">
        <f t="shared" si="91"/>
        <v>0</v>
      </c>
      <c r="CI81" s="64">
        <f t="shared" si="92"/>
        <v>0</v>
      </c>
      <c r="CJ81" s="64">
        <f t="shared" si="93"/>
        <v>0</v>
      </c>
      <c r="CK81" s="64">
        <f t="shared" si="94"/>
        <v>0</v>
      </c>
      <c r="CL81" s="64">
        <f t="shared" si="95"/>
        <v>0</v>
      </c>
      <c r="CM81" s="64">
        <f t="shared" si="96"/>
        <v>0</v>
      </c>
      <c r="CN81" s="64">
        <f t="shared" si="97"/>
        <v>0</v>
      </c>
      <c r="CO81" s="64">
        <f t="shared" si="98"/>
        <v>0</v>
      </c>
      <c r="CP81" s="64">
        <f t="shared" si="99"/>
        <v>0</v>
      </c>
      <c r="CQ81" s="64">
        <f t="shared" si="100"/>
        <v>0</v>
      </c>
      <c r="CR81" s="64">
        <f t="shared" si="101"/>
        <v>0</v>
      </c>
      <c r="CS81" s="64">
        <f t="shared" si="102"/>
        <v>0</v>
      </c>
      <c r="CT81" s="64">
        <f t="shared" si="68"/>
        <v>0</v>
      </c>
      <c r="CU81" s="64">
        <f t="shared" si="69"/>
        <v>0</v>
      </c>
      <c r="CV81" s="64">
        <f t="shared" si="70"/>
        <v>0</v>
      </c>
      <c r="CW81" s="64">
        <f t="shared" si="71"/>
        <v>0</v>
      </c>
      <c r="CX81" s="64">
        <f t="shared" si="72"/>
        <v>0</v>
      </c>
      <c r="CY81" s="119">
        <f>'DORC build-up'!S81</f>
        <v>0</v>
      </c>
      <c r="CZ81" s="55">
        <f t="shared" si="152"/>
        <v>0</v>
      </c>
      <c r="DB81" s="94">
        <f>'DORC build-up'!T81</f>
        <v>0</v>
      </c>
      <c r="DC81" s="64">
        <f t="shared" si="104"/>
        <v>0</v>
      </c>
      <c r="DD81" s="64">
        <f t="shared" si="105"/>
        <v>0</v>
      </c>
      <c r="DE81" s="64">
        <f t="shared" si="106"/>
        <v>0</v>
      </c>
      <c r="DF81" s="64">
        <f t="shared" si="107"/>
        <v>0</v>
      </c>
      <c r="DG81" s="64">
        <f t="shared" si="108"/>
        <v>0</v>
      </c>
      <c r="DH81" s="64">
        <f t="shared" si="109"/>
        <v>0</v>
      </c>
      <c r="DI81" s="64">
        <f t="shared" si="110"/>
        <v>0</v>
      </c>
      <c r="DJ81" s="64">
        <f t="shared" si="111"/>
        <v>0</v>
      </c>
      <c r="DK81" s="64">
        <f t="shared" si="112"/>
        <v>0</v>
      </c>
      <c r="DL81" s="64">
        <f t="shared" si="113"/>
        <v>0</v>
      </c>
      <c r="DM81" s="64">
        <f t="shared" si="114"/>
        <v>0</v>
      </c>
      <c r="DN81" s="64">
        <f t="shared" si="115"/>
        <v>0</v>
      </c>
      <c r="DO81" s="64">
        <f t="shared" si="116"/>
        <v>0</v>
      </c>
      <c r="DP81" s="64">
        <f t="shared" si="117"/>
        <v>0</v>
      </c>
      <c r="DQ81" s="64">
        <f t="shared" si="118"/>
        <v>0</v>
      </c>
      <c r="DR81" s="64">
        <f t="shared" si="119"/>
        <v>0</v>
      </c>
      <c r="DS81" s="64">
        <f t="shared" si="120"/>
        <v>0</v>
      </c>
      <c r="DT81" s="64">
        <f t="shared" si="121"/>
        <v>0</v>
      </c>
      <c r="DU81" s="64">
        <f t="shared" si="122"/>
        <v>0</v>
      </c>
      <c r="DV81" s="64">
        <f t="shared" si="123"/>
        <v>0</v>
      </c>
      <c r="DW81" s="64">
        <f t="shared" si="124"/>
        <v>0</v>
      </c>
      <c r="DX81" s="55">
        <f t="shared" si="153"/>
        <v>0</v>
      </c>
    </row>
    <row r="82" spans="1:128" ht="13.9" x14ac:dyDescent="0.4">
      <c r="A82" s="58">
        <f>'DORC build-up'!A82</f>
        <v>70</v>
      </c>
      <c r="B82" s="58" t="str">
        <f>'DORC build-up'!B82</f>
        <v>SWM</v>
      </c>
      <c r="C82" s="58">
        <f>'DORC build-up'!C82</f>
        <v>15</v>
      </c>
      <c r="D82" t="str">
        <f>IF('DORC build-up'!E82=0,"",'DORC build-up'!E82)</f>
        <v>NG track between Picton Junction and Picton East</v>
      </c>
      <c r="E82" t="str">
        <f>IF('DORC build-up'!F82=0,"",'DORC build-up'!F82)</f>
        <v>Picton Junction to Picton East</v>
      </c>
      <c r="F82" s="94">
        <f>'DORC build-up'!J82</f>
        <v>11552612.969126984</v>
      </c>
      <c r="G82" s="319">
        <f t="shared" si="103"/>
        <v>0.51685370327671576</v>
      </c>
      <c r="I82" s="70">
        <f>IF($F82=0,0,CRC!G82/$F82)</f>
        <v>0</v>
      </c>
      <c r="J82" s="70">
        <f>IF($F82=0,0,CRC!H82/$F82)</f>
        <v>0</v>
      </c>
      <c r="K82" s="70">
        <f>IF($F82=0,0,CRC!I82/$F82)</f>
        <v>0.11521510188654181</v>
      </c>
      <c r="L82" s="70">
        <f>IF($F82=0,0,CRC!J82/$F82)</f>
        <v>0</v>
      </c>
      <c r="M82" s="70">
        <f>IF($F82=0,0,CRC!K82/$F82)</f>
        <v>0</v>
      </c>
      <c r="N82" s="70">
        <f>IF($F82=0,0,CRC!L82/$F82)</f>
        <v>0</v>
      </c>
      <c r="O82" s="70">
        <f>IF($F82=0,0,CRC!M82/$F82)</f>
        <v>1.0462951912443292E-3</v>
      </c>
      <c r="P82" s="70">
        <f>IF($F82=0,0,CRC!N82/$F82)</f>
        <v>0.37681250897596402</v>
      </c>
      <c r="Q82" s="70">
        <f>IF($F82=0,0,CRC!O82/$F82)</f>
        <v>0.11455100272869305</v>
      </c>
      <c r="R82" s="70">
        <f>IF($F82=0,0,CRC!P82/$F82)</f>
        <v>0.12922804868817639</v>
      </c>
      <c r="S82" s="70">
        <f>IF($F82=0,0,CRC!Q82/$F82)</f>
        <v>3.7321102260779872E-2</v>
      </c>
      <c r="T82" s="70">
        <f>IF($F82=0,0,CRC!R82/$F82)</f>
        <v>0.15891150835883125</v>
      </c>
      <c r="U82" s="70">
        <f>IF($F82=0,0,CRC!S82/$F82)</f>
        <v>3.7874508531605691E-2</v>
      </c>
      <c r="V82" s="70">
        <f>IF($F82=0,0,CRC!T82/$F82)</f>
        <v>4.4988143797447611E-3</v>
      </c>
      <c r="W82" s="70">
        <f>IF($F82=0,0,CRC!U82/$F82)</f>
        <v>0</v>
      </c>
      <c r="X82" s="70">
        <f>IF($F82=0,0,CRC!V82/$F82)</f>
        <v>7.835619878918296E-3</v>
      </c>
      <c r="Y82" s="70">
        <f>IF($F82=0,0,CRC!W82/$F82)</f>
        <v>1.1555231467269696E-2</v>
      </c>
      <c r="Z82" s="70">
        <f>IF($F82=0,0,CRC!X82/$F82)</f>
        <v>0</v>
      </c>
      <c r="AA82" s="70">
        <f>IF($F82=0,0,CRC!Y82/$F82)</f>
        <v>4.9326009838460329E-3</v>
      </c>
      <c r="AB82" s="70">
        <f>IF($F82=0,0,CRC!Z82/$F82)</f>
        <v>2.176566683848682E-4</v>
      </c>
      <c r="AC82" s="70">
        <f>IF($F82=0,0,CRC!AA82/$F82)</f>
        <v>0</v>
      </c>
      <c r="AD82" s="55">
        <f t="shared" si="125"/>
        <v>0</v>
      </c>
      <c r="AF82" s="94">
        <f>'DORC build-up'!V82</f>
        <v>7314728.1599986786</v>
      </c>
      <c r="AG82" s="64">
        <f t="shared" si="126"/>
        <v>0</v>
      </c>
      <c r="AH82" s="64">
        <f t="shared" si="127"/>
        <v>0</v>
      </c>
      <c r="AI82" s="64">
        <f t="shared" si="128"/>
        <v>842767.15022660431</v>
      </c>
      <c r="AJ82" s="64">
        <f t="shared" si="129"/>
        <v>0</v>
      </c>
      <c r="AK82" s="64">
        <f t="shared" si="130"/>
        <v>0</v>
      </c>
      <c r="AL82" s="64">
        <f t="shared" si="131"/>
        <v>0</v>
      </c>
      <c r="AM82" s="64">
        <f t="shared" si="132"/>
        <v>7653.3648990660977</v>
      </c>
      <c r="AN82" s="64">
        <f t="shared" si="133"/>
        <v>2756281.0704462389</v>
      </c>
      <c r="AO82" s="64">
        <f t="shared" si="134"/>
        <v>837909.44541565655</v>
      </c>
      <c r="AP82" s="64">
        <f t="shared" si="135"/>
        <v>945268.04680108419</v>
      </c>
      <c r="AQ82" s="64">
        <f t="shared" si="136"/>
        <v>272993.71766911686</v>
      </c>
      <c r="AR82" s="64">
        <f t="shared" si="137"/>
        <v>1162394.4851402084</v>
      </c>
      <c r="AS82" s="64">
        <f t="shared" si="138"/>
        <v>277041.73410224635</v>
      </c>
      <c r="AT82" s="64">
        <f t="shared" si="139"/>
        <v>32907.604230125995</v>
      </c>
      <c r="AU82" s="64">
        <f t="shared" si="140"/>
        <v>0</v>
      </c>
      <c r="AV82" s="64">
        <f t="shared" si="141"/>
        <v>57315.429379369096</v>
      </c>
      <c r="AW82" s="64">
        <f t="shared" si="142"/>
        <v>84523.377008940501</v>
      </c>
      <c r="AX82" s="64">
        <f t="shared" si="143"/>
        <v>0</v>
      </c>
      <c r="AY82" s="64">
        <f t="shared" si="144"/>
        <v>36080.635318575762</v>
      </c>
      <c r="AZ82" s="64">
        <f t="shared" si="145"/>
        <v>1592.0993614462895</v>
      </c>
      <c r="BA82" s="64">
        <f t="shared" si="146"/>
        <v>0</v>
      </c>
      <c r="BB82" s="55">
        <f t="shared" si="147"/>
        <v>0</v>
      </c>
      <c r="BD82" s="94">
        <f>'DORC build-up'!P82</f>
        <v>15139779.006084556</v>
      </c>
      <c r="BE82" s="64">
        <f t="shared" si="148"/>
        <v>0</v>
      </c>
      <c r="BF82" s="64">
        <f t="shared" si="73"/>
        <v>0</v>
      </c>
      <c r="BG82" s="64">
        <f t="shared" si="74"/>
        <v>1744331.1807257589</v>
      </c>
      <c r="BH82" s="64">
        <f t="shared" si="75"/>
        <v>0</v>
      </c>
      <c r="BI82" s="64">
        <f t="shared" si="76"/>
        <v>0</v>
      </c>
      <c r="BJ82" s="64">
        <f t="shared" si="77"/>
        <v>0</v>
      </c>
      <c r="BK82" s="64">
        <f t="shared" si="78"/>
        <v>15840.67797056812</v>
      </c>
      <c r="BL82" s="64">
        <f t="shared" si="79"/>
        <v>5704858.1126243481</v>
      </c>
      <c r="BM82" s="64">
        <f t="shared" si="80"/>
        <v>1734276.8662378017</v>
      </c>
      <c r="BN82" s="64">
        <f t="shared" si="81"/>
        <v>1956484.0985265258</v>
      </c>
      <c r="BO82" s="64">
        <f t="shared" si="82"/>
        <v>565033.24049169</v>
      </c>
      <c r="BP82" s="64">
        <f t="shared" si="83"/>
        <v>2405885.1180762639</v>
      </c>
      <c r="BQ82" s="64">
        <f t="shared" si="84"/>
        <v>573411.68913257425</v>
      </c>
      <c r="BR82" s="64">
        <f t="shared" si="85"/>
        <v>68111.055498731046</v>
      </c>
      <c r="BS82" s="64">
        <f t="shared" si="86"/>
        <v>0</v>
      </c>
      <c r="BT82" s="64">
        <f t="shared" si="87"/>
        <v>118629.55334250603</v>
      </c>
      <c r="BU82" s="64">
        <f t="shared" si="63"/>
        <v>174943.65077861739</v>
      </c>
      <c r="BV82" s="64">
        <f t="shared" si="64"/>
        <v>0</v>
      </c>
      <c r="BW82" s="64">
        <f t="shared" si="65"/>
        <v>74678.488820624189</v>
      </c>
      <c r="BX82" s="64">
        <f t="shared" si="66"/>
        <v>3295.2738585475354</v>
      </c>
      <c r="BY82" s="64">
        <f t="shared" si="67"/>
        <v>0</v>
      </c>
      <c r="BZ82" s="55">
        <f t="shared" si="149"/>
        <v>0</v>
      </c>
      <c r="CC82" s="94">
        <f t="shared" si="150"/>
        <v>15139779.006084556</v>
      </c>
      <c r="CD82" s="64">
        <f t="shared" si="151"/>
        <v>0</v>
      </c>
      <c r="CE82" s="64">
        <f t="shared" si="88"/>
        <v>0</v>
      </c>
      <c r="CF82" s="64">
        <f t="shared" si="89"/>
        <v>0</v>
      </c>
      <c r="CG82" s="64">
        <f t="shared" si="90"/>
        <v>0</v>
      </c>
      <c r="CH82" s="64">
        <f t="shared" si="91"/>
        <v>0</v>
      </c>
      <c r="CI82" s="64">
        <f t="shared" si="92"/>
        <v>0</v>
      </c>
      <c r="CJ82" s="64">
        <f t="shared" si="93"/>
        <v>13776.90368146302</v>
      </c>
      <c r="CK82" s="64">
        <f t="shared" si="94"/>
        <v>2684079.3200304452</v>
      </c>
      <c r="CL82" s="64">
        <f t="shared" si="95"/>
        <v>1288144.5894749325</v>
      </c>
      <c r="CM82" s="64">
        <f t="shared" si="96"/>
        <v>1358110.7999904568</v>
      </c>
      <c r="CN82" s="64">
        <f t="shared" si="97"/>
        <v>246139.09391312441</v>
      </c>
      <c r="CO82" s="64">
        <f t="shared" si="98"/>
        <v>1584575.7308453657</v>
      </c>
      <c r="CP82" s="64">
        <f t="shared" si="99"/>
        <v>377663.18913392205</v>
      </c>
      <c r="CQ82" s="64">
        <f t="shared" si="100"/>
        <v>17254.80072634522</v>
      </c>
      <c r="CR82" s="64">
        <f t="shared" si="101"/>
        <v>0</v>
      </c>
      <c r="CS82" s="64">
        <f t="shared" si="102"/>
        <v>78132.372063495219</v>
      </c>
      <c r="CT82" s="64">
        <f t="shared" si="68"/>
        <v>120711.11903724649</v>
      </c>
      <c r="CU82" s="64">
        <f t="shared" si="69"/>
        <v>0</v>
      </c>
      <c r="CV82" s="64">
        <f t="shared" si="70"/>
        <v>54377.20968479463</v>
      </c>
      <c r="CW82" s="64">
        <f t="shared" si="71"/>
        <v>2085.7175042860813</v>
      </c>
      <c r="CX82" s="64">
        <f t="shared" si="72"/>
        <v>0</v>
      </c>
      <c r="CY82" s="119">
        <f>'DORC build-up'!S82</f>
        <v>7825050.8460858772</v>
      </c>
      <c r="CZ82" s="55">
        <f t="shared" si="152"/>
        <v>0</v>
      </c>
      <c r="DB82" s="94">
        <f>'DORC build-up'!T82</f>
        <v>0</v>
      </c>
      <c r="DC82" s="64">
        <f t="shared" si="104"/>
        <v>0</v>
      </c>
      <c r="DD82" s="64">
        <f t="shared" si="105"/>
        <v>0</v>
      </c>
      <c r="DE82" s="64">
        <f t="shared" si="106"/>
        <v>0</v>
      </c>
      <c r="DF82" s="64">
        <f t="shared" si="107"/>
        <v>0</v>
      </c>
      <c r="DG82" s="64">
        <f t="shared" si="108"/>
        <v>0</v>
      </c>
      <c r="DH82" s="64">
        <f t="shared" si="109"/>
        <v>0</v>
      </c>
      <c r="DI82" s="64">
        <f t="shared" si="110"/>
        <v>0</v>
      </c>
      <c r="DJ82" s="64">
        <f t="shared" si="111"/>
        <v>0</v>
      </c>
      <c r="DK82" s="64">
        <f t="shared" si="112"/>
        <v>0</v>
      </c>
      <c r="DL82" s="64">
        <f t="shared" si="113"/>
        <v>0</v>
      </c>
      <c r="DM82" s="64">
        <f t="shared" si="114"/>
        <v>0</v>
      </c>
      <c r="DN82" s="64">
        <f t="shared" si="115"/>
        <v>0</v>
      </c>
      <c r="DO82" s="64">
        <f t="shared" si="116"/>
        <v>0</v>
      </c>
      <c r="DP82" s="64">
        <f t="shared" si="117"/>
        <v>0</v>
      </c>
      <c r="DQ82" s="64">
        <f t="shared" si="118"/>
        <v>0</v>
      </c>
      <c r="DR82" s="64">
        <f t="shared" si="119"/>
        <v>0</v>
      </c>
      <c r="DS82" s="64">
        <f t="shared" si="120"/>
        <v>0</v>
      </c>
      <c r="DT82" s="64">
        <f t="shared" si="121"/>
        <v>0</v>
      </c>
      <c r="DU82" s="64">
        <f t="shared" si="122"/>
        <v>0</v>
      </c>
      <c r="DV82" s="64">
        <f t="shared" si="123"/>
        <v>0</v>
      </c>
      <c r="DW82" s="64">
        <f t="shared" si="124"/>
        <v>0</v>
      </c>
      <c r="DX82" s="55">
        <f t="shared" si="153"/>
        <v>0</v>
      </c>
    </row>
    <row r="83" spans="1:128" ht="13.9" x14ac:dyDescent="0.4">
      <c r="A83" s="58">
        <f>'DORC build-up'!A83</f>
        <v>71</v>
      </c>
      <c r="B83" s="58" t="str">
        <f>'DORC build-up'!B83</f>
        <v>SWM</v>
      </c>
      <c r="C83" s="58">
        <f>'DORC build-up'!C83</f>
        <v>16</v>
      </c>
      <c r="D83" t="str">
        <f>IF('DORC build-up'!E83=0,"",'DORC build-up'!E83)</f>
        <v>NG track between Picton Junction and Inner Harbour Junction</v>
      </c>
      <c r="E83" t="str">
        <f>IF('DORC build-up'!F83=0,"",'DORC build-up'!F83)</f>
        <v>Picton Junction to Bunbury Inner Harbour</v>
      </c>
      <c r="F83" s="94">
        <f>'DORC build-up'!J83</f>
        <v>58305787.205099583</v>
      </c>
      <c r="G83" s="319">
        <f t="shared" si="103"/>
        <v>0.55946858295277302</v>
      </c>
      <c r="I83" s="70">
        <f>IF($F83=0,0,CRC!G83/$F83)</f>
        <v>0</v>
      </c>
      <c r="J83" s="70">
        <f>IF($F83=0,0,CRC!H83/$F83)</f>
        <v>0</v>
      </c>
      <c r="K83" s="70">
        <f>IF($F83=0,0,CRC!I83/$F83)</f>
        <v>8.4641797242977823E-2</v>
      </c>
      <c r="L83" s="70">
        <f>IF($F83=0,0,CRC!J83/$F83)</f>
        <v>0</v>
      </c>
      <c r="M83" s="70">
        <f>IF($F83=0,0,CRC!K83/$F83)</f>
        <v>0.28578524249892323</v>
      </c>
      <c r="N83" s="70">
        <f>IF($F83=0,0,CRC!L83/$F83)</f>
        <v>0</v>
      </c>
      <c r="O83" s="70">
        <f>IF($F83=0,0,CRC!M83/$F83)</f>
        <v>1.7016188573356992E-3</v>
      </c>
      <c r="P83" s="70">
        <f>IF($F83=0,0,CRC!N83/$F83)</f>
        <v>0.17497808115920069</v>
      </c>
      <c r="Q83" s="70">
        <f>IF($F83=0,0,CRC!O83/$F83)</f>
        <v>5.3193336672397007E-2</v>
      </c>
      <c r="R83" s="70">
        <f>IF($F83=0,0,CRC!P83/$F83)</f>
        <v>6.0820273509485212E-2</v>
      </c>
      <c r="S83" s="70">
        <f>IF($F83=0,0,CRC!Q83/$F83)</f>
        <v>5.1763193581168723E-2</v>
      </c>
      <c r="T83" s="70">
        <f>IF($F83=0,0,CRC!R83/$F83)</f>
        <v>0.13454600233241271</v>
      </c>
      <c r="U83" s="70">
        <f>IF($F83=0,0,CRC!S83/$F83)</f>
        <v>0.12186185407195765</v>
      </c>
      <c r="V83" s="70">
        <f>IF($F83=0,0,CRC!T83/$F83)</f>
        <v>1.447500925282735E-2</v>
      </c>
      <c r="W83" s="70">
        <f>IF($F83=0,0,CRC!U83/$F83)</f>
        <v>1.4106001786210402E-3</v>
      </c>
      <c r="X83" s="70">
        <f>IF($F83=0,0,CRC!V83/$F83)</f>
        <v>3.6385780685255038E-3</v>
      </c>
      <c r="Y83" s="70">
        <f>IF($F83=0,0,CRC!W83/$F83)</f>
        <v>5.3658309672045415E-3</v>
      </c>
      <c r="Z83" s="70">
        <f>IF($F83=0,0,CRC!X83/$F83)</f>
        <v>2.1895529179363207E-3</v>
      </c>
      <c r="AA83" s="70">
        <f>IF($F83=0,0,CRC!Y83/$F83)</f>
        <v>2.2905212399209904E-3</v>
      </c>
      <c r="AB83" s="70">
        <f>IF($F83=0,0,CRC!Z83/$F83)</f>
        <v>3.1625832329706049E-4</v>
      </c>
      <c r="AC83" s="70">
        <f>IF($F83=0,0,CRC!AA83/$F83)</f>
        <v>1.0222491258086803E-3</v>
      </c>
      <c r="AD83" s="55">
        <f t="shared" si="125"/>
        <v>0</v>
      </c>
      <c r="AF83" s="94">
        <f>'DORC build-up'!V83</f>
        <v>34360042.729424864</v>
      </c>
      <c r="AG83" s="64">
        <f t="shared" si="126"/>
        <v>0</v>
      </c>
      <c r="AH83" s="64">
        <f t="shared" si="127"/>
        <v>0</v>
      </c>
      <c r="AI83" s="64">
        <f t="shared" si="128"/>
        <v>2908295.7699640337</v>
      </c>
      <c r="AJ83" s="64">
        <f t="shared" si="129"/>
        <v>0</v>
      </c>
      <c r="AK83" s="64">
        <f t="shared" si="130"/>
        <v>9819593.1437020488</v>
      </c>
      <c r="AL83" s="64">
        <f t="shared" si="131"/>
        <v>0</v>
      </c>
      <c r="AM83" s="64">
        <f t="shared" si="132"/>
        <v>58467.696647249737</v>
      </c>
      <c r="AN83" s="64">
        <f t="shared" si="133"/>
        <v>6012254.3453429071</v>
      </c>
      <c r="AO83" s="64">
        <f t="shared" si="134"/>
        <v>1827725.3209842439</v>
      </c>
      <c r="AP83" s="64">
        <f t="shared" si="135"/>
        <v>2089787.196601219</v>
      </c>
      <c r="AQ83" s="64">
        <f t="shared" si="136"/>
        <v>1778585.5432604481</v>
      </c>
      <c r="AR83" s="64">
        <f t="shared" si="137"/>
        <v>4623006.3892149981</v>
      </c>
      <c r="AS83" s="64">
        <f t="shared" si="138"/>
        <v>4187178.5129994024</v>
      </c>
      <c r="AT83" s="64">
        <f t="shared" si="139"/>
        <v>497361.93643596803</v>
      </c>
      <c r="AU83" s="64">
        <f t="shared" si="140"/>
        <v>48468.282411553286</v>
      </c>
      <c r="AV83" s="64">
        <f t="shared" si="141"/>
        <v>125021.6979088845</v>
      </c>
      <c r="AW83" s="64">
        <f t="shared" si="142"/>
        <v>184370.18131201918</v>
      </c>
      <c r="AX83" s="64">
        <f t="shared" si="143"/>
        <v>75233.13181862887</v>
      </c>
      <c r="AY83" s="64">
        <f t="shared" si="144"/>
        <v>78702.407676340445</v>
      </c>
      <c r="AZ83" s="64">
        <f t="shared" si="145"/>
        <v>10866.649502023261</v>
      </c>
      <c r="BA83" s="64">
        <f t="shared" si="146"/>
        <v>35124.52364290347</v>
      </c>
      <c r="BB83" s="55">
        <f t="shared" si="147"/>
        <v>0</v>
      </c>
      <c r="BD83" s="94">
        <f>'DORC build-up'!P83</f>
        <v>77996804.313598618</v>
      </c>
      <c r="BE83" s="64">
        <f t="shared" si="148"/>
        <v>0</v>
      </c>
      <c r="BF83" s="64">
        <f t="shared" si="73"/>
        <v>0</v>
      </c>
      <c r="BG83" s="64">
        <f t="shared" si="74"/>
        <v>6601789.6963118324</v>
      </c>
      <c r="BH83" s="64">
        <f t="shared" si="75"/>
        <v>0</v>
      </c>
      <c r="BI83" s="64">
        <f t="shared" si="76"/>
        <v>22290335.634902842</v>
      </c>
      <c r="BJ83" s="64">
        <f t="shared" si="77"/>
        <v>0</v>
      </c>
      <c r="BK83" s="64">
        <f t="shared" si="78"/>
        <v>132720.83303194182</v>
      </c>
      <c r="BL83" s="64">
        <f t="shared" si="79"/>
        <v>13647731.155343153</v>
      </c>
      <c r="BM83" s="64">
        <f t="shared" si="80"/>
        <v>4148910.2712243185</v>
      </c>
      <c r="BN83" s="64">
        <f t="shared" si="81"/>
        <v>4743786.9712188635</v>
      </c>
      <c r="BO83" s="64">
        <f t="shared" si="82"/>
        <v>4037363.680397341</v>
      </c>
      <c r="BP83" s="64">
        <f t="shared" si="83"/>
        <v>10494158.215098176</v>
      </c>
      <c r="BQ83" s="64">
        <f t="shared" si="84"/>
        <v>9504835.1853427924</v>
      </c>
      <c r="BR83" s="64">
        <f t="shared" si="85"/>
        <v>1129004.4641303041</v>
      </c>
      <c r="BS83" s="64">
        <f t="shared" si="86"/>
        <v>110022.30609663253</v>
      </c>
      <c r="BT83" s="64">
        <f t="shared" si="87"/>
        <v>283797.46159053536</v>
      </c>
      <c r="BU83" s="64">
        <f t="shared" si="63"/>
        <v>418517.66792890022</v>
      </c>
      <c r="BV83" s="64">
        <f t="shared" si="64"/>
        <v>170778.13047454806</v>
      </c>
      <c r="BW83" s="64">
        <f t="shared" si="65"/>
        <v>178653.33692625875</v>
      </c>
      <c r="BX83" s="64">
        <f t="shared" si="66"/>
        <v>24667.138554747635</v>
      </c>
      <c r="BY83" s="64">
        <f t="shared" si="67"/>
        <v>79732.165025446899</v>
      </c>
      <c r="BZ83" s="55">
        <f t="shared" si="149"/>
        <v>0</v>
      </c>
      <c r="CC83" s="94">
        <f t="shared" si="150"/>
        <v>77996804.313598618</v>
      </c>
      <c r="CD83" s="64">
        <f t="shared" si="151"/>
        <v>0</v>
      </c>
      <c r="CE83" s="64">
        <f t="shared" si="88"/>
        <v>0</v>
      </c>
      <c r="CF83" s="64">
        <f t="shared" si="89"/>
        <v>0</v>
      </c>
      <c r="CG83" s="64">
        <f t="shared" si="90"/>
        <v>0</v>
      </c>
      <c r="CH83" s="64">
        <f t="shared" si="91"/>
        <v>14714259.428578468</v>
      </c>
      <c r="CI83" s="64">
        <f t="shared" si="92"/>
        <v>0</v>
      </c>
      <c r="CJ83" s="64">
        <f t="shared" si="93"/>
        <v>115429.53758683222</v>
      </c>
      <c r="CK83" s="64">
        <f t="shared" si="94"/>
        <v>6421122.5303446697</v>
      </c>
      <c r="CL83" s="64">
        <f t="shared" si="95"/>
        <v>3081628.0964920418</v>
      </c>
      <c r="CM83" s="64">
        <f t="shared" si="96"/>
        <v>3292941.8252458181</v>
      </c>
      <c r="CN83" s="64">
        <f t="shared" si="97"/>
        <v>1758751.4625263431</v>
      </c>
      <c r="CO83" s="64">
        <f t="shared" si="98"/>
        <v>6911713.4057474872</v>
      </c>
      <c r="CP83" s="64">
        <f t="shared" si="99"/>
        <v>6260120.6712738313</v>
      </c>
      <c r="CQ83" s="64">
        <f t="shared" si="100"/>
        <v>286014.46424634405</v>
      </c>
      <c r="CR83" s="64">
        <f t="shared" si="101"/>
        <v>72463.425116393133</v>
      </c>
      <c r="CS83" s="64">
        <f t="shared" si="102"/>
        <v>186916.06125876005</v>
      </c>
      <c r="CT83" s="64">
        <f t="shared" si="68"/>
        <v>288777.19087094232</v>
      </c>
      <c r="CU83" s="64">
        <f t="shared" si="69"/>
        <v>70674.381459860582</v>
      </c>
      <c r="CV83" s="64">
        <f t="shared" si="70"/>
        <v>130086.59007899615</v>
      </c>
      <c r="CW83" s="64">
        <f t="shared" si="71"/>
        <v>15612.870089942797</v>
      </c>
      <c r="CX83" s="64">
        <f t="shared" si="72"/>
        <v>30249.643257031148</v>
      </c>
      <c r="CY83" s="119">
        <f>'DORC build-up'!S83</f>
        <v>43636761.584173754</v>
      </c>
      <c r="CZ83" s="55">
        <f t="shared" si="152"/>
        <v>0</v>
      </c>
      <c r="DB83" s="94">
        <f>'DORC build-up'!T83</f>
        <v>0</v>
      </c>
      <c r="DC83" s="64">
        <f t="shared" si="104"/>
        <v>0</v>
      </c>
      <c r="DD83" s="64">
        <f t="shared" si="105"/>
        <v>0</v>
      </c>
      <c r="DE83" s="64">
        <f t="shared" si="106"/>
        <v>0</v>
      </c>
      <c r="DF83" s="64">
        <f t="shared" si="107"/>
        <v>0</v>
      </c>
      <c r="DG83" s="64">
        <f t="shared" si="108"/>
        <v>0</v>
      </c>
      <c r="DH83" s="64">
        <f t="shared" si="109"/>
        <v>0</v>
      </c>
      <c r="DI83" s="64">
        <f t="shared" si="110"/>
        <v>0</v>
      </c>
      <c r="DJ83" s="64">
        <f t="shared" si="111"/>
        <v>0</v>
      </c>
      <c r="DK83" s="64">
        <f t="shared" si="112"/>
        <v>0</v>
      </c>
      <c r="DL83" s="64">
        <f t="shared" si="113"/>
        <v>0</v>
      </c>
      <c r="DM83" s="64">
        <f t="shared" si="114"/>
        <v>0</v>
      </c>
      <c r="DN83" s="64">
        <f t="shared" si="115"/>
        <v>0</v>
      </c>
      <c r="DO83" s="64">
        <f t="shared" si="116"/>
        <v>0</v>
      </c>
      <c r="DP83" s="64">
        <f t="shared" si="117"/>
        <v>0</v>
      </c>
      <c r="DQ83" s="64">
        <f t="shared" si="118"/>
        <v>0</v>
      </c>
      <c r="DR83" s="64">
        <f t="shared" si="119"/>
        <v>0</v>
      </c>
      <c r="DS83" s="64">
        <f t="shared" si="120"/>
        <v>0</v>
      </c>
      <c r="DT83" s="64">
        <f t="shared" si="121"/>
        <v>0</v>
      </c>
      <c r="DU83" s="64">
        <f t="shared" si="122"/>
        <v>0</v>
      </c>
      <c r="DV83" s="64">
        <f t="shared" si="123"/>
        <v>0</v>
      </c>
      <c r="DW83" s="64">
        <f t="shared" si="124"/>
        <v>0</v>
      </c>
      <c r="DX83" s="55">
        <f t="shared" si="153"/>
        <v>0</v>
      </c>
    </row>
    <row r="84" spans="1:128" ht="13.9" x14ac:dyDescent="0.4">
      <c r="A84" s="58">
        <f>'DORC build-up'!A84</f>
        <v>72</v>
      </c>
      <c r="B84" s="58" t="str">
        <f>'DORC build-up'!B84</f>
        <v>SWM</v>
      </c>
      <c r="C84" s="58">
        <f>'DORC build-up'!C84</f>
        <v>17</v>
      </c>
      <c r="D84" t="str">
        <f>IF('DORC build-up'!E84=0,"",'DORC build-up'!E84)</f>
        <v>NG track between Picton Junction and Bunbury Terminal</v>
      </c>
      <c r="E84" t="str">
        <f>IF('DORC build-up'!F84=0,"",'DORC build-up'!F84)</f>
        <v>Picton Junction to Picton Container Terminal</v>
      </c>
      <c r="F84" s="94">
        <f>'DORC build-up'!J84</f>
        <v>11625126.026574161</v>
      </c>
      <c r="G84" s="319">
        <f t="shared" si="103"/>
        <v>0.53322306460533631</v>
      </c>
      <c r="I84" s="70">
        <f>IF($F84=0,0,CRC!G84/$F84)</f>
        <v>0</v>
      </c>
      <c r="J84" s="70">
        <f>IF($F84=0,0,CRC!H84/$F84)</f>
        <v>0</v>
      </c>
      <c r="K84" s="70">
        <f>IF($F84=0,0,CRC!I84/$F84)</f>
        <v>7.6202923024122154E-2</v>
      </c>
      <c r="L84" s="70">
        <f>IF($F84=0,0,CRC!J84/$F84)</f>
        <v>0</v>
      </c>
      <c r="M84" s="70">
        <f>IF($F84=0,0,CRC!K84/$F84)</f>
        <v>0</v>
      </c>
      <c r="N84" s="70">
        <f>IF($F84=0,0,CRC!L84/$F84)</f>
        <v>0</v>
      </c>
      <c r="O84" s="70">
        <f>IF($F84=0,0,CRC!M84/$F84)</f>
        <v>1.6912268267076903E-3</v>
      </c>
      <c r="P84" s="70">
        <f>IF($F84=0,0,CRC!N84/$F84)</f>
        <v>0.15753258654475691</v>
      </c>
      <c r="Q84" s="70">
        <f>IF($F84=0,0,CRC!O84/$F84)</f>
        <v>4.7889906309606101E-2</v>
      </c>
      <c r="R84" s="70">
        <f>IF($F84=0,0,CRC!P84/$F84)</f>
        <v>4.8889807082589415E-2</v>
      </c>
      <c r="S84" s="70">
        <f>IF($F84=0,0,CRC!Q84/$F84)</f>
        <v>0.14835323041295531</v>
      </c>
      <c r="T84" s="70">
        <f>IF($F84=0,0,CRC!R84/$F84)</f>
        <v>0.12113162755166819</v>
      </c>
      <c r="U84" s="70">
        <f>IF($F84=0,0,CRC!S84/$F84)</f>
        <v>0.33672828440259794</v>
      </c>
      <c r="V84" s="70">
        <f>IF($F84=0,0,CRC!T84/$F84)</f>
        <v>3.999729915103846E-2</v>
      </c>
      <c r="W84" s="70">
        <f>IF($F84=0,0,CRC!U84/$F84)</f>
        <v>0</v>
      </c>
      <c r="X84" s="70">
        <f>IF($F84=0,0,CRC!V84/$F84)</f>
        <v>3.2758080936911033E-3</v>
      </c>
      <c r="Y84" s="70">
        <f>IF($F84=0,0,CRC!W84/$F84)</f>
        <v>4.8308521023076667E-3</v>
      </c>
      <c r="Z84" s="70">
        <f>IF($F84=0,0,CRC!X84/$F84)</f>
        <v>1.0981696561023994E-2</v>
      </c>
      <c r="AA84" s="70">
        <f>IF($F84=0,0,CRC!Y84/$F84)</f>
        <v>2.0621539170506795E-3</v>
      </c>
      <c r="AB84" s="70">
        <f>IF($F84=0,0,CRC!Z84/$F84)</f>
        <v>4.325980198841776E-4</v>
      </c>
      <c r="AC84" s="70">
        <f>IF($F84=0,0,CRC!AA84/$F84)</f>
        <v>0</v>
      </c>
      <c r="AD84" s="55">
        <f t="shared" si="125"/>
        <v>0</v>
      </c>
      <c r="AF84" s="94">
        <f>'DORC build-up'!V84</f>
        <v>7263398.9590456495</v>
      </c>
      <c r="AG84" s="64">
        <f t="shared" si="126"/>
        <v>0</v>
      </c>
      <c r="AH84" s="64">
        <f t="shared" si="127"/>
        <v>0</v>
      </c>
      <c r="AI84" s="64">
        <f t="shared" si="128"/>
        <v>553492.23176964466</v>
      </c>
      <c r="AJ84" s="64">
        <f t="shared" si="129"/>
        <v>0</v>
      </c>
      <c r="AK84" s="64">
        <f t="shared" si="130"/>
        <v>0</v>
      </c>
      <c r="AL84" s="64">
        <f t="shared" si="131"/>
        <v>0</v>
      </c>
      <c r="AM84" s="64">
        <f t="shared" si="132"/>
        <v>12284.055172618715</v>
      </c>
      <c r="AN84" s="64">
        <f t="shared" si="133"/>
        <v>1144222.0251249559</v>
      </c>
      <c r="AO84" s="64">
        <f t="shared" si="134"/>
        <v>347843.49563798663</v>
      </c>
      <c r="AP84" s="64">
        <f t="shared" si="135"/>
        <v>355106.1738716226</v>
      </c>
      <c r="AQ84" s="64">
        <f t="shared" si="136"/>
        <v>1077548.6993525189</v>
      </c>
      <c r="AR84" s="64">
        <f t="shared" si="137"/>
        <v>879827.33746629208</v>
      </c>
      <c r="AS84" s="64">
        <f t="shared" si="138"/>
        <v>2445791.8704110575</v>
      </c>
      <c r="AT84" s="64">
        <f t="shared" si="139"/>
        <v>290516.3410182902</v>
      </c>
      <c r="AU84" s="64">
        <f t="shared" si="140"/>
        <v>0</v>
      </c>
      <c r="AV84" s="64">
        <f t="shared" si="141"/>
        <v>23793.501097749275</v>
      </c>
      <c r="AW84" s="64">
        <f t="shared" si="142"/>
        <v>35088.406131204996</v>
      </c>
      <c r="AX84" s="64">
        <f t="shared" si="143"/>
        <v>79764.443369896864</v>
      </c>
      <c r="AY84" s="64">
        <f t="shared" si="144"/>
        <v>14978.246614497813</v>
      </c>
      <c r="AZ84" s="64">
        <f t="shared" si="145"/>
        <v>3142.132007311945</v>
      </c>
      <c r="BA84" s="64">
        <f t="shared" si="146"/>
        <v>0</v>
      </c>
      <c r="BB84" s="55">
        <f t="shared" si="147"/>
        <v>0</v>
      </c>
      <c r="BD84" s="94">
        <f>'DORC build-up'!P84</f>
        <v>15560749.489270259</v>
      </c>
      <c r="BE84" s="64">
        <f t="shared" si="148"/>
        <v>0</v>
      </c>
      <c r="BF84" s="64">
        <f t="shared" si="73"/>
        <v>0</v>
      </c>
      <c r="BG84" s="64">
        <f t="shared" si="74"/>
        <v>1185774.5955285097</v>
      </c>
      <c r="BH84" s="64">
        <f t="shared" si="75"/>
        <v>0</v>
      </c>
      <c r="BI84" s="64">
        <f t="shared" si="76"/>
        <v>0</v>
      </c>
      <c r="BJ84" s="64">
        <f t="shared" si="77"/>
        <v>0</v>
      </c>
      <c r="BK84" s="64">
        <f t="shared" si="78"/>
        <v>26316.756979931852</v>
      </c>
      <c r="BL84" s="64">
        <f t="shared" si="79"/>
        <v>2451325.1156197488</v>
      </c>
      <c r="BM84" s="64">
        <f t="shared" si="80"/>
        <v>745202.83514840365</v>
      </c>
      <c r="BN84" s="64">
        <f t="shared" si="81"/>
        <v>760762.04059092468</v>
      </c>
      <c r="BO84" s="64">
        <f t="shared" si="82"/>
        <v>2308487.4543799874</v>
      </c>
      <c r="BP84" s="64">
        <f t="shared" si="83"/>
        <v>1884898.9115590961</v>
      </c>
      <c r="BQ84" s="64">
        <f t="shared" si="84"/>
        <v>5239744.4795405762</v>
      </c>
      <c r="BR84" s="64">
        <f t="shared" si="85"/>
        <v>622387.95233671146</v>
      </c>
      <c r="BS84" s="64">
        <f t="shared" si="86"/>
        <v>0</v>
      </c>
      <c r="BT84" s="64">
        <f t="shared" si="87"/>
        <v>50974.029120851214</v>
      </c>
      <c r="BU84" s="64">
        <f t="shared" si="63"/>
        <v>75171.679383724186</v>
      </c>
      <c r="BV84" s="64">
        <f t="shared" si="64"/>
        <v>170883.42915327506</v>
      </c>
      <c r="BW84" s="64">
        <f t="shared" si="65"/>
        <v>32088.660511543025</v>
      </c>
      <c r="BX84" s="64">
        <f t="shared" si="66"/>
        <v>6731.5494169720423</v>
      </c>
      <c r="BY84" s="64">
        <f t="shared" si="67"/>
        <v>0</v>
      </c>
      <c r="BZ84" s="55">
        <f t="shared" si="149"/>
        <v>0</v>
      </c>
      <c r="CC84" s="94">
        <f t="shared" si="150"/>
        <v>15560749.489270259</v>
      </c>
      <c r="CD84" s="64">
        <f t="shared" si="151"/>
        <v>0</v>
      </c>
      <c r="CE84" s="64">
        <f t="shared" si="88"/>
        <v>0</v>
      </c>
      <c r="CF84" s="64">
        <f t="shared" si="89"/>
        <v>0</v>
      </c>
      <c r="CG84" s="64">
        <f t="shared" si="90"/>
        <v>0</v>
      </c>
      <c r="CH84" s="64">
        <f t="shared" si="91"/>
        <v>0</v>
      </c>
      <c r="CI84" s="64">
        <f t="shared" si="92"/>
        <v>0</v>
      </c>
      <c r="CJ84" s="64">
        <f t="shared" si="93"/>
        <v>22888.125545802479</v>
      </c>
      <c r="CK84" s="64">
        <f t="shared" si="94"/>
        <v>1153324.2229015725</v>
      </c>
      <c r="CL84" s="64">
        <f t="shared" si="95"/>
        <v>553503.89481939387</v>
      </c>
      <c r="CM84" s="64">
        <f t="shared" si="96"/>
        <v>528089.72192896414</v>
      </c>
      <c r="CN84" s="64">
        <f t="shared" si="97"/>
        <v>1005620.5009044276</v>
      </c>
      <c r="CO84" s="64">
        <f t="shared" si="98"/>
        <v>1241441.2674623441</v>
      </c>
      <c r="CP84" s="64">
        <f t="shared" si="99"/>
        <v>3451025.9345840425</v>
      </c>
      <c r="CQ84" s="64">
        <f t="shared" si="100"/>
        <v>157671.61459196708</v>
      </c>
      <c r="CR84" s="64">
        <f t="shared" si="101"/>
        <v>0</v>
      </c>
      <c r="CS84" s="64">
        <f t="shared" si="102"/>
        <v>33572.762407246984</v>
      </c>
      <c r="CT84" s="64">
        <f t="shared" si="68"/>
        <v>51868.458774769904</v>
      </c>
      <c r="CU84" s="64">
        <f t="shared" si="69"/>
        <v>70717.957993734628</v>
      </c>
      <c r="CV84" s="64">
        <f t="shared" si="70"/>
        <v>23365.387391964367</v>
      </c>
      <c r="CW84" s="64">
        <f t="shared" si="71"/>
        <v>4260.6809183786145</v>
      </c>
      <c r="CX84" s="64">
        <f t="shared" si="72"/>
        <v>0</v>
      </c>
      <c r="CY84" s="119">
        <f>'DORC build-up'!S84</f>
        <v>8297350.5302246092</v>
      </c>
      <c r="CZ84" s="55">
        <f t="shared" si="152"/>
        <v>0</v>
      </c>
      <c r="DB84" s="94">
        <f>'DORC build-up'!T84</f>
        <v>0</v>
      </c>
      <c r="DC84" s="64">
        <f t="shared" si="104"/>
        <v>0</v>
      </c>
      <c r="DD84" s="64">
        <f t="shared" si="105"/>
        <v>0</v>
      </c>
      <c r="DE84" s="64">
        <f t="shared" si="106"/>
        <v>0</v>
      </c>
      <c r="DF84" s="64">
        <f t="shared" si="107"/>
        <v>0</v>
      </c>
      <c r="DG84" s="64">
        <f t="shared" si="108"/>
        <v>0</v>
      </c>
      <c r="DH84" s="64">
        <f t="shared" si="109"/>
        <v>0</v>
      </c>
      <c r="DI84" s="64">
        <f t="shared" si="110"/>
        <v>0</v>
      </c>
      <c r="DJ84" s="64">
        <f t="shared" si="111"/>
        <v>0</v>
      </c>
      <c r="DK84" s="64">
        <f t="shared" si="112"/>
        <v>0</v>
      </c>
      <c r="DL84" s="64">
        <f t="shared" si="113"/>
        <v>0</v>
      </c>
      <c r="DM84" s="64">
        <f t="shared" si="114"/>
        <v>0</v>
      </c>
      <c r="DN84" s="64">
        <f t="shared" si="115"/>
        <v>0</v>
      </c>
      <c r="DO84" s="64">
        <f t="shared" si="116"/>
        <v>0</v>
      </c>
      <c r="DP84" s="64">
        <f t="shared" si="117"/>
        <v>0</v>
      </c>
      <c r="DQ84" s="64">
        <f t="shared" si="118"/>
        <v>0</v>
      </c>
      <c r="DR84" s="64">
        <f t="shared" si="119"/>
        <v>0</v>
      </c>
      <c r="DS84" s="64">
        <f t="shared" si="120"/>
        <v>0</v>
      </c>
      <c r="DT84" s="64">
        <f t="shared" si="121"/>
        <v>0</v>
      </c>
      <c r="DU84" s="64">
        <f t="shared" si="122"/>
        <v>0</v>
      </c>
      <c r="DV84" s="64">
        <f t="shared" si="123"/>
        <v>0</v>
      </c>
      <c r="DW84" s="64">
        <f t="shared" si="124"/>
        <v>0</v>
      </c>
      <c r="DX84" s="55">
        <f t="shared" si="153"/>
        <v>0</v>
      </c>
    </row>
    <row r="85" spans="1:128" ht="13.9" x14ac:dyDescent="0.4">
      <c r="A85" s="58">
        <f>'DORC build-up'!A85</f>
        <v>73</v>
      </c>
      <c r="B85" s="58" t="str">
        <f>'DORC build-up'!B85</f>
        <v>SWM</v>
      </c>
      <c r="C85" s="58">
        <f>'DORC build-up'!C85</f>
        <v>17</v>
      </c>
      <c r="D85" t="str">
        <f>IF('DORC build-up'!E85=0,"",'DORC build-up'!E85)</f>
        <v/>
      </c>
      <c r="E85" t="str">
        <f>IF('DORC build-up'!F85=0,"",'DORC build-up'!F85)</f>
        <v>Picton Container Terminal to Bunbury Terminal</v>
      </c>
      <c r="F85" s="94">
        <f>'DORC build-up'!J85</f>
        <v>30659040.249342188</v>
      </c>
      <c r="G85" s="319">
        <f t="shared" si="103"/>
        <v>0.58149097053643017</v>
      </c>
      <c r="I85" s="70">
        <f>IF($F85=0,0,CRC!G85/$F85)</f>
        <v>0</v>
      </c>
      <c r="J85" s="70">
        <f>IF($F85=0,0,CRC!H85/$F85)</f>
        <v>0</v>
      </c>
      <c r="K85" s="70">
        <f>IF($F85=0,0,CRC!I85/$F85)</f>
        <v>6.8026379431259221E-2</v>
      </c>
      <c r="L85" s="70">
        <f>IF($F85=0,0,CRC!J85/$F85)</f>
        <v>0</v>
      </c>
      <c r="M85" s="70">
        <f>IF($F85=0,0,CRC!K85/$F85)</f>
        <v>0.3659036413897756</v>
      </c>
      <c r="N85" s="70">
        <f>IF($F85=0,0,CRC!L85/$F85)</f>
        <v>0</v>
      </c>
      <c r="O85" s="70">
        <f>IF($F85=0,0,CRC!M85/$F85)</f>
        <v>2.6259013112747844E-4</v>
      </c>
      <c r="P85" s="70">
        <f>IF($F85=0,0,CRC!N85/$F85)</f>
        <v>0.14062940212528369</v>
      </c>
      <c r="Q85" s="70">
        <f>IF($F85=0,0,CRC!O85/$F85)</f>
        <v>4.2751338246086235E-2</v>
      </c>
      <c r="R85" s="70">
        <f>IF($F85=0,0,CRC!P85/$F85)</f>
        <v>4.8879967590706098E-2</v>
      </c>
      <c r="S85" s="70">
        <f>IF($F85=0,0,CRC!Q85/$F85)</f>
        <v>0</v>
      </c>
      <c r="T85" s="70">
        <f>IF($F85=0,0,CRC!R85/$F85)</f>
        <v>0.10813425167886698</v>
      </c>
      <c r="U85" s="70">
        <f>IF($F85=0,0,CRC!S85/$F85)</f>
        <v>0.18057547982904851</v>
      </c>
      <c r="V85" s="70">
        <f>IF($F85=0,0,CRC!T85/$F85)</f>
        <v>2.1449138134857076E-2</v>
      </c>
      <c r="W85" s="70">
        <f>IF($F85=0,0,CRC!U85/$F85)</f>
        <v>0</v>
      </c>
      <c r="X85" s="70">
        <f>IF($F85=0,0,CRC!V85/$F85)</f>
        <v>2.9243151769241201E-3</v>
      </c>
      <c r="Y85" s="70">
        <f>IF($F85=0,0,CRC!W85/$F85)</f>
        <v>4.3125035765865655E-3</v>
      </c>
      <c r="Z85" s="70">
        <f>IF($F85=0,0,CRC!X85/$F85)</f>
        <v>1.2491937660400746E-2</v>
      </c>
      <c r="AA85" s="70">
        <f>IF($F85=0,0,CRC!Y85/$F85)</f>
        <v>1.8408856148804265E-3</v>
      </c>
      <c r="AB85" s="70">
        <f>IF($F85=0,0,CRC!Z85/$F85)</f>
        <v>7.3813560587518889E-4</v>
      </c>
      <c r="AC85" s="70">
        <f>IF($F85=0,0,CRC!AA85/$F85)</f>
        <v>1.0800338083221785E-3</v>
      </c>
      <c r="AD85" s="55">
        <f t="shared" si="125"/>
        <v>0</v>
      </c>
      <c r="AF85" s="94">
        <f>'DORC build-up'!V85</f>
        <v>17201199.26529805</v>
      </c>
      <c r="AG85" s="64">
        <f t="shared" si="126"/>
        <v>0</v>
      </c>
      <c r="AH85" s="64">
        <f t="shared" si="127"/>
        <v>0</v>
      </c>
      <c r="AI85" s="64">
        <f t="shared" si="128"/>
        <v>1170135.3078938625</v>
      </c>
      <c r="AJ85" s="64">
        <f t="shared" si="129"/>
        <v>0</v>
      </c>
      <c r="AK85" s="64">
        <f t="shared" si="130"/>
        <v>6293981.4474436892</v>
      </c>
      <c r="AL85" s="64">
        <f t="shared" si="131"/>
        <v>0</v>
      </c>
      <c r="AM85" s="64">
        <f t="shared" si="132"/>
        <v>4516.8651706245009</v>
      </c>
      <c r="AN85" s="64">
        <f t="shared" si="133"/>
        <v>2418994.3685167339</v>
      </c>
      <c r="AO85" s="64">
        <f t="shared" si="134"/>
        <v>735374.28802908701</v>
      </c>
      <c r="AP85" s="64">
        <f t="shared" si="135"/>
        <v>840794.06260904623</v>
      </c>
      <c r="AQ85" s="64">
        <f t="shared" si="136"/>
        <v>0</v>
      </c>
      <c r="AR85" s="64">
        <f t="shared" si="137"/>
        <v>1860038.8105320812</v>
      </c>
      <c r="AS85" s="64">
        <f t="shared" si="138"/>
        <v>3106114.8109662719</v>
      </c>
      <c r="AT85" s="64">
        <f t="shared" si="139"/>
        <v>368950.89912657993</v>
      </c>
      <c r="AU85" s="64">
        <f t="shared" si="140"/>
        <v>0</v>
      </c>
      <c r="AV85" s="64">
        <f t="shared" si="141"/>
        <v>50301.728072807113</v>
      </c>
      <c r="AW85" s="64">
        <f t="shared" si="142"/>
        <v>74180.233353176038</v>
      </c>
      <c r="AX85" s="64">
        <f t="shared" si="143"/>
        <v>214876.30890623436</v>
      </c>
      <c r="AY85" s="64">
        <f t="shared" si="144"/>
        <v>31665.440286178942</v>
      </c>
      <c r="AZ85" s="64">
        <f t="shared" si="145"/>
        <v>12696.81764147063</v>
      </c>
      <c r="BA85" s="64">
        <f t="shared" si="146"/>
        <v>18577.87675020851</v>
      </c>
      <c r="BB85" s="55">
        <f t="shared" si="147"/>
        <v>0</v>
      </c>
      <c r="BD85" s="94">
        <f>'DORC build-up'!P85</f>
        <v>41101142.518587813</v>
      </c>
      <c r="BE85" s="64">
        <f t="shared" si="148"/>
        <v>0</v>
      </c>
      <c r="BF85" s="64">
        <f t="shared" si="73"/>
        <v>0</v>
      </c>
      <c r="BG85" s="64">
        <f t="shared" si="74"/>
        <v>2795961.9160277159</v>
      </c>
      <c r="BH85" s="64">
        <f t="shared" si="75"/>
        <v>0</v>
      </c>
      <c r="BI85" s="64">
        <f t="shared" si="76"/>
        <v>15039057.712831413</v>
      </c>
      <c r="BJ85" s="64">
        <f t="shared" si="77"/>
        <v>0</v>
      </c>
      <c r="BK85" s="64">
        <f t="shared" si="78"/>
        <v>10792.754403445153</v>
      </c>
      <c r="BL85" s="64">
        <f t="shared" si="79"/>
        <v>5780029.0990550807</v>
      </c>
      <c r="BM85" s="64">
        <f t="shared" si="80"/>
        <v>1757128.8461127442</v>
      </c>
      <c r="BN85" s="64">
        <f t="shared" si="81"/>
        <v>2009022.5142495646</v>
      </c>
      <c r="BO85" s="64">
        <f t="shared" si="82"/>
        <v>0</v>
      </c>
      <c r="BP85" s="64">
        <f t="shared" si="83"/>
        <v>4444441.2893939549</v>
      </c>
      <c r="BQ85" s="64">
        <f t="shared" si="84"/>
        <v>7421858.5318161016</v>
      </c>
      <c r="BR85" s="64">
        <f t="shared" si="85"/>
        <v>881584.08338163747</v>
      </c>
      <c r="BS85" s="64">
        <f t="shared" si="86"/>
        <v>0</v>
      </c>
      <c r="BT85" s="64">
        <f t="shared" si="87"/>
        <v>120192.69485602759</v>
      </c>
      <c r="BU85" s="64">
        <f t="shared" si="63"/>
        <v>177248.82411320409</v>
      </c>
      <c r="BV85" s="64">
        <f t="shared" si="64"/>
        <v>513432.91011344548</v>
      </c>
      <c r="BW85" s="64">
        <f t="shared" si="65"/>
        <v>75662.502017618564</v>
      </c>
      <c r="BX85" s="64">
        <f t="shared" si="66"/>
        <v>30338.216735120302</v>
      </c>
      <c r="BY85" s="64">
        <f t="shared" si="67"/>
        <v>44390.623480743008</v>
      </c>
      <c r="BZ85" s="55">
        <f t="shared" si="149"/>
        <v>0</v>
      </c>
      <c r="CC85" s="94">
        <f t="shared" si="150"/>
        <v>41101142.518587813</v>
      </c>
      <c r="CD85" s="64">
        <f t="shared" si="151"/>
        <v>0</v>
      </c>
      <c r="CE85" s="64">
        <f t="shared" si="88"/>
        <v>0</v>
      </c>
      <c r="CF85" s="64">
        <f t="shared" si="89"/>
        <v>0</v>
      </c>
      <c r="CG85" s="64">
        <f t="shared" si="90"/>
        <v>0</v>
      </c>
      <c r="CH85" s="64">
        <f t="shared" si="91"/>
        <v>9927557.8606122639</v>
      </c>
      <c r="CI85" s="64">
        <f t="shared" si="92"/>
        <v>0</v>
      </c>
      <c r="CJ85" s="64">
        <f t="shared" si="93"/>
        <v>9386.6397732607275</v>
      </c>
      <c r="CK85" s="64">
        <f t="shared" si="94"/>
        <v>2719446.525693024</v>
      </c>
      <c r="CL85" s="64">
        <f t="shared" si="95"/>
        <v>1305118.0351846446</v>
      </c>
      <c r="CM85" s="64">
        <f t="shared" si="96"/>
        <v>1394580.8075216119</v>
      </c>
      <c r="CN85" s="64">
        <f t="shared" si="97"/>
        <v>0</v>
      </c>
      <c r="CO85" s="64">
        <f t="shared" si="98"/>
        <v>2927219.4883403005</v>
      </c>
      <c r="CP85" s="64">
        <f t="shared" si="99"/>
        <v>4888220.4802393299</v>
      </c>
      <c r="CQ85" s="64">
        <f t="shared" si="100"/>
        <v>223334.63445668176</v>
      </c>
      <c r="CR85" s="64">
        <f t="shared" si="101"/>
        <v>0</v>
      </c>
      <c r="CS85" s="64">
        <f t="shared" si="102"/>
        <v>79161.895912158318</v>
      </c>
      <c r="CT85" s="64">
        <f t="shared" si="68"/>
        <v>122301.68863811131</v>
      </c>
      <c r="CU85" s="64">
        <f t="shared" si="69"/>
        <v>212477.75252354061</v>
      </c>
      <c r="CV85" s="64">
        <f t="shared" si="70"/>
        <v>55093.719790858675</v>
      </c>
      <c r="CW85" s="64">
        <f t="shared" si="71"/>
        <v>19202.334133514491</v>
      </c>
      <c r="CX85" s="64">
        <f t="shared" si="72"/>
        <v>16841.390470472052</v>
      </c>
      <c r="CY85" s="119">
        <f>'DORC build-up'!S85</f>
        <v>23899943.253289763</v>
      </c>
      <c r="CZ85" s="55">
        <f t="shared" si="152"/>
        <v>0</v>
      </c>
      <c r="DB85" s="94">
        <f>'DORC build-up'!T85</f>
        <v>0</v>
      </c>
      <c r="DC85" s="64">
        <f t="shared" si="104"/>
        <v>0</v>
      </c>
      <c r="DD85" s="64">
        <f t="shared" si="105"/>
        <v>0</v>
      </c>
      <c r="DE85" s="64">
        <f t="shared" si="106"/>
        <v>0</v>
      </c>
      <c r="DF85" s="64">
        <f t="shared" si="107"/>
        <v>0</v>
      </c>
      <c r="DG85" s="64">
        <f t="shared" si="108"/>
        <v>0</v>
      </c>
      <c r="DH85" s="64">
        <f t="shared" si="109"/>
        <v>0</v>
      </c>
      <c r="DI85" s="64">
        <f t="shared" si="110"/>
        <v>0</v>
      </c>
      <c r="DJ85" s="64">
        <f t="shared" si="111"/>
        <v>0</v>
      </c>
      <c r="DK85" s="64">
        <f t="shared" si="112"/>
        <v>0</v>
      </c>
      <c r="DL85" s="64">
        <f t="shared" si="113"/>
        <v>0</v>
      </c>
      <c r="DM85" s="64">
        <f t="shared" si="114"/>
        <v>0</v>
      </c>
      <c r="DN85" s="64">
        <f t="shared" si="115"/>
        <v>0</v>
      </c>
      <c r="DO85" s="64">
        <f t="shared" si="116"/>
        <v>0</v>
      </c>
      <c r="DP85" s="64">
        <f t="shared" si="117"/>
        <v>0</v>
      </c>
      <c r="DQ85" s="64">
        <f t="shared" si="118"/>
        <v>0</v>
      </c>
      <c r="DR85" s="64">
        <f t="shared" si="119"/>
        <v>0</v>
      </c>
      <c r="DS85" s="64">
        <f t="shared" si="120"/>
        <v>0</v>
      </c>
      <c r="DT85" s="64">
        <f t="shared" si="121"/>
        <v>0</v>
      </c>
      <c r="DU85" s="64">
        <f t="shared" si="122"/>
        <v>0</v>
      </c>
      <c r="DV85" s="64">
        <f t="shared" si="123"/>
        <v>0</v>
      </c>
      <c r="DW85" s="64">
        <f t="shared" si="124"/>
        <v>0</v>
      </c>
      <c r="DX85" s="55">
        <f t="shared" si="153"/>
        <v>0</v>
      </c>
    </row>
    <row r="86" spans="1:128" ht="13.9" x14ac:dyDescent="0.4">
      <c r="A86" s="58">
        <f>'DORC build-up'!A86</f>
        <v>74</v>
      </c>
      <c r="B86" s="58" t="str">
        <f>'DORC build-up'!B86</f>
        <v>SWM</v>
      </c>
      <c r="C86" s="58">
        <f>'DORC build-up'!C86</f>
        <v>18</v>
      </c>
      <c r="D86" t="str">
        <f>IF('DORC build-up'!E86=0,"",'DORC build-up'!E86)</f>
        <v>NG track between Pinjarra and Alumina Junction</v>
      </c>
      <c r="E86" t="str">
        <f>IF('DORC build-up'!F86=0,"",'DORC build-up'!F86)</f>
        <v>Pinjarra to Alumina Junction</v>
      </c>
      <c r="F86" s="94">
        <f>'DORC build-up'!J86</f>
        <v>8248662.554020429</v>
      </c>
      <c r="G86" s="319">
        <f t="shared" si="103"/>
        <v>0.51642207918755823</v>
      </c>
      <c r="I86" s="70">
        <f>IF($F86=0,0,CRC!G86/$F86)</f>
        <v>0</v>
      </c>
      <c r="J86" s="70">
        <f>IF($F86=0,0,CRC!H86/$F86)</f>
        <v>0</v>
      </c>
      <c r="K86" s="70">
        <f>IF($F86=0,0,CRC!I86/$F86)</f>
        <v>0.11542321240531886</v>
      </c>
      <c r="L86" s="70">
        <f>IF($F86=0,0,CRC!J86/$F86)</f>
        <v>0</v>
      </c>
      <c r="M86" s="70">
        <f>IF($F86=0,0,CRC!K86/$F86)</f>
        <v>0</v>
      </c>
      <c r="N86" s="70">
        <f>IF($F86=0,0,CRC!L86/$F86)</f>
        <v>0</v>
      </c>
      <c r="O86" s="70">
        <f>IF($F86=0,0,CRC!M86/$F86)</f>
        <v>9.7874824437315256E-4</v>
      </c>
      <c r="P86" s="70">
        <f>IF($F86=0,0,CRC!N86/$F86)</f>
        <v>0.23861180747304037</v>
      </c>
      <c r="Q86" s="70">
        <f>IF($F86=0,0,CRC!O86/$F86)</f>
        <v>7.2537989471804273E-2</v>
      </c>
      <c r="R86" s="70">
        <f>IF($F86=0,0,CRC!P86/$F86)</f>
        <v>8.6935193469695665E-2</v>
      </c>
      <c r="S86" s="70">
        <f>IF($F86=0,0,CRC!Q86/$F86)</f>
        <v>0.10453967468698373</v>
      </c>
      <c r="T86" s="70">
        <f>IF($F86=0,0,CRC!R86/$F86)</f>
        <v>0.18347592219621728</v>
      </c>
      <c r="U86" s="70">
        <f>IF($F86=0,0,CRC!S86/$F86)</f>
        <v>0.16212597530573553</v>
      </c>
      <c r="V86" s="70">
        <f>IF($F86=0,0,CRC!T86/$F86)</f>
        <v>1.9257666892942921E-2</v>
      </c>
      <c r="W86" s="70">
        <f>IF($F86=0,0,CRC!U86/$F86)</f>
        <v>0</v>
      </c>
      <c r="X86" s="70">
        <f>IF($F86=0,0,CRC!V86/$F86)</f>
        <v>4.9618082665606059E-3</v>
      </c>
      <c r="Y86" s="70">
        <f>IF($F86=0,0,CRC!W86/$F86)</f>
        <v>7.3172057734167519E-3</v>
      </c>
      <c r="Z86" s="70">
        <f>IF($F86=0,0,CRC!X86/$F86)</f>
        <v>0</v>
      </c>
      <c r="AA86" s="70">
        <f>IF($F86=0,0,CRC!Y86/$F86)</f>
        <v>3.1235078673406669E-3</v>
      </c>
      <c r="AB86" s="70">
        <f>IF($F86=0,0,CRC!Z86/$F86)</f>
        <v>7.1128794657023713E-4</v>
      </c>
      <c r="AC86" s="70">
        <f>IF($F86=0,0,CRC!AA86/$F86)</f>
        <v>0</v>
      </c>
      <c r="AD86" s="55">
        <f t="shared" si="125"/>
        <v>0</v>
      </c>
      <c r="AF86" s="94">
        <f>'DORC build-up'!V86</f>
        <v>5302830.5560317021</v>
      </c>
      <c r="AG86" s="64">
        <f t="shared" si="126"/>
        <v>0</v>
      </c>
      <c r="AH86" s="64">
        <f t="shared" si="127"/>
        <v>0</v>
      </c>
      <c r="AI86" s="64">
        <f t="shared" si="128"/>
        <v>612069.7376182623</v>
      </c>
      <c r="AJ86" s="64">
        <f t="shared" si="129"/>
        <v>0</v>
      </c>
      <c r="AK86" s="64">
        <f t="shared" si="130"/>
        <v>0</v>
      </c>
      <c r="AL86" s="64">
        <f t="shared" si="131"/>
        <v>0</v>
      </c>
      <c r="AM86" s="64">
        <f t="shared" si="132"/>
        <v>5190.1360969243369</v>
      </c>
      <c r="AN86" s="64">
        <f t="shared" si="133"/>
        <v>1265317.9836979921</v>
      </c>
      <c r="AO86" s="64">
        <f t="shared" si="134"/>
        <v>384656.66704418958</v>
      </c>
      <c r="AP86" s="64">
        <f t="shared" si="135"/>
        <v>461002.60032562987</v>
      </c>
      <c r="AQ86" s="64">
        <f t="shared" si="136"/>
        <v>554356.18124775123</v>
      </c>
      <c r="AR86" s="64">
        <f t="shared" si="137"/>
        <v>972941.72651819617</v>
      </c>
      <c r="AS86" s="64">
        <f t="shared" si="138"/>
        <v>859726.57577769551</v>
      </c>
      <c r="AT86" s="64">
        <f t="shared" si="139"/>
        <v>102120.14443777781</v>
      </c>
      <c r="AU86" s="64">
        <f t="shared" si="140"/>
        <v>0</v>
      </c>
      <c r="AV86" s="64">
        <f t="shared" si="141"/>
        <v>26311.628489088274</v>
      </c>
      <c r="AW86" s="64">
        <f t="shared" si="142"/>
        <v>38801.902360045933</v>
      </c>
      <c r="AX86" s="64">
        <f t="shared" si="143"/>
        <v>0</v>
      </c>
      <c r="AY86" s="64">
        <f t="shared" si="144"/>
        <v>16563.432960939506</v>
      </c>
      <c r="AZ86" s="64">
        <f t="shared" si="145"/>
        <v>3771.8394572096981</v>
      </c>
      <c r="BA86" s="64">
        <f t="shared" si="146"/>
        <v>0</v>
      </c>
      <c r="BB86" s="55">
        <f t="shared" si="147"/>
        <v>0</v>
      </c>
      <c r="BD86" s="94">
        <f>'DORC build-up'!P86</f>
        <v>10965824.384873917</v>
      </c>
      <c r="BE86" s="64">
        <f t="shared" si="148"/>
        <v>0</v>
      </c>
      <c r="BF86" s="64">
        <f t="shared" si="73"/>
        <v>0</v>
      </c>
      <c r="BG86" s="64">
        <f t="shared" si="74"/>
        <v>1265710.6771747272</v>
      </c>
      <c r="BH86" s="64">
        <f t="shared" si="75"/>
        <v>0</v>
      </c>
      <c r="BI86" s="64">
        <f t="shared" si="76"/>
        <v>0</v>
      </c>
      <c r="BJ86" s="64">
        <f t="shared" si="77"/>
        <v>0</v>
      </c>
      <c r="BK86" s="64">
        <f t="shared" si="78"/>
        <v>10732.781364799652</v>
      </c>
      <c r="BL86" s="64">
        <f t="shared" si="79"/>
        <v>2616575.1769067063</v>
      </c>
      <c r="BM86" s="64">
        <f t="shared" si="80"/>
        <v>795438.85377963877</v>
      </c>
      <c r="BN86" s="64">
        <f t="shared" si="81"/>
        <v>953316.06445372046</v>
      </c>
      <c r="BO86" s="64">
        <f t="shared" si="82"/>
        <v>1146363.7138693128</v>
      </c>
      <c r="BP86" s="64">
        <f t="shared" si="83"/>
        <v>2011964.741656509</v>
      </c>
      <c r="BQ86" s="64">
        <f t="shared" si="84"/>
        <v>1777844.9734291013</v>
      </c>
      <c r="BR86" s="64">
        <f t="shared" si="85"/>
        <v>211176.1932104126</v>
      </c>
      <c r="BS86" s="64">
        <f t="shared" si="86"/>
        <v>0</v>
      </c>
      <c r="BT86" s="64">
        <f t="shared" si="87"/>
        <v>54410.318082519276</v>
      </c>
      <c r="BU86" s="64">
        <f t="shared" si="63"/>
        <v>80239.193499273635</v>
      </c>
      <c r="BV86" s="64">
        <f t="shared" si="64"/>
        <v>0</v>
      </c>
      <c r="BW86" s="64">
        <f t="shared" si="65"/>
        <v>34251.838738029808</v>
      </c>
      <c r="BX86" s="64">
        <f t="shared" si="66"/>
        <v>7799.8587091668023</v>
      </c>
      <c r="BY86" s="64">
        <f t="shared" si="67"/>
        <v>0</v>
      </c>
      <c r="BZ86" s="55">
        <f t="shared" si="149"/>
        <v>0</v>
      </c>
      <c r="CC86" s="94">
        <f t="shared" si="150"/>
        <v>10965824.384873917</v>
      </c>
      <c r="CD86" s="64">
        <f t="shared" si="151"/>
        <v>0</v>
      </c>
      <c r="CE86" s="64">
        <f t="shared" si="88"/>
        <v>0</v>
      </c>
      <c r="CF86" s="64">
        <f t="shared" si="89"/>
        <v>0</v>
      </c>
      <c r="CG86" s="64">
        <f t="shared" si="90"/>
        <v>0</v>
      </c>
      <c r="CH86" s="64">
        <f t="shared" si="91"/>
        <v>0</v>
      </c>
      <c r="CI86" s="64">
        <f t="shared" si="92"/>
        <v>0</v>
      </c>
      <c r="CJ86" s="64">
        <f t="shared" si="93"/>
        <v>9334.4802142797998</v>
      </c>
      <c r="CK86" s="64">
        <f t="shared" si="94"/>
        <v>1231072.7423875455</v>
      </c>
      <c r="CL86" s="64">
        <f t="shared" si="95"/>
        <v>590817.0002735228</v>
      </c>
      <c r="CM86" s="64">
        <f t="shared" si="96"/>
        <v>661752.80643173738</v>
      </c>
      <c r="CN86" s="64">
        <f t="shared" si="97"/>
        <v>499377.56862080877</v>
      </c>
      <c r="CO86" s="64">
        <f t="shared" si="98"/>
        <v>1325129.9810585596</v>
      </c>
      <c r="CP86" s="64">
        <f t="shared" si="99"/>
        <v>1170932.883259922</v>
      </c>
      <c r="CQ86" s="64">
        <f t="shared" si="100"/>
        <v>53497.96894663792</v>
      </c>
      <c r="CR86" s="64">
        <f t="shared" si="101"/>
        <v>0</v>
      </c>
      <c r="CS86" s="64">
        <f t="shared" si="102"/>
        <v>35835.987717516524</v>
      </c>
      <c r="CT86" s="64">
        <f t="shared" si="68"/>
        <v>55365.043514499033</v>
      </c>
      <c r="CU86" s="64">
        <f t="shared" si="69"/>
        <v>0</v>
      </c>
      <c r="CV86" s="64">
        <f t="shared" si="70"/>
        <v>24940.507588756143</v>
      </c>
      <c r="CW86" s="64">
        <f t="shared" si="71"/>
        <v>4936.8588284307425</v>
      </c>
      <c r="CX86" s="64">
        <f t="shared" si="72"/>
        <v>0</v>
      </c>
      <c r="CY86" s="119">
        <f>'DORC build-up'!S86</f>
        <v>5662993.8288422152</v>
      </c>
      <c r="CZ86" s="55">
        <f t="shared" si="152"/>
        <v>0</v>
      </c>
      <c r="DB86" s="94">
        <f>'DORC build-up'!T86</f>
        <v>0</v>
      </c>
      <c r="DC86" s="64">
        <f t="shared" si="104"/>
        <v>0</v>
      </c>
      <c r="DD86" s="64">
        <f t="shared" si="105"/>
        <v>0</v>
      </c>
      <c r="DE86" s="64">
        <f t="shared" si="106"/>
        <v>0</v>
      </c>
      <c r="DF86" s="64">
        <f t="shared" si="107"/>
        <v>0</v>
      </c>
      <c r="DG86" s="64">
        <f t="shared" si="108"/>
        <v>0</v>
      </c>
      <c r="DH86" s="64">
        <f t="shared" si="109"/>
        <v>0</v>
      </c>
      <c r="DI86" s="64">
        <f t="shared" si="110"/>
        <v>0</v>
      </c>
      <c r="DJ86" s="64">
        <f t="shared" si="111"/>
        <v>0</v>
      </c>
      <c r="DK86" s="64">
        <f t="shared" si="112"/>
        <v>0</v>
      </c>
      <c r="DL86" s="64">
        <f t="shared" si="113"/>
        <v>0</v>
      </c>
      <c r="DM86" s="64">
        <f t="shared" si="114"/>
        <v>0</v>
      </c>
      <c r="DN86" s="64">
        <f t="shared" si="115"/>
        <v>0</v>
      </c>
      <c r="DO86" s="64">
        <f t="shared" si="116"/>
        <v>0</v>
      </c>
      <c r="DP86" s="64">
        <f t="shared" si="117"/>
        <v>0</v>
      </c>
      <c r="DQ86" s="64">
        <f t="shared" si="118"/>
        <v>0</v>
      </c>
      <c r="DR86" s="64">
        <f t="shared" si="119"/>
        <v>0</v>
      </c>
      <c r="DS86" s="64">
        <f t="shared" si="120"/>
        <v>0</v>
      </c>
      <c r="DT86" s="64">
        <f t="shared" si="121"/>
        <v>0</v>
      </c>
      <c r="DU86" s="64">
        <f t="shared" si="122"/>
        <v>0</v>
      </c>
      <c r="DV86" s="64">
        <f t="shared" si="123"/>
        <v>0</v>
      </c>
      <c r="DW86" s="64">
        <f t="shared" si="124"/>
        <v>0</v>
      </c>
      <c r="DX86" s="55">
        <f t="shared" si="153"/>
        <v>0</v>
      </c>
    </row>
    <row r="87" spans="1:128" ht="13.9" x14ac:dyDescent="0.4">
      <c r="A87" s="58">
        <f>'DORC build-up'!A87</f>
        <v>75</v>
      </c>
      <c r="B87" s="58" t="str">
        <f>'DORC build-up'!B87</f>
        <v>SWM</v>
      </c>
      <c r="C87" s="58">
        <f>'DORC build-up'!C87</f>
        <v>19</v>
      </c>
      <c r="D87" t="str">
        <f>IF('DORC build-up'!E87=0,"",'DORC build-up'!E87)</f>
        <v>NG track between Alumina Junction and Pinjarra South</v>
      </c>
      <c r="E87" t="str">
        <f>IF('DORC build-up'!F87=0,"",'DORC build-up'!F87)</f>
        <v>Alumina Junction to Pinjarra South</v>
      </c>
      <c r="F87" s="94">
        <f>'DORC build-up'!J87</f>
        <v>3404714.508471244</v>
      </c>
      <c r="G87" s="319">
        <f t="shared" si="103"/>
        <v>0.5029597612644916</v>
      </c>
      <c r="I87" s="70">
        <f>IF($F87=0,0,CRC!G87/$F87)</f>
        <v>0</v>
      </c>
      <c r="J87" s="70">
        <f>IF($F87=0,0,CRC!H87/$F87)</f>
        <v>0</v>
      </c>
      <c r="K87" s="70">
        <f>IF($F87=0,0,CRC!I87/$F87)</f>
        <v>0.16155136401197412</v>
      </c>
      <c r="L87" s="70">
        <f>IF($F87=0,0,CRC!J87/$F87)</f>
        <v>0</v>
      </c>
      <c r="M87" s="70">
        <f>IF($F87=0,0,CRC!K87/$F87)</f>
        <v>0</v>
      </c>
      <c r="N87" s="70">
        <f>IF($F87=0,0,CRC!L87/$F87)</f>
        <v>0</v>
      </c>
      <c r="O87" s="70">
        <f>IF($F87=0,0,CRC!M87/$F87)</f>
        <v>7.113692475319254E-4</v>
      </c>
      <c r="P87" s="70">
        <f>IF($F87=0,0,CRC!N87/$F87)</f>
        <v>0.33397149640288365</v>
      </c>
      <c r="Q87" s="70">
        <f>IF($F87=0,0,CRC!O87/$F87)</f>
        <v>0.10152733490647664</v>
      </c>
      <c r="R87" s="70">
        <f>IF($F87=0,0,CRC!P87/$F87)</f>
        <v>0.12141770226885132</v>
      </c>
      <c r="S87" s="70">
        <f>IF($F87=0,0,CRC!Q87/$F87)</f>
        <v>0</v>
      </c>
      <c r="T87" s="70">
        <f>IF($F87=0,0,CRC!R87/$F87)</f>
        <v>0.25680090578372994</v>
      </c>
      <c r="U87" s="70">
        <f>IF($F87=0,0,CRC!S87/$F87)</f>
        <v>0</v>
      </c>
      <c r="V87" s="70">
        <f>IF($F87=0,0,CRC!T87/$F87)</f>
        <v>0</v>
      </c>
      <c r="W87" s="70">
        <f>IF($F87=0,0,CRC!U87/$F87)</f>
        <v>0</v>
      </c>
      <c r="X87" s="70">
        <f>IF($F87=0,0,CRC!V87/$F87)</f>
        <v>6.9447633342062179E-3</v>
      </c>
      <c r="Y87" s="70">
        <f>IF($F87=0,0,CRC!W87/$F87)</f>
        <v>1.0241480451095944E-2</v>
      </c>
      <c r="Z87" s="70">
        <f>IF($F87=0,0,CRC!X87/$F87)</f>
        <v>0</v>
      </c>
      <c r="AA87" s="70">
        <f>IF($F87=0,0,CRC!Y87/$F87)</f>
        <v>4.3717978901769332E-3</v>
      </c>
      <c r="AB87" s="70">
        <f>IF($F87=0,0,CRC!Z87/$F87)</f>
        <v>2.4617857030730808E-3</v>
      </c>
      <c r="AC87" s="70">
        <f>IF($F87=0,0,CRC!AA87/$F87)</f>
        <v>0</v>
      </c>
      <c r="AD87" s="55">
        <f t="shared" si="125"/>
        <v>0</v>
      </c>
      <c r="AF87" s="94">
        <f>'DORC build-up'!V87</f>
        <v>2227659.2655769596</v>
      </c>
      <c r="AG87" s="64">
        <f t="shared" si="126"/>
        <v>0</v>
      </c>
      <c r="AH87" s="64">
        <f t="shared" si="127"/>
        <v>0</v>
      </c>
      <c r="AI87" s="64">
        <f t="shared" si="128"/>
        <v>359881.39290787035</v>
      </c>
      <c r="AJ87" s="64">
        <f t="shared" si="129"/>
        <v>0</v>
      </c>
      <c r="AK87" s="64">
        <f t="shared" si="130"/>
        <v>0</v>
      </c>
      <c r="AL87" s="64">
        <f t="shared" si="131"/>
        <v>0</v>
      </c>
      <c r="AM87" s="64">
        <f t="shared" si="132"/>
        <v>1584.6882955110034</v>
      </c>
      <c r="AN87" s="64">
        <f t="shared" si="133"/>
        <v>743974.69840048603</v>
      </c>
      <c r="AO87" s="64">
        <f t="shared" si="134"/>
        <v>226168.30831374778</v>
      </c>
      <c r="AP87" s="64">
        <f t="shared" si="135"/>
        <v>270477.26946427126</v>
      </c>
      <c r="AQ87" s="64">
        <f t="shared" si="136"/>
        <v>0</v>
      </c>
      <c r="AR87" s="64">
        <f t="shared" si="137"/>
        <v>572064.91717768181</v>
      </c>
      <c r="AS87" s="64">
        <f t="shared" si="138"/>
        <v>0</v>
      </c>
      <c r="AT87" s="64">
        <f t="shared" si="139"/>
        <v>0</v>
      </c>
      <c r="AU87" s="64">
        <f t="shared" si="140"/>
        <v>0</v>
      </c>
      <c r="AV87" s="64">
        <f t="shared" si="141"/>
        <v>15470.566388683621</v>
      </c>
      <c r="AW87" s="64">
        <f t="shared" si="142"/>
        <v>22814.528820109179</v>
      </c>
      <c r="AX87" s="64">
        <f t="shared" si="143"/>
        <v>0</v>
      </c>
      <c r="AY87" s="64">
        <f t="shared" si="144"/>
        <v>9738.876077282448</v>
      </c>
      <c r="AZ87" s="64">
        <f t="shared" si="145"/>
        <v>5484.0197313156386</v>
      </c>
      <c r="BA87" s="64">
        <f t="shared" si="146"/>
        <v>0</v>
      </c>
      <c r="BB87" s="55">
        <f t="shared" si="147"/>
        <v>0</v>
      </c>
      <c r="BD87" s="94">
        <f>'DORC build-up'!P87</f>
        <v>4481848.9369074423</v>
      </c>
      <c r="BE87" s="64">
        <f t="shared" si="148"/>
        <v>0</v>
      </c>
      <c r="BF87" s="64">
        <f t="shared" si="73"/>
        <v>0</v>
      </c>
      <c r="BG87" s="64">
        <f t="shared" si="74"/>
        <v>724048.80905301345</v>
      </c>
      <c r="BH87" s="64">
        <f t="shared" si="75"/>
        <v>0</v>
      </c>
      <c r="BI87" s="64">
        <f t="shared" si="76"/>
        <v>0</v>
      </c>
      <c r="BJ87" s="64">
        <f t="shared" si="77"/>
        <v>0</v>
      </c>
      <c r="BK87" s="64">
        <f t="shared" si="78"/>
        <v>3188.249505799607</v>
      </c>
      <c r="BL87" s="64">
        <f t="shared" si="79"/>
        <v>1496809.7961106517</v>
      </c>
      <c r="BM87" s="64">
        <f t="shared" si="80"/>
        <v>455030.17801763822</v>
      </c>
      <c r="BN87" s="64">
        <f t="shared" si="81"/>
        <v>544175.79983539565</v>
      </c>
      <c r="BO87" s="64">
        <f t="shared" si="82"/>
        <v>0</v>
      </c>
      <c r="BP87" s="64">
        <f t="shared" si="83"/>
        <v>1150942.8665836782</v>
      </c>
      <c r="BQ87" s="64">
        <f t="shared" si="84"/>
        <v>0</v>
      </c>
      <c r="BR87" s="64">
        <f t="shared" si="85"/>
        <v>0</v>
      </c>
      <c r="BS87" s="64">
        <f t="shared" si="86"/>
        <v>0</v>
      </c>
      <c r="BT87" s="64">
        <f t="shared" si="87"/>
        <v>31125.38016648592</v>
      </c>
      <c r="BU87" s="64">
        <f t="shared" si="63"/>
        <v>45900.768272102709</v>
      </c>
      <c r="BV87" s="64">
        <f t="shared" si="64"/>
        <v>0</v>
      </c>
      <c r="BW87" s="64">
        <f t="shared" si="65"/>
        <v>19593.737726463689</v>
      </c>
      <c r="BX87" s="64">
        <f t="shared" si="66"/>
        <v>11033.351636212028</v>
      </c>
      <c r="BY87" s="64">
        <f t="shared" si="67"/>
        <v>0</v>
      </c>
      <c r="BZ87" s="55">
        <f t="shared" si="149"/>
        <v>0</v>
      </c>
      <c r="CC87" s="94">
        <f t="shared" si="150"/>
        <v>4481848.9369074423</v>
      </c>
      <c r="CD87" s="64">
        <f t="shared" si="151"/>
        <v>0</v>
      </c>
      <c r="CE87" s="64">
        <f t="shared" si="88"/>
        <v>0</v>
      </c>
      <c r="CF87" s="64">
        <f t="shared" si="89"/>
        <v>0</v>
      </c>
      <c r="CG87" s="64">
        <f t="shared" si="90"/>
        <v>0</v>
      </c>
      <c r="CH87" s="64">
        <f t="shared" si="91"/>
        <v>0</v>
      </c>
      <c r="CI87" s="64">
        <f t="shared" si="92"/>
        <v>0</v>
      </c>
      <c r="CJ87" s="64">
        <f t="shared" si="93"/>
        <v>2772.8741431070157</v>
      </c>
      <c r="CK87" s="64">
        <f t="shared" si="94"/>
        <v>704234.20538174117</v>
      </c>
      <c r="CL87" s="64">
        <f t="shared" si="95"/>
        <v>337976.4057700719</v>
      </c>
      <c r="CM87" s="64">
        <f t="shared" si="96"/>
        <v>377744.46079397865</v>
      </c>
      <c r="CN87" s="64">
        <f t="shared" si="97"/>
        <v>0</v>
      </c>
      <c r="CO87" s="64">
        <f t="shared" si="98"/>
        <v>758039.57565370365</v>
      </c>
      <c r="CP87" s="64">
        <f t="shared" si="99"/>
        <v>0</v>
      </c>
      <c r="CQ87" s="64">
        <f t="shared" si="100"/>
        <v>0</v>
      </c>
      <c r="CR87" s="64">
        <f t="shared" si="101"/>
        <v>0</v>
      </c>
      <c r="CS87" s="64">
        <f t="shared" si="102"/>
        <v>20499.948918835227</v>
      </c>
      <c r="CT87" s="64">
        <f t="shared" si="68"/>
        <v>31671.530107750998</v>
      </c>
      <c r="CU87" s="64">
        <f t="shared" si="69"/>
        <v>0</v>
      </c>
      <c r="CV87" s="64">
        <f t="shared" si="70"/>
        <v>14267.197980130228</v>
      </c>
      <c r="CW87" s="64">
        <f t="shared" si="71"/>
        <v>6983.4725811632989</v>
      </c>
      <c r="CX87" s="64">
        <f t="shared" si="72"/>
        <v>0</v>
      </c>
      <c r="CY87" s="119">
        <f>'DORC build-up'!S87</f>
        <v>2254189.6713304827</v>
      </c>
      <c r="CZ87" s="55">
        <f t="shared" si="152"/>
        <v>0</v>
      </c>
      <c r="DB87" s="94">
        <f>'DORC build-up'!T87</f>
        <v>0</v>
      </c>
      <c r="DC87" s="64">
        <f t="shared" si="104"/>
        <v>0</v>
      </c>
      <c r="DD87" s="64">
        <f t="shared" si="105"/>
        <v>0</v>
      </c>
      <c r="DE87" s="64">
        <f t="shared" si="106"/>
        <v>0</v>
      </c>
      <c r="DF87" s="64">
        <f t="shared" si="107"/>
        <v>0</v>
      </c>
      <c r="DG87" s="64">
        <f t="shared" si="108"/>
        <v>0</v>
      </c>
      <c r="DH87" s="64">
        <f t="shared" si="109"/>
        <v>0</v>
      </c>
      <c r="DI87" s="64">
        <f t="shared" si="110"/>
        <v>0</v>
      </c>
      <c r="DJ87" s="64">
        <f t="shared" si="111"/>
        <v>0</v>
      </c>
      <c r="DK87" s="64">
        <f t="shared" si="112"/>
        <v>0</v>
      </c>
      <c r="DL87" s="64">
        <f t="shared" si="113"/>
        <v>0</v>
      </c>
      <c r="DM87" s="64">
        <f t="shared" si="114"/>
        <v>0</v>
      </c>
      <c r="DN87" s="64">
        <f t="shared" si="115"/>
        <v>0</v>
      </c>
      <c r="DO87" s="64">
        <f t="shared" si="116"/>
        <v>0</v>
      </c>
      <c r="DP87" s="64">
        <f t="shared" si="117"/>
        <v>0</v>
      </c>
      <c r="DQ87" s="64">
        <f t="shared" si="118"/>
        <v>0</v>
      </c>
      <c r="DR87" s="64">
        <f t="shared" si="119"/>
        <v>0</v>
      </c>
      <c r="DS87" s="64">
        <f t="shared" si="120"/>
        <v>0</v>
      </c>
      <c r="DT87" s="64">
        <f t="shared" si="121"/>
        <v>0</v>
      </c>
      <c r="DU87" s="64">
        <f t="shared" si="122"/>
        <v>0</v>
      </c>
      <c r="DV87" s="64">
        <f t="shared" si="123"/>
        <v>0</v>
      </c>
      <c r="DW87" s="64">
        <f t="shared" si="124"/>
        <v>0</v>
      </c>
      <c r="DX87" s="55">
        <f t="shared" si="153"/>
        <v>0</v>
      </c>
    </row>
    <row r="88" spans="1:128" ht="13.9" x14ac:dyDescent="0.4">
      <c r="A88" s="58">
        <f>'DORC build-up'!A88</f>
        <v>76</v>
      </c>
      <c r="B88" s="58" t="str">
        <f>'DORC build-up'!B88</f>
        <v>Collie</v>
      </c>
      <c r="C88" s="58">
        <f>'DORC build-up'!C88</f>
        <v>20</v>
      </c>
      <c r="D88" t="str">
        <f>IF('DORC build-up'!E88=0,"",'DORC build-up'!E88)</f>
        <v>NG track between Brunswick Junction and Premier</v>
      </c>
      <c r="E88" t="str">
        <f>IF('DORC build-up'!F88=0,"",'DORC build-up'!F88)</f>
        <v>Brunswick Junction to Brunswick East</v>
      </c>
      <c r="F88" s="94">
        <f>'DORC build-up'!J88</f>
        <v>4039581.2674746993</v>
      </c>
      <c r="G88" s="319">
        <f t="shared" si="103"/>
        <v>0.55976650479762202</v>
      </c>
      <c r="I88" s="70">
        <f>IF($F88=0,0,CRC!G88/$F88)</f>
        <v>0</v>
      </c>
      <c r="J88" s="70">
        <f>IF($F88=0,0,CRC!H88/$F88)</f>
        <v>0</v>
      </c>
      <c r="K88" s="70">
        <f>IF($F88=0,0,CRC!I88/$F88)</f>
        <v>2.3310466794709626E-2</v>
      </c>
      <c r="L88" s="70">
        <f>IF($F88=0,0,CRC!J88/$F88)</f>
        <v>0</v>
      </c>
      <c r="M88" s="70">
        <f>IF($F88=0,0,CRC!K88/$F88)</f>
        <v>0</v>
      </c>
      <c r="N88" s="70">
        <f>IF($F88=0,0,CRC!L88/$F88)</f>
        <v>0</v>
      </c>
      <c r="O88" s="70">
        <f>IF($F88=0,0,CRC!M88/$F88)</f>
        <v>6.5860833178781834E-3</v>
      </c>
      <c r="P88" s="70">
        <f>IF($F88=0,0,CRC!N88/$F88)</f>
        <v>0.2601614597623842</v>
      </c>
      <c r="Q88" s="70">
        <f>IF($F88=0,0,CRC!O88/$F88)</f>
        <v>7.9089083767764801E-2</v>
      </c>
      <c r="R88" s="70">
        <f>IF($F88=0,0,CRC!P88/$F88)</f>
        <v>9.4522662057668697E-2</v>
      </c>
      <c r="S88" s="70">
        <f>IF($F88=0,0,CRC!Q88/$F88)</f>
        <v>0.10673290656918327</v>
      </c>
      <c r="T88" s="70">
        <f>IF($F88=0,0,CRC!R88/$F88)</f>
        <v>0.20004610943325046</v>
      </c>
      <c r="U88" s="70">
        <f>IF($F88=0,0,CRC!S88/$F88)</f>
        <v>0.13111884517187725</v>
      </c>
      <c r="V88" s="70">
        <f>IF($F88=0,0,CRC!T88/$F88)</f>
        <v>1.5574574271307656E-2</v>
      </c>
      <c r="W88" s="70">
        <f>IF($F88=0,0,CRC!U88/$F88)</f>
        <v>0</v>
      </c>
      <c r="X88" s="70">
        <f>IF($F88=0,0,CRC!V88/$F88)</f>
        <v>5.4099220627852702E-3</v>
      </c>
      <c r="Y88" s="70">
        <f>IF($F88=0,0,CRC!W88/$F88)</f>
        <v>7.9780416382325622E-3</v>
      </c>
      <c r="Z88" s="70">
        <f>IF($F88=0,0,CRC!X88/$F88)</f>
        <v>5.5192858243170974E-2</v>
      </c>
      <c r="AA88" s="70">
        <f>IF($F88=0,0,CRC!Y88/$F88)</f>
        <v>3.4055999782762348E-3</v>
      </c>
      <c r="AB88" s="70">
        <f>IF($F88=0,0,CRC!Z88/$F88)</f>
        <v>8.2995508148196902E-4</v>
      </c>
      <c r="AC88" s="70">
        <f>IF($F88=0,0,CRC!AA88/$F88)</f>
        <v>1.0041431850028763E-2</v>
      </c>
      <c r="AD88" s="55">
        <f t="shared" si="125"/>
        <v>0</v>
      </c>
      <c r="AF88" s="94">
        <f>'DORC build-up'!V88</f>
        <v>2341495.2746927873</v>
      </c>
      <c r="AG88" s="64">
        <f t="shared" si="126"/>
        <v>0</v>
      </c>
      <c r="AH88" s="64">
        <f t="shared" si="127"/>
        <v>0</v>
      </c>
      <c r="AI88" s="64">
        <f t="shared" si="128"/>
        <v>54581.347850695711</v>
      </c>
      <c r="AJ88" s="64">
        <f t="shared" si="129"/>
        <v>0</v>
      </c>
      <c r="AK88" s="64">
        <f t="shared" si="130"/>
        <v>0</v>
      </c>
      <c r="AL88" s="64">
        <f t="shared" si="131"/>
        <v>0</v>
      </c>
      <c r="AM88" s="64">
        <f t="shared" si="132"/>
        <v>15421.282967544761</v>
      </c>
      <c r="AN88" s="64">
        <f t="shared" si="133"/>
        <v>609166.82869080035</v>
      </c>
      <c r="AO88" s="64">
        <f t="shared" si="134"/>
        <v>185186.71592200332</v>
      </c>
      <c r="AP88" s="64">
        <f t="shared" si="135"/>
        <v>221324.36655941448</v>
      </c>
      <c r="AQ88" s="64">
        <f t="shared" si="136"/>
        <v>249914.5963859694</v>
      </c>
      <c r="AR88" s="64">
        <f t="shared" si="137"/>
        <v>468407.01995863218</v>
      </c>
      <c r="AS88" s="64">
        <f t="shared" si="138"/>
        <v>307014.15639312577</v>
      </c>
      <c r="AT88" s="64">
        <f t="shared" si="139"/>
        <v>36467.79206161874</v>
      </c>
      <c r="AU88" s="64">
        <f t="shared" si="140"/>
        <v>0</v>
      </c>
      <c r="AV88" s="64">
        <f t="shared" si="141"/>
        <v>12667.306946467967</v>
      </c>
      <c r="AW88" s="64">
        <f t="shared" si="142"/>
        <v>18680.546797223848</v>
      </c>
      <c r="AX88" s="64">
        <f t="shared" si="143"/>
        <v>129233.81677317369</v>
      </c>
      <c r="AY88" s="64">
        <f t="shared" si="144"/>
        <v>7974.1962566276634</v>
      </c>
      <c r="AZ88" s="64">
        <f t="shared" si="145"/>
        <v>1943.3359014972978</v>
      </c>
      <c r="BA88" s="64">
        <f t="shared" si="146"/>
        <v>23511.965227992001</v>
      </c>
      <c r="BB88" s="55">
        <f t="shared" si="147"/>
        <v>0</v>
      </c>
      <c r="BD88" s="94">
        <f>'DORC build-up'!P88</f>
        <v>5318757.659765048</v>
      </c>
      <c r="BE88" s="64">
        <f t="shared" si="148"/>
        <v>0</v>
      </c>
      <c r="BF88" s="64">
        <f t="shared" si="73"/>
        <v>0</v>
      </c>
      <c r="BG88" s="64">
        <f t="shared" si="74"/>
        <v>123982.72381706063</v>
      </c>
      <c r="BH88" s="64">
        <f t="shared" si="75"/>
        <v>0</v>
      </c>
      <c r="BI88" s="64">
        <f t="shared" si="76"/>
        <v>0</v>
      </c>
      <c r="BJ88" s="64">
        <f t="shared" si="77"/>
        <v>0</v>
      </c>
      <c r="BK88" s="64">
        <f t="shared" si="78"/>
        <v>35029.781094815386</v>
      </c>
      <c r="BL88" s="64">
        <f t="shared" si="79"/>
        <v>1383735.7568868373</v>
      </c>
      <c r="BM88" s="64">
        <f t="shared" si="80"/>
        <v>420655.67009359854</v>
      </c>
      <c r="BN88" s="64">
        <f t="shared" si="81"/>
        <v>502743.13284060842</v>
      </c>
      <c r="BO88" s="64">
        <f t="shared" si="82"/>
        <v>567686.46436383075</v>
      </c>
      <c r="BP88" s="64">
        <f t="shared" si="83"/>
        <v>1063996.7768542978</v>
      </c>
      <c r="BQ88" s="64">
        <f t="shared" si="84"/>
        <v>697389.36209746951</v>
      </c>
      <c r="BR88" s="64">
        <f t="shared" si="85"/>
        <v>82837.386203097238</v>
      </c>
      <c r="BS88" s="64">
        <f t="shared" si="86"/>
        <v>0</v>
      </c>
      <c r="BT88" s="64">
        <f t="shared" si="87"/>
        <v>28774.064410171086</v>
      </c>
      <c r="BU88" s="64">
        <f t="shared" si="63"/>
        <v>42433.270073273932</v>
      </c>
      <c r="BV88" s="64">
        <f t="shared" si="64"/>
        <v>293557.43754519208</v>
      </c>
      <c r="BW88" s="64">
        <f t="shared" si="65"/>
        <v>18113.560970552404</v>
      </c>
      <c r="BX88" s="64">
        <f t="shared" si="66"/>
        <v>4414.3299468931473</v>
      </c>
      <c r="BY88" s="64">
        <f t="shared" si="67"/>
        <v>53407.942567349201</v>
      </c>
      <c r="BZ88" s="55">
        <f t="shared" si="149"/>
        <v>0</v>
      </c>
      <c r="CC88" s="94">
        <f t="shared" si="150"/>
        <v>5318757.659765048</v>
      </c>
      <c r="CD88" s="64">
        <f t="shared" si="151"/>
        <v>0</v>
      </c>
      <c r="CE88" s="64">
        <f t="shared" si="88"/>
        <v>0</v>
      </c>
      <c r="CF88" s="64">
        <f t="shared" si="89"/>
        <v>0</v>
      </c>
      <c r="CG88" s="64">
        <f t="shared" si="90"/>
        <v>0</v>
      </c>
      <c r="CH88" s="64">
        <f t="shared" si="91"/>
        <v>0</v>
      </c>
      <c r="CI88" s="64">
        <f t="shared" si="92"/>
        <v>0</v>
      </c>
      <c r="CJ88" s="64">
        <f t="shared" si="93"/>
        <v>30465.98895720733</v>
      </c>
      <c r="CK88" s="64">
        <f t="shared" si="94"/>
        <v>651033.98824727221</v>
      </c>
      <c r="CL88" s="64">
        <f t="shared" si="95"/>
        <v>312444.53294155933</v>
      </c>
      <c r="CM88" s="64">
        <f t="shared" si="96"/>
        <v>348983.60730152909</v>
      </c>
      <c r="CN88" s="64">
        <f t="shared" si="97"/>
        <v>247294.88807360444</v>
      </c>
      <c r="CO88" s="64">
        <f t="shared" si="98"/>
        <v>700774.7201367279</v>
      </c>
      <c r="CP88" s="64">
        <f t="shared" si="99"/>
        <v>459317.96569446655</v>
      </c>
      <c r="CQ88" s="64">
        <f t="shared" si="100"/>
        <v>20985.471171451325</v>
      </c>
      <c r="CR88" s="64">
        <f t="shared" si="101"/>
        <v>0</v>
      </c>
      <c r="CS88" s="64">
        <f t="shared" si="102"/>
        <v>18951.313925826933</v>
      </c>
      <c r="CT88" s="64">
        <f t="shared" si="68"/>
        <v>29278.956350559132</v>
      </c>
      <c r="CU88" s="64">
        <f t="shared" si="69"/>
        <v>121485.05352411111</v>
      </c>
      <c r="CV88" s="64">
        <f t="shared" si="70"/>
        <v>13189.405926516545</v>
      </c>
      <c r="CW88" s="64">
        <f t="shared" si="71"/>
        <v>2794.0151972642093</v>
      </c>
      <c r="CX88" s="64">
        <f t="shared" si="72"/>
        <v>20262.477624164658</v>
      </c>
      <c r="CY88" s="119">
        <f>'DORC build-up'!S88</f>
        <v>2977262.3850722606</v>
      </c>
      <c r="CZ88" s="55">
        <f t="shared" si="152"/>
        <v>0</v>
      </c>
      <c r="DB88" s="94">
        <f>'DORC build-up'!T88</f>
        <v>0</v>
      </c>
      <c r="DC88" s="64">
        <f t="shared" si="104"/>
        <v>0</v>
      </c>
      <c r="DD88" s="64">
        <f t="shared" si="105"/>
        <v>0</v>
      </c>
      <c r="DE88" s="64">
        <f t="shared" si="106"/>
        <v>0</v>
      </c>
      <c r="DF88" s="64">
        <f t="shared" si="107"/>
        <v>0</v>
      </c>
      <c r="DG88" s="64">
        <f t="shared" si="108"/>
        <v>0</v>
      </c>
      <c r="DH88" s="64">
        <f t="shared" si="109"/>
        <v>0</v>
      </c>
      <c r="DI88" s="64">
        <f t="shared" si="110"/>
        <v>0</v>
      </c>
      <c r="DJ88" s="64">
        <f t="shared" si="111"/>
        <v>0</v>
      </c>
      <c r="DK88" s="64">
        <f t="shared" si="112"/>
        <v>0</v>
      </c>
      <c r="DL88" s="64">
        <f t="shared" si="113"/>
        <v>0</v>
      </c>
      <c r="DM88" s="64">
        <f t="shared" si="114"/>
        <v>0</v>
      </c>
      <c r="DN88" s="64">
        <f t="shared" si="115"/>
        <v>0</v>
      </c>
      <c r="DO88" s="64">
        <f t="shared" si="116"/>
        <v>0</v>
      </c>
      <c r="DP88" s="64">
        <f t="shared" si="117"/>
        <v>0</v>
      </c>
      <c r="DQ88" s="64">
        <f t="shared" si="118"/>
        <v>0</v>
      </c>
      <c r="DR88" s="64">
        <f t="shared" si="119"/>
        <v>0</v>
      </c>
      <c r="DS88" s="64">
        <f t="shared" si="120"/>
        <v>0</v>
      </c>
      <c r="DT88" s="64">
        <f t="shared" si="121"/>
        <v>0</v>
      </c>
      <c r="DU88" s="64">
        <f t="shared" si="122"/>
        <v>0</v>
      </c>
      <c r="DV88" s="64">
        <f t="shared" si="123"/>
        <v>0</v>
      </c>
      <c r="DW88" s="64">
        <f t="shared" si="124"/>
        <v>0</v>
      </c>
      <c r="DX88" s="55">
        <f t="shared" si="153"/>
        <v>0</v>
      </c>
    </row>
    <row r="89" spans="1:128" ht="13.9" x14ac:dyDescent="0.4">
      <c r="A89" s="58">
        <f>'DORC build-up'!A89</f>
        <v>77</v>
      </c>
      <c r="B89" s="58" t="str">
        <f>'DORC build-up'!B89</f>
        <v>Collie</v>
      </c>
      <c r="C89" s="58">
        <f>'DORC build-up'!C89</f>
        <v>20</v>
      </c>
      <c r="D89" t="str">
        <f>IF('DORC build-up'!E89=0,"",'DORC build-up'!E89)</f>
        <v/>
      </c>
      <c r="E89" t="str">
        <f>IF('DORC build-up'!F89=0,"",'DORC build-up'!F89)</f>
        <v>Brunswick East to Worsley</v>
      </c>
      <c r="F89" s="94">
        <f>'DORC build-up'!J89</f>
        <v>84548823.252820939</v>
      </c>
      <c r="G89" s="319">
        <f t="shared" si="103"/>
        <v>0.57719839585042487</v>
      </c>
      <c r="I89" s="70">
        <f>IF($F89=0,0,CRC!G89/$F89)</f>
        <v>0</v>
      </c>
      <c r="J89" s="70">
        <f>IF($F89=0,0,CRC!H89/$F89)</f>
        <v>0</v>
      </c>
      <c r="K89" s="70">
        <f>IF($F89=0,0,CRC!I89/$F89)</f>
        <v>2.828416206159572E-2</v>
      </c>
      <c r="L89" s="70">
        <f>IF($F89=0,0,CRC!J89/$F89)</f>
        <v>0</v>
      </c>
      <c r="M89" s="70">
        <f>IF($F89=0,0,CRC!K89/$F89)</f>
        <v>4.3052461003690576E-2</v>
      </c>
      <c r="N89" s="70">
        <f>IF($F89=0,0,CRC!L89/$F89)</f>
        <v>0</v>
      </c>
      <c r="O89" s="70">
        <f>IF($F89=0,0,CRC!M89/$F89)</f>
        <v>7.21536198494985E-3</v>
      </c>
      <c r="P89" s="70">
        <f>IF($F89=0,0,CRC!N89/$F89)</f>
        <v>0.31567145158030935</v>
      </c>
      <c r="Q89" s="70">
        <f>IF($F89=0,0,CRC!O89/$F89)</f>
        <v>9.5964121280414039E-2</v>
      </c>
      <c r="R89" s="70">
        <f>IF($F89=0,0,CRC!P89/$F89)</f>
        <v>0.11402571449660406</v>
      </c>
      <c r="S89" s="70">
        <f>IF($F89=0,0,CRC!Q89/$F89)</f>
        <v>5.0994943916693083E-2</v>
      </c>
      <c r="T89" s="70">
        <f>IF($F89=0,0,CRC!R89/$F89)</f>
        <v>0.24272944119188114</v>
      </c>
      <c r="U89" s="70">
        <f>IF($F89=0,0,CRC!S89/$F89)</f>
        <v>5.9474864967870161E-2</v>
      </c>
      <c r="V89" s="70">
        <f>IF($F89=0,0,CRC!T89/$F89)</f>
        <v>7.0645504885575531E-3</v>
      </c>
      <c r="W89" s="70">
        <f>IF($F89=0,0,CRC!U89/$F89)</f>
        <v>1.94553042093131E-3</v>
      </c>
      <c r="X89" s="70">
        <f>IF($F89=0,0,CRC!V89/$F89)</f>
        <v>6.5642234328463977E-3</v>
      </c>
      <c r="Y89" s="70">
        <f>IF($F89=0,0,CRC!W89/$F89)</f>
        <v>9.6802961784163317E-3</v>
      </c>
      <c r="Z89" s="70">
        <f>IF($F89=0,0,CRC!X89/$F89)</f>
        <v>0</v>
      </c>
      <c r="AA89" s="70">
        <f>IF($F89=0,0,CRC!Y89/$F89)</f>
        <v>4.1322442210549393E-3</v>
      </c>
      <c r="AB89" s="70">
        <f>IF($F89=0,0,CRC!Z89/$F89)</f>
        <v>8.2281361908462616E-4</v>
      </c>
      <c r="AC89" s="70">
        <f>IF($F89=0,0,CRC!AA89/$F89)</f>
        <v>1.2377819155100809E-2</v>
      </c>
      <c r="AD89" s="55">
        <f t="shared" si="125"/>
        <v>0</v>
      </c>
      <c r="AF89" s="94">
        <f>'DORC build-up'!V89</f>
        <v>47146078.880366698</v>
      </c>
      <c r="AG89" s="64">
        <f t="shared" si="126"/>
        <v>0</v>
      </c>
      <c r="AH89" s="64">
        <f t="shared" si="127"/>
        <v>0</v>
      </c>
      <c r="AI89" s="64">
        <f t="shared" si="128"/>
        <v>1333487.3356210669</v>
      </c>
      <c r="AJ89" s="64">
        <f t="shared" si="129"/>
        <v>0</v>
      </c>
      <c r="AK89" s="64">
        <f t="shared" si="130"/>
        <v>2029754.7224739071</v>
      </c>
      <c r="AL89" s="64">
        <f t="shared" si="131"/>
        <v>0</v>
      </c>
      <c r="AM89" s="64">
        <f t="shared" si="132"/>
        <v>340176.02529284486</v>
      </c>
      <c r="AN89" s="64">
        <f t="shared" si="133"/>
        <v>14882671.156485122</v>
      </c>
      <c r="AO89" s="64">
        <f t="shared" si="134"/>
        <v>4524332.0315714767</v>
      </c>
      <c r="AP89" s="64">
        <f t="shared" si="135"/>
        <v>5375865.3300470673</v>
      </c>
      <c r="AQ89" s="64">
        <f t="shared" si="136"/>
        <v>2404211.648396288</v>
      </c>
      <c r="AR89" s="64">
        <f t="shared" si="137"/>
        <v>11443741.381019758</v>
      </c>
      <c r="AS89" s="64">
        <f t="shared" si="138"/>
        <v>2804006.6751743648</v>
      </c>
      <c r="AT89" s="64">
        <f t="shared" si="139"/>
        <v>333065.85458786751</v>
      </c>
      <c r="AU89" s="64">
        <f t="shared" si="140"/>
        <v>91724.130689380559</v>
      </c>
      <c r="AV89" s="64">
        <f t="shared" si="141"/>
        <v>309477.39575332776</v>
      </c>
      <c r="AW89" s="64">
        <f t="shared" si="142"/>
        <v>456388.00721292867</v>
      </c>
      <c r="AX89" s="64">
        <f t="shared" si="143"/>
        <v>0</v>
      </c>
      <c r="AY89" s="64">
        <f t="shared" si="144"/>
        <v>194819.11199879562</v>
      </c>
      <c r="AZ89" s="64">
        <f t="shared" si="145"/>
        <v>38792.435789203781</v>
      </c>
      <c r="BA89" s="64">
        <f t="shared" si="146"/>
        <v>583565.63825329661</v>
      </c>
      <c r="BB89" s="55">
        <f t="shared" si="147"/>
        <v>0</v>
      </c>
      <c r="BD89" s="94">
        <f>'DORC build-up'!P89</f>
        <v>111508751.19122718</v>
      </c>
      <c r="BE89" s="64">
        <f t="shared" si="148"/>
        <v>0</v>
      </c>
      <c r="BF89" s="64">
        <f t="shared" si="73"/>
        <v>0</v>
      </c>
      <c r="BG89" s="64">
        <f t="shared" si="74"/>
        <v>3153931.5899788244</v>
      </c>
      <c r="BH89" s="64">
        <f t="shared" si="75"/>
        <v>0</v>
      </c>
      <c r="BI89" s="64">
        <f t="shared" si="76"/>
        <v>4800726.1622305438</v>
      </c>
      <c r="BJ89" s="64">
        <f t="shared" si="77"/>
        <v>0</v>
      </c>
      <c r="BK89" s="64">
        <f t="shared" si="78"/>
        <v>804576.00433441193</v>
      </c>
      <c r="BL89" s="64">
        <f t="shared" si="79"/>
        <v>35200129.352442235</v>
      </c>
      <c r="BM89" s="64">
        <f t="shared" si="80"/>
        <v>10700839.323142439</v>
      </c>
      <c r="BN89" s="64">
        <f t="shared" si="81"/>
        <v>12714865.027203729</v>
      </c>
      <c r="BO89" s="64">
        <f t="shared" si="82"/>
        <v>5686382.513217113</v>
      </c>
      <c r="BP89" s="64">
        <f t="shared" si="83"/>
        <v>27066456.864651084</v>
      </c>
      <c r="BQ89" s="64">
        <f t="shared" si="84"/>
        <v>6631967.919834068</v>
      </c>
      <c r="BR89" s="64">
        <f t="shared" si="85"/>
        <v>787759.20270642661</v>
      </c>
      <c r="BS89" s="64">
        <f t="shared" si="86"/>
        <v>216943.66764259295</v>
      </c>
      <c r="BT89" s="64">
        <f t="shared" si="87"/>
        <v>731968.35753689217</v>
      </c>
      <c r="BU89" s="64">
        <f t="shared" ref="BU89:BU152" si="154">$BD89*Y89</f>
        <v>1079437.738016414</v>
      </c>
      <c r="BV89" s="64">
        <f t="shared" ref="BV89:BV152" si="155">$BD89*Z89</f>
        <v>0</v>
      </c>
      <c r="BW89" s="64">
        <f t="shared" ref="BW89:BW152" si="156">$BD89*AA89</f>
        <v>460781.39270700159</v>
      </c>
      <c r="BX89" s="64">
        <f t="shared" ref="BX89:BX152" si="157">$BD89*AB89</f>
        <v>91750.919127260757</v>
      </c>
      <c r="BY89" s="64">
        <f t="shared" ref="BY89:BY152" si="158">$BD89*AC89</f>
        <v>1380235.156456142</v>
      </c>
      <c r="BZ89" s="55">
        <f t="shared" si="149"/>
        <v>0</v>
      </c>
      <c r="CC89" s="94">
        <f t="shared" si="150"/>
        <v>111508751.19122718</v>
      </c>
      <c r="CD89" s="64">
        <f t="shared" si="151"/>
        <v>0</v>
      </c>
      <c r="CE89" s="64">
        <f t="shared" si="88"/>
        <v>0</v>
      </c>
      <c r="CF89" s="64">
        <f t="shared" si="89"/>
        <v>0</v>
      </c>
      <c r="CG89" s="64">
        <f t="shared" si="90"/>
        <v>0</v>
      </c>
      <c r="CH89" s="64">
        <f t="shared" si="91"/>
        <v>3169047.4003457958</v>
      </c>
      <c r="CI89" s="64">
        <f t="shared" si="92"/>
        <v>0</v>
      </c>
      <c r="CJ89" s="64">
        <f t="shared" si="93"/>
        <v>699753.26414226845</v>
      </c>
      <c r="CK89" s="64">
        <f t="shared" si="94"/>
        <v>16561312.725413993</v>
      </c>
      <c r="CL89" s="64">
        <f t="shared" si="95"/>
        <v>7948112.8678426687</v>
      </c>
      <c r="CM89" s="64">
        <f t="shared" si="96"/>
        <v>8826136.3978738301</v>
      </c>
      <c r="CN89" s="64">
        <f t="shared" si="97"/>
        <v>2477095.0435212138</v>
      </c>
      <c r="CO89" s="64">
        <f t="shared" si="98"/>
        <v>17826641.158158377</v>
      </c>
      <c r="CP89" s="64">
        <f t="shared" si="99"/>
        <v>4367978.8924904801</v>
      </c>
      <c r="CQ89" s="64">
        <f t="shared" si="100"/>
        <v>199565.66468562832</v>
      </c>
      <c r="CR89" s="64">
        <f t="shared" si="101"/>
        <v>142884.4910857206</v>
      </c>
      <c r="CS89" s="64">
        <f t="shared" si="102"/>
        <v>482092.55146277376</v>
      </c>
      <c r="CT89" s="64">
        <f t="shared" ref="CT89:CT152" si="159">($CC89*Y89)*Y$9</f>
        <v>744812.03923132876</v>
      </c>
      <c r="CU89" s="64">
        <f t="shared" ref="CU89:CU152" si="160">($CC89*Z89)*Z$9</f>
        <v>0</v>
      </c>
      <c r="CV89" s="64">
        <f t="shared" ref="CV89:CV152" si="161">($CC89*AA89)*AA$9</f>
        <v>335518.3909822306</v>
      </c>
      <c r="CW89" s="64">
        <f t="shared" ref="CW89:CW152" si="162">($CC89*AB89)*AB$9</f>
        <v>58073.017986557687</v>
      </c>
      <c r="CX89" s="64">
        <f t="shared" ref="CX89:CX152" si="163">($CC89*AC89)*AC$9</f>
        <v>523648.4056376199</v>
      </c>
      <c r="CY89" s="119">
        <f>'DORC build-up'!S89</f>
        <v>64362672.310860485</v>
      </c>
      <c r="CZ89" s="55">
        <f t="shared" si="152"/>
        <v>0</v>
      </c>
      <c r="DB89" s="94">
        <f>'DORC build-up'!T89</f>
        <v>0</v>
      </c>
      <c r="DC89" s="64">
        <f t="shared" si="104"/>
        <v>0</v>
      </c>
      <c r="DD89" s="64">
        <f t="shared" si="105"/>
        <v>0</v>
      </c>
      <c r="DE89" s="64">
        <f t="shared" si="106"/>
        <v>0</v>
      </c>
      <c r="DF89" s="64">
        <f t="shared" si="107"/>
        <v>0</v>
      </c>
      <c r="DG89" s="64">
        <f t="shared" si="108"/>
        <v>0</v>
      </c>
      <c r="DH89" s="64">
        <f t="shared" si="109"/>
        <v>0</v>
      </c>
      <c r="DI89" s="64">
        <f t="shared" si="110"/>
        <v>0</v>
      </c>
      <c r="DJ89" s="64">
        <f t="shared" si="111"/>
        <v>0</v>
      </c>
      <c r="DK89" s="64">
        <f t="shared" si="112"/>
        <v>0</v>
      </c>
      <c r="DL89" s="64">
        <f t="shared" si="113"/>
        <v>0</v>
      </c>
      <c r="DM89" s="64">
        <f t="shared" si="114"/>
        <v>0</v>
      </c>
      <c r="DN89" s="64">
        <f t="shared" si="115"/>
        <v>0</v>
      </c>
      <c r="DO89" s="64">
        <f t="shared" si="116"/>
        <v>0</v>
      </c>
      <c r="DP89" s="64">
        <f t="shared" si="117"/>
        <v>0</v>
      </c>
      <c r="DQ89" s="64">
        <f t="shared" si="118"/>
        <v>0</v>
      </c>
      <c r="DR89" s="64">
        <f t="shared" si="119"/>
        <v>0</v>
      </c>
      <c r="DS89" s="64">
        <f t="shared" si="120"/>
        <v>0</v>
      </c>
      <c r="DT89" s="64">
        <f t="shared" si="121"/>
        <v>0</v>
      </c>
      <c r="DU89" s="64">
        <f t="shared" si="122"/>
        <v>0</v>
      </c>
      <c r="DV89" s="64">
        <f t="shared" si="123"/>
        <v>0</v>
      </c>
      <c r="DW89" s="64">
        <f t="shared" si="124"/>
        <v>0</v>
      </c>
      <c r="DX89" s="55">
        <f t="shared" si="153"/>
        <v>0</v>
      </c>
    </row>
    <row r="90" spans="1:128" ht="13.9" x14ac:dyDescent="0.4">
      <c r="A90" s="58">
        <f>'DORC build-up'!A90</f>
        <v>78</v>
      </c>
      <c r="B90" s="58" t="str">
        <f>'DORC build-up'!B90</f>
        <v>Collie</v>
      </c>
      <c r="C90" s="58">
        <f>'DORC build-up'!C90</f>
        <v>20</v>
      </c>
      <c r="D90" t="str">
        <f>IF('DORC build-up'!E90=0,"",'DORC build-up'!E90)</f>
        <v/>
      </c>
      <c r="E90" t="str">
        <f>IF('DORC build-up'!F90=0,"",'DORC build-up'!F90)</f>
        <v>Worsley to Worsley East</v>
      </c>
      <c r="F90" s="94">
        <f>'DORC build-up'!J90</f>
        <v>3150578.1655397657</v>
      </c>
      <c r="G90" s="319">
        <f t="shared" si="103"/>
        <v>0.5585720207759276</v>
      </c>
      <c r="I90" s="70">
        <f>IF($F90=0,0,CRC!G90/$F90)</f>
        <v>0</v>
      </c>
      <c r="J90" s="70">
        <f>IF($F90=0,0,CRC!H90/$F90)</f>
        <v>0</v>
      </c>
      <c r="K90" s="70">
        <f>IF($F90=0,0,CRC!I90/$F90)</f>
        <v>2.924427237126331E-2</v>
      </c>
      <c r="L90" s="70">
        <f>IF($F90=0,0,CRC!J90/$F90)</f>
        <v>0</v>
      </c>
      <c r="M90" s="70">
        <f>IF($F90=0,0,CRC!K90/$F90)</f>
        <v>0</v>
      </c>
      <c r="N90" s="70">
        <f>IF($F90=0,0,CRC!L90/$F90)</f>
        <v>0</v>
      </c>
      <c r="O90" s="70">
        <f>IF($F90=0,0,CRC!M90/$F90)</f>
        <v>8.9599027277208199E-3</v>
      </c>
      <c r="P90" s="70">
        <f>IF($F90=0,0,CRC!N90/$F90)</f>
        <v>0.32638696842927795</v>
      </c>
      <c r="Q90" s="70">
        <f>IF($F90=0,0,CRC!O90/$F90)</f>
        <v>9.9221638402500492E-2</v>
      </c>
      <c r="R90" s="70">
        <f>IF($F90=0,0,CRC!P90/$F90)</f>
        <v>0.11339381217631014</v>
      </c>
      <c r="S90" s="70">
        <f>IF($F90=0,0,CRC!Q90/$F90)</f>
        <v>0.13684988194099704</v>
      </c>
      <c r="T90" s="70">
        <f>IF($F90=0,0,CRC!R90/$F90)</f>
        <v>0.25096893007759252</v>
      </c>
      <c r="U90" s="70">
        <f>IF($F90=0,0,CRC!S90/$F90)</f>
        <v>0</v>
      </c>
      <c r="V90" s="70">
        <f>IF($F90=0,0,CRC!T90/$F90)</f>
        <v>0</v>
      </c>
      <c r="W90" s="70">
        <f>IF($F90=0,0,CRC!U90/$F90)</f>
        <v>0</v>
      </c>
      <c r="X90" s="70">
        <f>IF($F90=0,0,CRC!V90/$F90)</f>
        <v>6.7870470250430623E-3</v>
      </c>
      <c r="Y90" s="70">
        <f>IF($F90=0,0,CRC!W90/$F90)</f>
        <v>1.0008895347848785E-2</v>
      </c>
      <c r="Z90" s="70">
        <f>IF($F90=0,0,CRC!X90/$F90)</f>
        <v>0</v>
      </c>
      <c r="AA90" s="70">
        <f>IF($F90=0,0,CRC!Y90/$F90)</f>
        <v>4.2725138981293083E-3</v>
      </c>
      <c r="AB90" s="70">
        <f>IF($F90=0,0,CRC!Z90/$F90)</f>
        <v>5.3207234098659646E-4</v>
      </c>
      <c r="AC90" s="70">
        <f>IF($F90=0,0,CRC!AA90/$F90)</f>
        <v>1.3374065262329758E-2</v>
      </c>
      <c r="AD90" s="55">
        <f t="shared" si="125"/>
        <v>0</v>
      </c>
      <c r="AF90" s="94">
        <f>'DORC build-up'!V90</f>
        <v>1832182.3289717673</v>
      </c>
      <c r="AG90" s="64">
        <f t="shared" si="126"/>
        <v>0</v>
      </c>
      <c r="AH90" s="64">
        <f t="shared" si="127"/>
        <v>0</v>
      </c>
      <c r="AI90" s="64">
        <f t="shared" si="128"/>
        <v>53580.839062265921</v>
      </c>
      <c r="AJ90" s="64">
        <f t="shared" si="129"/>
        <v>0</v>
      </c>
      <c r="AK90" s="64">
        <f t="shared" si="130"/>
        <v>0</v>
      </c>
      <c r="AL90" s="64">
        <f t="shared" si="131"/>
        <v>0</v>
      </c>
      <c r="AM90" s="64">
        <f t="shared" si="132"/>
        <v>16416.175447036021</v>
      </c>
      <c r="AN90" s="64">
        <f t="shared" si="133"/>
        <v>598000.43596278911</v>
      </c>
      <c r="AO90" s="64">
        <f t="shared" si="134"/>
        <v>181792.13253268789</v>
      </c>
      <c r="AP90" s="64">
        <f t="shared" si="135"/>
        <v>207758.13888417906</v>
      </c>
      <c r="AQ90" s="64">
        <f t="shared" si="136"/>
        <v>250733.93541416735</v>
      </c>
      <c r="AR90" s="64">
        <f t="shared" si="137"/>
        <v>459820.8388091161</v>
      </c>
      <c r="AS90" s="64">
        <f t="shared" si="138"/>
        <v>0</v>
      </c>
      <c r="AT90" s="64">
        <f t="shared" si="139"/>
        <v>0</v>
      </c>
      <c r="AU90" s="64">
        <f t="shared" si="140"/>
        <v>0</v>
      </c>
      <c r="AV90" s="64">
        <f t="shared" si="141"/>
        <v>12435.107625184302</v>
      </c>
      <c r="AW90" s="64">
        <f t="shared" si="142"/>
        <v>18338.121188856272</v>
      </c>
      <c r="AX90" s="64">
        <f t="shared" si="143"/>
        <v>0</v>
      </c>
      <c r="AY90" s="64">
        <f t="shared" si="144"/>
        <v>7828.0244644388004</v>
      </c>
      <c r="AZ90" s="64">
        <f t="shared" si="145"/>
        <v>974.8535408902826</v>
      </c>
      <c r="BA90" s="64">
        <f t="shared" si="146"/>
        <v>24503.726040155747</v>
      </c>
      <c r="BB90" s="55">
        <f t="shared" si="147"/>
        <v>0</v>
      </c>
      <c r="BD90" s="94">
        <f>'DORC build-up'!P90</f>
        <v>4150580.4235434216</v>
      </c>
      <c r="BE90" s="64">
        <f t="shared" si="148"/>
        <v>0</v>
      </c>
      <c r="BF90" s="64">
        <f t="shared" ref="BF90:BF153" si="164">$BD90*J90</f>
        <v>0</v>
      </c>
      <c r="BG90" s="64">
        <f t="shared" ref="BG90:BG153" si="165">$BD90*K90</f>
        <v>121380.70440493725</v>
      </c>
      <c r="BH90" s="64">
        <f t="shared" ref="BH90:BH153" si="166">$BD90*L90</f>
        <v>0</v>
      </c>
      <c r="BI90" s="64">
        <f t="shared" ref="BI90:BI153" si="167">$BD90*M90</f>
        <v>0</v>
      </c>
      <c r="BJ90" s="64">
        <f t="shared" ref="BJ90:BJ153" si="168">$BD90*N90</f>
        <v>0</v>
      </c>
      <c r="BK90" s="64">
        <f t="shared" ref="BK90:BK153" si="169">$BD90*O90</f>
        <v>37188.796858531336</v>
      </c>
      <c r="BL90" s="64">
        <f t="shared" ref="BL90:BL153" si="170">$BD90*P90</f>
        <v>1354695.3616622458</v>
      </c>
      <c r="BM90" s="64">
        <f t="shared" ref="BM90:BM153" si="171">$BD90*Q90</f>
        <v>411827.38994532271</v>
      </c>
      <c r="BN90" s="64">
        <f t="shared" ref="BN90:BN153" si="172">$BD90*R90</f>
        <v>470650.13696995255</v>
      </c>
      <c r="BO90" s="64">
        <f t="shared" ref="BO90:BO153" si="173">$BD90*S90</f>
        <v>568006.44094853068</v>
      </c>
      <c r="BP90" s="64">
        <f t="shared" ref="BP90:BP153" si="174">$BD90*T90</f>
        <v>1041666.7280976933</v>
      </c>
      <c r="BQ90" s="64">
        <f t="shared" ref="BQ90:BQ153" si="175">$BD90*U90</f>
        <v>0</v>
      </c>
      <c r="BR90" s="64">
        <f t="shared" ref="BR90:BR153" si="176">$BD90*V90</f>
        <v>0</v>
      </c>
      <c r="BS90" s="64">
        <f t="shared" ref="BS90:BS153" si="177">$BD90*W90</f>
        <v>0</v>
      </c>
      <c r="BT90" s="64">
        <f t="shared" ref="BT90:BT153" si="178">$BD90*X90</f>
        <v>28170.184515812354</v>
      </c>
      <c r="BU90" s="64">
        <f t="shared" si="154"/>
        <v>41542.725092075991</v>
      </c>
      <c r="BV90" s="64">
        <f t="shared" si="155"/>
        <v>0</v>
      </c>
      <c r="BW90" s="64">
        <f t="shared" si="156"/>
        <v>17733.412544892701</v>
      </c>
      <c r="BX90" s="64">
        <f t="shared" si="157"/>
        <v>2208.4090424078872</v>
      </c>
      <c r="BY90" s="64">
        <f t="shared" si="158"/>
        <v>55510.133461018006</v>
      </c>
      <c r="BZ90" s="55">
        <f t="shared" si="149"/>
        <v>0</v>
      </c>
      <c r="CC90" s="94">
        <f t="shared" si="150"/>
        <v>4150580.4235434216</v>
      </c>
      <c r="CD90" s="64">
        <f t="shared" si="151"/>
        <v>0</v>
      </c>
      <c r="CE90" s="64">
        <f t="shared" ref="CE90:CE153" si="179">($CC90*J90)*J$9</f>
        <v>0</v>
      </c>
      <c r="CF90" s="64">
        <f t="shared" ref="CF90:CF153" si="180">($CC90*K90)*K$9</f>
        <v>0</v>
      </c>
      <c r="CG90" s="64">
        <f t="shared" ref="CG90:CG153" si="181">($CC90*L90)*L$9</f>
        <v>0</v>
      </c>
      <c r="CH90" s="64">
        <f t="shared" ref="CH90:CH153" si="182">($CC90*M90)*M$9</f>
        <v>0</v>
      </c>
      <c r="CI90" s="64">
        <f t="shared" ref="CI90:CI153" si="183">($CC90*N90)*N$9</f>
        <v>0</v>
      </c>
      <c r="CJ90" s="64">
        <f t="shared" ref="CJ90:CJ153" si="184">($CC90*O90)*O$9</f>
        <v>32343.721228435883</v>
      </c>
      <c r="CK90" s="64">
        <f t="shared" ref="CK90:CK153" si="185">($CC90*P90)*P$9</f>
        <v>637370.76950825611</v>
      </c>
      <c r="CL90" s="64">
        <f t="shared" ref="CL90:CL153" si="186">($CC90*Q90)*Q$9</f>
        <v>305887.27468092175</v>
      </c>
      <c r="CM90" s="64">
        <f t="shared" ref="CM90:CM153" si="187">($CC90*R90)*R$9</f>
        <v>326705.96940566663</v>
      </c>
      <c r="CN90" s="64">
        <f t="shared" ref="CN90:CN153" si="188">($CC90*S90)*S$9</f>
        <v>247434.27588477626</v>
      </c>
      <c r="CO90" s="64">
        <f t="shared" ref="CO90:CO153" si="189">($CC90*T90)*T$9</f>
        <v>686067.59506975801</v>
      </c>
      <c r="CP90" s="64">
        <f t="shared" ref="CP90:CP153" si="190">($CC90*U90)*U$9</f>
        <v>0</v>
      </c>
      <c r="CQ90" s="64">
        <f t="shared" ref="CQ90:CQ153" si="191">($CC90*V90)*V$9</f>
        <v>0</v>
      </c>
      <c r="CR90" s="64">
        <f t="shared" ref="CR90:CR153" si="192">($CC90*W90)*W$9</f>
        <v>0</v>
      </c>
      <c r="CS90" s="64">
        <f t="shared" ref="CS90:CS153" si="193">($CC90*X90)*X$9</f>
        <v>18553.583619522266</v>
      </c>
      <c r="CT90" s="64">
        <f t="shared" si="159"/>
        <v>28664.480313532553</v>
      </c>
      <c r="CU90" s="64">
        <f t="shared" si="160"/>
        <v>0</v>
      </c>
      <c r="CV90" s="64">
        <f t="shared" si="161"/>
        <v>12912.600503965823</v>
      </c>
      <c r="CW90" s="64">
        <f t="shared" si="162"/>
        <v>1397.7950222334605</v>
      </c>
      <c r="CX90" s="64">
        <f t="shared" si="163"/>
        <v>21060.029334586237</v>
      </c>
      <c r="CY90" s="119">
        <f>'DORC build-up'!S90</f>
        <v>2318398.0945716542</v>
      </c>
      <c r="CZ90" s="55">
        <f t="shared" si="152"/>
        <v>0</v>
      </c>
      <c r="DB90" s="94">
        <f>'DORC build-up'!T90</f>
        <v>0</v>
      </c>
      <c r="DC90" s="64">
        <f t="shared" si="104"/>
        <v>0</v>
      </c>
      <c r="DD90" s="64">
        <f t="shared" si="105"/>
        <v>0</v>
      </c>
      <c r="DE90" s="64">
        <f t="shared" si="106"/>
        <v>0</v>
      </c>
      <c r="DF90" s="64">
        <f t="shared" si="107"/>
        <v>0</v>
      </c>
      <c r="DG90" s="64">
        <f t="shared" si="108"/>
        <v>0</v>
      </c>
      <c r="DH90" s="64">
        <f t="shared" si="109"/>
        <v>0</v>
      </c>
      <c r="DI90" s="64">
        <f t="shared" si="110"/>
        <v>0</v>
      </c>
      <c r="DJ90" s="64">
        <f t="shared" si="111"/>
        <v>0</v>
      </c>
      <c r="DK90" s="64">
        <f t="shared" si="112"/>
        <v>0</v>
      </c>
      <c r="DL90" s="64">
        <f t="shared" si="113"/>
        <v>0</v>
      </c>
      <c r="DM90" s="64">
        <f t="shared" si="114"/>
        <v>0</v>
      </c>
      <c r="DN90" s="64">
        <f t="shared" si="115"/>
        <v>0</v>
      </c>
      <c r="DO90" s="64">
        <f t="shared" si="116"/>
        <v>0</v>
      </c>
      <c r="DP90" s="64">
        <f t="shared" si="117"/>
        <v>0</v>
      </c>
      <c r="DQ90" s="64">
        <f t="shared" si="118"/>
        <v>0</v>
      </c>
      <c r="DR90" s="64">
        <f t="shared" si="119"/>
        <v>0</v>
      </c>
      <c r="DS90" s="64">
        <f t="shared" si="120"/>
        <v>0</v>
      </c>
      <c r="DT90" s="64">
        <f t="shared" si="121"/>
        <v>0</v>
      </c>
      <c r="DU90" s="64">
        <f t="shared" si="122"/>
        <v>0</v>
      </c>
      <c r="DV90" s="64">
        <f t="shared" si="123"/>
        <v>0</v>
      </c>
      <c r="DW90" s="64">
        <f t="shared" si="124"/>
        <v>0</v>
      </c>
      <c r="DX90" s="55">
        <f t="shared" si="153"/>
        <v>0</v>
      </c>
    </row>
    <row r="91" spans="1:128" ht="13.9" x14ac:dyDescent="0.4">
      <c r="A91" s="58">
        <f>'DORC build-up'!A91</f>
        <v>79</v>
      </c>
      <c r="B91" s="58" t="str">
        <f>'DORC build-up'!B91</f>
        <v>Collie</v>
      </c>
      <c r="C91" s="58">
        <f>'DORC build-up'!C91</f>
        <v>20</v>
      </c>
      <c r="D91" t="str">
        <f>IF('DORC build-up'!E91=0,"",'DORC build-up'!E91)</f>
        <v/>
      </c>
      <c r="E91" t="str">
        <f>IF('DORC build-up'!F91=0,"",'DORC build-up'!F91)</f>
        <v>Worsley East to Ewington Junction</v>
      </c>
      <c r="F91" s="94">
        <f>'DORC build-up'!J91</f>
        <v>96680322.352283597</v>
      </c>
      <c r="G91" s="319">
        <f t="shared" si="103"/>
        <v>0.58197685566886836</v>
      </c>
      <c r="I91" s="70">
        <f>IF($F91=0,0,CRC!G91/$F91)</f>
        <v>0</v>
      </c>
      <c r="J91" s="70">
        <f>IF($F91=0,0,CRC!H91/$F91)</f>
        <v>0</v>
      </c>
      <c r="K91" s="70">
        <f>IF($F91=0,0,CRC!I91/$F91)</f>
        <v>2.7439213145500439E-2</v>
      </c>
      <c r="L91" s="70">
        <f>IF($F91=0,0,CRC!J91/$F91)</f>
        <v>0</v>
      </c>
      <c r="M91" s="70">
        <f>IF($F91=0,0,CRC!K91/$F91)</f>
        <v>6.7429259040384437E-2</v>
      </c>
      <c r="N91" s="70">
        <f>IF($F91=0,0,CRC!L91/$F91)</f>
        <v>0</v>
      </c>
      <c r="O91" s="70">
        <f>IF($F91=0,0,CRC!M91/$F91)</f>
        <v>5.5339261204056392E-3</v>
      </c>
      <c r="P91" s="70">
        <f>IF($F91=0,0,CRC!N91/$F91)</f>
        <v>0.30624121814174593</v>
      </c>
      <c r="Q91" s="70">
        <f>IF($F91=0,0,CRC!O91/$F91)</f>
        <v>9.3097330315090765E-2</v>
      </c>
      <c r="R91" s="70">
        <f>IF($F91=0,0,CRC!P91/$F91)</f>
        <v>9.9624054467920359E-2</v>
      </c>
      <c r="S91" s="70">
        <f>IF($F91=0,0,CRC!Q91/$F91)</f>
        <v>2.2298035396952524E-2</v>
      </c>
      <c r="T91" s="70">
        <f>IF($F91=0,0,CRC!R91/$F91)</f>
        <v>0.23547824606038487</v>
      </c>
      <c r="U91" s="70">
        <f>IF($F91=0,0,CRC!S91/$F91)</f>
        <v>9.244449573149649E-2</v>
      </c>
      <c r="V91" s="70">
        <f>IF($F91=0,0,CRC!T91/$F91)</f>
        <v>1.0980753093549856E-2</v>
      </c>
      <c r="W91" s="70">
        <f>IF($F91=0,0,CRC!U91/$F91)</f>
        <v>1.0213503965101169E-3</v>
      </c>
      <c r="X91" s="70">
        <f>IF($F91=0,0,CRC!V91/$F91)</f>
        <v>6.3681266397891366E-3</v>
      </c>
      <c r="Y91" s="70">
        <f>IF($F91=0,0,CRC!W91/$F91)</f>
        <v>9.3911111657713885E-3</v>
      </c>
      <c r="Z91" s="70">
        <f>IF($F91=0,0,CRC!X91/$F91)</f>
        <v>7.9228287660638667E-3</v>
      </c>
      <c r="AA91" s="70">
        <f>IF($F91=0,0,CRC!Y91/$F91)</f>
        <v>4.0087993310130255E-3</v>
      </c>
      <c r="AB91" s="70">
        <f>IF($F91=0,0,CRC!Z91/$F91)</f>
        <v>7.1089704531148161E-4</v>
      </c>
      <c r="AC91" s="70">
        <f>IF($F91=0,0,CRC!AA91/$F91)</f>
        <v>1.0010355142109642E-2</v>
      </c>
      <c r="AD91" s="55">
        <f t="shared" si="125"/>
        <v>0</v>
      </c>
      <c r="AF91" s="94">
        <f>'DORC build-up'!V91</f>
        <v>22279303.575469077</v>
      </c>
      <c r="AG91" s="64">
        <f t="shared" si="126"/>
        <v>0</v>
      </c>
      <c r="AH91" s="64">
        <f t="shared" si="127"/>
        <v>0</v>
      </c>
      <c r="AI91" s="64">
        <f t="shared" si="128"/>
        <v>611326.55954060599</v>
      </c>
      <c r="AJ91" s="64">
        <f t="shared" si="129"/>
        <v>0</v>
      </c>
      <c r="AK91" s="64">
        <f t="shared" si="130"/>
        <v>1502276.9320296675</v>
      </c>
      <c r="AL91" s="64">
        <f t="shared" si="131"/>
        <v>0</v>
      </c>
      <c r="AM91" s="64">
        <f t="shared" si="132"/>
        <v>123292.02000073508</v>
      </c>
      <c r="AN91" s="64">
        <f t="shared" si="133"/>
        <v>6822841.0663014054</v>
      </c>
      <c r="AO91" s="64">
        <f t="shared" si="134"/>
        <v>2074143.6841556274</v>
      </c>
      <c r="AP91" s="64">
        <f t="shared" si="135"/>
        <v>2219554.5529098641</v>
      </c>
      <c r="AQ91" s="64">
        <f t="shared" si="136"/>
        <v>496784.69974526041</v>
      </c>
      <c r="AR91" s="64">
        <f t="shared" si="137"/>
        <v>5246291.3293983191</v>
      </c>
      <c r="AS91" s="64">
        <f t="shared" si="138"/>
        <v>2059598.9842831655</v>
      </c>
      <c r="AT91" s="64">
        <f t="shared" si="139"/>
        <v>244643.53165846845</v>
      </c>
      <c r="AU91" s="64">
        <f t="shared" si="140"/>
        <v>22754.975540774609</v>
      </c>
      <c r="AV91" s="64">
        <f t="shared" si="141"/>
        <v>141877.42661489398</v>
      </c>
      <c r="AW91" s="64">
        <f t="shared" si="142"/>
        <v>209227.41657319808</v>
      </c>
      <c r="AX91" s="64">
        <f t="shared" si="143"/>
        <v>176515.10725559597</v>
      </c>
      <c r="AY91" s="64">
        <f t="shared" si="144"/>
        <v>89313.25726877655</v>
      </c>
      <c r="AZ91" s="64">
        <f t="shared" si="145"/>
        <v>15838.291083398495</v>
      </c>
      <c r="BA91" s="64">
        <f t="shared" si="146"/>
        <v>223023.74110931859</v>
      </c>
      <c r="BB91" s="55">
        <f t="shared" si="147"/>
        <v>0</v>
      </c>
      <c r="BD91" s="94">
        <f>'DORC build-up'!P91</f>
        <v>127497290.61457801</v>
      </c>
      <c r="BE91" s="64">
        <f t="shared" si="148"/>
        <v>0</v>
      </c>
      <c r="BF91" s="64">
        <f t="shared" si="164"/>
        <v>0</v>
      </c>
      <c r="BG91" s="64">
        <f t="shared" si="165"/>
        <v>3498425.3326472184</v>
      </c>
      <c r="BH91" s="64">
        <f t="shared" si="166"/>
        <v>0</v>
      </c>
      <c r="BI91" s="64">
        <f t="shared" si="167"/>
        <v>8597047.8357975557</v>
      </c>
      <c r="BJ91" s="64">
        <f t="shared" si="168"/>
        <v>0</v>
      </c>
      <c r="BK91" s="64">
        <f t="shared" si="169"/>
        <v>705560.58681296196</v>
      </c>
      <c r="BL91" s="64">
        <f t="shared" si="170"/>
        <v>39044925.587580562</v>
      </c>
      <c r="BM91" s="64">
        <f t="shared" si="171"/>
        <v>11869657.378624491</v>
      </c>
      <c r="BN91" s="64">
        <f t="shared" si="172"/>
        <v>12701797.024698991</v>
      </c>
      <c r="BO91" s="64">
        <f t="shared" si="173"/>
        <v>2842939.0991394031</v>
      </c>
      <c r="BP91" s="64">
        <f t="shared" si="174"/>
        <v>30022838.371371999</v>
      </c>
      <c r="BQ91" s="64">
        <f t="shared" si="175"/>
        <v>11786422.737996724</v>
      </c>
      <c r="BR91" s="64">
        <f t="shared" si="176"/>
        <v>1400016.2683352525</v>
      </c>
      <c r="BS91" s="64">
        <f t="shared" si="177"/>
        <v>130219.40832316485</v>
      </c>
      <c r="BT91" s="64">
        <f t="shared" si="178"/>
        <v>811918.89286363171</v>
      </c>
      <c r="BU91" s="64">
        <f t="shared" si="154"/>
        <v>1197341.2294961631</v>
      </c>
      <c r="BV91" s="64">
        <f t="shared" si="155"/>
        <v>1010139.2016763833</v>
      </c>
      <c r="BW91" s="64">
        <f t="shared" si="156"/>
        <v>511111.05332169362</v>
      </c>
      <c r="BX91" s="64">
        <f t="shared" si="157"/>
        <v>90637.4471831228</v>
      </c>
      <c r="BY91" s="64">
        <f t="shared" si="158"/>
        <v>1276293.1587086883</v>
      </c>
      <c r="BZ91" s="55">
        <f t="shared" si="149"/>
        <v>0</v>
      </c>
      <c r="CC91" s="94">
        <f t="shared" si="150"/>
        <v>127497290.61457801</v>
      </c>
      <c r="CD91" s="64">
        <f t="shared" si="151"/>
        <v>0</v>
      </c>
      <c r="CE91" s="64">
        <f t="shared" si="179"/>
        <v>0</v>
      </c>
      <c r="CF91" s="64">
        <f t="shared" si="180"/>
        <v>0</v>
      </c>
      <c r="CG91" s="64">
        <f t="shared" si="181"/>
        <v>0</v>
      </c>
      <c r="CH91" s="64">
        <f t="shared" si="182"/>
        <v>5675068.9737371327</v>
      </c>
      <c r="CI91" s="64">
        <f t="shared" si="183"/>
        <v>0</v>
      </c>
      <c r="CJ91" s="64">
        <f t="shared" si="184"/>
        <v>613637.8925207128</v>
      </c>
      <c r="CK91" s="64">
        <f t="shared" si="185"/>
        <v>18370251.328396779</v>
      </c>
      <c r="CL91" s="64">
        <f t="shared" si="186"/>
        <v>8816259.5193723962</v>
      </c>
      <c r="CM91" s="64">
        <f t="shared" si="187"/>
        <v>8817065.1279619746</v>
      </c>
      <c r="CN91" s="64">
        <f t="shared" si="188"/>
        <v>1238437.677230174</v>
      </c>
      <c r="CO91" s="64">
        <f t="shared" si="189"/>
        <v>19773787.491735525</v>
      </c>
      <c r="CP91" s="64">
        <f t="shared" si="190"/>
        <v>7762830.9364360804</v>
      </c>
      <c r="CQ91" s="64">
        <f t="shared" si="191"/>
        <v>354670.78797826439</v>
      </c>
      <c r="CR91" s="64">
        <f t="shared" si="192"/>
        <v>85765.738589763045</v>
      </c>
      <c r="CS91" s="64">
        <f t="shared" si="193"/>
        <v>534749.96099367668</v>
      </c>
      <c r="CT91" s="64">
        <f t="shared" si="159"/>
        <v>826165.44835235598</v>
      </c>
      <c r="CU91" s="64">
        <f t="shared" si="160"/>
        <v>418033.40432676481</v>
      </c>
      <c r="CV91" s="64">
        <f t="shared" si="161"/>
        <v>372165.97922123939</v>
      </c>
      <c r="CW91" s="64">
        <f t="shared" si="162"/>
        <v>57368.254733453243</v>
      </c>
      <c r="CX91" s="64">
        <f t="shared" si="163"/>
        <v>484213.77658571693</v>
      </c>
      <c r="CY91" s="119">
        <f>'DORC build-up'!S91</f>
        <v>74200472.298172027</v>
      </c>
      <c r="CZ91" s="55">
        <f t="shared" si="152"/>
        <v>0</v>
      </c>
      <c r="DB91" s="94">
        <f>'DORC build-up'!T91</f>
        <v>31017514.740936905</v>
      </c>
      <c r="DC91" s="64">
        <f t="shared" si="104"/>
        <v>0</v>
      </c>
      <c r="DD91" s="64">
        <f t="shared" si="105"/>
        <v>0</v>
      </c>
      <c r="DE91" s="64">
        <f t="shared" si="106"/>
        <v>0</v>
      </c>
      <c r="DF91" s="64">
        <f t="shared" si="107"/>
        <v>0</v>
      </c>
      <c r="DG91" s="64">
        <f t="shared" si="108"/>
        <v>2372310.1766976449</v>
      </c>
      <c r="DH91" s="64">
        <f t="shared" si="109"/>
        <v>0</v>
      </c>
      <c r="DI91" s="64">
        <f t="shared" si="110"/>
        <v>256514.84131223743</v>
      </c>
      <c r="DJ91" s="64">
        <f t="shared" si="111"/>
        <v>7679190.2224495709</v>
      </c>
      <c r="DK91" s="64">
        <f t="shared" si="112"/>
        <v>3685400.5255273208</v>
      </c>
      <c r="DL91" s="64">
        <f t="shared" si="113"/>
        <v>3685737.2885630368</v>
      </c>
      <c r="DM91" s="64">
        <f t="shared" si="114"/>
        <v>517695.61189390055</v>
      </c>
      <c r="DN91" s="64">
        <f t="shared" si="115"/>
        <v>8265900.822630886</v>
      </c>
      <c r="DO91" s="64">
        <f t="shared" si="116"/>
        <v>3245042.9969599936</v>
      </c>
      <c r="DP91" s="64">
        <f t="shared" si="117"/>
        <v>148260.59799307422</v>
      </c>
      <c r="DQ91" s="64">
        <f t="shared" si="118"/>
        <v>35852.063721174629</v>
      </c>
      <c r="DR91" s="64">
        <f t="shared" si="119"/>
        <v>223537.86012552676</v>
      </c>
      <c r="DS91" s="64">
        <f t="shared" si="120"/>
        <v>345356.27845799102</v>
      </c>
      <c r="DT91" s="64">
        <f t="shared" si="121"/>
        <v>174747.63811212155</v>
      </c>
      <c r="DU91" s="64">
        <f t="shared" si="122"/>
        <v>155573.99284713712</v>
      </c>
      <c r="DV91" s="64">
        <f t="shared" si="123"/>
        <v>23981.258228467454</v>
      </c>
      <c r="DW91" s="64">
        <f t="shared" si="124"/>
        <v>202412.56541681351</v>
      </c>
      <c r="DX91" s="55">
        <f t="shared" si="153"/>
        <v>0</v>
      </c>
    </row>
    <row r="92" spans="1:128" ht="13.9" x14ac:dyDescent="0.4">
      <c r="A92" s="58">
        <f>'DORC build-up'!A92</f>
        <v>80</v>
      </c>
      <c r="B92" s="58" t="str">
        <f>'DORC build-up'!B92</f>
        <v>Collie</v>
      </c>
      <c r="C92" s="58">
        <f>'DORC build-up'!C92</f>
        <v>20</v>
      </c>
      <c r="D92" t="str">
        <f>IF('DORC build-up'!E92=0,"",'DORC build-up'!E92)</f>
        <v/>
      </c>
      <c r="E92" t="str">
        <f>IF('DORC build-up'!F92=0,"",'DORC build-up'!F92)</f>
        <v>Ewington Junction to Premier</v>
      </c>
      <c r="F92" s="94">
        <f>'DORC build-up'!J92</f>
        <v>6453815.0524459835</v>
      </c>
      <c r="G92" s="319">
        <f t="shared" si="103"/>
        <v>0.56459246156422127</v>
      </c>
      <c r="I92" s="70">
        <f>IF($F92=0,0,CRC!G92/$F92)</f>
        <v>0</v>
      </c>
      <c r="J92" s="70">
        <f>IF($F92=0,0,CRC!H92/$F92)</f>
        <v>0</v>
      </c>
      <c r="K92" s="70">
        <f>IF($F92=0,0,CRC!I92/$F92)</f>
        <v>3.6064775347379403E-2</v>
      </c>
      <c r="L92" s="70">
        <f>IF($F92=0,0,CRC!J92/$F92)</f>
        <v>0</v>
      </c>
      <c r="M92" s="70">
        <f>IF($F92=0,0,CRC!K92/$F92)</f>
        <v>0</v>
      </c>
      <c r="N92" s="70">
        <f>IF($F92=0,0,CRC!L92/$F92)</f>
        <v>0</v>
      </c>
      <c r="O92" s="70">
        <f>IF($F92=0,0,CRC!M92/$F92)</f>
        <v>4.0404520098723815E-3</v>
      </c>
      <c r="P92" s="70">
        <f>IF($F92=0,0,CRC!N92/$F92)</f>
        <v>0.40250865343057368</v>
      </c>
      <c r="Q92" s="70">
        <f>IF($F92=0,0,CRC!O92/$F92)</f>
        <v>0.12236263064289439</v>
      </c>
      <c r="R92" s="70">
        <f>IF($F92=0,0,CRC!P92/$F92)</f>
        <v>0.14133565264692474</v>
      </c>
      <c r="S92" s="70">
        <f>IF($F92=0,0,CRC!Q92/$F92)</f>
        <v>0</v>
      </c>
      <c r="T92" s="70">
        <f>IF($F92=0,0,CRC!R92/$F92)</f>
        <v>0</v>
      </c>
      <c r="U92" s="70">
        <f>IF($F92=0,0,CRC!S92/$F92)</f>
        <v>0.23707754819032265</v>
      </c>
      <c r="V92" s="70">
        <f>IF($F92=0,0,CRC!T92/$F92)</f>
        <v>2.8160573543105402E-2</v>
      </c>
      <c r="W92" s="70">
        <f>IF($F92=0,0,CRC!U92/$F92)</f>
        <v>0</v>
      </c>
      <c r="X92" s="70">
        <f>IF($F92=0,0,CRC!V92/$F92)</f>
        <v>8.3699578202124369E-3</v>
      </c>
      <c r="Y92" s="70">
        <f>IF($F92=0,0,CRC!W92/$F92)</f>
        <v>1.2343222550146287E-2</v>
      </c>
      <c r="Z92" s="70">
        <f>IF($F92=0,0,CRC!X92/$F92)</f>
        <v>0</v>
      </c>
      <c r="AA92" s="70">
        <f>IF($F92=0,0,CRC!Y92/$F92)</f>
        <v>5.268972055396481E-3</v>
      </c>
      <c r="AB92" s="70">
        <f>IF($F92=0,0,CRC!Z92/$F92)</f>
        <v>2.4675617631720612E-3</v>
      </c>
      <c r="AC92" s="70">
        <f>IF($F92=0,0,CRC!AA92/$F92)</f>
        <v>0</v>
      </c>
      <c r="AD92" s="55">
        <f t="shared" si="125"/>
        <v>0</v>
      </c>
      <c r="AF92" s="94">
        <f>'DORC build-up'!V92</f>
        <v>1599122.0728415623</v>
      </c>
      <c r="AG92" s="64">
        <f t="shared" si="126"/>
        <v>0</v>
      </c>
      <c r="AH92" s="64">
        <f t="shared" si="127"/>
        <v>0</v>
      </c>
      <c r="AI92" s="64">
        <f t="shared" si="128"/>
        <v>57671.978310066625</v>
      </c>
      <c r="AJ92" s="64">
        <f t="shared" si="129"/>
        <v>0</v>
      </c>
      <c r="AK92" s="64">
        <f t="shared" si="130"/>
        <v>0</v>
      </c>
      <c r="AL92" s="64">
        <f t="shared" si="131"/>
        <v>0</v>
      </c>
      <c r="AM92" s="64">
        <f t="shared" si="132"/>
        <v>6461.1759932439791</v>
      </c>
      <c r="AN92" s="64">
        <f t="shared" si="133"/>
        <v>643660.472210565</v>
      </c>
      <c r="AO92" s="64">
        <f t="shared" si="134"/>
        <v>195672.78355201174</v>
      </c>
      <c r="AP92" s="64">
        <f t="shared" si="135"/>
        <v>226012.96182716533</v>
      </c>
      <c r="AQ92" s="64">
        <f t="shared" si="136"/>
        <v>0</v>
      </c>
      <c r="AR92" s="64">
        <f t="shared" si="137"/>
        <v>0</v>
      </c>
      <c r="AS92" s="64">
        <f t="shared" si="138"/>
        <v>379115.94028630416</v>
      </c>
      <c r="AT92" s="64">
        <f t="shared" si="139"/>
        <v>45032.19473665797</v>
      </c>
      <c r="AU92" s="64">
        <f t="shared" si="140"/>
        <v>0</v>
      </c>
      <c r="AV92" s="64">
        <f t="shared" si="141"/>
        <v>13384.584299054557</v>
      </c>
      <c r="AW92" s="64">
        <f t="shared" si="142"/>
        <v>19738.319629934645</v>
      </c>
      <c r="AX92" s="64">
        <f t="shared" si="143"/>
        <v>0</v>
      </c>
      <c r="AY92" s="64">
        <f t="shared" si="144"/>
        <v>8425.7295149698875</v>
      </c>
      <c r="AZ92" s="64">
        <f t="shared" si="145"/>
        <v>3945.9324815882869</v>
      </c>
      <c r="BA92" s="64">
        <f t="shared" si="146"/>
        <v>0</v>
      </c>
      <c r="BB92" s="55">
        <f t="shared" si="147"/>
        <v>0</v>
      </c>
      <c r="BD92" s="94">
        <f>'DORC build-up'!P92</f>
        <v>8435090.1808400434</v>
      </c>
      <c r="BE92" s="64">
        <f t="shared" si="148"/>
        <v>0</v>
      </c>
      <c r="BF92" s="64">
        <f t="shared" si="164"/>
        <v>0</v>
      </c>
      <c r="BG92" s="64">
        <f t="shared" si="165"/>
        <v>304209.63240688207</v>
      </c>
      <c r="BH92" s="64">
        <f t="shared" si="166"/>
        <v>0</v>
      </c>
      <c r="BI92" s="64">
        <f t="shared" si="167"/>
        <v>0</v>
      </c>
      <c r="BJ92" s="64">
        <f t="shared" si="168"/>
        <v>0</v>
      </c>
      <c r="BK92" s="64">
        <f t="shared" si="169"/>
        <v>34081.577074629946</v>
      </c>
      <c r="BL92" s="64">
        <f t="shared" si="170"/>
        <v>3395196.7902553799</v>
      </c>
      <c r="BM92" s="64">
        <f t="shared" si="171"/>
        <v>1032139.8242376355</v>
      </c>
      <c r="BN92" s="64">
        <f t="shared" si="172"/>
        <v>1192178.9758446941</v>
      </c>
      <c r="BO92" s="64">
        <f t="shared" si="173"/>
        <v>0</v>
      </c>
      <c r="BP92" s="64">
        <f t="shared" si="174"/>
        <v>0</v>
      </c>
      <c r="BQ92" s="64">
        <f t="shared" si="175"/>
        <v>1999770.4988378228</v>
      </c>
      <c r="BR92" s="64">
        <f t="shared" si="176"/>
        <v>237536.97738027229</v>
      </c>
      <c r="BS92" s="64">
        <f t="shared" si="177"/>
        <v>0</v>
      </c>
      <c r="BT92" s="64">
        <f t="shared" si="178"/>
        <v>70601.349023319257</v>
      </c>
      <c r="BU92" s="64">
        <f t="shared" si="154"/>
        <v>104116.19533266235</v>
      </c>
      <c r="BV92" s="64">
        <f t="shared" si="155"/>
        <v>0</v>
      </c>
      <c r="BW92" s="64">
        <f t="shared" si="156"/>
        <v>44444.254447595435</v>
      </c>
      <c r="BX92" s="64">
        <f t="shared" si="157"/>
        <v>20814.105999148996</v>
      </c>
      <c r="BY92" s="64">
        <f t="shared" si="158"/>
        <v>0</v>
      </c>
      <c r="BZ92" s="55">
        <f t="shared" si="149"/>
        <v>0</v>
      </c>
      <c r="CC92" s="94">
        <f t="shared" si="150"/>
        <v>8435090.1808400434</v>
      </c>
      <c r="CD92" s="64">
        <f t="shared" si="151"/>
        <v>0</v>
      </c>
      <c r="CE92" s="64">
        <f t="shared" si="179"/>
        <v>0</v>
      </c>
      <c r="CF92" s="64">
        <f t="shared" si="180"/>
        <v>0</v>
      </c>
      <c r="CG92" s="64">
        <f t="shared" si="181"/>
        <v>0</v>
      </c>
      <c r="CH92" s="64">
        <f t="shared" si="182"/>
        <v>0</v>
      </c>
      <c r="CI92" s="64">
        <f t="shared" si="183"/>
        <v>0</v>
      </c>
      <c r="CJ92" s="64">
        <f t="shared" si="184"/>
        <v>29641.319995390015</v>
      </c>
      <c r="CK92" s="64">
        <f t="shared" si="185"/>
        <v>1597406.5107757885</v>
      </c>
      <c r="CL92" s="64">
        <f t="shared" si="186"/>
        <v>766628.07193958864</v>
      </c>
      <c r="CM92" s="64">
        <f t="shared" si="187"/>
        <v>827561.6161846813</v>
      </c>
      <c r="CN92" s="64">
        <f t="shared" si="188"/>
        <v>0</v>
      </c>
      <c r="CO92" s="64">
        <f t="shared" si="189"/>
        <v>0</v>
      </c>
      <c r="CP92" s="64">
        <f t="shared" si="190"/>
        <v>1317098.5496816633</v>
      </c>
      <c r="CQ92" s="64">
        <f t="shared" si="191"/>
        <v>60176.03426966905</v>
      </c>
      <c r="CR92" s="64">
        <f t="shared" si="192"/>
        <v>0</v>
      </c>
      <c r="CS92" s="64">
        <f t="shared" si="193"/>
        <v>46499.803081515463</v>
      </c>
      <c r="CT92" s="64">
        <f t="shared" si="159"/>
        <v>71840.174779537308</v>
      </c>
      <c r="CU92" s="64">
        <f t="shared" si="160"/>
        <v>0</v>
      </c>
      <c r="CV92" s="64">
        <f t="shared" si="161"/>
        <v>32362.124375417472</v>
      </c>
      <c r="CW92" s="64">
        <f t="shared" si="162"/>
        <v>13174.123633422669</v>
      </c>
      <c r="CX92" s="64">
        <f t="shared" si="163"/>
        <v>0</v>
      </c>
      <c r="CY92" s="119">
        <f>'DORC build-up'!S92</f>
        <v>4762388.328716672</v>
      </c>
      <c r="CZ92" s="55">
        <f t="shared" si="152"/>
        <v>0</v>
      </c>
      <c r="DB92" s="94">
        <f>'DORC build-up'!T92</f>
        <v>2073579.7792818088</v>
      </c>
      <c r="DC92" s="64">
        <f t="shared" si="104"/>
        <v>0</v>
      </c>
      <c r="DD92" s="64">
        <f t="shared" si="105"/>
        <v>0</v>
      </c>
      <c r="DE92" s="64">
        <f t="shared" si="106"/>
        <v>0</v>
      </c>
      <c r="DF92" s="64">
        <f t="shared" si="107"/>
        <v>0</v>
      </c>
      <c r="DG92" s="64">
        <f t="shared" si="108"/>
        <v>0</v>
      </c>
      <c r="DH92" s="64">
        <f t="shared" si="109"/>
        <v>0</v>
      </c>
      <c r="DI92" s="64">
        <f t="shared" si="110"/>
        <v>12906.054175179996</v>
      </c>
      <c r="DJ92" s="64">
        <f t="shared" si="111"/>
        <v>695522.83673817245</v>
      </c>
      <c r="DK92" s="64">
        <f t="shared" si="112"/>
        <v>333795.64169898344</v>
      </c>
      <c r="DL92" s="64">
        <f t="shared" si="113"/>
        <v>360326.56620690686</v>
      </c>
      <c r="DM92" s="64">
        <f t="shared" si="114"/>
        <v>0</v>
      </c>
      <c r="DN92" s="64">
        <f t="shared" si="115"/>
        <v>0</v>
      </c>
      <c r="DO92" s="64">
        <f t="shared" si="116"/>
        <v>573474.63739422732</v>
      </c>
      <c r="DP92" s="64">
        <f t="shared" si="117"/>
        <v>26201.098954183668</v>
      </c>
      <c r="DQ92" s="64">
        <f t="shared" si="118"/>
        <v>0</v>
      </c>
      <c r="DR92" s="64">
        <f t="shared" si="119"/>
        <v>20246.364797471088</v>
      </c>
      <c r="DS92" s="64">
        <f t="shared" si="120"/>
        <v>31279.75366155446</v>
      </c>
      <c r="DT92" s="64">
        <f t="shared" si="121"/>
        <v>0</v>
      </c>
      <c r="DU92" s="64">
        <f t="shared" si="122"/>
        <v>14090.712912853036</v>
      </c>
      <c r="DV92" s="64">
        <f t="shared" si="123"/>
        <v>5736.1127422771824</v>
      </c>
      <c r="DW92" s="64">
        <f t="shared" si="124"/>
        <v>0</v>
      </c>
      <c r="DX92" s="55">
        <f t="shared" si="153"/>
        <v>0</v>
      </c>
    </row>
    <row r="93" spans="1:128" ht="13.9" x14ac:dyDescent="0.4">
      <c r="A93" s="58">
        <f>'DORC build-up'!A93</f>
        <v>81</v>
      </c>
      <c r="B93" s="58" t="str">
        <f>'DORC build-up'!B93</f>
        <v>Collie</v>
      </c>
      <c r="C93" s="58">
        <f>'DORC build-up'!C93</f>
        <v>21</v>
      </c>
      <c r="D93" t="str">
        <f>IF('DORC build-up'!E93=0,"",'DORC build-up'!E93)</f>
        <v>NG track between Brunswick North and Brunswick East</v>
      </c>
      <c r="E93" t="str">
        <f>IF('DORC build-up'!F93=0,"",'DORC build-up'!F93)</f>
        <v>Brunswick North to Brunswick East</v>
      </c>
      <c r="F93" s="94">
        <f>'DORC build-up'!J93</f>
        <v>5805452.4645831101</v>
      </c>
      <c r="G93" s="319">
        <f t="shared" si="103"/>
        <v>0.61408191854000294</v>
      </c>
      <c r="I93" s="70">
        <f>IF($F93=0,0,CRC!G93/$F93)</f>
        <v>0</v>
      </c>
      <c r="J93" s="70">
        <f>IF($F93=0,0,CRC!H93/$F93)</f>
        <v>0</v>
      </c>
      <c r="K93" s="70">
        <f>IF($F93=0,0,CRC!I93/$F93)</f>
        <v>1.8482498936059272E-2</v>
      </c>
      <c r="L93" s="70">
        <f>IF($F93=0,0,CRC!J93/$F93)</f>
        <v>0</v>
      </c>
      <c r="M93" s="70">
        <f>IF($F93=0,0,CRC!K93/$F93)</f>
        <v>0.45144222560406438</v>
      </c>
      <c r="N93" s="70">
        <f>IF($F93=0,0,CRC!L93/$F93)</f>
        <v>0</v>
      </c>
      <c r="O93" s="70">
        <f>IF($F93=0,0,CRC!M93/$F93)</f>
        <v>2.3171449739819707E-3</v>
      </c>
      <c r="P93" s="70">
        <f>IF($F93=0,0,CRC!N93/$F93)</f>
        <v>0.20627788991137577</v>
      </c>
      <c r="Q93" s="70">
        <f>IF($F93=0,0,CRC!O93/$F93)</f>
        <v>6.2708478533058234E-2</v>
      </c>
      <c r="R93" s="70">
        <f>IF($F93=0,0,CRC!P93/$F93)</f>
        <v>7.4995288292531867E-2</v>
      </c>
      <c r="S93" s="70">
        <f>IF($F93=0,0,CRC!Q93/$F93)</f>
        <v>0</v>
      </c>
      <c r="T93" s="70">
        <f>IF($F93=0,0,CRC!R93/$F93)</f>
        <v>0.15861338330650554</v>
      </c>
      <c r="U93" s="70">
        <f>IF($F93=0,0,CRC!S93/$F93)</f>
        <v>0</v>
      </c>
      <c r="V93" s="70">
        <f>IF($F93=0,0,CRC!T93/$F93)</f>
        <v>0</v>
      </c>
      <c r="W93" s="70">
        <f>IF($F93=0,0,CRC!U93/$F93)</f>
        <v>0</v>
      </c>
      <c r="X93" s="70">
        <f>IF($F93=0,0,CRC!V93/$F93)</f>
        <v>4.2894412904800807E-3</v>
      </c>
      <c r="Y93" s="70">
        <f>IF($F93=0,0,CRC!W93/$F93)</f>
        <v>6.3256625184329208E-3</v>
      </c>
      <c r="Z93" s="70">
        <f>IF($F93=0,0,CRC!X93/$F93)</f>
        <v>0</v>
      </c>
      <c r="AA93" s="70">
        <f>IF($F93=0,0,CRC!Y93/$F93)</f>
        <v>2.7002461396191048E-3</v>
      </c>
      <c r="AB93" s="70">
        <f>IF($F93=0,0,CRC!Z93/$F93)</f>
        <v>1.0106316924982904E-3</v>
      </c>
      <c r="AC93" s="70">
        <f>IF($F93=0,0,CRC!AA93/$F93)</f>
        <v>1.0837108801392601E-2</v>
      </c>
      <c r="AD93" s="55">
        <f t="shared" si="125"/>
        <v>0</v>
      </c>
      <c r="AF93" s="94">
        <f>'DORC build-up'!V93</f>
        <v>1153257.268827281</v>
      </c>
      <c r="AG93" s="64">
        <f t="shared" si="126"/>
        <v>0</v>
      </c>
      <c r="AH93" s="64">
        <f t="shared" si="127"/>
        <v>0</v>
      </c>
      <c r="AI93" s="64">
        <f t="shared" si="128"/>
        <v>21315.076244102842</v>
      </c>
      <c r="AJ93" s="64">
        <f t="shared" si="129"/>
        <v>0</v>
      </c>
      <c r="AK93" s="64">
        <f t="shared" si="130"/>
        <v>520629.02813345252</v>
      </c>
      <c r="AL93" s="64">
        <f t="shared" si="131"/>
        <v>0</v>
      </c>
      <c r="AM93" s="64">
        <f t="shared" si="132"/>
        <v>2672.2642841713086</v>
      </c>
      <c r="AN93" s="64">
        <f t="shared" si="133"/>
        <v>237891.47593864775</v>
      </c>
      <c r="AO93" s="64">
        <f t="shared" si="134"/>
        <v>72319.008685348919</v>
      </c>
      <c r="AP93" s="64">
        <f t="shared" si="135"/>
        <v>86488.861351159867</v>
      </c>
      <c r="AQ93" s="64">
        <f t="shared" si="136"/>
        <v>0</v>
      </c>
      <c r="AR93" s="64">
        <f t="shared" si="137"/>
        <v>182922.03723151522</v>
      </c>
      <c r="AS93" s="64">
        <f t="shared" si="138"/>
        <v>0</v>
      </c>
      <c r="AT93" s="64">
        <f t="shared" si="139"/>
        <v>0</v>
      </c>
      <c r="AU93" s="64">
        <f t="shared" si="140"/>
        <v>0</v>
      </c>
      <c r="AV93" s="64">
        <f t="shared" si="141"/>
        <v>4946.8293474540251</v>
      </c>
      <c r="AW93" s="64">
        <f t="shared" si="142"/>
        <v>7295.1162795310502</v>
      </c>
      <c r="AX93" s="64">
        <f t="shared" si="143"/>
        <v>0</v>
      </c>
      <c r="AY93" s="64">
        <f t="shared" si="144"/>
        <v>3114.0784881385375</v>
      </c>
      <c r="AZ93" s="64">
        <f t="shared" si="145"/>
        <v>1165.5183454808707</v>
      </c>
      <c r="BA93" s="64">
        <f t="shared" si="146"/>
        <v>12497.974498278119</v>
      </c>
      <c r="BB93" s="55">
        <f t="shared" si="147"/>
        <v>0</v>
      </c>
      <c r="BD93" s="94">
        <f>'DORC build-up'!P93</f>
        <v>7743475.8174166931</v>
      </c>
      <c r="BE93" s="64">
        <f t="shared" si="148"/>
        <v>0</v>
      </c>
      <c r="BF93" s="64">
        <f t="shared" si="164"/>
        <v>0</v>
      </c>
      <c r="BG93" s="64">
        <f t="shared" si="165"/>
        <v>143118.78355680473</v>
      </c>
      <c r="BH93" s="64">
        <f t="shared" si="166"/>
        <v>0</v>
      </c>
      <c r="BI93" s="64">
        <f t="shared" si="167"/>
        <v>3495731.9569258438</v>
      </c>
      <c r="BJ93" s="64">
        <f t="shared" si="168"/>
        <v>0</v>
      </c>
      <c r="BK93" s="64">
        <f t="shared" si="169"/>
        <v>17942.756071478023</v>
      </c>
      <c r="BL93" s="64">
        <f t="shared" si="170"/>
        <v>1597307.8521964811</v>
      </c>
      <c r="BM93" s="64">
        <f t="shared" si="171"/>
        <v>485581.58706773026</v>
      </c>
      <c r="BN93" s="64">
        <f t="shared" si="172"/>
        <v>580724.2013134138</v>
      </c>
      <c r="BO93" s="64">
        <f t="shared" si="173"/>
        <v>0</v>
      </c>
      <c r="BP93" s="64">
        <f t="shared" si="174"/>
        <v>1228218.8979525703</v>
      </c>
      <c r="BQ93" s="64">
        <f t="shared" si="175"/>
        <v>0</v>
      </c>
      <c r="BR93" s="64">
        <f t="shared" si="176"/>
        <v>0</v>
      </c>
      <c r="BS93" s="64">
        <f t="shared" si="177"/>
        <v>0</v>
      </c>
      <c r="BT93" s="64">
        <f t="shared" si="178"/>
        <v>33215.184903061156</v>
      </c>
      <c r="BU93" s="64">
        <f t="shared" si="154"/>
        <v>48982.6147406245</v>
      </c>
      <c r="BV93" s="64">
        <f t="shared" si="155"/>
        <v>0</v>
      </c>
      <c r="BW93" s="64">
        <f t="shared" si="156"/>
        <v>20909.290683213316</v>
      </c>
      <c r="BX93" s="64">
        <f t="shared" si="157"/>
        <v>7825.8020711754152</v>
      </c>
      <c r="BY93" s="64">
        <f t="shared" si="158"/>
        <v>83916.889934297214</v>
      </c>
      <c r="BZ93" s="55">
        <f t="shared" si="149"/>
        <v>0</v>
      </c>
      <c r="CC93" s="94">
        <f t="shared" si="150"/>
        <v>7743475.8174166931</v>
      </c>
      <c r="CD93" s="64">
        <f t="shared" si="151"/>
        <v>0</v>
      </c>
      <c r="CE93" s="64">
        <f t="shared" si="179"/>
        <v>0</v>
      </c>
      <c r="CF93" s="64">
        <f t="shared" si="180"/>
        <v>0</v>
      </c>
      <c r="CG93" s="64">
        <f t="shared" si="181"/>
        <v>0</v>
      </c>
      <c r="CH93" s="64">
        <f t="shared" si="182"/>
        <v>2307596.7876606341</v>
      </c>
      <c r="CI93" s="64">
        <f t="shared" si="183"/>
        <v>0</v>
      </c>
      <c r="CJ93" s="64">
        <f t="shared" si="184"/>
        <v>15605.116311058557</v>
      </c>
      <c r="CK93" s="64">
        <f t="shared" si="185"/>
        <v>751517.54682827299</v>
      </c>
      <c r="CL93" s="64">
        <f t="shared" si="186"/>
        <v>360668.64888006868</v>
      </c>
      <c r="CM93" s="64">
        <f t="shared" si="187"/>
        <v>403114.85803209897</v>
      </c>
      <c r="CN93" s="64">
        <f t="shared" si="188"/>
        <v>0</v>
      </c>
      <c r="CO93" s="64">
        <f t="shared" si="189"/>
        <v>808935.49041005829</v>
      </c>
      <c r="CP93" s="64">
        <f t="shared" si="190"/>
        <v>0</v>
      </c>
      <c r="CQ93" s="64">
        <f t="shared" si="191"/>
        <v>0</v>
      </c>
      <c r="CR93" s="64">
        <f t="shared" si="192"/>
        <v>0</v>
      </c>
      <c r="CS93" s="64">
        <f t="shared" si="193"/>
        <v>21876.346255059925</v>
      </c>
      <c r="CT93" s="64">
        <f t="shared" si="159"/>
        <v>33798.004171031047</v>
      </c>
      <c r="CU93" s="64">
        <f t="shared" si="160"/>
        <v>0</v>
      </c>
      <c r="CV93" s="64">
        <f t="shared" si="161"/>
        <v>15225.119064372489</v>
      </c>
      <c r="CW93" s="64">
        <f t="shared" si="162"/>
        <v>4953.2794740535755</v>
      </c>
      <c r="CX93" s="64">
        <f t="shared" si="163"/>
        <v>31837.289040651016</v>
      </c>
      <c r="CY93" s="119">
        <f>'DORC build-up'!S93</f>
        <v>4755128.4861273607</v>
      </c>
      <c r="CZ93" s="55">
        <f t="shared" si="152"/>
        <v>0</v>
      </c>
      <c r="DB93" s="94">
        <f>'DORC build-up'!T93</f>
        <v>1835090.0624620509</v>
      </c>
      <c r="DC93" s="64">
        <f t="shared" si="104"/>
        <v>0</v>
      </c>
      <c r="DD93" s="64">
        <f t="shared" si="105"/>
        <v>0</v>
      </c>
      <c r="DE93" s="64">
        <f t="shared" si="106"/>
        <v>0</v>
      </c>
      <c r="DF93" s="64">
        <f t="shared" si="107"/>
        <v>0</v>
      </c>
      <c r="DG93" s="64">
        <f t="shared" si="108"/>
        <v>890543.32507724396</v>
      </c>
      <c r="DH93" s="64">
        <f t="shared" si="109"/>
        <v>0</v>
      </c>
      <c r="DI93" s="64">
        <f t="shared" si="110"/>
        <v>6022.296547723824</v>
      </c>
      <c r="DJ93" s="64">
        <f t="shared" si="111"/>
        <v>290024.20985549054</v>
      </c>
      <c r="DK93" s="64">
        <f t="shared" si="112"/>
        <v>139188.55301856541</v>
      </c>
      <c r="DL93" s="64">
        <f t="shared" si="113"/>
        <v>155569.31261976669</v>
      </c>
      <c r="DM93" s="64">
        <f t="shared" si="114"/>
        <v>0</v>
      </c>
      <c r="DN93" s="64">
        <f t="shared" si="115"/>
        <v>312182.83248395147</v>
      </c>
      <c r="DO93" s="64">
        <f t="shared" si="116"/>
        <v>0</v>
      </c>
      <c r="DP93" s="64">
        <f t="shared" si="117"/>
        <v>0</v>
      </c>
      <c r="DQ93" s="64">
        <f t="shared" si="118"/>
        <v>0</v>
      </c>
      <c r="DR93" s="64">
        <f t="shared" si="119"/>
        <v>8442.4775761073161</v>
      </c>
      <c r="DS93" s="64">
        <f t="shared" si="120"/>
        <v>13043.260926861278</v>
      </c>
      <c r="DT93" s="64">
        <f t="shared" si="121"/>
        <v>0</v>
      </c>
      <c r="DU93" s="64">
        <f t="shared" si="122"/>
        <v>5875.6487393226553</v>
      </c>
      <c r="DV93" s="64">
        <f t="shared" si="123"/>
        <v>1911.5601115619388</v>
      </c>
      <c r="DW93" s="64">
        <f t="shared" si="124"/>
        <v>12286.585505455429</v>
      </c>
      <c r="DX93" s="55">
        <f t="shared" si="153"/>
        <v>0</v>
      </c>
    </row>
    <row r="94" spans="1:128" ht="13.9" x14ac:dyDescent="0.4">
      <c r="A94" s="58">
        <f>'DORC build-up'!A94</f>
        <v>82</v>
      </c>
      <c r="B94" s="58" t="str">
        <f>'DORC build-up'!B94</f>
        <v>Collie</v>
      </c>
      <c r="C94" s="58">
        <f>'DORC build-up'!C94</f>
        <v>22</v>
      </c>
      <c r="D94" t="str">
        <f>IF('DORC build-up'!E94=0,"",'DORC build-up'!E94)</f>
        <v>NG track between Worsley and Hamilton</v>
      </c>
      <c r="E94" t="str">
        <f>IF('DORC build-up'!F94=0,"",'DORC build-up'!F94)</f>
        <v>Worsley to Hamilton</v>
      </c>
      <c r="F94" s="94">
        <f>'DORC build-up'!J94</f>
        <v>33810827.616592281</v>
      </c>
      <c r="G94" s="319">
        <f t="shared" si="103"/>
        <v>0.57071366542500657</v>
      </c>
      <c r="I94" s="70">
        <f>IF($F94=0,0,CRC!G94/$F94)</f>
        <v>0</v>
      </c>
      <c r="J94" s="70">
        <f>IF($F94=0,0,CRC!H94/$F94)</f>
        <v>0</v>
      </c>
      <c r="K94" s="70">
        <f>IF($F94=0,0,CRC!I94/$F94)</f>
        <v>3.1518089355406453E-2</v>
      </c>
      <c r="L94" s="70">
        <f>IF($F94=0,0,CRC!J94/$F94)</f>
        <v>0</v>
      </c>
      <c r="M94" s="70">
        <f>IF($F94=0,0,CRC!K94/$F94)</f>
        <v>0</v>
      </c>
      <c r="N94" s="70">
        <f>IF($F94=0,0,CRC!L94/$F94)</f>
        <v>0</v>
      </c>
      <c r="O94" s="70">
        <f>IF($F94=0,0,CRC!M94/$F94)</f>
        <v>4.4989116127211503E-3</v>
      </c>
      <c r="P94" s="70">
        <f>IF($F94=0,0,CRC!N94/$F94)</f>
        <v>0.35176439012730426</v>
      </c>
      <c r="Q94" s="70">
        <f>IF($F94=0,0,CRC!O94/$F94)</f>
        <v>0.10693637459870051</v>
      </c>
      <c r="R94" s="70">
        <f>IF($F94=0,0,CRC!P94/$F94)</f>
        <v>7.3382757274844487E-2</v>
      </c>
      <c r="S94" s="70">
        <f>IF($F94=0,0,CRC!Q94/$F94)</f>
        <v>2.5504034085720811E-2</v>
      </c>
      <c r="T94" s="70">
        <f>IF($F94=0,0,CRC!R94/$F94)</f>
        <v>0.27048240637332749</v>
      </c>
      <c r="U94" s="70">
        <f>IF($F94=0,0,CRC!S94/$F94)</f>
        <v>8.6724096542406107E-2</v>
      </c>
      <c r="V94" s="70">
        <f>IF($F94=0,0,CRC!T94/$F94)</f>
        <v>1.0301271956301972E-2</v>
      </c>
      <c r="W94" s="70">
        <f>IF($F94=0,0,CRC!U94/$F94)</f>
        <v>0</v>
      </c>
      <c r="X94" s="70">
        <f>IF($F94=0,0,CRC!V94/$F94)</f>
        <v>7.3147572926059471E-3</v>
      </c>
      <c r="Y94" s="70">
        <f>IF($F94=0,0,CRC!W94/$F94)</f>
        <v>1.0787112564045055E-2</v>
      </c>
      <c r="Z94" s="70">
        <f>IF($F94=0,0,CRC!X94/$F94)</f>
        <v>0</v>
      </c>
      <c r="AA94" s="70">
        <f>IF($F94=0,0,CRC!Y94/$F94)</f>
        <v>4.6047127828620464E-3</v>
      </c>
      <c r="AB94" s="70">
        <f>IF($F94=0,0,CRC!Z94/$F94)</f>
        <v>7.684875550709394E-4</v>
      </c>
      <c r="AC94" s="70">
        <f>IF($F94=0,0,CRC!AA94/$F94)</f>
        <v>1.5412597878682798E-2</v>
      </c>
      <c r="AD94" s="55">
        <f t="shared" si="125"/>
        <v>0</v>
      </c>
      <c r="AF94" s="94">
        <f>'DORC build-up'!V94</f>
        <v>19071105.180290662</v>
      </c>
      <c r="AG94" s="64">
        <f t="shared" si="126"/>
        <v>0</v>
      </c>
      <c r="AH94" s="64">
        <f t="shared" si="127"/>
        <v>0</v>
      </c>
      <c r="AI94" s="64">
        <f t="shared" si="128"/>
        <v>601084.79717875598</v>
      </c>
      <c r="AJ94" s="64">
        <f t="shared" si="129"/>
        <v>0</v>
      </c>
      <c r="AK94" s="64">
        <f t="shared" si="130"/>
        <v>0</v>
      </c>
      <c r="AL94" s="64">
        <f t="shared" si="131"/>
        <v>0</v>
      </c>
      <c r="AM94" s="64">
        <f t="shared" si="132"/>
        <v>85799.216563036141</v>
      </c>
      <c r="AN94" s="64">
        <f t="shared" si="133"/>
        <v>6708535.6827986175</v>
      </c>
      <c r="AO94" s="64">
        <f t="shared" si="134"/>
        <v>2039394.84757078</v>
      </c>
      <c r="AP94" s="64">
        <f t="shared" si="135"/>
        <v>1399490.2824082989</v>
      </c>
      <c r="AQ94" s="64">
        <f t="shared" si="136"/>
        <v>486390.11657049978</v>
      </c>
      <c r="AR94" s="64">
        <f t="shared" si="137"/>
        <v>5158398.4213638501</v>
      </c>
      <c r="AS94" s="64">
        <f t="shared" si="138"/>
        <v>1653924.3668259087</v>
      </c>
      <c r="AT94" s="64">
        <f t="shared" si="139"/>
        <v>196456.64096941348</v>
      </c>
      <c r="AU94" s="64">
        <f t="shared" si="140"/>
        <v>0</v>
      </c>
      <c r="AV94" s="64">
        <f t="shared" si="141"/>
        <v>139500.50569558618</v>
      </c>
      <c r="AW94" s="64">
        <f t="shared" si="142"/>
        <v>205722.15830053814</v>
      </c>
      <c r="AX94" s="64">
        <f t="shared" si="143"/>
        <v>0</v>
      </c>
      <c r="AY94" s="64">
        <f t="shared" si="144"/>
        <v>87816.961806991007</v>
      </c>
      <c r="AZ94" s="64">
        <f t="shared" si="145"/>
        <v>14655.906992502298</v>
      </c>
      <c r="BA94" s="64">
        <f t="shared" si="146"/>
        <v>293935.27524588438</v>
      </c>
      <c r="BB94" s="55">
        <f t="shared" si="147"/>
        <v>0</v>
      </c>
      <c r="BD94" s="94">
        <f>'DORC build-up'!P94</f>
        <v>44425139.223617814</v>
      </c>
      <c r="BE94" s="64">
        <f t="shared" si="148"/>
        <v>0</v>
      </c>
      <c r="BF94" s="64">
        <f t="shared" si="164"/>
        <v>0</v>
      </c>
      <c r="BG94" s="64">
        <f t="shared" si="165"/>
        <v>1400195.5076763583</v>
      </c>
      <c r="BH94" s="64">
        <f t="shared" si="166"/>
        <v>0</v>
      </c>
      <c r="BI94" s="64">
        <f t="shared" si="167"/>
        <v>0</v>
      </c>
      <c r="BJ94" s="64">
        <f t="shared" si="168"/>
        <v>0</v>
      </c>
      <c r="BK94" s="64">
        <f t="shared" si="169"/>
        <v>199864.77474988805</v>
      </c>
      <c r="BL94" s="64">
        <f t="shared" si="170"/>
        <v>15627182.005316503</v>
      </c>
      <c r="BM94" s="64">
        <f t="shared" si="171"/>
        <v>4750663.3296162179</v>
      </c>
      <c r="BN94" s="64">
        <f t="shared" si="172"/>
        <v>3260039.2085479195</v>
      </c>
      <c r="BO94" s="64">
        <f t="shared" si="173"/>
        <v>1133020.2650220413</v>
      </c>
      <c r="BP94" s="64">
        <f t="shared" si="174"/>
        <v>12016218.560674245</v>
      </c>
      <c r="BQ94" s="64">
        <f t="shared" si="175"/>
        <v>3852730.0629388634</v>
      </c>
      <c r="BR94" s="64">
        <f t="shared" si="176"/>
        <v>457635.44083906495</v>
      </c>
      <c r="BS94" s="64">
        <f t="shared" si="177"/>
        <v>0</v>
      </c>
      <c r="BT94" s="64">
        <f t="shared" si="178"/>
        <v>324959.1111109929</v>
      </c>
      <c r="BU94" s="64">
        <f t="shared" si="154"/>
        <v>479218.97747853852</v>
      </c>
      <c r="BV94" s="64">
        <f t="shared" si="155"/>
        <v>0</v>
      </c>
      <c r="BW94" s="64">
        <f t="shared" si="156"/>
        <v>204565.00646341903</v>
      </c>
      <c r="BX94" s="64">
        <f t="shared" si="157"/>
        <v>34140.166625644146</v>
      </c>
      <c r="BY94" s="64">
        <f t="shared" si="158"/>
        <v>684706.80655811995</v>
      </c>
      <c r="BZ94" s="55">
        <f t="shared" si="149"/>
        <v>0</v>
      </c>
      <c r="CC94" s="94">
        <f t="shared" si="150"/>
        <v>44425139.223617814</v>
      </c>
      <c r="CD94" s="64">
        <f t="shared" si="151"/>
        <v>0</v>
      </c>
      <c r="CE94" s="64">
        <f t="shared" si="179"/>
        <v>0</v>
      </c>
      <c r="CF94" s="64">
        <f t="shared" si="180"/>
        <v>0</v>
      </c>
      <c r="CG94" s="64">
        <f t="shared" si="181"/>
        <v>0</v>
      </c>
      <c r="CH94" s="64">
        <f t="shared" si="182"/>
        <v>0</v>
      </c>
      <c r="CI94" s="64">
        <f t="shared" si="183"/>
        <v>0</v>
      </c>
      <c r="CJ94" s="64">
        <f t="shared" si="184"/>
        <v>173825.75140802233</v>
      </c>
      <c r="CK94" s="64">
        <f t="shared" si="185"/>
        <v>7352434.578171582</v>
      </c>
      <c r="CL94" s="64">
        <f t="shared" si="186"/>
        <v>3528583.8055012119</v>
      </c>
      <c r="CM94" s="64">
        <f t="shared" si="187"/>
        <v>2262985.1481316518</v>
      </c>
      <c r="CN94" s="64">
        <f t="shared" si="188"/>
        <v>493564.91164139722</v>
      </c>
      <c r="CO94" s="64">
        <f t="shared" si="189"/>
        <v>7914180.1762350285</v>
      </c>
      <c r="CP94" s="64">
        <f t="shared" si="190"/>
        <v>2537503.7691378831</v>
      </c>
      <c r="CQ94" s="64">
        <f t="shared" si="191"/>
        <v>115934.31167922993</v>
      </c>
      <c r="CR94" s="64">
        <f t="shared" si="192"/>
        <v>0</v>
      </c>
      <c r="CS94" s="64">
        <f t="shared" si="193"/>
        <v>214026.14659975609</v>
      </c>
      <c r="CT94" s="64">
        <f t="shared" si="159"/>
        <v>330661.09446019295</v>
      </c>
      <c r="CU94" s="64">
        <f t="shared" si="160"/>
        <v>0</v>
      </c>
      <c r="CV94" s="64">
        <f t="shared" si="161"/>
        <v>148954.19586423991</v>
      </c>
      <c r="CW94" s="64">
        <f t="shared" si="162"/>
        <v>21608.748221531856</v>
      </c>
      <c r="CX94" s="64">
        <f t="shared" si="163"/>
        <v>259771.40627541955</v>
      </c>
      <c r="CY94" s="119">
        <f>'DORC build-up'!S94</f>
        <v>25354034.043327153</v>
      </c>
      <c r="CZ94" s="55">
        <f t="shared" si="152"/>
        <v>0</v>
      </c>
      <c r="DB94" s="94">
        <f>'DORC build-up'!T94</f>
        <v>0</v>
      </c>
      <c r="DC94" s="64">
        <f t="shared" si="104"/>
        <v>0</v>
      </c>
      <c r="DD94" s="64">
        <f t="shared" si="105"/>
        <v>0</v>
      </c>
      <c r="DE94" s="64">
        <f t="shared" si="106"/>
        <v>0</v>
      </c>
      <c r="DF94" s="64">
        <f t="shared" si="107"/>
        <v>0</v>
      </c>
      <c r="DG94" s="64">
        <f t="shared" si="108"/>
        <v>0</v>
      </c>
      <c r="DH94" s="64">
        <f t="shared" si="109"/>
        <v>0</v>
      </c>
      <c r="DI94" s="64">
        <f t="shared" si="110"/>
        <v>0</v>
      </c>
      <c r="DJ94" s="64">
        <f t="shared" si="111"/>
        <v>0</v>
      </c>
      <c r="DK94" s="64">
        <f t="shared" si="112"/>
        <v>0</v>
      </c>
      <c r="DL94" s="64">
        <f t="shared" si="113"/>
        <v>0</v>
      </c>
      <c r="DM94" s="64">
        <f t="shared" si="114"/>
        <v>0</v>
      </c>
      <c r="DN94" s="64">
        <f t="shared" si="115"/>
        <v>0</v>
      </c>
      <c r="DO94" s="64">
        <f t="shared" si="116"/>
        <v>0</v>
      </c>
      <c r="DP94" s="64">
        <f t="shared" si="117"/>
        <v>0</v>
      </c>
      <c r="DQ94" s="64">
        <f t="shared" si="118"/>
        <v>0</v>
      </c>
      <c r="DR94" s="64">
        <f t="shared" si="119"/>
        <v>0</v>
      </c>
      <c r="DS94" s="64">
        <f t="shared" si="120"/>
        <v>0</v>
      </c>
      <c r="DT94" s="64">
        <f t="shared" si="121"/>
        <v>0</v>
      </c>
      <c r="DU94" s="64">
        <f t="shared" si="122"/>
        <v>0</v>
      </c>
      <c r="DV94" s="64">
        <f t="shared" si="123"/>
        <v>0</v>
      </c>
      <c r="DW94" s="64">
        <f t="shared" si="124"/>
        <v>0</v>
      </c>
      <c r="DX94" s="55">
        <f t="shared" si="153"/>
        <v>0</v>
      </c>
    </row>
    <row r="95" spans="1:128" ht="13.9" x14ac:dyDescent="0.4">
      <c r="A95" s="58">
        <f>'DORC build-up'!A95</f>
        <v>83</v>
      </c>
      <c r="B95" s="58" t="str">
        <f>'DORC build-up'!B95</f>
        <v>Collie</v>
      </c>
      <c r="C95" s="58">
        <f>'DORC build-up'!C95</f>
        <v>22</v>
      </c>
      <c r="D95" t="str">
        <f>IF('DORC build-up'!E95=0,"",'DORC build-up'!E95)</f>
        <v/>
      </c>
      <c r="E95" t="str">
        <f>IF('DORC build-up'!F95=0,"",'DORC build-up'!F95)</f>
        <v>Worsley East to Worsley North</v>
      </c>
      <c r="F95" s="94">
        <f>'DORC build-up'!J95</f>
        <v>3012981.3213914717</v>
      </c>
      <c r="G95" s="319">
        <f t="shared" si="103"/>
        <v>0.57929399995181052</v>
      </c>
      <c r="I95" s="70">
        <f>IF($F95=0,0,CRC!G95/$F95)</f>
        <v>0</v>
      </c>
      <c r="J95" s="70">
        <f>IF($F95=0,0,CRC!H95/$F95)</f>
        <v>0</v>
      </c>
      <c r="K95" s="70">
        <f>IF($F95=0,0,CRC!I95/$F95)</f>
        <v>3.4682750025061534E-2</v>
      </c>
      <c r="L95" s="70">
        <f>IF($F95=0,0,CRC!J95/$F95)</f>
        <v>0</v>
      </c>
      <c r="M95" s="70">
        <f>IF($F95=0,0,CRC!K95/$F95)</f>
        <v>0</v>
      </c>
      <c r="N95" s="70">
        <f>IF($F95=0,0,CRC!L95/$F95)</f>
        <v>0</v>
      </c>
      <c r="O95" s="70">
        <f>IF($F95=0,0,CRC!M95/$F95)</f>
        <v>4.8081446430307123E-3</v>
      </c>
      <c r="P95" s="70">
        <f>IF($F95=0,0,CRC!N95/$F95)</f>
        <v>0.38708426367256177</v>
      </c>
      <c r="Q95" s="70">
        <f>IF($F95=0,0,CRC!O95/$F95)</f>
        <v>0.11767361615645879</v>
      </c>
      <c r="R95" s="70">
        <f>IF($F95=0,0,CRC!P95/$F95)</f>
        <v>0.13256741658641819</v>
      </c>
      <c r="S95" s="70">
        <f>IF($F95=0,0,CRC!Q95/$F95)</f>
        <v>0</v>
      </c>
      <c r="T95" s="70">
        <f>IF($F95=0,0,CRC!R95/$F95)</f>
        <v>0.29764093821296456</v>
      </c>
      <c r="U95" s="70">
        <f>IF($F95=0,0,CRC!S95/$F95)</f>
        <v>0</v>
      </c>
      <c r="V95" s="70">
        <f>IF($F95=0,0,CRC!T95/$F95)</f>
        <v>0</v>
      </c>
      <c r="W95" s="70">
        <f>IF($F95=0,0,CRC!U95/$F95)</f>
        <v>0</v>
      </c>
      <c r="X95" s="70">
        <f>IF($F95=0,0,CRC!V95/$F95)</f>
        <v>8.0492156682692492E-3</v>
      </c>
      <c r="Y95" s="70">
        <f>IF($F95=0,0,CRC!W95/$F95)</f>
        <v>1.1870222345403665E-2</v>
      </c>
      <c r="Z95" s="70">
        <f>IF($F95=0,0,CRC!X95/$F95)</f>
        <v>0</v>
      </c>
      <c r="AA95" s="70">
        <f>IF($F95=0,0,CRC!Y95/$F95)</f>
        <v>5.0670616668524338E-3</v>
      </c>
      <c r="AB95" s="70">
        <f>IF($F95=0,0,CRC!Z95/$F95)</f>
        <v>5.5637102297926807E-4</v>
      </c>
      <c r="AC95" s="70">
        <f>IF($F95=0,0,CRC!AA95/$F95)</f>
        <v>0</v>
      </c>
      <c r="AD95" s="55">
        <f t="shared" si="125"/>
        <v>0</v>
      </c>
      <c r="AF95" s="94">
        <f>'DORC build-up'!V95</f>
        <v>1659390.8760862667</v>
      </c>
      <c r="AG95" s="64">
        <f t="shared" si="126"/>
        <v>0</v>
      </c>
      <c r="AH95" s="64">
        <f t="shared" si="127"/>
        <v>0</v>
      </c>
      <c r="AI95" s="64">
        <f t="shared" si="128"/>
        <v>57552.238949167848</v>
      </c>
      <c r="AJ95" s="64">
        <f t="shared" si="129"/>
        <v>0</v>
      </c>
      <c r="AK95" s="64">
        <f t="shared" si="130"/>
        <v>0</v>
      </c>
      <c r="AL95" s="64">
        <f t="shared" si="131"/>
        <v>0</v>
      </c>
      <c r="AM95" s="64">
        <f t="shared" si="132"/>
        <v>7978.5913515482234</v>
      </c>
      <c r="AN95" s="64">
        <f t="shared" si="133"/>
        <v>642324.09541481978</v>
      </c>
      <c r="AO95" s="64">
        <f t="shared" si="134"/>
        <v>195266.52500610522</v>
      </c>
      <c r="AP95" s="64">
        <f t="shared" si="135"/>
        <v>219981.16154982956</v>
      </c>
      <c r="AQ95" s="64">
        <f t="shared" si="136"/>
        <v>0</v>
      </c>
      <c r="AR95" s="64">
        <f t="shared" si="137"/>
        <v>493902.65722034965</v>
      </c>
      <c r="AS95" s="64">
        <f t="shared" si="138"/>
        <v>0</v>
      </c>
      <c r="AT95" s="64">
        <f t="shared" si="139"/>
        <v>0</v>
      </c>
      <c r="AU95" s="64">
        <f t="shared" si="140"/>
        <v>0</v>
      </c>
      <c r="AV95" s="64">
        <f t="shared" si="141"/>
        <v>13356.795039576615</v>
      </c>
      <c r="AW95" s="64">
        <f t="shared" si="142"/>
        <v>19697.338657078169</v>
      </c>
      <c r="AX95" s="64">
        <f t="shared" si="143"/>
        <v>0</v>
      </c>
      <c r="AY95" s="64">
        <f t="shared" si="144"/>
        <v>8408.2358985413994</v>
      </c>
      <c r="AZ95" s="64">
        <f t="shared" si="145"/>
        <v>923.23699925058008</v>
      </c>
      <c r="BA95" s="64">
        <f t="shared" si="146"/>
        <v>0</v>
      </c>
      <c r="BB95" s="55">
        <f t="shared" si="147"/>
        <v>0</v>
      </c>
      <c r="BD95" s="94">
        <f>'DORC build-up'!P95</f>
        <v>3944300.4756200127</v>
      </c>
      <c r="BE95" s="64">
        <f t="shared" si="148"/>
        <v>0</v>
      </c>
      <c r="BF95" s="64">
        <f t="shared" si="164"/>
        <v>0</v>
      </c>
      <c r="BG95" s="64">
        <f t="shared" si="165"/>
        <v>136799.18741966021</v>
      </c>
      <c r="BH95" s="64">
        <f t="shared" si="166"/>
        <v>0</v>
      </c>
      <c r="BI95" s="64">
        <f t="shared" si="167"/>
        <v>0</v>
      </c>
      <c r="BJ95" s="64">
        <f t="shared" si="168"/>
        <v>0</v>
      </c>
      <c r="BK95" s="64">
        <f t="shared" si="169"/>
        <v>18964.767202355855</v>
      </c>
      <c r="BL95" s="64">
        <f t="shared" si="170"/>
        <v>1526776.6453087078</v>
      </c>
      <c r="BM95" s="64">
        <f t="shared" si="171"/>
        <v>464140.10017384723</v>
      </c>
      <c r="BN95" s="64">
        <f t="shared" si="172"/>
        <v>522885.72429352562</v>
      </c>
      <c r="BO95" s="64">
        <f t="shared" si="173"/>
        <v>0</v>
      </c>
      <c r="BP95" s="64">
        <f t="shared" si="174"/>
        <v>1173985.294157383</v>
      </c>
      <c r="BQ95" s="64">
        <f t="shared" si="175"/>
        <v>0</v>
      </c>
      <c r="BR95" s="64">
        <f t="shared" si="176"/>
        <v>0</v>
      </c>
      <c r="BS95" s="64">
        <f t="shared" si="177"/>
        <v>0</v>
      </c>
      <c r="BT95" s="64">
        <f t="shared" si="178"/>
        <v>31748.525188722459</v>
      </c>
      <c r="BU95" s="64">
        <f t="shared" si="154"/>
        <v>46819.72364269098</v>
      </c>
      <c r="BV95" s="64">
        <f t="shared" si="155"/>
        <v>0</v>
      </c>
      <c r="BW95" s="64">
        <f t="shared" si="156"/>
        <v>19986.013742561991</v>
      </c>
      <c r="BX95" s="64">
        <f t="shared" si="157"/>
        <v>2194.4944905583202</v>
      </c>
      <c r="BY95" s="64">
        <f t="shared" si="158"/>
        <v>0</v>
      </c>
      <c r="BZ95" s="55">
        <f t="shared" si="149"/>
        <v>0</v>
      </c>
      <c r="CC95" s="94">
        <f t="shared" si="150"/>
        <v>3944300.4756200127</v>
      </c>
      <c r="CD95" s="64">
        <f t="shared" si="151"/>
        <v>0</v>
      </c>
      <c r="CE95" s="64">
        <f t="shared" si="179"/>
        <v>0</v>
      </c>
      <c r="CF95" s="64">
        <f t="shared" si="180"/>
        <v>0</v>
      </c>
      <c r="CG95" s="64">
        <f t="shared" si="181"/>
        <v>0</v>
      </c>
      <c r="CH95" s="64">
        <f t="shared" si="182"/>
        <v>0</v>
      </c>
      <c r="CI95" s="64">
        <f t="shared" si="183"/>
        <v>0</v>
      </c>
      <c r="CJ95" s="64">
        <f t="shared" si="184"/>
        <v>16493.9765566647</v>
      </c>
      <c r="CK95" s="64">
        <f t="shared" si="185"/>
        <v>718333.3115524943</v>
      </c>
      <c r="CL95" s="64">
        <f t="shared" si="186"/>
        <v>344742.85532867967</v>
      </c>
      <c r="CM95" s="64">
        <f t="shared" si="187"/>
        <v>362965.76591585396</v>
      </c>
      <c r="CN95" s="64">
        <f t="shared" si="188"/>
        <v>0</v>
      </c>
      <c r="CO95" s="64">
        <f t="shared" si="189"/>
        <v>773215.89111395727</v>
      </c>
      <c r="CP95" s="64">
        <f t="shared" si="190"/>
        <v>0</v>
      </c>
      <c r="CQ95" s="64">
        <f t="shared" si="191"/>
        <v>0</v>
      </c>
      <c r="CR95" s="64">
        <f t="shared" si="192"/>
        <v>0</v>
      </c>
      <c r="CS95" s="64">
        <f t="shared" si="193"/>
        <v>20910.367717145371</v>
      </c>
      <c r="CT95" s="64">
        <f t="shared" si="159"/>
        <v>32305.609313456909</v>
      </c>
      <c r="CU95" s="64">
        <f t="shared" si="160"/>
        <v>0</v>
      </c>
      <c r="CV95" s="64">
        <f t="shared" si="161"/>
        <v>14552.834118709965</v>
      </c>
      <c r="CW95" s="64">
        <f t="shared" si="162"/>
        <v>1388.9879167840425</v>
      </c>
      <c r="CX95" s="64">
        <f t="shared" si="163"/>
        <v>0</v>
      </c>
      <c r="CY95" s="119">
        <f>'DORC build-up'!S95</f>
        <v>2284909.599533746</v>
      </c>
      <c r="CZ95" s="55">
        <f t="shared" si="152"/>
        <v>0</v>
      </c>
      <c r="DB95" s="94">
        <f>'DORC build-up'!T95</f>
        <v>0</v>
      </c>
      <c r="DC95" s="64">
        <f t="shared" si="104"/>
        <v>0</v>
      </c>
      <c r="DD95" s="64">
        <f t="shared" si="105"/>
        <v>0</v>
      </c>
      <c r="DE95" s="64">
        <f t="shared" si="106"/>
        <v>0</v>
      </c>
      <c r="DF95" s="64">
        <f t="shared" si="107"/>
        <v>0</v>
      </c>
      <c r="DG95" s="64">
        <f t="shared" si="108"/>
        <v>0</v>
      </c>
      <c r="DH95" s="64">
        <f t="shared" si="109"/>
        <v>0</v>
      </c>
      <c r="DI95" s="64">
        <f t="shared" si="110"/>
        <v>0</v>
      </c>
      <c r="DJ95" s="64">
        <f t="shared" si="111"/>
        <v>0</v>
      </c>
      <c r="DK95" s="64">
        <f t="shared" si="112"/>
        <v>0</v>
      </c>
      <c r="DL95" s="64">
        <f t="shared" si="113"/>
        <v>0</v>
      </c>
      <c r="DM95" s="64">
        <f t="shared" si="114"/>
        <v>0</v>
      </c>
      <c r="DN95" s="64">
        <f t="shared" si="115"/>
        <v>0</v>
      </c>
      <c r="DO95" s="64">
        <f t="shared" si="116"/>
        <v>0</v>
      </c>
      <c r="DP95" s="64">
        <f t="shared" si="117"/>
        <v>0</v>
      </c>
      <c r="DQ95" s="64">
        <f t="shared" si="118"/>
        <v>0</v>
      </c>
      <c r="DR95" s="64">
        <f t="shared" si="119"/>
        <v>0</v>
      </c>
      <c r="DS95" s="64">
        <f t="shared" si="120"/>
        <v>0</v>
      </c>
      <c r="DT95" s="64">
        <f t="shared" si="121"/>
        <v>0</v>
      </c>
      <c r="DU95" s="64">
        <f t="shared" si="122"/>
        <v>0</v>
      </c>
      <c r="DV95" s="64">
        <f t="shared" si="123"/>
        <v>0</v>
      </c>
      <c r="DW95" s="64">
        <f t="shared" si="124"/>
        <v>0</v>
      </c>
      <c r="DX95" s="55">
        <f t="shared" si="153"/>
        <v>0</v>
      </c>
    </row>
    <row r="96" spans="1:128" ht="13.9" x14ac:dyDescent="0.4">
      <c r="A96" s="58">
        <f>'DORC build-up'!A96</f>
        <v>84</v>
      </c>
      <c r="B96" s="58" t="str">
        <f>'DORC build-up'!B96</f>
        <v>GSR</v>
      </c>
      <c r="C96" s="58">
        <f>'DORC build-up'!C96</f>
        <v>23</v>
      </c>
      <c r="D96" t="str">
        <f>IF('DORC build-up'!E96=0,"",'DORC build-up'!E96)</f>
        <v>NG track between Avon and Albany</v>
      </c>
      <c r="E96" t="str">
        <f>IF('DORC build-up'!F96=0,"",'DORC build-up'!F96)</f>
        <v>Avon Yard to York</v>
      </c>
      <c r="F96" s="94">
        <f>'DORC build-up'!J96</f>
        <v>152163064.53588736</v>
      </c>
      <c r="G96" s="319">
        <f t="shared" si="103"/>
        <v>0.50079455189894018</v>
      </c>
      <c r="I96" s="70">
        <f>IF($F96=0,0,CRC!G96/$F96)</f>
        <v>0</v>
      </c>
      <c r="J96" s="70">
        <f>IF($F96=0,0,CRC!H96/$F96)</f>
        <v>0</v>
      </c>
      <c r="K96" s="70">
        <f>IF($F96=0,0,CRC!I96/$F96)</f>
        <v>0.15555139070097218</v>
      </c>
      <c r="L96" s="70">
        <f>IF($F96=0,0,CRC!J96/$F96)</f>
        <v>0</v>
      </c>
      <c r="M96" s="70">
        <f>IF($F96=0,0,CRC!K96/$F96)</f>
        <v>0.21360762222359034</v>
      </c>
      <c r="N96" s="70">
        <f>IF($F96=0,0,CRC!L96/$F96)</f>
        <v>0</v>
      </c>
      <c r="O96" s="70">
        <f>IF($F96=0,0,CRC!M96/$F96)</f>
        <v>8.8630763771746935E-3</v>
      </c>
      <c r="P96" s="70">
        <f>IF($F96=0,0,CRC!N96/$F96)</f>
        <v>0.32156788670693492</v>
      </c>
      <c r="Q96" s="70">
        <f>IF($F96=0,0,CRC!O96/$F96)</f>
        <v>9.7756637558908219E-2</v>
      </c>
      <c r="R96" s="70">
        <f>IF($F96=0,0,CRC!P96/$F96)</f>
        <v>0.10421921353907043</v>
      </c>
      <c r="S96" s="70">
        <f>IF($F96=0,0,CRC!Q96/$F96)</f>
        <v>1.8417844261667274E-2</v>
      </c>
      <c r="T96" s="70">
        <f>IF($F96=0,0,CRC!R96/$F96)</f>
        <v>0</v>
      </c>
      <c r="U96" s="70">
        <f>IF($F96=0,0,CRC!S96/$F96)</f>
        <v>3.9310386071971196E-2</v>
      </c>
      <c r="V96" s="70">
        <f>IF($F96=0,0,CRC!T96/$F96)</f>
        <v>4.6693709566243873E-3</v>
      </c>
      <c r="W96" s="70">
        <f>IF($F96=0,0,CRC!U96/$F96)</f>
        <v>3.0452409335559507E-3</v>
      </c>
      <c r="X96" s="70">
        <f>IF($F96=0,0,CRC!V96/$F96)</f>
        <v>6.1724646742348597E-3</v>
      </c>
      <c r="Y96" s="70">
        <f>IF($F96=0,0,CRC!W96/$F96)</f>
        <v>9.1025673956219959E-3</v>
      </c>
      <c r="Z96" s="70">
        <f>IF($F96=0,0,CRC!X96/$F96)</f>
        <v>3.8801722182603051E-3</v>
      </c>
      <c r="AA96" s="70">
        <f>IF($F96=0,0,CRC!Y96/$F96)</f>
        <v>3.8856281692277355E-3</v>
      </c>
      <c r="AB96" s="70">
        <f>IF($F96=0,0,CRC!Z96/$F96)</f>
        <v>6.8028149564894238E-4</v>
      </c>
      <c r="AC96" s="70">
        <f>IF($F96=0,0,CRC!AA96/$F96)</f>
        <v>9.2702167165364651E-3</v>
      </c>
      <c r="AD96" s="55">
        <f t="shared" si="125"/>
        <v>0</v>
      </c>
      <c r="AF96" s="94">
        <f>'DORC build-up'!V96</f>
        <v>99095024.507242456</v>
      </c>
      <c r="AG96" s="64">
        <f t="shared" si="126"/>
        <v>0</v>
      </c>
      <c r="AH96" s="64">
        <f t="shared" si="127"/>
        <v>0</v>
      </c>
      <c r="AI96" s="64">
        <f t="shared" si="128"/>
        <v>15414368.873648485</v>
      </c>
      <c r="AJ96" s="64">
        <f t="shared" si="129"/>
        <v>0</v>
      </c>
      <c r="AK96" s="64">
        <f t="shared" si="130"/>
        <v>21167452.559180472</v>
      </c>
      <c r="AL96" s="64">
        <f t="shared" si="131"/>
        <v>0</v>
      </c>
      <c r="AM96" s="64">
        <f t="shared" si="132"/>
        <v>878286.77080568799</v>
      </c>
      <c r="AN96" s="64">
        <f t="shared" si="133"/>
        <v>31865777.61396588</v>
      </c>
      <c r="AO96" s="64">
        <f t="shared" si="134"/>
        <v>9687196.3946456276</v>
      </c>
      <c r="AP96" s="64">
        <f t="shared" si="135"/>
        <v>10327605.519779719</v>
      </c>
      <c r="AQ96" s="64">
        <f t="shared" si="136"/>
        <v>1825116.7284804934</v>
      </c>
      <c r="AR96" s="64">
        <f t="shared" si="137"/>
        <v>0</v>
      </c>
      <c r="AS96" s="64">
        <f t="shared" si="138"/>
        <v>3895463.671191148</v>
      </c>
      <c r="AT96" s="64">
        <f t="shared" si="139"/>
        <v>462711.42938009981</v>
      </c>
      <c r="AU96" s="64">
        <f t="shared" si="140"/>
        <v>301768.2249411848</v>
      </c>
      <c r="AV96" s="64">
        <f t="shared" si="141"/>
        <v>611660.53816339176</v>
      </c>
      <c r="AW96" s="64">
        <f t="shared" si="142"/>
        <v>902019.13914798782</v>
      </c>
      <c r="AX96" s="64">
        <f t="shared" si="143"/>
        <v>384505.76106082625</v>
      </c>
      <c r="AY96" s="64">
        <f t="shared" si="144"/>
        <v>385046.41865565407</v>
      </c>
      <c r="AZ96" s="64">
        <f t="shared" si="145"/>
        <v>67412.511483155497</v>
      </c>
      <c r="BA96" s="64">
        <f t="shared" si="146"/>
        <v>918632.35271262971</v>
      </c>
      <c r="BB96" s="55">
        <f t="shared" si="147"/>
        <v>0</v>
      </c>
      <c r="BD96" s="94">
        <f>'DORC build-up'!P96</f>
        <v>198505494.85025156</v>
      </c>
      <c r="BE96" s="64">
        <f t="shared" si="148"/>
        <v>0</v>
      </c>
      <c r="BF96" s="64">
        <f t="shared" si="164"/>
        <v>0</v>
      </c>
      <c r="BG96" s="64">
        <f t="shared" si="165"/>
        <v>30877805.785741299</v>
      </c>
      <c r="BH96" s="64">
        <f t="shared" si="166"/>
        <v>0</v>
      </c>
      <c r="BI96" s="64">
        <f t="shared" si="167"/>
        <v>42402286.753279388</v>
      </c>
      <c r="BJ96" s="64">
        <f t="shared" si="168"/>
        <v>0</v>
      </c>
      <c r="BK96" s="64">
        <f t="shared" si="169"/>
        <v>1759369.3621466374</v>
      </c>
      <c r="BL96" s="64">
        <f t="shared" si="170"/>
        <v>63832992.47870975</v>
      </c>
      <c r="BM96" s="64">
        <f t="shared" si="171"/>
        <v>19405229.713527761</v>
      </c>
      <c r="BN96" s="64">
        <f t="shared" si="172"/>
        <v>20688086.556477211</v>
      </c>
      <c r="BO96" s="64">
        <f t="shared" si="173"/>
        <v>3656043.2892371281</v>
      </c>
      <c r="BP96" s="64">
        <f t="shared" si="174"/>
        <v>0</v>
      </c>
      <c r="BQ96" s="64">
        <f t="shared" si="175"/>
        <v>7803327.6399710784</v>
      </c>
      <c r="BR96" s="64">
        <f t="shared" si="176"/>
        <v>926895.79238411644</v>
      </c>
      <c r="BS96" s="64">
        <f t="shared" si="177"/>
        <v>604497.05845376605</v>
      </c>
      <c r="BT96" s="64">
        <f t="shared" si="178"/>
        <v>1225268.1546046876</v>
      </c>
      <c r="BU96" s="64">
        <f t="shared" si="154"/>
        <v>1806909.6452757099</v>
      </c>
      <c r="BV96" s="64">
        <f t="shared" si="155"/>
        <v>770235.50628996012</v>
      </c>
      <c r="BW96" s="64">
        <f t="shared" si="156"/>
        <v>771318.54253662867</v>
      </c>
      <c r="BX96" s="64">
        <f t="shared" si="157"/>
        <v>135039.61493126256</v>
      </c>
      <c r="BY96" s="64">
        <f t="shared" si="158"/>
        <v>1840188.9566851452</v>
      </c>
      <c r="BZ96" s="55">
        <f t="shared" si="149"/>
        <v>0</v>
      </c>
      <c r="CC96" s="94">
        <f t="shared" si="150"/>
        <v>198505494.85025156</v>
      </c>
      <c r="CD96" s="64">
        <f t="shared" si="151"/>
        <v>0</v>
      </c>
      <c r="CE96" s="64">
        <f t="shared" si="179"/>
        <v>0</v>
      </c>
      <c r="CF96" s="64">
        <f t="shared" si="180"/>
        <v>0</v>
      </c>
      <c r="CG96" s="64">
        <f t="shared" si="181"/>
        <v>0</v>
      </c>
      <c r="CH96" s="64">
        <f t="shared" si="182"/>
        <v>27990527.279265378</v>
      </c>
      <c r="CI96" s="64">
        <f t="shared" si="183"/>
        <v>0</v>
      </c>
      <c r="CJ96" s="64">
        <f t="shared" si="184"/>
        <v>1530153.0835641338</v>
      </c>
      <c r="CK96" s="64">
        <f t="shared" si="185"/>
        <v>30032791.642726287</v>
      </c>
      <c r="CL96" s="64">
        <f t="shared" si="186"/>
        <v>14413351.264509954</v>
      </c>
      <c r="CM96" s="64">
        <f t="shared" si="187"/>
        <v>14360818.881507587</v>
      </c>
      <c r="CN96" s="64">
        <f t="shared" si="188"/>
        <v>1592641.1368947073</v>
      </c>
      <c r="CO96" s="64">
        <f t="shared" si="189"/>
        <v>0</v>
      </c>
      <c r="CP96" s="64">
        <f t="shared" si="190"/>
        <v>5139465.5153027372</v>
      </c>
      <c r="CQ96" s="64">
        <f t="shared" si="191"/>
        <v>234813.60073730978</v>
      </c>
      <c r="CR96" s="64">
        <f t="shared" si="192"/>
        <v>398136.78591568</v>
      </c>
      <c r="CS96" s="64">
        <f t="shared" si="193"/>
        <v>806992.05750801391</v>
      </c>
      <c r="CT96" s="64">
        <f t="shared" si="159"/>
        <v>1246767.6552402449</v>
      </c>
      <c r="CU96" s="64">
        <f t="shared" si="160"/>
        <v>318752.27720435988</v>
      </c>
      <c r="CV96" s="64">
        <f t="shared" si="161"/>
        <v>561636.2996046748</v>
      </c>
      <c r="CW96" s="64">
        <f t="shared" si="162"/>
        <v>85472.255334290123</v>
      </c>
      <c r="CX96" s="64">
        <f t="shared" si="163"/>
        <v>698150.60769374843</v>
      </c>
      <c r="CY96" s="119">
        <f>'DORC build-up'!S96</f>
        <v>99410470.343009099</v>
      </c>
      <c r="CZ96" s="55">
        <f t="shared" si="152"/>
        <v>0</v>
      </c>
      <c r="DB96" s="94">
        <f>'DORC build-up'!T96</f>
        <v>0</v>
      </c>
      <c r="DC96" s="64">
        <f t="shared" si="104"/>
        <v>0</v>
      </c>
      <c r="DD96" s="64">
        <f t="shared" si="105"/>
        <v>0</v>
      </c>
      <c r="DE96" s="64">
        <f t="shared" si="106"/>
        <v>0</v>
      </c>
      <c r="DF96" s="64">
        <f t="shared" si="107"/>
        <v>0</v>
      </c>
      <c r="DG96" s="64">
        <f t="shared" si="108"/>
        <v>0</v>
      </c>
      <c r="DH96" s="64">
        <f t="shared" si="109"/>
        <v>0</v>
      </c>
      <c r="DI96" s="64">
        <f t="shared" si="110"/>
        <v>0</v>
      </c>
      <c r="DJ96" s="64">
        <f t="shared" si="111"/>
        <v>0</v>
      </c>
      <c r="DK96" s="64">
        <f t="shared" si="112"/>
        <v>0</v>
      </c>
      <c r="DL96" s="64">
        <f t="shared" si="113"/>
        <v>0</v>
      </c>
      <c r="DM96" s="64">
        <f t="shared" si="114"/>
        <v>0</v>
      </c>
      <c r="DN96" s="64">
        <f t="shared" si="115"/>
        <v>0</v>
      </c>
      <c r="DO96" s="64">
        <f t="shared" si="116"/>
        <v>0</v>
      </c>
      <c r="DP96" s="64">
        <f t="shared" si="117"/>
        <v>0</v>
      </c>
      <c r="DQ96" s="64">
        <f t="shared" si="118"/>
        <v>0</v>
      </c>
      <c r="DR96" s="64">
        <f t="shared" si="119"/>
        <v>0</v>
      </c>
      <c r="DS96" s="64">
        <f t="shared" si="120"/>
        <v>0</v>
      </c>
      <c r="DT96" s="64">
        <f t="shared" si="121"/>
        <v>0</v>
      </c>
      <c r="DU96" s="64">
        <f t="shared" si="122"/>
        <v>0</v>
      </c>
      <c r="DV96" s="64">
        <f t="shared" si="123"/>
        <v>0</v>
      </c>
      <c r="DW96" s="64">
        <f t="shared" si="124"/>
        <v>0</v>
      </c>
      <c r="DX96" s="55">
        <f t="shared" si="153"/>
        <v>0</v>
      </c>
    </row>
    <row r="97" spans="1:128" ht="13.9" x14ac:dyDescent="0.4">
      <c r="A97" s="58">
        <f>'DORC build-up'!A97</f>
        <v>85</v>
      </c>
      <c r="B97" s="58" t="str">
        <f>'DORC build-up'!B97</f>
        <v>GSR</v>
      </c>
      <c r="C97" s="58">
        <f>'DORC build-up'!C97</f>
        <v>23</v>
      </c>
      <c r="D97" t="str">
        <f>IF('DORC build-up'!E97=0,"",'DORC build-up'!E97)</f>
        <v/>
      </c>
      <c r="E97" t="str">
        <f>IF('DORC build-up'!F97=0,"",'DORC build-up'!F97)</f>
        <v>York to Brookton</v>
      </c>
      <c r="F97" s="94">
        <f>'DORC build-up'!J97</f>
        <v>188388250.60027277</v>
      </c>
      <c r="G97" s="319">
        <f t="shared" si="103"/>
        <v>0.4612505477582648</v>
      </c>
      <c r="I97" s="70">
        <f>IF($F97=0,0,CRC!G97/$F97)</f>
        <v>0</v>
      </c>
      <c r="J97" s="70">
        <f>IF($F97=0,0,CRC!H97/$F97)</f>
        <v>0</v>
      </c>
      <c r="K97" s="70">
        <f>IF($F97=0,0,CRC!I97/$F97)</f>
        <v>0.19243553895547161</v>
      </c>
      <c r="L97" s="70">
        <f>IF($F97=0,0,CRC!J97/$F97)</f>
        <v>0</v>
      </c>
      <c r="M97" s="70">
        <f>IF($F97=0,0,CRC!K97/$F97)</f>
        <v>4.7989131048710214E-2</v>
      </c>
      <c r="N97" s="70">
        <f>IF($F97=0,0,CRC!L97/$F97)</f>
        <v>0</v>
      </c>
      <c r="O97" s="70">
        <f>IF($F97=0,0,CRC!M97/$F97)</f>
        <v>8.4181931973451463E-3</v>
      </c>
      <c r="P97" s="70">
        <f>IF($F97=0,0,CRC!N97/$F97)</f>
        <v>0.39781765569797828</v>
      </c>
      <c r="Q97" s="70">
        <f>IF($F97=0,0,CRC!O97/$F97)</f>
        <v>0.12093656733218537</v>
      </c>
      <c r="R97" s="70">
        <f>IF($F97=0,0,CRC!P97/$F97)</f>
        <v>0.12635462608849149</v>
      </c>
      <c r="S97" s="70">
        <f>IF($F97=0,0,CRC!Q97/$F97)</f>
        <v>3.2231931493349769E-2</v>
      </c>
      <c r="T97" s="70">
        <f>IF($F97=0,0,CRC!R97/$F97)</f>
        <v>0</v>
      </c>
      <c r="U97" s="70">
        <f>IF($F97=0,0,CRC!S97/$F97)</f>
        <v>2.5317553480127142E-2</v>
      </c>
      <c r="V97" s="70">
        <f>IF($F97=0,0,CRC!T97/$F97)</f>
        <v>3.0072726504505286E-3</v>
      </c>
      <c r="W97" s="70">
        <f>IF($F97=0,0,CRC!U97/$F97)</f>
        <v>3.7836754560263849E-3</v>
      </c>
      <c r="X97" s="70">
        <f>IF($F97=0,0,CRC!V97/$F97)</f>
        <v>7.6360716604160252E-3</v>
      </c>
      <c r="Y97" s="70">
        <f>IF($F97=0,0,CRC!W97/$F97)</f>
        <v>1.1260956618654483E-2</v>
      </c>
      <c r="Z97" s="70">
        <f>IF($F97=0,0,CRC!X97/$F97)</f>
        <v>8.0650028888415194E-3</v>
      </c>
      <c r="AA97" s="70">
        <f>IF($F97=0,0,CRC!Y97/$F97)</f>
        <v>4.8069833870101704E-3</v>
      </c>
      <c r="AB97" s="70">
        <f>IF($F97=0,0,CRC!Z97/$F97)</f>
        <v>6.6032814236621968E-4</v>
      </c>
      <c r="AC97" s="70">
        <f>IF($F97=0,0,CRC!AA97/$F97)</f>
        <v>9.2785119025754637E-3</v>
      </c>
      <c r="AD97" s="55">
        <f t="shared" si="125"/>
        <v>0</v>
      </c>
      <c r="AF97" s="94">
        <f>'DORC build-up'!V97</f>
        <v>130962722.36707099</v>
      </c>
      <c r="AG97" s="64">
        <f t="shared" si="126"/>
        <v>0</v>
      </c>
      <c r="AH97" s="64">
        <f t="shared" si="127"/>
        <v>0</v>
      </c>
      <c r="AI97" s="64">
        <f t="shared" si="128"/>
        <v>25201882.061783101</v>
      </c>
      <c r="AJ97" s="64">
        <f t="shared" si="129"/>
        <v>0</v>
      </c>
      <c r="AK97" s="64">
        <f t="shared" si="130"/>
        <v>6284787.2461692216</v>
      </c>
      <c r="AL97" s="64">
        <f t="shared" si="131"/>
        <v>0</v>
      </c>
      <c r="AM97" s="64">
        <f t="shared" si="132"/>
        <v>1102469.498536278</v>
      </c>
      <c r="AN97" s="64">
        <f t="shared" si="133"/>
        <v>52099283.195893362</v>
      </c>
      <c r="AO97" s="64">
        <f t="shared" si="134"/>
        <v>15838182.09155158</v>
      </c>
      <c r="AP97" s="64">
        <f t="shared" si="135"/>
        <v>16547745.816222176</v>
      </c>
      <c r="AQ97" s="64">
        <f t="shared" si="136"/>
        <v>4221181.4955180176</v>
      </c>
      <c r="AR97" s="64">
        <f t="shared" si="137"/>
        <v>0</v>
      </c>
      <c r="AS97" s="64">
        <f t="shared" si="138"/>
        <v>3315655.727431363</v>
      </c>
      <c r="AT97" s="64">
        <f t="shared" si="139"/>
        <v>393840.61320303829</v>
      </c>
      <c r="AU97" s="64">
        <f t="shared" si="140"/>
        <v>495520.43827468413</v>
      </c>
      <c r="AV97" s="64">
        <f t="shared" si="141"/>
        <v>1000040.7328381226</v>
      </c>
      <c r="AW97" s="64">
        <f t="shared" si="142"/>
        <v>1474765.5352364774</v>
      </c>
      <c r="AX97" s="64">
        <f t="shared" si="143"/>
        <v>1056214.7342209774</v>
      </c>
      <c r="AY97" s="64">
        <f t="shared" si="144"/>
        <v>629535.63073613553</v>
      </c>
      <c r="AZ97" s="64">
        <f t="shared" si="145"/>
        <v>86478.371179870956</v>
      </c>
      <c r="BA97" s="64">
        <f t="shared" si="146"/>
        <v>1215139.178276554</v>
      </c>
      <c r="BB97" s="55">
        <f t="shared" si="147"/>
        <v>0</v>
      </c>
      <c r="BD97" s="94">
        <f>'DORC build-up'!P97</f>
        <v>243086506.76513064</v>
      </c>
      <c r="BE97" s="64">
        <f t="shared" si="148"/>
        <v>0</v>
      </c>
      <c r="BF97" s="64">
        <f t="shared" si="164"/>
        <v>0</v>
      </c>
      <c r="BG97" s="64">
        <f t="shared" si="165"/>
        <v>46778482.942150809</v>
      </c>
      <c r="BH97" s="64">
        <f t="shared" si="166"/>
        <v>0</v>
      </c>
      <c r="BI97" s="64">
        <f t="shared" si="167"/>
        <v>11665510.229325036</v>
      </c>
      <c r="BJ97" s="64">
        <f t="shared" si="168"/>
        <v>0</v>
      </c>
      <c r="BK97" s="64">
        <f t="shared" si="169"/>
        <v>2046349.1776166176</v>
      </c>
      <c r="BL97" s="64">
        <f t="shared" si="170"/>
        <v>96704104.253115013</v>
      </c>
      <c r="BM97" s="64">
        <f t="shared" si="171"/>
        <v>29398047.692946956</v>
      </c>
      <c r="BN97" s="64">
        <f t="shared" si="172"/>
        <v>30715104.669465639</v>
      </c>
      <c r="BO97" s="64">
        <f t="shared" si="173"/>
        <v>7835147.633011396</v>
      </c>
      <c r="BP97" s="64">
        <f t="shared" si="174"/>
        <v>0</v>
      </c>
      <c r="BQ97" s="64">
        <f t="shared" si="175"/>
        <v>6154355.6353234835</v>
      </c>
      <c r="BR97" s="64">
        <f t="shared" si="176"/>
        <v>731027.40348833473</v>
      </c>
      <c r="BS97" s="64">
        <f t="shared" si="177"/>
        <v>919760.44933841657</v>
      </c>
      <c r="BT97" s="64">
        <f t="shared" si="178"/>
        <v>1856225.9853387424</v>
      </c>
      <c r="BU97" s="64">
        <f t="shared" si="154"/>
        <v>2737386.6072623953</v>
      </c>
      <c r="BV97" s="64">
        <f t="shared" si="155"/>
        <v>1960493.3792991722</v>
      </c>
      <c r="BW97" s="64">
        <f t="shared" si="156"/>
        <v>1168512.7996263183</v>
      </c>
      <c r="BX97" s="64">
        <f t="shared" si="157"/>
        <v>160516.86144651222</v>
      </c>
      <c r="BY97" s="64">
        <f t="shared" si="158"/>
        <v>2255481.0463757557</v>
      </c>
      <c r="BZ97" s="55">
        <f t="shared" si="149"/>
        <v>0</v>
      </c>
      <c r="CC97" s="94">
        <f t="shared" si="150"/>
        <v>243086506.76513064</v>
      </c>
      <c r="CD97" s="64">
        <f t="shared" si="151"/>
        <v>0</v>
      </c>
      <c r="CE97" s="64">
        <f t="shared" si="179"/>
        <v>0</v>
      </c>
      <c r="CF97" s="64">
        <f t="shared" si="180"/>
        <v>0</v>
      </c>
      <c r="CG97" s="64">
        <f t="shared" si="181"/>
        <v>0</v>
      </c>
      <c r="CH97" s="64">
        <f t="shared" si="182"/>
        <v>7700617.2851094734</v>
      </c>
      <c r="CI97" s="64">
        <f t="shared" si="183"/>
        <v>0</v>
      </c>
      <c r="CJ97" s="64">
        <f t="shared" si="184"/>
        <v>1779744.2490180295</v>
      </c>
      <c r="CK97" s="64">
        <f t="shared" si="185"/>
        <v>45498324.632030293</v>
      </c>
      <c r="CL97" s="64">
        <f t="shared" si="186"/>
        <v>21835577.01426613</v>
      </c>
      <c r="CM97" s="64">
        <f t="shared" si="187"/>
        <v>21321162.490333952</v>
      </c>
      <c r="CN97" s="64">
        <f t="shared" si="188"/>
        <v>3413137.4950379571</v>
      </c>
      <c r="CO97" s="64">
        <f t="shared" si="189"/>
        <v>0</v>
      </c>
      <c r="CP97" s="64">
        <f t="shared" si="190"/>
        <v>4053411.572088154</v>
      </c>
      <c r="CQ97" s="64">
        <f t="shared" si="191"/>
        <v>185193.60888371168</v>
      </c>
      <c r="CR97" s="64">
        <f t="shared" si="192"/>
        <v>605777.09021220368</v>
      </c>
      <c r="CS97" s="64">
        <f t="shared" si="193"/>
        <v>1222556.5656618604</v>
      </c>
      <c r="CT97" s="64">
        <f t="shared" si="159"/>
        <v>1888796.7590110605</v>
      </c>
      <c r="CU97" s="64">
        <f t="shared" si="160"/>
        <v>811325.52835136361</v>
      </c>
      <c r="CV97" s="64">
        <f t="shared" si="161"/>
        <v>850853.65984399186</v>
      </c>
      <c r="CW97" s="64">
        <f t="shared" si="162"/>
        <v>101597.87684524087</v>
      </c>
      <c r="CX97" s="64">
        <f t="shared" si="163"/>
        <v>855708.57136623352</v>
      </c>
      <c r="CY97" s="119">
        <f>'DORC build-up'!S97</f>
        <v>112123784.39805965</v>
      </c>
      <c r="CZ97" s="55">
        <f t="shared" si="152"/>
        <v>0</v>
      </c>
      <c r="DB97" s="94">
        <f>'DORC build-up'!T97</f>
        <v>0</v>
      </c>
      <c r="DC97" s="64">
        <f t="shared" si="104"/>
        <v>0</v>
      </c>
      <c r="DD97" s="64">
        <f t="shared" si="105"/>
        <v>0</v>
      </c>
      <c r="DE97" s="64">
        <f t="shared" si="106"/>
        <v>0</v>
      </c>
      <c r="DF97" s="64">
        <f t="shared" si="107"/>
        <v>0</v>
      </c>
      <c r="DG97" s="64">
        <f t="shared" si="108"/>
        <v>0</v>
      </c>
      <c r="DH97" s="64">
        <f t="shared" si="109"/>
        <v>0</v>
      </c>
      <c r="DI97" s="64">
        <f t="shared" si="110"/>
        <v>0</v>
      </c>
      <c r="DJ97" s="64">
        <f t="shared" si="111"/>
        <v>0</v>
      </c>
      <c r="DK97" s="64">
        <f t="shared" si="112"/>
        <v>0</v>
      </c>
      <c r="DL97" s="64">
        <f t="shared" si="113"/>
        <v>0</v>
      </c>
      <c r="DM97" s="64">
        <f t="shared" si="114"/>
        <v>0</v>
      </c>
      <c r="DN97" s="64">
        <f t="shared" si="115"/>
        <v>0</v>
      </c>
      <c r="DO97" s="64">
        <f t="shared" si="116"/>
        <v>0</v>
      </c>
      <c r="DP97" s="64">
        <f t="shared" si="117"/>
        <v>0</v>
      </c>
      <c r="DQ97" s="64">
        <f t="shared" si="118"/>
        <v>0</v>
      </c>
      <c r="DR97" s="64">
        <f t="shared" si="119"/>
        <v>0</v>
      </c>
      <c r="DS97" s="64">
        <f t="shared" si="120"/>
        <v>0</v>
      </c>
      <c r="DT97" s="64">
        <f t="shared" si="121"/>
        <v>0</v>
      </c>
      <c r="DU97" s="64">
        <f t="shared" si="122"/>
        <v>0</v>
      </c>
      <c r="DV97" s="64">
        <f t="shared" si="123"/>
        <v>0</v>
      </c>
      <c r="DW97" s="64">
        <f t="shared" si="124"/>
        <v>0</v>
      </c>
      <c r="DX97" s="55">
        <f t="shared" si="153"/>
        <v>0</v>
      </c>
    </row>
    <row r="98" spans="1:128" ht="13.9" x14ac:dyDescent="0.4">
      <c r="A98" s="58">
        <f>'DORC build-up'!A98</f>
        <v>86</v>
      </c>
      <c r="B98" s="58" t="str">
        <f>'DORC build-up'!B98</f>
        <v>GSR</v>
      </c>
      <c r="C98" s="58">
        <f>'DORC build-up'!C98</f>
        <v>23</v>
      </c>
      <c r="D98" t="str">
        <f>IF('DORC build-up'!E98=0,"",'DORC build-up'!E98)</f>
        <v/>
      </c>
      <c r="E98" t="str">
        <f>IF('DORC build-up'!F98=0,"",'DORC build-up'!F98)</f>
        <v>Brookton to Narrogin</v>
      </c>
      <c r="F98" s="94">
        <f>'DORC build-up'!J98</f>
        <v>214142662.08027256</v>
      </c>
      <c r="G98" s="319">
        <f t="shared" si="103"/>
        <v>0.45994041557589377</v>
      </c>
      <c r="I98" s="70">
        <f>IF($F98=0,0,CRC!G98/$F98)</f>
        <v>0</v>
      </c>
      <c r="J98" s="70">
        <f>IF($F98=0,0,CRC!H98/$F98)</f>
        <v>0</v>
      </c>
      <c r="K98" s="70">
        <f>IF($F98=0,0,CRC!I98/$F98)</f>
        <v>0.1956630319909459</v>
      </c>
      <c r="L98" s="70">
        <f>IF($F98=0,0,CRC!J98/$F98)</f>
        <v>0</v>
      </c>
      <c r="M98" s="70">
        <f>IF($F98=0,0,CRC!K98/$F98)</f>
        <v>4.5224096862357094E-2</v>
      </c>
      <c r="N98" s="70">
        <f>IF($F98=0,0,CRC!L98/$F98)</f>
        <v>0</v>
      </c>
      <c r="O98" s="70">
        <f>IF($F98=0,0,CRC!M98/$F98)</f>
        <v>4.9946327904495276E-3</v>
      </c>
      <c r="P98" s="70">
        <f>IF($F98=0,0,CRC!N98/$F98)</f>
        <v>0.40448977936143027</v>
      </c>
      <c r="Q98" s="70">
        <f>IF($F98=0,0,CRC!O98/$F98)</f>
        <v>0.1229648929258748</v>
      </c>
      <c r="R98" s="70">
        <f>IF($F98=0,0,CRC!P98/$F98)</f>
        <v>0.1278312859492293</v>
      </c>
      <c r="S98" s="70">
        <f>IF($F98=0,0,CRC!Q98/$F98)</f>
        <v>2.8355476337656779E-2</v>
      </c>
      <c r="T98" s="70">
        <f>IF($F98=0,0,CRC!R98/$F98)</f>
        <v>0</v>
      </c>
      <c r="U98" s="70">
        <f>IF($F98=0,0,CRC!S98/$F98)</f>
        <v>2.8814813231783594E-2</v>
      </c>
      <c r="V98" s="70">
        <f>IF($F98=0,0,CRC!T98/$F98)</f>
        <v>3.4226845744712783E-3</v>
      </c>
      <c r="W98" s="70">
        <f>IF($F98=0,0,CRC!U98/$F98)</f>
        <v>2.9960082987083758E-3</v>
      </c>
      <c r="X98" s="70">
        <f>IF($F98=0,0,CRC!V98/$F98)</f>
        <v>7.7641424327699743E-3</v>
      </c>
      <c r="Y98" s="70">
        <f>IF($F98=0,0,CRC!W98/$F98)</f>
        <v>1.1449823286717788E-2</v>
      </c>
      <c r="Z98" s="70">
        <f>IF($F98=0,0,CRC!X98/$F98)</f>
        <v>6.0963190510527889E-3</v>
      </c>
      <c r="AA98" s="70">
        <f>IF($F98=0,0,CRC!Y98/$F98)</f>
        <v>4.8876052175069072E-3</v>
      </c>
      <c r="AB98" s="70">
        <f>IF($F98=0,0,CRC!Z98/$F98)</f>
        <v>7.3356053523615592E-4</v>
      </c>
      <c r="AC98" s="70">
        <f>IF($F98=0,0,CRC!AA98/$F98)</f>
        <v>4.3118471538094406E-3</v>
      </c>
      <c r="AD98" s="55">
        <f t="shared" si="125"/>
        <v>0</v>
      </c>
      <c r="AF98" s="94">
        <f>'DORC build-up'!V98</f>
        <v>149132694.97975197</v>
      </c>
      <c r="AG98" s="64">
        <f t="shared" si="126"/>
        <v>0</v>
      </c>
      <c r="AH98" s="64">
        <f t="shared" si="127"/>
        <v>0</v>
      </c>
      <c r="AI98" s="64">
        <f t="shared" si="128"/>
        <v>29179755.268719185</v>
      </c>
      <c r="AJ98" s="64">
        <f t="shared" si="129"/>
        <v>0</v>
      </c>
      <c r="AK98" s="64">
        <f t="shared" si="130"/>
        <v>6744391.4431086592</v>
      </c>
      <c r="AL98" s="64">
        <f t="shared" si="131"/>
        <v>0</v>
      </c>
      <c r="AM98" s="64">
        <f t="shared" si="132"/>
        <v>744863.0484739769</v>
      </c>
      <c r="AN98" s="64">
        <f t="shared" si="133"/>
        <v>60322650.887935355</v>
      </c>
      <c r="AO98" s="64">
        <f t="shared" si="134"/>
        <v>18338085.869932346</v>
      </c>
      <c r="AP98" s="64">
        <f t="shared" si="135"/>
        <v>19063824.176335867</v>
      </c>
      <c r="AQ98" s="64">
        <f t="shared" si="136"/>
        <v>4228728.6036693426</v>
      </c>
      <c r="AR98" s="64">
        <f t="shared" si="137"/>
        <v>0</v>
      </c>
      <c r="AS98" s="64">
        <f t="shared" si="138"/>
        <v>4297230.752594104</v>
      </c>
      <c r="AT98" s="64">
        <f t="shared" si="139"/>
        <v>510434.17465652735</v>
      </c>
      <c r="AU98" s="64">
        <f t="shared" si="140"/>
        <v>446802.79176808184</v>
      </c>
      <c r="AV98" s="64">
        <f t="shared" si="141"/>
        <v>1157887.485205634</v>
      </c>
      <c r="AW98" s="64">
        <f t="shared" si="142"/>
        <v>1707543.003790145</v>
      </c>
      <c r="AX98" s="64">
        <f t="shared" si="143"/>
        <v>909160.48953990662</v>
      </c>
      <c r="AY98" s="64">
        <f t="shared" si="144"/>
        <v>728901.73808390193</v>
      </c>
      <c r="AZ98" s="64">
        <f t="shared" si="145"/>
        <v>109397.85955055724</v>
      </c>
      <c r="BA98" s="64">
        <f t="shared" si="146"/>
        <v>643037.38638837496</v>
      </c>
      <c r="BB98" s="55">
        <f t="shared" si="147"/>
        <v>0</v>
      </c>
      <c r="BD98" s="94">
        <f>'DORC build-up'!P98</f>
        <v>276141187.5298537</v>
      </c>
      <c r="BE98" s="64">
        <f t="shared" si="148"/>
        <v>0</v>
      </c>
      <c r="BF98" s="64">
        <f t="shared" si="164"/>
        <v>0</v>
      </c>
      <c r="BG98" s="64">
        <f t="shared" si="165"/>
        <v>54030622.009671554</v>
      </c>
      <c r="BH98" s="64">
        <f t="shared" si="166"/>
        <v>0</v>
      </c>
      <c r="BI98" s="64">
        <f t="shared" si="167"/>
        <v>12488235.812536418</v>
      </c>
      <c r="BJ98" s="64">
        <f t="shared" si="168"/>
        <v>0</v>
      </c>
      <c r="BK98" s="64">
        <f t="shared" si="169"/>
        <v>1379223.8300302795</v>
      </c>
      <c r="BL98" s="64">
        <f t="shared" si="170"/>
        <v>111696288.01655386</v>
      </c>
      <c r="BM98" s="64">
        <f t="shared" si="171"/>
        <v>33955671.557032377</v>
      </c>
      <c r="BN98" s="64">
        <f t="shared" si="172"/>
        <v>35299483.105488479</v>
      </c>
      <c r="BO98" s="64">
        <f t="shared" si="173"/>
        <v>7830114.9088552101</v>
      </c>
      <c r="BP98" s="64">
        <f t="shared" si="174"/>
        <v>0</v>
      </c>
      <c r="BQ98" s="64">
        <f t="shared" si="175"/>
        <v>7956956.744275663</v>
      </c>
      <c r="BR98" s="64">
        <f t="shared" si="176"/>
        <v>945144.18293461076</v>
      </c>
      <c r="BS98" s="64">
        <f t="shared" si="177"/>
        <v>827321.28945462755</v>
      </c>
      <c r="BT98" s="64">
        <f t="shared" si="178"/>
        <v>2143999.5115360282</v>
      </c>
      <c r="BU98" s="64">
        <f t="shared" si="154"/>
        <v>3161767.7994012227</v>
      </c>
      <c r="BV98" s="64">
        <f t="shared" si="155"/>
        <v>1683444.7823185879</v>
      </c>
      <c r="BW98" s="64">
        <f t="shared" si="156"/>
        <v>1349669.1089394663</v>
      </c>
      <c r="BX98" s="64">
        <f t="shared" si="157"/>
        <v>202566.27732514718</v>
      </c>
      <c r="BY98" s="64">
        <f t="shared" si="158"/>
        <v>1190678.5935001587</v>
      </c>
      <c r="BZ98" s="55">
        <f t="shared" si="149"/>
        <v>0</v>
      </c>
      <c r="CC98" s="94">
        <f t="shared" si="150"/>
        <v>276141187.5298537</v>
      </c>
      <c r="CD98" s="64">
        <f t="shared" si="151"/>
        <v>0</v>
      </c>
      <c r="CE98" s="64">
        <f t="shared" si="179"/>
        <v>0</v>
      </c>
      <c r="CF98" s="64">
        <f t="shared" si="180"/>
        <v>0</v>
      </c>
      <c r="CG98" s="64">
        <f t="shared" si="181"/>
        <v>0</v>
      </c>
      <c r="CH98" s="64">
        <f t="shared" si="182"/>
        <v>8243713.5340033304</v>
      </c>
      <c r="CI98" s="64">
        <f t="shared" si="183"/>
        <v>0</v>
      </c>
      <c r="CJ98" s="64">
        <f t="shared" si="184"/>
        <v>1199534.1295877758</v>
      </c>
      <c r="CK98" s="64">
        <f t="shared" si="185"/>
        <v>52551998.81763263</v>
      </c>
      <c r="CL98" s="64">
        <f t="shared" si="186"/>
        <v>25220779.593897648</v>
      </c>
      <c r="CM98" s="64">
        <f t="shared" si="187"/>
        <v>24503449.466187727</v>
      </c>
      <c r="CN98" s="64">
        <f t="shared" si="188"/>
        <v>3410945.1458539688</v>
      </c>
      <c r="CO98" s="64">
        <f t="shared" si="189"/>
        <v>0</v>
      </c>
      <c r="CP98" s="64">
        <f t="shared" si="190"/>
        <v>5240649.4614535859</v>
      </c>
      <c r="CQ98" s="64">
        <f t="shared" si="191"/>
        <v>239436.52634343502</v>
      </c>
      <c r="CR98" s="64">
        <f t="shared" si="192"/>
        <v>544894.3621754183</v>
      </c>
      <c r="CS98" s="64">
        <f t="shared" si="193"/>
        <v>1412091.3618854752</v>
      </c>
      <c r="CT98" s="64">
        <f t="shared" si="159"/>
        <v>2181619.7815868529</v>
      </c>
      <c r="CU98" s="64">
        <f t="shared" si="160"/>
        <v>696672.45086704765</v>
      </c>
      <c r="CV98" s="64">
        <f t="shared" si="161"/>
        <v>982762.791547311</v>
      </c>
      <c r="CW98" s="64">
        <f t="shared" si="162"/>
        <v>128212.72177401141</v>
      </c>
      <c r="CX98" s="64">
        <f t="shared" si="163"/>
        <v>451732.40530554036</v>
      </c>
      <c r="CY98" s="119">
        <f>'DORC build-up'!S98</f>
        <v>127008492.55010173</v>
      </c>
      <c r="CZ98" s="55">
        <f t="shared" si="152"/>
        <v>0</v>
      </c>
      <c r="DB98" s="94">
        <f>'DORC build-up'!T98</f>
        <v>0</v>
      </c>
      <c r="DC98" s="64">
        <f t="shared" si="104"/>
        <v>0</v>
      </c>
      <c r="DD98" s="64">
        <f t="shared" si="105"/>
        <v>0</v>
      </c>
      <c r="DE98" s="64">
        <f t="shared" si="106"/>
        <v>0</v>
      </c>
      <c r="DF98" s="64">
        <f t="shared" si="107"/>
        <v>0</v>
      </c>
      <c r="DG98" s="64">
        <f t="shared" si="108"/>
        <v>0</v>
      </c>
      <c r="DH98" s="64">
        <f t="shared" si="109"/>
        <v>0</v>
      </c>
      <c r="DI98" s="64">
        <f t="shared" si="110"/>
        <v>0</v>
      </c>
      <c r="DJ98" s="64">
        <f t="shared" si="111"/>
        <v>0</v>
      </c>
      <c r="DK98" s="64">
        <f t="shared" si="112"/>
        <v>0</v>
      </c>
      <c r="DL98" s="64">
        <f t="shared" si="113"/>
        <v>0</v>
      </c>
      <c r="DM98" s="64">
        <f t="shared" si="114"/>
        <v>0</v>
      </c>
      <c r="DN98" s="64">
        <f t="shared" si="115"/>
        <v>0</v>
      </c>
      <c r="DO98" s="64">
        <f t="shared" si="116"/>
        <v>0</v>
      </c>
      <c r="DP98" s="64">
        <f t="shared" si="117"/>
        <v>0</v>
      </c>
      <c r="DQ98" s="64">
        <f t="shared" si="118"/>
        <v>0</v>
      </c>
      <c r="DR98" s="64">
        <f t="shared" si="119"/>
        <v>0</v>
      </c>
      <c r="DS98" s="64">
        <f t="shared" si="120"/>
        <v>0</v>
      </c>
      <c r="DT98" s="64">
        <f t="shared" si="121"/>
        <v>0</v>
      </c>
      <c r="DU98" s="64">
        <f t="shared" si="122"/>
        <v>0</v>
      </c>
      <c r="DV98" s="64">
        <f t="shared" si="123"/>
        <v>0</v>
      </c>
      <c r="DW98" s="64">
        <f t="shared" si="124"/>
        <v>0</v>
      </c>
      <c r="DX98" s="55">
        <f t="shared" si="153"/>
        <v>0</v>
      </c>
    </row>
    <row r="99" spans="1:128" ht="13.9" x14ac:dyDescent="0.4">
      <c r="A99" s="58">
        <f>'DORC build-up'!A99</f>
        <v>87</v>
      </c>
      <c r="B99" s="58" t="str">
        <f>'DORC build-up'!B99</f>
        <v>GSR</v>
      </c>
      <c r="C99" s="58">
        <f>'DORC build-up'!C99</f>
        <v>23</v>
      </c>
      <c r="D99" t="str">
        <f>IF('DORC build-up'!E99=0,"",'DORC build-up'!E99)</f>
        <v/>
      </c>
      <c r="E99" t="str">
        <f>IF('DORC build-up'!F99=0,"",'DORC build-up'!F99)</f>
        <v>Narrogin to Wagin</v>
      </c>
      <c r="F99" s="94">
        <f>'DORC build-up'!J99</f>
        <v>134595958.12574491</v>
      </c>
      <c r="G99" s="319">
        <f t="shared" si="103"/>
        <v>0.46001980495264816</v>
      </c>
      <c r="I99" s="70">
        <f>IF($F99=0,0,CRC!G99/$F99)</f>
        <v>0</v>
      </c>
      <c r="J99" s="70">
        <f>IF($F99=0,0,CRC!H99/$F99)</f>
        <v>0</v>
      </c>
      <c r="K99" s="70">
        <f>IF($F99=0,0,CRC!I99/$F99)</f>
        <v>0.20317813760016112</v>
      </c>
      <c r="L99" s="70">
        <f>IF($F99=0,0,CRC!J99/$F99)</f>
        <v>0</v>
      </c>
      <c r="M99" s="70">
        <f>IF($F99=0,0,CRC!K99/$F99)</f>
        <v>6.0266722628730555E-2</v>
      </c>
      <c r="N99" s="70">
        <f>IF($F99=0,0,CRC!L99/$F99)</f>
        <v>0</v>
      </c>
      <c r="O99" s="70">
        <f>IF($F99=0,0,CRC!M99/$F99)</f>
        <v>4.0385754386262464E-3</v>
      </c>
      <c r="P99" s="70">
        <f>IF($F99=0,0,CRC!N99/$F99)</f>
        <v>0.42002558793404793</v>
      </c>
      <c r="Q99" s="70">
        <f>IF($F99=0,0,CRC!O99/$F99)</f>
        <v>0.12768777873195059</v>
      </c>
      <c r="R99" s="70">
        <f>IF($F99=0,0,CRC!P99/$F99)</f>
        <v>0.13364194986223291</v>
      </c>
      <c r="S99" s="70">
        <f>IF($F99=0,0,CRC!Q99/$F99)</f>
        <v>3.4702820501016063E-3</v>
      </c>
      <c r="T99" s="70">
        <f>IF($F99=0,0,CRC!R99/$F99)</f>
        <v>0</v>
      </c>
      <c r="U99" s="70">
        <f>IF($F99=0,0,CRC!S99/$F99)</f>
        <v>1.5301721043330933E-2</v>
      </c>
      <c r="V99" s="70">
        <f>IF($F99=0,0,CRC!T99/$F99)</f>
        <v>1.8175708499856738E-3</v>
      </c>
      <c r="W99" s="70">
        <f>IF($F99=0,0,CRC!U99/$F99)</f>
        <v>0</v>
      </c>
      <c r="X99" s="70">
        <f>IF($F99=0,0,CRC!V99/$F99)</f>
        <v>8.0623507849228501E-3</v>
      </c>
      <c r="Y99" s="70">
        <f>IF($F99=0,0,CRC!W99/$F99)</f>
        <v>1.1889592773733184E-2</v>
      </c>
      <c r="Z99" s="70">
        <f>IF($F99=0,0,CRC!X99/$F99)</f>
        <v>3.9877677331871185E-4</v>
      </c>
      <c r="AA99" s="70">
        <f>IF($F99=0,0,CRC!Y99/$F99)</f>
        <v>5.0753303539926558E-3</v>
      </c>
      <c r="AB99" s="70">
        <f>IF($F99=0,0,CRC!Z99/$F99)</f>
        <v>4.7223598137782665E-4</v>
      </c>
      <c r="AC99" s="70">
        <f>IF($F99=0,0,CRC!AA99/$F99)</f>
        <v>4.6733871934872308E-3</v>
      </c>
      <c r="AD99" s="55">
        <f t="shared" si="125"/>
        <v>0</v>
      </c>
      <c r="AF99" s="94">
        <f>'DORC build-up'!V99</f>
        <v>92630590.502786949</v>
      </c>
      <c r="AG99" s="64">
        <f t="shared" si="126"/>
        <v>0</v>
      </c>
      <c r="AH99" s="64">
        <f t="shared" si="127"/>
        <v>0</v>
      </c>
      <c r="AI99" s="64">
        <f t="shared" si="128"/>
        <v>18820510.863159426</v>
      </c>
      <c r="AJ99" s="64">
        <f t="shared" si="129"/>
        <v>0</v>
      </c>
      <c r="AK99" s="64">
        <f t="shared" si="130"/>
        <v>5582542.1047669835</v>
      </c>
      <c r="AL99" s="64">
        <f t="shared" si="131"/>
        <v>0</v>
      </c>
      <c r="AM99" s="64">
        <f t="shared" si="132"/>
        <v>374095.62767000101</v>
      </c>
      <c r="AN99" s="64">
        <f t="shared" si="133"/>
        <v>38907218.236611128</v>
      </c>
      <c r="AO99" s="64">
        <f t="shared" si="134"/>
        <v>11827794.343929783</v>
      </c>
      <c r="AP99" s="64">
        <f t="shared" si="135"/>
        <v>12379332.731682481</v>
      </c>
      <c r="AQ99" s="64">
        <f t="shared" si="136"/>
        <v>321454.2755121339</v>
      </c>
      <c r="AR99" s="64">
        <f t="shared" si="137"/>
        <v>0</v>
      </c>
      <c r="AS99" s="64">
        <f t="shared" si="138"/>
        <v>1417407.4559526655</v>
      </c>
      <c r="AT99" s="64">
        <f t="shared" si="139"/>
        <v>168362.66111482534</v>
      </c>
      <c r="AU99" s="64">
        <f t="shared" si="140"/>
        <v>0</v>
      </c>
      <c r="AV99" s="64">
        <f t="shared" si="141"/>
        <v>746820.31404801144</v>
      </c>
      <c r="AW99" s="64">
        <f t="shared" si="142"/>
        <v>1101339.9994685734</v>
      </c>
      <c r="AX99" s="64">
        <f t="shared" si="143"/>
        <v>36938.927991308294</v>
      </c>
      <c r="AY99" s="64">
        <f t="shared" si="144"/>
        <v>470130.84768705844</v>
      </c>
      <c r="AZ99" s="64">
        <f t="shared" si="145"/>
        <v>43743.497811691181</v>
      </c>
      <c r="BA99" s="64">
        <f t="shared" si="146"/>
        <v>432898.61538088444</v>
      </c>
      <c r="BB99" s="55">
        <f t="shared" si="147"/>
        <v>0</v>
      </c>
      <c r="BD99" s="94">
        <f>'DORC build-up'!P99</f>
        <v>171544422.09619188</v>
      </c>
      <c r="BE99" s="64">
        <f t="shared" si="148"/>
        <v>0</v>
      </c>
      <c r="BF99" s="64">
        <f t="shared" si="164"/>
        <v>0</v>
      </c>
      <c r="BG99" s="64">
        <f t="shared" si="165"/>
        <v>34854076.197200194</v>
      </c>
      <c r="BH99" s="64">
        <f t="shared" si="166"/>
        <v>0</v>
      </c>
      <c r="BI99" s="64">
        <f t="shared" si="167"/>
        <v>10338420.104977073</v>
      </c>
      <c r="BJ99" s="64">
        <f t="shared" si="168"/>
        <v>0</v>
      </c>
      <c r="BK99" s="64">
        <f t="shared" si="169"/>
        <v>692795.08971101406</v>
      </c>
      <c r="BL99" s="64">
        <f t="shared" si="170"/>
        <v>72053046.747759476</v>
      </c>
      <c r="BM99" s="64">
        <f t="shared" si="171"/>
        <v>21904126.211318884</v>
      </c>
      <c r="BN99" s="64">
        <f t="shared" si="172"/>
        <v>22925531.056924995</v>
      </c>
      <c r="BO99" s="64">
        <f t="shared" si="173"/>
        <v>595307.52879546804</v>
      </c>
      <c r="BP99" s="64">
        <f t="shared" si="174"/>
        <v>0</v>
      </c>
      <c r="BQ99" s="64">
        <f t="shared" si="175"/>
        <v>2624924.8934553433</v>
      </c>
      <c r="BR99" s="64">
        <f t="shared" si="176"/>
        <v>311794.14107967669</v>
      </c>
      <c r="BS99" s="64">
        <f t="shared" si="177"/>
        <v>0</v>
      </c>
      <c r="BT99" s="64">
        <f t="shared" si="178"/>
        <v>1383051.3061363692</v>
      </c>
      <c r="BU99" s="64">
        <f t="shared" si="154"/>
        <v>2039593.3213291182</v>
      </c>
      <c r="BV99" s="64">
        <f t="shared" si="155"/>
        <v>68407.931124342533</v>
      </c>
      <c r="BW99" s="64">
        <f t="shared" si="156"/>
        <v>870644.61252293107</v>
      </c>
      <c r="BX99" s="64">
        <f t="shared" si="157"/>
        <v>81009.448518487305</v>
      </c>
      <c r="BY99" s="64">
        <f t="shared" si="158"/>
        <v>801693.50533851108</v>
      </c>
      <c r="BZ99" s="55">
        <f t="shared" si="149"/>
        <v>0</v>
      </c>
      <c r="CC99" s="94">
        <f t="shared" si="150"/>
        <v>171544422.09619188</v>
      </c>
      <c r="CD99" s="64">
        <f t="shared" si="151"/>
        <v>0</v>
      </c>
      <c r="CE99" s="64">
        <f t="shared" si="179"/>
        <v>0</v>
      </c>
      <c r="CF99" s="64">
        <f t="shared" si="180"/>
        <v>0</v>
      </c>
      <c r="CG99" s="64">
        <f t="shared" si="181"/>
        <v>0</v>
      </c>
      <c r="CH99" s="64">
        <f t="shared" si="182"/>
        <v>6824580.7509540962</v>
      </c>
      <c r="CI99" s="64">
        <f t="shared" si="183"/>
        <v>0</v>
      </c>
      <c r="CJ99" s="64">
        <f t="shared" si="184"/>
        <v>602535.5252895694</v>
      </c>
      <c r="CK99" s="64">
        <f t="shared" si="185"/>
        <v>33900245.878662542</v>
      </c>
      <c r="CL99" s="64">
        <f t="shared" si="186"/>
        <v>16269421.691298496</v>
      </c>
      <c r="CM99" s="64">
        <f t="shared" si="187"/>
        <v>15913960.83790064</v>
      </c>
      <c r="CN99" s="64">
        <f t="shared" si="188"/>
        <v>259327.14261176769</v>
      </c>
      <c r="CO99" s="64">
        <f t="shared" si="189"/>
        <v>0</v>
      </c>
      <c r="CP99" s="64">
        <f t="shared" si="190"/>
        <v>1728840.7705796973</v>
      </c>
      <c r="CQ99" s="64">
        <f t="shared" si="191"/>
        <v>78987.849073518184</v>
      </c>
      <c r="CR99" s="64">
        <f t="shared" si="192"/>
        <v>0</v>
      </c>
      <c r="CS99" s="64">
        <f t="shared" si="193"/>
        <v>910911.96240077703</v>
      </c>
      <c r="CT99" s="64">
        <f t="shared" si="159"/>
        <v>1407319.3917170973</v>
      </c>
      <c r="CU99" s="64">
        <f t="shared" si="160"/>
        <v>28309.761945088114</v>
      </c>
      <c r="CV99" s="64">
        <f t="shared" si="161"/>
        <v>633960.66797513003</v>
      </c>
      <c r="CW99" s="64">
        <f t="shared" si="162"/>
        <v>51274.289191261698</v>
      </c>
      <c r="CX99" s="64">
        <f t="shared" si="163"/>
        <v>304155.07380526984</v>
      </c>
      <c r="CY99" s="119">
        <f>'DORC build-up'!S99</f>
        <v>78913831.593404934</v>
      </c>
      <c r="CZ99" s="55">
        <f t="shared" si="152"/>
        <v>0</v>
      </c>
      <c r="DB99" s="94">
        <f>'DORC build-up'!T99</f>
        <v>0</v>
      </c>
      <c r="DC99" s="64">
        <f t="shared" si="104"/>
        <v>0</v>
      </c>
      <c r="DD99" s="64">
        <f t="shared" si="105"/>
        <v>0</v>
      </c>
      <c r="DE99" s="64">
        <f t="shared" si="106"/>
        <v>0</v>
      </c>
      <c r="DF99" s="64">
        <f t="shared" si="107"/>
        <v>0</v>
      </c>
      <c r="DG99" s="64">
        <f t="shared" si="108"/>
        <v>0</v>
      </c>
      <c r="DH99" s="64">
        <f t="shared" si="109"/>
        <v>0</v>
      </c>
      <c r="DI99" s="64">
        <f t="shared" si="110"/>
        <v>0</v>
      </c>
      <c r="DJ99" s="64">
        <f t="shared" si="111"/>
        <v>0</v>
      </c>
      <c r="DK99" s="64">
        <f t="shared" si="112"/>
        <v>0</v>
      </c>
      <c r="DL99" s="64">
        <f t="shared" si="113"/>
        <v>0</v>
      </c>
      <c r="DM99" s="64">
        <f t="shared" si="114"/>
        <v>0</v>
      </c>
      <c r="DN99" s="64">
        <f t="shared" si="115"/>
        <v>0</v>
      </c>
      <c r="DO99" s="64">
        <f t="shared" si="116"/>
        <v>0</v>
      </c>
      <c r="DP99" s="64">
        <f t="shared" si="117"/>
        <v>0</v>
      </c>
      <c r="DQ99" s="64">
        <f t="shared" si="118"/>
        <v>0</v>
      </c>
      <c r="DR99" s="64">
        <f t="shared" si="119"/>
        <v>0</v>
      </c>
      <c r="DS99" s="64">
        <f t="shared" si="120"/>
        <v>0</v>
      </c>
      <c r="DT99" s="64">
        <f t="shared" si="121"/>
        <v>0</v>
      </c>
      <c r="DU99" s="64">
        <f t="shared" si="122"/>
        <v>0</v>
      </c>
      <c r="DV99" s="64">
        <f t="shared" si="123"/>
        <v>0</v>
      </c>
      <c r="DW99" s="64">
        <f t="shared" si="124"/>
        <v>0</v>
      </c>
      <c r="DX99" s="55">
        <f t="shared" si="153"/>
        <v>0</v>
      </c>
    </row>
    <row r="100" spans="1:128" ht="13.9" x14ac:dyDescent="0.4">
      <c r="A100" s="58">
        <f>'DORC build-up'!A100</f>
        <v>88</v>
      </c>
      <c r="B100" s="58" t="str">
        <f>'DORC build-up'!B100</f>
        <v>GSR</v>
      </c>
      <c r="C100" s="58">
        <f>'DORC build-up'!C100</f>
        <v>23</v>
      </c>
      <c r="D100" t="str">
        <f>IF('DORC build-up'!E100=0,"",'DORC build-up'!E100)</f>
        <v/>
      </c>
      <c r="E100" t="str">
        <f>IF('DORC build-up'!F100=0,"",'DORC build-up'!F100)</f>
        <v>Wagin to Wagin South</v>
      </c>
      <c r="F100" s="94">
        <f>'DORC build-up'!J100</f>
        <v>15574375.593096647</v>
      </c>
      <c r="G100" s="319">
        <f t="shared" si="103"/>
        <v>0.45728974154970853</v>
      </c>
      <c r="I100" s="70">
        <f>IF($F100=0,0,CRC!G100/$F100)</f>
        <v>0</v>
      </c>
      <c r="J100" s="70">
        <f>IF($F100=0,0,CRC!H100/$F100)</f>
        <v>0</v>
      </c>
      <c r="K100" s="70">
        <f>IF($F100=0,0,CRC!I100/$F100)</f>
        <v>0.11899634277873787</v>
      </c>
      <c r="L100" s="70">
        <f>IF($F100=0,0,CRC!J100/$F100)</f>
        <v>0</v>
      </c>
      <c r="M100" s="70">
        <f>IF($F100=0,0,CRC!K100/$F100)</f>
        <v>0</v>
      </c>
      <c r="N100" s="70">
        <f>IF($F100=0,0,CRC!L100/$F100)</f>
        <v>0</v>
      </c>
      <c r="O100" s="70">
        <f>IF($F100=0,0,CRC!M100/$F100)</f>
        <v>5.0384323294978242E-4</v>
      </c>
      <c r="P100" s="70">
        <f>IF($F100=0,0,CRC!N100/$F100)</f>
        <v>0.24599845942086854</v>
      </c>
      <c r="Q100" s="70">
        <f>IF($F100=0,0,CRC!O100/$F100)</f>
        <v>7.4783531663944011E-2</v>
      </c>
      <c r="R100" s="70">
        <f>IF($F100=0,0,CRC!P100/$F100)</f>
        <v>7.8149684310746606E-2</v>
      </c>
      <c r="S100" s="70">
        <f>IF($F100=0,0,CRC!Q100/$F100)</f>
        <v>0.29990668627963241</v>
      </c>
      <c r="T100" s="70">
        <f>IF($F100=0,0,CRC!R100/$F100)</f>
        <v>0</v>
      </c>
      <c r="U100" s="70">
        <f>IF($F100=0,0,CRC!S100/$F100)</f>
        <v>8.7320688721723494E-2</v>
      </c>
      <c r="V100" s="70">
        <f>IF($F100=0,0,CRC!T100/$F100)</f>
        <v>1.0372136439544483E-2</v>
      </c>
      <c r="W100" s="70">
        <f>IF($F100=0,0,CRC!U100/$F100)</f>
        <v>6.8685381356422374E-3</v>
      </c>
      <c r="X100" s="70">
        <f>IF($F100=0,0,CRC!V100/$F100)</f>
        <v>4.7219167816820512E-3</v>
      </c>
      <c r="Y100" s="70">
        <f>IF($F100=0,0,CRC!W100/$F100)</f>
        <v>6.9634364893481375E-3</v>
      </c>
      <c r="Z100" s="70">
        <f>IF($F100=0,0,CRC!X100/$F100)</f>
        <v>6.2034128945159354E-2</v>
      </c>
      <c r="AA100" s="70">
        <f>IF($F100=0,0,CRC!Y100/$F100)</f>
        <v>2.9724937813317377E-3</v>
      </c>
      <c r="AB100" s="70">
        <f>IF($F100=0,0,CRC!Z100/$F100)</f>
        <v>4.0811301868932373E-4</v>
      </c>
      <c r="AC100" s="70">
        <f>IF($F100=0,0,CRC!AA100/$F100)</f>
        <v>0</v>
      </c>
      <c r="AD100" s="55">
        <f t="shared" si="125"/>
        <v>0</v>
      </c>
      <c r="AF100" s="94">
        <f>'DORC build-up'!V100</f>
        <v>5999822.066494517</v>
      </c>
      <c r="AG100" s="64">
        <f t="shared" si="126"/>
        <v>0</v>
      </c>
      <c r="AH100" s="64">
        <f t="shared" si="127"/>
        <v>0</v>
      </c>
      <c r="AI100" s="64">
        <f t="shared" si="128"/>
        <v>713956.88323601696</v>
      </c>
      <c r="AJ100" s="64">
        <f t="shared" si="129"/>
        <v>0</v>
      </c>
      <c r="AK100" s="64">
        <f t="shared" si="130"/>
        <v>0</v>
      </c>
      <c r="AL100" s="64">
        <f t="shared" si="131"/>
        <v>0</v>
      </c>
      <c r="AM100" s="64">
        <f t="shared" si="132"/>
        <v>3022.9697471060417</v>
      </c>
      <c r="AN100" s="64">
        <f t="shared" si="133"/>
        <v>1475946.9851569831</v>
      </c>
      <c r="AO100" s="64">
        <f t="shared" si="134"/>
        <v>448687.88348772272</v>
      </c>
      <c r="AP100" s="64">
        <f t="shared" si="135"/>
        <v>468884.20041719783</v>
      </c>
      <c r="AQ100" s="64">
        <f t="shared" si="136"/>
        <v>1799386.7542297868</v>
      </c>
      <c r="AR100" s="64">
        <f t="shared" si="137"/>
        <v>0</v>
      </c>
      <c r="AS100" s="64">
        <f t="shared" si="138"/>
        <v>523908.59505409549</v>
      </c>
      <c r="AT100" s="64">
        <f t="shared" si="139"/>
        <v>62230.973086670863</v>
      </c>
      <c r="AU100" s="64">
        <f t="shared" si="140"/>
        <v>41210.006670785406</v>
      </c>
      <c r="AV100" s="64">
        <f t="shared" si="141"/>
        <v>28330.660502886745</v>
      </c>
      <c r="AW100" s="64">
        <f t="shared" si="142"/>
        <v>41779.379907424067</v>
      </c>
      <c r="AX100" s="64">
        <f t="shared" si="143"/>
        <v>372193.73572093336</v>
      </c>
      <c r="AY100" s="64">
        <f t="shared" si="144"/>
        <v>17834.433781751886</v>
      </c>
      <c r="AZ100" s="64">
        <f t="shared" si="145"/>
        <v>2448.6054951558935</v>
      </c>
      <c r="BA100" s="64">
        <f t="shared" si="146"/>
        <v>0</v>
      </c>
      <c r="BB100" s="55">
        <f t="shared" si="147"/>
        <v>0</v>
      </c>
      <c r="BD100" s="94">
        <f>'DORC build-up'!P100</f>
        <v>20370529.095500514</v>
      </c>
      <c r="BE100" s="64">
        <f t="shared" si="148"/>
        <v>0</v>
      </c>
      <c r="BF100" s="64">
        <f t="shared" si="164"/>
        <v>0</v>
      </c>
      <c r="BG100" s="64">
        <f t="shared" si="165"/>
        <v>2424018.4628324322</v>
      </c>
      <c r="BH100" s="64">
        <f t="shared" si="166"/>
        <v>0</v>
      </c>
      <c r="BI100" s="64">
        <f t="shared" si="167"/>
        <v>0</v>
      </c>
      <c r="BJ100" s="64">
        <f t="shared" si="168"/>
        <v>0</v>
      </c>
      <c r="BK100" s="64">
        <f t="shared" si="169"/>
        <v>10263.553236374586</v>
      </c>
      <c r="BL100" s="64">
        <f t="shared" si="170"/>
        <v>5011118.7750811046</v>
      </c>
      <c r="BM100" s="64">
        <f t="shared" si="171"/>
        <v>1523380.1076246554</v>
      </c>
      <c r="BN100" s="64">
        <f t="shared" si="172"/>
        <v>1591950.4180562438</v>
      </c>
      <c r="BO100" s="64">
        <f t="shared" si="173"/>
        <v>6109257.8787943963</v>
      </c>
      <c r="BP100" s="64">
        <f t="shared" si="174"/>
        <v>0</v>
      </c>
      <c r="BQ100" s="64">
        <f t="shared" si="175"/>
        <v>1778768.630245012</v>
      </c>
      <c r="BR100" s="64">
        <f t="shared" si="176"/>
        <v>211285.90712424199</v>
      </c>
      <c r="BS100" s="64">
        <f t="shared" si="177"/>
        <v>139915.75593565506</v>
      </c>
      <c r="BT100" s="64">
        <f t="shared" si="178"/>
        <v>96187.943187786368</v>
      </c>
      <c r="BU100" s="64">
        <f t="shared" si="154"/>
        <v>141848.88561093618</v>
      </c>
      <c r="BV100" s="64">
        <f t="shared" si="155"/>
        <v>1263668.0285913993</v>
      </c>
      <c r="BW100" s="64">
        <f t="shared" si="156"/>
        <v>60551.271058812505</v>
      </c>
      <c r="BX100" s="64">
        <f t="shared" si="157"/>
        <v>8313.4781214634149</v>
      </c>
      <c r="BY100" s="64">
        <f t="shared" si="158"/>
        <v>0</v>
      </c>
      <c r="BZ100" s="55">
        <f t="shared" si="149"/>
        <v>0</v>
      </c>
      <c r="CC100" s="94">
        <f t="shared" si="150"/>
        <v>20370529.095500514</v>
      </c>
      <c r="CD100" s="64">
        <f t="shared" si="151"/>
        <v>0</v>
      </c>
      <c r="CE100" s="64">
        <f t="shared" si="179"/>
        <v>0</v>
      </c>
      <c r="CF100" s="64">
        <f t="shared" si="180"/>
        <v>0</v>
      </c>
      <c r="CG100" s="64">
        <f t="shared" si="181"/>
        <v>0</v>
      </c>
      <c r="CH100" s="64">
        <f t="shared" si="182"/>
        <v>0</v>
      </c>
      <c r="CI100" s="64">
        <f t="shared" si="183"/>
        <v>0</v>
      </c>
      <c r="CJ100" s="64">
        <f t="shared" si="184"/>
        <v>8926.3846301162739</v>
      </c>
      <c r="CK100" s="64">
        <f t="shared" si="185"/>
        <v>2357681.8229093715</v>
      </c>
      <c r="CL100" s="64">
        <f t="shared" si="186"/>
        <v>1131499.7515981209</v>
      </c>
      <c r="CM100" s="64">
        <f t="shared" si="187"/>
        <v>1105066.5106043001</v>
      </c>
      <c r="CN100" s="64">
        <f t="shared" si="188"/>
        <v>2661307.4966342351</v>
      </c>
      <c r="CO100" s="64">
        <f t="shared" si="189"/>
        <v>0</v>
      </c>
      <c r="CP100" s="64">
        <f t="shared" si="190"/>
        <v>1171541.2265939929</v>
      </c>
      <c r="CQ100" s="64">
        <f t="shared" si="191"/>
        <v>53525.763138141367</v>
      </c>
      <c r="CR100" s="64">
        <f t="shared" si="192"/>
        <v>92151.994105104459</v>
      </c>
      <c r="CS100" s="64">
        <f t="shared" si="193"/>
        <v>63351.769887155366</v>
      </c>
      <c r="CT100" s="64">
        <f t="shared" si="159"/>
        <v>97875.731071546368</v>
      </c>
      <c r="CU100" s="64">
        <f t="shared" si="160"/>
        <v>522953.12077215139</v>
      </c>
      <c r="CV100" s="64">
        <f t="shared" si="161"/>
        <v>44090.463198239682</v>
      </c>
      <c r="CW100" s="64">
        <f t="shared" si="162"/>
        <v>5261.9501697738742</v>
      </c>
      <c r="CX100" s="64">
        <f t="shared" si="163"/>
        <v>0</v>
      </c>
      <c r="CY100" s="119">
        <f>'DORC build-up'!S100</f>
        <v>9315233.9853122476</v>
      </c>
      <c r="CZ100" s="55">
        <f t="shared" si="152"/>
        <v>0</v>
      </c>
      <c r="DB100" s="94">
        <f>'DORC build-up'!T100</f>
        <v>5055473.0436937483</v>
      </c>
      <c r="DC100" s="64">
        <f t="shared" si="104"/>
        <v>0</v>
      </c>
      <c r="DD100" s="64">
        <f t="shared" si="105"/>
        <v>0</v>
      </c>
      <c r="DE100" s="64">
        <f t="shared" si="106"/>
        <v>0</v>
      </c>
      <c r="DF100" s="64">
        <f t="shared" si="107"/>
        <v>0</v>
      </c>
      <c r="DG100" s="64">
        <f t="shared" si="108"/>
        <v>0</v>
      </c>
      <c r="DH100" s="64">
        <f t="shared" si="109"/>
        <v>0</v>
      </c>
      <c r="DI100" s="64">
        <f t="shared" si="110"/>
        <v>4844.440509637112</v>
      </c>
      <c r="DJ100" s="64">
        <f t="shared" si="111"/>
        <v>1279538.1114546994</v>
      </c>
      <c r="DK100" s="64">
        <f t="shared" si="112"/>
        <v>614076.5226262568</v>
      </c>
      <c r="DL100" s="64">
        <f t="shared" si="113"/>
        <v>599730.93157482136</v>
      </c>
      <c r="DM100" s="64">
        <f t="shared" si="114"/>
        <v>1444318.879314064</v>
      </c>
      <c r="DN100" s="64">
        <f t="shared" si="115"/>
        <v>0</v>
      </c>
      <c r="DO100" s="64">
        <f t="shared" si="116"/>
        <v>635807.4418699973</v>
      </c>
      <c r="DP100" s="64">
        <f t="shared" si="117"/>
        <v>29048.980746449786</v>
      </c>
      <c r="DQ100" s="64">
        <f t="shared" si="118"/>
        <v>50011.832537490969</v>
      </c>
      <c r="DR100" s="64">
        <f t="shared" si="119"/>
        <v>34381.655408741477</v>
      </c>
      <c r="DS100" s="64">
        <f t="shared" si="120"/>
        <v>53118.163305850154</v>
      </c>
      <c r="DT100" s="64">
        <f t="shared" si="121"/>
        <v>283812.02333164075</v>
      </c>
      <c r="DU100" s="64">
        <f t="shared" si="122"/>
        <v>23928.346677509722</v>
      </c>
      <c r="DV100" s="64">
        <f t="shared" si="123"/>
        <v>2855.714336590534</v>
      </c>
      <c r="DW100" s="64">
        <f t="shared" si="124"/>
        <v>0</v>
      </c>
      <c r="DX100" s="55">
        <f t="shared" si="153"/>
        <v>0</v>
      </c>
    </row>
    <row r="101" spans="1:128" ht="13.9" x14ac:dyDescent="0.4">
      <c r="A101" s="58">
        <f>'DORC build-up'!A101</f>
        <v>89</v>
      </c>
      <c r="B101" s="58" t="str">
        <f>'DORC build-up'!B101</f>
        <v>GSR</v>
      </c>
      <c r="C101" s="58">
        <f>'DORC build-up'!C101</f>
        <v>23</v>
      </c>
      <c r="D101" t="str">
        <f>IF('DORC build-up'!E101=0,"",'DORC build-up'!E101)</f>
        <v/>
      </c>
      <c r="E101" t="str">
        <f>IF('DORC build-up'!F101=0,"",'DORC build-up'!F101)</f>
        <v>Wagin South to Katanning</v>
      </c>
      <c r="F101" s="94">
        <f>'DORC build-up'!J101</f>
        <v>146845206.97509676</v>
      </c>
      <c r="G101" s="319">
        <f t="shared" si="103"/>
        <v>0.46285037318973438</v>
      </c>
      <c r="I101" s="70">
        <f>IF($F101=0,0,CRC!G101/$F101)</f>
        <v>0</v>
      </c>
      <c r="J101" s="70">
        <f>IF($F101=0,0,CRC!H101/$F101)</f>
        <v>0</v>
      </c>
      <c r="K101" s="70">
        <f>IF($F101=0,0,CRC!I101/$F101)</f>
        <v>0.19666182614879729</v>
      </c>
      <c r="L101" s="70">
        <f>IF($F101=0,0,CRC!J101/$F101)</f>
        <v>0</v>
      </c>
      <c r="M101" s="70">
        <f>IF($F101=0,0,CRC!K101/$F101)</f>
        <v>6.7157158506737508E-2</v>
      </c>
      <c r="N101" s="70">
        <f>IF($F101=0,0,CRC!L101/$F101)</f>
        <v>0</v>
      </c>
      <c r="O101" s="70">
        <f>IF($F101=0,0,CRC!M101/$F101)</f>
        <v>4.1478966762653448E-3</v>
      </c>
      <c r="P101" s="70">
        <f>IF($F101=0,0,CRC!N101/$F101)</f>
        <v>0.40655456402936624</v>
      </c>
      <c r="Q101" s="70">
        <f>IF($F101=0,0,CRC!O101/$F101)</f>
        <v>0.12359258746492729</v>
      </c>
      <c r="R101" s="70">
        <f>IF($F101=0,0,CRC!P101/$F101)</f>
        <v>0.12864510502301366</v>
      </c>
      <c r="S101" s="70">
        <f>IF($F101=0,0,CRC!Q101/$F101)</f>
        <v>1.5904023942000786E-2</v>
      </c>
      <c r="T101" s="70">
        <f>IF($F101=0,0,CRC!R101/$F101)</f>
        <v>0</v>
      </c>
      <c r="U101" s="70">
        <f>IF($F101=0,0,CRC!S101/$F101)</f>
        <v>2.0245634621933434E-2</v>
      </c>
      <c r="V101" s="70">
        <f>IF($F101=0,0,CRC!T101/$F101)</f>
        <v>2.4048193810411178E-3</v>
      </c>
      <c r="W101" s="70">
        <f>IF($F101=0,0,CRC!U101/$F101)</f>
        <v>2.4270455082707689E-3</v>
      </c>
      <c r="X101" s="70">
        <f>IF($F101=0,0,CRC!V101/$F101)</f>
        <v>7.8037757759910628E-3</v>
      </c>
      <c r="Y101" s="70">
        <f>IF($F101=0,0,CRC!W101/$F101)</f>
        <v>1.1508270794613569E-2</v>
      </c>
      <c r="Z101" s="70">
        <f>IF($F101=0,0,CRC!X101/$F101)</f>
        <v>5.8763195339861483E-3</v>
      </c>
      <c r="AA101" s="70">
        <f>IF($F101=0,0,CRC!Y101/$F101)</f>
        <v>4.9125548029623515E-3</v>
      </c>
      <c r="AB101" s="70">
        <f>IF($F101=0,0,CRC!Z101/$F101)</f>
        <v>6.0598148184769077E-4</v>
      </c>
      <c r="AC101" s="70">
        <f>IF($F101=0,0,CRC!AA101/$F101)</f>
        <v>1.5524363082457346E-3</v>
      </c>
      <c r="AD101" s="55">
        <f t="shared" si="125"/>
        <v>0</v>
      </c>
      <c r="AF101" s="94">
        <f>'DORC build-up'!V101</f>
        <v>54648201.489987791</v>
      </c>
      <c r="AG101" s="64">
        <f t="shared" si="126"/>
        <v>0</v>
      </c>
      <c r="AH101" s="64">
        <f t="shared" si="127"/>
        <v>0</v>
      </c>
      <c r="AI101" s="64">
        <f t="shared" si="128"/>
        <v>10747215.100768425</v>
      </c>
      <c r="AJ101" s="64">
        <f t="shared" si="129"/>
        <v>0</v>
      </c>
      <c r="AK101" s="64">
        <f t="shared" si="130"/>
        <v>3670017.9295712388</v>
      </c>
      <c r="AL101" s="64">
        <f t="shared" si="131"/>
        <v>0</v>
      </c>
      <c r="AM101" s="64">
        <f t="shared" si="132"/>
        <v>226675.09332419923</v>
      </c>
      <c r="AN101" s="64">
        <f t="shared" si="133"/>
        <v>22217475.73175095</v>
      </c>
      <c r="AO101" s="64">
        <f t="shared" si="134"/>
        <v>6754112.6224522861</v>
      </c>
      <c r="AP101" s="64">
        <f t="shared" si="135"/>
        <v>7030223.6199982911</v>
      </c>
      <c r="AQ101" s="64">
        <f t="shared" si="136"/>
        <v>869126.30488404888</v>
      </c>
      <c r="AR101" s="64">
        <f t="shared" si="137"/>
        <v>0</v>
      </c>
      <c r="AS101" s="64">
        <f t="shared" si="138"/>
        <v>1106387.520112091</v>
      </c>
      <c r="AT101" s="64">
        <f t="shared" si="139"/>
        <v>131419.05408216274</v>
      </c>
      <c r="AU101" s="64">
        <f t="shared" si="140"/>
        <v>132633.6719613508</v>
      </c>
      <c r="AV101" s="64">
        <f t="shared" si="141"/>
        <v>426462.31098904542</v>
      </c>
      <c r="AW101" s="64">
        <f t="shared" si="142"/>
        <v>628906.30118538416</v>
      </c>
      <c r="AX101" s="64">
        <f t="shared" si="143"/>
        <v>321130.29391282616</v>
      </c>
      <c r="AY101" s="64">
        <f t="shared" si="144"/>
        <v>268462.28470289387</v>
      </c>
      <c r="AZ101" s="64">
        <f t="shared" si="145"/>
        <v>33115.798119213985</v>
      </c>
      <c r="BA101" s="64">
        <f t="shared" si="146"/>
        <v>84837.852173385705</v>
      </c>
      <c r="BB101" s="55">
        <f t="shared" si="147"/>
        <v>0</v>
      </c>
      <c r="BD101" s="94">
        <f>'DORC build-up'!P101</f>
        <v>189402329.81987473</v>
      </c>
      <c r="BE101" s="64">
        <f t="shared" si="148"/>
        <v>0</v>
      </c>
      <c r="BF101" s="64">
        <f t="shared" si="164"/>
        <v>0</v>
      </c>
      <c r="BG101" s="64">
        <f t="shared" si="165"/>
        <v>37248208.05921337</v>
      </c>
      <c r="BH101" s="64">
        <f t="shared" si="166"/>
        <v>0</v>
      </c>
      <c r="BI101" s="64">
        <f t="shared" si="167"/>
        <v>12719722.285258703</v>
      </c>
      <c r="BJ101" s="64">
        <f t="shared" si="168"/>
        <v>0</v>
      </c>
      <c r="BK101" s="64">
        <f t="shared" si="169"/>
        <v>785621.29433677101</v>
      </c>
      <c r="BL101" s="64">
        <f t="shared" si="170"/>
        <v>77002381.626065403</v>
      </c>
      <c r="BM101" s="64">
        <f t="shared" si="171"/>
        <v>23408724.014323875</v>
      </c>
      <c r="BN101" s="64">
        <f t="shared" si="172"/>
        <v>24365682.611281257</v>
      </c>
      <c r="BO101" s="64">
        <f t="shared" si="173"/>
        <v>3012259.1881260173</v>
      </c>
      <c r="BP101" s="64">
        <f t="shared" si="174"/>
        <v>0</v>
      </c>
      <c r="BQ101" s="64">
        <f t="shared" si="175"/>
        <v>3834570.3660761113</v>
      </c>
      <c r="BR101" s="64">
        <f t="shared" si="176"/>
        <v>455478.39356517681</v>
      </c>
      <c r="BS101" s="64">
        <f t="shared" si="177"/>
        <v>459688.0738453457</v>
      </c>
      <c r="BT101" s="64">
        <f t="shared" si="178"/>
        <v>1478053.3133646082</v>
      </c>
      <c r="BU101" s="64">
        <f t="shared" si="154"/>
        <v>2179693.300697831</v>
      </c>
      <c r="BV101" s="64">
        <f t="shared" si="155"/>
        <v>1112988.610503017</v>
      </c>
      <c r="BW101" s="64">
        <f t="shared" si="156"/>
        <v>930449.32504888508</v>
      </c>
      <c r="BX101" s="64">
        <f t="shared" si="157"/>
        <v>114774.30448965276</v>
      </c>
      <c r="BY101" s="64">
        <f t="shared" si="158"/>
        <v>294035.05367870734</v>
      </c>
      <c r="BZ101" s="55">
        <f t="shared" si="149"/>
        <v>0</v>
      </c>
      <c r="CC101" s="94">
        <f t="shared" si="150"/>
        <v>189402329.81987473</v>
      </c>
      <c r="CD101" s="64">
        <f t="shared" si="151"/>
        <v>0</v>
      </c>
      <c r="CE101" s="64">
        <f t="shared" si="179"/>
        <v>0</v>
      </c>
      <c r="CF101" s="64">
        <f t="shared" si="180"/>
        <v>0</v>
      </c>
      <c r="CG101" s="64">
        <f t="shared" si="181"/>
        <v>0</v>
      </c>
      <c r="CH101" s="64">
        <f t="shared" si="182"/>
        <v>8396522.0008488819</v>
      </c>
      <c r="CI101" s="64">
        <f t="shared" si="183"/>
        <v>0</v>
      </c>
      <c r="CJ101" s="64">
        <f t="shared" si="184"/>
        <v>683268.03450545901</v>
      </c>
      <c r="CK101" s="64">
        <f t="shared" si="185"/>
        <v>36228858.989191815</v>
      </c>
      <c r="CL101" s="64">
        <f t="shared" si="186"/>
        <v>17386970.772998001</v>
      </c>
      <c r="CM101" s="64">
        <f t="shared" si="187"/>
        <v>16913654.820114605</v>
      </c>
      <c r="CN101" s="64">
        <f t="shared" si="188"/>
        <v>1312196.6887322022</v>
      </c>
      <c r="CO101" s="64">
        <f t="shared" si="189"/>
        <v>0</v>
      </c>
      <c r="CP101" s="64">
        <f t="shared" si="190"/>
        <v>2525543.3414715636</v>
      </c>
      <c r="CQ101" s="64">
        <f t="shared" si="191"/>
        <v>115387.85970317826</v>
      </c>
      <c r="CR101" s="64">
        <f t="shared" si="192"/>
        <v>302761.98979809193</v>
      </c>
      <c r="CS101" s="64">
        <f t="shared" si="193"/>
        <v>973482.64539158961</v>
      </c>
      <c r="CT101" s="64">
        <f t="shared" si="159"/>
        <v>1503988.3774815095</v>
      </c>
      <c r="CU101" s="64">
        <f t="shared" si="160"/>
        <v>460596.33865645039</v>
      </c>
      <c r="CV101" s="64">
        <f t="shared" si="161"/>
        <v>677507.52389737451</v>
      </c>
      <c r="CW101" s="64">
        <f t="shared" si="162"/>
        <v>72645.487504897188</v>
      </c>
      <c r="CX101" s="64">
        <f t="shared" si="163"/>
        <v>111554.16983853623</v>
      </c>
      <c r="CY101" s="119">
        <f>'DORC build-up'!S101</f>
        <v>87664939.040134177</v>
      </c>
      <c r="CZ101" s="55">
        <f t="shared" si="152"/>
        <v>0</v>
      </c>
      <c r="DB101" s="94">
        <f>'DORC build-up'!T101</f>
        <v>47089189.289752759</v>
      </c>
      <c r="DC101" s="64">
        <f t="shared" si="104"/>
        <v>0</v>
      </c>
      <c r="DD101" s="64">
        <f t="shared" si="105"/>
        <v>0</v>
      </c>
      <c r="DE101" s="64">
        <f t="shared" si="106"/>
        <v>0</v>
      </c>
      <c r="DF101" s="64">
        <f t="shared" si="107"/>
        <v>0</v>
      </c>
      <c r="DG101" s="64">
        <f t="shared" si="108"/>
        <v>4510188.6592601622</v>
      </c>
      <c r="DH101" s="64">
        <f t="shared" si="109"/>
        <v>0</v>
      </c>
      <c r="DI101" s="64">
        <f t="shared" si="110"/>
        <v>367017.16974599101</v>
      </c>
      <c r="DJ101" s="64">
        <f t="shared" si="111"/>
        <v>19460318.08580612</v>
      </c>
      <c r="DK101" s="64">
        <f t="shared" si="112"/>
        <v>9339404.862076873</v>
      </c>
      <c r="DL101" s="64">
        <f t="shared" si="113"/>
        <v>9085163.3746222109</v>
      </c>
      <c r="DM101" s="64">
        <f t="shared" si="114"/>
        <v>704845.96165416867</v>
      </c>
      <c r="DN101" s="64">
        <f t="shared" si="115"/>
        <v>0</v>
      </c>
      <c r="DO101" s="64">
        <f t="shared" si="116"/>
        <v>1356594.6633646018</v>
      </c>
      <c r="DP101" s="64">
        <f t="shared" si="117"/>
        <v>61980.545777997482</v>
      </c>
      <c r="DQ101" s="64">
        <f t="shared" si="118"/>
        <v>162628.48983237855</v>
      </c>
      <c r="DR101" s="64">
        <f t="shared" si="119"/>
        <v>522905.83967836248</v>
      </c>
      <c r="DS101" s="64">
        <f t="shared" si="120"/>
        <v>807866.7956911698</v>
      </c>
      <c r="DT101" s="64">
        <f t="shared" si="121"/>
        <v>247409.15141948705</v>
      </c>
      <c r="DU101" s="64">
        <f t="shared" si="122"/>
        <v>363922.91362262185</v>
      </c>
      <c r="DV101" s="64">
        <f t="shared" si="123"/>
        <v>39021.49650270534</v>
      </c>
      <c r="DW101" s="64">
        <f t="shared" si="124"/>
        <v>59921.280697898721</v>
      </c>
      <c r="DX101" s="55">
        <f t="shared" si="153"/>
        <v>0</v>
      </c>
    </row>
    <row r="102" spans="1:128" ht="13.9" x14ac:dyDescent="0.4">
      <c r="A102" s="58">
        <f>'DORC build-up'!A102</f>
        <v>90</v>
      </c>
      <c r="B102" s="58" t="str">
        <f>'DORC build-up'!B102</f>
        <v>GSR</v>
      </c>
      <c r="C102" s="58">
        <f>'DORC build-up'!C102</f>
        <v>23</v>
      </c>
      <c r="D102" t="str">
        <f>IF('DORC build-up'!E102=0,"",'DORC build-up'!E102)</f>
        <v/>
      </c>
      <c r="E102" t="str">
        <f>IF('DORC build-up'!F102=0,"",'DORC build-up'!F102)</f>
        <v>Katanning to Tambellup</v>
      </c>
      <c r="F102" s="94">
        <f>'DORC build-up'!J102</f>
        <v>149608713.86378455</v>
      </c>
      <c r="G102" s="319">
        <f t="shared" si="103"/>
        <v>0.45704288303727159</v>
      </c>
      <c r="I102" s="70">
        <f>IF($F102=0,0,CRC!G102/$F102)</f>
        <v>0</v>
      </c>
      <c r="J102" s="70">
        <f>IF($F102=0,0,CRC!H102/$F102)</f>
        <v>0</v>
      </c>
      <c r="K102" s="70">
        <f>IF($F102=0,0,CRC!I102/$F102)</f>
        <v>0.19277621231783268</v>
      </c>
      <c r="L102" s="70">
        <f>IF($F102=0,0,CRC!J102/$F102)</f>
        <v>0</v>
      </c>
      <c r="M102" s="70">
        <f>IF($F102=0,0,CRC!K102/$F102)</f>
        <v>3.8327158028117106E-2</v>
      </c>
      <c r="N102" s="70">
        <f>IF($F102=0,0,CRC!L102/$F102)</f>
        <v>0</v>
      </c>
      <c r="O102" s="70">
        <f>IF($F102=0,0,CRC!M102/$F102)</f>
        <v>2.8775079246858236E-3</v>
      </c>
      <c r="P102" s="70">
        <f>IF($F102=0,0,CRC!N102/$F102)</f>
        <v>0.39852192206742776</v>
      </c>
      <c r="Q102" s="70">
        <f>IF($F102=0,0,CRC!O102/$F102)</f>
        <v>0.12115066430849804</v>
      </c>
      <c r="R102" s="70">
        <f>IF($F102=0,0,CRC!P102/$F102)</f>
        <v>0.11412655054877552</v>
      </c>
      <c r="S102" s="70">
        <f>IF($F102=0,0,CRC!Q102/$F102)</f>
        <v>5.6196906302228407E-2</v>
      </c>
      <c r="T102" s="70">
        <f>IF($F102=0,0,CRC!R102/$F102)</f>
        <v>0</v>
      </c>
      <c r="U102" s="70">
        <f>IF($F102=0,0,CRC!S102/$F102)</f>
        <v>3.93383557735714E-2</v>
      </c>
      <c r="V102" s="70">
        <f>IF($F102=0,0,CRC!T102/$F102)</f>
        <v>4.6726932570484618E-3</v>
      </c>
      <c r="W102" s="70">
        <f>IF($F102=0,0,CRC!U102/$F102)</f>
        <v>4.2883410740642974E-3</v>
      </c>
      <c r="X102" s="70">
        <f>IF($F102=0,0,CRC!V102/$F102)</f>
        <v>7.6495899856791477E-3</v>
      </c>
      <c r="Y102" s="70">
        <f>IF($F102=0,0,CRC!W102/$F102)</f>
        <v>1.1280892166815198E-2</v>
      </c>
      <c r="Z102" s="70">
        <f>IF($F102=0,0,CRC!X102/$F102)</f>
        <v>2.8891413977801166E-3</v>
      </c>
      <c r="AA102" s="70">
        <f>IF($F102=0,0,CRC!Y102/$F102)</f>
        <v>4.8154933077979613E-3</v>
      </c>
      <c r="AB102" s="70">
        <f>IF($F102=0,0,CRC!Z102/$F102)</f>
        <v>7.7686603272200542E-4</v>
      </c>
      <c r="AC102" s="70">
        <f>IF($F102=0,0,CRC!AA102/$F102)</f>
        <v>3.117055069563602E-4</v>
      </c>
      <c r="AD102" s="55">
        <f t="shared" si="125"/>
        <v>0</v>
      </c>
      <c r="AF102" s="94">
        <f>'DORC build-up'!V102</f>
        <v>104929985.22880548</v>
      </c>
      <c r="AG102" s="64">
        <f t="shared" si="126"/>
        <v>0</v>
      </c>
      <c r="AH102" s="64">
        <f t="shared" si="127"/>
        <v>0</v>
      </c>
      <c r="AI102" s="64">
        <f t="shared" si="128"/>
        <v>20228005.110975254</v>
      </c>
      <c r="AJ102" s="64">
        <f t="shared" si="129"/>
        <v>0</v>
      </c>
      <c r="AK102" s="64">
        <f t="shared" si="130"/>
        <v>4021668.1257524216</v>
      </c>
      <c r="AL102" s="64">
        <f t="shared" si="131"/>
        <v>0</v>
      </c>
      <c r="AM102" s="64">
        <f t="shared" si="132"/>
        <v>301936.86403305421</v>
      </c>
      <c r="AN102" s="64">
        <f t="shared" si="133"/>
        <v>41816899.395890363</v>
      </c>
      <c r="AO102" s="64">
        <f t="shared" si="134"/>
        <v>12712337.41635067</v>
      </c>
      <c r="AP102" s="64">
        <f t="shared" si="135"/>
        <v>11975297.263297537</v>
      </c>
      <c r="AQ102" s="64">
        <f t="shared" si="136"/>
        <v>5896740.5481973924</v>
      </c>
      <c r="AR102" s="64">
        <f t="shared" si="137"/>
        <v>0</v>
      </c>
      <c r="AS102" s="64">
        <f t="shared" si="138"/>
        <v>4127773.0902463417</v>
      </c>
      <c r="AT102" s="64">
        <f t="shared" si="139"/>
        <v>490305.63444083405</v>
      </c>
      <c r="AU102" s="64">
        <f t="shared" si="140"/>
        <v>449975.56555764657</v>
      </c>
      <c r="AV102" s="64">
        <f t="shared" si="141"/>
        <v>802671.3642037313</v>
      </c>
      <c r="AW102" s="64">
        <f t="shared" si="142"/>
        <v>1183703.8484316661</v>
      </c>
      <c r="AX102" s="64">
        <f t="shared" si="143"/>
        <v>303157.56419299805</v>
      </c>
      <c r="AY102" s="64">
        <f t="shared" si="144"/>
        <v>505289.64165665174</v>
      </c>
      <c r="AZ102" s="64">
        <f t="shared" si="145"/>
        <v>81516.541338280746</v>
      </c>
      <c r="BA102" s="64">
        <f t="shared" si="146"/>
        <v>32707.254240668201</v>
      </c>
      <c r="BB102" s="55">
        <f t="shared" si="147"/>
        <v>0</v>
      </c>
      <c r="BD102" s="94">
        <f>'DORC build-up'!P102</f>
        <v>193256487.39218655</v>
      </c>
      <c r="BE102" s="64">
        <f t="shared" si="148"/>
        <v>0</v>
      </c>
      <c r="BF102" s="64">
        <f t="shared" si="164"/>
        <v>0</v>
      </c>
      <c r="BG102" s="64">
        <f t="shared" si="165"/>
        <v>37255253.645314708</v>
      </c>
      <c r="BH102" s="64">
        <f t="shared" si="166"/>
        <v>0</v>
      </c>
      <c r="BI102" s="64">
        <f t="shared" si="167"/>
        <v>7406971.9322391553</v>
      </c>
      <c r="BJ102" s="64">
        <f t="shared" si="168"/>
        <v>0</v>
      </c>
      <c r="BK102" s="64">
        <f t="shared" si="169"/>
        <v>556097.07396796276</v>
      </c>
      <c r="BL102" s="64">
        <f t="shared" si="170"/>
        <v>77016946.807533801</v>
      </c>
      <c r="BM102" s="64">
        <f t="shared" si="171"/>
        <v>23413151.829490278</v>
      </c>
      <c r="BN102" s="64">
        <f t="shared" si="172"/>
        <v>22055696.277243178</v>
      </c>
      <c r="BO102" s="64">
        <f t="shared" si="173"/>
        <v>10860416.714276493</v>
      </c>
      <c r="BP102" s="64">
        <f t="shared" si="174"/>
        <v>0</v>
      </c>
      <c r="BQ102" s="64">
        <f t="shared" si="175"/>
        <v>7602392.4565845504</v>
      </c>
      <c r="BR102" s="64">
        <f t="shared" si="176"/>
        <v>903028.28551834123</v>
      </c>
      <c r="BS102" s="64">
        <f t="shared" si="177"/>
        <v>828749.7327133026</v>
      </c>
      <c r="BT102" s="64">
        <f t="shared" si="178"/>
        <v>1478332.8906227988</v>
      </c>
      <c r="BU102" s="64">
        <f t="shared" si="154"/>
        <v>2180105.5948087373</v>
      </c>
      <c r="BV102" s="64">
        <f t="shared" si="155"/>
        <v>558345.31811433728</v>
      </c>
      <c r="BW102" s="64">
        <f t="shared" si="156"/>
        <v>930625.32172561542</v>
      </c>
      <c r="BX102" s="64">
        <f t="shared" si="157"/>
        <v>150134.40065815824</v>
      </c>
      <c r="BY102" s="64">
        <f t="shared" si="158"/>
        <v>60239.111375186942</v>
      </c>
      <c r="BZ102" s="55">
        <f t="shared" si="149"/>
        <v>0</v>
      </c>
      <c r="CC102" s="94">
        <f t="shared" si="150"/>
        <v>193256487.39218655</v>
      </c>
      <c r="CD102" s="64">
        <f t="shared" si="151"/>
        <v>0</v>
      </c>
      <c r="CE102" s="64">
        <f t="shared" si="179"/>
        <v>0</v>
      </c>
      <c r="CF102" s="64">
        <f t="shared" si="180"/>
        <v>0</v>
      </c>
      <c r="CG102" s="64">
        <f t="shared" si="181"/>
        <v>0</v>
      </c>
      <c r="CH102" s="64">
        <f t="shared" si="182"/>
        <v>4889478.0400035512</v>
      </c>
      <c r="CI102" s="64">
        <f t="shared" si="183"/>
        <v>0</v>
      </c>
      <c r="CJ102" s="64">
        <f t="shared" si="184"/>
        <v>483646.96510052652</v>
      </c>
      <c r="CK102" s="64">
        <f t="shared" si="185"/>
        <v>36235711.763020724</v>
      </c>
      <c r="CL102" s="64">
        <f t="shared" si="186"/>
        <v>17390259.559385475</v>
      </c>
      <c r="CM102" s="64">
        <f t="shared" si="187"/>
        <v>15310157.306155669</v>
      </c>
      <c r="CN102" s="64">
        <f t="shared" si="188"/>
        <v>4731001.5376171172</v>
      </c>
      <c r="CO102" s="64">
        <f t="shared" si="189"/>
        <v>0</v>
      </c>
      <c r="CP102" s="64">
        <f t="shared" si="190"/>
        <v>5007124.6097977217</v>
      </c>
      <c r="CQ102" s="64">
        <f t="shared" si="191"/>
        <v>228767.16566464672</v>
      </c>
      <c r="CR102" s="64">
        <f t="shared" si="192"/>
        <v>545835.17040586111</v>
      </c>
      <c r="CS102" s="64">
        <f t="shared" si="193"/>
        <v>973666.78192200686</v>
      </c>
      <c r="CT102" s="64">
        <f t="shared" si="159"/>
        <v>1504272.860418035</v>
      </c>
      <c r="CU102" s="64">
        <f t="shared" si="160"/>
        <v>231064.18772174642</v>
      </c>
      <c r="CV102" s="64">
        <f t="shared" si="161"/>
        <v>677635.67603791098</v>
      </c>
      <c r="CW102" s="64">
        <f t="shared" si="162"/>
        <v>95026.380473956364</v>
      </c>
      <c r="CX102" s="64">
        <f t="shared" si="163"/>
        <v>22854.159656123782</v>
      </c>
      <c r="CY102" s="119">
        <f>'DORC build-up'!S102</f>
        <v>88326502.16338107</v>
      </c>
      <c r="CZ102" s="55">
        <f t="shared" si="152"/>
        <v>0</v>
      </c>
      <c r="DB102" s="94">
        <f>'DORC build-up'!T102</f>
        <v>0</v>
      </c>
      <c r="DC102" s="64">
        <f t="shared" si="104"/>
        <v>0</v>
      </c>
      <c r="DD102" s="64">
        <f t="shared" si="105"/>
        <v>0</v>
      </c>
      <c r="DE102" s="64">
        <f t="shared" si="106"/>
        <v>0</v>
      </c>
      <c r="DF102" s="64">
        <f t="shared" si="107"/>
        <v>0</v>
      </c>
      <c r="DG102" s="64">
        <f t="shared" si="108"/>
        <v>0</v>
      </c>
      <c r="DH102" s="64">
        <f t="shared" si="109"/>
        <v>0</v>
      </c>
      <c r="DI102" s="64">
        <f t="shared" si="110"/>
        <v>0</v>
      </c>
      <c r="DJ102" s="64">
        <f t="shared" si="111"/>
        <v>0</v>
      </c>
      <c r="DK102" s="64">
        <f t="shared" si="112"/>
        <v>0</v>
      </c>
      <c r="DL102" s="64">
        <f t="shared" si="113"/>
        <v>0</v>
      </c>
      <c r="DM102" s="64">
        <f t="shared" si="114"/>
        <v>0</v>
      </c>
      <c r="DN102" s="64">
        <f t="shared" si="115"/>
        <v>0</v>
      </c>
      <c r="DO102" s="64">
        <f t="shared" si="116"/>
        <v>0</v>
      </c>
      <c r="DP102" s="64">
        <f t="shared" si="117"/>
        <v>0</v>
      </c>
      <c r="DQ102" s="64">
        <f t="shared" si="118"/>
        <v>0</v>
      </c>
      <c r="DR102" s="64">
        <f t="shared" si="119"/>
        <v>0</v>
      </c>
      <c r="DS102" s="64">
        <f t="shared" si="120"/>
        <v>0</v>
      </c>
      <c r="DT102" s="64">
        <f t="shared" si="121"/>
        <v>0</v>
      </c>
      <c r="DU102" s="64">
        <f t="shared" si="122"/>
        <v>0</v>
      </c>
      <c r="DV102" s="64">
        <f t="shared" si="123"/>
        <v>0</v>
      </c>
      <c r="DW102" s="64">
        <f t="shared" si="124"/>
        <v>0</v>
      </c>
      <c r="DX102" s="55">
        <f t="shared" si="153"/>
        <v>0</v>
      </c>
    </row>
    <row r="103" spans="1:128" ht="13.9" x14ac:dyDescent="0.4">
      <c r="A103" s="58">
        <f>'DORC build-up'!A103</f>
        <v>91</v>
      </c>
      <c r="B103" s="58" t="str">
        <f>'DORC build-up'!B103</f>
        <v>GSR</v>
      </c>
      <c r="C103" s="58">
        <f>'DORC build-up'!C103</f>
        <v>23</v>
      </c>
      <c r="D103" t="str">
        <f>IF('DORC build-up'!E103=0,"",'DORC build-up'!E103)</f>
        <v/>
      </c>
      <c r="E103" t="str">
        <f>IF('DORC build-up'!F103=0,"",'DORC build-up'!F103)</f>
        <v>Tambellup to Redmond</v>
      </c>
      <c r="F103" s="94">
        <f>'DORC build-up'!J103</f>
        <v>335008311.50389969</v>
      </c>
      <c r="G103" s="319">
        <f t="shared" si="103"/>
        <v>0.45463174396115513</v>
      </c>
      <c r="I103" s="70">
        <f>IF($F103=0,0,CRC!G103/$F103)</f>
        <v>0</v>
      </c>
      <c r="J103" s="70">
        <f>IF($F103=0,0,CRC!H103/$F103)</f>
        <v>0</v>
      </c>
      <c r="K103" s="70">
        <f>IF($F103=0,0,CRC!I103/$F103)</f>
        <v>0.20349836758284479</v>
      </c>
      <c r="L103" s="70">
        <f>IF($F103=0,0,CRC!J103/$F103)</f>
        <v>0</v>
      </c>
      <c r="M103" s="70">
        <f>IF($F103=0,0,CRC!K103/$F103)</f>
        <v>2.2863024484071917E-2</v>
      </c>
      <c r="N103" s="70">
        <f>IF($F103=0,0,CRC!L103/$F103)</f>
        <v>0</v>
      </c>
      <c r="O103" s="70">
        <f>IF($F103=0,0,CRC!M103/$F103)</f>
        <v>3.7582579448424409E-3</v>
      </c>
      <c r="P103" s="70">
        <f>IF($F103=0,0,CRC!N103/$F103)</f>
        <v>0.42068759216511092</v>
      </c>
      <c r="Q103" s="70">
        <f>IF($F103=0,0,CRC!O103/$F103)</f>
        <v>0.12788902801819374</v>
      </c>
      <c r="R103" s="70">
        <f>IF($F103=0,0,CRC!P103/$F103)</f>
        <v>0.13258581613331241</v>
      </c>
      <c r="S103" s="70">
        <f>IF($F103=0,0,CRC!Q103/$F103)</f>
        <v>1.812527325140504E-2</v>
      </c>
      <c r="T103" s="70">
        <f>IF($F103=0,0,CRC!R103/$F103)</f>
        <v>0</v>
      </c>
      <c r="U103" s="70">
        <f>IF($F103=0,0,CRC!S103/$F103)</f>
        <v>2.9870852385354963E-2</v>
      </c>
      <c r="V103" s="70">
        <f>IF($F103=0,0,CRC!T103/$F103)</f>
        <v>3.5481231428871772E-3</v>
      </c>
      <c r="W103" s="70">
        <f>IF($F103=0,0,CRC!U103/$F103)</f>
        <v>2.4470234455375816E-3</v>
      </c>
      <c r="X103" s="70">
        <f>IF($F103=0,0,CRC!V103/$F103)</f>
        <v>8.0750578925021417E-3</v>
      </c>
      <c r="Y103" s="70">
        <f>IF($F103=0,0,CRC!W103/$F103)</f>
        <v>1.1908332014741195E-2</v>
      </c>
      <c r="Z103" s="70">
        <f>IF($F103=0,0,CRC!X103/$F103)</f>
        <v>4.3317943010385057E-3</v>
      </c>
      <c r="AA103" s="70">
        <f>IF($F103=0,0,CRC!Y103/$F103)</f>
        <v>5.0833296051452145E-3</v>
      </c>
      <c r="AB103" s="70">
        <f>IF($F103=0,0,CRC!Z103/$F103)</f>
        <v>7.2910445330744199E-4</v>
      </c>
      <c r="AC103" s="70">
        <f>IF($F103=0,0,CRC!AA103/$F103)</f>
        <v>4.599023179704201E-3</v>
      </c>
      <c r="AD103" s="55">
        <f t="shared" si="125"/>
        <v>0</v>
      </c>
      <c r="AF103" s="94">
        <f>'DORC build-up'!V103</f>
        <v>235249901.98084635</v>
      </c>
      <c r="AG103" s="64">
        <f t="shared" si="126"/>
        <v>0</v>
      </c>
      <c r="AH103" s="64">
        <f t="shared" si="127"/>
        <v>0</v>
      </c>
      <c r="AI103" s="64">
        <f t="shared" si="128"/>
        <v>47872971.027126476</v>
      </c>
      <c r="AJ103" s="64">
        <f t="shared" si="129"/>
        <v>0</v>
      </c>
      <c r="AK103" s="64">
        <f t="shared" si="130"/>
        <v>5378524.2688636081</v>
      </c>
      <c r="AL103" s="64">
        <f t="shared" si="131"/>
        <v>0</v>
      </c>
      <c r="AM103" s="64">
        <f t="shared" si="132"/>
        <v>884129.81314292131</v>
      </c>
      <c r="AN103" s="64">
        <f t="shared" si="133"/>
        <v>98966714.821400613</v>
      </c>
      <c r="AO103" s="64">
        <f t="shared" si="134"/>
        <v>30085881.305705789</v>
      </c>
      <c r="AP103" s="64">
        <f t="shared" si="135"/>
        <v>31190800.249412261</v>
      </c>
      <c r="AQ103" s="64">
        <f t="shared" si="136"/>
        <v>4263968.7557690917</v>
      </c>
      <c r="AR103" s="64">
        <f t="shared" si="137"/>
        <v>0</v>
      </c>
      <c r="AS103" s="64">
        <f t="shared" si="138"/>
        <v>7027115.0957390852</v>
      </c>
      <c r="AT103" s="64">
        <f t="shared" si="139"/>
        <v>834695.62158018094</v>
      </c>
      <c r="AU103" s="64">
        <f t="shared" si="140"/>
        <v>575662.02570754895</v>
      </c>
      <c r="AV103" s="64">
        <f t="shared" si="141"/>
        <v>1899656.5777007884</v>
      </c>
      <c r="AW103" s="64">
        <f t="shared" si="142"/>
        <v>2801433.9392232406</v>
      </c>
      <c r="AX103" s="64">
        <f t="shared" si="143"/>
        <v>1019054.1847204972</v>
      </c>
      <c r="AY103" s="64">
        <f t="shared" si="144"/>
        <v>1195852.791346746</v>
      </c>
      <c r="AZ103" s="64">
        <f t="shared" si="145"/>
        <v>171521.75117437428</v>
      </c>
      <c r="BA103" s="64">
        <f t="shared" si="146"/>
        <v>1081919.7522330536</v>
      </c>
      <c r="BB103" s="55">
        <f t="shared" si="147"/>
        <v>0</v>
      </c>
      <c r="BD103" s="94">
        <f>'DORC build-up'!P103</f>
        <v>431359726.89266723</v>
      </c>
      <c r="BE103" s="64">
        <f t="shared" si="148"/>
        <v>0</v>
      </c>
      <c r="BF103" s="64">
        <f t="shared" si="164"/>
        <v>0</v>
      </c>
      <c r="BG103" s="64">
        <f t="shared" si="165"/>
        <v>87781000.263639539</v>
      </c>
      <c r="BH103" s="64">
        <f t="shared" si="166"/>
        <v>0</v>
      </c>
      <c r="BI103" s="64">
        <f t="shared" si="167"/>
        <v>9862187.9973896258</v>
      </c>
      <c r="BJ103" s="64">
        <f t="shared" si="168"/>
        <v>0</v>
      </c>
      <c r="BK103" s="64">
        <f t="shared" si="169"/>
        <v>1621161.1206794321</v>
      </c>
      <c r="BL103" s="64">
        <f t="shared" si="170"/>
        <v>181467684.86347604</v>
      </c>
      <c r="BM103" s="64">
        <f t="shared" si="171"/>
        <v>55166176.198496722</v>
      </c>
      <c r="BN103" s="64">
        <f t="shared" si="172"/>
        <v>57192181.437107034</v>
      </c>
      <c r="BO103" s="64">
        <f t="shared" si="173"/>
        <v>7818512.9195810445</v>
      </c>
      <c r="BP103" s="64">
        <f t="shared" si="174"/>
        <v>0</v>
      </c>
      <c r="BQ103" s="64">
        <f t="shared" si="175"/>
        <v>12885082.726997895</v>
      </c>
      <c r="BR103" s="64">
        <f t="shared" si="176"/>
        <v>1530517.4298973649</v>
      </c>
      <c r="BS103" s="64">
        <f t="shared" si="177"/>
        <v>1055547.3651670448</v>
      </c>
      <c r="BT103" s="64">
        <f t="shared" si="178"/>
        <v>3483254.7671522009</v>
      </c>
      <c r="BU103" s="64">
        <f t="shared" si="154"/>
        <v>5136774.8456259677</v>
      </c>
      <c r="BV103" s="64">
        <f t="shared" si="155"/>
        <v>1868561.6066511821</v>
      </c>
      <c r="BW103" s="64">
        <f t="shared" si="156"/>
        <v>2192743.6701808497</v>
      </c>
      <c r="BX103" s="64">
        <f t="shared" si="157"/>
        <v>314506.29785492562</v>
      </c>
      <c r="BY103" s="64">
        <f t="shared" si="158"/>
        <v>1983833.3827702503</v>
      </c>
      <c r="BZ103" s="55">
        <f t="shared" si="149"/>
        <v>0</v>
      </c>
      <c r="CC103" s="94">
        <f t="shared" si="150"/>
        <v>431359726.89266723</v>
      </c>
      <c r="CD103" s="64">
        <f t="shared" si="151"/>
        <v>0</v>
      </c>
      <c r="CE103" s="64">
        <f t="shared" si="179"/>
        <v>0</v>
      </c>
      <c r="CF103" s="64">
        <f t="shared" si="180"/>
        <v>0</v>
      </c>
      <c r="CG103" s="64">
        <f t="shared" si="181"/>
        <v>0</v>
      </c>
      <c r="CH103" s="64">
        <f t="shared" si="182"/>
        <v>6510211.2011170806</v>
      </c>
      <c r="CI103" s="64">
        <f t="shared" si="183"/>
        <v>0</v>
      </c>
      <c r="CJ103" s="64">
        <f t="shared" si="184"/>
        <v>1409951.054697955</v>
      </c>
      <c r="CK103" s="64">
        <f t="shared" si="185"/>
        <v>85378750.98383373</v>
      </c>
      <c r="CL103" s="64">
        <f t="shared" si="186"/>
        <v>40975009.685893156</v>
      </c>
      <c r="CM103" s="64">
        <f t="shared" si="187"/>
        <v>39700460.301847786</v>
      </c>
      <c r="CN103" s="64">
        <f t="shared" si="188"/>
        <v>3405891.1013785535</v>
      </c>
      <c r="CO103" s="64">
        <f t="shared" si="189"/>
        <v>0</v>
      </c>
      <c r="CP103" s="64">
        <f t="shared" si="190"/>
        <v>8486435.709557632</v>
      </c>
      <c r="CQ103" s="64">
        <f t="shared" si="191"/>
        <v>387731.08224066626</v>
      </c>
      <c r="CR103" s="64">
        <f t="shared" si="192"/>
        <v>695209.72761112964</v>
      </c>
      <c r="CS103" s="64">
        <f t="shared" si="193"/>
        <v>2294158.1569755739</v>
      </c>
      <c r="CT103" s="64">
        <f t="shared" si="159"/>
        <v>3544374.6434819321</v>
      </c>
      <c r="CU103" s="64">
        <f t="shared" si="160"/>
        <v>773280.72044562572</v>
      </c>
      <c r="CV103" s="64">
        <f t="shared" si="161"/>
        <v>1596648.3015588373</v>
      </c>
      <c r="CW103" s="64">
        <f t="shared" si="162"/>
        <v>199064.27168191847</v>
      </c>
      <c r="CX103" s="64">
        <f t="shared" si="163"/>
        <v>752647.96949934622</v>
      </c>
      <c r="CY103" s="119">
        <f>'DORC build-up'!S103</f>
        <v>196109824.91182089</v>
      </c>
      <c r="CZ103" s="55">
        <f t="shared" si="152"/>
        <v>0</v>
      </c>
      <c r="DB103" s="94">
        <f>'DORC build-up'!T103</f>
        <v>0</v>
      </c>
      <c r="DC103" s="64">
        <f t="shared" si="104"/>
        <v>0</v>
      </c>
      <c r="DD103" s="64">
        <f t="shared" si="105"/>
        <v>0</v>
      </c>
      <c r="DE103" s="64">
        <f t="shared" si="106"/>
        <v>0</v>
      </c>
      <c r="DF103" s="64">
        <f t="shared" si="107"/>
        <v>0</v>
      </c>
      <c r="DG103" s="64">
        <f t="shared" si="108"/>
        <v>0</v>
      </c>
      <c r="DH103" s="64">
        <f t="shared" si="109"/>
        <v>0</v>
      </c>
      <c r="DI103" s="64">
        <f t="shared" si="110"/>
        <v>0</v>
      </c>
      <c r="DJ103" s="64">
        <f t="shared" si="111"/>
        <v>0</v>
      </c>
      <c r="DK103" s="64">
        <f t="shared" si="112"/>
        <v>0</v>
      </c>
      <c r="DL103" s="64">
        <f t="shared" si="113"/>
        <v>0</v>
      </c>
      <c r="DM103" s="64">
        <f t="shared" si="114"/>
        <v>0</v>
      </c>
      <c r="DN103" s="64">
        <f t="shared" si="115"/>
        <v>0</v>
      </c>
      <c r="DO103" s="64">
        <f t="shared" si="116"/>
        <v>0</v>
      </c>
      <c r="DP103" s="64">
        <f t="shared" si="117"/>
        <v>0</v>
      </c>
      <c r="DQ103" s="64">
        <f t="shared" si="118"/>
        <v>0</v>
      </c>
      <c r="DR103" s="64">
        <f t="shared" si="119"/>
        <v>0</v>
      </c>
      <c r="DS103" s="64">
        <f t="shared" si="120"/>
        <v>0</v>
      </c>
      <c r="DT103" s="64">
        <f t="shared" si="121"/>
        <v>0</v>
      </c>
      <c r="DU103" s="64">
        <f t="shared" si="122"/>
        <v>0</v>
      </c>
      <c r="DV103" s="64">
        <f t="shared" si="123"/>
        <v>0</v>
      </c>
      <c r="DW103" s="64">
        <f t="shared" si="124"/>
        <v>0</v>
      </c>
      <c r="DX103" s="55">
        <f t="shared" si="153"/>
        <v>0</v>
      </c>
    </row>
    <row r="104" spans="1:128" ht="13.9" x14ac:dyDescent="0.4">
      <c r="A104" s="58">
        <f>'DORC build-up'!A104</f>
        <v>92</v>
      </c>
      <c r="B104" s="58" t="str">
        <f>'DORC build-up'!B104</f>
        <v>GSR</v>
      </c>
      <c r="C104" s="58">
        <f>'DORC build-up'!C104</f>
        <v>23</v>
      </c>
      <c r="D104" t="str">
        <f>IF('DORC build-up'!E104=0,"",'DORC build-up'!E104)</f>
        <v/>
      </c>
      <c r="E104" t="str">
        <f>IF('DORC build-up'!F104=0,"",'DORC build-up'!F104)</f>
        <v>Redmond to Albany</v>
      </c>
      <c r="F104" s="94">
        <f>'DORC build-up'!J104</f>
        <v>80830921.920024753</v>
      </c>
      <c r="G104" s="319">
        <f t="shared" si="103"/>
        <v>0.46299157977046818</v>
      </c>
      <c r="I104" s="70">
        <f>IF($F104=0,0,CRC!G104/$F104)</f>
        <v>0</v>
      </c>
      <c r="J104" s="70">
        <f>IF($F104=0,0,CRC!H104/$F104)</f>
        <v>0</v>
      </c>
      <c r="K104" s="70">
        <f>IF($F104=0,0,CRC!I104/$F104)</f>
        <v>0.18258252473091943</v>
      </c>
      <c r="L104" s="70">
        <f>IF($F104=0,0,CRC!J104/$F104)</f>
        <v>0</v>
      </c>
      <c r="M104" s="70">
        <f>IF($F104=0,0,CRC!K104/$F104)</f>
        <v>0</v>
      </c>
      <c r="N104" s="70">
        <f>IF($F104=0,0,CRC!L104/$F104)</f>
        <v>0</v>
      </c>
      <c r="O104" s="70">
        <f>IF($F104=0,0,CRC!M104/$F104)</f>
        <v>7.4501755416798276E-3</v>
      </c>
      <c r="P104" s="70">
        <f>IF($F104=0,0,CRC!N104/$F104)</f>
        <v>0.39669780880516253</v>
      </c>
      <c r="Q104" s="70">
        <f>IF($F104=0,0,CRC!O104/$F104)</f>
        <v>0.12058910715374672</v>
      </c>
      <c r="R104" s="70">
        <f>IF($F104=0,0,CRC!P104/$F104)</f>
        <v>0.1322295210389916</v>
      </c>
      <c r="S104" s="70">
        <f>IF($F104=0,0,CRC!Q104/$F104)</f>
        <v>4.6228440938693376E-2</v>
      </c>
      <c r="T104" s="70">
        <f>IF($F104=0,0,CRC!R104/$F104)</f>
        <v>0</v>
      </c>
      <c r="U104" s="70">
        <f>IF($F104=0,0,CRC!S104/$F104)</f>
        <v>6.1223725941124157E-2</v>
      </c>
      <c r="V104" s="70">
        <f>IF($F104=0,0,CRC!T104/$F104)</f>
        <v>7.272283900809859E-3</v>
      </c>
      <c r="W104" s="70">
        <f>IF($F104=0,0,CRC!U104/$F104)</f>
        <v>2.4257201086237464E-3</v>
      </c>
      <c r="X104" s="70">
        <f>IF($F104=0,0,CRC!V104/$F104)</f>
        <v>7.6141326317150475E-3</v>
      </c>
      <c r="Y104" s="70">
        <f>IF($F104=0,0,CRC!W104/$F104)</f>
        <v>1.1228603013103895E-2</v>
      </c>
      <c r="Z104" s="70">
        <f>IF($F104=0,0,CRC!X104/$F104)</f>
        <v>1.5410888739398391E-2</v>
      </c>
      <c r="AA104" s="70">
        <f>IF($F104=0,0,CRC!Y104/$F104)</f>
        <v>4.7931725492937807E-3</v>
      </c>
      <c r="AB104" s="70">
        <f>IF($F104=0,0,CRC!Z104/$F104)</f>
        <v>1.4491229381052213E-3</v>
      </c>
      <c r="AC104" s="70">
        <f>IF($F104=0,0,CRC!AA104/$F104)</f>
        <v>2.8047719686324045E-3</v>
      </c>
      <c r="AD104" s="55">
        <f t="shared" si="125"/>
        <v>0</v>
      </c>
      <c r="AF104" s="94">
        <f>'DORC build-up'!V104</f>
        <v>56663876.923210517</v>
      </c>
      <c r="AG104" s="64">
        <f t="shared" si="126"/>
        <v>0</v>
      </c>
      <c r="AH104" s="64">
        <f t="shared" si="127"/>
        <v>0</v>
      </c>
      <c r="AI104" s="64">
        <f t="shared" si="128"/>
        <v>10345833.709681859</v>
      </c>
      <c r="AJ104" s="64">
        <f t="shared" si="129"/>
        <v>0</v>
      </c>
      <c r="AK104" s="64">
        <f t="shared" si="130"/>
        <v>0</v>
      </c>
      <c r="AL104" s="64">
        <f t="shared" si="131"/>
        <v>0</v>
      </c>
      <c r="AM104" s="64">
        <f t="shared" si="132"/>
        <v>422155.82995005901</v>
      </c>
      <c r="AN104" s="64">
        <f t="shared" si="133"/>
        <v>22478435.813843027</v>
      </c>
      <c r="AO104" s="64">
        <f t="shared" si="134"/>
        <v>6833046.3260397492</v>
      </c>
      <c r="AP104" s="64">
        <f t="shared" si="135"/>
        <v>7492637.3057684954</v>
      </c>
      <c r="AQ104" s="64">
        <f t="shared" si="136"/>
        <v>2619482.6877020281</v>
      </c>
      <c r="AR104" s="64">
        <f t="shared" si="137"/>
        <v>0</v>
      </c>
      <c r="AS104" s="64">
        <f t="shared" si="138"/>
        <v>3469173.6715082303</v>
      </c>
      <c r="AT104" s="64">
        <f t="shared" si="139"/>
        <v>412075.79990613513</v>
      </c>
      <c r="AU104" s="64">
        <f t="shared" si="140"/>
        <v>137450.7056852128</v>
      </c>
      <c r="AV104" s="64">
        <f t="shared" si="141"/>
        <v>431446.27432050242</v>
      </c>
      <c r="AW104" s="64">
        <f t="shared" si="142"/>
        <v>636256.17915410991</v>
      </c>
      <c r="AX104" s="64">
        <f t="shared" si="143"/>
        <v>873240.70280656125</v>
      </c>
      <c r="AY104" s="64">
        <f t="shared" si="144"/>
        <v>271599.739404894</v>
      </c>
      <c r="AZ104" s="64">
        <f t="shared" si="145"/>
        <v>82112.923811395463</v>
      </c>
      <c r="BA104" s="64">
        <f t="shared" si="146"/>
        <v>158929.25362825743</v>
      </c>
      <c r="BB104" s="55">
        <f t="shared" si="147"/>
        <v>0</v>
      </c>
      <c r="BD104" s="94">
        <f>'DORC build-up'!P104</f>
        <v>105517669.34863117</v>
      </c>
      <c r="BE104" s="64">
        <f t="shared" si="148"/>
        <v>0</v>
      </c>
      <c r="BF104" s="64">
        <f t="shared" si="164"/>
        <v>0</v>
      </c>
      <c r="BG104" s="64">
        <f t="shared" si="165"/>
        <v>19265682.47339543</v>
      </c>
      <c r="BH104" s="64">
        <f t="shared" si="166"/>
        <v>0</v>
      </c>
      <c r="BI104" s="64">
        <f t="shared" si="167"/>
        <v>0</v>
      </c>
      <c r="BJ104" s="64">
        <f t="shared" si="168"/>
        <v>0</v>
      </c>
      <c r="BK104" s="64">
        <f t="shared" si="169"/>
        <v>786125.15939623117</v>
      </c>
      <c r="BL104" s="64">
        <f t="shared" si="170"/>
        <v>41858628.220829651</v>
      </c>
      <c r="BM104" s="64">
        <f t="shared" si="171"/>
        <v>12724281.535695702</v>
      </c>
      <c r="BN104" s="64">
        <f t="shared" si="172"/>
        <v>13952550.879120186</v>
      </c>
      <c r="BO104" s="64">
        <f t="shared" si="173"/>
        <v>4877917.3454717724</v>
      </c>
      <c r="BP104" s="64">
        <f t="shared" si="174"/>
        <v>0</v>
      </c>
      <c r="BQ104" s="64">
        <f t="shared" si="175"/>
        <v>6460184.8701467514</v>
      </c>
      <c r="BR104" s="64">
        <f t="shared" si="176"/>
        <v>767354.44805502845</v>
      </c>
      <c r="BS104" s="64">
        <f t="shared" si="177"/>
        <v>255956.33235408616</v>
      </c>
      <c r="BT104" s="64">
        <f t="shared" si="178"/>
        <v>803425.52940993127</v>
      </c>
      <c r="BU104" s="64">
        <f t="shared" si="154"/>
        <v>1184816.0199837405</v>
      </c>
      <c r="BV104" s="64">
        <f t="shared" si="155"/>
        <v>1626121.062372383</v>
      </c>
      <c r="BW104" s="64">
        <f t="shared" si="156"/>
        <v>505764.39618731668</v>
      </c>
      <c r="BX104" s="64">
        <f t="shared" si="157"/>
        <v>152908.07502850366</v>
      </c>
      <c r="BY104" s="64">
        <f t="shared" si="158"/>
        <v>295953.00118446338</v>
      </c>
      <c r="BZ104" s="55">
        <f t="shared" si="149"/>
        <v>0</v>
      </c>
      <c r="CC104" s="94">
        <f t="shared" si="150"/>
        <v>105517669.34863117</v>
      </c>
      <c r="CD104" s="64">
        <f t="shared" si="151"/>
        <v>0</v>
      </c>
      <c r="CE104" s="64">
        <f t="shared" si="179"/>
        <v>0</v>
      </c>
      <c r="CF104" s="64">
        <f t="shared" si="180"/>
        <v>0</v>
      </c>
      <c r="CG104" s="64">
        <f t="shared" si="181"/>
        <v>0</v>
      </c>
      <c r="CH104" s="64">
        <f t="shared" si="182"/>
        <v>0</v>
      </c>
      <c r="CI104" s="64">
        <f t="shared" si="183"/>
        <v>0</v>
      </c>
      <c r="CJ104" s="64">
        <f t="shared" si="184"/>
        <v>683706.2544102848</v>
      </c>
      <c r="CK104" s="64">
        <f t="shared" si="185"/>
        <v>19694070.589371338</v>
      </c>
      <c r="CL104" s="64">
        <f t="shared" si="186"/>
        <v>9451036.7601909358</v>
      </c>
      <c r="CM104" s="64">
        <f t="shared" si="187"/>
        <v>9685287.0159386881</v>
      </c>
      <c r="CN104" s="64">
        <f t="shared" si="188"/>
        <v>2124912.4291391014</v>
      </c>
      <c r="CO104" s="64">
        <f t="shared" si="189"/>
        <v>0</v>
      </c>
      <c r="CP104" s="64">
        <f t="shared" si="190"/>
        <v>4254838.3067409918</v>
      </c>
      <c r="CQ104" s="64">
        <f t="shared" si="191"/>
        <v>194396.46017394078</v>
      </c>
      <c r="CR104" s="64">
        <f t="shared" si="192"/>
        <v>168579.20162404815</v>
      </c>
      <c r="CS104" s="64">
        <f t="shared" si="193"/>
        <v>529156.02074238821</v>
      </c>
      <c r="CT104" s="64">
        <f t="shared" si="159"/>
        <v>817523.05378878431</v>
      </c>
      <c r="CU104" s="64">
        <f t="shared" si="160"/>
        <v>672949.75031447248</v>
      </c>
      <c r="CV104" s="64">
        <f t="shared" si="161"/>
        <v>368272.8059567528</v>
      </c>
      <c r="CW104" s="64">
        <f t="shared" si="162"/>
        <v>96781.955711023023</v>
      </c>
      <c r="CX104" s="64">
        <f t="shared" si="163"/>
        <v>112281.82131791492</v>
      </c>
      <c r="CY104" s="119">
        <f>'DORC build-up'!S104</f>
        <v>48853792.425420657</v>
      </c>
      <c r="CZ104" s="55">
        <f t="shared" si="152"/>
        <v>0</v>
      </c>
      <c r="DB104" s="94">
        <f>'DORC build-up'!T104</f>
        <v>0</v>
      </c>
      <c r="DC104" s="64">
        <f t="shared" si="104"/>
        <v>0</v>
      </c>
      <c r="DD104" s="64">
        <f t="shared" si="105"/>
        <v>0</v>
      </c>
      <c r="DE104" s="64">
        <f t="shared" si="106"/>
        <v>0</v>
      </c>
      <c r="DF104" s="64">
        <f t="shared" si="107"/>
        <v>0</v>
      </c>
      <c r="DG104" s="64">
        <f t="shared" si="108"/>
        <v>0</v>
      </c>
      <c r="DH104" s="64">
        <f t="shared" si="109"/>
        <v>0</v>
      </c>
      <c r="DI104" s="64">
        <f t="shared" si="110"/>
        <v>0</v>
      </c>
      <c r="DJ104" s="64">
        <f t="shared" si="111"/>
        <v>0</v>
      </c>
      <c r="DK104" s="64">
        <f t="shared" si="112"/>
        <v>0</v>
      </c>
      <c r="DL104" s="64">
        <f t="shared" si="113"/>
        <v>0</v>
      </c>
      <c r="DM104" s="64">
        <f t="shared" si="114"/>
        <v>0</v>
      </c>
      <c r="DN104" s="64">
        <f t="shared" si="115"/>
        <v>0</v>
      </c>
      <c r="DO104" s="64">
        <f t="shared" si="116"/>
        <v>0</v>
      </c>
      <c r="DP104" s="64">
        <f t="shared" si="117"/>
        <v>0</v>
      </c>
      <c r="DQ104" s="64">
        <f t="shared" si="118"/>
        <v>0</v>
      </c>
      <c r="DR104" s="64">
        <f t="shared" si="119"/>
        <v>0</v>
      </c>
      <c r="DS104" s="64">
        <f t="shared" si="120"/>
        <v>0</v>
      </c>
      <c r="DT104" s="64">
        <f t="shared" si="121"/>
        <v>0</v>
      </c>
      <c r="DU104" s="64">
        <f t="shared" si="122"/>
        <v>0</v>
      </c>
      <c r="DV104" s="64">
        <f t="shared" si="123"/>
        <v>0</v>
      </c>
      <c r="DW104" s="64">
        <f t="shared" si="124"/>
        <v>0</v>
      </c>
      <c r="DX104" s="55">
        <f t="shared" si="153"/>
        <v>0</v>
      </c>
    </row>
    <row r="105" spans="1:128" ht="13.9" x14ac:dyDescent="0.4">
      <c r="A105" s="58">
        <f>'DORC build-up'!A105</f>
        <v>93</v>
      </c>
      <c r="B105" s="58" t="str">
        <f>'DORC build-up'!B105</f>
        <v>Sidings &amp; Other</v>
      </c>
      <c r="C105" s="58">
        <f>'DORC build-up'!C105</f>
        <v>23</v>
      </c>
      <c r="D105" t="str">
        <f>IF('DORC build-up'!E105=0,"",'DORC build-up'!E105)</f>
        <v/>
      </c>
      <c r="E105" t="str">
        <f>IF('DORC build-up'!F105=0,"",'DORC build-up'!F105)</f>
        <v>Redmond to Mirrambeena</v>
      </c>
      <c r="F105" s="94">
        <f>'DORC build-up'!J105</f>
        <v>3255766.396946081</v>
      </c>
      <c r="G105" s="319">
        <f t="shared" si="103"/>
        <v>0.53593318594871964</v>
      </c>
      <c r="I105" s="70">
        <f>IF($F105=0,0,CRC!G105/$F105)</f>
        <v>0</v>
      </c>
      <c r="J105" s="70">
        <f>IF($F105=0,0,CRC!H105/$F105)</f>
        <v>0</v>
      </c>
      <c r="K105" s="70">
        <f>IF($F105=0,0,CRC!I105/$F105)</f>
        <v>4.8910964450450178E-2</v>
      </c>
      <c r="L105" s="70">
        <f>IF($F105=0,0,CRC!J105/$F105)</f>
        <v>0</v>
      </c>
      <c r="M105" s="70">
        <f>IF($F105=0,0,CRC!K105/$F105)</f>
        <v>0</v>
      </c>
      <c r="N105" s="70">
        <f>IF($F105=0,0,CRC!L105/$F105)</f>
        <v>0</v>
      </c>
      <c r="O105" s="70">
        <f>IF($F105=0,0,CRC!M105/$F105)</f>
        <v>1.3431774979529363E-3</v>
      </c>
      <c r="P105" s="70">
        <f>IF($F105=0,0,CRC!N105/$F105)</f>
        <v>0.54588129967020282</v>
      </c>
      <c r="Q105" s="70">
        <f>IF($F105=0,0,CRC!O105/$F105)</f>
        <v>0.16594791509974163</v>
      </c>
      <c r="R105" s="70">
        <f>IF($F105=0,0,CRC!P105/$F105)</f>
        <v>0.17232920293399412</v>
      </c>
      <c r="S105" s="70">
        <f>IF($F105=0,0,CRC!Q105/$F105)</f>
        <v>0</v>
      </c>
      <c r="T105" s="70">
        <f>IF($F105=0,0,CRC!R105/$F105)</f>
        <v>0</v>
      </c>
      <c r="U105" s="70">
        <f>IF($F105=0,0,CRC!S105/$F105)</f>
        <v>0</v>
      </c>
      <c r="V105" s="70">
        <f>IF($F105=0,0,CRC!T105/$F105)</f>
        <v>0</v>
      </c>
      <c r="W105" s="70">
        <f>IF($F105=0,0,CRC!U105/$F105)</f>
        <v>0</v>
      </c>
      <c r="X105" s="70">
        <f>IF($F105=0,0,CRC!V105/$F105)</f>
        <v>1.047813907366477E-2</v>
      </c>
      <c r="Y105" s="70">
        <f>IF($F105=0,0,CRC!W105/$F105)</f>
        <v>1.5452168968558232E-2</v>
      </c>
      <c r="Z105" s="70">
        <f>IF($F105=0,0,CRC!X105/$F105)</f>
        <v>0</v>
      </c>
      <c r="AA105" s="70">
        <f>IF($F105=0,0,CRC!Y105/$F105)</f>
        <v>6.5960932130834067E-3</v>
      </c>
      <c r="AB105" s="70">
        <f>IF($F105=0,0,CRC!Z105/$F105)</f>
        <v>5.5778882867746349E-4</v>
      </c>
      <c r="AC105" s="70">
        <f>IF($F105=0,0,CRC!AA105/$F105)</f>
        <v>3.2503250263674413E-2</v>
      </c>
      <c r="AD105" s="55">
        <f t="shared" si="125"/>
        <v>0</v>
      </c>
      <c r="AF105" s="94">
        <f>'DORC build-up'!V105</f>
        <v>1953779.0232437705</v>
      </c>
      <c r="AG105" s="64">
        <f t="shared" si="126"/>
        <v>0</v>
      </c>
      <c r="AH105" s="64">
        <f t="shared" si="127"/>
        <v>0</v>
      </c>
      <c r="AI105" s="64">
        <f t="shared" si="128"/>
        <v>95561.216349911323</v>
      </c>
      <c r="AJ105" s="64">
        <f t="shared" si="129"/>
        <v>0</v>
      </c>
      <c r="AK105" s="64">
        <f t="shared" si="130"/>
        <v>0</v>
      </c>
      <c r="AL105" s="64">
        <f t="shared" si="131"/>
        <v>0</v>
      </c>
      <c r="AM105" s="64">
        <f t="shared" si="132"/>
        <v>2624.2720199934993</v>
      </c>
      <c r="AN105" s="64">
        <f t="shared" si="133"/>
        <v>1066531.4324766889</v>
      </c>
      <c r="AO105" s="64">
        <f t="shared" si="134"/>
        <v>324225.55547291337</v>
      </c>
      <c r="AP105" s="64">
        <f t="shared" si="135"/>
        <v>336693.18178475654</v>
      </c>
      <c r="AQ105" s="64">
        <f t="shared" si="136"/>
        <v>0</v>
      </c>
      <c r="AR105" s="64">
        <f t="shared" si="137"/>
        <v>0</v>
      </c>
      <c r="AS105" s="64">
        <f t="shared" si="138"/>
        <v>0</v>
      </c>
      <c r="AT105" s="64">
        <f t="shared" si="139"/>
        <v>0</v>
      </c>
      <c r="AU105" s="64">
        <f t="shared" si="140"/>
        <v>0</v>
      </c>
      <c r="AV105" s="64">
        <f t="shared" si="141"/>
        <v>20471.968324757141</v>
      </c>
      <c r="AW105" s="64">
        <f t="shared" si="142"/>
        <v>30190.123594387402</v>
      </c>
      <c r="AX105" s="64">
        <f t="shared" si="143"/>
        <v>0</v>
      </c>
      <c r="AY105" s="64">
        <f t="shared" si="144"/>
        <v>12887.308555082962</v>
      </c>
      <c r="AZ105" s="64">
        <f t="shared" si="145"/>
        <v>1089.7961128697414</v>
      </c>
      <c r="BA105" s="64">
        <f t="shared" si="146"/>
        <v>63504.168552409617</v>
      </c>
      <c r="BB105" s="55">
        <f t="shared" si="147"/>
        <v>0</v>
      </c>
      <c r="BD105" s="94">
        <f>'DORC build-up'!P105</f>
        <v>4210124.4133088859</v>
      </c>
      <c r="BE105" s="64">
        <f t="shared" si="148"/>
        <v>0</v>
      </c>
      <c r="BF105" s="64">
        <f t="shared" si="164"/>
        <v>0</v>
      </c>
      <c r="BG105" s="64">
        <f t="shared" si="165"/>
        <v>205921.24551132333</v>
      </c>
      <c r="BH105" s="64">
        <f t="shared" si="166"/>
        <v>0</v>
      </c>
      <c r="BI105" s="64">
        <f t="shared" si="167"/>
        <v>0</v>
      </c>
      <c r="BJ105" s="64">
        <f t="shared" si="168"/>
        <v>0</v>
      </c>
      <c r="BK105" s="64">
        <f t="shared" si="169"/>
        <v>5654.9443755388038</v>
      </c>
      <c r="BL105" s="64">
        <f t="shared" si="170"/>
        <v>2298228.1865103049</v>
      </c>
      <c r="BM105" s="64">
        <f t="shared" si="171"/>
        <v>698661.36869913258</v>
      </c>
      <c r="BN105" s="64">
        <f t="shared" si="172"/>
        <v>725527.38439846993</v>
      </c>
      <c r="BO105" s="64">
        <f t="shared" si="173"/>
        <v>0</v>
      </c>
      <c r="BP105" s="64">
        <f t="shared" si="174"/>
        <v>0</v>
      </c>
      <c r="BQ105" s="64">
        <f t="shared" si="175"/>
        <v>0</v>
      </c>
      <c r="BR105" s="64">
        <f t="shared" si="176"/>
        <v>0</v>
      </c>
      <c r="BS105" s="64">
        <f t="shared" si="177"/>
        <v>0</v>
      </c>
      <c r="BT105" s="64">
        <f t="shared" si="178"/>
        <v>44114.269120081801</v>
      </c>
      <c r="BU105" s="64">
        <f t="shared" si="154"/>
        <v>65055.553813101003</v>
      </c>
      <c r="BV105" s="64">
        <f t="shared" si="155"/>
        <v>0</v>
      </c>
      <c r="BW105" s="64">
        <f t="shared" si="156"/>
        <v>27770.373068863501</v>
      </c>
      <c r="BX105" s="64">
        <f t="shared" si="157"/>
        <v>2348.3603650859568</v>
      </c>
      <c r="BY105" s="64">
        <f t="shared" si="158"/>
        <v>136842.72744698412</v>
      </c>
      <c r="BZ105" s="55">
        <f t="shared" si="149"/>
        <v>0</v>
      </c>
      <c r="CC105" s="94">
        <f t="shared" si="150"/>
        <v>4210124.4133088859</v>
      </c>
      <c r="CD105" s="64">
        <f t="shared" si="151"/>
        <v>0</v>
      </c>
      <c r="CE105" s="64">
        <f t="shared" si="179"/>
        <v>0</v>
      </c>
      <c r="CF105" s="64">
        <f t="shared" si="180"/>
        <v>0</v>
      </c>
      <c r="CG105" s="64">
        <f t="shared" si="181"/>
        <v>0</v>
      </c>
      <c r="CH105" s="64">
        <f t="shared" si="182"/>
        <v>0</v>
      </c>
      <c r="CI105" s="64">
        <f t="shared" si="183"/>
        <v>0</v>
      </c>
      <c r="CJ105" s="64">
        <f t="shared" si="184"/>
        <v>4918.200100436422</v>
      </c>
      <c r="CK105" s="64">
        <f t="shared" si="185"/>
        <v>1081293.6319086982</v>
      </c>
      <c r="CL105" s="64">
        <f t="shared" si="186"/>
        <v>518934.94025395997</v>
      </c>
      <c r="CM105" s="64">
        <f t="shared" si="187"/>
        <v>503631.27263977122</v>
      </c>
      <c r="CN105" s="64">
        <f t="shared" si="188"/>
        <v>0</v>
      </c>
      <c r="CO105" s="64">
        <f t="shared" si="189"/>
        <v>0</v>
      </c>
      <c r="CP105" s="64">
        <f t="shared" si="190"/>
        <v>0</v>
      </c>
      <c r="CQ105" s="64">
        <f t="shared" si="191"/>
        <v>0</v>
      </c>
      <c r="CR105" s="64">
        <f t="shared" si="192"/>
        <v>0</v>
      </c>
      <c r="CS105" s="64">
        <f t="shared" si="193"/>
        <v>29054.753989066794</v>
      </c>
      <c r="CT105" s="64">
        <f t="shared" si="159"/>
        <v>44888.332131039875</v>
      </c>
      <c r="CU105" s="64">
        <f t="shared" si="160"/>
        <v>0</v>
      </c>
      <c r="CV105" s="64">
        <f t="shared" si="161"/>
        <v>20221.02245557923</v>
      </c>
      <c r="CW105" s="64">
        <f t="shared" si="162"/>
        <v>1486.3761041063642</v>
      </c>
      <c r="CX105" s="64">
        <f t="shared" si="163"/>
        <v>51916.860482457632</v>
      </c>
      <c r="CY105" s="119">
        <f>'DORC build-up'!S105</f>
        <v>2256345.3900651154</v>
      </c>
      <c r="CZ105" s="55">
        <f t="shared" si="152"/>
        <v>0</v>
      </c>
      <c r="DB105" s="94">
        <f>'DORC build-up'!T105</f>
        <v>0</v>
      </c>
      <c r="DC105" s="64">
        <f t="shared" si="104"/>
        <v>0</v>
      </c>
      <c r="DD105" s="64">
        <f t="shared" si="105"/>
        <v>0</v>
      </c>
      <c r="DE105" s="64">
        <f t="shared" si="106"/>
        <v>0</v>
      </c>
      <c r="DF105" s="64">
        <f t="shared" si="107"/>
        <v>0</v>
      </c>
      <c r="DG105" s="64">
        <f t="shared" si="108"/>
        <v>0</v>
      </c>
      <c r="DH105" s="64">
        <f t="shared" si="109"/>
        <v>0</v>
      </c>
      <c r="DI105" s="64">
        <f t="shared" si="110"/>
        <v>0</v>
      </c>
      <c r="DJ105" s="64">
        <f t="shared" si="111"/>
        <v>0</v>
      </c>
      <c r="DK105" s="64">
        <f t="shared" si="112"/>
        <v>0</v>
      </c>
      <c r="DL105" s="64">
        <f t="shared" si="113"/>
        <v>0</v>
      </c>
      <c r="DM105" s="64">
        <f t="shared" si="114"/>
        <v>0</v>
      </c>
      <c r="DN105" s="64">
        <f t="shared" si="115"/>
        <v>0</v>
      </c>
      <c r="DO105" s="64">
        <f t="shared" si="116"/>
        <v>0</v>
      </c>
      <c r="DP105" s="64">
        <f t="shared" si="117"/>
        <v>0</v>
      </c>
      <c r="DQ105" s="64">
        <f t="shared" si="118"/>
        <v>0</v>
      </c>
      <c r="DR105" s="64">
        <f t="shared" si="119"/>
        <v>0</v>
      </c>
      <c r="DS105" s="64">
        <f t="shared" si="120"/>
        <v>0</v>
      </c>
      <c r="DT105" s="64">
        <f t="shared" si="121"/>
        <v>0</v>
      </c>
      <c r="DU105" s="64">
        <f t="shared" si="122"/>
        <v>0</v>
      </c>
      <c r="DV105" s="64">
        <f t="shared" si="123"/>
        <v>0</v>
      </c>
      <c r="DW105" s="64">
        <f t="shared" si="124"/>
        <v>0</v>
      </c>
      <c r="DX105" s="55">
        <f t="shared" si="153"/>
        <v>0</v>
      </c>
    </row>
    <row r="106" spans="1:128" ht="13.9" x14ac:dyDescent="0.4">
      <c r="A106" s="58">
        <f>'DORC build-up'!A106</f>
        <v>94</v>
      </c>
      <c r="B106" s="58" t="str">
        <f>'DORC build-up'!B106</f>
        <v>Non-operational</v>
      </c>
      <c r="C106" s="58">
        <f>'DORC build-up'!C106</f>
        <v>24</v>
      </c>
      <c r="D106" t="str">
        <f>IF('DORC build-up'!E106=0,"",'DORC build-up'!E106)</f>
        <v>NG track between York and Quairading</v>
      </c>
      <c r="E106" t="str">
        <f>IF('DORC build-up'!F106=0,"",'DORC build-up'!F106)</f>
        <v>York to Quairading</v>
      </c>
      <c r="F106" s="94">
        <f>'DORC build-up'!J106</f>
        <v>172851534.63721183</v>
      </c>
      <c r="G106" s="319">
        <f t="shared" si="103"/>
        <v>0.54921340567700982</v>
      </c>
      <c r="I106" s="70">
        <f>IF($F106=0,0,CRC!G106/$F106)</f>
        <v>0</v>
      </c>
      <c r="J106" s="70">
        <f>IF($F106=0,0,CRC!H106/$F106)</f>
        <v>0</v>
      </c>
      <c r="K106" s="70">
        <f>IF($F106=0,0,CRC!I106/$F106)</f>
        <v>4.505378264847331E-2</v>
      </c>
      <c r="L106" s="70">
        <f>IF($F106=0,0,CRC!J106/$F106)</f>
        <v>0</v>
      </c>
      <c r="M106" s="70">
        <f>IF($F106=0,0,CRC!K106/$F106)</f>
        <v>0.1071887342171234</v>
      </c>
      <c r="N106" s="70">
        <f>IF($F106=0,0,CRC!L106/$F106)</f>
        <v>0</v>
      </c>
      <c r="O106" s="70">
        <f>IF($F106=0,0,CRC!M106/$F106)</f>
        <v>1.0271631674500055E-3</v>
      </c>
      <c r="P106" s="70">
        <f>IF($F106=0,0,CRC!N106/$F106)</f>
        <v>0.50283239563028259</v>
      </c>
      <c r="Q106" s="70">
        <f>IF($F106=0,0,CRC!O106/$F106)</f>
        <v>0.15286104827160593</v>
      </c>
      <c r="R106" s="70">
        <f>IF($F106=0,0,CRC!P106/$F106)</f>
        <v>0.15906668315938016</v>
      </c>
      <c r="S106" s="70">
        <f>IF($F106=0,0,CRC!Q106/$F106)</f>
        <v>1.6213426342334993E-2</v>
      </c>
      <c r="T106" s="70">
        <f>IF($F106=0,0,CRC!R106/$F106)</f>
        <v>0</v>
      </c>
      <c r="U106" s="70">
        <f>IF($F106=0,0,CRC!S106/$F106)</f>
        <v>1.4433195546896314E-3</v>
      </c>
      <c r="V106" s="70">
        <f>IF($F106=0,0,CRC!T106/$F106)</f>
        <v>1.7144055511072895E-4</v>
      </c>
      <c r="W106" s="70">
        <f>IF($F106=0,0,CRC!U106/$F106)</f>
        <v>3.0928276171920677E-3</v>
      </c>
      <c r="X106" s="70">
        <f>IF($F106=0,0,CRC!V106/$F106)</f>
        <v>9.6518194987468345E-3</v>
      </c>
      <c r="Y106" s="70">
        <f>IF($F106=0,0,CRC!W106/$F106)</f>
        <v>0</v>
      </c>
      <c r="Z106" s="70">
        <f>IF($F106=0,0,CRC!X106/$F106)</f>
        <v>1.3973593376105712E-3</v>
      </c>
      <c r="AA106" s="70">
        <f>IF($F106=0,0,CRC!Y106/$F106)</f>
        <v>0</v>
      </c>
      <c r="AB106" s="70">
        <f>IF($F106=0,0,CRC!Z106/$F106)</f>
        <v>0</v>
      </c>
      <c r="AC106" s="70">
        <f>IF($F106=0,0,CRC!AA106/$F106)</f>
        <v>0</v>
      </c>
      <c r="AD106" s="55">
        <f t="shared" si="125"/>
        <v>0</v>
      </c>
      <c r="AF106" s="94">
        <f>'DORC build-up'!V106</f>
        <v>0</v>
      </c>
      <c r="AG106" s="64">
        <f t="shared" si="126"/>
        <v>0</v>
      </c>
      <c r="AH106" s="64">
        <f t="shared" si="127"/>
        <v>0</v>
      </c>
      <c r="AI106" s="64">
        <f t="shared" si="128"/>
        <v>0</v>
      </c>
      <c r="AJ106" s="64">
        <f t="shared" si="129"/>
        <v>0</v>
      </c>
      <c r="AK106" s="64">
        <f t="shared" si="130"/>
        <v>0</v>
      </c>
      <c r="AL106" s="64">
        <f t="shared" si="131"/>
        <v>0</v>
      </c>
      <c r="AM106" s="64">
        <f t="shared" si="132"/>
        <v>0</v>
      </c>
      <c r="AN106" s="64">
        <f t="shared" si="133"/>
        <v>0</v>
      </c>
      <c r="AO106" s="64">
        <f t="shared" si="134"/>
        <v>0</v>
      </c>
      <c r="AP106" s="64">
        <f t="shared" si="135"/>
        <v>0</v>
      </c>
      <c r="AQ106" s="64">
        <f t="shared" si="136"/>
        <v>0</v>
      </c>
      <c r="AR106" s="64">
        <f t="shared" si="137"/>
        <v>0</v>
      </c>
      <c r="AS106" s="64">
        <f t="shared" si="138"/>
        <v>0</v>
      </c>
      <c r="AT106" s="64">
        <f t="shared" si="139"/>
        <v>0</v>
      </c>
      <c r="AU106" s="64">
        <f t="shared" si="140"/>
        <v>0</v>
      </c>
      <c r="AV106" s="64">
        <f t="shared" si="141"/>
        <v>0</v>
      </c>
      <c r="AW106" s="64">
        <f t="shared" si="142"/>
        <v>0</v>
      </c>
      <c r="AX106" s="64">
        <f t="shared" si="143"/>
        <v>0</v>
      </c>
      <c r="AY106" s="64">
        <f t="shared" si="144"/>
        <v>0</v>
      </c>
      <c r="AZ106" s="64">
        <f t="shared" si="145"/>
        <v>0</v>
      </c>
      <c r="BA106" s="64">
        <f t="shared" si="146"/>
        <v>0</v>
      </c>
      <c r="BB106" s="55">
        <f t="shared" si="147"/>
        <v>0</v>
      </c>
      <c r="BD106" s="94">
        <f>'DORC build-up'!P106</f>
        <v>0</v>
      </c>
      <c r="BE106" s="64">
        <f t="shared" si="148"/>
        <v>0</v>
      </c>
      <c r="BF106" s="64">
        <f t="shared" si="164"/>
        <v>0</v>
      </c>
      <c r="BG106" s="64">
        <f t="shared" si="165"/>
        <v>0</v>
      </c>
      <c r="BH106" s="64">
        <f t="shared" si="166"/>
        <v>0</v>
      </c>
      <c r="BI106" s="64">
        <f t="shared" si="167"/>
        <v>0</v>
      </c>
      <c r="BJ106" s="64">
        <f t="shared" si="168"/>
        <v>0</v>
      </c>
      <c r="BK106" s="64">
        <f t="shared" si="169"/>
        <v>0</v>
      </c>
      <c r="BL106" s="64">
        <f t="shared" si="170"/>
        <v>0</v>
      </c>
      <c r="BM106" s="64">
        <f t="shared" si="171"/>
        <v>0</v>
      </c>
      <c r="BN106" s="64">
        <f t="shared" si="172"/>
        <v>0</v>
      </c>
      <c r="BO106" s="64">
        <f t="shared" si="173"/>
        <v>0</v>
      </c>
      <c r="BP106" s="64">
        <f t="shared" si="174"/>
        <v>0</v>
      </c>
      <c r="BQ106" s="64">
        <f t="shared" si="175"/>
        <v>0</v>
      </c>
      <c r="BR106" s="64">
        <f t="shared" si="176"/>
        <v>0</v>
      </c>
      <c r="BS106" s="64">
        <f t="shared" si="177"/>
        <v>0</v>
      </c>
      <c r="BT106" s="64">
        <f t="shared" si="178"/>
        <v>0</v>
      </c>
      <c r="BU106" s="64">
        <f t="shared" si="154"/>
        <v>0</v>
      </c>
      <c r="BV106" s="64">
        <f t="shared" si="155"/>
        <v>0</v>
      </c>
      <c r="BW106" s="64">
        <f t="shared" si="156"/>
        <v>0</v>
      </c>
      <c r="BX106" s="64">
        <f t="shared" si="157"/>
        <v>0</v>
      </c>
      <c r="BY106" s="64">
        <f t="shared" si="158"/>
        <v>0</v>
      </c>
      <c r="BZ106" s="55">
        <f t="shared" si="149"/>
        <v>0</v>
      </c>
      <c r="CC106" s="94">
        <f t="shared" si="150"/>
        <v>0</v>
      </c>
      <c r="CD106" s="64">
        <f t="shared" si="151"/>
        <v>0</v>
      </c>
      <c r="CE106" s="64">
        <f t="shared" si="179"/>
        <v>0</v>
      </c>
      <c r="CF106" s="64">
        <f t="shared" si="180"/>
        <v>0</v>
      </c>
      <c r="CG106" s="64">
        <f t="shared" si="181"/>
        <v>0</v>
      </c>
      <c r="CH106" s="64">
        <f t="shared" si="182"/>
        <v>0</v>
      </c>
      <c r="CI106" s="64">
        <f t="shared" si="183"/>
        <v>0</v>
      </c>
      <c r="CJ106" s="64">
        <f t="shared" si="184"/>
        <v>0</v>
      </c>
      <c r="CK106" s="64">
        <f t="shared" si="185"/>
        <v>0</v>
      </c>
      <c r="CL106" s="64">
        <f t="shared" si="186"/>
        <v>0</v>
      </c>
      <c r="CM106" s="64">
        <f t="shared" si="187"/>
        <v>0</v>
      </c>
      <c r="CN106" s="64">
        <f t="shared" si="188"/>
        <v>0</v>
      </c>
      <c r="CO106" s="64">
        <f t="shared" si="189"/>
        <v>0</v>
      </c>
      <c r="CP106" s="64">
        <f t="shared" si="190"/>
        <v>0</v>
      </c>
      <c r="CQ106" s="64">
        <f t="shared" si="191"/>
        <v>0</v>
      </c>
      <c r="CR106" s="64">
        <f t="shared" si="192"/>
        <v>0</v>
      </c>
      <c r="CS106" s="64">
        <f t="shared" si="193"/>
        <v>0</v>
      </c>
      <c r="CT106" s="64">
        <f t="shared" si="159"/>
        <v>0</v>
      </c>
      <c r="CU106" s="64">
        <f t="shared" si="160"/>
        <v>0</v>
      </c>
      <c r="CV106" s="64">
        <f t="shared" si="161"/>
        <v>0</v>
      </c>
      <c r="CW106" s="64">
        <f t="shared" si="162"/>
        <v>0</v>
      </c>
      <c r="CX106" s="64">
        <f t="shared" si="163"/>
        <v>0</v>
      </c>
      <c r="CY106" s="119">
        <f>'DORC build-up'!S106</f>
        <v>0</v>
      </c>
      <c r="CZ106" s="55">
        <f t="shared" si="152"/>
        <v>0</v>
      </c>
      <c r="DB106" s="94">
        <f>'DORC build-up'!T106</f>
        <v>0</v>
      </c>
      <c r="DC106" s="64">
        <f t="shared" si="104"/>
        <v>0</v>
      </c>
      <c r="DD106" s="64">
        <f t="shared" si="105"/>
        <v>0</v>
      </c>
      <c r="DE106" s="64">
        <f t="shared" si="106"/>
        <v>0</v>
      </c>
      <c r="DF106" s="64">
        <f t="shared" si="107"/>
        <v>0</v>
      </c>
      <c r="DG106" s="64">
        <f t="shared" si="108"/>
        <v>0</v>
      </c>
      <c r="DH106" s="64">
        <f t="shared" si="109"/>
        <v>0</v>
      </c>
      <c r="DI106" s="64">
        <f t="shared" si="110"/>
        <v>0</v>
      </c>
      <c r="DJ106" s="64">
        <f t="shared" si="111"/>
        <v>0</v>
      </c>
      <c r="DK106" s="64">
        <f t="shared" si="112"/>
        <v>0</v>
      </c>
      <c r="DL106" s="64">
        <f t="shared" si="113"/>
        <v>0</v>
      </c>
      <c r="DM106" s="64">
        <f t="shared" si="114"/>
        <v>0</v>
      </c>
      <c r="DN106" s="64">
        <f t="shared" si="115"/>
        <v>0</v>
      </c>
      <c r="DO106" s="64">
        <f t="shared" si="116"/>
        <v>0</v>
      </c>
      <c r="DP106" s="64">
        <f t="shared" si="117"/>
        <v>0</v>
      </c>
      <c r="DQ106" s="64">
        <f t="shared" si="118"/>
        <v>0</v>
      </c>
      <c r="DR106" s="64">
        <f t="shared" si="119"/>
        <v>0</v>
      </c>
      <c r="DS106" s="64">
        <f t="shared" si="120"/>
        <v>0</v>
      </c>
      <c r="DT106" s="64">
        <f t="shared" si="121"/>
        <v>0</v>
      </c>
      <c r="DU106" s="64">
        <f t="shared" si="122"/>
        <v>0</v>
      </c>
      <c r="DV106" s="64">
        <f t="shared" si="123"/>
        <v>0</v>
      </c>
      <c r="DW106" s="64">
        <f t="shared" si="124"/>
        <v>0</v>
      </c>
      <c r="DX106" s="55">
        <f t="shared" si="153"/>
        <v>0</v>
      </c>
    </row>
    <row r="107" spans="1:128" ht="13.9" x14ac:dyDescent="0.4">
      <c r="A107" s="58">
        <f>'DORC build-up'!A107</f>
        <v>95</v>
      </c>
      <c r="B107" s="58" t="str">
        <f>'DORC build-up'!B107</f>
        <v>Non-operational</v>
      </c>
      <c r="C107" s="58">
        <f>'DORC build-up'!C107</f>
        <v>25</v>
      </c>
      <c r="D107" t="str">
        <f>IF('DORC build-up'!E107=0,"",'DORC build-up'!E107)</f>
        <v>NG track between Narrogin and West Merredin</v>
      </c>
      <c r="E107" t="str">
        <f>IF('DORC build-up'!F107=0,"",'DORC build-up'!F107)</f>
        <v>Narrogin to West Merredin</v>
      </c>
      <c r="F107" s="94">
        <f>'DORC build-up'!J107</f>
        <v>500325346.16089076</v>
      </c>
      <c r="G107" s="319">
        <f t="shared" si="103"/>
        <v>0.54047265173102543</v>
      </c>
      <c r="I107" s="70">
        <f>IF($F107=0,0,CRC!G107/$F107)</f>
        <v>0</v>
      </c>
      <c r="J107" s="70">
        <f>IF($F107=0,0,CRC!H107/$F107)</f>
        <v>0</v>
      </c>
      <c r="K107" s="70">
        <f>IF($F107=0,0,CRC!I107/$F107)</f>
        <v>4.6668123157589406E-2</v>
      </c>
      <c r="L107" s="70">
        <f>IF($F107=0,0,CRC!J107/$F107)</f>
        <v>0</v>
      </c>
      <c r="M107" s="70">
        <f>IF($F107=0,0,CRC!K107/$F107)</f>
        <v>5.443731714352882E-2</v>
      </c>
      <c r="N107" s="70">
        <f>IF($F107=0,0,CRC!L107/$F107)</f>
        <v>0</v>
      </c>
      <c r="O107" s="70">
        <f>IF($F107=0,0,CRC!M107/$F107)</f>
        <v>8.2335104729879807E-4</v>
      </c>
      <c r="P107" s="70">
        <f>IF($F107=0,0,CRC!N107/$F107)</f>
        <v>0.52084958881238164</v>
      </c>
      <c r="Q107" s="70">
        <f>IF($F107=0,0,CRC!O107/$F107)</f>
        <v>0.15833827499896405</v>
      </c>
      <c r="R107" s="70">
        <f>IF($F107=0,0,CRC!P107/$F107)</f>
        <v>0.16480231232888076</v>
      </c>
      <c r="S107" s="70">
        <f>IF($F107=0,0,CRC!Q107/$F107)</f>
        <v>3.8276140884019344E-2</v>
      </c>
      <c r="T107" s="70">
        <f>IF($F107=0,0,CRC!R107/$F107)</f>
        <v>0</v>
      </c>
      <c r="U107" s="70">
        <f>IF($F107=0,0,CRC!S107/$F107)</f>
        <v>1.7808412202916441E-3</v>
      </c>
      <c r="V107" s="70">
        <f>IF($F107=0,0,CRC!T107/$F107)</f>
        <v>2.1153209376181445E-4</v>
      </c>
      <c r="W107" s="70">
        <f>IF($F107=0,0,CRC!U107/$F107)</f>
        <v>2.8493459524666308E-3</v>
      </c>
      <c r="X107" s="70">
        <f>IF($F107=0,0,CRC!V107/$F107)</f>
        <v>9.9976577899525861E-3</v>
      </c>
      <c r="Y107" s="70">
        <f>IF($F107=0,0,CRC!W107/$F107)</f>
        <v>0</v>
      </c>
      <c r="Z107" s="70">
        <f>IF($F107=0,0,CRC!X107/$F107)</f>
        <v>9.6551457086467031E-4</v>
      </c>
      <c r="AA107" s="70">
        <f>IF($F107=0,0,CRC!Y107/$F107)</f>
        <v>0</v>
      </c>
      <c r="AB107" s="70">
        <f>IF($F107=0,0,CRC!Z107/$F107)</f>
        <v>0</v>
      </c>
      <c r="AC107" s="70">
        <f>IF($F107=0,0,CRC!AA107/$F107)</f>
        <v>0</v>
      </c>
      <c r="AD107" s="55">
        <f t="shared" si="125"/>
        <v>0</v>
      </c>
      <c r="AF107" s="94">
        <f>'DORC build-up'!V107</f>
        <v>0</v>
      </c>
      <c r="AG107" s="64">
        <f t="shared" si="126"/>
        <v>0</v>
      </c>
      <c r="AH107" s="64">
        <f t="shared" si="127"/>
        <v>0</v>
      </c>
      <c r="AI107" s="64">
        <f t="shared" si="128"/>
        <v>0</v>
      </c>
      <c r="AJ107" s="64">
        <f t="shared" si="129"/>
        <v>0</v>
      </c>
      <c r="AK107" s="64">
        <f t="shared" si="130"/>
        <v>0</v>
      </c>
      <c r="AL107" s="64">
        <f t="shared" si="131"/>
        <v>0</v>
      </c>
      <c r="AM107" s="64">
        <f t="shared" si="132"/>
        <v>0</v>
      </c>
      <c r="AN107" s="64">
        <f t="shared" si="133"/>
        <v>0</v>
      </c>
      <c r="AO107" s="64">
        <f t="shared" si="134"/>
        <v>0</v>
      </c>
      <c r="AP107" s="64">
        <f t="shared" si="135"/>
        <v>0</v>
      </c>
      <c r="AQ107" s="64">
        <f t="shared" si="136"/>
        <v>0</v>
      </c>
      <c r="AR107" s="64">
        <f t="shared" si="137"/>
        <v>0</v>
      </c>
      <c r="AS107" s="64">
        <f t="shared" si="138"/>
        <v>0</v>
      </c>
      <c r="AT107" s="64">
        <f t="shared" si="139"/>
        <v>0</v>
      </c>
      <c r="AU107" s="64">
        <f t="shared" si="140"/>
        <v>0</v>
      </c>
      <c r="AV107" s="64">
        <f t="shared" si="141"/>
        <v>0</v>
      </c>
      <c r="AW107" s="64">
        <f t="shared" si="142"/>
        <v>0</v>
      </c>
      <c r="AX107" s="64">
        <f t="shared" si="143"/>
        <v>0</v>
      </c>
      <c r="AY107" s="64">
        <f t="shared" si="144"/>
        <v>0</v>
      </c>
      <c r="AZ107" s="64">
        <f t="shared" si="145"/>
        <v>0</v>
      </c>
      <c r="BA107" s="64">
        <f t="shared" si="146"/>
        <v>0</v>
      </c>
      <c r="BB107" s="55">
        <f t="shared" si="147"/>
        <v>0</v>
      </c>
      <c r="BD107" s="94">
        <f>'DORC build-up'!P107</f>
        <v>0</v>
      </c>
      <c r="BE107" s="64">
        <f t="shared" si="148"/>
        <v>0</v>
      </c>
      <c r="BF107" s="64">
        <f t="shared" si="164"/>
        <v>0</v>
      </c>
      <c r="BG107" s="64">
        <f t="shared" si="165"/>
        <v>0</v>
      </c>
      <c r="BH107" s="64">
        <f t="shared" si="166"/>
        <v>0</v>
      </c>
      <c r="BI107" s="64">
        <f t="shared" si="167"/>
        <v>0</v>
      </c>
      <c r="BJ107" s="64">
        <f t="shared" si="168"/>
        <v>0</v>
      </c>
      <c r="BK107" s="64">
        <f t="shared" si="169"/>
        <v>0</v>
      </c>
      <c r="BL107" s="64">
        <f t="shared" si="170"/>
        <v>0</v>
      </c>
      <c r="BM107" s="64">
        <f t="shared" si="171"/>
        <v>0</v>
      </c>
      <c r="BN107" s="64">
        <f t="shared" si="172"/>
        <v>0</v>
      </c>
      <c r="BO107" s="64">
        <f t="shared" si="173"/>
        <v>0</v>
      </c>
      <c r="BP107" s="64">
        <f t="shared" si="174"/>
        <v>0</v>
      </c>
      <c r="BQ107" s="64">
        <f t="shared" si="175"/>
        <v>0</v>
      </c>
      <c r="BR107" s="64">
        <f t="shared" si="176"/>
        <v>0</v>
      </c>
      <c r="BS107" s="64">
        <f t="shared" si="177"/>
        <v>0</v>
      </c>
      <c r="BT107" s="64">
        <f t="shared" si="178"/>
        <v>0</v>
      </c>
      <c r="BU107" s="64">
        <f t="shared" si="154"/>
        <v>0</v>
      </c>
      <c r="BV107" s="64">
        <f t="shared" si="155"/>
        <v>0</v>
      </c>
      <c r="BW107" s="64">
        <f t="shared" si="156"/>
        <v>0</v>
      </c>
      <c r="BX107" s="64">
        <f t="shared" si="157"/>
        <v>0</v>
      </c>
      <c r="BY107" s="64">
        <f t="shared" si="158"/>
        <v>0</v>
      </c>
      <c r="BZ107" s="55">
        <f t="shared" si="149"/>
        <v>0</v>
      </c>
      <c r="CC107" s="94">
        <f t="shared" si="150"/>
        <v>0</v>
      </c>
      <c r="CD107" s="64">
        <f t="shared" si="151"/>
        <v>0</v>
      </c>
      <c r="CE107" s="64">
        <f t="shared" si="179"/>
        <v>0</v>
      </c>
      <c r="CF107" s="64">
        <f t="shared" si="180"/>
        <v>0</v>
      </c>
      <c r="CG107" s="64">
        <f t="shared" si="181"/>
        <v>0</v>
      </c>
      <c r="CH107" s="64">
        <f t="shared" si="182"/>
        <v>0</v>
      </c>
      <c r="CI107" s="64">
        <f t="shared" si="183"/>
        <v>0</v>
      </c>
      <c r="CJ107" s="64">
        <f t="shared" si="184"/>
        <v>0</v>
      </c>
      <c r="CK107" s="64">
        <f t="shared" si="185"/>
        <v>0</v>
      </c>
      <c r="CL107" s="64">
        <f t="shared" si="186"/>
        <v>0</v>
      </c>
      <c r="CM107" s="64">
        <f t="shared" si="187"/>
        <v>0</v>
      </c>
      <c r="CN107" s="64">
        <f t="shared" si="188"/>
        <v>0</v>
      </c>
      <c r="CO107" s="64">
        <f t="shared" si="189"/>
        <v>0</v>
      </c>
      <c r="CP107" s="64">
        <f t="shared" si="190"/>
        <v>0</v>
      </c>
      <c r="CQ107" s="64">
        <f t="shared" si="191"/>
        <v>0</v>
      </c>
      <c r="CR107" s="64">
        <f t="shared" si="192"/>
        <v>0</v>
      </c>
      <c r="CS107" s="64">
        <f t="shared" si="193"/>
        <v>0</v>
      </c>
      <c r="CT107" s="64">
        <f t="shared" si="159"/>
        <v>0</v>
      </c>
      <c r="CU107" s="64">
        <f t="shared" si="160"/>
        <v>0</v>
      </c>
      <c r="CV107" s="64">
        <f t="shared" si="161"/>
        <v>0</v>
      </c>
      <c r="CW107" s="64">
        <f t="shared" si="162"/>
        <v>0</v>
      </c>
      <c r="CX107" s="64">
        <f t="shared" si="163"/>
        <v>0</v>
      </c>
      <c r="CY107" s="119">
        <f>'DORC build-up'!S107</f>
        <v>0</v>
      </c>
      <c r="CZ107" s="55">
        <f t="shared" si="152"/>
        <v>0</v>
      </c>
      <c r="DB107" s="94">
        <f>'DORC build-up'!T107</f>
        <v>0</v>
      </c>
      <c r="DC107" s="64">
        <f t="shared" si="104"/>
        <v>0</v>
      </c>
      <c r="DD107" s="64">
        <f t="shared" si="105"/>
        <v>0</v>
      </c>
      <c r="DE107" s="64">
        <f t="shared" si="106"/>
        <v>0</v>
      </c>
      <c r="DF107" s="64">
        <f t="shared" si="107"/>
        <v>0</v>
      </c>
      <c r="DG107" s="64">
        <f t="shared" si="108"/>
        <v>0</v>
      </c>
      <c r="DH107" s="64">
        <f t="shared" si="109"/>
        <v>0</v>
      </c>
      <c r="DI107" s="64">
        <f t="shared" si="110"/>
        <v>0</v>
      </c>
      <c r="DJ107" s="64">
        <f t="shared" si="111"/>
        <v>0</v>
      </c>
      <c r="DK107" s="64">
        <f t="shared" si="112"/>
        <v>0</v>
      </c>
      <c r="DL107" s="64">
        <f t="shared" si="113"/>
        <v>0</v>
      </c>
      <c r="DM107" s="64">
        <f t="shared" si="114"/>
        <v>0</v>
      </c>
      <c r="DN107" s="64">
        <f t="shared" si="115"/>
        <v>0</v>
      </c>
      <c r="DO107" s="64">
        <f t="shared" si="116"/>
        <v>0</v>
      </c>
      <c r="DP107" s="64">
        <f t="shared" si="117"/>
        <v>0</v>
      </c>
      <c r="DQ107" s="64">
        <f t="shared" si="118"/>
        <v>0</v>
      </c>
      <c r="DR107" s="64">
        <f t="shared" si="119"/>
        <v>0</v>
      </c>
      <c r="DS107" s="64">
        <f t="shared" si="120"/>
        <v>0</v>
      </c>
      <c r="DT107" s="64">
        <f t="shared" si="121"/>
        <v>0</v>
      </c>
      <c r="DU107" s="64">
        <f t="shared" si="122"/>
        <v>0</v>
      </c>
      <c r="DV107" s="64">
        <f t="shared" si="123"/>
        <v>0</v>
      </c>
      <c r="DW107" s="64">
        <f t="shared" si="124"/>
        <v>0</v>
      </c>
      <c r="DX107" s="55">
        <f t="shared" si="153"/>
        <v>0</v>
      </c>
    </row>
    <row r="108" spans="1:128" ht="13.9" x14ac:dyDescent="0.4">
      <c r="A108" s="58">
        <f>'DORC build-up'!A108</f>
        <v>96</v>
      </c>
      <c r="B108" s="58" t="str">
        <f>'DORC build-up'!B108</f>
        <v>Non-operational</v>
      </c>
      <c r="C108" s="58">
        <f>'DORC build-up'!C108</f>
        <v>26</v>
      </c>
      <c r="D108" t="str">
        <f>IF('DORC build-up'!E108=0,"",'DORC build-up'!E108)</f>
        <v>NG track between Yilliminning and Kulin</v>
      </c>
      <c r="E108" t="str">
        <f>IF('DORC build-up'!F108=0,"",'DORC build-up'!F108)</f>
        <v>Yilliminning to Kulin</v>
      </c>
      <c r="F108" s="94">
        <f>'DORC build-up'!J108</f>
        <v>212864245.80260888</v>
      </c>
      <c r="G108" s="319">
        <f t="shared" si="103"/>
        <v>0.53372594344739532</v>
      </c>
      <c r="I108" s="70">
        <f>IF($F108=0,0,CRC!G108/$F108)</f>
        <v>0</v>
      </c>
      <c r="J108" s="70">
        <f>IF($F108=0,0,CRC!H108/$F108)</f>
        <v>0</v>
      </c>
      <c r="K108" s="70">
        <f>IF($F108=0,0,CRC!I108/$F108)</f>
        <v>4.9063922557641665E-2</v>
      </c>
      <c r="L108" s="70">
        <f>IF($F108=0,0,CRC!J108/$F108)</f>
        <v>0</v>
      </c>
      <c r="M108" s="70">
        <f>IF($F108=0,0,CRC!K108/$F108)</f>
        <v>2.3761969033906719E-3</v>
      </c>
      <c r="N108" s="70">
        <f>IF($F108=0,0,CRC!L108/$F108)</f>
        <v>0</v>
      </c>
      <c r="O108" s="70">
        <f>IF($F108=0,0,CRC!M108/$F108)</f>
        <v>8.3819311024453842E-4</v>
      </c>
      <c r="P108" s="70">
        <f>IF($F108=0,0,CRC!N108/$F108)</f>
        <v>0.54758842140225061</v>
      </c>
      <c r="Q108" s="70">
        <f>IF($F108=0,0,CRC!O108/$F108)</f>
        <v>0.16646688010628422</v>
      </c>
      <c r="R108" s="70">
        <f>IF($F108=0,0,CRC!P108/$F108)</f>
        <v>0.17274242731901918</v>
      </c>
      <c r="S108" s="70">
        <f>IF($F108=0,0,CRC!Q108/$F108)</f>
        <v>4.3885804846073906E-2</v>
      </c>
      <c r="T108" s="70">
        <f>IF($F108=0,0,CRC!R108/$F108)</f>
        <v>0</v>
      </c>
      <c r="U108" s="70">
        <f>IF($F108=0,0,CRC!S108/$F108)</f>
        <v>2.0928831815800407E-3</v>
      </c>
      <c r="V108" s="70">
        <f>IF($F108=0,0,CRC!T108/$F108)</f>
        <v>2.485970991428488E-4</v>
      </c>
      <c r="W108" s="70">
        <f>IF($F108=0,0,CRC!U108/$F108)</f>
        <v>4.1857663631600815E-3</v>
      </c>
      <c r="X108" s="70">
        <f>IF($F108=0,0,CRC!V108/$F108)</f>
        <v>1.0510907111212272E-2</v>
      </c>
      <c r="Y108" s="70">
        <f>IF($F108=0,0,CRC!W108/$F108)</f>
        <v>0</v>
      </c>
      <c r="Z108" s="70">
        <f>IF($F108=0,0,CRC!X108/$F108)</f>
        <v>0</v>
      </c>
      <c r="AA108" s="70">
        <f>IF($F108=0,0,CRC!Y108/$F108)</f>
        <v>0</v>
      </c>
      <c r="AB108" s="70">
        <f>IF($F108=0,0,CRC!Z108/$F108)</f>
        <v>0</v>
      </c>
      <c r="AC108" s="70">
        <f>IF($F108=0,0,CRC!AA108/$F108)</f>
        <v>0</v>
      </c>
      <c r="AD108" s="55">
        <f t="shared" si="125"/>
        <v>0</v>
      </c>
      <c r="AF108" s="94">
        <f>'DORC build-up'!V108</f>
        <v>0</v>
      </c>
      <c r="AG108" s="64">
        <f t="shared" si="126"/>
        <v>0</v>
      </c>
      <c r="AH108" s="64">
        <f t="shared" si="127"/>
        <v>0</v>
      </c>
      <c r="AI108" s="64">
        <f t="shared" si="128"/>
        <v>0</v>
      </c>
      <c r="AJ108" s="64">
        <f t="shared" si="129"/>
        <v>0</v>
      </c>
      <c r="AK108" s="64">
        <f t="shared" si="130"/>
        <v>0</v>
      </c>
      <c r="AL108" s="64">
        <f t="shared" si="131"/>
        <v>0</v>
      </c>
      <c r="AM108" s="64">
        <f t="shared" si="132"/>
        <v>0</v>
      </c>
      <c r="AN108" s="64">
        <f t="shared" si="133"/>
        <v>0</v>
      </c>
      <c r="AO108" s="64">
        <f t="shared" si="134"/>
        <v>0</v>
      </c>
      <c r="AP108" s="64">
        <f t="shared" si="135"/>
        <v>0</v>
      </c>
      <c r="AQ108" s="64">
        <f t="shared" si="136"/>
        <v>0</v>
      </c>
      <c r="AR108" s="64">
        <f t="shared" si="137"/>
        <v>0</v>
      </c>
      <c r="AS108" s="64">
        <f t="shared" si="138"/>
        <v>0</v>
      </c>
      <c r="AT108" s="64">
        <f t="shared" si="139"/>
        <v>0</v>
      </c>
      <c r="AU108" s="64">
        <f t="shared" si="140"/>
        <v>0</v>
      </c>
      <c r="AV108" s="64">
        <f t="shared" si="141"/>
        <v>0</v>
      </c>
      <c r="AW108" s="64">
        <f t="shared" si="142"/>
        <v>0</v>
      </c>
      <c r="AX108" s="64">
        <f t="shared" si="143"/>
        <v>0</v>
      </c>
      <c r="AY108" s="64">
        <f t="shared" si="144"/>
        <v>0</v>
      </c>
      <c r="AZ108" s="64">
        <f t="shared" si="145"/>
        <v>0</v>
      </c>
      <c r="BA108" s="64">
        <f t="shared" si="146"/>
        <v>0</v>
      </c>
      <c r="BB108" s="55">
        <f t="shared" si="147"/>
        <v>0</v>
      </c>
      <c r="BD108" s="94">
        <f>'DORC build-up'!P108</f>
        <v>0</v>
      </c>
      <c r="BE108" s="64">
        <f t="shared" si="148"/>
        <v>0</v>
      </c>
      <c r="BF108" s="64">
        <f t="shared" si="164"/>
        <v>0</v>
      </c>
      <c r="BG108" s="64">
        <f t="shared" si="165"/>
        <v>0</v>
      </c>
      <c r="BH108" s="64">
        <f t="shared" si="166"/>
        <v>0</v>
      </c>
      <c r="BI108" s="64">
        <f t="shared" si="167"/>
        <v>0</v>
      </c>
      <c r="BJ108" s="64">
        <f t="shared" si="168"/>
        <v>0</v>
      </c>
      <c r="BK108" s="64">
        <f t="shared" si="169"/>
        <v>0</v>
      </c>
      <c r="BL108" s="64">
        <f t="shared" si="170"/>
        <v>0</v>
      </c>
      <c r="BM108" s="64">
        <f t="shared" si="171"/>
        <v>0</v>
      </c>
      <c r="BN108" s="64">
        <f t="shared" si="172"/>
        <v>0</v>
      </c>
      <c r="BO108" s="64">
        <f t="shared" si="173"/>
        <v>0</v>
      </c>
      <c r="BP108" s="64">
        <f t="shared" si="174"/>
        <v>0</v>
      </c>
      <c r="BQ108" s="64">
        <f t="shared" si="175"/>
        <v>0</v>
      </c>
      <c r="BR108" s="64">
        <f t="shared" si="176"/>
        <v>0</v>
      </c>
      <c r="BS108" s="64">
        <f t="shared" si="177"/>
        <v>0</v>
      </c>
      <c r="BT108" s="64">
        <f t="shared" si="178"/>
        <v>0</v>
      </c>
      <c r="BU108" s="64">
        <f t="shared" si="154"/>
        <v>0</v>
      </c>
      <c r="BV108" s="64">
        <f t="shared" si="155"/>
        <v>0</v>
      </c>
      <c r="BW108" s="64">
        <f t="shared" si="156"/>
        <v>0</v>
      </c>
      <c r="BX108" s="64">
        <f t="shared" si="157"/>
        <v>0</v>
      </c>
      <c r="BY108" s="64">
        <f t="shared" si="158"/>
        <v>0</v>
      </c>
      <c r="BZ108" s="55">
        <f t="shared" si="149"/>
        <v>0</v>
      </c>
      <c r="CC108" s="94">
        <f t="shared" si="150"/>
        <v>0</v>
      </c>
      <c r="CD108" s="64">
        <f t="shared" si="151"/>
        <v>0</v>
      </c>
      <c r="CE108" s="64">
        <f t="shared" si="179"/>
        <v>0</v>
      </c>
      <c r="CF108" s="64">
        <f t="shared" si="180"/>
        <v>0</v>
      </c>
      <c r="CG108" s="64">
        <f t="shared" si="181"/>
        <v>0</v>
      </c>
      <c r="CH108" s="64">
        <f t="shared" si="182"/>
        <v>0</v>
      </c>
      <c r="CI108" s="64">
        <f t="shared" si="183"/>
        <v>0</v>
      </c>
      <c r="CJ108" s="64">
        <f t="shared" si="184"/>
        <v>0</v>
      </c>
      <c r="CK108" s="64">
        <f t="shared" si="185"/>
        <v>0</v>
      </c>
      <c r="CL108" s="64">
        <f t="shared" si="186"/>
        <v>0</v>
      </c>
      <c r="CM108" s="64">
        <f t="shared" si="187"/>
        <v>0</v>
      </c>
      <c r="CN108" s="64">
        <f t="shared" si="188"/>
        <v>0</v>
      </c>
      <c r="CO108" s="64">
        <f t="shared" si="189"/>
        <v>0</v>
      </c>
      <c r="CP108" s="64">
        <f t="shared" si="190"/>
        <v>0</v>
      </c>
      <c r="CQ108" s="64">
        <f t="shared" si="191"/>
        <v>0</v>
      </c>
      <c r="CR108" s="64">
        <f t="shared" si="192"/>
        <v>0</v>
      </c>
      <c r="CS108" s="64">
        <f t="shared" si="193"/>
        <v>0</v>
      </c>
      <c r="CT108" s="64">
        <f t="shared" si="159"/>
        <v>0</v>
      </c>
      <c r="CU108" s="64">
        <f t="shared" si="160"/>
        <v>0</v>
      </c>
      <c r="CV108" s="64">
        <f t="shared" si="161"/>
        <v>0</v>
      </c>
      <c r="CW108" s="64">
        <f t="shared" si="162"/>
        <v>0</v>
      </c>
      <c r="CX108" s="64">
        <f t="shared" si="163"/>
        <v>0</v>
      </c>
      <c r="CY108" s="119">
        <f>'DORC build-up'!S108</f>
        <v>0</v>
      </c>
      <c r="CZ108" s="55">
        <f t="shared" si="152"/>
        <v>0</v>
      </c>
      <c r="DB108" s="94">
        <f>'DORC build-up'!T108</f>
        <v>0</v>
      </c>
      <c r="DC108" s="64">
        <f t="shared" si="104"/>
        <v>0</v>
      </c>
      <c r="DD108" s="64">
        <f t="shared" si="105"/>
        <v>0</v>
      </c>
      <c r="DE108" s="64">
        <f t="shared" si="106"/>
        <v>0</v>
      </c>
      <c r="DF108" s="64">
        <f t="shared" si="107"/>
        <v>0</v>
      </c>
      <c r="DG108" s="64">
        <f t="shared" si="108"/>
        <v>0</v>
      </c>
      <c r="DH108" s="64">
        <f t="shared" si="109"/>
        <v>0</v>
      </c>
      <c r="DI108" s="64">
        <f t="shared" si="110"/>
        <v>0</v>
      </c>
      <c r="DJ108" s="64">
        <f t="shared" si="111"/>
        <v>0</v>
      </c>
      <c r="DK108" s="64">
        <f t="shared" si="112"/>
        <v>0</v>
      </c>
      <c r="DL108" s="64">
        <f t="shared" si="113"/>
        <v>0</v>
      </c>
      <c r="DM108" s="64">
        <f t="shared" si="114"/>
        <v>0</v>
      </c>
      <c r="DN108" s="64">
        <f t="shared" si="115"/>
        <v>0</v>
      </c>
      <c r="DO108" s="64">
        <f t="shared" si="116"/>
        <v>0</v>
      </c>
      <c r="DP108" s="64">
        <f t="shared" si="117"/>
        <v>0</v>
      </c>
      <c r="DQ108" s="64">
        <f t="shared" si="118"/>
        <v>0</v>
      </c>
      <c r="DR108" s="64">
        <f t="shared" si="119"/>
        <v>0</v>
      </c>
      <c r="DS108" s="64">
        <f t="shared" si="120"/>
        <v>0</v>
      </c>
      <c r="DT108" s="64">
        <f t="shared" si="121"/>
        <v>0</v>
      </c>
      <c r="DU108" s="64">
        <f t="shared" si="122"/>
        <v>0</v>
      </c>
      <c r="DV108" s="64">
        <f t="shared" si="123"/>
        <v>0</v>
      </c>
      <c r="DW108" s="64">
        <f t="shared" si="124"/>
        <v>0</v>
      </c>
      <c r="DX108" s="55">
        <f t="shared" si="153"/>
        <v>0</v>
      </c>
    </row>
    <row r="109" spans="1:128" ht="13.9" x14ac:dyDescent="0.4">
      <c r="A109" s="58">
        <f>'DORC build-up'!A109</f>
        <v>97</v>
      </c>
      <c r="B109" s="58" t="str">
        <f>'DORC build-up'!B109</f>
        <v>Lakes</v>
      </c>
      <c r="C109" s="58">
        <f>'DORC build-up'!C109</f>
        <v>27</v>
      </c>
      <c r="D109" t="str">
        <f>IF('DORC build-up'!E109=0,"",'DORC build-up'!E109)</f>
        <v>NG track between Wagin and Newdegate</v>
      </c>
      <c r="E109" t="str">
        <f>IF('DORC build-up'!F109=0,"",'DORC build-up'!F109)</f>
        <v>Wagin to Lake Grace</v>
      </c>
      <c r="F109" s="94">
        <f>'DORC build-up'!J109</f>
        <v>280349714.64096361</v>
      </c>
      <c r="G109" s="319">
        <f t="shared" si="103"/>
        <v>0.54437472905753193</v>
      </c>
      <c r="I109" s="70">
        <f>IF($F109=0,0,CRC!G109/$F109)</f>
        <v>0</v>
      </c>
      <c r="J109" s="70">
        <f>IF($F109=0,0,CRC!H109/$F109)</f>
        <v>0</v>
      </c>
      <c r="K109" s="70">
        <f>IF($F109=0,0,CRC!I109/$F109)</f>
        <v>4.5797933582501144E-2</v>
      </c>
      <c r="L109" s="70">
        <f>IF($F109=0,0,CRC!J109/$F109)</f>
        <v>0</v>
      </c>
      <c r="M109" s="70">
        <f>IF($F109=0,0,CRC!K109/$F109)</f>
        <v>3.1727588088006832E-2</v>
      </c>
      <c r="N109" s="70">
        <f>IF($F109=0,0,CRC!L109/$F109)</f>
        <v>0</v>
      </c>
      <c r="O109" s="70">
        <f>IF($F109=0,0,CRC!M109/$F109)</f>
        <v>6.8209164435197207E-3</v>
      </c>
      <c r="P109" s="70">
        <f>IF($F109=0,0,CRC!N109/$F109)</f>
        <v>0.51113765159041458</v>
      </c>
      <c r="Q109" s="70">
        <f>IF($F109=0,0,CRC!O109/$F109)</f>
        <v>0.15538584608348602</v>
      </c>
      <c r="R109" s="70">
        <f>IF($F109=0,0,CRC!P109/$F109)</f>
        <v>0.16179233568028359</v>
      </c>
      <c r="S109" s="70">
        <f>IF($F109=0,0,CRC!Q109/$F109)</f>
        <v>3.3321663130507155E-2</v>
      </c>
      <c r="T109" s="70">
        <f>IF($F109=0,0,CRC!R109/$F109)</f>
        <v>0</v>
      </c>
      <c r="U109" s="70">
        <f>IF($F109=0,0,CRC!S109/$F109)</f>
        <v>1.4727145391560614E-2</v>
      </c>
      <c r="V109" s="70">
        <f>IF($F109=0,0,CRC!T109/$F109)</f>
        <v>1.7493215365383858E-3</v>
      </c>
      <c r="W109" s="70">
        <f>IF($F109=0,0,CRC!U109/$F109)</f>
        <v>2.5425387035362739E-3</v>
      </c>
      <c r="X109" s="70">
        <f>IF($F109=0,0,CRC!V109/$F109)</f>
        <v>9.8112380885487186E-3</v>
      </c>
      <c r="Y109" s="70">
        <f>IF($F109=0,0,CRC!W109/$F109)</f>
        <v>1.4468686440328445E-2</v>
      </c>
      <c r="Z109" s="70">
        <f>IF($F109=0,0,CRC!X109/$F109)</f>
        <v>8.615514599504884E-4</v>
      </c>
      <c r="AA109" s="70">
        <f>IF($F109=0,0,CRC!Y109/$F109)</f>
        <v>6.1762723812738077E-3</v>
      </c>
      <c r="AB109" s="70">
        <f>IF($F109=0,0,CRC!Z109/$F109)</f>
        <v>1.0331981443550094E-3</v>
      </c>
      <c r="AC109" s="70">
        <f>IF($F109=0,0,CRC!AA109/$F109)</f>
        <v>2.6461132551893296E-3</v>
      </c>
      <c r="AD109" s="55">
        <f t="shared" si="125"/>
        <v>0</v>
      </c>
      <c r="AF109" s="94">
        <f>'DORC build-up'!V109</f>
        <v>162933675.5281494</v>
      </c>
      <c r="AG109" s="64">
        <f t="shared" si="126"/>
        <v>0</v>
      </c>
      <c r="AH109" s="64">
        <f t="shared" si="127"/>
        <v>0</v>
      </c>
      <c r="AI109" s="64">
        <f t="shared" si="128"/>
        <v>7462025.6501909783</v>
      </c>
      <c r="AJ109" s="64">
        <f t="shared" si="129"/>
        <v>0</v>
      </c>
      <c r="AK109" s="64">
        <f t="shared" si="130"/>
        <v>5169492.5428220835</v>
      </c>
      <c r="AL109" s="64">
        <f t="shared" si="131"/>
        <v>0</v>
      </c>
      <c r="AM109" s="64">
        <f t="shared" si="132"/>
        <v>1111356.986613061</v>
      </c>
      <c r="AN109" s="64">
        <f t="shared" si="133"/>
        <v>83281536.27445288</v>
      </c>
      <c r="AO109" s="64">
        <f t="shared" si="134"/>
        <v>25317587.027433675</v>
      </c>
      <c r="AP109" s="64">
        <f t="shared" si="135"/>
        <v>26361419.924672756</v>
      </c>
      <c r="AQ109" s="64">
        <f t="shared" si="136"/>
        <v>5429221.0485643521</v>
      </c>
      <c r="AR109" s="64">
        <f t="shared" si="137"/>
        <v>0</v>
      </c>
      <c r="AS109" s="64">
        <f t="shared" si="138"/>
        <v>2399547.9286844176</v>
      </c>
      <c r="AT109" s="64">
        <f t="shared" si="139"/>
        <v>285023.38762874907</v>
      </c>
      <c r="AU109" s="64">
        <f t="shared" si="140"/>
        <v>414265.17613974091</v>
      </c>
      <c r="AV109" s="64">
        <f t="shared" si="141"/>
        <v>1598581.0832490176</v>
      </c>
      <c r="AW109" s="64">
        <f t="shared" si="142"/>
        <v>2357436.2617870099</v>
      </c>
      <c r="AX109" s="64">
        <f t="shared" si="143"/>
        <v>140375.74602637626</v>
      </c>
      <c r="AY109" s="64">
        <f t="shared" si="144"/>
        <v>1006322.7601439372</v>
      </c>
      <c r="AZ109" s="64">
        <f t="shared" si="145"/>
        <v>168342.77120862517</v>
      </c>
      <c r="BA109" s="64">
        <f t="shared" si="146"/>
        <v>431140.95853175339</v>
      </c>
      <c r="BB109" s="55">
        <f t="shared" si="147"/>
        <v>0</v>
      </c>
      <c r="BD109" s="94">
        <f>'DORC build-up'!P109</f>
        <v>357604562.16820133</v>
      </c>
      <c r="BE109" s="64">
        <f t="shared" si="148"/>
        <v>0</v>
      </c>
      <c r="BF109" s="64">
        <f t="shared" si="164"/>
        <v>0</v>
      </c>
      <c r="BG109" s="64">
        <f t="shared" si="165"/>
        <v>16377549.986978685</v>
      </c>
      <c r="BH109" s="64">
        <f t="shared" si="166"/>
        <v>0</v>
      </c>
      <c r="BI109" s="64">
        <f t="shared" si="167"/>
        <v>11345930.246864723</v>
      </c>
      <c r="BJ109" s="64">
        <f t="shared" si="168"/>
        <v>0</v>
      </c>
      <c r="BK109" s="64">
        <f t="shared" si="169"/>
        <v>2439190.8383707548</v>
      </c>
      <c r="BL109" s="64">
        <f t="shared" si="170"/>
        <v>182785156.10467285</v>
      </c>
      <c r="BM109" s="64">
        <f t="shared" si="171"/>
        <v>55566687.455820538</v>
      </c>
      <c r="BN109" s="64">
        <f t="shared" si="172"/>
        <v>57857677.36311847</v>
      </c>
      <c r="BO109" s="64">
        <f t="shared" si="173"/>
        <v>11915978.754501307</v>
      </c>
      <c r="BP109" s="64">
        <f t="shared" si="174"/>
        <v>0</v>
      </c>
      <c r="BQ109" s="64">
        <f t="shared" si="175"/>
        <v>5266494.3797364775</v>
      </c>
      <c r="BR109" s="64">
        <f t="shared" si="176"/>
        <v>625565.36216521473</v>
      </c>
      <c r="BS109" s="64">
        <f t="shared" si="177"/>
        <v>909223.43987379549</v>
      </c>
      <c r="BT109" s="64">
        <f t="shared" si="178"/>
        <v>3508543.500983445</v>
      </c>
      <c r="BU109" s="64">
        <f t="shared" si="154"/>
        <v>5174068.2796426453</v>
      </c>
      <c r="BV109" s="64">
        <f t="shared" si="155"/>
        <v>308094.73262096907</v>
      </c>
      <c r="BW109" s="64">
        <f t="shared" si="156"/>
        <v>2208663.1807369743</v>
      </c>
      <c r="BX109" s="64">
        <f t="shared" si="157"/>
        <v>369476.37004507123</v>
      </c>
      <c r="BY109" s="64">
        <f t="shared" si="158"/>
        <v>946262.17206945422</v>
      </c>
      <c r="BZ109" s="55">
        <f t="shared" si="149"/>
        <v>0</v>
      </c>
      <c r="CC109" s="94">
        <f t="shared" si="150"/>
        <v>357604562.16820133</v>
      </c>
      <c r="CD109" s="64">
        <f t="shared" si="151"/>
        <v>0</v>
      </c>
      <c r="CE109" s="64">
        <f t="shared" si="179"/>
        <v>0</v>
      </c>
      <c r="CF109" s="64">
        <f t="shared" si="180"/>
        <v>0</v>
      </c>
      <c r="CG109" s="64">
        <f t="shared" si="181"/>
        <v>0</v>
      </c>
      <c r="CH109" s="64">
        <f t="shared" si="182"/>
        <v>7489656.6765693994</v>
      </c>
      <c r="CI109" s="64">
        <f t="shared" si="183"/>
        <v>0</v>
      </c>
      <c r="CJ109" s="64">
        <f t="shared" si="184"/>
        <v>2121405.2393071726</v>
      </c>
      <c r="CK109" s="64">
        <f t="shared" si="185"/>
        <v>85998608.172815502</v>
      </c>
      <c r="CL109" s="64">
        <f t="shared" si="186"/>
        <v>41272491.834902421</v>
      </c>
      <c r="CM109" s="64">
        <f t="shared" si="187"/>
        <v>40162420.204893492</v>
      </c>
      <c r="CN109" s="64">
        <f t="shared" si="188"/>
        <v>5190824.1914559156</v>
      </c>
      <c r="CO109" s="64">
        <f t="shared" si="189"/>
        <v>0</v>
      </c>
      <c r="CP109" s="64">
        <f t="shared" si="190"/>
        <v>3468644.0836529615</v>
      </c>
      <c r="CQ109" s="64">
        <f t="shared" si="191"/>
        <v>158476.55841518793</v>
      </c>
      <c r="CR109" s="64">
        <f t="shared" si="192"/>
        <v>598837.15390856296</v>
      </c>
      <c r="CS109" s="64">
        <f t="shared" si="193"/>
        <v>2310813.9455632013</v>
      </c>
      <c r="CT109" s="64">
        <f t="shared" si="159"/>
        <v>3570107.1129534398</v>
      </c>
      <c r="CU109" s="64">
        <f t="shared" si="160"/>
        <v>127501.13025902498</v>
      </c>
      <c r="CV109" s="64">
        <f t="shared" si="161"/>
        <v>1608240.1076767808</v>
      </c>
      <c r="CW109" s="64">
        <f t="shared" si="162"/>
        <v>233857.14374669784</v>
      </c>
      <c r="CX109" s="64">
        <f t="shared" si="163"/>
        <v>359003.08393217338</v>
      </c>
      <c r="CY109" s="119">
        <f>'DORC build-up'!S109</f>
        <v>194670886.64005193</v>
      </c>
      <c r="CZ109" s="55">
        <f t="shared" si="152"/>
        <v>0</v>
      </c>
      <c r="DB109" s="94">
        <f>'DORC build-up'!T109</f>
        <v>0</v>
      </c>
      <c r="DC109" s="64">
        <f t="shared" si="104"/>
        <v>0</v>
      </c>
      <c r="DD109" s="64">
        <f t="shared" si="105"/>
        <v>0</v>
      </c>
      <c r="DE109" s="64">
        <f t="shared" si="106"/>
        <v>0</v>
      </c>
      <c r="DF109" s="64">
        <f t="shared" si="107"/>
        <v>0</v>
      </c>
      <c r="DG109" s="64">
        <f t="shared" si="108"/>
        <v>0</v>
      </c>
      <c r="DH109" s="64">
        <f t="shared" si="109"/>
        <v>0</v>
      </c>
      <c r="DI109" s="64">
        <f t="shared" si="110"/>
        <v>0</v>
      </c>
      <c r="DJ109" s="64">
        <f t="shared" si="111"/>
        <v>0</v>
      </c>
      <c r="DK109" s="64">
        <f t="shared" si="112"/>
        <v>0</v>
      </c>
      <c r="DL109" s="64">
        <f t="shared" si="113"/>
        <v>0</v>
      </c>
      <c r="DM109" s="64">
        <f t="shared" si="114"/>
        <v>0</v>
      </c>
      <c r="DN109" s="64">
        <f t="shared" si="115"/>
        <v>0</v>
      </c>
      <c r="DO109" s="64">
        <f t="shared" si="116"/>
        <v>0</v>
      </c>
      <c r="DP109" s="64">
        <f t="shared" si="117"/>
        <v>0</v>
      </c>
      <c r="DQ109" s="64">
        <f t="shared" si="118"/>
        <v>0</v>
      </c>
      <c r="DR109" s="64">
        <f t="shared" si="119"/>
        <v>0</v>
      </c>
      <c r="DS109" s="64">
        <f t="shared" si="120"/>
        <v>0</v>
      </c>
      <c r="DT109" s="64">
        <f t="shared" si="121"/>
        <v>0</v>
      </c>
      <c r="DU109" s="64">
        <f t="shared" si="122"/>
        <v>0</v>
      </c>
      <c r="DV109" s="64">
        <f t="shared" si="123"/>
        <v>0</v>
      </c>
      <c r="DW109" s="64">
        <f t="shared" si="124"/>
        <v>0</v>
      </c>
      <c r="DX109" s="55">
        <f t="shared" si="153"/>
        <v>0</v>
      </c>
    </row>
    <row r="110" spans="1:128" ht="13.9" x14ac:dyDescent="0.4">
      <c r="A110" s="58">
        <f>'DORC build-up'!A110</f>
        <v>98</v>
      </c>
      <c r="B110" s="58" t="str">
        <f>'DORC build-up'!B110</f>
        <v>Lakes</v>
      </c>
      <c r="C110" s="58">
        <f>'DORC build-up'!C110</f>
        <v>27</v>
      </c>
      <c r="D110" t="str">
        <f>IF('DORC build-up'!E110=0,"",'DORC build-up'!E110)</f>
        <v/>
      </c>
      <c r="E110" t="str">
        <f>IF('DORC build-up'!F110=0,"",'DORC build-up'!F110)</f>
        <v>Lake Grace to Newdegate</v>
      </c>
      <c r="F110" s="94">
        <f>'DORC build-up'!J110</f>
        <v>130589662.2604883</v>
      </c>
      <c r="G110" s="319">
        <f t="shared" si="103"/>
        <v>0.54089756473057371</v>
      </c>
      <c r="I110" s="70">
        <f>IF($F110=0,0,CRC!G110/$F110)</f>
        <v>0</v>
      </c>
      <c r="J110" s="70">
        <f>IF($F110=0,0,CRC!H110/$F110)</f>
        <v>0</v>
      </c>
      <c r="K110" s="70">
        <f>IF($F110=0,0,CRC!I110/$F110)</f>
        <v>4.894475253140991E-2</v>
      </c>
      <c r="L110" s="70">
        <f>IF($F110=0,0,CRC!J110/$F110)</f>
        <v>0</v>
      </c>
      <c r="M110" s="70">
        <f>IF($F110=0,0,CRC!K110/$F110)</f>
        <v>0</v>
      </c>
      <c r="N110" s="70">
        <f>IF($F110=0,0,CRC!L110/$F110)</f>
        <v>0</v>
      </c>
      <c r="O110" s="70">
        <f>IF($F110=0,0,CRC!M110/$F110)</f>
        <v>5.874377290580891E-3</v>
      </c>
      <c r="P110" s="70">
        <f>IF($F110=0,0,CRC!N110/$F110)</f>
        <v>0.54625839878805704</v>
      </c>
      <c r="Q110" s="70">
        <f>IF($F110=0,0,CRC!O110/$F110)</f>
        <v>0.16606255323156935</v>
      </c>
      <c r="R110" s="70">
        <f>IF($F110=0,0,CRC!P110/$F110)</f>
        <v>0.17302289923937134</v>
      </c>
      <c r="S110" s="70">
        <f>IF($F110=0,0,CRC!Q110/$F110)</f>
        <v>2.1460470733202439E-2</v>
      </c>
      <c r="T110" s="70">
        <f>IF($F110=0,0,CRC!R110/$F110)</f>
        <v>0</v>
      </c>
      <c r="U110" s="70">
        <f>IF($F110=0,0,CRC!S110/$F110)</f>
        <v>1.3645796835322459E-3</v>
      </c>
      <c r="V110" s="70">
        <f>IF($F110=0,0,CRC!T110/$F110)</f>
        <v>1.620876663642917E-4</v>
      </c>
      <c r="W110" s="70">
        <f>IF($F110=0,0,CRC!U110/$F110)</f>
        <v>2.7291593670644917E-3</v>
      </c>
      <c r="X110" s="70">
        <f>IF($F110=0,0,CRC!V110/$F110)</f>
        <v>1.0485377454982871E-2</v>
      </c>
      <c r="Y110" s="70">
        <f>IF($F110=0,0,CRC!W110/$F110)</f>
        <v>1.5462843449055179E-2</v>
      </c>
      <c r="Z110" s="70">
        <f>IF($F110=0,0,CRC!X110/$F110)</f>
        <v>0</v>
      </c>
      <c r="AA110" s="70">
        <f>IF($F110=0,0,CRC!Y110/$F110)</f>
        <v>6.6006498464273979E-3</v>
      </c>
      <c r="AB110" s="70">
        <f>IF($F110=0,0,CRC!Z110/$F110)</f>
        <v>1.0499320701511962E-3</v>
      </c>
      <c r="AC110" s="70">
        <f>IF($F110=0,0,CRC!AA110/$F110)</f>
        <v>5.2191864823148337E-4</v>
      </c>
      <c r="AD110" s="55">
        <f t="shared" si="125"/>
        <v>0</v>
      </c>
      <c r="AF110" s="94">
        <f>'DORC build-up'!V110</f>
        <v>76128906.062264755</v>
      </c>
      <c r="AG110" s="64">
        <f t="shared" si="126"/>
        <v>0</v>
      </c>
      <c r="AH110" s="64">
        <f t="shared" si="127"/>
        <v>0</v>
      </c>
      <c r="AI110" s="64">
        <f t="shared" si="128"/>
        <v>3726110.4677045001</v>
      </c>
      <c r="AJ110" s="64">
        <f t="shared" si="129"/>
        <v>0</v>
      </c>
      <c r="AK110" s="64">
        <f t="shared" si="130"/>
        <v>0</v>
      </c>
      <c r="AL110" s="64">
        <f t="shared" si="131"/>
        <v>0</v>
      </c>
      <c r="AM110" s="64">
        <f t="shared" si="132"/>
        <v>447209.91692893399</v>
      </c>
      <c r="AN110" s="64">
        <f t="shared" si="133"/>
        <v>41586054.327059157</v>
      </c>
      <c r="AO110" s="64">
        <f t="shared" si="134"/>
        <v>12642160.515425984</v>
      </c>
      <c r="AP110" s="64">
        <f t="shared" si="135"/>
        <v>13172044.042814801</v>
      </c>
      <c r="AQ110" s="64">
        <f t="shared" si="136"/>
        <v>1633762.1604999504</v>
      </c>
      <c r="AR110" s="64">
        <f t="shared" si="137"/>
        <v>0</v>
      </c>
      <c r="AS110" s="64">
        <f t="shared" si="138"/>
        <v>103883.95854210132</v>
      </c>
      <c r="AT110" s="64">
        <f t="shared" si="139"/>
        <v>12339.556726498873</v>
      </c>
      <c r="AU110" s="64">
        <f t="shared" si="140"/>
        <v>207767.91708420264</v>
      </c>
      <c r="AV110" s="64">
        <f t="shared" si="141"/>
        <v>798240.31529777974</v>
      </c>
      <c r="AW110" s="64">
        <f t="shared" si="142"/>
        <v>1177169.3563886276</v>
      </c>
      <c r="AX110" s="64">
        <f t="shared" si="143"/>
        <v>0</v>
      </c>
      <c r="AY110" s="64">
        <f t="shared" si="144"/>
        <v>502500.25210857368</v>
      </c>
      <c r="AZ110" s="64">
        <f t="shared" si="145"/>
        <v>79930.179940299582</v>
      </c>
      <c r="BA110" s="64">
        <f t="shared" si="146"/>
        <v>39733.095743358797</v>
      </c>
      <c r="BB110" s="55">
        <f t="shared" si="147"/>
        <v>0</v>
      </c>
      <c r="BD110" s="94">
        <f>'DORC build-up'!P110</f>
        <v>165821176.74367851</v>
      </c>
      <c r="BE110" s="64">
        <f t="shared" si="148"/>
        <v>0</v>
      </c>
      <c r="BF110" s="64">
        <f t="shared" si="164"/>
        <v>0</v>
      </c>
      <c r="BG110" s="64">
        <f t="shared" si="165"/>
        <v>8116076.460186529</v>
      </c>
      <c r="BH110" s="64">
        <f t="shared" si="166"/>
        <v>0</v>
      </c>
      <c r="BI110" s="64">
        <f t="shared" si="167"/>
        <v>0</v>
      </c>
      <c r="BJ110" s="64">
        <f t="shared" si="168"/>
        <v>0</v>
      </c>
      <c r="BK110" s="64">
        <f t="shared" si="169"/>
        <v>974096.15496046527</v>
      </c>
      <c r="BL110" s="64">
        <f t="shared" si="170"/>
        <v>90581210.493153229</v>
      </c>
      <c r="BM110" s="64">
        <f t="shared" si="171"/>
        <v>27536687.989918582</v>
      </c>
      <c r="BN110" s="64">
        <f t="shared" si="172"/>
        <v>28690860.755475473</v>
      </c>
      <c r="BO110" s="64">
        <f t="shared" si="173"/>
        <v>3558600.5104529015</v>
      </c>
      <c r="BP110" s="64">
        <f t="shared" si="174"/>
        <v>0</v>
      </c>
      <c r="BQ110" s="64">
        <f t="shared" si="175"/>
        <v>226276.20888383343</v>
      </c>
      <c r="BR110" s="64">
        <f t="shared" si="176"/>
        <v>26877.567572163607</v>
      </c>
      <c r="BS110" s="64">
        <f t="shared" si="177"/>
        <v>452552.41776766686</v>
      </c>
      <c r="BT110" s="64">
        <f t="shared" si="178"/>
        <v>1738697.6281868967</v>
      </c>
      <c r="BU110" s="64">
        <f t="shared" si="154"/>
        <v>2564066.8965256102</v>
      </c>
      <c r="BV110" s="64">
        <f t="shared" si="155"/>
        <v>0</v>
      </c>
      <c r="BW110" s="64">
        <f t="shared" si="156"/>
        <v>1094527.5248075719</v>
      </c>
      <c r="BX110" s="64">
        <f t="shared" si="157"/>
        <v>174100.97137339777</v>
      </c>
      <c r="BY110" s="64">
        <f t="shared" si="158"/>
        <v>86545.164414214581</v>
      </c>
      <c r="BZ110" s="55">
        <f t="shared" si="149"/>
        <v>0</v>
      </c>
      <c r="CC110" s="94">
        <f t="shared" si="150"/>
        <v>165821176.74367851</v>
      </c>
      <c r="CD110" s="64">
        <f t="shared" si="151"/>
        <v>0</v>
      </c>
      <c r="CE110" s="64">
        <f t="shared" si="179"/>
        <v>0</v>
      </c>
      <c r="CF110" s="64">
        <f t="shared" si="180"/>
        <v>0</v>
      </c>
      <c r="CG110" s="64">
        <f t="shared" si="181"/>
        <v>0</v>
      </c>
      <c r="CH110" s="64">
        <f t="shared" si="182"/>
        <v>0</v>
      </c>
      <c r="CI110" s="64">
        <f t="shared" si="183"/>
        <v>0</v>
      </c>
      <c r="CJ110" s="64">
        <f t="shared" si="184"/>
        <v>847187.78629981214</v>
      </c>
      <c r="CK110" s="64">
        <f t="shared" si="185"/>
        <v>42617563.674367003</v>
      </c>
      <c r="CL110" s="64">
        <f t="shared" si="186"/>
        <v>20453040.882233165</v>
      </c>
      <c r="CM110" s="64">
        <f t="shared" si="187"/>
        <v>19916015.613098688</v>
      </c>
      <c r="CN110" s="64">
        <f t="shared" si="188"/>
        <v>1550193.2319582556</v>
      </c>
      <c r="CO110" s="64">
        <f t="shared" si="189"/>
        <v>0</v>
      </c>
      <c r="CP110" s="64">
        <f t="shared" si="190"/>
        <v>149031.13468348628</v>
      </c>
      <c r="CQ110" s="64">
        <f t="shared" si="191"/>
        <v>6808.9837849481219</v>
      </c>
      <c r="CR110" s="64">
        <f t="shared" si="192"/>
        <v>298062.26936697256</v>
      </c>
      <c r="CS110" s="64">
        <f t="shared" si="193"/>
        <v>1145149.4687769301</v>
      </c>
      <c r="CT110" s="64">
        <f t="shared" si="159"/>
        <v>1769206.1586026782</v>
      </c>
      <c r="CU110" s="64">
        <f t="shared" si="160"/>
        <v>0</v>
      </c>
      <c r="CV110" s="64">
        <f t="shared" si="161"/>
        <v>796981.21456634917</v>
      </c>
      <c r="CW110" s="64">
        <f t="shared" si="162"/>
        <v>110195.83169538486</v>
      </c>
      <c r="CX110" s="64">
        <f t="shared" si="163"/>
        <v>32834.431980061796</v>
      </c>
      <c r="CY110" s="119">
        <f>'DORC build-up'!S110</f>
        <v>89692270.681413755</v>
      </c>
      <c r="CZ110" s="55">
        <f t="shared" si="152"/>
        <v>0</v>
      </c>
      <c r="DB110" s="94">
        <f>'DORC build-up'!T110</f>
        <v>0</v>
      </c>
      <c r="DC110" s="64">
        <f t="shared" si="104"/>
        <v>0</v>
      </c>
      <c r="DD110" s="64">
        <f t="shared" si="105"/>
        <v>0</v>
      </c>
      <c r="DE110" s="64">
        <f t="shared" si="106"/>
        <v>0</v>
      </c>
      <c r="DF110" s="64">
        <f t="shared" si="107"/>
        <v>0</v>
      </c>
      <c r="DG110" s="64">
        <f t="shared" si="108"/>
        <v>0</v>
      </c>
      <c r="DH110" s="64">
        <f t="shared" si="109"/>
        <v>0</v>
      </c>
      <c r="DI110" s="64">
        <f t="shared" si="110"/>
        <v>0</v>
      </c>
      <c r="DJ110" s="64">
        <f t="shared" si="111"/>
        <v>0</v>
      </c>
      <c r="DK110" s="64">
        <f t="shared" si="112"/>
        <v>0</v>
      </c>
      <c r="DL110" s="64">
        <f t="shared" si="113"/>
        <v>0</v>
      </c>
      <c r="DM110" s="64">
        <f t="shared" si="114"/>
        <v>0</v>
      </c>
      <c r="DN110" s="64">
        <f t="shared" si="115"/>
        <v>0</v>
      </c>
      <c r="DO110" s="64">
        <f t="shared" si="116"/>
        <v>0</v>
      </c>
      <c r="DP110" s="64">
        <f t="shared" si="117"/>
        <v>0</v>
      </c>
      <c r="DQ110" s="64">
        <f t="shared" si="118"/>
        <v>0</v>
      </c>
      <c r="DR110" s="64">
        <f t="shared" si="119"/>
        <v>0</v>
      </c>
      <c r="DS110" s="64">
        <f t="shared" si="120"/>
        <v>0</v>
      </c>
      <c r="DT110" s="64">
        <f t="shared" si="121"/>
        <v>0</v>
      </c>
      <c r="DU110" s="64">
        <f t="shared" si="122"/>
        <v>0</v>
      </c>
      <c r="DV110" s="64">
        <f t="shared" si="123"/>
        <v>0</v>
      </c>
      <c r="DW110" s="64">
        <f t="shared" si="124"/>
        <v>0</v>
      </c>
      <c r="DX110" s="55">
        <f t="shared" si="153"/>
        <v>0</v>
      </c>
    </row>
    <row r="111" spans="1:128" ht="13.9" x14ac:dyDescent="0.4">
      <c r="A111" s="58">
        <f>'DORC build-up'!A111</f>
        <v>99</v>
      </c>
      <c r="B111" s="58" t="str">
        <f>'DORC build-up'!B111</f>
        <v>Lakes</v>
      </c>
      <c r="C111" s="58">
        <f>'DORC build-up'!C111</f>
        <v>27</v>
      </c>
      <c r="D111" t="str">
        <f>IF('DORC build-up'!E111=0,"",'DORC build-up'!E111)</f>
        <v/>
      </c>
      <c r="E111" t="str">
        <f>IF('DORC build-up'!F111=0,"",'DORC build-up'!F111)</f>
        <v>Wagin East to Wagin South</v>
      </c>
      <c r="F111" s="94">
        <f>'DORC build-up'!J111</f>
        <v>1610760.3946863136</v>
      </c>
      <c r="G111" s="319">
        <f t="shared" si="103"/>
        <v>0.54115894002319953</v>
      </c>
      <c r="I111" s="70">
        <f>IF($F111=0,0,CRC!G111/$F111)</f>
        <v>0</v>
      </c>
      <c r="J111" s="70">
        <f>IF($F111=0,0,CRC!H111/$F111)</f>
        <v>0</v>
      </c>
      <c r="K111" s="70">
        <f>IF($F111=0,0,CRC!I111/$F111)</f>
        <v>5.0405228653397235E-2</v>
      </c>
      <c r="L111" s="70">
        <f>IF($F111=0,0,CRC!J111/$F111)</f>
        <v>0</v>
      </c>
      <c r="M111" s="70">
        <f>IF($F111=0,0,CRC!K111/$F111)</f>
        <v>0</v>
      </c>
      <c r="N111" s="70">
        <f>IF($F111=0,0,CRC!L111/$F111)</f>
        <v>0</v>
      </c>
      <c r="O111" s="70">
        <f>IF($F111=0,0,CRC!M111/$F111)</f>
        <v>0</v>
      </c>
      <c r="P111" s="70">
        <f>IF($F111=0,0,CRC!N111/$F111)</f>
        <v>0.56255835550666544</v>
      </c>
      <c r="Q111" s="70">
        <f>IF($F111=0,0,CRC!O111/$F111)</f>
        <v>0.17101774007402634</v>
      </c>
      <c r="R111" s="70">
        <f>IF($F111=0,0,CRC!P111/$F111)</f>
        <v>0.17798882402576871</v>
      </c>
      <c r="S111" s="70">
        <f>IF($F111=0,0,CRC!Q111/$F111)</f>
        <v>0</v>
      </c>
      <c r="T111" s="70">
        <f>IF($F111=0,0,CRC!R111/$F111)</f>
        <v>0</v>
      </c>
      <c r="U111" s="70">
        <f>IF($F111=0,0,CRC!S111/$F111)</f>
        <v>0</v>
      </c>
      <c r="V111" s="70">
        <f>IF($F111=0,0,CRC!T111/$F111)</f>
        <v>0</v>
      </c>
      <c r="W111" s="70">
        <f>IF($F111=0,0,CRC!U111/$F111)</f>
        <v>0</v>
      </c>
      <c r="X111" s="70">
        <f>IF($F111=0,0,CRC!V111/$F111)</f>
        <v>1.0798253557343367E-2</v>
      </c>
      <c r="Y111" s="70">
        <f>IF($F111=0,0,CRC!W111/$F111)</f>
        <v>1.5924243547480042E-2</v>
      </c>
      <c r="Z111" s="70">
        <f>IF($F111=0,0,CRC!X111/$F111)</f>
        <v>0</v>
      </c>
      <c r="AA111" s="70">
        <f>IF($F111=0,0,CRC!Y111/$F111)</f>
        <v>6.7976084781851132E-3</v>
      </c>
      <c r="AB111" s="70">
        <f>IF($F111=0,0,CRC!Z111/$F111)</f>
        <v>4.5097461571338461E-3</v>
      </c>
      <c r="AC111" s="70">
        <f>IF($F111=0,0,CRC!AA111/$F111)</f>
        <v>0</v>
      </c>
      <c r="AD111" s="55">
        <f t="shared" si="125"/>
        <v>0</v>
      </c>
      <c r="AF111" s="94">
        <f>'DORC build-up'!V111</f>
        <v>954173.39407052007</v>
      </c>
      <c r="AG111" s="64">
        <f t="shared" si="126"/>
        <v>0</v>
      </c>
      <c r="AH111" s="64">
        <f t="shared" si="127"/>
        <v>0</v>
      </c>
      <c r="AI111" s="64">
        <f t="shared" si="128"/>
        <v>48095.328103112668</v>
      </c>
      <c r="AJ111" s="64">
        <f t="shared" si="129"/>
        <v>0</v>
      </c>
      <c r="AK111" s="64">
        <f t="shared" si="130"/>
        <v>0</v>
      </c>
      <c r="AL111" s="64">
        <f t="shared" si="131"/>
        <v>0</v>
      </c>
      <c r="AM111" s="64">
        <f t="shared" si="132"/>
        <v>0</v>
      </c>
      <c r="AN111" s="64">
        <f t="shared" si="133"/>
        <v>536778.21543652518</v>
      </c>
      <c r="AO111" s="64">
        <f t="shared" si="134"/>
        <v>163180.57749270371</v>
      </c>
      <c r="AP111" s="64">
        <f t="shared" si="135"/>
        <v>169832.20032728824</v>
      </c>
      <c r="AQ111" s="64">
        <f t="shared" si="136"/>
        <v>0</v>
      </c>
      <c r="AR111" s="64">
        <f t="shared" si="137"/>
        <v>0</v>
      </c>
      <c r="AS111" s="64">
        <f t="shared" si="138"/>
        <v>0</v>
      </c>
      <c r="AT111" s="64">
        <f t="shared" si="139"/>
        <v>0</v>
      </c>
      <c r="AU111" s="64">
        <f t="shared" si="140"/>
        <v>0</v>
      </c>
      <c r="AV111" s="64">
        <f t="shared" si="141"/>
        <v>10303.406246844388</v>
      </c>
      <c r="AW111" s="64">
        <f t="shared" si="142"/>
        <v>15194.48951370461</v>
      </c>
      <c r="AX111" s="64">
        <f t="shared" si="143"/>
        <v>0</v>
      </c>
      <c r="AY111" s="64">
        <f t="shared" si="144"/>
        <v>6486.0971531924324</v>
      </c>
      <c r="AZ111" s="64">
        <f t="shared" si="145"/>
        <v>4303.0797971488864</v>
      </c>
      <c r="BA111" s="64">
        <f t="shared" si="146"/>
        <v>0</v>
      </c>
      <c r="BB111" s="55">
        <f t="shared" si="147"/>
        <v>0</v>
      </c>
      <c r="BD111" s="94">
        <f>'DORC build-up'!P111</f>
        <v>2079529.2254768226</v>
      </c>
      <c r="BE111" s="64">
        <f t="shared" si="148"/>
        <v>0</v>
      </c>
      <c r="BF111" s="64">
        <f t="shared" si="164"/>
        <v>0</v>
      </c>
      <c r="BG111" s="64">
        <f t="shared" si="165"/>
        <v>104819.1461015813</v>
      </c>
      <c r="BH111" s="64">
        <f t="shared" si="166"/>
        <v>0</v>
      </c>
      <c r="BI111" s="64">
        <f t="shared" si="167"/>
        <v>0</v>
      </c>
      <c r="BJ111" s="64">
        <f t="shared" si="168"/>
        <v>0</v>
      </c>
      <c r="BK111" s="64">
        <f t="shared" si="169"/>
        <v>0</v>
      </c>
      <c r="BL111" s="64">
        <f t="shared" si="170"/>
        <v>1169856.5413122911</v>
      </c>
      <c r="BM111" s="64">
        <f t="shared" si="171"/>
        <v>355636.38855893654</v>
      </c>
      <c r="BN111" s="64">
        <f t="shared" si="172"/>
        <v>370132.96136983729</v>
      </c>
      <c r="BO111" s="64">
        <f t="shared" si="173"/>
        <v>0</v>
      </c>
      <c r="BP111" s="64">
        <f t="shared" si="174"/>
        <v>0</v>
      </c>
      <c r="BQ111" s="64">
        <f t="shared" si="175"/>
        <v>0</v>
      </c>
      <c r="BR111" s="64">
        <f t="shared" si="176"/>
        <v>0</v>
      </c>
      <c r="BS111" s="64">
        <f t="shared" si="177"/>
        <v>0</v>
      </c>
      <c r="BT111" s="64">
        <f t="shared" si="178"/>
        <v>22455.283856604594</v>
      </c>
      <c r="BU111" s="64">
        <f t="shared" si="154"/>
        <v>33114.929850595458</v>
      </c>
      <c r="BV111" s="64">
        <f t="shared" si="155"/>
        <v>0</v>
      </c>
      <c r="BW111" s="64">
        <f t="shared" si="156"/>
        <v>14135.82549373497</v>
      </c>
      <c r="BX111" s="64">
        <f t="shared" si="157"/>
        <v>9378.148933241624</v>
      </c>
      <c r="BY111" s="64">
        <f t="shared" si="158"/>
        <v>0</v>
      </c>
      <c r="BZ111" s="55">
        <f t="shared" si="149"/>
        <v>0</v>
      </c>
      <c r="CC111" s="94">
        <f t="shared" si="150"/>
        <v>2079529.2254768226</v>
      </c>
      <c r="CD111" s="64">
        <f t="shared" si="151"/>
        <v>0</v>
      </c>
      <c r="CE111" s="64">
        <f t="shared" si="179"/>
        <v>0</v>
      </c>
      <c r="CF111" s="64">
        <f t="shared" si="180"/>
        <v>0</v>
      </c>
      <c r="CG111" s="64">
        <f t="shared" si="181"/>
        <v>0</v>
      </c>
      <c r="CH111" s="64">
        <f t="shared" si="182"/>
        <v>0</v>
      </c>
      <c r="CI111" s="64">
        <f t="shared" si="183"/>
        <v>0</v>
      </c>
      <c r="CJ111" s="64">
        <f t="shared" si="184"/>
        <v>0</v>
      </c>
      <c r="CK111" s="64">
        <f t="shared" si="185"/>
        <v>550405.93261910346</v>
      </c>
      <c r="CL111" s="64">
        <f t="shared" si="186"/>
        <v>264151.06991329911</v>
      </c>
      <c r="CM111" s="64">
        <f t="shared" si="187"/>
        <v>256931.07991391697</v>
      </c>
      <c r="CN111" s="64">
        <f t="shared" si="188"/>
        <v>0</v>
      </c>
      <c r="CO111" s="64">
        <f t="shared" si="189"/>
        <v>0</v>
      </c>
      <c r="CP111" s="64">
        <f t="shared" si="190"/>
        <v>0</v>
      </c>
      <c r="CQ111" s="64">
        <f t="shared" si="191"/>
        <v>0</v>
      </c>
      <c r="CR111" s="64">
        <f t="shared" si="192"/>
        <v>0</v>
      </c>
      <c r="CS111" s="64">
        <f t="shared" si="193"/>
        <v>14789.608016225922</v>
      </c>
      <c r="CT111" s="64">
        <f t="shared" si="159"/>
        <v>22849.301596910958</v>
      </c>
      <c r="CU111" s="64">
        <f t="shared" si="160"/>
        <v>0</v>
      </c>
      <c r="CV111" s="64">
        <f t="shared" si="161"/>
        <v>10293.014214398605</v>
      </c>
      <c r="CW111" s="64">
        <f t="shared" si="162"/>
        <v>5935.8251324475568</v>
      </c>
      <c r="CX111" s="64">
        <f t="shared" si="163"/>
        <v>0</v>
      </c>
      <c r="CY111" s="119">
        <f>'DORC build-up'!S111</f>
        <v>1125355.8314063025</v>
      </c>
      <c r="CZ111" s="55">
        <f t="shared" si="152"/>
        <v>0</v>
      </c>
      <c r="DB111" s="94">
        <f>'DORC build-up'!T111</f>
        <v>0</v>
      </c>
      <c r="DC111" s="64">
        <f t="shared" si="104"/>
        <v>0</v>
      </c>
      <c r="DD111" s="64">
        <f t="shared" si="105"/>
        <v>0</v>
      </c>
      <c r="DE111" s="64">
        <f t="shared" si="106"/>
        <v>0</v>
      </c>
      <c r="DF111" s="64">
        <f t="shared" si="107"/>
        <v>0</v>
      </c>
      <c r="DG111" s="64">
        <f t="shared" si="108"/>
        <v>0</v>
      </c>
      <c r="DH111" s="64">
        <f t="shared" si="109"/>
        <v>0</v>
      </c>
      <c r="DI111" s="64">
        <f t="shared" si="110"/>
        <v>0</v>
      </c>
      <c r="DJ111" s="64">
        <f t="shared" si="111"/>
        <v>0</v>
      </c>
      <c r="DK111" s="64">
        <f t="shared" si="112"/>
        <v>0</v>
      </c>
      <c r="DL111" s="64">
        <f t="shared" si="113"/>
        <v>0</v>
      </c>
      <c r="DM111" s="64">
        <f t="shared" si="114"/>
        <v>0</v>
      </c>
      <c r="DN111" s="64">
        <f t="shared" si="115"/>
        <v>0</v>
      </c>
      <c r="DO111" s="64">
        <f t="shared" si="116"/>
        <v>0</v>
      </c>
      <c r="DP111" s="64">
        <f t="shared" si="117"/>
        <v>0</v>
      </c>
      <c r="DQ111" s="64">
        <f t="shared" si="118"/>
        <v>0</v>
      </c>
      <c r="DR111" s="64">
        <f t="shared" si="119"/>
        <v>0</v>
      </c>
      <c r="DS111" s="64">
        <f t="shared" si="120"/>
        <v>0</v>
      </c>
      <c r="DT111" s="64">
        <f t="shared" si="121"/>
        <v>0</v>
      </c>
      <c r="DU111" s="64">
        <f t="shared" si="122"/>
        <v>0</v>
      </c>
      <c r="DV111" s="64">
        <f t="shared" si="123"/>
        <v>0</v>
      </c>
      <c r="DW111" s="64">
        <f t="shared" si="124"/>
        <v>0</v>
      </c>
      <c r="DX111" s="55">
        <f t="shared" si="153"/>
        <v>0</v>
      </c>
    </row>
    <row r="112" spans="1:128" ht="13.9" x14ac:dyDescent="0.4">
      <c r="A112" s="58">
        <f>'DORC build-up'!A112</f>
        <v>100</v>
      </c>
      <c r="B112" s="58" t="str">
        <f>'DORC build-up'!B112</f>
        <v>Lakes</v>
      </c>
      <c r="C112" s="58">
        <f>'DORC build-up'!C112</f>
        <v>28</v>
      </c>
      <c r="D112" t="str">
        <f>IF('DORC build-up'!E112=0,"",'DORC build-up'!E112)</f>
        <v>NG track between Lake Grace and Hyden</v>
      </c>
      <c r="E112" t="str">
        <f>IF('DORC build-up'!F112=0,"",'DORC build-up'!F112)</f>
        <v>Lake Grace to Hyden</v>
      </c>
      <c r="F112" s="94">
        <f>'DORC build-up'!J112</f>
        <v>205201696.52482092</v>
      </c>
      <c r="G112" s="319">
        <f t="shared" si="103"/>
        <v>0.54158396330752889</v>
      </c>
      <c r="I112" s="70">
        <f>IF($F112=0,0,CRC!G112/$F112)</f>
        <v>0</v>
      </c>
      <c r="J112" s="70">
        <f>IF($F112=0,0,CRC!H112/$F112)</f>
        <v>0</v>
      </c>
      <c r="K112" s="70">
        <f>IF($F112=0,0,CRC!I112/$F112)</f>
        <v>4.7511698011574267E-2</v>
      </c>
      <c r="L112" s="70">
        <f>IF($F112=0,0,CRC!J112/$F112)</f>
        <v>0</v>
      </c>
      <c r="M112" s="70">
        <f>IF($F112=0,0,CRC!K112/$F112)</f>
        <v>0</v>
      </c>
      <c r="N112" s="70">
        <f>IF($F112=0,0,CRC!L112/$F112)</f>
        <v>0</v>
      </c>
      <c r="O112" s="70">
        <f>IF($F112=0,0,CRC!M112/$F112)</f>
        <v>6.9319896705407648E-3</v>
      </c>
      <c r="P112" s="70">
        <f>IF($F112=0,0,CRC!N112/$F112)</f>
        <v>0.53026448673631998</v>
      </c>
      <c r="Q112" s="70">
        <f>IF($F112=0,0,CRC!O112/$F112)</f>
        <v>0.16120040396784127</v>
      </c>
      <c r="R112" s="70">
        <f>IF($F112=0,0,CRC!P112/$F112)</f>
        <v>0.16800887637833134</v>
      </c>
      <c r="S112" s="70">
        <f>IF($F112=0,0,CRC!Q112/$F112)</f>
        <v>2.9590969715815797E-2</v>
      </c>
      <c r="T112" s="70">
        <f>IF($F112=0,0,CRC!R112/$F112)</f>
        <v>0</v>
      </c>
      <c r="U112" s="70">
        <f>IF($F112=0,0,CRC!S112/$F112)</f>
        <v>1.9564667719569207E-2</v>
      </c>
      <c r="V112" s="70">
        <f>IF($F112=0,0,CRC!T112/$F112)</f>
        <v>2.3239326894044471E-3</v>
      </c>
      <c r="W112" s="70">
        <f>IF($F112=0,0,CRC!U112/$F112)</f>
        <v>8.6841387287675358E-4</v>
      </c>
      <c r="X112" s="70">
        <f>IF($F112=0,0,CRC!V112/$F112)</f>
        <v>1.0178375850584051E-2</v>
      </c>
      <c r="Y112" s="70">
        <f>IF($F112=0,0,CRC!W112/$F112)</f>
        <v>1.5010106504886159E-2</v>
      </c>
      <c r="Z112" s="70">
        <f>IF($F112=0,0,CRC!X112/$F112)</f>
        <v>0</v>
      </c>
      <c r="AA112" s="70">
        <f>IF($F112=0,0,CRC!Y112/$F112)</f>
        <v>6.4073892698169642E-3</v>
      </c>
      <c r="AB112" s="70">
        <f>IF($F112=0,0,CRC!Z112/$F112)</f>
        <v>9.425224624744061E-4</v>
      </c>
      <c r="AC112" s="70">
        <f>IF($F112=0,0,CRC!AA112/$F112)</f>
        <v>1.1961671499646205E-3</v>
      </c>
      <c r="AD112" s="55">
        <f t="shared" si="125"/>
        <v>0</v>
      </c>
      <c r="AF112" s="94">
        <f>'DORC build-up'!V112</f>
        <v>119905719.78579903</v>
      </c>
      <c r="AG112" s="64">
        <f t="shared" si="126"/>
        <v>0</v>
      </c>
      <c r="AH112" s="64">
        <f t="shared" si="127"/>
        <v>0</v>
      </c>
      <c r="AI112" s="64">
        <f t="shared" si="128"/>
        <v>5696924.3483233294</v>
      </c>
      <c r="AJ112" s="64">
        <f t="shared" si="129"/>
        <v>0</v>
      </c>
      <c r="AK112" s="64">
        <f t="shared" si="130"/>
        <v>0</v>
      </c>
      <c r="AL112" s="64">
        <f t="shared" si="131"/>
        <v>0</v>
      </c>
      <c r="AM112" s="64">
        <f t="shared" si="132"/>
        <v>831185.21099391428</v>
      </c>
      <c r="AN112" s="64">
        <f t="shared" si="133"/>
        <v>63581744.958965726</v>
      </c>
      <c r="AO112" s="64">
        <f t="shared" si="134"/>
        <v>19328850.467525583</v>
      </c>
      <c r="AP112" s="64">
        <f t="shared" si="135"/>
        <v>20145225.252547149</v>
      </c>
      <c r="AQ112" s="64">
        <f t="shared" si="136"/>
        <v>3548126.5229346738</v>
      </c>
      <c r="AR112" s="64">
        <f t="shared" si="137"/>
        <v>0</v>
      </c>
      <c r="AS112" s="64">
        <f t="shared" si="138"/>
        <v>2345915.565284933</v>
      </c>
      <c r="AT112" s="64">
        <f t="shared" si="139"/>
        <v>278652.82185678795</v>
      </c>
      <c r="AU112" s="64">
        <f t="shared" si="140"/>
        <v>104127.79049926052</v>
      </c>
      <c r="AV112" s="64">
        <f t="shared" si="141"/>
        <v>1220445.4826146751</v>
      </c>
      <c r="AW112" s="64">
        <f t="shared" si="142"/>
        <v>1799797.6245298791</v>
      </c>
      <c r="AX112" s="64">
        <f t="shared" si="143"/>
        <v>0</v>
      </c>
      <c r="AY112" s="64">
        <f t="shared" si="144"/>
        <v>768282.62234520831</v>
      </c>
      <c r="AZ112" s="64">
        <f t="shared" si="145"/>
        <v>113013.83427727742</v>
      </c>
      <c r="BA112" s="64">
        <f t="shared" si="146"/>
        <v>143427.28310063563</v>
      </c>
      <c r="BB112" s="55">
        <f t="shared" si="147"/>
        <v>0</v>
      </c>
      <c r="BD112" s="94">
        <f>'DORC build-up'!P112</f>
        <v>261565281.72734478</v>
      </c>
      <c r="BE112" s="64">
        <f t="shared" si="148"/>
        <v>0</v>
      </c>
      <c r="BF112" s="64">
        <f t="shared" si="164"/>
        <v>0</v>
      </c>
      <c r="BG112" s="64">
        <f t="shared" si="165"/>
        <v>12427410.67574195</v>
      </c>
      <c r="BH112" s="64">
        <f t="shared" si="166"/>
        <v>0</v>
      </c>
      <c r="BI112" s="64">
        <f t="shared" si="167"/>
        <v>0</v>
      </c>
      <c r="BJ112" s="64">
        <f t="shared" si="168"/>
        <v>0</v>
      </c>
      <c r="BK112" s="64">
        <f t="shared" si="169"/>
        <v>1813167.831106039</v>
      </c>
      <c r="BL112" s="64">
        <f t="shared" si="170"/>
        <v>138698779.86319143</v>
      </c>
      <c r="BM112" s="64">
        <f t="shared" si="171"/>
        <v>42164429.078410193</v>
      </c>
      <c r="BN112" s="64">
        <f t="shared" si="172"/>
        <v>43945289.082592882</v>
      </c>
      <c r="BO112" s="64">
        <f t="shared" si="173"/>
        <v>7739970.3303026864</v>
      </c>
      <c r="BP112" s="64">
        <f t="shared" si="174"/>
        <v>0</v>
      </c>
      <c r="BQ112" s="64">
        <f t="shared" si="175"/>
        <v>5117437.823971008</v>
      </c>
      <c r="BR112" s="64">
        <f t="shared" si="176"/>
        <v>607860.10861946025</v>
      </c>
      <c r="BS112" s="64">
        <f t="shared" si="177"/>
        <v>227146.91931494261</v>
      </c>
      <c r="BT112" s="64">
        <f t="shared" si="178"/>
        <v>2662309.7468848201</v>
      </c>
      <c r="BU112" s="64">
        <f t="shared" si="154"/>
        <v>3926122.7367079989</v>
      </c>
      <c r="BV112" s="64">
        <f t="shared" si="155"/>
        <v>0</v>
      </c>
      <c r="BW112" s="64">
        <f t="shared" si="156"/>
        <v>1675950.5794964402</v>
      </c>
      <c r="BX112" s="64">
        <f t="shared" si="157"/>
        <v>246531.15343146879</v>
      </c>
      <c r="BY112" s="64">
        <f t="shared" si="158"/>
        <v>312875.79757349106</v>
      </c>
      <c r="BZ112" s="55">
        <f t="shared" si="149"/>
        <v>0</v>
      </c>
      <c r="CC112" s="94">
        <f t="shared" si="150"/>
        <v>261565281.72734478</v>
      </c>
      <c r="CD112" s="64">
        <f t="shared" si="151"/>
        <v>0</v>
      </c>
      <c r="CE112" s="64">
        <f t="shared" si="179"/>
        <v>0</v>
      </c>
      <c r="CF112" s="64">
        <f t="shared" si="180"/>
        <v>0</v>
      </c>
      <c r="CG112" s="64">
        <f t="shared" si="181"/>
        <v>0</v>
      </c>
      <c r="CH112" s="64">
        <f t="shared" si="182"/>
        <v>0</v>
      </c>
      <c r="CI112" s="64">
        <f t="shared" si="183"/>
        <v>0</v>
      </c>
      <c r="CJ112" s="64">
        <f t="shared" si="184"/>
        <v>1576942.5155847173</v>
      </c>
      <c r="CK112" s="64">
        <f t="shared" si="185"/>
        <v>65256404.172511786</v>
      </c>
      <c r="CL112" s="64">
        <f t="shared" si="186"/>
        <v>31317883.691476375</v>
      </c>
      <c r="CM112" s="64">
        <f t="shared" si="187"/>
        <v>30505012.413195927</v>
      </c>
      <c r="CN112" s="64">
        <f t="shared" si="188"/>
        <v>3371676.4740377925</v>
      </c>
      <c r="CO112" s="64">
        <f t="shared" si="189"/>
        <v>0</v>
      </c>
      <c r="CP112" s="64">
        <f t="shared" si="190"/>
        <v>3370471.7316088956</v>
      </c>
      <c r="CQ112" s="64">
        <f t="shared" si="191"/>
        <v>153991.22751693011</v>
      </c>
      <c r="CR112" s="64">
        <f t="shared" si="192"/>
        <v>149604.60621268078</v>
      </c>
      <c r="CS112" s="64">
        <f t="shared" si="193"/>
        <v>1753463.3641526303</v>
      </c>
      <c r="CT112" s="64">
        <f t="shared" si="159"/>
        <v>2709024.6883285302</v>
      </c>
      <c r="CU112" s="64">
        <f t="shared" si="160"/>
        <v>0</v>
      </c>
      <c r="CV112" s="64">
        <f t="shared" si="161"/>
        <v>1220344.9416542342</v>
      </c>
      <c r="CW112" s="64">
        <f t="shared" si="162"/>
        <v>156039.94209163985</v>
      </c>
      <c r="CX112" s="64">
        <f t="shared" si="163"/>
        <v>118702.17317360683</v>
      </c>
      <c r="CY112" s="119">
        <f>'DORC build-up'!S112</f>
        <v>141659561.94154575</v>
      </c>
      <c r="CZ112" s="55">
        <f t="shared" si="152"/>
        <v>0</v>
      </c>
      <c r="DB112" s="94">
        <f>'DORC build-up'!T112</f>
        <v>0</v>
      </c>
      <c r="DC112" s="64">
        <f t="shared" si="104"/>
        <v>0</v>
      </c>
      <c r="DD112" s="64">
        <f t="shared" si="105"/>
        <v>0</v>
      </c>
      <c r="DE112" s="64">
        <f t="shared" si="106"/>
        <v>0</v>
      </c>
      <c r="DF112" s="64">
        <f t="shared" si="107"/>
        <v>0</v>
      </c>
      <c r="DG112" s="64">
        <f t="shared" si="108"/>
        <v>0</v>
      </c>
      <c r="DH112" s="64">
        <f t="shared" si="109"/>
        <v>0</v>
      </c>
      <c r="DI112" s="64">
        <f t="shared" si="110"/>
        <v>0</v>
      </c>
      <c r="DJ112" s="64">
        <f t="shared" si="111"/>
        <v>0</v>
      </c>
      <c r="DK112" s="64">
        <f t="shared" si="112"/>
        <v>0</v>
      </c>
      <c r="DL112" s="64">
        <f t="shared" si="113"/>
        <v>0</v>
      </c>
      <c r="DM112" s="64">
        <f t="shared" si="114"/>
        <v>0</v>
      </c>
      <c r="DN112" s="64">
        <f t="shared" si="115"/>
        <v>0</v>
      </c>
      <c r="DO112" s="64">
        <f t="shared" si="116"/>
        <v>0</v>
      </c>
      <c r="DP112" s="64">
        <f t="shared" si="117"/>
        <v>0</v>
      </c>
      <c r="DQ112" s="64">
        <f t="shared" si="118"/>
        <v>0</v>
      </c>
      <c r="DR112" s="64">
        <f t="shared" si="119"/>
        <v>0</v>
      </c>
      <c r="DS112" s="64">
        <f t="shared" si="120"/>
        <v>0</v>
      </c>
      <c r="DT112" s="64">
        <f t="shared" si="121"/>
        <v>0</v>
      </c>
      <c r="DU112" s="64">
        <f t="shared" si="122"/>
        <v>0</v>
      </c>
      <c r="DV112" s="64">
        <f t="shared" si="123"/>
        <v>0</v>
      </c>
      <c r="DW112" s="64">
        <f t="shared" si="124"/>
        <v>0</v>
      </c>
      <c r="DX112" s="55">
        <f t="shared" si="153"/>
        <v>0</v>
      </c>
    </row>
    <row r="113" spans="1:128" ht="13.9" x14ac:dyDescent="0.4">
      <c r="A113" s="58">
        <f>'DORC build-up'!A113</f>
        <v>101</v>
      </c>
      <c r="B113" s="58" t="str">
        <f>'DORC build-up'!B113</f>
        <v>Non-operational</v>
      </c>
      <c r="C113" s="58">
        <f>'DORC build-up'!C113</f>
        <v>29</v>
      </c>
      <c r="D113" t="str">
        <f>IF('DORC build-up'!E113=0,"",'DORC build-up'!E113)</f>
        <v>NG track between Katanning and Nyabing</v>
      </c>
      <c r="E113" t="str">
        <f>IF('DORC build-up'!F113=0,"",'DORC build-up'!F113)</f>
        <v>Katanning to Nyabing</v>
      </c>
      <c r="F113" s="94">
        <f>'DORC build-up'!J113</f>
        <v>143898413.85760695</v>
      </c>
      <c r="G113" s="319">
        <f t="shared" si="103"/>
        <v>0.5513084825085971</v>
      </c>
      <c r="I113" s="70">
        <f>IF($F113=0,0,CRC!G113/$F113)</f>
        <v>0</v>
      </c>
      <c r="J113" s="70">
        <f>IF($F113=0,0,CRC!H113/$F113)</f>
        <v>0</v>
      </c>
      <c r="K113" s="70">
        <f>IF($F113=0,0,CRC!I113/$F113)</f>
        <v>4.5010571955707533E-2</v>
      </c>
      <c r="L113" s="70">
        <f>IF($F113=0,0,CRC!J113/$F113)</f>
        <v>0</v>
      </c>
      <c r="M113" s="70">
        <f>IF($F113=0,0,CRC!K113/$F113)</f>
        <v>0.1182845366380247</v>
      </c>
      <c r="N113" s="70">
        <f>IF($F113=0,0,CRC!L113/$F113)</f>
        <v>0</v>
      </c>
      <c r="O113" s="70">
        <f>IF($F113=0,0,CRC!M113/$F113)</f>
        <v>8.5091987660340261E-4</v>
      </c>
      <c r="P113" s="70">
        <f>IF($F113=0,0,CRC!N113/$F113)</f>
        <v>0.50235013343423585</v>
      </c>
      <c r="Q113" s="70">
        <f>IF($F113=0,0,CRC!O113/$F113)</f>
        <v>0.15271444056400771</v>
      </c>
      <c r="R113" s="70">
        <f>IF($F113=0,0,CRC!P113/$F113)</f>
        <v>0.15900312902869063</v>
      </c>
      <c r="S113" s="70">
        <f>IF($F113=0,0,CRC!Q113/$F113)</f>
        <v>3.2459422239511245E-3</v>
      </c>
      <c r="T113" s="70">
        <f>IF($F113=0,0,CRC!R113/$F113)</f>
        <v>0</v>
      </c>
      <c r="U113" s="70">
        <f>IF($F113=0,0,CRC!S113/$F113)</f>
        <v>1.2383736222161268E-3</v>
      </c>
      <c r="V113" s="70">
        <f>IF($F113=0,0,CRC!T113/$F113)</f>
        <v>1.470966429695959E-4</v>
      </c>
      <c r="W113" s="70">
        <f>IF($F113=0,0,CRC!U113/$F113)</f>
        <v>2.4767472444322536E-3</v>
      </c>
      <c r="X113" s="70">
        <f>IF($F113=0,0,CRC!V113/$F113)</f>
        <v>9.6425625222517561E-3</v>
      </c>
      <c r="Y113" s="70">
        <f>IF($F113=0,0,CRC!W113/$F113)</f>
        <v>0</v>
      </c>
      <c r="Z113" s="70">
        <f>IF($F113=0,0,CRC!X113/$F113)</f>
        <v>5.0355462469093082E-3</v>
      </c>
      <c r="AA113" s="70">
        <f>IF($F113=0,0,CRC!Y113/$F113)</f>
        <v>0</v>
      </c>
      <c r="AB113" s="70">
        <f>IF($F113=0,0,CRC!Z113/$F113)</f>
        <v>0</v>
      </c>
      <c r="AC113" s="70">
        <f>IF($F113=0,0,CRC!AA113/$F113)</f>
        <v>0</v>
      </c>
      <c r="AD113" s="55">
        <f t="shared" si="125"/>
        <v>0</v>
      </c>
      <c r="AF113" s="94">
        <f>'DORC build-up'!V113</f>
        <v>0</v>
      </c>
      <c r="AG113" s="64">
        <f t="shared" si="126"/>
        <v>0</v>
      </c>
      <c r="AH113" s="64">
        <f t="shared" si="127"/>
        <v>0</v>
      </c>
      <c r="AI113" s="64">
        <f t="shared" si="128"/>
        <v>0</v>
      </c>
      <c r="AJ113" s="64">
        <f t="shared" si="129"/>
        <v>0</v>
      </c>
      <c r="AK113" s="64">
        <f t="shared" si="130"/>
        <v>0</v>
      </c>
      <c r="AL113" s="64">
        <f t="shared" si="131"/>
        <v>0</v>
      </c>
      <c r="AM113" s="64">
        <f t="shared" si="132"/>
        <v>0</v>
      </c>
      <c r="AN113" s="64">
        <f t="shared" si="133"/>
        <v>0</v>
      </c>
      <c r="AO113" s="64">
        <f t="shared" si="134"/>
        <v>0</v>
      </c>
      <c r="AP113" s="64">
        <f t="shared" si="135"/>
        <v>0</v>
      </c>
      <c r="AQ113" s="64">
        <f t="shared" si="136"/>
        <v>0</v>
      </c>
      <c r="AR113" s="64">
        <f t="shared" si="137"/>
        <v>0</v>
      </c>
      <c r="AS113" s="64">
        <f t="shared" si="138"/>
        <v>0</v>
      </c>
      <c r="AT113" s="64">
        <f t="shared" si="139"/>
        <v>0</v>
      </c>
      <c r="AU113" s="64">
        <f t="shared" si="140"/>
        <v>0</v>
      </c>
      <c r="AV113" s="64">
        <f t="shared" si="141"/>
        <v>0</v>
      </c>
      <c r="AW113" s="64">
        <f t="shared" si="142"/>
        <v>0</v>
      </c>
      <c r="AX113" s="64">
        <f t="shared" si="143"/>
        <v>0</v>
      </c>
      <c r="AY113" s="64">
        <f t="shared" si="144"/>
        <v>0</v>
      </c>
      <c r="AZ113" s="64">
        <f t="shared" si="145"/>
        <v>0</v>
      </c>
      <c r="BA113" s="64">
        <f t="shared" si="146"/>
        <v>0</v>
      </c>
      <c r="BB113" s="55">
        <f t="shared" si="147"/>
        <v>0</v>
      </c>
      <c r="BD113" s="94">
        <f>'DORC build-up'!P113</f>
        <v>0</v>
      </c>
      <c r="BE113" s="64">
        <f t="shared" si="148"/>
        <v>0</v>
      </c>
      <c r="BF113" s="64">
        <f t="shared" si="164"/>
        <v>0</v>
      </c>
      <c r="BG113" s="64">
        <f t="shared" si="165"/>
        <v>0</v>
      </c>
      <c r="BH113" s="64">
        <f t="shared" si="166"/>
        <v>0</v>
      </c>
      <c r="BI113" s="64">
        <f t="shared" si="167"/>
        <v>0</v>
      </c>
      <c r="BJ113" s="64">
        <f t="shared" si="168"/>
        <v>0</v>
      </c>
      <c r="BK113" s="64">
        <f t="shared" si="169"/>
        <v>0</v>
      </c>
      <c r="BL113" s="64">
        <f t="shared" si="170"/>
        <v>0</v>
      </c>
      <c r="BM113" s="64">
        <f t="shared" si="171"/>
        <v>0</v>
      </c>
      <c r="BN113" s="64">
        <f t="shared" si="172"/>
        <v>0</v>
      </c>
      <c r="BO113" s="64">
        <f t="shared" si="173"/>
        <v>0</v>
      </c>
      <c r="BP113" s="64">
        <f t="shared" si="174"/>
        <v>0</v>
      </c>
      <c r="BQ113" s="64">
        <f t="shared" si="175"/>
        <v>0</v>
      </c>
      <c r="BR113" s="64">
        <f t="shared" si="176"/>
        <v>0</v>
      </c>
      <c r="BS113" s="64">
        <f t="shared" si="177"/>
        <v>0</v>
      </c>
      <c r="BT113" s="64">
        <f t="shared" si="178"/>
        <v>0</v>
      </c>
      <c r="BU113" s="64">
        <f t="shared" si="154"/>
        <v>0</v>
      </c>
      <c r="BV113" s="64">
        <f t="shared" si="155"/>
        <v>0</v>
      </c>
      <c r="BW113" s="64">
        <f t="shared" si="156"/>
        <v>0</v>
      </c>
      <c r="BX113" s="64">
        <f t="shared" si="157"/>
        <v>0</v>
      </c>
      <c r="BY113" s="64">
        <f t="shared" si="158"/>
        <v>0</v>
      </c>
      <c r="BZ113" s="55">
        <f t="shared" si="149"/>
        <v>0</v>
      </c>
      <c r="CC113" s="94">
        <f t="shared" si="150"/>
        <v>0</v>
      </c>
      <c r="CD113" s="64">
        <f t="shared" si="151"/>
        <v>0</v>
      </c>
      <c r="CE113" s="64">
        <f t="shared" si="179"/>
        <v>0</v>
      </c>
      <c r="CF113" s="64">
        <f t="shared" si="180"/>
        <v>0</v>
      </c>
      <c r="CG113" s="64">
        <f t="shared" si="181"/>
        <v>0</v>
      </c>
      <c r="CH113" s="64">
        <f t="shared" si="182"/>
        <v>0</v>
      </c>
      <c r="CI113" s="64">
        <f t="shared" si="183"/>
        <v>0</v>
      </c>
      <c r="CJ113" s="64">
        <f t="shared" si="184"/>
        <v>0</v>
      </c>
      <c r="CK113" s="64">
        <f t="shared" si="185"/>
        <v>0</v>
      </c>
      <c r="CL113" s="64">
        <f t="shared" si="186"/>
        <v>0</v>
      </c>
      <c r="CM113" s="64">
        <f t="shared" si="187"/>
        <v>0</v>
      </c>
      <c r="CN113" s="64">
        <f t="shared" si="188"/>
        <v>0</v>
      </c>
      <c r="CO113" s="64">
        <f t="shared" si="189"/>
        <v>0</v>
      </c>
      <c r="CP113" s="64">
        <f t="shared" si="190"/>
        <v>0</v>
      </c>
      <c r="CQ113" s="64">
        <f t="shared" si="191"/>
        <v>0</v>
      </c>
      <c r="CR113" s="64">
        <f t="shared" si="192"/>
        <v>0</v>
      </c>
      <c r="CS113" s="64">
        <f t="shared" si="193"/>
        <v>0</v>
      </c>
      <c r="CT113" s="64">
        <f t="shared" si="159"/>
        <v>0</v>
      </c>
      <c r="CU113" s="64">
        <f t="shared" si="160"/>
        <v>0</v>
      </c>
      <c r="CV113" s="64">
        <f t="shared" si="161"/>
        <v>0</v>
      </c>
      <c r="CW113" s="64">
        <f t="shared" si="162"/>
        <v>0</v>
      </c>
      <c r="CX113" s="64">
        <f t="shared" si="163"/>
        <v>0</v>
      </c>
      <c r="CY113" s="119">
        <f>'DORC build-up'!S113</f>
        <v>0</v>
      </c>
      <c r="CZ113" s="55">
        <f t="shared" si="152"/>
        <v>0</v>
      </c>
      <c r="DB113" s="94">
        <f>'DORC build-up'!T113</f>
        <v>0</v>
      </c>
      <c r="DC113" s="64">
        <f t="shared" si="104"/>
        <v>0</v>
      </c>
      <c r="DD113" s="64">
        <f t="shared" si="105"/>
        <v>0</v>
      </c>
      <c r="DE113" s="64">
        <f t="shared" si="106"/>
        <v>0</v>
      </c>
      <c r="DF113" s="64">
        <f t="shared" si="107"/>
        <v>0</v>
      </c>
      <c r="DG113" s="64">
        <f t="shared" si="108"/>
        <v>0</v>
      </c>
      <c r="DH113" s="64">
        <f t="shared" si="109"/>
        <v>0</v>
      </c>
      <c r="DI113" s="64">
        <f t="shared" si="110"/>
        <v>0</v>
      </c>
      <c r="DJ113" s="64">
        <f t="shared" si="111"/>
        <v>0</v>
      </c>
      <c r="DK113" s="64">
        <f t="shared" si="112"/>
        <v>0</v>
      </c>
      <c r="DL113" s="64">
        <f t="shared" si="113"/>
        <v>0</v>
      </c>
      <c r="DM113" s="64">
        <f t="shared" si="114"/>
        <v>0</v>
      </c>
      <c r="DN113" s="64">
        <f t="shared" si="115"/>
        <v>0</v>
      </c>
      <c r="DO113" s="64">
        <f t="shared" si="116"/>
        <v>0</v>
      </c>
      <c r="DP113" s="64">
        <f t="shared" si="117"/>
        <v>0</v>
      </c>
      <c r="DQ113" s="64">
        <f t="shared" si="118"/>
        <v>0</v>
      </c>
      <c r="DR113" s="64">
        <f t="shared" si="119"/>
        <v>0</v>
      </c>
      <c r="DS113" s="64">
        <f t="shared" si="120"/>
        <v>0</v>
      </c>
      <c r="DT113" s="64">
        <f t="shared" si="121"/>
        <v>0</v>
      </c>
      <c r="DU113" s="64">
        <f t="shared" si="122"/>
        <v>0</v>
      </c>
      <c r="DV113" s="64">
        <f t="shared" si="123"/>
        <v>0</v>
      </c>
      <c r="DW113" s="64">
        <f t="shared" si="124"/>
        <v>0</v>
      </c>
      <c r="DX113" s="55">
        <f t="shared" si="153"/>
        <v>0</v>
      </c>
    </row>
    <row r="114" spans="1:128" ht="13.9" x14ac:dyDescent="0.4">
      <c r="A114" s="58">
        <f>'DORC build-up'!A114</f>
        <v>102</v>
      </c>
      <c r="B114" s="58" t="str">
        <f>'DORC build-up'!B114</f>
        <v>Non-operational</v>
      </c>
      <c r="C114" s="58">
        <f>'DORC build-up'!C114</f>
        <v>30</v>
      </c>
      <c r="D114" t="str">
        <f>IF('DORC build-up'!E114=0,"",'DORC build-up'!E114)</f>
        <v>NG track between Katanning East and Katanning South</v>
      </c>
      <c r="E114" t="str">
        <f>IF('DORC build-up'!F114=0,"",'DORC build-up'!F114)</f>
        <v>Katanning East to Katanning South</v>
      </c>
      <c r="F114" s="94">
        <f>'DORC build-up'!J114</f>
        <v>0</v>
      </c>
      <c r="G114" s="319">
        <f t="shared" si="103"/>
        <v>0</v>
      </c>
      <c r="I114" s="70">
        <f>IF($F114=0,0,CRC!G114/$F114)</f>
        <v>0</v>
      </c>
      <c r="J114" s="70">
        <f>IF($F114=0,0,CRC!H114/$F114)</f>
        <v>0</v>
      </c>
      <c r="K114" s="70">
        <f>IF($F114=0,0,CRC!I114/$F114)</f>
        <v>0</v>
      </c>
      <c r="L114" s="70">
        <f>IF($F114=0,0,CRC!J114/$F114)</f>
        <v>0</v>
      </c>
      <c r="M114" s="70">
        <f>IF($F114=0,0,CRC!K114/$F114)</f>
        <v>0</v>
      </c>
      <c r="N114" s="70">
        <f>IF($F114=0,0,CRC!L114/$F114)</f>
        <v>0</v>
      </c>
      <c r="O114" s="70">
        <f>IF($F114=0,0,CRC!M114/$F114)</f>
        <v>0</v>
      </c>
      <c r="P114" s="70">
        <f>IF($F114=0,0,CRC!N114/$F114)</f>
        <v>0</v>
      </c>
      <c r="Q114" s="70">
        <f>IF($F114=0,0,CRC!O114/$F114)</f>
        <v>0</v>
      </c>
      <c r="R114" s="70">
        <f>IF($F114=0,0,CRC!P114/$F114)</f>
        <v>0</v>
      </c>
      <c r="S114" s="70">
        <f>IF($F114=0,0,CRC!Q114/$F114)</f>
        <v>0</v>
      </c>
      <c r="T114" s="70">
        <f>IF($F114=0,0,CRC!R114/$F114)</f>
        <v>0</v>
      </c>
      <c r="U114" s="70">
        <f>IF($F114=0,0,CRC!S114/$F114)</f>
        <v>0</v>
      </c>
      <c r="V114" s="70">
        <f>IF($F114=0,0,CRC!T114/$F114)</f>
        <v>0</v>
      </c>
      <c r="W114" s="70">
        <f>IF($F114=0,0,CRC!U114/$F114)</f>
        <v>0</v>
      </c>
      <c r="X114" s="70">
        <f>IF($F114=0,0,CRC!V114/$F114)</f>
        <v>0</v>
      </c>
      <c r="Y114" s="70">
        <f>IF($F114=0,0,CRC!W114/$F114)</f>
        <v>0</v>
      </c>
      <c r="Z114" s="70">
        <f>IF($F114=0,0,CRC!X114/$F114)</f>
        <v>0</v>
      </c>
      <c r="AA114" s="70">
        <f>IF($F114=0,0,CRC!Y114/$F114)</f>
        <v>0</v>
      </c>
      <c r="AB114" s="70">
        <f>IF($F114=0,0,CRC!Z114/$F114)</f>
        <v>0</v>
      </c>
      <c r="AC114" s="70">
        <f>IF($F114=0,0,CRC!AA114/$F114)</f>
        <v>0</v>
      </c>
      <c r="AD114" s="55">
        <f t="shared" si="125"/>
        <v>0</v>
      </c>
      <c r="AF114" s="94">
        <f>'DORC build-up'!V114</f>
        <v>0</v>
      </c>
      <c r="AG114" s="64">
        <f t="shared" si="126"/>
        <v>0</v>
      </c>
      <c r="AH114" s="64">
        <f t="shared" si="127"/>
        <v>0</v>
      </c>
      <c r="AI114" s="64">
        <f t="shared" si="128"/>
        <v>0</v>
      </c>
      <c r="AJ114" s="64">
        <f t="shared" si="129"/>
        <v>0</v>
      </c>
      <c r="AK114" s="64">
        <f t="shared" si="130"/>
        <v>0</v>
      </c>
      <c r="AL114" s="64">
        <f t="shared" si="131"/>
        <v>0</v>
      </c>
      <c r="AM114" s="64">
        <f t="shared" si="132"/>
        <v>0</v>
      </c>
      <c r="AN114" s="64">
        <f t="shared" si="133"/>
        <v>0</v>
      </c>
      <c r="AO114" s="64">
        <f t="shared" si="134"/>
        <v>0</v>
      </c>
      <c r="AP114" s="64">
        <f t="shared" si="135"/>
        <v>0</v>
      </c>
      <c r="AQ114" s="64">
        <f t="shared" si="136"/>
        <v>0</v>
      </c>
      <c r="AR114" s="64">
        <f t="shared" si="137"/>
        <v>0</v>
      </c>
      <c r="AS114" s="64">
        <f t="shared" si="138"/>
        <v>0</v>
      </c>
      <c r="AT114" s="64">
        <f t="shared" si="139"/>
        <v>0</v>
      </c>
      <c r="AU114" s="64">
        <f t="shared" si="140"/>
        <v>0</v>
      </c>
      <c r="AV114" s="64">
        <f t="shared" si="141"/>
        <v>0</v>
      </c>
      <c r="AW114" s="64">
        <f t="shared" si="142"/>
        <v>0</v>
      </c>
      <c r="AX114" s="64">
        <f t="shared" si="143"/>
        <v>0</v>
      </c>
      <c r="AY114" s="64">
        <f t="shared" si="144"/>
        <v>0</v>
      </c>
      <c r="AZ114" s="64">
        <f t="shared" si="145"/>
        <v>0</v>
      </c>
      <c r="BA114" s="64">
        <f t="shared" si="146"/>
        <v>0</v>
      </c>
      <c r="BB114" s="55">
        <f t="shared" si="147"/>
        <v>0</v>
      </c>
      <c r="BD114" s="94">
        <f>'DORC build-up'!P114</f>
        <v>0</v>
      </c>
      <c r="BE114" s="64">
        <f t="shared" si="148"/>
        <v>0</v>
      </c>
      <c r="BF114" s="64">
        <f t="shared" si="164"/>
        <v>0</v>
      </c>
      <c r="BG114" s="64">
        <f t="shared" si="165"/>
        <v>0</v>
      </c>
      <c r="BH114" s="64">
        <f t="shared" si="166"/>
        <v>0</v>
      </c>
      <c r="BI114" s="64">
        <f t="shared" si="167"/>
        <v>0</v>
      </c>
      <c r="BJ114" s="64">
        <f t="shared" si="168"/>
        <v>0</v>
      </c>
      <c r="BK114" s="64">
        <f t="shared" si="169"/>
        <v>0</v>
      </c>
      <c r="BL114" s="64">
        <f t="shared" si="170"/>
        <v>0</v>
      </c>
      <c r="BM114" s="64">
        <f t="shared" si="171"/>
        <v>0</v>
      </c>
      <c r="BN114" s="64">
        <f t="shared" si="172"/>
        <v>0</v>
      </c>
      <c r="BO114" s="64">
        <f t="shared" si="173"/>
        <v>0</v>
      </c>
      <c r="BP114" s="64">
        <f t="shared" si="174"/>
        <v>0</v>
      </c>
      <c r="BQ114" s="64">
        <f t="shared" si="175"/>
        <v>0</v>
      </c>
      <c r="BR114" s="64">
        <f t="shared" si="176"/>
        <v>0</v>
      </c>
      <c r="BS114" s="64">
        <f t="shared" si="177"/>
        <v>0</v>
      </c>
      <c r="BT114" s="64">
        <f t="shared" si="178"/>
        <v>0</v>
      </c>
      <c r="BU114" s="64">
        <f t="shared" si="154"/>
        <v>0</v>
      </c>
      <c r="BV114" s="64">
        <f t="shared" si="155"/>
        <v>0</v>
      </c>
      <c r="BW114" s="64">
        <f t="shared" si="156"/>
        <v>0</v>
      </c>
      <c r="BX114" s="64">
        <f t="shared" si="157"/>
        <v>0</v>
      </c>
      <c r="BY114" s="64">
        <f t="shared" si="158"/>
        <v>0</v>
      </c>
      <c r="BZ114" s="55">
        <f t="shared" si="149"/>
        <v>0</v>
      </c>
      <c r="CC114" s="94">
        <f t="shared" si="150"/>
        <v>0</v>
      </c>
      <c r="CD114" s="64">
        <f t="shared" si="151"/>
        <v>0</v>
      </c>
      <c r="CE114" s="64">
        <f t="shared" si="179"/>
        <v>0</v>
      </c>
      <c r="CF114" s="64">
        <f t="shared" si="180"/>
        <v>0</v>
      </c>
      <c r="CG114" s="64">
        <f t="shared" si="181"/>
        <v>0</v>
      </c>
      <c r="CH114" s="64">
        <f t="shared" si="182"/>
        <v>0</v>
      </c>
      <c r="CI114" s="64">
        <f t="shared" si="183"/>
        <v>0</v>
      </c>
      <c r="CJ114" s="64">
        <f t="shared" si="184"/>
        <v>0</v>
      </c>
      <c r="CK114" s="64">
        <f t="shared" si="185"/>
        <v>0</v>
      </c>
      <c r="CL114" s="64">
        <f t="shared" si="186"/>
        <v>0</v>
      </c>
      <c r="CM114" s="64">
        <f t="shared" si="187"/>
        <v>0</v>
      </c>
      <c r="CN114" s="64">
        <f t="shared" si="188"/>
        <v>0</v>
      </c>
      <c r="CO114" s="64">
        <f t="shared" si="189"/>
        <v>0</v>
      </c>
      <c r="CP114" s="64">
        <f t="shared" si="190"/>
        <v>0</v>
      </c>
      <c r="CQ114" s="64">
        <f t="shared" si="191"/>
        <v>0</v>
      </c>
      <c r="CR114" s="64">
        <f t="shared" si="192"/>
        <v>0</v>
      </c>
      <c r="CS114" s="64">
        <f t="shared" si="193"/>
        <v>0</v>
      </c>
      <c r="CT114" s="64">
        <f t="shared" si="159"/>
        <v>0</v>
      </c>
      <c r="CU114" s="64">
        <f t="shared" si="160"/>
        <v>0</v>
      </c>
      <c r="CV114" s="64">
        <f t="shared" si="161"/>
        <v>0</v>
      </c>
      <c r="CW114" s="64">
        <f t="shared" si="162"/>
        <v>0</v>
      </c>
      <c r="CX114" s="64">
        <f t="shared" si="163"/>
        <v>0</v>
      </c>
      <c r="CY114" s="119">
        <f>'DORC build-up'!S114</f>
        <v>0</v>
      </c>
      <c r="CZ114" s="55">
        <f t="shared" si="152"/>
        <v>0</v>
      </c>
      <c r="DB114" s="94">
        <f>'DORC build-up'!T114</f>
        <v>0</v>
      </c>
      <c r="DC114" s="64">
        <f t="shared" si="104"/>
        <v>0</v>
      </c>
      <c r="DD114" s="64">
        <f t="shared" si="105"/>
        <v>0</v>
      </c>
      <c r="DE114" s="64">
        <f t="shared" si="106"/>
        <v>0</v>
      </c>
      <c r="DF114" s="64">
        <f t="shared" si="107"/>
        <v>0</v>
      </c>
      <c r="DG114" s="64">
        <f t="shared" si="108"/>
        <v>0</v>
      </c>
      <c r="DH114" s="64">
        <f t="shared" si="109"/>
        <v>0</v>
      </c>
      <c r="DI114" s="64">
        <f t="shared" si="110"/>
        <v>0</v>
      </c>
      <c r="DJ114" s="64">
        <f t="shared" si="111"/>
        <v>0</v>
      </c>
      <c r="DK114" s="64">
        <f t="shared" si="112"/>
        <v>0</v>
      </c>
      <c r="DL114" s="64">
        <f t="shared" si="113"/>
        <v>0</v>
      </c>
      <c r="DM114" s="64">
        <f t="shared" si="114"/>
        <v>0</v>
      </c>
      <c r="DN114" s="64">
        <f t="shared" si="115"/>
        <v>0</v>
      </c>
      <c r="DO114" s="64">
        <f t="shared" si="116"/>
        <v>0</v>
      </c>
      <c r="DP114" s="64">
        <f t="shared" si="117"/>
        <v>0</v>
      </c>
      <c r="DQ114" s="64">
        <f t="shared" si="118"/>
        <v>0</v>
      </c>
      <c r="DR114" s="64">
        <f t="shared" si="119"/>
        <v>0</v>
      </c>
      <c r="DS114" s="64">
        <f t="shared" si="120"/>
        <v>0</v>
      </c>
      <c r="DT114" s="64">
        <f t="shared" si="121"/>
        <v>0</v>
      </c>
      <c r="DU114" s="64">
        <f t="shared" si="122"/>
        <v>0</v>
      </c>
      <c r="DV114" s="64">
        <f t="shared" si="123"/>
        <v>0</v>
      </c>
      <c r="DW114" s="64">
        <f t="shared" si="124"/>
        <v>0</v>
      </c>
      <c r="DX114" s="55">
        <f t="shared" si="153"/>
        <v>0</v>
      </c>
    </row>
    <row r="115" spans="1:128" ht="13.9" x14ac:dyDescent="0.4">
      <c r="A115" s="58">
        <f>'DORC build-up'!A115</f>
        <v>103</v>
      </c>
      <c r="B115" s="58" t="str">
        <f>'DORC build-up'!B115</f>
        <v>Non-operational</v>
      </c>
      <c r="C115" s="58">
        <f>'DORC build-up'!C115</f>
        <v>31</v>
      </c>
      <c r="D115" t="str">
        <f>IF('DORC build-up'!E115=0,"",'DORC build-up'!E115)</f>
        <v>NG track between Tambellup and Gnowangerup</v>
      </c>
      <c r="E115" t="str">
        <f>IF('DORC build-up'!F115=0,"",'DORC build-up'!F115)</f>
        <v>Tambellup to Gnowangerup</v>
      </c>
      <c r="F115" s="94">
        <f>'DORC build-up'!J115</f>
        <v>87501726.608375311</v>
      </c>
      <c r="G115" s="319">
        <f t="shared" si="103"/>
        <v>0.55061457630336375</v>
      </c>
      <c r="I115" s="70">
        <f>IF($F115=0,0,CRC!G115/$F115)</f>
        <v>0</v>
      </c>
      <c r="J115" s="70">
        <f>IF($F115=0,0,CRC!H115/$F115)</f>
        <v>0</v>
      </c>
      <c r="K115" s="70">
        <f>IF($F115=0,0,CRC!I115/$F115)</f>
        <v>4.6154653245590246E-2</v>
      </c>
      <c r="L115" s="70">
        <f>IF($F115=0,0,CRC!J115/$F115)</f>
        <v>0</v>
      </c>
      <c r="M115" s="70">
        <f>IF($F115=0,0,CRC!K115/$F115)</f>
        <v>0.10489817606220751</v>
      </c>
      <c r="N115" s="70">
        <f>IF($F115=0,0,CRC!L115/$F115)</f>
        <v>0</v>
      </c>
      <c r="O115" s="70">
        <f>IF($F115=0,0,CRC!M115/$F115)</f>
        <v>1.0495166093507135E-3</v>
      </c>
      <c r="P115" s="70">
        <f>IF($F115=0,0,CRC!N115/$F115)</f>
        <v>0.51511889783024833</v>
      </c>
      <c r="Q115" s="70">
        <f>IF($F115=0,0,CRC!O115/$F115)</f>
        <v>0.15659614494039548</v>
      </c>
      <c r="R115" s="70">
        <f>IF($F115=0,0,CRC!P115/$F115)</f>
        <v>0.16311920497302307</v>
      </c>
      <c r="S115" s="70">
        <f>IF($F115=0,0,CRC!Q115/$F115)</f>
        <v>0</v>
      </c>
      <c r="T115" s="70">
        <f>IF($F115=0,0,CRC!R115/$F115)</f>
        <v>0</v>
      </c>
      <c r="U115" s="70">
        <f>IF($F115=0,0,CRC!S115/$F115)</f>
        <v>1.0182656211891448E-3</v>
      </c>
      <c r="V115" s="70">
        <f>IF($F115=0,0,CRC!T115/$F115)</f>
        <v>1.209517481971467E-4</v>
      </c>
      <c r="W115" s="70">
        <f>IF($F115=0,0,CRC!U115/$F115)</f>
        <v>2.0365312423782896E-3</v>
      </c>
      <c r="X115" s="70">
        <f>IF($F115=0,0,CRC!V115/$F115)</f>
        <v>9.8876577274201842E-3</v>
      </c>
      <c r="Y115" s="70">
        <f>IF($F115=0,0,CRC!W115/$F115)</f>
        <v>0</v>
      </c>
      <c r="Z115" s="70">
        <f>IF($F115=0,0,CRC!X115/$F115)</f>
        <v>0</v>
      </c>
      <c r="AA115" s="70">
        <f>IF($F115=0,0,CRC!Y115/$F115)</f>
        <v>0</v>
      </c>
      <c r="AB115" s="70">
        <f>IF($F115=0,0,CRC!Z115/$F115)</f>
        <v>0</v>
      </c>
      <c r="AC115" s="70">
        <f>IF($F115=0,0,CRC!AA115/$F115)</f>
        <v>0</v>
      </c>
      <c r="AD115" s="55">
        <f t="shared" si="125"/>
        <v>0</v>
      </c>
      <c r="AF115" s="94">
        <f>'DORC build-up'!V115</f>
        <v>0</v>
      </c>
      <c r="AG115" s="64">
        <f t="shared" si="126"/>
        <v>0</v>
      </c>
      <c r="AH115" s="64">
        <f t="shared" si="127"/>
        <v>0</v>
      </c>
      <c r="AI115" s="64">
        <f t="shared" si="128"/>
        <v>0</v>
      </c>
      <c r="AJ115" s="64">
        <f t="shared" si="129"/>
        <v>0</v>
      </c>
      <c r="AK115" s="64">
        <f t="shared" si="130"/>
        <v>0</v>
      </c>
      <c r="AL115" s="64">
        <f t="shared" si="131"/>
        <v>0</v>
      </c>
      <c r="AM115" s="64">
        <f t="shared" si="132"/>
        <v>0</v>
      </c>
      <c r="AN115" s="64">
        <f t="shared" si="133"/>
        <v>0</v>
      </c>
      <c r="AO115" s="64">
        <f t="shared" si="134"/>
        <v>0</v>
      </c>
      <c r="AP115" s="64">
        <f t="shared" si="135"/>
        <v>0</v>
      </c>
      <c r="AQ115" s="64">
        <f t="shared" si="136"/>
        <v>0</v>
      </c>
      <c r="AR115" s="64">
        <f t="shared" si="137"/>
        <v>0</v>
      </c>
      <c r="AS115" s="64">
        <f t="shared" si="138"/>
        <v>0</v>
      </c>
      <c r="AT115" s="64">
        <f t="shared" si="139"/>
        <v>0</v>
      </c>
      <c r="AU115" s="64">
        <f t="shared" si="140"/>
        <v>0</v>
      </c>
      <c r="AV115" s="64">
        <f t="shared" si="141"/>
        <v>0</v>
      </c>
      <c r="AW115" s="64">
        <f t="shared" si="142"/>
        <v>0</v>
      </c>
      <c r="AX115" s="64">
        <f t="shared" si="143"/>
        <v>0</v>
      </c>
      <c r="AY115" s="64">
        <f t="shared" si="144"/>
        <v>0</v>
      </c>
      <c r="AZ115" s="64">
        <f t="shared" si="145"/>
        <v>0</v>
      </c>
      <c r="BA115" s="64">
        <f t="shared" si="146"/>
        <v>0</v>
      </c>
      <c r="BB115" s="55">
        <f t="shared" si="147"/>
        <v>0</v>
      </c>
      <c r="BD115" s="94">
        <f>'DORC build-up'!P115</f>
        <v>0</v>
      </c>
      <c r="BE115" s="64">
        <f t="shared" si="148"/>
        <v>0</v>
      </c>
      <c r="BF115" s="64">
        <f t="shared" si="164"/>
        <v>0</v>
      </c>
      <c r="BG115" s="64">
        <f t="shared" si="165"/>
        <v>0</v>
      </c>
      <c r="BH115" s="64">
        <f t="shared" si="166"/>
        <v>0</v>
      </c>
      <c r="BI115" s="64">
        <f t="shared" si="167"/>
        <v>0</v>
      </c>
      <c r="BJ115" s="64">
        <f t="shared" si="168"/>
        <v>0</v>
      </c>
      <c r="BK115" s="64">
        <f t="shared" si="169"/>
        <v>0</v>
      </c>
      <c r="BL115" s="64">
        <f t="shared" si="170"/>
        <v>0</v>
      </c>
      <c r="BM115" s="64">
        <f t="shared" si="171"/>
        <v>0</v>
      </c>
      <c r="BN115" s="64">
        <f t="shared" si="172"/>
        <v>0</v>
      </c>
      <c r="BO115" s="64">
        <f t="shared" si="173"/>
        <v>0</v>
      </c>
      <c r="BP115" s="64">
        <f t="shared" si="174"/>
        <v>0</v>
      </c>
      <c r="BQ115" s="64">
        <f t="shared" si="175"/>
        <v>0</v>
      </c>
      <c r="BR115" s="64">
        <f t="shared" si="176"/>
        <v>0</v>
      </c>
      <c r="BS115" s="64">
        <f t="shared" si="177"/>
        <v>0</v>
      </c>
      <c r="BT115" s="64">
        <f t="shared" si="178"/>
        <v>0</v>
      </c>
      <c r="BU115" s="64">
        <f t="shared" si="154"/>
        <v>0</v>
      </c>
      <c r="BV115" s="64">
        <f t="shared" si="155"/>
        <v>0</v>
      </c>
      <c r="BW115" s="64">
        <f t="shared" si="156"/>
        <v>0</v>
      </c>
      <c r="BX115" s="64">
        <f t="shared" si="157"/>
        <v>0</v>
      </c>
      <c r="BY115" s="64">
        <f t="shared" si="158"/>
        <v>0</v>
      </c>
      <c r="BZ115" s="55">
        <f t="shared" si="149"/>
        <v>0</v>
      </c>
      <c r="CC115" s="94">
        <f t="shared" si="150"/>
        <v>0</v>
      </c>
      <c r="CD115" s="64">
        <f t="shared" si="151"/>
        <v>0</v>
      </c>
      <c r="CE115" s="64">
        <f t="shared" si="179"/>
        <v>0</v>
      </c>
      <c r="CF115" s="64">
        <f t="shared" si="180"/>
        <v>0</v>
      </c>
      <c r="CG115" s="64">
        <f t="shared" si="181"/>
        <v>0</v>
      </c>
      <c r="CH115" s="64">
        <f t="shared" si="182"/>
        <v>0</v>
      </c>
      <c r="CI115" s="64">
        <f t="shared" si="183"/>
        <v>0</v>
      </c>
      <c r="CJ115" s="64">
        <f t="shared" si="184"/>
        <v>0</v>
      </c>
      <c r="CK115" s="64">
        <f t="shared" si="185"/>
        <v>0</v>
      </c>
      <c r="CL115" s="64">
        <f t="shared" si="186"/>
        <v>0</v>
      </c>
      <c r="CM115" s="64">
        <f t="shared" si="187"/>
        <v>0</v>
      </c>
      <c r="CN115" s="64">
        <f t="shared" si="188"/>
        <v>0</v>
      </c>
      <c r="CO115" s="64">
        <f t="shared" si="189"/>
        <v>0</v>
      </c>
      <c r="CP115" s="64">
        <f t="shared" si="190"/>
        <v>0</v>
      </c>
      <c r="CQ115" s="64">
        <f t="shared" si="191"/>
        <v>0</v>
      </c>
      <c r="CR115" s="64">
        <f t="shared" si="192"/>
        <v>0</v>
      </c>
      <c r="CS115" s="64">
        <f t="shared" si="193"/>
        <v>0</v>
      </c>
      <c r="CT115" s="64">
        <f t="shared" si="159"/>
        <v>0</v>
      </c>
      <c r="CU115" s="64">
        <f t="shared" si="160"/>
        <v>0</v>
      </c>
      <c r="CV115" s="64">
        <f t="shared" si="161"/>
        <v>0</v>
      </c>
      <c r="CW115" s="64">
        <f t="shared" si="162"/>
        <v>0</v>
      </c>
      <c r="CX115" s="64">
        <f t="shared" si="163"/>
        <v>0</v>
      </c>
      <c r="CY115" s="119">
        <f>'DORC build-up'!S115</f>
        <v>0</v>
      </c>
      <c r="CZ115" s="55">
        <f t="shared" si="152"/>
        <v>0</v>
      </c>
      <c r="DB115" s="94">
        <f>'DORC build-up'!T115</f>
        <v>0</v>
      </c>
      <c r="DC115" s="64">
        <f t="shared" si="104"/>
        <v>0</v>
      </c>
      <c r="DD115" s="64">
        <f t="shared" si="105"/>
        <v>0</v>
      </c>
      <c r="DE115" s="64">
        <f t="shared" si="106"/>
        <v>0</v>
      </c>
      <c r="DF115" s="64">
        <f t="shared" si="107"/>
        <v>0</v>
      </c>
      <c r="DG115" s="64">
        <f t="shared" si="108"/>
        <v>0</v>
      </c>
      <c r="DH115" s="64">
        <f t="shared" si="109"/>
        <v>0</v>
      </c>
      <c r="DI115" s="64">
        <f t="shared" si="110"/>
        <v>0</v>
      </c>
      <c r="DJ115" s="64">
        <f t="shared" si="111"/>
        <v>0</v>
      </c>
      <c r="DK115" s="64">
        <f t="shared" si="112"/>
        <v>0</v>
      </c>
      <c r="DL115" s="64">
        <f t="shared" si="113"/>
        <v>0</v>
      </c>
      <c r="DM115" s="64">
        <f t="shared" si="114"/>
        <v>0</v>
      </c>
      <c r="DN115" s="64">
        <f t="shared" si="115"/>
        <v>0</v>
      </c>
      <c r="DO115" s="64">
        <f t="shared" si="116"/>
        <v>0</v>
      </c>
      <c r="DP115" s="64">
        <f t="shared" si="117"/>
        <v>0</v>
      </c>
      <c r="DQ115" s="64">
        <f t="shared" si="118"/>
        <v>0</v>
      </c>
      <c r="DR115" s="64">
        <f t="shared" si="119"/>
        <v>0</v>
      </c>
      <c r="DS115" s="64">
        <f t="shared" si="120"/>
        <v>0</v>
      </c>
      <c r="DT115" s="64">
        <f t="shared" si="121"/>
        <v>0</v>
      </c>
      <c r="DU115" s="64">
        <f t="shared" si="122"/>
        <v>0</v>
      </c>
      <c r="DV115" s="64">
        <f t="shared" si="123"/>
        <v>0</v>
      </c>
      <c r="DW115" s="64">
        <f t="shared" si="124"/>
        <v>0</v>
      </c>
      <c r="DX115" s="55">
        <f t="shared" si="153"/>
        <v>0</v>
      </c>
    </row>
    <row r="116" spans="1:128" ht="13.9" x14ac:dyDescent="0.4">
      <c r="A116" s="58">
        <f>'DORC build-up'!A116</f>
        <v>104</v>
      </c>
      <c r="B116" s="58" t="str">
        <f>'DORC build-up'!B116</f>
        <v>Non-operational</v>
      </c>
      <c r="C116" s="58">
        <f>'DORC build-up'!C116</f>
        <v>32</v>
      </c>
      <c r="D116" t="str">
        <f>IF('DORC build-up'!E116=0,"",'DORC build-up'!E116)</f>
        <v>NG track between West Merredin and Kondinin</v>
      </c>
      <c r="E116" t="str">
        <f>IF('DORC build-up'!F116=0,"",'DORC build-up'!F116)</f>
        <v>West Merredin to Kondinin</v>
      </c>
      <c r="F116" s="94">
        <f>'DORC build-up'!J116</f>
        <v>312339611.9083758</v>
      </c>
      <c r="G116" s="319">
        <f t="shared" si="103"/>
        <v>0.53349652961773375</v>
      </c>
      <c r="I116" s="70">
        <f>IF($F116=0,0,CRC!G116/$F116)</f>
        <v>0</v>
      </c>
      <c r="J116" s="70">
        <f>IF($F116=0,0,CRC!H116/$F116)</f>
        <v>0</v>
      </c>
      <c r="K116" s="70">
        <f>IF($F116=0,0,CRC!I116/$F116)</f>
        <v>4.9206088655698504E-2</v>
      </c>
      <c r="L116" s="70">
        <f>IF($F116=0,0,CRC!J116/$F116)</f>
        <v>0</v>
      </c>
      <c r="M116" s="70">
        <f>IF($F116=0,0,CRC!K116/$F116)</f>
        <v>0</v>
      </c>
      <c r="N116" s="70">
        <f>IF($F116=0,0,CRC!L116/$F116)</f>
        <v>0</v>
      </c>
      <c r="O116" s="70">
        <f>IF($F116=0,0,CRC!M116/$F116)</f>
        <v>7.0005084149430622E-4</v>
      </c>
      <c r="P116" s="70">
        <f>IF($F116=0,0,CRC!N116/$F116)</f>
        <v>0.54917509660377795</v>
      </c>
      <c r="Q116" s="70">
        <f>IF($F116=0,0,CRC!O116/$F116)</f>
        <v>0.16694922936754844</v>
      </c>
      <c r="R116" s="70">
        <f>IF($F116=0,0,CRC!P116/$F116)</f>
        <v>0.17378148753466496</v>
      </c>
      <c r="S116" s="70">
        <f>IF($F116=0,0,CRC!Q116/$F116)</f>
        <v>4.3367833188809699E-2</v>
      </c>
      <c r="T116" s="70">
        <f>IF($F116=0,0,CRC!R116/$F116)</f>
        <v>0</v>
      </c>
      <c r="U116" s="70">
        <f>IF($F116=0,0,CRC!S116/$F116)</f>
        <v>2.0425075004163835E-3</v>
      </c>
      <c r="V116" s="70">
        <f>IF($F116=0,0,CRC!T116/$F116)</f>
        <v>2.4261336898779272E-4</v>
      </c>
      <c r="W116" s="70">
        <f>IF($F116=0,0,CRC!U116/$F116)</f>
        <v>3.9937297494175104E-3</v>
      </c>
      <c r="X116" s="70">
        <f>IF($F116=0,0,CRC!V116/$F116)</f>
        <v>1.0541363189184501E-2</v>
      </c>
      <c r="Y116" s="70">
        <f>IF($F116=0,0,CRC!W116/$F116)</f>
        <v>0</v>
      </c>
      <c r="Z116" s="70">
        <f>IF($F116=0,0,CRC!X116/$F116)</f>
        <v>0</v>
      </c>
      <c r="AA116" s="70">
        <f>IF($F116=0,0,CRC!Y116/$F116)</f>
        <v>0</v>
      </c>
      <c r="AB116" s="70">
        <f>IF($F116=0,0,CRC!Z116/$F116)</f>
        <v>0</v>
      </c>
      <c r="AC116" s="70">
        <f>IF($F116=0,0,CRC!AA116/$F116)</f>
        <v>0</v>
      </c>
      <c r="AD116" s="55">
        <f t="shared" si="125"/>
        <v>0</v>
      </c>
      <c r="AF116" s="94">
        <f>'DORC build-up'!V116</f>
        <v>0</v>
      </c>
      <c r="AG116" s="64">
        <f t="shared" si="126"/>
        <v>0</v>
      </c>
      <c r="AH116" s="64">
        <f t="shared" si="127"/>
        <v>0</v>
      </c>
      <c r="AI116" s="64">
        <f t="shared" si="128"/>
        <v>0</v>
      </c>
      <c r="AJ116" s="64">
        <f t="shared" si="129"/>
        <v>0</v>
      </c>
      <c r="AK116" s="64">
        <f t="shared" si="130"/>
        <v>0</v>
      </c>
      <c r="AL116" s="64">
        <f t="shared" si="131"/>
        <v>0</v>
      </c>
      <c r="AM116" s="64">
        <f t="shared" si="132"/>
        <v>0</v>
      </c>
      <c r="AN116" s="64">
        <f t="shared" si="133"/>
        <v>0</v>
      </c>
      <c r="AO116" s="64">
        <f t="shared" si="134"/>
        <v>0</v>
      </c>
      <c r="AP116" s="64">
        <f t="shared" si="135"/>
        <v>0</v>
      </c>
      <c r="AQ116" s="64">
        <f t="shared" si="136"/>
        <v>0</v>
      </c>
      <c r="AR116" s="64">
        <f t="shared" si="137"/>
        <v>0</v>
      </c>
      <c r="AS116" s="64">
        <f t="shared" si="138"/>
        <v>0</v>
      </c>
      <c r="AT116" s="64">
        <f t="shared" si="139"/>
        <v>0</v>
      </c>
      <c r="AU116" s="64">
        <f t="shared" si="140"/>
        <v>0</v>
      </c>
      <c r="AV116" s="64">
        <f t="shared" si="141"/>
        <v>0</v>
      </c>
      <c r="AW116" s="64">
        <f t="shared" si="142"/>
        <v>0</v>
      </c>
      <c r="AX116" s="64">
        <f t="shared" si="143"/>
        <v>0</v>
      </c>
      <c r="AY116" s="64">
        <f t="shared" si="144"/>
        <v>0</v>
      </c>
      <c r="AZ116" s="64">
        <f t="shared" si="145"/>
        <v>0</v>
      </c>
      <c r="BA116" s="64">
        <f t="shared" si="146"/>
        <v>0</v>
      </c>
      <c r="BB116" s="55">
        <f t="shared" si="147"/>
        <v>0</v>
      </c>
      <c r="BD116" s="94">
        <f>'DORC build-up'!P116</f>
        <v>0</v>
      </c>
      <c r="BE116" s="64">
        <f t="shared" si="148"/>
        <v>0</v>
      </c>
      <c r="BF116" s="64">
        <f t="shared" si="164"/>
        <v>0</v>
      </c>
      <c r="BG116" s="64">
        <f t="shared" si="165"/>
        <v>0</v>
      </c>
      <c r="BH116" s="64">
        <f t="shared" si="166"/>
        <v>0</v>
      </c>
      <c r="BI116" s="64">
        <f t="shared" si="167"/>
        <v>0</v>
      </c>
      <c r="BJ116" s="64">
        <f t="shared" si="168"/>
        <v>0</v>
      </c>
      <c r="BK116" s="64">
        <f t="shared" si="169"/>
        <v>0</v>
      </c>
      <c r="BL116" s="64">
        <f t="shared" si="170"/>
        <v>0</v>
      </c>
      <c r="BM116" s="64">
        <f t="shared" si="171"/>
        <v>0</v>
      </c>
      <c r="BN116" s="64">
        <f t="shared" si="172"/>
        <v>0</v>
      </c>
      <c r="BO116" s="64">
        <f t="shared" si="173"/>
        <v>0</v>
      </c>
      <c r="BP116" s="64">
        <f t="shared" si="174"/>
        <v>0</v>
      </c>
      <c r="BQ116" s="64">
        <f t="shared" si="175"/>
        <v>0</v>
      </c>
      <c r="BR116" s="64">
        <f t="shared" si="176"/>
        <v>0</v>
      </c>
      <c r="BS116" s="64">
        <f t="shared" si="177"/>
        <v>0</v>
      </c>
      <c r="BT116" s="64">
        <f t="shared" si="178"/>
        <v>0</v>
      </c>
      <c r="BU116" s="64">
        <f t="shared" si="154"/>
        <v>0</v>
      </c>
      <c r="BV116" s="64">
        <f t="shared" si="155"/>
        <v>0</v>
      </c>
      <c r="BW116" s="64">
        <f t="shared" si="156"/>
        <v>0</v>
      </c>
      <c r="BX116" s="64">
        <f t="shared" si="157"/>
        <v>0</v>
      </c>
      <c r="BY116" s="64">
        <f t="shared" si="158"/>
        <v>0</v>
      </c>
      <c r="BZ116" s="55">
        <f t="shared" si="149"/>
        <v>0</v>
      </c>
      <c r="CC116" s="94">
        <f t="shared" si="150"/>
        <v>0</v>
      </c>
      <c r="CD116" s="64">
        <f t="shared" si="151"/>
        <v>0</v>
      </c>
      <c r="CE116" s="64">
        <f t="shared" si="179"/>
        <v>0</v>
      </c>
      <c r="CF116" s="64">
        <f t="shared" si="180"/>
        <v>0</v>
      </c>
      <c r="CG116" s="64">
        <f t="shared" si="181"/>
        <v>0</v>
      </c>
      <c r="CH116" s="64">
        <f t="shared" si="182"/>
        <v>0</v>
      </c>
      <c r="CI116" s="64">
        <f t="shared" si="183"/>
        <v>0</v>
      </c>
      <c r="CJ116" s="64">
        <f t="shared" si="184"/>
        <v>0</v>
      </c>
      <c r="CK116" s="64">
        <f t="shared" si="185"/>
        <v>0</v>
      </c>
      <c r="CL116" s="64">
        <f t="shared" si="186"/>
        <v>0</v>
      </c>
      <c r="CM116" s="64">
        <f t="shared" si="187"/>
        <v>0</v>
      </c>
      <c r="CN116" s="64">
        <f t="shared" si="188"/>
        <v>0</v>
      </c>
      <c r="CO116" s="64">
        <f t="shared" si="189"/>
        <v>0</v>
      </c>
      <c r="CP116" s="64">
        <f t="shared" si="190"/>
        <v>0</v>
      </c>
      <c r="CQ116" s="64">
        <f t="shared" si="191"/>
        <v>0</v>
      </c>
      <c r="CR116" s="64">
        <f t="shared" si="192"/>
        <v>0</v>
      </c>
      <c r="CS116" s="64">
        <f t="shared" si="193"/>
        <v>0</v>
      </c>
      <c r="CT116" s="64">
        <f t="shared" si="159"/>
        <v>0</v>
      </c>
      <c r="CU116" s="64">
        <f t="shared" si="160"/>
        <v>0</v>
      </c>
      <c r="CV116" s="64">
        <f t="shared" si="161"/>
        <v>0</v>
      </c>
      <c r="CW116" s="64">
        <f t="shared" si="162"/>
        <v>0</v>
      </c>
      <c r="CX116" s="64">
        <f t="shared" si="163"/>
        <v>0</v>
      </c>
      <c r="CY116" s="119">
        <f>'DORC build-up'!S116</f>
        <v>0</v>
      </c>
      <c r="CZ116" s="55">
        <f t="shared" si="152"/>
        <v>0</v>
      </c>
      <c r="DB116" s="94">
        <f>'DORC build-up'!T116</f>
        <v>0</v>
      </c>
      <c r="DC116" s="64">
        <f t="shared" si="104"/>
        <v>0</v>
      </c>
      <c r="DD116" s="64">
        <f t="shared" si="105"/>
        <v>0</v>
      </c>
      <c r="DE116" s="64">
        <f t="shared" si="106"/>
        <v>0</v>
      </c>
      <c r="DF116" s="64">
        <f t="shared" si="107"/>
        <v>0</v>
      </c>
      <c r="DG116" s="64">
        <f t="shared" si="108"/>
        <v>0</v>
      </c>
      <c r="DH116" s="64">
        <f t="shared" si="109"/>
        <v>0</v>
      </c>
      <c r="DI116" s="64">
        <f t="shared" si="110"/>
        <v>0</v>
      </c>
      <c r="DJ116" s="64">
        <f t="shared" si="111"/>
        <v>0</v>
      </c>
      <c r="DK116" s="64">
        <f t="shared" si="112"/>
        <v>0</v>
      </c>
      <c r="DL116" s="64">
        <f t="shared" si="113"/>
        <v>0</v>
      </c>
      <c r="DM116" s="64">
        <f t="shared" si="114"/>
        <v>0</v>
      </c>
      <c r="DN116" s="64">
        <f t="shared" si="115"/>
        <v>0</v>
      </c>
      <c r="DO116" s="64">
        <f t="shared" si="116"/>
        <v>0</v>
      </c>
      <c r="DP116" s="64">
        <f t="shared" si="117"/>
        <v>0</v>
      </c>
      <c r="DQ116" s="64">
        <f t="shared" si="118"/>
        <v>0</v>
      </c>
      <c r="DR116" s="64">
        <f t="shared" si="119"/>
        <v>0</v>
      </c>
      <c r="DS116" s="64">
        <f t="shared" si="120"/>
        <v>0</v>
      </c>
      <c r="DT116" s="64">
        <f t="shared" si="121"/>
        <v>0</v>
      </c>
      <c r="DU116" s="64">
        <f t="shared" si="122"/>
        <v>0</v>
      </c>
      <c r="DV116" s="64">
        <f t="shared" si="123"/>
        <v>0</v>
      </c>
      <c r="DW116" s="64">
        <f t="shared" si="124"/>
        <v>0</v>
      </c>
      <c r="DX116" s="55">
        <f t="shared" si="153"/>
        <v>0</v>
      </c>
    </row>
    <row r="117" spans="1:128" ht="13.9" x14ac:dyDescent="0.4">
      <c r="A117" s="58">
        <f>'DORC build-up'!A117</f>
        <v>105</v>
      </c>
      <c r="B117" s="58" t="str">
        <f>'DORC build-up'!B117</f>
        <v>Non-operational</v>
      </c>
      <c r="C117" s="58">
        <f>'DORC build-up'!C117</f>
        <v>33</v>
      </c>
      <c r="D117" t="str">
        <f>IF('DORC build-up'!E117=0,"",'DORC build-up'!E117)</f>
        <v>NG track between West Merredin and Trayning</v>
      </c>
      <c r="E117" t="str">
        <f>IF('DORC build-up'!F117=0,"",'DORC build-up'!F117)</f>
        <v>West Merredin to Trayning</v>
      </c>
      <c r="F117" s="94">
        <f>'DORC build-up'!J117</f>
        <v>152226749.0402647</v>
      </c>
      <c r="G117" s="319">
        <f t="shared" si="103"/>
        <v>0.53167744926222249</v>
      </c>
      <c r="I117" s="70">
        <f>IF($F117=0,0,CRC!G117/$F117)</f>
        <v>0</v>
      </c>
      <c r="J117" s="70">
        <f>IF($F117=0,0,CRC!H117/$F117)</f>
        <v>0</v>
      </c>
      <c r="K117" s="70">
        <f>IF($F117=0,0,CRC!I117/$F117)</f>
        <v>4.8296875689405563E-2</v>
      </c>
      <c r="L117" s="70">
        <f>IF($F117=0,0,CRC!J117/$F117)</f>
        <v>0</v>
      </c>
      <c r="M117" s="70">
        <f>IF($F117=0,0,CRC!K117/$F117)</f>
        <v>0</v>
      </c>
      <c r="N117" s="70">
        <f>IF($F117=0,0,CRC!L117/$F117)</f>
        <v>0</v>
      </c>
      <c r="O117" s="70">
        <f>IF($F117=0,0,CRC!M117/$F117)</f>
        <v>6.7884954361926606E-4</v>
      </c>
      <c r="P117" s="70">
        <f>IF($F117=0,0,CRC!N117/$F117)</f>
        <v>0.53902763046211566</v>
      </c>
      <c r="Q117" s="70">
        <f>IF($F117=0,0,CRC!O117/$F117)</f>
        <v>0.16386439966048313</v>
      </c>
      <c r="R117" s="70">
        <f>IF($F117=0,0,CRC!P117/$F117)</f>
        <v>0.17053793346879753</v>
      </c>
      <c r="S117" s="70">
        <f>IF($F117=0,0,CRC!Q117/$F117)</f>
        <v>5.9478910947543782E-2</v>
      </c>
      <c r="T117" s="70">
        <f>IF($F117=0,0,CRC!R117/$F117)</f>
        <v>0</v>
      </c>
      <c r="U117" s="70">
        <f>IF($F117=0,0,CRC!S117/$F117)</f>
        <v>1.9666451651070443E-3</v>
      </c>
      <c r="V117" s="70">
        <f>IF($F117=0,0,CRC!T117/$F117)</f>
        <v>2.3360228004690593E-4</v>
      </c>
      <c r="W117" s="70">
        <f>IF($F117=0,0,CRC!U117/$F117)</f>
        <v>3.241722799626996E-3</v>
      </c>
      <c r="X117" s="70">
        <f>IF($F117=0,0,CRC!V117/$F117)</f>
        <v>1.120879884803557E-2</v>
      </c>
      <c r="Y117" s="70">
        <f>IF($F117=0,0,CRC!W117/$F117)</f>
        <v>0</v>
      </c>
      <c r="Z117" s="70">
        <f>IF($F117=0,0,CRC!X117/$F117)</f>
        <v>1.4646311352187326E-3</v>
      </c>
      <c r="AA117" s="70">
        <f>IF($F117=0,0,CRC!Y117/$F117)</f>
        <v>0</v>
      </c>
      <c r="AB117" s="70">
        <f>IF($F117=0,0,CRC!Z117/$F117)</f>
        <v>0</v>
      </c>
      <c r="AC117" s="70">
        <f>IF($F117=0,0,CRC!AA117/$F117)</f>
        <v>0</v>
      </c>
      <c r="AD117" s="55">
        <f t="shared" si="125"/>
        <v>0</v>
      </c>
      <c r="AF117" s="94">
        <f>'DORC build-up'!V117</f>
        <v>0</v>
      </c>
      <c r="AG117" s="64">
        <f t="shared" si="126"/>
        <v>0</v>
      </c>
      <c r="AH117" s="64">
        <f t="shared" si="127"/>
        <v>0</v>
      </c>
      <c r="AI117" s="64">
        <f t="shared" si="128"/>
        <v>0</v>
      </c>
      <c r="AJ117" s="64">
        <f t="shared" si="129"/>
        <v>0</v>
      </c>
      <c r="AK117" s="64">
        <f t="shared" si="130"/>
        <v>0</v>
      </c>
      <c r="AL117" s="64">
        <f t="shared" si="131"/>
        <v>0</v>
      </c>
      <c r="AM117" s="64">
        <f t="shared" si="132"/>
        <v>0</v>
      </c>
      <c r="AN117" s="64">
        <f t="shared" si="133"/>
        <v>0</v>
      </c>
      <c r="AO117" s="64">
        <f t="shared" si="134"/>
        <v>0</v>
      </c>
      <c r="AP117" s="64">
        <f t="shared" si="135"/>
        <v>0</v>
      </c>
      <c r="AQ117" s="64">
        <f t="shared" si="136"/>
        <v>0</v>
      </c>
      <c r="AR117" s="64">
        <f t="shared" si="137"/>
        <v>0</v>
      </c>
      <c r="AS117" s="64">
        <f t="shared" si="138"/>
        <v>0</v>
      </c>
      <c r="AT117" s="64">
        <f t="shared" si="139"/>
        <v>0</v>
      </c>
      <c r="AU117" s="64">
        <f t="shared" si="140"/>
        <v>0</v>
      </c>
      <c r="AV117" s="64">
        <f t="shared" si="141"/>
        <v>0</v>
      </c>
      <c r="AW117" s="64">
        <f t="shared" si="142"/>
        <v>0</v>
      </c>
      <c r="AX117" s="64">
        <f t="shared" si="143"/>
        <v>0</v>
      </c>
      <c r="AY117" s="64">
        <f t="shared" si="144"/>
        <v>0</v>
      </c>
      <c r="AZ117" s="64">
        <f t="shared" si="145"/>
        <v>0</v>
      </c>
      <c r="BA117" s="64">
        <f t="shared" si="146"/>
        <v>0</v>
      </c>
      <c r="BB117" s="55">
        <f t="shared" si="147"/>
        <v>0</v>
      </c>
      <c r="BD117" s="94">
        <f>'DORC build-up'!P117</f>
        <v>0</v>
      </c>
      <c r="BE117" s="64">
        <f t="shared" si="148"/>
        <v>0</v>
      </c>
      <c r="BF117" s="64">
        <f t="shared" si="164"/>
        <v>0</v>
      </c>
      <c r="BG117" s="64">
        <f t="shared" si="165"/>
        <v>0</v>
      </c>
      <c r="BH117" s="64">
        <f t="shared" si="166"/>
        <v>0</v>
      </c>
      <c r="BI117" s="64">
        <f t="shared" si="167"/>
        <v>0</v>
      </c>
      <c r="BJ117" s="64">
        <f t="shared" si="168"/>
        <v>0</v>
      </c>
      <c r="BK117" s="64">
        <f t="shared" si="169"/>
        <v>0</v>
      </c>
      <c r="BL117" s="64">
        <f t="shared" si="170"/>
        <v>0</v>
      </c>
      <c r="BM117" s="64">
        <f t="shared" si="171"/>
        <v>0</v>
      </c>
      <c r="BN117" s="64">
        <f t="shared" si="172"/>
        <v>0</v>
      </c>
      <c r="BO117" s="64">
        <f t="shared" si="173"/>
        <v>0</v>
      </c>
      <c r="BP117" s="64">
        <f t="shared" si="174"/>
        <v>0</v>
      </c>
      <c r="BQ117" s="64">
        <f t="shared" si="175"/>
        <v>0</v>
      </c>
      <c r="BR117" s="64">
        <f t="shared" si="176"/>
        <v>0</v>
      </c>
      <c r="BS117" s="64">
        <f t="shared" si="177"/>
        <v>0</v>
      </c>
      <c r="BT117" s="64">
        <f t="shared" si="178"/>
        <v>0</v>
      </c>
      <c r="BU117" s="64">
        <f t="shared" si="154"/>
        <v>0</v>
      </c>
      <c r="BV117" s="64">
        <f t="shared" si="155"/>
        <v>0</v>
      </c>
      <c r="BW117" s="64">
        <f t="shared" si="156"/>
        <v>0</v>
      </c>
      <c r="BX117" s="64">
        <f t="shared" si="157"/>
        <v>0</v>
      </c>
      <c r="BY117" s="64">
        <f t="shared" si="158"/>
        <v>0</v>
      </c>
      <c r="BZ117" s="55">
        <f t="shared" si="149"/>
        <v>0</v>
      </c>
      <c r="CC117" s="94">
        <f t="shared" si="150"/>
        <v>0</v>
      </c>
      <c r="CD117" s="64">
        <f t="shared" si="151"/>
        <v>0</v>
      </c>
      <c r="CE117" s="64">
        <f t="shared" si="179"/>
        <v>0</v>
      </c>
      <c r="CF117" s="64">
        <f t="shared" si="180"/>
        <v>0</v>
      </c>
      <c r="CG117" s="64">
        <f t="shared" si="181"/>
        <v>0</v>
      </c>
      <c r="CH117" s="64">
        <f t="shared" si="182"/>
        <v>0</v>
      </c>
      <c r="CI117" s="64">
        <f t="shared" si="183"/>
        <v>0</v>
      </c>
      <c r="CJ117" s="64">
        <f t="shared" si="184"/>
        <v>0</v>
      </c>
      <c r="CK117" s="64">
        <f t="shared" si="185"/>
        <v>0</v>
      </c>
      <c r="CL117" s="64">
        <f t="shared" si="186"/>
        <v>0</v>
      </c>
      <c r="CM117" s="64">
        <f t="shared" si="187"/>
        <v>0</v>
      </c>
      <c r="CN117" s="64">
        <f t="shared" si="188"/>
        <v>0</v>
      </c>
      <c r="CO117" s="64">
        <f t="shared" si="189"/>
        <v>0</v>
      </c>
      <c r="CP117" s="64">
        <f t="shared" si="190"/>
        <v>0</v>
      </c>
      <c r="CQ117" s="64">
        <f t="shared" si="191"/>
        <v>0</v>
      </c>
      <c r="CR117" s="64">
        <f t="shared" si="192"/>
        <v>0</v>
      </c>
      <c r="CS117" s="64">
        <f t="shared" si="193"/>
        <v>0</v>
      </c>
      <c r="CT117" s="64">
        <f t="shared" si="159"/>
        <v>0</v>
      </c>
      <c r="CU117" s="64">
        <f t="shared" si="160"/>
        <v>0</v>
      </c>
      <c r="CV117" s="64">
        <f t="shared" si="161"/>
        <v>0</v>
      </c>
      <c r="CW117" s="64">
        <f t="shared" si="162"/>
        <v>0</v>
      </c>
      <c r="CX117" s="64">
        <f t="shared" si="163"/>
        <v>0</v>
      </c>
      <c r="CY117" s="119">
        <f>'DORC build-up'!S117</f>
        <v>0</v>
      </c>
      <c r="CZ117" s="55">
        <f t="shared" si="152"/>
        <v>0</v>
      </c>
      <c r="DB117" s="94">
        <f>'DORC build-up'!T117</f>
        <v>0</v>
      </c>
      <c r="DC117" s="64">
        <f t="shared" si="104"/>
        <v>0</v>
      </c>
      <c r="DD117" s="64">
        <f t="shared" si="105"/>
        <v>0</v>
      </c>
      <c r="DE117" s="64">
        <f t="shared" si="106"/>
        <v>0</v>
      </c>
      <c r="DF117" s="64">
        <f t="shared" si="107"/>
        <v>0</v>
      </c>
      <c r="DG117" s="64">
        <f t="shared" si="108"/>
        <v>0</v>
      </c>
      <c r="DH117" s="64">
        <f t="shared" si="109"/>
        <v>0</v>
      </c>
      <c r="DI117" s="64">
        <f t="shared" si="110"/>
        <v>0</v>
      </c>
      <c r="DJ117" s="64">
        <f t="shared" si="111"/>
        <v>0</v>
      </c>
      <c r="DK117" s="64">
        <f t="shared" si="112"/>
        <v>0</v>
      </c>
      <c r="DL117" s="64">
        <f t="shared" si="113"/>
        <v>0</v>
      </c>
      <c r="DM117" s="64">
        <f t="shared" si="114"/>
        <v>0</v>
      </c>
      <c r="DN117" s="64">
        <f t="shared" si="115"/>
        <v>0</v>
      </c>
      <c r="DO117" s="64">
        <f t="shared" si="116"/>
        <v>0</v>
      </c>
      <c r="DP117" s="64">
        <f t="shared" si="117"/>
        <v>0</v>
      </c>
      <c r="DQ117" s="64">
        <f t="shared" si="118"/>
        <v>0</v>
      </c>
      <c r="DR117" s="64">
        <f t="shared" si="119"/>
        <v>0</v>
      </c>
      <c r="DS117" s="64">
        <f t="shared" si="120"/>
        <v>0</v>
      </c>
      <c r="DT117" s="64">
        <f t="shared" si="121"/>
        <v>0</v>
      </c>
      <c r="DU117" s="64">
        <f t="shared" si="122"/>
        <v>0</v>
      </c>
      <c r="DV117" s="64">
        <f t="shared" si="123"/>
        <v>0</v>
      </c>
      <c r="DW117" s="64">
        <f t="shared" si="124"/>
        <v>0</v>
      </c>
      <c r="DX117" s="55">
        <f t="shared" si="153"/>
        <v>0</v>
      </c>
    </row>
    <row r="118" spans="1:128" ht="13.9" x14ac:dyDescent="0.4">
      <c r="A118" s="58">
        <f>'DORC build-up'!A118</f>
        <v>106</v>
      </c>
      <c r="B118" s="58" t="str">
        <f>'DORC build-up'!B118</f>
        <v>Central</v>
      </c>
      <c r="C118" s="58">
        <f>'DORC build-up'!C118</f>
        <v>34</v>
      </c>
      <c r="D118" t="str">
        <f>IF('DORC build-up'!E118=0,"",'DORC build-up'!E118)</f>
        <v>NG track between Avon Yard and McLevie</v>
      </c>
      <c r="E118" t="str">
        <f>IF('DORC build-up'!F118=0,"",'DORC build-up'!F118)</f>
        <v>Avon Yard to Goomalling</v>
      </c>
      <c r="F118" s="94">
        <f>'DORC build-up'!J118</f>
        <v>134983851.16295448</v>
      </c>
      <c r="G118" s="319">
        <f t="shared" si="103"/>
        <v>0.55314046513997395</v>
      </c>
      <c r="I118" s="70">
        <f>IF($F118=0,0,CRC!G118/$F118)</f>
        <v>0</v>
      </c>
      <c r="J118" s="70">
        <f>IF($F118=0,0,CRC!H118/$F118)</f>
        <v>0</v>
      </c>
      <c r="K118" s="70">
        <f>IF($F118=0,0,CRC!I118/$F118)</f>
        <v>4.0374136195157555E-2</v>
      </c>
      <c r="L118" s="70">
        <f>IF($F118=0,0,CRC!J118/$F118)</f>
        <v>0</v>
      </c>
      <c r="M118" s="70">
        <f>IF($F118=0,0,CRC!K118/$F118)</f>
        <v>9.7903342547222272E-2</v>
      </c>
      <c r="N118" s="70">
        <f>IF($F118=0,0,CRC!L118/$F118)</f>
        <v>0</v>
      </c>
      <c r="O118" s="70">
        <f>IF($F118=0,0,CRC!M118/$F118)</f>
        <v>6.1343434463903479E-3</v>
      </c>
      <c r="P118" s="70">
        <f>IF($F118=0,0,CRC!N118/$F118)</f>
        <v>0.450604198606669</v>
      </c>
      <c r="Q118" s="70">
        <f>IF($F118=0,0,CRC!O118/$F118)</f>
        <v>0.13698367637642739</v>
      </c>
      <c r="R118" s="70">
        <f>IF($F118=0,0,CRC!P118/$F118)</f>
        <v>0.14302109707882071</v>
      </c>
      <c r="S118" s="70">
        <f>IF($F118=0,0,CRC!Q118/$F118)</f>
        <v>3.8329585023870912E-2</v>
      </c>
      <c r="T118" s="70">
        <f>IF($F118=0,0,CRC!R118/$F118)</f>
        <v>0</v>
      </c>
      <c r="U118" s="70">
        <f>IF($F118=0,0,CRC!S118/$F118)</f>
        <v>3.7851011271777479E-2</v>
      </c>
      <c r="V118" s="70">
        <f>IF($F118=0,0,CRC!T118/$F118)</f>
        <v>4.4960233254315004E-3</v>
      </c>
      <c r="W118" s="70">
        <f>IF($F118=0,0,CRC!U118/$F118)</f>
        <v>4.38735006849979E-3</v>
      </c>
      <c r="X118" s="70">
        <f>IF($F118=0,0,CRC!V118/$F118)</f>
        <v>9.3700796338257539E-3</v>
      </c>
      <c r="Y118" s="70">
        <f>IF($F118=0,0,CRC!W118/$F118)</f>
        <v>1.3818107655645159E-2</v>
      </c>
      <c r="Z118" s="70">
        <f>IF($F118=0,0,CRC!X118/$F118)</f>
        <v>3.9103065828429958E-3</v>
      </c>
      <c r="AA118" s="70">
        <f>IF($F118=0,0,CRC!Y118/$F118)</f>
        <v>5.8985587272905194E-3</v>
      </c>
      <c r="AB118" s="70">
        <f>IF($F118=0,0,CRC!Z118/$F118)</f>
        <v>9.8108405827099991E-4</v>
      </c>
      <c r="AC118" s="70">
        <f>IF($F118=0,0,CRC!AA118/$F118)</f>
        <v>5.9370994018575077E-3</v>
      </c>
      <c r="AD118" s="55">
        <f t="shared" si="125"/>
        <v>0</v>
      </c>
      <c r="AF118" s="94">
        <f>'DORC build-up'!V118</f>
        <v>77381268.688233301</v>
      </c>
      <c r="AG118" s="64">
        <f t="shared" si="126"/>
        <v>0</v>
      </c>
      <c r="AH118" s="64">
        <f t="shared" si="127"/>
        <v>0</v>
      </c>
      <c r="AI118" s="64">
        <f t="shared" si="128"/>
        <v>3124201.880972812</v>
      </c>
      <c r="AJ118" s="64">
        <f t="shared" si="129"/>
        <v>0</v>
      </c>
      <c r="AK118" s="64">
        <f t="shared" si="130"/>
        <v>7575884.8551227497</v>
      </c>
      <c r="AL118" s="64">
        <f t="shared" si="131"/>
        <v>0</v>
      </c>
      <c r="AM118" s="64">
        <f t="shared" si="132"/>
        <v>474683.27845103457</v>
      </c>
      <c r="AN118" s="64">
        <f t="shared" si="133"/>
        <v>34868324.564428695</v>
      </c>
      <c r="AO118" s="64">
        <f t="shared" si="134"/>
        <v>10599970.667586325</v>
      </c>
      <c r="AP118" s="64">
        <f t="shared" si="135"/>
        <v>11067153.941142125</v>
      </c>
      <c r="AQ118" s="64">
        <f t="shared" si="136"/>
        <v>2965991.9174406384</v>
      </c>
      <c r="AR118" s="64">
        <f t="shared" si="137"/>
        <v>0</v>
      </c>
      <c r="AS118" s="64">
        <f t="shared" si="138"/>
        <v>2928959.2733427603</v>
      </c>
      <c r="AT118" s="64">
        <f t="shared" si="139"/>
        <v>347907.98897377914</v>
      </c>
      <c r="AU118" s="64">
        <f t="shared" si="140"/>
        <v>339498.71447992104</v>
      </c>
      <c r="AV118" s="64">
        <f t="shared" si="141"/>
        <v>725068.64977521333</v>
      </c>
      <c r="AW118" s="64">
        <f t="shared" si="142"/>
        <v>1069262.7012644117</v>
      </c>
      <c r="AX118" s="64">
        <f t="shared" si="143"/>
        <v>302584.48434034124</v>
      </c>
      <c r="AY118" s="64">
        <f t="shared" si="144"/>
        <v>456437.95774979115</v>
      </c>
      <c r="AZ118" s="64">
        <f t="shared" si="145"/>
        <v>75917.529118810577</v>
      </c>
      <c r="BA118" s="64">
        <f t="shared" si="146"/>
        <v>459420.28404388501</v>
      </c>
      <c r="BB118" s="55">
        <f t="shared" si="147"/>
        <v>0</v>
      </c>
      <c r="BD118" s="94">
        <f>'DORC build-up'!P118</f>
        <v>173166873.81969404</v>
      </c>
      <c r="BE118" s="64">
        <f t="shared" si="148"/>
        <v>0</v>
      </c>
      <c r="BF118" s="64">
        <f t="shared" si="164"/>
        <v>0</v>
      </c>
      <c r="BG118" s="64">
        <f t="shared" si="165"/>
        <v>6991462.9480859907</v>
      </c>
      <c r="BH118" s="64">
        <f t="shared" si="166"/>
        <v>0</v>
      </c>
      <c r="BI118" s="64">
        <f t="shared" si="167"/>
        <v>16953615.765401121</v>
      </c>
      <c r="BJ118" s="64">
        <f t="shared" si="168"/>
        <v>0</v>
      </c>
      <c r="BK118" s="64">
        <f t="shared" si="169"/>
        <v>1062265.0775477444</v>
      </c>
      <c r="BL118" s="64">
        <f t="shared" si="170"/>
        <v>78029720.402745411</v>
      </c>
      <c r="BM118" s="64">
        <f t="shared" si="171"/>
        <v>23721035.002434604</v>
      </c>
      <c r="BN118" s="64">
        <f t="shared" si="172"/>
        <v>24766516.271402359</v>
      </c>
      <c r="BO118" s="64">
        <f t="shared" si="173"/>
        <v>6637414.4133898886</v>
      </c>
      <c r="BP118" s="64">
        <f t="shared" si="174"/>
        <v>0</v>
      </c>
      <c r="BQ118" s="64">
        <f t="shared" si="175"/>
        <v>6554541.2928477079</v>
      </c>
      <c r="BR118" s="64">
        <f t="shared" si="176"/>
        <v>778562.30388539785</v>
      </c>
      <c r="BS118" s="64">
        <f t="shared" si="177"/>
        <v>759743.69571472914</v>
      </c>
      <c r="BT118" s="64">
        <f t="shared" si="178"/>
        <v>1622587.3976311893</v>
      </c>
      <c r="BU118" s="64">
        <f t="shared" si="154"/>
        <v>2392838.5048320536</v>
      </c>
      <c r="BV118" s="64">
        <f t="shared" si="155"/>
        <v>677135.56662749208</v>
      </c>
      <c r="BW118" s="64">
        <f t="shared" si="156"/>
        <v>1021434.9748467725</v>
      </c>
      <c r="BX118" s="64">
        <f t="shared" si="157"/>
        <v>169891.25932512761</v>
      </c>
      <c r="BY118" s="64">
        <f t="shared" si="158"/>
        <v>1028108.94297644</v>
      </c>
      <c r="BZ118" s="55">
        <f t="shared" si="149"/>
        <v>0</v>
      </c>
      <c r="CC118" s="94">
        <f t="shared" si="150"/>
        <v>173166873.81969404</v>
      </c>
      <c r="CD118" s="64">
        <f t="shared" si="151"/>
        <v>0</v>
      </c>
      <c r="CE118" s="64">
        <f t="shared" si="179"/>
        <v>0</v>
      </c>
      <c r="CF118" s="64">
        <f t="shared" si="180"/>
        <v>0</v>
      </c>
      <c r="CG118" s="64">
        <f t="shared" si="181"/>
        <v>0</v>
      </c>
      <c r="CH118" s="64">
        <f t="shared" si="182"/>
        <v>11191392.750225734</v>
      </c>
      <c r="CI118" s="64">
        <f t="shared" si="183"/>
        <v>0</v>
      </c>
      <c r="CJ118" s="64">
        <f t="shared" si="184"/>
        <v>923869.7791059413</v>
      </c>
      <c r="CK118" s="64">
        <f t="shared" si="185"/>
        <v>36712211.72307492</v>
      </c>
      <c r="CL118" s="64">
        <f t="shared" si="186"/>
        <v>17618941.640741352</v>
      </c>
      <c r="CM118" s="64">
        <f t="shared" si="187"/>
        <v>17191897.062522892</v>
      </c>
      <c r="CN118" s="64">
        <f t="shared" si="188"/>
        <v>2891382.4047166421</v>
      </c>
      <c r="CO118" s="64">
        <f t="shared" si="189"/>
        <v>0</v>
      </c>
      <c r="CP118" s="64">
        <f t="shared" si="190"/>
        <v>4316983.7917177947</v>
      </c>
      <c r="CQ118" s="64">
        <f t="shared" si="191"/>
        <v>197235.7836509677</v>
      </c>
      <c r="CR118" s="64">
        <f t="shared" si="192"/>
        <v>500386.0794712163</v>
      </c>
      <c r="CS118" s="64">
        <f t="shared" si="193"/>
        <v>1068676.385312102</v>
      </c>
      <c r="CT118" s="64">
        <f t="shared" si="159"/>
        <v>1651058.5683341238</v>
      </c>
      <c r="CU118" s="64">
        <f t="shared" si="160"/>
        <v>280224.03807144647</v>
      </c>
      <c r="CV118" s="64">
        <f t="shared" si="161"/>
        <v>743758.80770750751</v>
      </c>
      <c r="CW118" s="64">
        <f t="shared" si="162"/>
        <v>107531.32777735507</v>
      </c>
      <c r="CX118" s="64">
        <f t="shared" si="163"/>
        <v>390054.98903077573</v>
      </c>
      <c r="CY118" s="119">
        <f>'DORC build-up'!S118</f>
        <v>95785605.131460741</v>
      </c>
      <c r="CZ118" s="55">
        <f t="shared" si="152"/>
        <v>0</v>
      </c>
      <c r="DB118" s="94">
        <f>'DORC build-up'!T118</f>
        <v>0</v>
      </c>
      <c r="DC118" s="64">
        <f t="shared" si="104"/>
        <v>0</v>
      </c>
      <c r="DD118" s="64">
        <f t="shared" si="105"/>
        <v>0</v>
      </c>
      <c r="DE118" s="64">
        <f t="shared" si="106"/>
        <v>0</v>
      </c>
      <c r="DF118" s="64">
        <f t="shared" si="107"/>
        <v>0</v>
      </c>
      <c r="DG118" s="64">
        <f t="shared" si="108"/>
        <v>0</v>
      </c>
      <c r="DH118" s="64">
        <f t="shared" si="109"/>
        <v>0</v>
      </c>
      <c r="DI118" s="64">
        <f t="shared" si="110"/>
        <v>0</v>
      </c>
      <c r="DJ118" s="64">
        <f t="shared" si="111"/>
        <v>0</v>
      </c>
      <c r="DK118" s="64">
        <f t="shared" si="112"/>
        <v>0</v>
      </c>
      <c r="DL118" s="64">
        <f t="shared" si="113"/>
        <v>0</v>
      </c>
      <c r="DM118" s="64">
        <f t="shared" si="114"/>
        <v>0</v>
      </c>
      <c r="DN118" s="64">
        <f t="shared" si="115"/>
        <v>0</v>
      </c>
      <c r="DO118" s="64">
        <f t="shared" si="116"/>
        <v>0</v>
      </c>
      <c r="DP118" s="64">
        <f t="shared" si="117"/>
        <v>0</v>
      </c>
      <c r="DQ118" s="64">
        <f t="shared" si="118"/>
        <v>0</v>
      </c>
      <c r="DR118" s="64">
        <f t="shared" si="119"/>
        <v>0</v>
      </c>
      <c r="DS118" s="64">
        <f t="shared" si="120"/>
        <v>0</v>
      </c>
      <c r="DT118" s="64">
        <f t="shared" si="121"/>
        <v>0</v>
      </c>
      <c r="DU118" s="64">
        <f t="shared" si="122"/>
        <v>0</v>
      </c>
      <c r="DV118" s="64">
        <f t="shared" si="123"/>
        <v>0</v>
      </c>
      <c r="DW118" s="64">
        <f t="shared" si="124"/>
        <v>0</v>
      </c>
      <c r="DX118" s="55">
        <f t="shared" si="153"/>
        <v>0</v>
      </c>
    </row>
    <row r="119" spans="1:128" ht="13.9" x14ac:dyDescent="0.4">
      <c r="A119" s="58">
        <f>'DORC build-up'!A119</f>
        <v>107</v>
      </c>
      <c r="B119" s="58" t="str">
        <f>'DORC build-up'!B119</f>
        <v>Central</v>
      </c>
      <c r="C119" s="58">
        <f>'DORC build-up'!C119</f>
        <v>34</v>
      </c>
      <c r="D119" t="str">
        <f>IF('DORC build-up'!E119=0,"",'DORC build-up'!E119)</f>
        <v/>
      </c>
      <c r="E119" t="str">
        <f>IF('DORC build-up'!F119=0,"",'DORC build-up'!F119)</f>
        <v>Goomalling to McLevie</v>
      </c>
      <c r="F119" s="94">
        <f>'DORC build-up'!J119</f>
        <v>291532516.68121928</v>
      </c>
      <c r="G119" s="319">
        <f t="shared" si="103"/>
        <v>0.54533619671834599</v>
      </c>
      <c r="I119" s="70">
        <f>IF($F119=0,0,CRC!G119/$F119)</f>
        <v>0</v>
      </c>
      <c r="J119" s="70">
        <f>IF($F119=0,0,CRC!H119/$F119)</f>
        <v>0</v>
      </c>
      <c r="K119" s="70">
        <f>IF($F119=0,0,CRC!I119/$F119)</f>
        <v>4.6368650831431726E-2</v>
      </c>
      <c r="L119" s="70">
        <f>IF($F119=0,0,CRC!J119/$F119)</f>
        <v>0</v>
      </c>
      <c r="M119" s="70">
        <f>IF($F119=0,0,CRC!K119/$F119)</f>
        <v>2.0583085329548299E-2</v>
      </c>
      <c r="N119" s="70">
        <f>IF($F119=0,0,CRC!L119/$F119)</f>
        <v>0</v>
      </c>
      <c r="O119" s="70">
        <f>IF($F119=0,0,CRC!M119/$F119)</f>
        <v>9.2856001955328605E-3</v>
      </c>
      <c r="P119" s="70">
        <f>IF($F119=0,0,CRC!N119/$F119)</f>
        <v>0.51750726374365763</v>
      </c>
      <c r="Q119" s="70">
        <f>IF($F119=0,0,CRC!O119/$F119)</f>
        <v>0.15732220817807188</v>
      </c>
      <c r="R119" s="70">
        <f>IF($F119=0,0,CRC!P119/$F119)</f>
        <v>0.16465995005967177</v>
      </c>
      <c r="S119" s="70">
        <f>IF($F119=0,0,CRC!Q119/$F119)</f>
        <v>2.2183953349779559E-2</v>
      </c>
      <c r="T119" s="70">
        <f>IF($F119=0,0,CRC!R119/$F119)</f>
        <v>0</v>
      </c>
      <c r="U119" s="70">
        <f>IF($F119=0,0,CRC!S119/$F119)</f>
        <v>1.8860461042039429E-2</v>
      </c>
      <c r="V119" s="70">
        <f>IF($F119=0,0,CRC!T119/$F119)</f>
        <v>2.2402855280283592E-3</v>
      </c>
      <c r="W119" s="70">
        <f>IF($F119=0,0,CRC!U119/$F119)</f>
        <v>1.1284662826972012E-3</v>
      </c>
      <c r="X119" s="70">
        <f>IF($F119=0,0,CRC!V119/$F119)</f>
        <v>1.0761294030005452E-2</v>
      </c>
      <c r="Y119" s="70">
        <f>IF($F119=0,0,CRC!W119/$F119)</f>
        <v>1.5869739130483049E-2</v>
      </c>
      <c r="Z119" s="70">
        <f>IF($F119=0,0,CRC!X119/$F119)</f>
        <v>2.1139571869829839E-3</v>
      </c>
      <c r="AA119" s="70">
        <f>IF($F119=0,0,CRC!Y119/$F119)</f>
        <v>6.774342086536894E-3</v>
      </c>
      <c r="AB119" s="70">
        <f>IF($F119=0,0,CRC!Z119/$F119)</f>
        <v>5.9225831295107469E-4</v>
      </c>
      <c r="AC119" s="70">
        <f>IF($F119=0,0,CRC!AA119/$F119)</f>
        <v>3.7484847125816311E-3</v>
      </c>
      <c r="AD119" s="55">
        <f t="shared" si="125"/>
        <v>0</v>
      </c>
      <c r="AF119" s="94">
        <f>'DORC build-up'!V119</f>
        <v>168541566.40812349</v>
      </c>
      <c r="AG119" s="64">
        <f t="shared" si="126"/>
        <v>0</v>
      </c>
      <c r="AH119" s="64">
        <f t="shared" si="127"/>
        <v>0</v>
      </c>
      <c r="AI119" s="64">
        <f t="shared" si="128"/>
        <v>7815045.0433608405</v>
      </c>
      <c r="AJ119" s="64">
        <f t="shared" si="129"/>
        <v>0</v>
      </c>
      <c r="AK119" s="64">
        <f t="shared" si="130"/>
        <v>3469105.442954137</v>
      </c>
      <c r="AL119" s="64">
        <f t="shared" si="131"/>
        <v>0</v>
      </c>
      <c r="AM119" s="64">
        <f t="shared" si="132"/>
        <v>1565009.6019946861</v>
      </c>
      <c r="AN119" s="64">
        <f t="shared" si="133"/>
        <v>87221484.858937949</v>
      </c>
      <c r="AO119" s="64">
        <f t="shared" si="134"/>
        <v>26515331.39711713</v>
      </c>
      <c r="AP119" s="64">
        <f t="shared" si="135"/>
        <v>27752045.907740466</v>
      </c>
      <c r="AQ119" s="64">
        <f t="shared" si="136"/>
        <v>3738918.2466965853</v>
      </c>
      <c r="AR119" s="64">
        <f t="shared" si="137"/>
        <v>0</v>
      </c>
      <c r="AS119" s="64">
        <f t="shared" si="138"/>
        <v>3178771.6472047144</v>
      </c>
      <c r="AT119" s="64">
        <f t="shared" si="139"/>
        <v>377581.2320953497</v>
      </c>
      <c r="AU119" s="64">
        <f t="shared" si="140"/>
        <v>190193.4749245386</v>
      </c>
      <c r="AV119" s="64">
        <f t="shared" si="141"/>
        <v>1813725.3523955068</v>
      </c>
      <c r="AW119" s="64">
        <f t="shared" si="142"/>
        <v>2674710.6915399046</v>
      </c>
      <c r="AX119" s="64">
        <f t="shared" si="143"/>
        <v>356289.65561382251</v>
      </c>
      <c r="AY119" s="64">
        <f t="shared" si="144"/>
        <v>1141758.2266494038</v>
      </c>
      <c r="AZ119" s="64">
        <f t="shared" si="145"/>
        <v>99820.143783006744</v>
      </c>
      <c r="BA119" s="64">
        <f t="shared" si="146"/>
        <v>631775.48511541274</v>
      </c>
      <c r="BB119" s="55">
        <f t="shared" si="147"/>
        <v>0</v>
      </c>
      <c r="BD119" s="94">
        <f>'DORC build-up'!P119</f>
        <v>370694929.28979832</v>
      </c>
      <c r="BE119" s="64">
        <f t="shared" si="148"/>
        <v>0</v>
      </c>
      <c r="BF119" s="64">
        <f t="shared" si="164"/>
        <v>0</v>
      </c>
      <c r="BG119" s="64">
        <f t="shared" si="165"/>
        <v>17188623.741220932</v>
      </c>
      <c r="BH119" s="64">
        <f t="shared" si="166"/>
        <v>0</v>
      </c>
      <c r="BI119" s="64">
        <f t="shared" si="167"/>
        <v>7630045.360802792</v>
      </c>
      <c r="BJ119" s="64">
        <f t="shared" si="168"/>
        <v>0</v>
      </c>
      <c r="BK119" s="64">
        <f t="shared" si="169"/>
        <v>3442124.9078963911</v>
      </c>
      <c r="BL119" s="64">
        <f t="shared" si="170"/>
        <v>191837318.54041219</v>
      </c>
      <c r="BM119" s="64">
        <f t="shared" si="171"/>
        <v>58318544.836285286</v>
      </c>
      <c r="BN119" s="64">
        <f t="shared" si="172"/>
        <v>61038608.54423175</v>
      </c>
      <c r="BO119" s="64">
        <f t="shared" si="173"/>
        <v>8223479.0183647182</v>
      </c>
      <c r="BP119" s="64">
        <f t="shared" si="174"/>
        <v>0</v>
      </c>
      <c r="BQ119" s="64">
        <f t="shared" si="175"/>
        <v>6991477.2723518023</v>
      </c>
      <c r="BR119" s="64">
        <f t="shared" si="176"/>
        <v>830462.4854014311</v>
      </c>
      <c r="BS119" s="64">
        <f t="shared" si="177"/>
        <v>418316.72887036059</v>
      </c>
      <c r="BT119" s="64">
        <f t="shared" si="178"/>
        <v>3989157.1295196</v>
      </c>
      <c r="BU119" s="64">
        <f t="shared" si="154"/>
        <v>5882831.8248219592</v>
      </c>
      <c r="BV119" s="64">
        <f t="shared" si="155"/>
        <v>783633.20995031821</v>
      </c>
      <c r="BW119" s="64">
        <f t="shared" si="156"/>
        <v>2511214.2607536986</v>
      </c>
      <c r="BX119" s="64">
        <f t="shared" si="157"/>
        <v>219547.15344069389</v>
      </c>
      <c r="BY119" s="64">
        <f t="shared" si="158"/>
        <v>1389544.2754743376</v>
      </c>
      <c r="BZ119" s="55">
        <f t="shared" si="149"/>
        <v>0</v>
      </c>
      <c r="CC119" s="94">
        <f t="shared" si="150"/>
        <v>370694929.28979832</v>
      </c>
      <c r="CD119" s="64">
        <f t="shared" si="151"/>
        <v>0</v>
      </c>
      <c r="CE119" s="64">
        <f t="shared" si="179"/>
        <v>0</v>
      </c>
      <c r="CF119" s="64">
        <f t="shared" si="180"/>
        <v>0</v>
      </c>
      <c r="CG119" s="64">
        <f t="shared" si="181"/>
        <v>0</v>
      </c>
      <c r="CH119" s="64">
        <f t="shared" si="182"/>
        <v>5036732.9020778667</v>
      </c>
      <c r="CI119" s="64">
        <f t="shared" si="183"/>
        <v>0</v>
      </c>
      <c r="CJ119" s="64">
        <f t="shared" si="184"/>
        <v>2993673.84424851</v>
      </c>
      <c r="CK119" s="64">
        <f t="shared" si="185"/>
        <v>90257561.071496338</v>
      </c>
      <c r="CL119" s="64">
        <f t="shared" si="186"/>
        <v>43316450.481102958</v>
      </c>
      <c r="CM119" s="64">
        <f t="shared" si="187"/>
        <v>42370491.813729919</v>
      </c>
      <c r="CN119" s="64">
        <f t="shared" si="188"/>
        <v>3582301.9414441874</v>
      </c>
      <c r="CO119" s="64">
        <f t="shared" si="189"/>
        <v>0</v>
      </c>
      <c r="CP119" s="64">
        <f t="shared" si="190"/>
        <v>4604760.6867380124</v>
      </c>
      <c r="CQ119" s="64">
        <f t="shared" si="191"/>
        <v>210383.82963502945</v>
      </c>
      <c r="CR119" s="64">
        <f t="shared" si="192"/>
        <v>275513.79381930345</v>
      </c>
      <c r="CS119" s="64">
        <f t="shared" si="193"/>
        <v>2627358.0257314467</v>
      </c>
      <c r="CT119" s="64">
        <f t="shared" si="159"/>
        <v>4059153.9591271686</v>
      </c>
      <c r="CU119" s="64">
        <f t="shared" si="160"/>
        <v>324296.74836438021</v>
      </c>
      <c r="CV119" s="64">
        <f t="shared" si="161"/>
        <v>1828542.9522877303</v>
      </c>
      <c r="CW119" s="64">
        <f t="shared" si="162"/>
        <v>138960.63289540153</v>
      </c>
      <c r="CX119" s="64">
        <f t="shared" si="163"/>
        <v>527180.19897657901</v>
      </c>
      <c r="CY119" s="119">
        <f>'DORC build-up'!S119</f>
        <v>202153362.88167483</v>
      </c>
      <c r="CZ119" s="55">
        <f t="shared" si="152"/>
        <v>0</v>
      </c>
      <c r="DB119" s="94">
        <f>'DORC build-up'!T119</f>
        <v>0</v>
      </c>
      <c r="DC119" s="64">
        <f t="shared" si="104"/>
        <v>0</v>
      </c>
      <c r="DD119" s="64">
        <f t="shared" si="105"/>
        <v>0</v>
      </c>
      <c r="DE119" s="64">
        <f t="shared" si="106"/>
        <v>0</v>
      </c>
      <c r="DF119" s="64">
        <f t="shared" si="107"/>
        <v>0</v>
      </c>
      <c r="DG119" s="64">
        <f t="shared" si="108"/>
        <v>0</v>
      </c>
      <c r="DH119" s="64">
        <f t="shared" si="109"/>
        <v>0</v>
      </c>
      <c r="DI119" s="64">
        <f t="shared" si="110"/>
        <v>0</v>
      </c>
      <c r="DJ119" s="64">
        <f t="shared" si="111"/>
        <v>0</v>
      </c>
      <c r="DK119" s="64">
        <f t="shared" si="112"/>
        <v>0</v>
      </c>
      <c r="DL119" s="64">
        <f t="shared" si="113"/>
        <v>0</v>
      </c>
      <c r="DM119" s="64">
        <f t="shared" si="114"/>
        <v>0</v>
      </c>
      <c r="DN119" s="64">
        <f t="shared" si="115"/>
        <v>0</v>
      </c>
      <c r="DO119" s="64">
        <f t="shared" si="116"/>
        <v>0</v>
      </c>
      <c r="DP119" s="64">
        <f t="shared" si="117"/>
        <v>0</v>
      </c>
      <c r="DQ119" s="64">
        <f t="shared" si="118"/>
        <v>0</v>
      </c>
      <c r="DR119" s="64">
        <f t="shared" si="119"/>
        <v>0</v>
      </c>
      <c r="DS119" s="64">
        <f t="shared" si="120"/>
        <v>0</v>
      </c>
      <c r="DT119" s="64">
        <f t="shared" si="121"/>
        <v>0</v>
      </c>
      <c r="DU119" s="64">
        <f t="shared" si="122"/>
        <v>0</v>
      </c>
      <c r="DV119" s="64">
        <f t="shared" si="123"/>
        <v>0</v>
      </c>
      <c r="DW119" s="64">
        <f t="shared" si="124"/>
        <v>0</v>
      </c>
      <c r="DX119" s="55">
        <f t="shared" si="153"/>
        <v>0</v>
      </c>
    </row>
    <row r="120" spans="1:128" ht="13.9" x14ac:dyDescent="0.4">
      <c r="A120" s="58">
        <f>'DORC build-up'!A120</f>
        <v>108</v>
      </c>
      <c r="B120" s="58" t="str">
        <f>'DORC build-up'!B120</f>
        <v>Central</v>
      </c>
      <c r="C120" s="58">
        <f>'DORC build-up'!C120</f>
        <v>35</v>
      </c>
      <c r="D120" t="str">
        <f>IF('DORC build-up'!E120=0,"",'DORC build-up'!E120)</f>
        <v>NG track between Goomalling and Mukinbudin</v>
      </c>
      <c r="E120" t="str">
        <f>IF('DORC build-up'!F120=0,"",'DORC build-up'!F120)</f>
        <v>Goomalling to Amery</v>
      </c>
      <c r="F120" s="94">
        <f>'DORC build-up'!J120</f>
        <v>73546317.326600686</v>
      </c>
      <c r="G120" s="319">
        <f t="shared" si="103"/>
        <v>0.54719975915357932</v>
      </c>
      <c r="I120" s="70">
        <f>IF($F120=0,0,CRC!G120/$F120)</f>
        <v>0</v>
      </c>
      <c r="J120" s="70">
        <f>IF($F120=0,0,CRC!H120/$F120)</f>
        <v>0</v>
      </c>
      <c r="K120" s="70">
        <f>IF($F120=0,0,CRC!I120/$F120)</f>
        <v>4.4357653239288114E-2</v>
      </c>
      <c r="L120" s="70">
        <f>IF($F120=0,0,CRC!J120/$F120)</f>
        <v>0</v>
      </c>
      <c r="M120" s="70">
        <f>IF($F120=0,0,CRC!K120/$F120)</f>
        <v>0</v>
      </c>
      <c r="N120" s="70">
        <f>IF($F120=0,0,CRC!L120/$F120)</f>
        <v>0</v>
      </c>
      <c r="O120" s="70">
        <f>IF($F120=0,0,CRC!M120/$F120)</f>
        <v>6.8129733270651483E-3</v>
      </c>
      <c r="P120" s="70">
        <f>IF($F120=0,0,CRC!N120/$F120)</f>
        <v>0.49506309418848332</v>
      </c>
      <c r="Q120" s="70">
        <f>IF($F120=0,0,CRC!O120/$F120)</f>
        <v>0.15049918063329895</v>
      </c>
      <c r="R120" s="70">
        <f>IF($F120=0,0,CRC!P120/$F120)</f>
        <v>0.18520304637773441</v>
      </c>
      <c r="S120" s="70">
        <f>IF($F120=0,0,CRC!Q120/$F120)</f>
        <v>2.3449508591183083E-2</v>
      </c>
      <c r="T120" s="70">
        <f>IF($F120=0,0,CRC!R120/$F120)</f>
        <v>0</v>
      </c>
      <c r="U120" s="70">
        <f>IF($F120=0,0,CRC!S120/$F120)</f>
        <v>4.450617038954912E-2</v>
      </c>
      <c r="V120" s="70">
        <f>IF($F120=0,0,CRC!T120/$F120)</f>
        <v>5.2865372277712706E-3</v>
      </c>
      <c r="W120" s="70">
        <f>IF($F120=0,0,CRC!U120/$F120)</f>
        <v>0</v>
      </c>
      <c r="X120" s="70">
        <f>IF($F120=0,0,CRC!V120/$F120)</f>
        <v>1.0294579213105483E-2</v>
      </c>
      <c r="Y120" s="70">
        <f>IF($F120=0,0,CRC!W120/$F120)</f>
        <v>1.5181472238798654E-2</v>
      </c>
      <c r="Z120" s="70">
        <f>IF($F120=0,0,CRC!X120/$F120)</f>
        <v>1.7358259549635647E-3</v>
      </c>
      <c r="AA120" s="70">
        <f>IF($F120=0,0,CRC!Y120/$F120)</f>
        <v>6.4805404472804825E-3</v>
      </c>
      <c r="AB120" s="70">
        <f>IF($F120=0,0,CRC!Z120/$F120)</f>
        <v>8.8892397167456829E-4</v>
      </c>
      <c r="AC120" s="70">
        <f>IF($F120=0,0,CRC!AA120/$F120)</f>
        <v>1.0240494199804018E-2</v>
      </c>
      <c r="AD120" s="55">
        <f t="shared" si="125"/>
        <v>0</v>
      </c>
      <c r="AF120" s="94">
        <f>'DORC build-up'!V120</f>
        <v>42286419.204762802</v>
      </c>
      <c r="AG120" s="64">
        <f t="shared" si="126"/>
        <v>0</v>
      </c>
      <c r="AH120" s="64">
        <f t="shared" si="127"/>
        <v>0</v>
      </c>
      <c r="AI120" s="64">
        <f t="shared" si="128"/>
        <v>1875726.3198160417</v>
      </c>
      <c r="AJ120" s="64">
        <f t="shared" si="129"/>
        <v>0</v>
      </c>
      <c r="AK120" s="64">
        <f t="shared" si="130"/>
        <v>0</v>
      </c>
      <c r="AL120" s="64">
        <f t="shared" si="131"/>
        <v>0</v>
      </c>
      <c r="AM120" s="64">
        <f t="shared" si="132"/>
        <v>288096.24613914441</v>
      </c>
      <c r="AN120" s="64">
        <f t="shared" si="133"/>
        <v>20934445.533661176</v>
      </c>
      <c r="AO120" s="64">
        <f t="shared" si="134"/>
        <v>6364071.442232999</v>
      </c>
      <c r="AP120" s="64">
        <f t="shared" si="135"/>
        <v>7831573.6571280044</v>
      </c>
      <c r="AQ120" s="64">
        <f t="shared" si="136"/>
        <v>991595.75043245463</v>
      </c>
      <c r="AR120" s="64">
        <f t="shared" si="137"/>
        <v>0</v>
      </c>
      <c r="AS120" s="64">
        <f t="shared" si="138"/>
        <v>1882006.5782910755</v>
      </c>
      <c r="AT120" s="64">
        <f t="shared" si="139"/>
        <v>223548.72935512057</v>
      </c>
      <c r="AU120" s="64">
        <f t="shared" si="140"/>
        <v>0</v>
      </c>
      <c r="AV120" s="64">
        <f t="shared" si="141"/>
        <v>435320.89214201563</v>
      </c>
      <c r="AW120" s="64">
        <f t="shared" si="142"/>
        <v>641970.09923530871</v>
      </c>
      <c r="AX120" s="64">
        <f t="shared" si="143"/>
        <v>73401.863998097018</v>
      </c>
      <c r="AY120" s="64">
        <f t="shared" si="144"/>
        <v>274038.85002712352</v>
      </c>
      <c r="AZ120" s="64">
        <f t="shared" si="145"/>
        <v>37589.41170739349</v>
      </c>
      <c r="BA120" s="64">
        <f t="shared" si="146"/>
        <v>433033.83059685474</v>
      </c>
      <c r="BB120" s="55">
        <f t="shared" si="147"/>
        <v>0</v>
      </c>
      <c r="BD120" s="94">
        <f>'DORC build-up'!P120</f>
        <v>93388685.318975732</v>
      </c>
      <c r="BE120" s="64">
        <f t="shared" si="148"/>
        <v>0</v>
      </c>
      <c r="BF120" s="64">
        <f t="shared" si="164"/>
        <v>0</v>
      </c>
      <c r="BG120" s="64">
        <f t="shared" si="165"/>
        <v>4142502.9198521222</v>
      </c>
      <c r="BH120" s="64">
        <f t="shared" si="166"/>
        <v>0</v>
      </c>
      <c r="BI120" s="64">
        <f t="shared" si="167"/>
        <v>0</v>
      </c>
      <c r="BJ120" s="64">
        <f t="shared" si="168"/>
        <v>0</v>
      </c>
      <c r="BK120" s="64">
        <f t="shared" si="169"/>
        <v>636254.6221278623</v>
      </c>
      <c r="BL120" s="64">
        <f t="shared" si="170"/>
        <v>46233291.516206712</v>
      </c>
      <c r="BM120" s="64">
        <f t="shared" si="171"/>
        <v>14054920.620926842</v>
      </c>
      <c r="BN120" s="64">
        <f t="shared" si="172"/>
        <v>17295869.018285908</v>
      </c>
      <c r="BO120" s="64">
        <f t="shared" si="173"/>
        <v>2189918.7787066149</v>
      </c>
      <c r="BP120" s="64">
        <f t="shared" si="174"/>
        <v>0</v>
      </c>
      <c r="BQ120" s="64">
        <f t="shared" si="175"/>
        <v>4156372.7412623181</v>
      </c>
      <c r="BR120" s="64">
        <f t="shared" si="176"/>
        <v>493702.76159138151</v>
      </c>
      <c r="BS120" s="64">
        <f t="shared" si="177"/>
        <v>0</v>
      </c>
      <c r="BT120" s="64">
        <f t="shared" si="178"/>
        <v>961397.21862397669</v>
      </c>
      <c r="BU120" s="64">
        <f t="shared" si="154"/>
        <v>1417777.7335879335</v>
      </c>
      <c r="BV120" s="64">
        <f t="shared" si="155"/>
        <v>162106.50387660289</v>
      </c>
      <c r="BW120" s="64">
        <f t="shared" si="156"/>
        <v>605209.15252797119</v>
      </c>
      <c r="BX120" s="64">
        <f t="shared" si="157"/>
        <v>83015.441063210354</v>
      </c>
      <c r="BY120" s="64">
        <f t="shared" si="158"/>
        <v>956346.29033629363</v>
      </c>
      <c r="BZ120" s="55">
        <f t="shared" si="149"/>
        <v>0</v>
      </c>
      <c r="CC120" s="94">
        <f t="shared" si="150"/>
        <v>93388685.318975732</v>
      </c>
      <c r="CD120" s="64">
        <f t="shared" si="151"/>
        <v>0</v>
      </c>
      <c r="CE120" s="64">
        <f t="shared" si="179"/>
        <v>0</v>
      </c>
      <c r="CF120" s="64">
        <f t="shared" si="180"/>
        <v>0</v>
      </c>
      <c r="CG120" s="64">
        <f t="shared" si="181"/>
        <v>0</v>
      </c>
      <c r="CH120" s="64">
        <f t="shared" si="182"/>
        <v>0</v>
      </c>
      <c r="CI120" s="64">
        <f t="shared" si="183"/>
        <v>0</v>
      </c>
      <c r="CJ120" s="64">
        <f t="shared" si="184"/>
        <v>553361.3310129575</v>
      </c>
      <c r="CK120" s="64">
        <f t="shared" si="185"/>
        <v>21752306.403726462</v>
      </c>
      <c r="CL120" s="64">
        <f t="shared" si="186"/>
        <v>10439376.956357364</v>
      </c>
      <c r="CM120" s="64">
        <f t="shared" si="187"/>
        <v>12006080.972825224</v>
      </c>
      <c r="CN120" s="64">
        <f t="shared" si="188"/>
        <v>953969.75842540665</v>
      </c>
      <c r="CO120" s="64">
        <f t="shared" si="189"/>
        <v>0</v>
      </c>
      <c r="CP120" s="64">
        <f t="shared" si="190"/>
        <v>2737490.3833387117</v>
      </c>
      <c r="CQ120" s="64">
        <f t="shared" si="191"/>
        <v>125071.36626981679</v>
      </c>
      <c r="CR120" s="64">
        <f t="shared" si="192"/>
        <v>0</v>
      </c>
      <c r="CS120" s="64">
        <f t="shared" si="193"/>
        <v>633200.10123837483</v>
      </c>
      <c r="CT120" s="64">
        <f t="shared" si="159"/>
        <v>978266.63617567811</v>
      </c>
      <c r="CU120" s="64">
        <f t="shared" si="160"/>
        <v>67085.737853342187</v>
      </c>
      <c r="CV120" s="64">
        <f t="shared" si="161"/>
        <v>440683.59590428136</v>
      </c>
      <c r="CW120" s="64">
        <f t="shared" si="162"/>
        <v>52543.966293558864</v>
      </c>
      <c r="CX120" s="64">
        <f t="shared" si="163"/>
        <v>362828.9047917506</v>
      </c>
      <c r="CY120" s="119">
        <f>'DORC build-up'!S120</f>
        <v>51102266.11421293</v>
      </c>
      <c r="CZ120" s="55">
        <f t="shared" si="152"/>
        <v>0</v>
      </c>
      <c r="DB120" s="94">
        <f>'DORC build-up'!T120</f>
        <v>0</v>
      </c>
      <c r="DC120" s="64">
        <f t="shared" si="104"/>
        <v>0</v>
      </c>
      <c r="DD120" s="64">
        <f t="shared" si="105"/>
        <v>0</v>
      </c>
      <c r="DE120" s="64">
        <f t="shared" si="106"/>
        <v>0</v>
      </c>
      <c r="DF120" s="64">
        <f t="shared" si="107"/>
        <v>0</v>
      </c>
      <c r="DG120" s="64">
        <f t="shared" si="108"/>
        <v>0</v>
      </c>
      <c r="DH120" s="64">
        <f t="shared" si="109"/>
        <v>0</v>
      </c>
      <c r="DI120" s="64">
        <f t="shared" si="110"/>
        <v>0</v>
      </c>
      <c r="DJ120" s="64">
        <f t="shared" si="111"/>
        <v>0</v>
      </c>
      <c r="DK120" s="64">
        <f t="shared" si="112"/>
        <v>0</v>
      </c>
      <c r="DL120" s="64">
        <f t="shared" si="113"/>
        <v>0</v>
      </c>
      <c r="DM120" s="64">
        <f t="shared" si="114"/>
        <v>0</v>
      </c>
      <c r="DN120" s="64">
        <f t="shared" si="115"/>
        <v>0</v>
      </c>
      <c r="DO120" s="64">
        <f t="shared" si="116"/>
        <v>0</v>
      </c>
      <c r="DP120" s="64">
        <f t="shared" si="117"/>
        <v>0</v>
      </c>
      <c r="DQ120" s="64">
        <f t="shared" si="118"/>
        <v>0</v>
      </c>
      <c r="DR120" s="64">
        <f t="shared" si="119"/>
        <v>0</v>
      </c>
      <c r="DS120" s="64">
        <f t="shared" si="120"/>
        <v>0</v>
      </c>
      <c r="DT120" s="64">
        <f t="shared" si="121"/>
        <v>0</v>
      </c>
      <c r="DU120" s="64">
        <f t="shared" si="122"/>
        <v>0</v>
      </c>
      <c r="DV120" s="64">
        <f t="shared" si="123"/>
        <v>0</v>
      </c>
      <c r="DW120" s="64">
        <f t="shared" si="124"/>
        <v>0</v>
      </c>
      <c r="DX120" s="55">
        <f t="shared" si="153"/>
        <v>0</v>
      </c>
    </row>
    <row r="121" spans="1:128" ht="13.9" x14ac:dyDescent="0.4">
      <c r="A121" s="58">
        <f>'DORC build-up'!A121</f>
        <v>109</v>
      </c>
      <c r="B121" s="58" t="str">
        <f>'DORC build-up'!B121</f>
        <v>Central</v>
      </c>
      <c r="C121" s="58">
        <f>'DORC build-up'!C121</f>
        <v>35</v>
      </c>
      <c r="D121" t="str">
        <f>IF('DORC build-up'!E121=0,"",'DORC build-up'!E121)</f>
        <v/>
      </c>
      <c r="E121" t="str">
        <f>IF('DORC build-up'!F121=0,"",'DORC build-up'!F121)</f>
        <v>Amery to Mukinbudin</v>
      </c>
      <c r="F121" s="94">
        <f>'DORC build-up'!J121</f>
        <v>328669179.28857887</v>
      </c>
      <c r="G121" s="319">
        <f t="shared" si="103"/>
        <v>0.54209749803472118</v>
      </c>
      <c r="I121" s="70">
        <f>IF($F121=0,0,CRC!G121/$F121)</f>
        <v>0</v>
      </c>
      <c r="J121" s="70">
        <f>IF($F121=0,0,CRC!H121/$F121)</f>
        <v>0</v>
      </c>
      <c r="K121" s="70">
        <f>IF($F121=0,0,CRC!I121/$F121)</f>
        <v>4.6345223957326848E-2</v>
      </c>
      <c r="L121" s="70">
        <f>IF($F121=0,0,CRC!J121/$F121)</f>
        <v>0</v>
      </c>
      <c r="M121" s="70">
        <f>IF($F121=0,0,CRC!K121/$F121)</f>
        <v>3.340959637596167E-3</v>
      </c>
      <c r="N121" s="70">
        <f>IF($F121=0,0,CRC!L121/$F121)</f>
        <v>0</v>
      </c>
      <c r="O121" s="70">
        <f>IF($F121=0,0,CRC!M121/$F121)</f>
        <v>6.9868534576840498E-3</v>
      </c>
      <c r="P121" s="70">
        <f>IF($F121=0,0,CRC!N121/$F121)</f>
        <v>0.51724252353415756</v>
      </c>
      <c r="Q121" s="70">
        <f>IF($F121=0,0,CRC!O121/$F121)</f>
        <v>0.15724272414093038</v>
      </c>
      <c r="R121" s="70">
        <f>IF($F121=0,0,CRC!P121/$F121)</f>
        <v>0.16390222696071929</v>
      </c>
      <c r="S121" s="70">
        <f>IF($F121=0,0,CRC!Q121/$F121)</f>
        <v>3.5419258888825564E-2</v>
      </c>
      <c r="T121" s="70">
        <f>IF($F121=0,0,CRC!R121/$F121)</f>
        <v>0</v>
      </c>
      <c r="U121" s="70">
        <f>IF($F121=0,0,CRC!S121/$F121)</f>
        <v>2.5504491234873E-2</v>
      </c>
      <c r="V121" s="70">
        <f>IF($F121=0,0,CRC!T121/$F121)</f>
        <v>3.0294775130817117E-3</v>
      </c>
      <c r="W121" s="70">
        <f>IF($F121=0,0,CRC!U121/$F121)</f>
        <v>2.8028366578964486E-3</v>
      </c>
      <c r="X121" s="70">
        <f>IF($F121=0,0,CRC!V121/$F121)</f>
        <v>1.075585709198966E-2</v>
      </c>
      <c r="Y121" s="70">
        <f>IF($F121=0,0,CRC!W121/$F121)</f>
        <v>1.5861721248271239E-2</v>
      </c>
      <c r="Z121" s="70">
        <f>IF($F121=0,0,CRC!X121/$F121)</f>
        <v>2.2112722927295644E-3</v>
      </c>
      <c r="AA121" s="70">
        <f>IF($F121=0,0,CRC!Y121/$F121)</f>
        <v>6.7709194797463375E-3</v>
      </c>
      <c r="AB121" s="70">
        <f>IF($F121=0,0,CRC!Z121/$F121)</f>
        <v>7.7270655191861851E-4</v>
      </c>
      <c r="AC121" s="70">
        <f>IF($F121=0,0,CRC!AA121/$F121)</f>
        <v>1.8109473522535523E-3</v>
      </c>
      <c r="AD121" s="55">
        <f t="shared" si="125"/>
        <v>0</v>
      </c>
      <c r="AF121" s="94">
        <f>'DORC build-up'!V121</f>
        <v>87216402.682182133</v>
      </c>
      <c r="AG121" s="64">
        <f t="shared" si="126"/>
        <v>0</v>
      </c>
      <c r="AH121" s="64">
        <f t="shared" si="127"/>
        <v>0</v>
      </c>
      <c r="AI121" s="64">
        <f t="shared" si="128"/>
        <v>4042063.715058133</v>
      </c>
      <c r="AJ121" s="64">
        <f t="shared" si="129"/>
        <v>0</v>
      </c>
      <c r="AK121" s="64">
        <f t="shared" si="130"/>
        <v>291386.48109750455</v>
      </c>
      <c r="AL121" s="64">
        <f t="shared" si="131"/>
        <v>0</v>
      </c>
      <c r="AM121" s="64">
        <f t="shared" si="132"/>
        <v>609368.22464676865</v>
      </c>
      <c r="AN121" s="64">
        <f t="shared" si="133"/>
        <v>45112032.216903158</v>
      </c>
      <c r="AO121" s="64">
        <f t="shared" si="134"/>
        <v>13714144.747518666</v>
      </c>
      <c r="AP121" s="64">
        <f t="shared" si="135"/>
        <v>14294962.627112502</v>
      </c>
      <c r="AQ121" s="64">
        <f t="shared" si="136"/>
        <v>3089140.3459522692</v>
      </c>
      <c r="AR121" s="64">
        <f t="shared" si="137"/>
        <v>0</v>
      </c>
      <c r="AS121" s="64">
        <f t="shared" si="138"/>
        <v>2224409.977744868</v>
      </c>
      <c r="AT121" s="64">
        <f t="shared" si="139"/>
        <v>264220.13069755025</v>
      </c>
      <c r="AU121" s="64">
        <f t="shared" si="140"/>
        <v>244453.33060747822</v>
      </c>
      <c r="AV121" s="64">
        <f t="shared" si="141"/>
        <v>938087.16332697461</v>
      </c>
      <c r="AW121" s="64">
        <f t="shared" si="142"/>
        <v>1383402.2676217491</v>
      </c>
      <c r="AX121" s="64">
        <f t="shared" si="143"/>
        <v>192859.21472265382</v>
      </c>
      <c r="AY121" s="64">
        <f t="shared" si="144"/>
        <v>590535.23987418774</v>
      </c>
      <c r="AZ121" s="64">
        <f t="shared" si="145"/>
        <v>67392.6857872947</v>
      </c>
      <c r="BA121" s="64">
        <f t="shared" si="146"/>
        <v>157944.31351037734</v>
      </c>
      <c r="BB121" s="55">
        <f t="shared" si="147"/>
        <v>0</v>
      </c>
      <c r="BD121" s="94">
        <f>'DORC build-up'!P121</f>
        <v>415960543.35078019</v>
      </c>
      <c r="BE121" s="64">
        <f t="shared" si="148"/>
        <v>0</v>
      </c>
      <c r="BF121" s="64">
        <f t="shared" si="164"/>
        <v>0</v>
      </c>
      <c r="BG121" s="64">
        <f t="shared" si="165"/>
        <v>19277784.539003272</v>
      </c>
      <c r="BH121" s="64">
        <f t="shared" si="166"/>
        <v>0</v>
      </c>
      <c r="BI121" s="64">
        <f t="shared" si="167"/>
        <v>1389707.3861675272</v>
      </c>
      <c r="BJ121" s="64">
        <f t="shared" si="168"/>
        <v>0</v>
      </c>
      <c r="BK121" s="64">
        <f t="shared" si="169"/>
        <v>2906255.3605705346</v>
      </c>
      <c r="BL121" s="64">
        <f t="shared" si="170"/>
        <v>215152481.13339689</v>
      </c>
      <c r="BM121" s="64">
        <f t="shared" si="171"/>
        <v>65406768.971618243</v>
      </c>
      <c r="BN121" s="64">
        <f t="shared" si="172"/>
        <v>68176859.382983685</v>
      </c>
      <c r="BO121" s="64">
        <f t="shared" si="173"/>
        <v>14733014.172477832</v>
      </c>
      <c r="BP121" s="64">
        <f t="shared" si="174"/>
        <v>0</v>
      </c>
      <c r="BQ121" s="64">
        <f t="shared" si="175"/>
        <v>10608862.031942984</v>
      </c>
      <c r="BR121" s="64">
        <f t="shared" si="176"/>
        <v>1260143.1124104392</v>
      </c>
      <c r="BS121" s="64">
        <f t="shared" si="177"/>
        <v>1165869.4591420917</v>
      </c>
      <c r="BT121" s="64">
        <f t="shared" si="178"/>
        <v>4474012.1601873618</v>
      </c>
      <c r="BU121" s="64">
        <f t="shared" si="154"/>
        <v>6597850.1889095204</v>
      </c>
      <c r="BV121" s="64">
        <f t="shared" si="155"/>
        <v>919802.0243803151</v>
      </c>
      <c r="BW121" s="64">
        <f t="shared" si="156"/>
        <v>2816435.3457796685</v>
      </c>
      <c r="BX121" s="64">
        <f t="shared" si="157"/>
        <v>321415.43718677643</v>
      </c>
      <c r="BY121" s="64">
        <f t="shared" si="158"/>
        <v>753282.6446230443</v>
      </c>
      <c r="BZ121" s="55">
        <f t="shared" si="149"/>
        <v>0</v>
      </c>
      <c r="CC121" s="94">
        <f t="shared" si="150"/>
        <v>415960543.35078019</v>
      </c>
      <c r="CD121" s="64">
        <f t="shared" si="151"/>
        <v>0</v>
      </c>
      <c r="CE121" s="64">
        <f t="shared" si="179"/>
        <v>0</v>
      </c>
      <c r="CF121" s="64">
        <f t="shared" si="180"/>
        <v>0</v>
      </c>
      <c r="CG121" s="64">
        <f t="shared" si="181"/>
        <v>0</v>
      </c>
      <c r="CH121" s="64">
        <f t="shared" si="182"/>
        <v>917371.33728313213</v>
      </c>
      <c r="CI121" s="64">
        <f t="shared" si="183"/>
        <v>0</v>
      </c>
      <c r="CJ121" s="64">
        <f t="shared" si="184"/>
        <v>2527619.0987979439</v>
      </c>
      <c r="CK121" s="64">
        <f t="shared" si="185"/>
        <v>101227114.48080799</v>
      </c>
      <c r="CL121" s="64">
        <f t="shared" si="186"/>
        <v>48581271.656237513</v>
      </c>
      <c r="CM121" s="64">
        <f t="shared" si="187"/>
        <v>47325571.982513875</v>
      </c>
      <c r="CN121" s="64">
        <f t="shared" si="188"/>
        <v>6417977.7385614673</v>
      </c>
      <c r="CO121" s="64">
        <f t="shared" si="189"/>
        <v>0</v>
      </c>
      <c r="CP121" s="64">
        <f t="shared" si="190"/>
        <v>6987260.1901895255</v>
      </c>
      <c r="CQ121" s="64">
        <f t="shared" si="191"/>
        <v>319236.25514397828</v>
      </c>
      <c r="CR121" s="64">
        <f t="shared" si="192"/>
        <v>767870.60047470243</v>
      </c>
      <c r="CS121" s="64">
        <f t="shared" si="193"/>
        <v>2946695.5987526979</v>
      </c>
      <c r="CT121" s="64">
        <f t="shared" si="159"/>
        <v>4552516.6303475881</v>
      </c>
      <c r="CU121" s="64">
        <f t="shared" si="160"/>
        <v>380648.49965256301</v>
      </c>
      <c r="CV121" s="64">
        <f t="shared" si="161"/>
        <v>2050789.9634791783</v>
      </c>
      <c r="CW121" s="64">
        <f t="shared" si="162"/>
        <v>203437.35673116668</v>
      </c>
      <c r="CX121" s="64">
        <f t="shared" si="163"/>
        <v>285788.44264780259</v>
      </c>
      <c r="CY121" s="119">
        <f>'DORC build-up'!S121</f>
        <v>225491169.83162111</v>
      </c>
      <c r="CZ121" s="55">
        <f t="shared" si="152"/>
        <v>0</v>
      </c>
      <c r="DB121" s="94">
        <f>'DORC build-up'!T121</f>
        <v>103252970.83697692</v>
      </c>
      <c r="DC121" s="64">
        <f t="shared" si="104"/>
        <v>0</v>
      </c>
      <c r="DD121" s="64">
        <f t="shared" si="105"/>
        <v>0</v>
      </c>
      <c r="DE121" s="64">
        <f t="shared" si="106"/>
        <v>0</v>
      </c>
      <c r="DF121" s="64">
        <f t="shared" si="107"/>
        <v>0</v>
      </c>
      <c r="DG121" s="64">
        <f t="shared" si="108"/>
        <v>420066.63057317992</v>
      </c>
      <c r="DH121" s="64">
        <f t="shared" si="109"/>
        <v>0</v>
      </c>
      <c r="DI121" s="64">
        <f t="shared" si="110"/>
        <v>1157403.1093548019</v>
      </c>
      <c r="DJ121" s="64">
        <f t="shared" si="111"/>
        <v>46352148.987487689</v>
      </c>
      <c r="DK121" s="64">
        <f t="shared" si="112"/>
        <v>22245485.840046044</v>
      </c>
      <c r="DL121" s="64">
        <f t="shared" si="113"/>
        <v>21670497.817731004</v>
      </c>
      <c r="DM121" s="64">
        <f t="shared" si="114"/>
        <v>2938808.0640447582</v>
      </c>
      <c r="DN121" s="64">
        <f t="shared" si="115"/>
        <v>0</v>
      </c>
      <c r="DO121" s="64">
        <f t="shared" si="116"/>
        <v>3199483.9229701739</v>
      </c>
      <c r="DP121" s="64">
        <f t="shared" si="117"/>
        <v>146179.07994845379</v>
      </c>
      <c r="DQ121" s="64">
        <f t="shared" si="118"/>
        <v>351609.86914294731</v>
      </c>
      <c r="DR121" s="64">
        <f t="shared" si="119"/>
        <v>1349299.2871989359</v>
      </c>
      <c r="DS121" s="64">
        <f t="shared" si="120"/>
        <v>2084608.7552747009</v>
      </c>
      <c r="DT121" s="64">
        <f t="shared" si="121"/>
        <v>174299.90036023819</v>
      </c>
      <c r="DU121" s="64">
        <f t="shared" si="122"/>
        <v>939061.85528239864</v>
      </c>
      <c r="DV121" s="64">
        <f t="shared" si="123"/>
        <v>93154.474640404194</v>
      </c>
      <c r="DW121" s="64">
        <f t="shared" si="124"/>
        <v>130863.24292118942</v>
      </c>
      <c r="DX121" s="55">
        <f t="shared" si="153"/>
        <v>0</v>
      </c>
    </row>
    <row r="122" spans="1:128" ht="13.9" x14ac:dyDescent="0.4">
      <c r="A122" s="58">
        <f>'DORC build-up'!A122</f>
        <v>110</v>
      </c>
      <c r="B122" s="58" t="str">
        <f>'DORC build-up'!B122</f>
        <v>Central</v>
      </c>
      <c r="C122" s="58">
        <f>'DORC build-up'!C122</f>
        <v>36</v>
      </c>
      <c r="D122" t="str">
        <f>IF('DORC build-up'!E122=0,"",'DORC build-up'!E122)</f>
        <v>NG track between Amery and Kalannie</v>
      </c>
      <c r="E122" t="str">
        <f>IF('DORC build-up'!F122=0,"",'DORC build-up'!F122)</f>
        <v>Amery to Burakin</v>
      </c>
      <c r="F122" s="94">
        <f>'DORC build-up'!J122</f>
        <v>161634737.81504729</v>
      </c>
      <c r="G122" s="319">
        <f t="shared" si="103"/>
        <v>0.54029177105332238</v>
      </c>
      <c r="I122" s="70">
        <f>IF($F122=0,0,CRC!G122/$F122)</f>
        <v>0</v>
      </c>
      <c r="J122" s="70">
        <f>IF($F122=0,0,CRC!H122/$F122)</f>
        <v>0</v>
      </c>
      <c r="K122" s="70">
        <f>IF($F122=0,0,CRC!I122/$F122)</f>
        <v>4.7412129190749823E-2</v>
      </c>
      <c r="L122" s="70">
        <f>IF($F122=0,0,CRC!J122/$F122)</f>
        <v>0</v>
      </c>
      <c r="M122" s="70">
        <f>IF($F122=0,0,CRC!K122/$F122)</f>
        <v>0</v>
      </c>
      <c r="N122" s="70">
        <f>IF($F122=0,0,CRC!L122/$F122)</f>
        <v>0</v>
      </c>
      <c r="O122" s="70">
        <f>IF($F122=0,0,CRC!M122/$F122)</f>
        <v>5.9357456043751646E-3</v>
      </c>
      <c r="P122" s="70">
        <f>IF($F122=0,0,CRC!N122/$F122)</f>
        <v>0.5291532275753329</v>
      </c>
      <c r="Q122" s="70">
        <f>IF($F122=0,0,CRC!O122/$F122)</f>
        <v>0.16086258118290123</v>
      </c>
      <c r="R122" s="70">
        <f>IF($F122=0,0,CRC!P122/$F122)</f>
        <v>0.16749381160860627</v>
      </c>
      <c r="S122" s="70">
        <f>IF($F122=0,0,CRC!Q122/$F122)</f>
        <v>3.7344617757273116E-2</v>
      </c>
      <c r="T122" s="70">
        <f>IF($F122=0,0,CRC!R122/$F122)</f>
        <v>0</v>
      </c>
      <c r="U122" s="70">
        <f>IF($F122=0,0,CRC!S122/$F122)</f>
        <v>1.092140633239147E-2</v>
      </c>
      <c r="V122" s="70">
        <f>IF($F122=0,0,CRC!T122/$F122)</f>
        <v>1.2972677867013691E-3</v>
      </c>
      <c r="W122" s="70">
        <f>IF($F122=0,0,CRC!U122/$F122)</f>
        <v>2.6462696493081881E-3</v>
      </c>
      <c r="X122" s="70">
        <f>IF($F122=0,0,CRC!V122/$F122)</f>
        <v>1.100346578262755E-2</v>
      </c>
      <c r="Y122" s="70">
        <f>IF($F122=0,0,CRC!W122/$F122)</f>
        <v>1.6226871137857691E-2</v>
      </c>
      <c r="Z122" s="70">
        <f>IF($F122=0,0,CRC!X122/$F122)</f>
        <v>0</v>
      </c>
      <c r="AA122" s="70">
        <f>IF($F122=0,0,CRC!Y122/$F122)</f>
        <v>6.9267916238679962E-3</v>
      </c>
      <c r="AB122" s="70">
        <f>IF($F122=0,0,CRC!Z122/$F122)</f>
        <v>1.3638041007140386E-3</v>
      </c>
      <c r="AC122" s="70">
        <f>IF($F122=0,0,CRC!AA122/$F122)</f>
        <v>1.4120106672932844E-3</v>
      </c>
      <c r="AD122" s="55">
        <f t="shared" si="125"/>
        <v>0</v>
      </c>
      <c r="AF122" s="94">
        <f>'DORC build-up'!V122</f>
        <v>94217501.145579353</v>
      </c>
      <c r="AG122" s="64">
        <f t="shared" si="126"/>
        <v>0</v>
      </c>
      <c r="AH122" s="64">
        <f t="shared" si="127"/>
        <v>0</v>
      </c>
      <c r="AI122" s="64">
        <f t="shared" si="128"/>
        <v>4467052.3363438277</v>
      </c>
      <c r="AJ122" s="64">
        <f t="shared" si="129"/>
        <v>0</v>
      </c>
      <c r="AK122" s="64">
        <f t="shared" si="130"/>
        <v>0</v>
      </c>
      <c r="AL122" s="64">
        <f t="shared" si="131"/>
        <v>0</v>
      </c>
      <c r="AM122" s="64">
        <f t="shared" si="132"/>
        <v>559251.11828008469</v>
      </c>
      <c r="AN122" s="64">
        <f t="shared" si="133"/>
        <v>49855494.825265937</v>
      </c>
      <c r="AO122" s="64">
        <f t="shared" si="134"/>
        <v>15156070.426880848</v>
      </c>
      <c r="AP122" s="64">
        <f t="shared" si="135"/>
        <v>15780848.387111314</v>
      </c>
      <c r="AQ122" s="64">
        <f t="shared" si="136"/>
        <v>3518516.5663271029</v>
      </c>
      <c r="AR122" s="64">
        <f t="shared" si="137"/>
        <v>0</v>
      </c>
      <c r="AS122" s="64">
        <f t="shared" si="138"/>
        <v>1028987.6136334309</v>
      </c>
      <c r="AT122" s="64">
        <f t="shared" si="139"/>
        <v>122225.32917965944</v>
      </c>
      <c r="AU122" s="64">
        <f t="shared" si="140"/>
        <v>249324.91371520609</v>
      </c>
      <c r="AV122" s="64">
        <f t="shared" si="141"/>
        <v>1036719.0499800544</v>
      </c>
      <c r="AW122" s="64">
        <f t="shared" si="142"/>
        <v>1528855.2500202756</v>
      </c>
      <c r="AX122" s="64">
        <f t="shared" si="143"/>
        <v>0</v>
      </c>
      <c r="AY122" s="64">
        <f t="shared" si="144"/>
        <v>652624.99775697244</v>
      </c>
      <c r="AZ122" s="64">
        <f t="shared" si="145"/>
        <v>128494.21442137075</v>
      </c>
      <c r="BA122" s="64">
        <f t="shared" si="146"/>
        <v>133036.11666327529</v>
      </c>
      <c r="BB122" s="55">
        <f t="shared" si="147"/>
        <v>0</v>
      </c>
      <c r="BD122" s="94">
        <f>'DORC build-up'!P122</f>
        <v>204950651.76766241</v>
      </c>
      <c r="BE122" s="64">
        <f t="shared" si="148"/>
        <v>0</v>
      </c>
      <c r="BF122" s="64">
        <f t="shared" si="164"/>
        <v>0</v>
      </c>
      <c r="BG122" s="64">
        <f t="shared" si="165"/>
        <v>9717146.7793367878</v>
      </c>
      <c r="BH122" s="64">
        <f t="shared" si="166"/>
        <v>0</v>
      </c>
      <c r="BI122" s="64">
        <f t="shared" si="167"/>
        <v>0</v>
      </c>
      <c r="BJ122" s="64">
        <f t="shared" si="168"/>
        <v>0</v>
      </c>
      <c r="BK122" s="64">
        <f t="shared" si="169"/>
        <v>1216534.9303437271</v>
      </c>
      <c r="BL122" s="64">
        <f t="shared" si="170"/>
        <v>108450298.87652667</v>
      </c>
      <c r="BM122" s="64">
        <f t="shared" si="171"/>
        <v>32968890.858464114</v>
      </c>
      <c r="BN122" s="64">
        <f t="shared" si="172"/>
        <v>34327965.856233917</v>
      </c>
      <c r="BO122" s="64">
        <f t="shared" si="173"/>
        <v>7653803.7493673442</v>
      </c>
      <c r="BP122" s="64">
        <f t="shared" si="174"/>
        <v>0</v>
      </c>
      <c r="BQ122" s="64">
        <f t="shared" si="175"/>
        <v>2238349.3460431071</v>
      </c>
      <c r="BR122" s="64">
        <f t="shared" si="176"/>
        <v>265875.87840163847</v>
      </c>
      <c r="BS122" s="64">
        <f t="shared" si="177"/>
        <v>542354.68937869661</v>
      </c>
      <c r="BT122" s="64">
        <f t="shared" si="178"/>
        <v>2255167.4838526878</v>
      </c>
      <c r="BU122" s="64">
        <f t="shared" si="154"/>
        <v>3325707.8158538034</v>
      </c>
      <c r="BV122" s="64">
        <f t="shared" si="155"/>
        <v>0</v>
      </c>
      <c r="BW122" s="64">
        <f t="shared" si="156"/>
        <v>1419650.4579705305</v>
      </c>
      <c r="BX122" s="64">
        <f t="shared" si="157"/>
        <v>279512.53932475293</v>
      </c>
      <c r="BY122" s="64">
        <f t="shared" si="158"/>
        <v>289392.50656465057</v>
      </c>
      <c r="BZ122" s="55">
        <f t="shared" si="149"/>
        <v>0</v>
      </c>
      <c r="CC122" s="94">
        <f t="shared" si="150"/>
        <v>204950651.76766241</v>
      </c>
      <c r="CD122" s="64">
        <f t="shared" si="151"/>
        <v>0</v>
      </c>
      <c r="CE122" s="64">
        <f t="shared" si="179"/>
        <v>0</v>
      </c>
      <c r="CF122" s="64">
        <f t="shared" si="180"/>
        <v>0</v>
      </c>
      <c r="CG122" s="64">
        <f t="shared" si="181"/>
        <v>0</v>
      </c>
      <c r="CH122" s="64">
        <f t="shared" si="182"/>
        <v>0</v>
      </c>
      <c r="CI122" s="64">
        <f t="shared" si="183"/>
        <v>0</v>
      </c>
      <c r="CJ122" s="64">
        <f t="shared" si="184"/>
        <v>1058040.8611058809</v>
      </c>
      <c r="CK122" s="64">
        <f t="shared" si="185"/>
        <v>51024793.030601673</v>
      </c>
      <c r="CL122" s="64">
        <f t="shared" si="186"/>
        <v>24487842.285786945</v>
      </c>
      <c r="CM122" s="64">
        <f t="shared" si="187"/>
        <v>23829062.145798396</v>
      </c>
      <c r="CN122" s="64">
        <f t="shared" si="188"/>
        <v>3334140.6927117929</v>
      </c>
      <c r="CO122" s="64">
        <f t="shared" si="189"/>
        <v>0</v>
      </c>
      <c r="CP122" s="64">
        <f t="shared" si="190"/>
        <v>1474232.5077140578</v>
      </c>
      <c r="CQ122" s="64">
        <f t="shared" si="191"/>
        <v>67355.222528415165</v>
      </c>
      <c r="CR122" s="64">
        <f t="shared" si="192"/>
        <v>357208.27725424973</v>
      </c>
      <c r="CS122" s="64">
        <f t="shared" si="193"/>
        <v>1485309.3512469623</v>
      </c>
      <c r="CT122" s="64">
        <f t="shared" si="159"/>
        <v>2294738.3929391336</v>
      </c>
      <c r="CU122" s="64">
        <f t="shared" si="160"/>
        <v>0</v>
      </c>
      <c r="CV122" s="64">
        <f t="shared" si="161"/>
        <v>1033719.774614114</v>
      </c>
      <c r="CW122" s="64">
        <f t="shared" si="162"/>
        <v>176915.24922121404</v>
      </c>
      <c r="CX122" s="64">
        <f t="shared" si="163"/>
        <v>109792.83056022419</v>
      </c>
      <c r="CY122" s="119">
        <f>'DORC build-up'!S122</f>
        <v>110733150.62208305</v>
      </c>
      <c r="CZ122" s="55">
        <f t="shared" si="152"/>
        <v>0</v>
      </c>
      <c r="DB122" s="94">
        <f>'DORC build-up'!T122</f>
        <v>0</v>
      </c>
      <c r="DC122" s="64">
        <f t="shared" si="104"/>
        <v>0</v>
      </c>
      <c r="DD122" s="64">
        <f t="shared" si="105"/>
        <v>0</v>
      </c>
      <c r="DE122" s="64">
        <f t="shared" si="106"/>
        <v>0</v>
      </c>
      <c r="DF122" s="64">
        <f t="shared" si="107"/>
        <v>0</v>
      </c>
      <c r="DG122" s="64">
        <f t="shared" si="108"/>
        <v>0</v>
      </c>
      <c r="DH122" s="64">
        <f t="shared" si="109"/>
        <v>0</v>
      </c>
      <c r="DI122" s="64">
        <f t="shared" si="110"/>
        <v>0</v>
      </c>
      <c r="DJ122" s="64">
        <f t="shared" si="111"/>
        <v>0</v>
      </c>
      <c r="DK122" s="64">
        <f t="shared" si="112"/>
        <v>0</v>
      </c>
      <c r="DL122" s="64">
        <f t="shared" si="113"/>
        <v>0</v>
      </c>
      <c r="DM122" s="64">
        <f t="shared" si="114"/>
        <v>0</v>
      </c>
      <c r="DN122" s="64">
        <f t="shared" si="115"/>
        <v>0</v>
      </c>
      <c r="DO122" s="64">
        <f t="shared" si="116"/>
        <v>0</v>
      </c>
      <c r="DP122" s="64">
        <f t="shared" si="117"/>
        <v>0</v>
      </c>
      <c r="DQ122" s="64">
        <f t="shared" si="118"/>
        <v>0</v>
      </c>
      <c r="DR122" s="64">
        <f t="shared" si="119"/>
        <v>0</v>
      </c>
      <c r="DS122" s="64">
        <f t="shared" si="120"/>
        <v>0</v>
      </c>
      <c r="DT122" s="64">
        <f t="shared" si="121"/>
        <v>0</v>
      </c>
      <c r="DU122" s="64">
        <f t="shared" si="122"/>
        <v>0</v>
      </c>
      <c r="DV122" s="64">
        <f t="shared" si="123"/>
        <v>0</v>
      </c>
      <c r="DW122" s="64">
        <f t="shared" si="124"/>
        <v>0</v>
      </c>
      <c r="DX122" s="55">
        <f t="shared" si="153"/>
        <v>0</v>
      </c>
    </row>
    <row r="123" spans="1:128" ht="13.9" x14ac:dyDescent="0.4">
      <c r="A123" s="58">
        <f>'DORC build-up'!A123</f>
        <v>111</v>
      </c>
      <c r="B123" s="58" t="str">
        <f>'DORC build-up'!B123</f>
        <v>Central</v>
      </c>
      <c r="C123" s="58">
        <f>'DORC build-up'!C123</f>
        <v>36</v>
      </c>
      <c r="D123" t="str">
        <f>IF('DORC build-up'!E123=0,"",'DORC build-up'!E123)</f>
        <v/>
      </c>
      <c r="E123" t="str">
        <f>IF('DORC build-up'!F123=0,"",'DORC build-up'!F123)</f>
        <v>Burakin to Kalannie</v>
      </c>
      <c r="F123" s="94">
        <f>'DORC build-up'!J123</f>
        <v>42956559.267453037</v>
      </c>
      <c r="G123" s="319">
        <f t="shared" si="103"/>
        <v>0.54265903453757136</v>
      </c>
      <c r="I123" s="70">
        <f>IF($F123=0,0,CRC!G123/$F123)</f>
        <v>0</v>
      </c>
      <c r="J123" s="70">
        <f>IF($F123=0,0,CRC!H123/$F123)</f>
        <v>0</v>
      </c>
      <c r="K123" s="70">
        <f>IF($F123=0,0,CRC!I123/$F123)</f>
        <v>4.6760030976733674E-2</v>
      </c>
      <c r="L123" s="70">
        <f>IF($F123=0,0,CRC!J123/$F123)</f>
        <v>0</v>
      </c>
      <c r="M123" s="70">
        <f>IF($F123=0,0,CRC!K123/$F123)</f>
        <v>0</v>
      </c>
      <c r="N123" s="70">
        <f>IF($F123=0,0,CRC!L123/$F123)</f>
        <v>0</v>
      </c>
      <c r="O123" s="70">
        <f>IF($F123=0,0,CRC!M123/$F123)</f>
        <v>5.7476045384078772E-3</v>
      </c>
      <c r="P123" s="70">
        <f>IF($F123=0,0,CRC!N123/$F123)</f>
        <v>0.52187534572247407</v>
      </c>
      <c r="Q123" s="70">
        <f>IF($F123=0,0,CRC!O123/$F123)</f>
        <v>0.15865010509963209</v>
      </c>
      <c r="R123" s="70">
        <f>IF($F123=0,0,CRC!P123/$F123)</f>
        <v>0.16515329721426822</v>
      </c>
      <c r="S123" s="70">
        <f>IF($F123=0,0,CRC!Q123/$F123)</f>
        <v>3.0111088319404216E-2</v>
      </c>
      <c r="T123" s="70">
        <f>IF($F123=0,0,CRC!R123/$F123)</f>
        <v>0</v>
      </c>
      <c r="U123" s="70">
        <f>IF($F123=0,0,CRC!S123/$F123)</f>
        <v>3.2325476904394523E-2</v>
      </c>
      <c r="V123" s="70">
        <f>IF($F123=0,0,CRC!T123/$F123)</f>
        <v>3.8396886446260088E-3</v>
      </c>
      <c r="W123" s="70">
        <f>IF($F123=0,0,CRC!U123/$F123)</f>
        <v>0</v>
      </c>
      <c r="X123" s="70">
        <f>IF($F123=0,0,CRC!V123/$F123)</f>
        <v>1.0852126019842982E-2</v>
      </c>
      <c r="Y123" s="70">
        <f>IF($F123=0,0,CRC!W123/$F123)</f>
        <v>1.600368956241113E-2</v>
      </c>
      <c r="Z123" s="70">
        <f>IF($F123=0,0,CRC!X123/$F123)</f>
        <v>0</v>
      </c>
      <c r="AA123" s="70">
        <f>IF($F123=0,0,CRC!Y123/$F123)</f>
        <v>6.8315217314610594E-3</v>
      </c>
      <c r="AB123" s="70">
        <f>IF($F123=0,0,CRC!Z123/$F123)</f>
        <v>1.5609588184779144E-3</v>
      </c>
      <c r="AC123" s="70">
        <f>IF($F123=0,0,CRC!AA123/$F123)</f>
        <v>2.8906644786628045E-4</v>
      </c>
      <c r="AD123" s="55">
        <f t="shared" si="125"/>
        <v>0</v>
      </c>
      <c r="AF123" s="94">
        <f>'DORC build-up'!V123</f>
        <v>11404260.398214251</v>
      </c>
      <c r="AG123" s="64">
        <f t="shared" si="126"/>
        <v>0</v>
      </c>
      <c r="AH123" s="64">
        <f t="shared" si="127"/>
        <v>0</v>
      </c>
      <c r="AI123" s="64">
        <f t="shared" si="128"/>
        <v>533263.56948723551</v>
      </c>
      <c r="AJ123" s="64">
        <f t="shared" si="129"/>
        <v>0</v>
      </c>
      <c r="AK123" s="64">
        <f t="shared" si="130"/>
        <v>0</v>
      </c>
      <c r="AL123" s="64">
        <f t="shared" si="131"/>
        <v>0</v>
      </c>
      <c r="AM123" s="64">
        <f t="shared" si="132"/>
        <v>65547.178821961454</v>
      </c>
      <c r="AN123" s="64">
        <f t="shared" si="133"/>
        <v>5951602.338027182</v>
      </c>
      <c r="AO123" s="64">
        <f t="shared" si="134"/>
        <v>1809287.1107602629</v>
      </c>
      <c r="AP123" s="64">
        <f t="shared" si="135"/>
        <v>1883451.2070551871</v>
      </c>
      <c r="AQ123" s="64">
        <f t="shared" si="136"/>
        <v>343394.69206811319</v>
      </c>
      <c r="AR123" s="64">
        <f t="shared" si="137"/>
        <v>0</v>
      </c>
      <c r="AS123" s="64">
        <f t="shared" si="138"/>
        <v>368648.15611417586</v>
      </c>
      <c r="AT123" s="64">
        <f t="shared" si="139"/>
        <v>43788.809151381342</v>
      </c>
      <c r="AU123" s="64">
        <f t="shared" si="140"/>
        <v>0</v>
      </c>
      <c r="AV123" s="64">
        <f t="shared" si="141"/>
        <v>123760.47100452575</v>
      </c>
      <c r="AW123" s="64">
        <f t="shared" si="142"/>
        <v>182510.24310192</v>
      </c>
      <c r="AX123" s="64">
        <f t="shared" si="143"/>
        <v>0</v>
      </c>
      <c r="AY123" s="64">
        <f t="shared" si="144"/>
        <v>77908.452741641406</v>
      </c>
      <c r="AZ123" s="64">
        <f t="shared" si="145"/>
        <v>17801.580836810987</v>
      </c>
      <c r="BA123" s="64">
        <f t="shared" si="146"/>
        <v>3296.5890438538863</v>
      </c>
      <c r="BB123" s="55">
        <f t="shared" si="147"/>
        <v>0</v>
      </c>
      <c r="BD123" s="94">
        <f>'DORC build-up'!P123</f>
        <v>54523900.513818957</v>
      </c>
      <c r="BE123" s="64">
        <f t="shared" si="148"/>
        <v>0</v>
      </c>
      <c r="BF123" s="64">
        <f t="shared" si="164"/>
        <v>0</v>
      </c>
      <c r="BG123" s="64">
        <f t="shared" si="165"/>
        <v>2549539.2769985194</v>
      </c>
      <c r="BH123" s="64">
        <f t="shared" si="166"/>
        <v>0</v>
      </c>
      <c r="BI123" s="64">
        <f t="shared" si="167"/>
        <v>0</v>
      </c>
      <c r="BJ123" s="64">
        <f t="shared" si="168"/>
        <v>0</v>
      </c>
      <c r="BK123" s="64">
        <f t="shared" si="169"/>
        <v>313381.8180449254</v>
      </c>
      <c r="BL123" s="64">
        <f t="shared" si="170"/>
        <v>28454679.430787049</v>
      </c>
      <c r="BM123" s="64">
        <f t="shared" si="171"/>
        <v>8650222.5469592623</v>
      </c>
      <c r="BN123" s="64">
        <f t="shared" si="172"/>
        <v>9004801.9468399342</v>
      </c>
      <c r="BO123" s="64">
        <f t="shared" si="173"/>
        <v>1641773.9838900114</v>
      </c>
      <c r="BP123" s="64">
        <f t="shared" si="174"/>
        <v>0</v>
      </c>
      <c r="BQ123" s="64">
        <f t="shared" si="175"/>
        <v>1762511.0867969594</v>
      </c>
      <c r="BR123" s="64">
        <f t="shared" si="176"/>
        <v>209354.80166362887</v>
      </c>
      <c r="BS123" s="64">
        <f t="shared" si="177"/>
        <v>0</v>
      </c>
      <c r="BT123" s="64">
        <f t="shared" si="178"/>
        <v>591700.23946934484</v>
      </c>
      <c r="BU123" s="64">
        <f t="shared" si="154"/>
        <v>872583.57755494723</v>
      </c>
      <c r="BV123" s="64">
        <f t="shared" si="155"/>
        <v>0</v>
      </c>
      <c r="BW123" s="64">
        <f t="shared" si="156"/>
        <v>372481.21124417504</v>
      </c>
      <c r="BX123" s="64">
        <f t="shared" si="157"/>
        <v>85109.563324858187</v>
      </c>
      <c r="BY123" s="64">
        <f t="shared" si="158"/>
        <v>15761.030245344109</v>
      </c>
      <c r="BZ123" s="55">
        <f t="shared" si="149"/>
        <v>0</v>
      </c>
      <c r="CC123" s="94">
        <f t="shared" si="150"/>
        <v>54523900.513818957</v>
      </c>
      <c r="CD123" s="64">
        <f t="shared" si="151"/>
        <v>0</v>
      </c>
      <c r="CE123" s="64">
        <f t="shared" si="179"/>
        <v>0</v>
      </c>
      <c r="CF123" s="64">
        <f t="shared" si="180"/>
        <v>0</v>
      </c>
      <c r="CG123" s="64">
        <f t="shared" si="181"/>
        <v>0</v>
      </c>
      <c r="CH123" s="64">
        <f t="shared" si="182"/>
        <v>0</v>
      </c>
      <c r="CI123" s="64">
        <f t="shared" si="183"/>
        <v>0</v>
      </c>
      <c r="CJ123" s="64">
        <f t="shared" si="184"/>
        <v>272553.43052541482</v>
      </c>
      <c r="CK123" s="64">
        <f t="shared" si="185"/>
        <v>13387645.250853987</v>
      </c>
      <c r="CL123" s="64">
        <f t="shared" si="186"/>
        <v>6425004.9046619562</v>
      </c>
      <c r="CM123" s="64">
        <f t="shared" si="187"/>
        <v>6250763.1853429042</v>
      </c>
      <c r="CN123" s="64">
        <f t="shared" si="188"/>
        <v>715187.58870394481</v>
      </c>
      <c r="CO123" s="64">
        <f t="shared" si="189"/>
        <v>0</v>
      </c>
      <c r="CP123" s="64">
        <f t="shared" si="190"/>
        <v>1160833.6044397203</v>
      </c>
      <c r="CQ123" s="64">
        <f t="shared" si="191"/>
        <v>53036.549754786043</v>
      </c>
      <c r="CR123" s="64">
        <f t="shared" si="192"/>
        <v>0</v>
      </c>
      <c r="CS123" s="64">
        <f t="shared" si="193"/>
        <v>389708.48290055146</v>
      </c>
      <c r="CT123" s="64">
        <f t="shared" si="159"/>
        <v>602082.66851291608</v>
      </c>
      <c r="CU123" s="64">
        <f t="shared" si="160"/>
        <v>0</v>
      </c>
      <c r="CV123" s="64">
        <f t="shared" si="161"/>
        <v>271222.53338737949</v>
      </c>
      <c r="CW123" s="64">
        <f t="shared" si="162"/>
        <v>53869.424402572971</v>
      </c>
      <c r="CX123" s="64">
        <f t="shared" si="163"/>
        <v>5979.5885654525428</v>
      </c>
      <c r="CY123" s="119">
        <f>'DORC build-up'!S123</f>
        <v>29587887.212051585</v>
      </c>
      <c r="CZ123" s="55">
        <f t="shared" si="152"/>
        <v>0</v>
      </c>
      <c r="DB123" s="94">
        <f>'DORC build-up'!T123</f>
        <v>13531752.903553119</v>
      </c>
      <c r="DC123" s="64">
        <f t="shared" si="104"/>
        <v>0</v>
      </c>
      <c r="DD123" s="64">
        <f t="shared" si="105"/>
        <v>0</v>
      </c>
      <c r="DE123" s="64">
        <f t="shared" si="106"/>
        <v>0</v>
      </c>
      <c r="DF123" s="64">
        <f t="shared" si="107"/>
        <v>0</v>
      </c>
      <c r="DG123" s="64">
        <f t="shared" si="108"/>
        <v>0</v>
      </c>
      <c r="DH123" s="64">
        <f t="shared" si="109"/>
        <v>0</v>
      </c>
      <c r="DI123" s="64">
        <f t="shared" si="110"/>
        <v>124649.8490565902</v>
      </c>
      <c r="DJ123" s="64">
        <f t="shared" si="111"/>
        <v>6122718.6042940607</v>
      </c>
      <c r="DK123" s="64">
        <f t="shared" si="112"/>
        <v>2938417.9461989384</v>
      </c>
      <c r="DL123" s="64">
        <f t="shared" si="113"/>
        <v>2858730.0700617298</v>
      </c>
      <c r="DM123" s="64">
        <f t="shared" si="114"/>
        <v>327084.58230460848</v>
      </c>
      <c r="DN123" s="64">
        <f t="shared" si="115"/>
        <v>0</v>
      </c>
      <c r="DO123" s="64">
        <f t="shared" si="116"/>
        <v>530896.76139569271</v>
      </c>
      <c r="DP123" s="64">
        <f t="shared" si="117"/>
        <v>24255.786869649983</v>
      </c>
      <c r="DQ123" s="64">
        <f t="shared" si="118"/>
        <v>0</v>
      </c>
      <c r="DR123" s="64">
        <f t="shared" si="119"/>
        <v>178229.65381863658</v>
      </c>
      <c r="DS123" s="64">
        <f t="shared" si="120"/>
        <v>275357.06890589243</v>
      </c>
      <c r="DT123" s="64">
        <f t="shared" si="121"/>
        <v>0</v>
      </c>
      <c r="DU123" s="64">
        <f t="shared" si="122"/>
        <v>124041.17527454993</v>
      </c>
      <c r="DV123" s="64">
        <f t="shared" si="123"/>
        <v>24636.694565178037</v>
      </c>
      <c r="DW123" s="64">
        <f t="shared" si="124"/>
        <v>2734.7108075921647</v>
      </c>
      <c r="DX123" s="55">
        <f t="shared" si="153"/>
        <v>0</v>
      </c>
    </row>
    <row r="124" spans="1:128" ht="13.9" x14ac:dyDescent="0.4">
      <c r="A124" s="58">
        <f>'DORC build-up'!A124</f>
        <v>112</v>
      </c>
      <c r="B124" s="58" t="str">
        <f>'DORC build-up'!B124</f>
        <v>Central</v>
      </c>
      <c r="C124" s="58">
        <f>'DORC build-up'!C124</f>
        <v>37</v>
      </c>
      <c r="D124" t="str">
        <f>IF('DORC build-up'!E124=0,"",'DORC build-up'!E124)</f>
        <v>NG track between Burakin and Beacon</v>
      </c>
      <c r="E124" t="str">
        <f>IF('DORC build-up'!F124=0,"",'DORC build-up'!F124)</f>
        <v>Burakin to Beacon</v>
      </c>
      <c r="F124" s="94">
        <f>'DORC build-up'!J124</f>
        <v>148225687.74146241</v>
      </c>
      <c r="G124" s="319">
        <f t="shared" si="103"/>
        <v>0.54042855051513028</v>
      </c>
      <c r="I124" s="70">
        <f>IF($F124=0,0,CRC!G124/$F124)</f>
        <v>0</v>
      </c>
      <c r="J124" s="70">
        <f>IF($F124=0,0,CRC!H124/$F124)</f>
        <v>0</v>
      </c>
      <c r="K124" s="70">
        <f>IF($F124=0,0,CRC!I124/$F124)</f>
        <v>4.7363724702328948E-2</v>
      </c>
      <c r="L124" s="70">
        <f>IF($F124=0,0,CRC!J124/$F124)</f>
        <v>0</v>
      </c>
      <c r="M124" s="70">
        <f>IF($F124=0,0,CRC!K124/$F124)</f>
        <v>1.0139037584506422E-3</v>
      </c>
      <c r="N124" s="70">
        <f>IF($F124=0,0,CRC!L124/$F124)</f>
        <v>0</v>
      </c>
      <c r="O124" s="70">
        <f>IF($F124=0,0,CRC!M124/$F124)</f>
        <v>4.8119170358923331E-3</v>
      </c>
      <c r="P124" s="70">
        <f>IF($F124=0,0,CRC!N124/$F124)</f>
        <v>0.52861299890992131</v>
      </c>
      <c r="Q124" s="70">
        <f>IF($F124=0,0,CRC!O124/$F124)</f>
        <v>0.16069835166861607</v>
      </c>
      <c r="R124" s="70">
        <f>IF($F124=0,0,CRC!P124/$F124)</f>
        <v>0.16805896698519326</v>
      </c>
      <c r="S124" s="70">
        <f>IF($F124=0,0,CRC!Q124/$F124)</f>
        <v>3.781416929416704E-2</v>
      </c>
      <c r="T124" s="70">
        <f>IF($F124=0,0,CRC!R124/$F124)</f>
        <v>0</v>
      </c>
      <c r="U124" s="70">
        <f>IF($F124=0,0,CRC!S124/$F124)</f>
        <v>1.0799655348589116E-2</v>
      </c>
      <c r="V124" s="70">
        <f>IF($F124=0,0,CRC!T124/$F124)</f>
        <v>1.2828059468541003E-3</v>
      </c>
      <c r="W124" s="70">
        <f>IF($F124=0,0,CRC!U124/$F124)</f>
        <v>4.4389689857055751E-3</v>
      </c>
      <c r="X124" s="70">
        <f>IF($F124=0,0,CRC!V124/$F124)</f>
        <v>1.0992232008883242E-2</v>
      </c>
      <c r="Y124" s="70">
        <f>IF($F124=0,0,CRC!W124/$F124)</f>
        <v>1.6210304630309813E-2</v>
      </c>
      <c r="Z124" s="70">
        <f>IF($F124=0,0,CRC!X124/$F124)</f>
        <v>3.2633884073704462E-4</v>
      </c>
      <c r="AA124" s="70">
        <f>IF($F124=0,0,CRC!Y124/$F124)</f>
        <v>6.9197198510817029E-3</v>
      </c>
      <c r="AB124" s="70">
        <f>IF($F124=0,0,CRC!Z124/$F124)</f>
        <v>6.5594203327014181E-4</v>
      </c>
      <c r="AC124" s="70">
        <f>IF($F124=0,0,CRC!AA124/$F124)</f>
        <v>0</v>
      </c>
      <c r="AD124" s="55">
        <f t="shared" si="125"/>
        <v>0</v>
      </c>
      <c r="AF124" s="94">
        <f>'DORC build-up'!V124</f>
        <v>86160011.098716989</v>
      </c>
      <c r="AG124" s="64">
        <f t="shared" si="126"/>
        <v>0</v>
      </c>
      <c r="AH124" s="64">
        <f t="shared" si="127"/>
        <v>0</v>
      </c>
      <c r="AI124" s="64">
        <f t="shared" si="128"/>
        <v>4080859.046029238</v>
      </c>
      <c r="AJ124" s="64">
        <f t="shared" si="129"/>
        <v>0</v>
      </c>
      <c r="AK124" s="64">
        <f t="shared" si="130"/>
        <v>87357.959081138193</v>
      </c>
      <c r="AL124" s="64">
        <f t="shared" si="131"/>
        <v>0</v>
      </c>
      <c r="AM124" s="64">
        <f t="shared" si="132"/>
        <v>414594.82521858875</v>
      </c>
      <c r="AN124" s="64">
        <f t="shared" si="133"/>
        <v>45545301.853004888</v>
      </c>
      <c r="AO124" s="64">
        <f t="shared" si="134"/>
        <v>13845771.763313487</v>
      </c>
      <c r="AP124" s="64">
        <f t="shared" si="135"/>
        <v>14479962.460683163</v>
      </c>
      <c r="AQ124" s="64">
        <f t="shared" si="136"/>
        <v>3258069.2460741955</v>
      </c>
      <c r="AR124" s="64">
        <f t="shared" si="137"/>
        <v>0</v>
      </c>
      <c r="AS124" s="64">
        <f t="shared" si="138"/>
        <v>930498.42469675653</v>
      </c>
      <c r="AT124" s="64">
        <f t="shared" si="139"/>
        <v>110526.57461844943</v>
      </c>
      <c r="AU124" s="64">
        <f t="shared" si="140"/>
        <v>382461.61707525287</v>
      </c>
      <c r="AV124" s="64">
        <f t="shared" si="141"/>
        <v>947090.83188505226</v>
      </c>
      <c r="AW124" s="64">
        <f t="shared" si="142"/>
        <v>1396680.0268610769</v>
      </c>
      <c r="AX124" s="64">
        <f t="shared" si="143"/>
        <v>28117.358139846201</v>
      </c>
      <c r="AY124" s="64">
        <f t="shared" si="144"/>
        <v>596203.13916921185</v>
      </c>
      <c r="AZ124" s="64">
        <f t="shared" si="145"/>
        <v>56515.97286667041</v>
      </c>
      <c r="BA124" s="64">
        <f t="shared" si="146"/>
        <v>0</v>
      </c>
      <c r="BB124" s="55">
        <f t="shared" si="147"/>
        <v>0</v>
      </c>
      <c r="BD124" s="94">
        <f>'DORC build-up'!P124</f>
        <v>187479033.33702108</v>
      </c>
      <c r="BE124" s="64">
        <f t="shared" si="148"/>
        <v>0</v>
      </c>
      <c r="BF124" s="64">
        <f t="shared" si="164"/>
        <v>0</v>
      </c>
      <c r="BG124" s="64">
        <f t="shared" si="165"/>
        <v>8879705.3224334177</v>
      </c>
      <c r="BH124" s="64">
        <f t="shared" si="166"/>
        <v>0</v>
      </c>
      <c r="BI124" s="64">
        <f t="shared" si="167"/>
        <v>190085.69653109892</v>
      </c>
      <c r="BJ124" s="64">
        <f t="shared" si="168"/>
        <v>0</v>
      </c>
      <c r="BK124" s="64">
        <f t="shared" si="169"/>
        <v>902133.55438703834</v>
      </c>
      <c r="BL124" s="64">
        <f t="shared" si="170"/>
        <v>99103854.045015827</v>
      </c>
      <c r="BM124" s="64">
        <f t="shared" si="171"/>
        <v>30127571.62968481</v>
      </c>
      <c r="BN124" s="64">
        <f t="shared" si="172"/>
        <v>31507532.674002372</v>
      </c>
      <c r="BO124" s="64">
        <f t="shared" si="173"/>
        <v>7089363.9057129016</v>
      </c>
      <c r="BP124" s="64">
        <f t="shared" si="174"/>
        <v>0</v>
      </c>
      <c r="BQ124" s="64">
        <f t="shared" si="175"/>
        <v>2024708.9451264769</v>
      </c>
      <c r="BR124" s="64">
        <f t="shared" si="176"/>
        <v>240499.21887518876</v>
      </c>
      <c r="BS124" s="64">
        <f t="shared" si="177"/>
        <v>832213.61445309815</v>
      </c>
      <c r="BT124" s="64">
        <f t="shared" si="178"/>
        <v>2060813.0312416917</v>
      </c>
      <c r="BU124" s="64">
        <f t="shared" si="154"/>
        <v>3039092.2421891205</v>
      </c>
      <c r="BV124" s="64">
        <f t="shared" si="155"/>
        <v>61181.6904017052</v>
      </c>
      <c r="BW124" s="64">
        <f t="shared" si="156"/>
        <v>1297302.3886437931</v>
      </c>
      <c r="BX124" s="64">
        <f t="shared" si="157"/>
        <v>122975.37832260631</v>
      </c>
      <c r="BY124" s="64">
        <f t="shared" si="158"/>
        <v>0</v>
      </c>
      <c r="BZ124" s="55">
        <f t="shared" si="149"/>
        <v>0</v>
      </c>
      <c r="CC124" s="94">
        <f t="shared" si="150"/>
        <v>187479033.33702108</v>
      </c>
      <c r="CD124" s="64">
        <f t="shared" si="151"/>
        <v>0</v>
      </c>
      <c r="CE124" s="64">
        <f t="shared" si="179"/>
        <v>0</v>
      </c>
      <c r="CF124" s="64">
        <f t="shared" si="180"/>
        <v>0</v>
      </c>
      <c r="CG124" s="64">
        <f t="shared" si="181"/>
        <v>0</v>
      </c>
      <c r="CH124" s="64">
        <f t="shared" si="182"/>
        <v>125479.05505922719</v>
      </c>
      <c r="CI124" s="64">
        <f t="shared" si="183"/>
        <v>0</v>
      </c>
      <c r="CJ124" s="64">
        <f t="shared" si="184"/>
        <v>784600.70394072658</v>
      </c>
      <c r="CK124" s="64">
        <f t="shared" si="185"/>
        <v>46627383.175210305</v>
      </c>
      <c r="CL124" s="64">
        <f t="shared" si="186"/>
        <v>22377435.312843278</v>
      </c>
      <c r="CM124" s="64">
        <f t="shared" si="187"/>
        <v>21871233.422158409</v>
      </c>
      <c r="CN124" s="64">
        <f t="shared" si="188"/>
        <v>3088260.0936081489</v>
      </c>
      <c r="CO124" s="64">
        <f t="shared" si="189"/>
        <v>0</v>
      </c>
      <c r="CP124" s="64">
        <f t="shared" si="190"/>
        <v>1333523.630188246</v>
      </c>
      <c r="CQ124" s="64">
        <f t="shared" si="191"/>
        <v>60926.46878171456</v>
      </c>
      <c r="CR124" s="64">
        <f t="shared" si="192"/>
        <v>548116.56900555291</v>
      </c>
      <c r="CS124" s="64">
        <f t="shared" si="193"/>
        <v>1357302.6785778322</v>
      </c>
      <c r="CT124" s="64">
        <f t="shared" si="159"/>
        <v>2096973.6471105018</v>
      </c>
      <c r="CU124" s="64">
        <f t="shared" si="160"/>
        <v>25319.273104782162</v>
      </c>
      <c r="CV124" s="64">
        <f t="shared" si="161"/>
        <v>944631.91644534457</v>
      </c>
      <c r="CW124" s="64">
        <f t="shared" si="162"/>
        <v>77836.292270020174</v>
      </c>
      <c r="CX124" s="64">
        <f t="shared" si="163"/>
        <v>0</v>
      </c>
      <c r="CY124" s="119">
        <f>'DORC build-up'!S124</f>
        <v>101319022.23830409</v>
      </c>
      <c r="CZ124" s="55">
        <f t="shared" si="152"/>
        <v>0</v>
      </c>
      <c r="DB124" s="94">
        <f>'DORC build-up'!T124</f>
        <v>0</v>
      </c>
      <c r="DC124" s="64">
        <f t="shared" si="104"/>
        <v>0</v>
      </c>
      <c r="DD124" s="64">
        <f t="shared" si="105"/>
        <v>0</v>
      </c>
      <c r="DE124" s="64">
        <f t="shared" si="106"/>
        <v>0</v>
      </c>
      <c r="DF124" s="64">
        <f t="shared" si="107"/>
        <v>0</v>
      </c>
      <c r="DG124" s="64">
        <f t="shared" si="108"/>
        <v>0</v>
      </c>
      <c r="DH124" s="64">
        <f t="shared" si="109"/>
        <v>0</v>
      </c>
      <c r="DI124" s="64">
        <f t="shared" si="110"/>
        <v>0</v>
      </c>
      <c r="DJ124" s="64">
        <f t="shared" si="111"/>
        <v>0</v>
      </c>
      <c r="DK124" s="64">
        <f t="shared" si="112"/>
        <v>0</v>
      </c>
      <c r="DL124" s="64">
        <f t="shared" si="113"/>
        <v>0</v>
      </c>
      <c r="DM124" s="64">
        <f t="shared" si="114"/>
        <v>0</v>
      </c>
      <c r="DN124" s="64">
        <f t="shared" si="115"/>
        <v>0</v>
      </c>
      <c r="DO124" s="64">
        <f t="shared" si="116"/>
        <v>0</v>
      </c>
      <c r="DP124" s="64">
        <f t="shared" si="117"/>
        <v>0</v>
      </c>
      <c r="DQ124" s="64">
        <f t="shared" si="118"/>
        <v>0</v>
      </c>
      <c r="DR124" s="64">
        <f t="shared" si="119"/>
        <v>0</v>
      </c>
      <c r="DS124" s="64">
        <f t="shared" si="120"/>
        <v>0</v>
      </c>
      <c r="DT124" s="64">
        <f t="shared" si="121"/>
        <v>0</v>
      </c>
      <c r="DU124" s="64">
        <f t="shared" si="122"/>
        <v>0</v>
      </c>
      <c r="DV124" s="64">
        <f t="shared" si="123"/>
        <v>0</v>
      </c>
      <c r="DW124" s="64">
        <f t="shared" si="124"/>
        <v>0</v>
      </c>
      <c r="DX124" s="55">
        <f t="shared" si="153"/>
        <v>0</v>
      </c>
    </row>
    <row r="125" spans="1:128" ht="13.9" x14ac:dyDescent="0.4">
      <c r="A125" s="58">
        <f>'DORC build-up'!A125</f>
        <v>113</v>
      </c>
      <c r="B125" s="58" t="str">
        <f>'DORC build-up'!B125</f>
        <v>MR</v>
      </c>
      <c r="C125" s="58">
        <f>'DORC build-up'!C125</f>
        <v>38</v>
      </c>
      <c r="D125" t="str">
        <f>IF('DORC build-up'!E125=0,"",'DORC build-up'!E125)</f>
        <v>NG track between Millendon Junction and Geraldton</v>
      </c>
      <c r="E125" t="str">
        <f>IF('DORC build-up'!F125=0,"",'DORC build-up'!F125)</f>
        <v>Millendon Junction to Watheroo</v>
      </c>
      <c r="F125" s="94">
        <f>'DORC build-up'!J125</f>
        <v>442028551.18950683</v>
      </c>
      <c r="G125" s="319">
        <f t="shared" si="103"/>
        <v>0.54991756341510067</v>
      </c>
      <c r="I125" s="70">
        <f>IF($F125=0,0,CRC!G125/$F125)</f>
        <v>0</v>
      </c>
      <c r="J125" s="70">
        <f>IF($F125=0,0,CRC!H125/$F125)</f>
        <v>0</v>
      </c>
      <c r="K125" s="70">
        <f>IF($F125=0,0,CRC!I125/$F125)</f>
        <v>4.4005390864414268E-2</v>
      </c>
      <c r="L125" s="70">
        <f>IF($F125=0,0,CRC!J125/$F125)</f>
        <v>0</v>
      </c>
      <c r="M125" s="70">
        <f>IF($F125=0,0,CRC!K125/$F125)</f>
        <v>5.7762870593801398E-2</v>
      </c>
      <c r="N125" s="70">
        <f>IF($F125=0,0,CRC!L125/$F125)</f>
        <v>0</v>
      </c>
      <c r="O125" s="70">
        <f>IF($F125=0,0,CRC!M125/$F125)</f>
        <v>5.3043259199392363E-3</v>
      </c>
      <c r="P125" s="70">
        <f>IF($F125=0,0,CRC!N125/$F125)</f>
        <v>0.49113159446890919</v>
      </c>
      <c r="Q125" s="70">
        <f>IF($F125=0,0,CRC!O125/$F125)</f>
        <v>0.14930400471854843</v>
      </c>
      <c r="R125" s="70">
        <f>IF($F125=0,0,CRC!P125/$F125)</f>
        <v>0.1559042719861948</v>
      </c>
      <c r="S125" s="70">
        <f>IF($F125=0,0,CRC!Q125/$F125)</f>
        <v>1.4793621605217324E-2</v>
      </c>
      <c r="T125" s="70">
        <f>IF($F125=0,0,CRC!R125/$F125)</f>
        <v>0</v>
      </c>
      <c r="U125" s="70">
        <f>IF($F125=0,0,CRC!S125/$F125)</f>
        <v>3.6072473581834359E-2</v>
      </c>
      <c r="V125" s="70">
        <f>IF($F125=0,0,CRC!T125/$F125)</f>
        <v>4.2847648498856809E-3</v>
      </c>
      <c r="W125" s="70">
        <f>IF($F125=0,0,CRC!U125/$F125)</f>
        <v>1.9354396357379661E-3</v>
      </c>
      <c r="X125" s="70">
        <f>IF($F125=0,0,CRC!V125/$F125)</f>
        <v>9.4272237452080344E-3</v>
      </c>
      <c r="Y125" s="70">
        <f>IF($F125=0,0,CRC!W125/$F125)</f>
        <v>1.3902378389067315E-2</v>
      </c>
      <c r="Z125" s="70">
        <f>IF($F125=0,0,CRC!X125/$F125)</f>
        <v>4.4014048091777658E-3</v>
      </c>
      <c r="AA125" s="70">
        <f>IF($F125=0,0,CRC!Y125/$F125)</f>
        <v>5.9345315162186302E-3</v>
      </c>
      <c r="AB125" s="70">
        <f>IF($F125=0,0,CRC!Z125/$F125)</f>
        <v>1.0312084143623088E-3</v>
      </c>
      <c r="AC125" s="70">
        <f>IF($F125=0,0,CRC!AA125/$F125)</f>
        <v>4.80449490148322E-3</v>
      </c>
      <c r="AD125" s="55">
        <f t="shared" si="125"/>
        <v>0</v>
      </c>
      <c r="AF125" s="94">
        <f>'DORC build-up'!V125</f>
        <v>254233623.83987403</v>
      </c>
      <c r="AG125" s="64">
        <f t="shared" si="126"/>
        <v>0</v>
      </c>
      <c r="AH125" s="64">
        <f t="shared" si="127"/>
        <v>0</v>
      </c>
      <c r="AI125" s="64">
        <f t="shared" si="128"/>
        <v>11187649.987950126</v>
      </c>
      <c r="AJ125" s="64">
        <f t="shared" si="129"/>
        <v>0</v>
      </c>
      <c r="AK125" s="64">
        <f t="shared" si="130"/>
        <v>14685263.914455825</v>
      </c>
      <c r="AL125" s="64">
        <f t="shared" si="131"/>
        <v>0</v>
      </c>
      <c r="AM125" s="64">
        <f t="shared" si="132"/>
        <v>1348538.0006539256</v>
      </c>
      <c r="AN125" s="64">
        <f t="shared" si="133"/>
        <v>124862165.04408622</v>
      </c>
      <c r="AO125" s="64">
        <f t="shared" si="134"/>
        <v>37958098.17340222</v>
      </c>
      <c r="AP125" s="64">
        <f t="shared" si="135"/>
        <v>39636108.039167657</v>
      </c>
      <c r="AQ125" s="64">
        <f t="shared" si="136"/>
        <v>3761036.0304102544</v>
      </c>
      <c r="AR125" s="64">
        <f t="shared" si="137"/>
        <v>0</v>
      </c>
      <c r="AS125" s="64">
        <f t="shared" si="138"/>
        <v>9170835.6795778703</v>
      </c>
      <c r="AT125" s="64">
        <f t="shared" si="139"/>
        <v>1089331.2950881505</v>
      </c>
      <c r="AU125" s="64">
        <f t="shared" si="140"/>
        <v>492053.8323169889</v>
      </c>
      <c r="AV125" s="64">
        <f t="shared" si="141"/>
        <v>2396717.2554935478</v>
      </c>
      <c r="AW125" s="64">
        <f t="shared" si="142"/>
        <v>3534452.0378457336</v>
      </c>
      <c r="AX125" s="64">
        <f t="shared" si="143"/>
        <v>1118985.0946235126</v>
      </c>
      <c r="AY125" s="64">
        <f t="shared" si="144"/>
        <v>1508757.4531602045</v>
      </c>
      <c r="AZ125" s="64">
        <f t="shared" si="145"/>
        <v>262167.85211750015</v>
      </c>
      <c r="BA125" s="64">
        <f t="shared" si="146"/>
        <v>1221464.1495242775</v>
      </c>
      <c r="BB125" s="55">
        <f t="shared" si="147"/>
        <v>0</v>
      </c>
      <c r="BD125" s="94">
        <f>'DORC build-up'!P125</f>
        <v>564860130.44394326</v>
      </c>
      <c r="BE125" s="64">
        <f t="shared" si="148"/>
        <v>0</v>
      </c>
      <c r="BF125" s="64">
        <f t="shared" si="164"/>
        <v>0</v>
      </c>
      <c r="BG125" s="64">
        <f t="shared" si="165"/>
        <v>24856890.823909752</v>
      </c>
      <c r="BH125" s="64">
        <f t="shared" si="166"/>
        <v>0</v>
      </c>
      <c r="BI125" s="64">
        <f t="shared" si="167"/>
        <v>32627942.61843127</v>
      </c>
      <c r="BJ125" s="64">
        <f t="shared" si="168"/>
        <v>0</v>
      </c>
      <c r="BK125" s="64">
        <f t="shared" si="169"/>
        <v>2996202.2310540662</v>
      </c>
      <c r="BL125" s="64">
        <f t="shared" si="170"/>
        <v>277420656.51684988</v>
      </c>
      <c r="BM125" s="64">
        <f t="shared" si="171"/>
        <v>84335879.581122383</v>
      </c>
      <c r="BN125" s="64">
        <f t="shared" si="172"/>
        <v>88064107.410890013</v>
      </c>
      <c r="BO125" s="64">
        <f t="shared" si="173"/>
        <v>8356327.0296613947</v>
      </c>
      <c r="BP125" s="64">
        <f t="shared" si="174"/>
        <v>0</v>
      </c>
      <c r="BQ125" s="64">
        <f t="shared" si="175"/>
        <v>20375902.132870652</v>
      </c>
      <c r="BR125" s="64">
        <f t="shared" si="176"/>
        <v>2420292.8320280486</v>
      </c>
      <c r="BS125" s="64">
        <f t="shared" si="177"/>
        <v>1093252.6851093257</v>
      </c>
      <c r="BT125" s="64">
        <f t="shared" si="178"/>
        <v>5325062.8344424497</v>
      </c>
      <c r="BU125" s="64">
        <f t="shared" si="154"/>
        <v>7852899.2703296216</v>
      </c>
      <c r="BV125" s="64">
        <f t="shared" si="155"/>
        <v>2486178.0946487519</v>
      </c>
      <c r="BW125" s="64">
        <f t="shared" si="156"/>
        <v>3352180.246374948</v>
      </c>
      <c r="BX125" s="64">
        <f t="shared" si="157"/>
        <v>582488.51945158571</v>
      </c>
      <c r="BY125" s="64">
        <f t="shared" si="158"/>
        <v>2713867.6167690721</v>
      </c>
      <c r="BZ125" s="55">
        <f t="shared" si="149"/>
        <v>0</v>
      </c>
      <c r="CC125" s="94">
        <f t="shared" si="150"/>
        <v>564860130.44394326</v>
      </c>
      <c r="CD125" s="64">
        <f t="shared" si="151"/>
        <v>0</v>
      </c>
      <c r="CE125" s="64">
        <f t="shared" si="179"/>
        <v>0</v>
      </c>
      <c r="CF125" s="64">
        <f t="shared" si="180"/>
        <v>0</v>
      </c>
      <c r="CG125" s="64">
        <f t="shared" si="181"/>
        <v>0</v>
      </c>
      <c r="CH125" s="64">
        <f t="shared" si="182"/>
        <v>21538303.423149068</v>
      </c>
      <c r="CI125" s="64">
        <f t="shared" si="183"/>
        <v>0</v>
      </c>
      <c r="CJ125" s="64">
        <f t="shared" si="184"/>
        <v>2605847.4027507827</v>
      </c>
      <c r="CK125" s="64">
        <f t="shared" si="185"/>
        <v>130523675.15650736</v>
      </c>
      <c r="CL125" s="64">
        <f t="shared" si="186"/>
        <v>62640982.588149279</v>
      </c>
      <c r="CM125" s="64">
        <f t="shared" si="187"/>
        <v>61130481.692298725</v>
      </c>
      <c r="CN125" s="64">
        <f t="shared" si="188"/>
        <v>3640173.0307632331</v>
      </c>
      <c r="CO125" s="64">
        <f t="shared" si="189"/>
        <v>0</v>
      </c>
      <c r="CP125" s="64">
        <f t="shared" si="190"/>
        <v>13420075.53529565</v>
      </c>
      <c r="CQ125" s="64">
        <f t="shared" si="191"/>
        <v>613140.85078043968</v>
      </c>
      <c r="CR125" s="64">
        <f t="shared" si="192"/>
        <v>720043.38839376566</v>
      </c>
      <c r="CS125" s="64">
        <f t="shared" si="193"/>
        <v>3507218.723490464</v>
      </c>
      <c r="CT125" s="64">
        <f t="shared" si="159"/>
        <v>5418500.4965274613</v>
      </c>
      <c r="CU125" s="64">
        <f t="shared" si="160"/>
        <v>1028873.5363837589</v>
      </c>
      <c r="CV125" s="64">
        <f t="shared" si="161"/>
        <v>2440893.1010400364</v>
      </c>
      <c r="CW125" s="64">
        <f t="shared" si="162"/>
        <v>368681.49756796012</v>
      </c>
      <c r="CX125" s="64">
        <f t="shared" si="163"/>
        <v>1029616.1809712958</v>
      </c>
      <c r="CY125" s="119">
        <f>'DORC build-up'!S125</f>
        <v>310626506.60406923</v>
      </c>
      <c r="CZ125" s="55">
        <f t="shared" si="152"/>
        <v>0</v>
      </c>
      <c r="DB125" s="94">
        <f>'DORC build-up'!T125</f>
        <v>0</v>
      </c>
      <c r="DC125" s="64">
        <f t="shared" si="104"/>
        <v>0</v>
      </c>
      <c r="DD125" s="64">
        <f t="shared" si="105"/>
        <v>0</v>
      </c>
      <c r="DE125" s="64">
        <f t="shared" si="106"/>
        <v>0</v>
      </c>
      <c r="DF125" s="64">
        <f t="shared" si="107"/>
        <v>0</v>
      </c>
      <c r="DG125" s="64">
        <f t="shared" si="108"/>
        <v>0</v>
      </c>
      <c r="DH125" s="64">
        <f t="shared" si="109"/>
        <v>0</v>
      </c>
      <c r="DI125" s="64">
        <f t="shared" si="110"/>
        <v>0</v>
      </c>
      <c r="DJ125" s="64">
        <f t="shared" si="111"/>
        <v>0</v>
      </c>
      <c r="DK125" s="64">
        <f t="shared" si="112"/>
        <v>0</v>
      </c>
      <c r="DL125" s="64">
        <f t="shared" si="113"/>
        <v>0</v>
      </c>
      <c r="DM125" s="64">
        <f t="shared" si="114"/>
        <v>0</v>
      </c>
      <c r="DN125" s="64">
        <f t="shared" si="115"/>
        <v>0</v>
      </c>
      <c r="DO125" s="64">
        <f t="shared" si="116"/>
        <v>0</v>
      </c>
      <c r="DP125" s="64">
        <f t="shared" si="117"/>
        <v>0</v>
      </c>
      <c r="DQ125" s="64">
        <f t="shared" si="118"/>
        <v>0</v>
      </c>
      <c r="DR125" s="64">
        <f t="shared" si="119"/>
        <v>0</v>
      </c>
      <c r="DS125" s="64">
        <f t="shared" si="120"/>
        <v>0</v>
      </c>
      <c r="DT125" s="64">
        <f t="shared" si="121"/>
        <v>0</v>
      </c>
      <c r="DU125" s="64">
        <f t="shared" si="122"/>
        <v>0</v>
      </c>
      <c r="DV125" s="64">
        <f t="shared" si="123"/>
        <v>0</v>
      </c>
      <c r="DW125" s="64">
        <f t="shared" si="124"/>
        <v>0</v>
      </c>
      <c r="DX125" s="55">
        <f t="shared" si="153"/>
        <v>0</v>
      </c>
    </row>
    <row r="126" spans="1:128" ht="13.9" x14ac:dyDescent="0.4">
      <c r="A126" s="58">
        <f>'DORC build-up'!A126</f>
        <v>114</v>
      </c>
      <c r="B126" s="58" t="str">
        <f>'DORC build-up'!B126</f>
        <v>MR</v>
      </c>
      <c r="C126" s="58">
        <f>'DORC build-up'!C126</f>
        <v>38</v>
      </c>
      <c r="D126" t="str">
        <f>IF('DORC build-up'!E126=0,"",'DORC build-up'!E126)</f>
        <v/>
      </c>
      <c r="E126" t="str">
        <f>IF('DORC build-up'!F126=0,"",'DORC build-up'!F126)</f>
        <v>Watheroo to Marchagee</v>
      </c>
      <c r="F126" s="94">
        <f>'DORC build-up'!J126</f>
        <v>61825303.638739631</v>
      </c>
      <c r="G126" s="319">
        <f t="shared" si="103"/>
        <v>0.5441369090705469</v>
      </c>
      <c r="I126" s="70">
        <f>IF($F126=0,0,CRC!G126/$F126)</f>
        <v>0</v>
      </c>
      <c r="J126" s="70">
        <f>IF($F126=0,0,CRC!H126/$F126)</f>
        <v>0</v>
      </c>
      <c r="K126" s="70">
        <f>IF($F126=0,0,CRC!I126/$F126)</f>
        <v>4.8249298413163638E-2</v>
      </c>
      <c r="L126" s="70">
        <f>IF($F126=0,0,CRC!J126/$F126)</f>
        <v>0</v>
      </c>
      <c r="M126" s="70">
        <f>IF($F126=0,0,CRC!K126/$F126)</f>
        <v>8.0014280123369697E-3</v>
      </c>
      <c r="N126" s="70">
        <f>IF($F126=0,0,CRC!L126/$F126)</f>
        <v>0</v>
      </c>
      <c r="O126" s="70">
        <f>IF($F126=0,0,CRC!M126/$F126)</f>
        <v>4.2098533345415823E-3</v>
      </c>
      <c r="P126" s="70">
        <f>IF($F126=0,0,CRC!N126/$F126)</f>
        <v>0.53849663407548698</v>
      </c>
      <c r="Q126" s="70">
        <f>IF($F126=0,0,CRC!O126/$F126)</f>
        <v>0.16370297675894804</v>
      </c>
      <c r="R126" s="70">
        <f>IF($F126=0,0,CRC!P126/$F126)</f>
        <v>0.17044378889163386</v>
      </c>
      <c r="S126" s="70">
        <f>IF($F126=0,0,CRC!Q126/$F126)</f>
        <v>7.5549315573005087E-3</v>
      </c>
      <c r="T126" s="70">
        <f>IF($F126=0,0,CRC!R126/$F126)</f>
        <v>0</v>
      </c>
      <c r="U126" s="70">
        <f>IF($F126=0,0,CRC!S126/$F126)</f>
        <v>2.2861597436851896E-2</v>
      </c>
      <c r="V126" s="70">
        <f>IF($F126=0,0,CRC!T126/$F126)</f>
        <v>2.7155489874414731E-3</v>
      </c>
      <c r="W126" s="70">
        <f>IF($F126=0,0,CRC!U126/$F126)</f>
        <v>0</v>
      </c>
      <c r="X126" s="70">
        <f>IF($F126=0,0,CRC!V126/$F126)</f>
        <v>1.0336391127434175E-2</v>
      </c>
      <c r="Y126" s="70">
        <f>IF($F126=0,0,CRC!W126/$F126)</f>
        <v>1.5243132497415535E-2</v>
      </c>
      <c r="Z126" s="70">
        <f>IF($F126=0,0,CRC!X126/$F126)</f>
        <v>0</v>
      </c>
      <c r="AA126" s="70">
        <f>IF($F126=0,0,CRC!Y126/$F126)</f>
        <v>6.5068614650099265E-3</v>
      </c>
      <c r="AB126" s="70">
        <f>IF($F126=0,0,CRC!Z126/$F126)</f>
        <v>7.6371292126439381E-4</v>
      </c>
      <c r="AC126" s="70">
        <f>IF($F126=0,0,CRC!AA126/$F126)</f>
        <v>9.1384452117106944E-4</v>
      </c>
      <c r="AD126" s="55">
        <f t="shared" si="125"/>
        <v>0</v>
      </c>
      <c r="AF126" s="94">
        <f>'DORC build-up'!V126</f>
        <v>36130341.300504498</v>
      </c>
      <c r="AG126" s="64">
        <f t="shared" si="126"/>
        <v>0</v>
      </c>
      <c r="AH126" s="64">
        <f t="shared" si="127"/>
        <v>0</v>
      </c>
      <c r="AI126" s="64">
        <f t="shared" si="128"/>
        <v>1743263.6191774923</v>
      </c>
      <c r="AJ126" s="64">
        <f t="shared" si="129"/>
        <v>0</v>
      </c>
      <c r="AK126" s="64">
        <f t="shared" si="130"/>
        <v>289094.32497715205</v>
      </c>
      <c r="AL126" s="64">
        <f t="shared" si="131"/>
        <v>0</v>
      </c>
      <c r="AM126" s="64">
        <f t="shared" si="132"/>
        <v>152103.43780205431</v>
      </c>
      <c r="AN126" s="64">
        <f t="shared" si="133"/>
        <v>19456067.178320225</v>
      </c>
      <c r="AO126" s="64">
        <f t="shared" si="134"/>
        <v>5914644.4222093485</v>
      </c>
      <c r="AP126" s="64">
        <f t="shared" si="135"/>
        <v>6158192.2652058685</v>
      </c>
      <c r="AQ126" s="64">
        <f t="shared" si="136"/>
        <v>272962.25566721935</v>
      </c>
      <c r="AR126" s="64">
        <f t="shared" si="137"/>
        <v>0</v>
      </c>
      <c r="AS126" s="64">
        <f t="shared" si="138"/>
        <v>825997.31806819781</v>
      </c>
      <c r="AT126" s="64">
        <f t="shared" si="139"/>
        <v>98113.711734499826</v>
      </c>
      <c r="AU126" s="64">
        <f t="shared" si="140"/>
        <v>0</v>
      </c>
      <c r="AV126" s="64">
        <f t="shared" si="141"/>
        <v>373457.33924970322</v>
      </c>
      <c r="AW126" s="64">
        <f t="shared" si="142"/>
        <v>550739.57962043479</v>
      </c>
      <c r="AX126" s="64">
        <f t="shared" si="143"/>
        <v>0</v>
      </c>
      <c r="AY126" s="64">
        <f t="shared" si="144"/>
        <v>235095.12552590936</v>
      </c>
      <c r="AZ126" s="64">
        <f t="shared" si="145"/>
        <v>27593.208500887868</v>
      </c>
      <c r="BA126" s="64">
        <f t="shared" si="146"/>
        <v>33017.514445506844</v>
      </c>
      <c r="BB126" s="55">
        <f t="shared" si="147"/>
        <v>0</v>
      </c>
      <c r="BD126" s="94">
        <f>'DORC build-up'!P126</f>
        <v>79257000.664034531</v>
      </c>
      <c r="BE126" s="64">
        <f t="shared" si="148"/>
        <v>0</v>
      </c>
      <c r="BF126" s="64">
        <f t="shared" si="164"/>
        <v>0</v>
      </c>
      <c r="BG126" s="64">
        <f t="shared" si="165"/>
        <v>3824094.6763713108</v>
      </c>
      <c r="BH126" s="64">
        <f t="shared" si="166"/>
        <v>0</v>
      </c>
      <c r="BI126" s="64">
        <f t="shared" si="167"/>
        <v>634169.18528701575</v>
      </c>
      <c r="BJ126" s="64">
        <f t="shared" si="168"/>
        <v>0</v>
      </c>
      <c r="BK126" s="64">
        <f t="shared" si="169"/>
        <v>333660.34853125014</v>
      </c>
      <c r="BL126" s="64">
        <f t="shared" si="170"/>
        <v>42679628.084501229</v>
      </c>
      <c r="BM126" s="64">
        <f t="shared" si="171"/>
        <v>12974606.937688375</v>
      </c>
      <c r="BN126" s="64">
        <f t="shared" si="172"/>
        <v>13508863.489364786</v>
      </c>
      <c r="BO126" s="64">
        <f t="shared" si="173"/>
        <v>598781.21545370179</v>
      </c>
      <c r="BP126" s="64">
        <f t="shared" si="174"/>
        <v>0</v>
      </c>
      <c r="BQ126" s="64">
        <f t="shared" si="175"/>
        <v>1811941.6432334608</v>
      </c>
      <c r="BR126" s="64">
        <f t="shared" si="176"/>
        <v>215226.26790086713</v>
      </c>
      <c r="BS126" s="64">
        <f t="shared" si="177"/>
        <v>0</v>
      </c>
      <c r="BT126" s="64">
        <f t="shared" si="178"/>
        <v>819231.35845077096</v>
      </c>
      <c r="BU126" s="64">
        <f t="shared" si="154"/>
        <v>1208124.9624696295</v>
      </c>
      <c r="BV126" s="64">
        <f t="shared" si="155"/>
        <v>0</v>
      </c>
      <c r="BW126" s="64">
        <f t="shared" si="156"/>
        <v>515714.32345307246</v>
      </c>
      <c r="BX126" s="64">
        <f t="shared" si="157"/>
        <v>60529.595507783815</v>
      </c>
      <c r="BY126" s="64">
        <f t="shared" si="158"/>
        <v>72428.575821279766</v>
      </c>
      <c r="BZ126" s="55">
        <f t="shared" si="149"/>
        <v>0</v>
      </c>
      <c r="CC126" s="94">
        <f t="shared" si="150"/>
        <v>79257000.664034531</v>
      </c>
      <c r="CD126" s="64">
        <f t="shared" si="151"/>
        <v>0</v>
      </c>
      <c r="CE126" s="64">
        <f t="shared" si="179"/>
        <v>0</v>
      </c>
      <c r="CF126" s="64">
        <f t="shared" si="180"/>
        <v>0</v>
      </c>
      <c r="CG126" s="64">
        <f t="shared" si="181"/>
        <v>0</v>
      </c>
      <c r="CH126" s="64">
        <f t="shared" si="182"/>
        <v>418626.71189715667</v>
      </c>
      <c r="CI126" s="64">
        <f t="shared" si="183"/>
        <v>0</v>
      </c>
      <c r="CJ126" s="64">
        <f t="shared" si="184"/>
        <v>290190.0090753219</v>
      </c>
      <c r="CK126" s="64">
        <f t="shared" si="185"/>
        <v>20080342.905408833</v>
      </c>
      <c r="CL126" s="64">
        <f t="shared" si="186"/>
        <v>9636967.460451331</v>
      </c>
      <c r="CM126" s="64">
        <f t="shared" si="187"/>
        <v>9377297.4767953847</v>
      </c>
      <c r="CN126" s="64">
        <f t="shared" si="188"/>
        <v>260840.34577456169</v>
      </c>
      <c r="CO126" s="64">
        <f t="shared" si="189"/>
        <v>0</v>
      </c>
      <c r="CP126" s="64">
        <f t="shared" si="190"/>
        <v>1193389.7973780148</v>
      </c>
      <c r="CQ126" s="64">
        <f t="shared" si="191"/>
        <v>54523.987868219738</v>
      </c>
      <c r="CR126" s="64">
        <f t="shared" si="192"/>
        <v>0</v>
      </c>
      <c r="CS126" s="64">
        <f t="shared" si="193"/>
        <v>539566.13256187178</v>
      </c>
      <c r="CT126" s="64">
        <f t="shared" si="159"/>
        <v>833606.22410404775</v>
      </c>
      <c r="CU126" s="64">
        <f t="shared" si="160"/>
        <v>0</v>
      </c>
      <c r="CV126" s="64">
        <f t="shared" si="161"/>
        <v>375517.85456208873</v>
      </c>
      <c r="CW126" s="64">
        <f t="shared" si="162"/>
        <v>38311.728341020884</v>
      </c>
      <c r="CX126" s="64">
        <f t="shared" si="163"/>
        <v>27478.729312182812</v>
      </c>
      <c r="CY126" s="119">
        <f>'DORC build-up'!S126</f>
        <v>43126659.363530032</v>
      </c>
      <c r="CZ126" s="55">
        <f t="shared" si="152"/>
        <v>0</v>
      </c>
      <c r="DB126" s="94">
        <f>'DORC build-up'!T126</f>
        <v>0</v>
      </c>
      <c r="DC126" s="64">
        <f t="shared" si="104"/>
        <v>0</v>
      </c>
      <c r="DD126" s="64">
        <f t="shared" si="105"/>
        <v>0</v>
      </c>
      <c r="DE126" s="64">
        <f t="shared" si="106"/>
        <v>0</v>
      </c>
      <c r="DF126" s="64">
        <f t="shared" si="107"/>
        <v>0</v>
      </c>
      <c r="DG126" s="64">
        <f t="shared" si="108"/>
        <v>0</v>
      </c>
      <c r="DH126" s="64">
        <f t="shared" si="109"/>
        <v>0</v>
      </c>
      <c r="DI126" s="64">
        <f t="shared" si="110"/>
        <v>0</v>
      </c>
      <c r="DJ126" s="64">
        <f t="shared" si="111"/>
        <v>0</v>
      </c>
      <c r="DK126" s="64">
        <f t="shared" si="112"/>
        <v>0</v>
      </c>
      <c r="DL126" s="64">
        <f t="shared" si="113"/>
        <v>0</v>
      </c>
      <c r="DM126" s="64">
        <f t="shared" si="114"/>
        <v>0</v>
      </c>
      <c r="DN126" s="64">
        <f t="shared" si="115"/>
        <v>0</v>
      </c>
      <c r="DO126" s="64">
        <f t="shared" si="116"/>
        <v>0</v>
      </c>
      <c r="DP126" s="64">
        <f t="shared" si="117"/>
        <v>0</v>
      </c>
      <c r="DQ126" s="64">
        <f t="shared" si="118"/>
        <v>0</v>
      </c>
      <c r="DR126" s="64">
        <f t="shared" si="119"/>
        <v>0</v>
      </c>
      <c r="DS126" s="64">
        <f t="shared" si="120"/>
        <v>0</v>
      </c>
      <c r="DT126" s="64">
        <f t="shared" si="121"/>
        <v>0</v>
      </c>
      <c r="DU126" s="64">
        <f t="shared" si="122"/>
        <v>0</v>
      </c>
      <c r="DV126" s="64">
        <f t="shared" si="123"/>
        <v>0</v>
      </c>
      <c r="DW126" s="64">
        <f t="shared" si="124"/>
        <v>0</v>
      </c>
      <c r="DX126" s="55">
        <f t="shared" si="153"/>
        <v>0</v>
      </c>
    </row>
    <row r="127" spans="1:128" ht="13.9" x14ac:dyDescent="0.4">
      <c r="A127" s="58">
        <f>'DORC build-up'!A127</f>
        <v>115</v>
      </c>
      <c r="B127" s="58" t="str">
        <f>'DORC build-up'!B127</f>
        <v>MR</v>
      </c>
      <c r="C127" s="58">
        <f>'DORC build-up'!C127</f>
        <v>38</v>
      </c>
      <c r="D127" t="str">
        <f>IF('DORC build-up'!E127=0,"",'DORC build-up'!E127)</f>
        <v/>
      </c>
      <c r="E127" t="str">
        <f>IF('DORC build-up'!F127=0,"",'DORC build-up'!F127)</f>
        <v>Marchagee to Dongara</v>
      </c>
      <c r="F127" s="94">
        <f>'DORC build-up'!J127</f>
        <v>407021215.39730328</v>
      </c>
      <c r="G127" s="319">
        <f t="shared" si="103"/>
        <v>0.54450170036093803</v>
      </c>
      <c r="I127" s="70">
        <f>IF($F127=0,0,CRC!G127/$F127)</f>
        <v>0</v>
      </c>
      <c r="J127" s="70">
        <f>IF($F127=0,0,CRC!H127/$F127)</f>
        <v>0</v>
      </c>
      <c r="K127" s="70">
        <f>IF($F127=0,0,CRC!I127/$F127)</f>
        <v>4.6421230904528391E-2</v>
      </c>
      <c r="L127" s="70">
        <f>IF($F127=0,0,CRC!J127/$F127)</f>
        <v>0</v>
      </c>
      <c r="M127" s="70">
        <f>IF($F127=0,0,CRC!K127/$F127)</f>
        <v>1.8312690876005525E-2</v>
      </c>
      <c r="N127" s="70">
        <f>IF($F127=0,0,CRC!L127/$F127)</f>
        <v>0</v>
      </c>
      <c r="O127" s="70">
        <f>IF($F127=0,0,CRC!M127/$F127)</f>
        <v>5.3199591679277611E-3</v>
      </c>
      <c r="P127" s="70">
        <f>IF($F127=0,0,CRC!N127/$F127)</f>
        <v>0.5180940949166114</v>
      </c>
      <c r="Q127" s="70">
        <f>IF($F127=0,0,CRC!O127/$F127)</f>
        <v>0.15750060485464989</v>
      </c>
      <c r="R127" s="70">
        <f>IF($F127=0,0,CRC!P127/$F127)</f>
        <v>0.16829778356580197</v>
      </c>
      <c r="S127" s="70">
        <f>IF($F127=0,0,CRC!Q127/$F127)</f>
        <v>2.1803858071224261E-2</v>
      </c>
      <c r="T127" s="70">
        <f>IF($F127=0,0,CRC!R127/$F127)</f>
        <v>0</v>
      </c>
      <c r="U127" s="70">
        <f>IF($F127=0,0,CRC!S127/$F127)</f>
        <v>2.2175363046836895E-2</v>
      </c>
      <c r="V127" s="70">
        <f>IF($F127=0,0,CRC!T127/$F127)</f>
        <v>2.6340366124597996E-3</v>
      </c>
      <c r="W127" s="70">
        <f>IF($F127=0,0,CRC!U127/$F127)</f>
        <v>2.4518947783246483E-3</v>
      </c>
      <c r="X127" s="70">
        <f>IF($F127=0,0,CRC!V127/$F127)</f>
        <v>9.944766349498483E-3</v>
      </c>
      <c r="Y127" s="70">
        <f>IF($F127=0,0,CRC!W127/$F127)</f>
        <v>1.466560129665625E-2</v>
      </c>
      <c r="Z127" s="70">
        <f>IF($F127=0,0,CRC!X127/$F127)</f>
        <v>1.1512433389377682E-3</v>
      </c>
      <c r="AA127" s="70">
        <f>IF($F127=0,0,CRC!Y127/$F127)</f>
        <v>6.260329755356505E-3</v>
      </c>
      <c r="AB127" s="70">
        <f>IF($F127=0,0,CRC!Z127/$F127)</f>
        <v>9.6373970731993192E-4</v>
      </c>
      <c r="AC127" s="70">
        <f>IF($F127=0,0,CRC!AA127/$F127)</f>
        <v>4.0028027578603567E-3</v>
      </c>
      <c r="AD127" s="55">
        <f t="shared" si="125"/>
        <v>0</v>
      </c>
      <c r="AF127" s="94">
        <f>'DORC build-up'!V127</f>
        <v>238195108.12849337</v>
      </c>
      <c r="AG127" s="64">
        <f t="shared" si="126"/>
        <v>0</v>
      </c>
      <c r="AH127" s="64">
        <f t="shared" si="127"/>
        <v>0</v>
      </c>
      <c r="AI127" s="64">
        <f t="shared" si="128"/>
        <v>11057310.114761898</v>
      </c>
      <c r="AJ127" s="64">
        <f t="shared" si="129"/>
        <v>0</v>
      </c>
      <c r="AK127" s="64">
        <f t="shared" si="130"/>
        <v>4361993.3833338097</v>
      </c>
      <c r="AL127" s="64">
        <f t="shared" si="131"/>
        <v>0</v>
      </c>
      <c r="AM127" s="64">
        <f t="shared" si="132"/>
        <v>1267188.2492437228</v>
      </c>
      <c r="AN127" s="64">
        <f t="shared" si="133"/>
        <v>123407478.95939615</v>
      </c>
      <c r="AO127" s="64">
        <f t="shared" si="134"/>
        <v>37515873.603656441</v>
      </c>
      <c r="AP127" s="64">
        <f t="shared" si="135"/>
        <v>40087708.754241973</v>
      </c>
      <c r="AQ127" s="64">
        <f t="shared" si="136"/>
        <v>5193572.3308935855</v>
      </c>
      <c r="AR127" s="64">
        <f t="shared" si="137"/>
        <v>0</v>
      </c>
      <c r="AS127" s="64">
        <f t="shared" si="138"/>
        <v>5282062.9987299107</v>
      </c>
      <c r="AT127" s="64">
        <f t="shared" si="139"/>
        <v>627414.63571927231</v>
      </c>
      <c r="AU127" s="64">
        <f t="shared" si="140"/>
        <v>584029.34184272785</v>
      </c>
      <c r="AV127" s="64">
        <f t="shared" si="141"/>
        <v>2368794.6959313937</v>
      </c>
      <c r="AW127" s="64">
        <f t="shared" si="142"/>
        <v>3493274.4866264081</v>
      </c>
      <c r="AX127" s="64">
        <f t="shared" si="143"/>
        <v>274220.53160048946</v>
      </c>
      <c r="AY127" s="64">
        <f t="shared" si="144"/>
        <v>1491179.9229971671</v>
      </c>
      <c r="AZ127" s="64">
        <f t="shared" si="145"/>
        <v>229558.08379279374</v>
      </c>
      <c r="BA127" s="64">
        <f t="shared" si="146"/>
        <v>953448.03572557913</v>
      </c>
      <c r="BB127" s="55">
        <f t="shared" si="147"/>
        <v>0</v>
      </c>
      <c r="BD127" s="94">
        <f>'DORC build-up'!P127</f>
        <v>522933034.69461864</v>
      </c>
      <c r="BE127" s="64">
        <f t="shared" si="148"/>
        <v>0</v>
      </c>
      <c r="BF127" s="64">
        <f t="shared" si="164"/>
        <v>0</v>
      </c>
      <c r="BG127" s="64">
        <f t="shared" si="165"/>
        <v>24275195.151164647</v>
      </c>
      <c r="BH127" s="64">
        <f t="shared" si="166"/>
        <v>0</v>
      </c>
      <c r="BI127" s="64">
        <f t="shared" si="167"/>
        <v>9576311.0132140238</v>
      </c>
      <c r="BJ127" s="64">
        <f t="shared" si="168"/>
        <v>0</v>
      </c>
      <c r="BK127" s="64">
        <f t="shared" si="169"/>
        <v>2781982.3921359223</v>
      </c>
      <c r="BL127" s="64">
        <f t="shared" si="170"/>
        <v>270928517.31210542</v>
      </c>
      <c r="BM127" s="64">
        <f t="shared" si="171"/>
        <v>82362269.262880057</v>
      </c>
      <c r="BN127" s="64">
        <f t="shared" si="172"/>
        <v>88008470.692442939</v>
      </c>
      <c r="BO127" s="64">
        <f t="shared" si="173"/>
        <v>11401957.669236058</v>
      </c>
      <c r="BP127" s="64">
        <f t="shared" si="174"/>
        <v>0</v>
      </c>
      <c r="BQ127" s="64">
        <f t="shared" si="175"/>
        <v>11596229.893537322</v>
      </c>
      <c r="BR127" s="64">
        <f t="shared" si="176"/>
        <v>1377424.7592503361</v>
      </c>
      <c r="BS127" s="64">
        <f t="shared" si="177"/>
        <v>1282176.7771811977</v>
      </c>
      <c r="BT127" s="64">
        <f t="shared" si="178"/>
        <v>5200446.8464721665</v>
      </c>
      <c r="BU127" s="64">
        <f t="shared" si="154"/>
        <v>7669127.3916817866</v>
      </c>
      <c r="BV127" s="64">
        <f t="shared" si="155"/>
        <v>602023.17290269258</v>
      </c>
      <c r="BW127" s="64">
        <f t="shared" si="156"/>
        <v>3273733.2371575967</v>
      </c>
      <c r="BX127" s="64">
        <f t="shared" si="157"/>
        <v>503971.32980451558</v>
      </c>
      <c r="BY127" s="64">
        <f t="shared" si="158"/>
        <v>2093197.793451905</v>
      </c>
      <c r="BZ127" s="55">
        <f t="shared" si="149"/>
        <v>0</v>
      </c>
      <c r="CC127" s="94">
        <f t="shared" si="150"/>
        <v>522933034.69461864</v>
      </c>
      <c r="CD127" s="64">
        <f t="shared" si="151"/>
        <v>0</v>
      </c>
      <c r="CE127" s="64">
        <f t="shared" si="179"/>
        <v>0</v>
      </c>
      <c r="CF127" s="64">
        <f t="shared" si="180"/>
        <v>0</v>
      </c>
      <c r="CG127" s="64">
        <f t="shared" si="181"/>
        <v>0</v>
      </c>
      <c r="CH127" s="64">
        <f t="shared" si="182"/>
        <v>6321498.5599654233</v>
      </c>
      <c r="CI127" s="64">
        <f t="shared" si="183"/>
        <v>0</v>
      </c>
      <c r="CJ127" s="64">
        <f t="shared" si="184"/>
        <v>2419536.8109366405</v>
      </c>
      <c r="CK127" s="64">
        <f t="shared" si="185"/>
        <v>127469187.86897033</v>
      </c>
      <c r="CL127" s="64">
        <f t="shared" si="186"/>
        <v>61175071.635481842</v>
      </c>
      <c r="CM127" s="64">
        <f t="shared" si="187"/>
        <v>61091860.970435508</v>
      </c>
      <c r="CN127" s="64">
        <f t="shared" si="188"/>
        <v>4966906.9506413192</v>
      </c>
      <c r="CO127" s="64">
        <f t="shared" si="189"/>
        <v>0</v>
      </c>
      <c r="CP127" s="64">
        <f t="shared" si="190"/>
        <v>7637565.2023216458</v>
      </c>
      <c r="CQ127" s="64">
        <f t="shared" si="191"/>
        <v>348947.60567675222</v>
      </c>
      <c r="CR127" s="64">
        <f t="shared" si="192"/>
        <v>844473.4906541988</v>
      </c>
      <c r="CS127" s="64">
        <f t="shared" si="193"/>
        <v>3425143.5368036949</v>
      </c>
      <c r="CT127" s="64">
        <f t="shared" si="159"/>
        <v>5291697.900260454</v>
      </c>
      <c r="CU127" s="64">
        <f t="shared" si="160"/>
        <v>249139.71859963407</v>
      </c>
      <c r="CV127" s="64">
        <f t="shared" si="161"/>
        <v>2383771.8397943368</v>
      </c>
      <c r="CW127" s="64">
        <f t="shared" si="162"/>
        <v>318984.66390132613</v>
      </c>
      <c r="CX127" s="64">
        <f t="shared" si="163"/>
        <v>794139.81168223009</v>
      </c>
      <c r="CY127" s="119">
        <f>'DORC build-up'!S127</f>
        <v>284737926.56612527</v>
      </c>
      <c r="CZ127" s="55">
        <f t="shared" si="152"/>
        <v>0</v>
      </c>
      <c r="DB127" s="94">
        <f>'DORC build-up'!T127</f>
        <v>0</v>
      </c>
      <c r="DC127" s="64">
        <f t="shared" si="104"/>
        <v>0</v>
      </c>
      <c r="DD127" s="64">
        <f t="shared" si="105"/>
        <v>0</v>
      </c>
      <c r="DE127" s="64">
        <f t="shared" si="106"/>
        <v>0</v>
      </c>
      <c r="DF127" s="64">
        <f t="shared" si="107"/>
        <v>0</v>
      </c>
      <c r="DG127" s="64">
        <f t="shared" si="108"/>
        <v>0</v>
      </c>
      <c r="DH127" s="64">
        <f t="shared" si="109"/>
        <v>0</v>
      </c>
      <c r="DI127" s="64">
        <f t="shared" si="110"/>
        <v>0</v>
      </c>
      <c r="DJ127" s="64">
        <f t="shared" si="111"/>
        <v>0</v>
      </c>
      <c r="DK127" s="64">
        <f t="shared" si="112"/>
        <v>0</v>
      </c>
      <c r="DL127" s="64">
        <f t="shared" si="113"/>
        <v>0</v>
      </c>
      <c r="DM127" s="64">
        <f t="shared" si="114"/>
        <v>0</v>
      </c>
      <c r="DN127" s="64">
        <f t="shared" si="115"/>
        <v>0</v>
      </c>
      <c r="DO127" s="64">
        <f t="shared" si="116"/>
        <v>0</v>
      </c>
      <c r="DP127" s="64">
        <f t="shared" si="117"/>
        <v>0</v>
      </c>
      <c r="DQ127" s="64">
        <f t="shared" si="118"/>
        <v>0</v>
      </c>
      <c r="DR127" s="64">
        <f t="shared" si="119"/>
        <v>0</v>
      </c>
      <c r="DS127" s="64">
        <f t="shared" si="120"/>
        <v>0</v>
      </c>
      <c r="DT127" s="64">
        <f t="shared" si="121"/>
        <v>0</v>
      </c>
      <c r="DU127" s="64">
        <f t="shared" si="122"/>
        <v>0</v>
      </c>
      <c r="DV127" s="64">
        <f t="shared" si="123"/>
        <v>0</v>
      </c>
      <c r="DW127" s="64">
        <f t="shared" si="124"/>
        <v>0</v>
      </c>
      <c r="DX127" s="55">
        <f t="shared" si="153"/>
        <v>0</v>
      </c>
    </row>
    <row r="128" spans="1:128" ht="13.9" x14ac:dyDescent="0.4">
      <c r="A128" s="58">
        <f>'DORC build-up'!A128</f>
        <v>116</v>
      </c>
      <c r="B128" s="58" t="str">
        <f>'DORC build-up'!B128</f>
        <v>MR</v>
      </c>
      <c r="C128" s="58">
        <f>'DORC build-up'!C128</f>
        <v>38</v>
      </c>
      <c r="D128" t="str">
        <f>IF('DORC build-up'!E128=0,"",'DORC build-up'!E128)</f>
        <v/>
      </c>
      <c r="E128" t="str">
        <f>IF('DORC build-up'!F128=0,"",'DORC build-up'!F128)</f>
        <v>Dongara to Narngulu</v>
      </c>
      <c r="F128" s="94">
        <f>'DORC build-up'!J128</f>
        <v>138291579.7674838</v>
      </c>
      <c r="G128" s="319">
        <f t="shared" si="103"/>
        <v>0.54080855951856888</v>
      </c>
      <c r="I128" s="70">
        <f>IF($F128=0,0,CRC!G128/$F128)</f>
        <v>0</v>
      </c>
      <c r="J128" s="70">
        <f>IF($F128=0,0,CRC!H128/$F128)</f>
        <v>0</v>
      </c>
      <c r="K128" s="70">
        <f>IF($F128=0,0,CRC!I128/$F128)</f>
        <v>4.5539456867790949E-2</v>
      </c>
      <c r="L128" s="70">
        <f>IF($F128=0,0,CRC!J128/$F128)</f>
        <v>0</v>
      </c>
      <c r="M128" s="70">
        <f>IF($F128=0,0,CRC!K128/$F128)</f>
        <v>1.4719743381050959E-2</v>
      </c>
      <c r="N128" s="70">
        <f>IF($F128=0,0,CRC!L128/$F128)</f>
        <v>0</v>
      </c>
      <c r="O128" s="70">
        <f>IF($F128=0,0,CRC!M128/$F128)</f>
        <v>1.9519504040221402E-3</v>
      </c>
      <c r="P128" s="70">
        <f>IF($F128=0,0,CRC!N128/$F128)</f>
        <v>0.50825286682802395</v>
      </c>
      <c r="Q128" s="70">
        <f>IF($F128=0,0,CRC!O128/$F128)</f>
        <v>0.15450887151571929</v>
      </c>
      <c r="R128" s="70">
        <f>IF($F128=0,0,CRC!P128/$F128)</f>
        <v>0.15969434773437777</v>
      </c>
      <c r="S128" s="70">
        <f>IF($F128=0,0,CRC!Q128/$F128)</f>
        <v>3.7152987341229821E-2</v>
      </c>
      <c r="T128" s="70">
        <f>IF($F128=0,0,CRC!R128/$F128)</f>
        <v>0</v>
      </c>
      <c r="U128" s="70">
        <f>IF($F128=0,0,CRC!S128/$F128)</f>
        <v>3.0471759827208407E-2</v>
      </c>
      <c r="V128" s="70">
        <f>IF($F128=0,0,CRC!T128/$F128)</f>
        <v>3.6195002021577947E-3</v>
      </c>
      <c r="W128" s="70">
        <f>IF($F128=0,0,CRC!U128/$F128)</f>
        <v>3.8657451227243796E-3</v>
      </c>
      <c r="X128" s="70">
        <f>IF($F128=0,0,CRC!V128/$F128)</f>
        <v>9.7558649223380822E-3</v>
      </c>
      <c r="Y128" s="70">
        <f>IF($F128=0,0,CRC!W128/$F128)</f>
        <v>1.4387027329431422E-2</v>
      </c>
      <c r="Z128" s="70">
        <f>IF($F128=0,0,CRC!X128/$F128)</f>
        <v>2.0001541759181451E-3</v>
      </c>
      <c r="AA128" s="70">
        <f>IF($F128=0,0,CRC!Y128/$F128)</f>
        <v>6.14141442002123E-3</v>
      </c>
      <c r="AB128" s="70">
        <f>IF($F128=0,0,CRC!Z128/$F128)</f>
        <v>1.0636832724908022E-3</v>
      </c>
      <c r="AC128" s="70">
        <f>IF($F128=0,0,CRC!AA128/$F128)</f>
        <v>6.8746266554945857E-3</v>
      </c>
      <c r="AD128" s="55">
        <f t="shared" si="125"/>
        <v>0</v>
      </c>
      <c r="AF128" s="94">
        <f>'DORC build-up'!V128</f>
        <v>81164858.202617839</v>
      </c>
      <c r="AG128" s="64">
        <f t="shared" si="126"/>
        <v>0</v>
      </c>
      <c r="AH128" s="64">
        <f t="shared" si="127"/>
        <v>0</v>
      </c>
      <c r="AI128" s="64">
        <f t="shared" si="128"/>
        <v>3696203.5592984837</v>
      </c>
      <c r="AJ128" s="64">
        <f t="shared" si="129"/>
        <v>0</v>
      </c>
      <c r="AK128" s="64">
        <f t="shared" si="130"/>
        <v>1194725.8843019234</v>
      </c>
      <c r="AL128" s="64">
        <f t="shared" si="131"/>
        <v>0</v>
      </c>
      <c r="AM128" s="64">
        <f t="shared" si="132"/>
        <v>158429.77776099963</v>
      </c>
      <c r="AN128" s="64">
        <f t="shared" si="133"/>
        <v>41252271.867170572</v>
      </c>
      <c r="AO128" s="64">
        <f t="shared" si="134"/>
        <v>12540690.647619855</v>
      </c>
      <c r="AP128" s="64">
        <f t="shared" si="135"/>
        <v>12961569.089620316</v>
      </c>
      <c r="AQ128" s="64">
        <f t="shared" si="136"/>
        <v>3015516.9493545741</v>
      </c>
      <c r="AR128" s="64">
        <f t="shared" si="137"/>
        <v>0</v>
      </c>
      <c r="AS128" s="64">
        <f t="shared" si="138"/>
        <v>2473236.0655595972</v>
      </c>
      <c r="AT128" s="64">
        <f t="shared" si="139"/>
        <v>293776.22067248402</v>
      </c>
      <c r="AU128" s="64">
        <f t="shared" si="140"/>
        <v>313762.65473338577</v>
      </c>
      <c r="AV128" s="64">
        <f t="shared" si="141"/>
        <v>791833.39306546375</v>
      </c>
      <c r="AW128" s="64">
        <f t="shared" si="142"/>
        <v>1167721.033150489</v>
      </c>
      <c r="AX128" s="64">
        <f t="shared" si="143"/>
        <v>162342.2300717702</v>
      </c>
      <c r="AY128" s="64">
        <f t="shared" si="144"/>
        <v>498467.03056453558</v>
      </c>
      <c r="AZ128" s="64">
        <f t="shared" si="145"/>
        <v>86333.701984212472</v>
      </c>
      <c r="BA128" s="64">
        <f t="shared" si="146"/>
        <v>557978.09768915491</v>
      </c>
      <c r="BB128" s="55">
        <f t="shared" si="147"/>
        <v>0</v>
      </c>
      <c r="BD128" s="94">
        <f>'DORC build-up'!P128</f>
        <v>176756034.73253331</v>
      </c>
      <c r="BE128" s="64">
        <f t="shared" si="148"/>
        <v>0</v>
      </c>
      <c r="BF128" s="64">
        <f t="shared" si="164"/>
        <v>0</v>
      </c>
      <c r="BG128" s="64">
        <f t="shared" si="165"/>
        <v>8049373.8198239598</v>
      </c>
      <c r="BH128" s="64">
        <f t="shared" si="166"/>
        <v>0</v>
      </c>
      <c r="BI128" s="64">
        <f t="shared" si="167"/>
        <v>2601803.4723150204</v>
      </c>
      <c r="BJ128" s="64">
        <f t="shared" si="168"/>
        <v>0</v>
      </c>
      <c r="BK128" s="64">
        <f t="shared" si="169"/>
        <v>345019.01340951986</v>
      </c>
      <c r="BL128" s="64">
        <f t="shared" si="170"/>
        <v>89836761.381963819</v>
      </c>
      <c r="BM128" s="64">
        <f t="shared" si="171"/>
        <v>27310375.460117005</v>
      </c>
      <c r="BN128" s="64">
        <f t="shared" si="172"/>
        <v>28226939.67472693</v>
      </c>
      <c r="BO128" s="64">
        <f t="shared" si="173"/>
        <v>6567014.7209037887</v>
      </c>
      <c r="BP128" s="64">
        <f t="shared" si="174"/>
        <v>0</v>
      </c>
      <c r="BQ128" s="64">
        <f t="shared" si="175"/>
        <v>5386067.4383794619</v>
      </c>
      <c r="BR128" s="64">
        <f t="shared" si="176"/>
        <v>639768.50344701449</v>
      </c>
      <c r="BS128" s="64">
        <f t="shared" si="177"/>
        <v>683293.77917939168</v>
      </c>
      <c r="BT128" s="64">
        <f t="shared" si="178"/>
        <v>1724407.9990586934</v>
      </c>
      <c r="BU128" s="64">
        <f t="shared" si="154"/>
        <v>2542993.9023388862</v>
      </c>
      <c r="BV128" s="64">
        <f t="shared" si="155"/>
        <v>353539.32098900917</v>
      </c>
      <c r="BW128" s="64">
        <f t="shared" si="156"/>
        <v>1085532.0605321534</v>
      </c>
      <c r="BX128" s="64">
        <f t="shared" si="157"/>
        <v>188012.43745679891</v>
      </c>
      <c r="BY128" s="64">
        <f t="shared" si="158"/>
        <v>1215131.7478918002</v>
      </c>
      <c r="BZ128" s="55">
        <f t="shared" si="149"/>
        <v>0</v>
      </c>
      <c r="CC128" s="94">
        <f t="shared" si="150"/>
        <v>176756034.73253331</v>
      </c>
      <c r="CD128" s="64">
        <f t="shared" si="151"/>
        <v>0</v>
      </c>
      <c r="CE128" s="64">
        <f t="shared" si="179"/>
        <v>0</v>
      </c>
      <c r="CF128" s="64">
        <f t="shared" si="180"/>
        <v>0</v>
      </c>
      <c r="CG128" s="64">
        <f t="shared" si="181"/>
        <v>0</v>
      </c>
      <c r="CH128" s="64">
        <f t="shared" si="182"/>
        <v>1717498.1974642822</v>
      </c>
      <c r="CI128" s="64">
        <f t="shared" si="183"/>
        <v>0</v>
      </c>
      <c r="CJ128" s="64">
        <f t="shared" si="184"/>
        <v>300068.83069322805</v>
      </c>
      <c r="CK128" s="64">
        <f t="shared" si="185"/>
        <v>42267307.730273187</v>
      </c>
      <c r="CL128" s="64">
        <f t="shared" si="186"/>
        <v>20284945.887443379</v>
      </c>
      <c r="CM128" s="64">
        <f t="shared" si="187"/>
        <v>19593980.677786741</v>
      </c>
      <c r="CN128" s="64">
        <f t="shared" si="188"/>
        <v>2860714.9761858666</v>
      </c>
      <c r="CO128" s="64">
        <f t="shared" si="189"/>
        <v>0</v>
      </c>
      <c r="CP128" s="64">
        <f t="shared" si="190"/>
        <v>3547397.8717557467</v>
      </c>
      <c r="CQ128" s="64">
        <f t="shared" si="191"/>
        <v>162074.68753991052</v>
      </c>
      <c r="CR128" s="64">
        <f t="shared" si="192"/>
        <v>450034.26447519806</v>
      </c>
      <c r="CS128" s="64">
        <f t="shared" si="193"/>
        <v>1135737.963901154</v>
      </c>
      <c r="CT128" s="64">
        <f t="shared" si="159"/>
        <v>1754665.7926138386</v>
      </c>
      <c r="CU128" s="64">
        <f t="shared" si="160"/>
        <v>146307.80160906576</v>
      </c>
      <c r="CV128" s="64">
        <f t="shared" si="161"/>
        <v>790431.15905717248</v>
      </c>
      <c r="CW128" s="64">
        <f t="shared" si="162"/>
        <v>119000.9840335341</v>
      </c>
      <c r="CX128" s="64">
        <f t="shared" si="163"/>
        <v>461009.70508311671</v>
      </c>
      <c r="CY128" s="119">
        <f>'DORC build-up'!S128</f>
        <v>95591176.529915467</v>
      </c>
      <c r="CZ128" s="55">
        <f t="shared" si="152"/>
        <v>0</v>
      </c>
      <c r="DB128" s="94">
        <f>'DORC build-up'!T128</f>
        <v>0</v>
      </c>
      <c r="DC128" s="64">
        <f t="shared" si="104"/>
        <v>0</v>
      </c>
      <c r="DD128" s="64">
        <f t="shared" si="105"/>
        <v>0</v>
      </c>
      <c r="DE128" s="64">
        <f t="shared" si="106"/>
        <v>0</v>
      </c>
      <c r="DF128" s="64">
        <f t="shared" si="107"/>
        <v>0</v>
      </c>
      <c r="DG128" s="64">
        <f t="shared" si="108"/>
        <v>0</v>
      </c>
      <c r="DH128" s="64">
        <f t="shared" si="109"/>
        <v>0</v>
      </c>
      <c r="DI128" s="64">
        <f t="shared" si="110"/>
        <v>0</v>
      </c>
      <c r="DJ128" s="64">
        <f t="shared" si="111"/>
        <v>0</v>
      </c>
      <c r="DK128" s="64">
        <f t="shared" si="112"/>
        <v>0</v>
      </c>
      <c r="DL128" s="64">
        <f t="shared" si="113"/>
        <v>0</v>
      </c>
      <c r="DM128" s="64">
        <f t="shared" si="114"/>
        <v>0</v>
      </c>
      <c r="DN128" s="64">
        <f t="shared" si="115"/>
        <v>0</v>
      </c>
      <c r="DO128" s="64">
        <f t="shared" si="116"/>
        <v>0</v>
      </c>
      <c r="DP128" s="64">
        <f t="shared" si="117"/>
        <v>0</v>
      </c>
      <c r="DQ128" s="64">
        <f t="shared" si="118"/>
        <v>0</v>
      </c>
      <c r="DR128" s="64">
        <f t="shared" si="119"/>
        <v>0</v>
      </c>
      <c r="DS128" s="64">
        <f t="shared" si="120"/>
        <v>0</v>
      </c>
      <c r="DT128" s="64">
        <f t="shared" si="121"/>
        <v>0</v>
      </c>
      <c r="DU128" s="64">
        <f t="shared" si="122"/>
        <v>0</v>
      </c>
      <c r="DV128" s="64">
        <f t="shared" si="123"/>
        <v>0</v>
      </c>
      <c r="DW128" s="64">
        <f t="shared" si="124"/>
        <v>0</v>
      </c>
      <c r="DX128" s="55">
        <f t="shared" si="153"/>
        <v>0</v>
      </c>
    </row>
    <row r="129" spans="1:128" ht="13.9" x14ac:dyDescent="0.4">
      <c r="A129" s="58">
        <f>'DORC build-up'!A129</f>
        <v>117</v>
      </c>
      <c r="B129" s="58" t="str">
        <f>'DORC build-up'!B129</f>
        <v>MR</v>
      </c>
      <c r="C129" s="58">
        <f>'DORC build-up'!C129</f>
        <v>38</v>
      </c>
      <c r="D129" t="str">
        <f>IF('DORC build-up'!E129=0,"",'DORC build-up'!E129)</f>
        <v/>
      </c>
      <c r="E129" t="str">
        <f>IF('DORC build-up'!F129=0,"",'DORC build-up'!F129)</f>
        <v>Narngulu to Geraldton</v>
      </c>
      <c r="F129" s="94">
        <f>'DORC build-up'!J129</f>
        <v>95892643.203884378</v>
      </c>
      <c r="G129" s="319">
        <f t="shared" si="103"/>
        <v>0.54389830899385627</v>
      </c>
      <c r="I129" s="70">
        <f>IF($F129=0,0,CRC!G129/$F129)</f>
        <v>0</v>
      </c>
      <c r="J129" s="70">
        <f>IF($F129=0,0,CRC!H129/$F129)</f>
        <v>0</v>
      </c>
      <c r="K129" s="70">
        <f>IF($F129=0,0,CRC!I129/$F129)</f>
        <v>2.1473690144006671E-2</v>
      </c>
      <c r="L129" s="70">
        <f>IF($F129=0,0,CRC!J129/$F129)</f>
        <v>0</v>
      </c>
      <c r="M129" s="70">
        <f>IF($F129=0,0,CRC!K129/$F129)</f>
        <v>0</v>
      </c>
      <c r="N129" s="70">
        <f>IF($F129=0,0,CRC!L129/$F129)</f>
        <v>0.30723022708860787</v>
      </c>
      <c r="O129" s="70">
        <f>IF($F129=0,0,CRC!M129/$F129)</f>
        <v>1.1865574936033357E-3</v>
      </c>
      <c r="P129" s="70">
        <f>IF($F129=0,0,CRC!N129/$F129)</f>
        <v>0.23966172035721728</v>
      </c>
      <c r="Q129" s="70">
        <f>IF($F129=0,0,CRC!O129/$F129)</f>
        <v>7.2857162988594057E-2</v>
      </c>
      <c r="R129" s="70">
        <f>IF($F129=0,0,CRC!P129/$F129)</f>
        <v>6.1841272326715727E-2</v>
      </c>
      <c r="S129" s="70">
        <f>IF($F129=0,0,CRC!Q129/$F129)</f>
        <v>0.1412568444765876</v>
      </c>
      <c r="T129" s="70">
        <f>IF($F129=0,0,CRC!R129/$F129)</f>
        <v>0</v>
      </c>
      <c r="U129" s="70">
        <f>IF($F129=0,0,CRC!S129/$F129)</f>
        <v>0.11613167644907407</v>
      </c>
      <c r="V129" s="70">
        <f>IF($F129=0,0,CRC!T129/$F129)</f>
        <v>1.3794366612492935E-2</v>
      </c>
      <c r="W129" s="70">
        <f>IF($F129=0,0,CRC!U129/$F129)</f>
        <v>9.2916408415771748E-4</v>
      </c>
      <c r="X129" s="70">
        <f>IF($F129=0,0,CRC!V129/$F129)</f>
        <v>4.6002836844820259E-3</v>
      </c>
      <c r="Y129" s="70">
        <f>IF($F129=0,0,CRC!W129/$F129)</f>
        <v>6.7840634960245729E-3</v>
      </c>
      <c r="Z129" s="70">
        <f>IF($F129=0,0,CRC!X129/$F129)</f>
        <v>8.2878585981654516E-3</v>
      </c>
      <c r="AA129" s="70">
        <f>IF($F129=0,0,CRC!Y129/$F129)</f>
        <v>2.8959245316503832E-3</v>
      </c>
      <c r="AB129" s="70">
        <f>IF($F129=0,0,CRC!Z129/$F129)</f>
        <v>2.4619606714567738E-4</v>
      </c>
      <c r="AC129" s="70">
        <f>IF($F129=0,0,CRC!AA129/$F129)</f>
        <v>8.2299160147462891E-4</v>
      </c>
      <c r="AD129" s="55">
        <f t="shared" si="125"/>
        <v>0</v>
      </c>
      <c r="AF129" s="94">
        <f>'DORC build-up'!V129</f>
        <v>18907623.932037529</v>
      </c>
      <c r="AG129" s="64">
        <f t="shared" si="126"/>
        <v>0</v>
      </c>
      <c r="AH129" s="64">
        <f t="shared" si="127"/>
        <v>0</v>
      </c>
      <c r="AI129" s="64">
        <f t="shared" si="128"/>
        <v>406016.45767597895</v>
      </c>
      <c r="AJ129" s="64">
        <f t="shared" si="129"/>
        <v>0</v>
      </c>
      <c r="AK129" s="64">
        <f t="shared" si="130"/>
        <v>0</v>
      </c>
      <c r="AL129" s="64">
        <f t="shared" si="131"/>
        <v>5808993.5943458863</v>
      </c>
      <c r="AM129" s="64">
        <f t="shared" si="132"/>
        <v>22434.982862792898</v>
      </c>
      <c r="AN129" s="64">
        <f t="shared" si="133"/>
        <v>4531433.6794194076</v>
      </c>
      <c r="AO129" s="64">
        <f t="shared" si="134"/>
        <v>1377555.8385434998</v>
      </c>
      <c r="AP129" s="64">
        <f t="shared" si="135"/>
        <v>1169271.5206322605</v>
      </c>
      <c r="AQ129" s="64">
        <f t="shared" si="136"/>
        <v>2670831.2931896308</v>
      </c>
      <c r="AR129" s="64">
        <f t="shared" si="137"/>
        <v>0</v>
      </c>
      <c r="AS129" s="64">
        <f t="shared" si="138"/>
        <v>2195774.0648961519</v>
      </c>
      <c r="AT129" s="64">
        <f t="shared" si="139"/>
        <v>260818.69628967089</v>
      </c>
      <c r="AU129" s="64">
        <f t="shared" si="140"/>
        <v>17568.285074410192</v>
      </c>
      <c r="AV129" s="64">
        <f t="shared" si="141"/>
        <v>86980.433886874132</v>
      </c>
      <c r="AW129" s="64">
        <f t="shared" si="142"/>
        <v>128270.5213138964</v>
      </c>
      <c r="AX129" s="64">
        <f t="shared" si="143"/>
        <v>156703.7135760161</v>
      </c>
      <c r="AY129" s="64">
        <f t="shared" si="144"/>
        <v>54755.05198000736</v>
      </c>
      <c r="AZ129" s="64">
        <f t="shared" si="145"/>
        <v>4654.9826511371275</v>
      </c>
      <c r="BA129" s="64">
        <f t="shared" si="146"/>
        <v>15560.815699907585</v>
      </c>
      <c r="BB129" s="55">
        <f t="shared" si="147"/>
        <v>0</v>
      </c>
      <c r="BD129" s="94">
        <f>'DORC build-up'!P129</f>
        <v>41454842.867010638</v>
      </c>
      <c r="BE129" s="64">
        <f t="shared" si="148"/>
        <v>0</v>
      </c>
      <c r="BF129" s="64">
        <f t="shared" si="164"/>
        <v>0</v>
      </c>
      <c r="BG129" s="64">
        <f t="shared" si="165"/>
        <v>890188.4506946716</v>
      </c>
      <c r="BH129" s="64">
        <f t="shared" si="166"/>
        <v>0</v>
      </c>
      <c r="BI129" s="64">
        <f t="shared" si="167"/>
        <v>0</v>
      </c>
      <c r="BJ129" s="64">
        <f t="shared" si="168"/>
        <v>12736180.787954234</v>
      </c>
      <c r="BK129" s="64">
        <f t="shared" si="169"/>
        <v>49188.554450000265</v>
      </c>
      <c r="BL129" s="64">
        <f t="shared" si="170"/>
        <v>9935138.9586458877</v>
      </c>
      <c r="BM129" s="64">
        <f t="shared" si="171"/>
        <v>3020282.24342835</v>
      </c>
      <c r="BN129" s="64">
        <f t="shared" si="172"/>
        <v>2563620.2270000139</v>
      </c>
      <c r="BO129" s="64">
        <f t="shared" si="173"/>
        <v>5855780.2916666986</v>
      </c>
      <c r="BP129" s="64">
        <f t="shared" si="174"/>
        <v>0</v>
      </c>
      <c r="BQ129" s="64">
        <f t="shared" si="175"/>
        <v>4814220.399078886</v>
      </c>
      <c r="BR129" s="64">
        <f t="shared" si="176"/>
        <v>571843.30037083244</v>
      </c>
      <c r="BS129" s="64">
        <f t="shared" si="177"/>
        <v>38518.351106428025</v>
      </c>
      <c r="BT129" s="64">
        <f t="shared" si="178"/>
        <v>190704.03728387514</v>
      </c>
      <c r="BU129" s="64">
        <f t="shared" si="154"/>
        <v>281232.28622752154</v>
      </c>
      <c r="BV129" s="64">
        <f t="shared" si="155"/>
        <v>343571.87589095184</v>
      </c>
      <c r="BW129" s="64">
        <f t="shared" si="156"/>
        <v>120050.09641428801</v>
      </c>
      <c r="BX129" s="64">
        <f t="shared" si="157"/>
        <v>10206.019278000056</v>
      </c>
      <c r="BY129" s="64">
        <f t="shared" si="158"/>
        <v>34116.987520000184</v>
      </c>
      <c r="BZ129" s="55">
        <f t="shared" si="149"/>
        <v>0</v>
      </c>
      <c r="CC129" s="94">
        <f t="shared" si="150"/>
        <v>41454842.867010638</v>
      </c>
      <c r="CD129" s="64">
        <f t="shared" si="151"/>
        <v>0</v>
      </c>
      <c r="CE129" s="64">
        <f t="shared" si="179"/>
        <v>0</v>
      </c>
      <c r="CF129" s="64">
        <f t="shared" si="180"/>
        <v>0</v>
      </c>
      <c r="CG129" s="64">
        <f t="shared" si="181"/>
        <v>0</v>
      </c>
      <c r="CH129" s="64">
        <f t="shared" si="182"/>
        <v>0</v>
      </c>
      <c r="CI129" s="64">
        <f t="shared" si="183"/>
        <v>7346618.7603826756</v>
      </c>
      <c r="CJ129" s="64">
        <f t="shared" si="184"/>
        <v>42780.111946417441</v>
      </c>
      <c r="CK129" s="64">
        <f t="shared" si="185"/>
        <v>4674384.6199293165</v>
      </c>
      <c r="CL129" s="64">
        <f t="shared" si="186"/>
        <v>2243332.8301260816</v>
      </c>
      <c r="CM129" s="64">
        <f t="shared" si="187"/>
        <v>1779559.7316558007</v>
      </c>
      <c r="CN129" s="64">
        <f t="shared" si="188"/>
        <v>2550887.8980127373</v>
      </c>
      <c r="CO129" s="64">
        <f t="shared" si="189"/>
        <v>0</v>
      </c>
      <c r="CP129" s="64">
        <f t="shared" si="190"/>
        <v>3170765.1998865218</v>
      </c>
      <c r="CQ129" s="64">
        <f t="shared" si="191"/>
        <v>144866.96942727771</v>
      </c>
      <c r="CR129" s="64">
        <f t="shared" si="192"/>
        <v>25369.143313139622</v>
      </c>
      <c r="CS129" s="64">
        <f t="shared" si="193"/>
        <v>125602.41841301392</v>
      </c>
      <c r="CT129" s="64">
        <f t="shared" si="159"/>
        <v>194050.27749699066</v>
      </c>
      <c r="CU129" s="64">
        <f t="shared" si="160"/>
        <v>142182.89981348539</v>
      </c>
      <c r="CV129" s="64">
        <f t="shared" si="161"/>
        <v>87414.587098563468</v>
      </c>
      <c r="CW129" s="64">
        <f t="shared" si="162"/>
        <v>6459.8191139684423</v>
      </c>
      <c r="CX129" s="64">
        <f t="shared" si="163"/>
        <v>12943.668357120532</v>
      </c>
      <c r="CY129" s="119">
        <f>'DORC build-up'!S129</f>
        <v>22547218.93497311</v>
      </c>
      <c r="CZ129" s="55">
        <f t="shared" si="152"/>
        <v>0</v>
      </c>
      <c r="DB129" s="94">
        <f>'DORC build-up'!T129</f>
        <v>0</v>
      </c>
      <c r="DC129" s="64">
        <f t="shared" si="104"/>
        <v>0</v>
      </c>
      <c r="DD129" s="64">
        <f t="shared" si="105"/>
        <v>0</v>
      </c>
      <c r="DE129" s="64">
        <f t="shared" si="106"/>
        <v>0</v>
      </c>
      <c r="DF129" s="64">
        <f t="shared" si="107"/>
        <v>0</v>
      </c>
      <c r="DG129" s="64">
        <f t="shared" si="108"/>
        <v>0</v>
      </c>
      <c r="DH129" s="64">
        <f t="shared" si="109"/>
        <v>0</v>
      </c>
      <c r="DI129" s="64">
        <f t="shared" si="110"/>
        <v>0</v>
      </c>
      <c r="DJ129" s="64">
        <f t="shared" si="111"/>
        <v>0</v>
      </c>
      <c r="DK129" s="64">
        <f t="shared" si="112"/>
        <v>0</v>
      </c>
      <c r="DL129" s="64">
        <f t="shared" si="113"/>
        <v>0</v>
      </c>
      <c r="DM129" s="64">
        <f t="shared" si="114"/>
        <v>0</v>
      </c>
      <c r="DN129" s="64">
        <f t="shared" si="115"/>
        <v>0</v>
      </c>
      <c r="DO129" s="64">
        <f t="shared" si="116"/>
        <v>0</v>
      </c>
      <c r="DP129" s="64">
        <f t="shared" si="117"/>
        <v>0</v>
      </c>
      <c r="DQ129" s="64">
        <f t="shared" si="118"/>
        <v>0</v>
      </c>
      <c r="DR129" s="64">
        <f t="shared" si="119"/>
        <v>0</v>
      </c>
      <c r="DS129" s="64">
        <f t="shared" si="120"/>
        <v>0</v>
      </c>
      <c r="DT129" s="64">
        <f t="shared" si="121"/>
        <v>0</v>
      </c>
      <c r="DU129" s="64">
        <f t="shared" si="122"/>
        <v>0</v>
      </c>
      <c r="DV129" s="64">
        <f t="shared" si="123"/>
        <v>0</v>
      </c>
      <c r="DW129" s="64">
        <f t="shared" si="124"/>
        <v>0</v>
      </c>
      <c r="DX129" s="55">
        <f t="shared" si="153"/>
        <v>0</v>
      </c>
    </row>
    <row r="130" spans="1:128" ht="13.9" x14ac:dyDescent="0.4">
      <c r="A130" s="58">
        <f>'DORC build-up'!A130</f>
        <v>118</v>
      </c>
      <c r="B130" s="58" t="str">
        <f>'DORC build-up'!B130</f>
        <v>MR</v>
      </c>
      <c r="C130" s="58">
        <f>'DORC build-up'!C130</f>
        <v>39</v>
      </c>
      <c r="D130" t="str">
        <f>IF('DORC build-up'!E130=0,"",'DORC build-up'!E130)</f>
        <v>NG track between Dongara and Eneabba South</v>
      </c>
      <c r="E130" t="str">
        <f>IF('DORC build-up'!F130=0,"",'DORC build-up'!F130)</f>
        <v>Dongara to Eneabba South</v>
      </c>
      <c r="F130" s="94">
        <f>'DORC build-up'!J130</f>
        <v>207783459.07027113</v>
      </c>
      <c r="G130" s="319">
        <f t="shared" si="103"/>
        <v>0.54627701192021438</v>
      </c>
      <c r="I130" s="70">
        <f>IF($F130=0,0,CRC!G130/$F130)</f>
        <v>0</v>
      </c>
      <c r="J130" s="70">
        <f>IF($F130=0,0,CRC!H130/$F130)</f>
        <v>0</v>
      </c>
      <c r="K130" s="70">
        <f>IF($F130=0,0,CRC!I130/$F130)</f>
        <v>4.7525600839142458E-2</v>
      </c>
      <c r="L130" s="70">
        <f>IF($F130=0,0,CRC!J130/$F130)</f>
        <v>0</v>
      </c>
      <c r="M130" s="70">
        <f>IF($F130=0,0,CRC!K130/$F130)</f>
        <v>3.6254868571864177E-2</v>
      </c>
      <c r="N130" s="70">
        <f>IF($F130=0,0,CRC!L130/$F130)</f>
        <v>0</v>
      </c>
      <c r="O130" s="70">
        <f>IF($F130=0,0,CRC!M130/$F130)</f>
        <v>2.6518332835520988E-4</v>
      </c>
      <c r="P130" s="70">
        <f>IF($F130=0,0,CRC!N130/$F130)</f>
        <v>0.53041965222257204</v>
      </c>
      <c r="Q130" s="70">
        <f>IF($F130=0,0,CRC!O130/$F130)</f>
        <v>0.16124757427566191</v>
      </c>
      <c r="R130" s="70">
        <f>IF($F130=0,0,CRC!P130/$F130)</f>
        <v>0.16773271784215138</v>
      </c>
      <c r="S130" s="70">
        <f>IF($F130=0,0,CRC!Q130/$F130)</f>
        <v>4.4958914399633159E-3</v>
      </c>
      <c r="T130" s="70">
        <f>IF($F130=0,0,CRC!R130/$F130)</f>
        <v>0</v>
      </c>
      <c r="U130" s="70">
        <f>IF($F130=0,0,CRC!S130/$F130)</f>
        <v>1.6748700900311077E-2</v>
      </c>
      <c r="V130" s="70">
        <f>IF($F130=0,0,CRC!T130/$F130)</f>
        <v>1.9894461835586776E-3</v>
      </c>
      <c r="W130" s="70">
        <f>IF($F130=0,0,CRC!U130/$F130)</f>
        <v>1.7152472174383603E-3</v>
      </c>
      <c r="X130" s="70">
        <f>IF($F130=0,0,CRC!V130/$F130)</f>
        <v>1.0181354237177188E-2</v>
      </c>
      <c r="Y130" s="70">
        <f>IF($F130=0,0,CRC!W130/$F130)</f>
        <v>1.5014498747875804E-2</v>
      </c>
      <c r="Z130" s="70">
        <f>IF($F130=0,0,CRC!X130/$F130)</f>
        <v>0</v>
      </c>
      <c r="AA130" s="70">
        <f>IF($F130=0,0,CRC!Y130/$F130)</f>
        <v>6.4092641939284718E-3</v>
      </c>
      <c r="AB130" s="70">
        <f>IF($F130=0,0,CRC!Z130/$F130)</f>
        <v>0</v>
      </c>
      <c r="AC130" s="70">
        <f>IF($F130=0,0,CRC!AA130/$F130)</f>
        <v>0</v>
      </c>
      <c r="AD130" s="55">
        <f t="shared" si="125"/>
        <v>0</v>
      </c>
      <c r="AF130" s="94">
        <f>'DORC build-up'!V130</f>
        <v>55397382.117000222</v>
      </c>
      <c r="AG130" s="64">
        <f t="shared" si="126"/>
        <v>0</v>
      </c>
      <c r="AH130" s="64">
        <f t="shared" si="127"/>
        <v>0</v>
      </c>
      <c r="AI130" s="64">
        <f t="shared" si="128"/>
        <v>2632793.8700260012</v>
      </c>
      <c r="AJ130" s="64">
        <f t="shared" si="129"/>
        <v>0</v>
      </c>
      <c r="AK130" s="64">
        <f t="shared" si="130"/>
        <v>2008424.807877182</v>
      </c>
      <c r="AL130" s="64">
        <f t="shared" si="131"/>
        <v>0</v>
      </c>
      <c r="AM130" s="64">
        <f t="shared" si="132"/>
        <v>14690.462171951502</v>
      </c>
      <c r="AN130" s="64">
        <f t="shared" si="133"/>
        <v>29383860.156540189</v>
      </c>
      <c r="AO130" s="64">
        <f t="shared" si="134"/>
        <v>8932693.4875882175</v>
      </c>
      <c r="AP130" s="64">
        <f t="shared" si="135"/>
        <v>9291953.463824641</v>
      </c>
      <c r="AQ130" s="64">
        <f t="shared" si="136"/>
        <v>249060.61605619817</v>
      </c>
      <c r="AR130" s="64">
        <f t="shared" si="137"/>
        <v>0</v>
      </c>
      <c r="AS130" s="64">
        <f t="shared" si="138"/>
        <v>927834.18373787845</v>
      </c>
      <c r="AT130" s="64">
        <f t="shared" si="139"/>
        <v>110210.11043180783</v>
      </c>
      <c r="AU130" s="64">
        <f t="shared" si="140"/>
        <v>95020.205529554209</v>
      </c>
      <c r="AV130" s="64">
        <f t="shared" si="141"/>
        <v>564020.37114544399</v>
      </c>
      <c r="AW130" s="64">
        <f t="shared" si="142"/>
        <v>831763.92443129735</v>
      </c>
      <c r="AX130" s="64">
        <f t="shared" si="143"/>
        <v>0</v>
      </c>
      <c r="AY130" s="64">
        <f t="shared" si="144"/>
        <v>355056.45763986296</v>
      </c>
      <c r="AZ130" s="64">
        <f t="shared" si="145"/>
        <v>0</v>
      </c>
      <c r="BA130" s="64">
        <f t="shared" si="146"/>
        <v>0</v>
      </c>
      <c r="BB130" s="55">
        <f t="shared" si="147"/>
        <v>0</v>
      </c>
      <c r="BD130" s="94">
        <f>'DORC build-up'!P130</f>
        <v>269096268.1076827</v>
      </c>
      <c r="BE130" s="64">
        <f t="shared" si="148"/>
        <v>0</v>
      </c>
      <c r="BF130" s="64">
        <f t="shared" si="164"/>
        <v>0</v>
      </c>
      <c r="BG130" s="64">
        <f t="shared" si="165"/>
        <v>12788961.82538859</v>
      </c>
      <c r="BH130" s="64">
        <f t="shared" si="166"/>
        <v>0</v>
      </c>
      <c r="BI130" s="64">
        <f t="shared" si="167"/>
        <v>9756049.8334231619</v>
      </c>
      <c r="BJ130" s="64">
        <f t="shared" si="168"/>
        <v>0</v>
      </c>
      <c r="BK130" s="64">
        <f t="shared" si="169"/>
        <v>71359.844024761216</v>
      </c>
      <c r="BL130" s="64">
        <f t="shared" si="170"/>
        <v>142733948.94406906</v>
      </c>
      <c r="BM130" s="64">
        <f t="shared" si="171"/>
        <v>43391120.478997</v>
      </c>
      <c r="BN130" s="64">
        <f t="shared" si="172"/>
        <v>45136248.410881862</v>
      </c>
      <c r="BO130" s="64">
        <f t="shared" si="173"/>
        <v>1209827.608311404</v>
      </c>
      <c r="BP130" s="64">
        <f t="shared" si="174"/>
        <v>0</v>
      </c>
      <c r="BQ130" s="64">
        <f t="shared" si="175"/>
        <v>4507012.9079254968</v>
      </c>
      <c r="BR130" s="64">
        <f t="shared" si="176"/>
        <v>535352.54359671206</v>
      </c>
      <c r="BS130" s="64">
        <f t="shared" si="177"/>
        <v>461566.62509474973</v>
      </c>
      <c r="BT130" s="64">
        <f t="shared" si="178"/>
        <v>2739764.4295067238</v>
      </c>
      <c r="BU130" s="64">
        <f t="shared" si="154"/>
        <v>4040345.5805608537</v>
      </c>
      <c r="BV130" s="64">
        <f t="shared" si="155"/>
        <v>0</v>
      </c>
      <c r="BW130" s="64">
        <f t="shared" si="156"/>
        <v>1724709.075902347</v>
      </c>
      <c r="BX130" s="64">
        <f t="shared" si="157"/>
        <v>0</v>
      </c>
      <c r="BY130" s="64">
        <f t="shared" si="158"/>
        <v>0</v>
      </c>
      <c r="BZ130" s="55">
        <f t="shared" si="149"/>
        <v>0</v>
      </c>
      <c r="CC130" s="94">
        <f t="shared" si="150"/>
        <v>269096268.1076827</v>
      </c>
      <c r="CD130" s="64">
        <f t="shared" si="151"/>
        <v>0</v>
      </c>
      <c r="CE130" s="64">
        <f t="shared" si="179"/>
        <v>0</v>
      </c>
      <c r="CF130" s="64">
        <f t="shared" si="180"/>
        <v>0</v>
      </c>
      <c r="CG130" s="64">
        <f t="shared" si="181"/>
        <v>0</v>
      </c>
      <c r="CH130" s="64">
        <f t="shared" si="182"/>
        <v>6440147.4521697517</v>
      </c>
      <c r="CI130" s="64">
        <f t="shared" si="183"/>
        <v>0</v>
      </c>
      <c r="CJ130" s="64">
        <f t="shared" si="184"/>
        <v>62062.854865175985</v>
      </c>
      <c r="CK130" s="64">
        <f t="shared" si="185"/>
        <v>67154911.316597015</v>
      </c>
      <c r="CL130" s="64">
        <f t="shared" si="186"/>
        <v>32229016.118704781</v>
      </c>
      <c r="CM130" s="64">
        <f t="shared" si="187"/>
        <v>31331727.400205933</v>
      </c>
      <c r="CN130" s="64">
        <f t="shared" si="188"/>
        <v>527023.63323212473</v>
      </c>
      <c r="CO130" s="64">
        <f t="shared" si="189"/>
        <v>0</v>
      </c>
      <c r="CP130" s="64">
        <f t="shared" si="190"/>
        <v>2968430.7113616536</v>
      </c>
      <c r="CQ130" s="64">
        <f t="shared" si="191"/>
        <v>135622.64437783387</v>
      </c>
      <c r="CR130" s="64">
        <f t="shared" si="192"/>
        <v>303999.25033750414</v>
      </c>
      <c r="CS130" s="64">
        <f t="shared" si="193"/>
        <v>1804476.9430641353</v>
      </c>
      <c r="CT130" s="64">
        <f t="shared" si="159"/>
        <v>2787838.4505870007</v>
      </c>
      <c r="CU130" s="64">
        <f t="shared" si="160"/>
        <v>0</v>
      </c>
      <c r="CV130" s="64">
        <f t="shared" si="161"/>
        <v>1255848.4852429077</v>
      </c>
      <c r="CW130" s="64">
        <f t="shared" si="162"/>
        <v>0</v>
      </c>
      <c r="CX130" s="64">
        <f t="shared" si="163"/>
        <v>0</v>
      </c>
      <c r="CY130" s="119">
        <f>'DORC build-up'!S130</f>
        <v>147001105.26074579</v>
      </c>
      <c r="CZ130" s="55">
        <f t="shared" si="152"/>
        <v>0</v>
      </c>
      <c r="DB130" s="94">
        <f>'DORC build-up'!T130</f>
        <v>66697780.729936674</v>
      </c>
      <c r="DC130" s="64">
        <f t="shared" si="104"/>
        <v>0</v>
      </c>
      <c r="DD130" s="64">
        <f t="shared" si="105"/>
        <v>0</v>
      </c>
      <c r="DE130" s="64">
        <f t="shared" si="106"/>
        <v>0</v>
      </c>
      <c r="DF130" s="64">
        <f t="shared" si="107"/>
        <v>0</v>
      </c>
      <c r="DG130" s="64">
        <f t="shared" si="108"/>
        <v>2922042.9456728776</v>
      </c>
      <c r="DH130" s="64">
        <f t="shared" si="109"/>
        <v>0</v>
      </c>
      <c r="DI130" s="64">
        <f t="shared" si="110"/>
        <v>28159.343958189707</v>
      </c>
      <c r="DJ130" s="64">
        <f t="shared" si="111"/>
        <v>30469727.026799411</v>
      </c>
      <c r="DK130" s="64">
        <f t="shared" si="112"/>
        <v>14623045.496250307</v>
      </c>
      <c r="DL130" s="64">
        <f t="shared" si="113"/>
        <v>14215924.977722729</v>
      </c>
      <c r="DM130" s="64">
        <f t="shared" si="114"/>
        <v>239122.73765874465</v>
      </c>
      <c r="DN130" s="64">
        <f t="shared" si="115"/>
        <v>0</v>
      </c>
      <c r="DO130" s="64">
        <f t="shared" si="116"/>
        <v>1346845.2522668131</v>
      </c>
      <c r="DP130" s="64">
        <f t="shared" si="117"/>
        <v>61535.111458392923</v>
      </c>
      <c r="DQ130" s="64">
        <f t="shared" si="118"/>
        <v>137931.44823714715</v>
      </c>
      <c r="DR130" s="64">
        <f t="shared" si="119"/>
        <v>818732.67052813666</v>
      </c>
      <c r="DS130" s="64">
        <f t="shared" si="120"/>
        <v>1264906.3920840537</v>
      </c>
      <c r="DT130" s="64">
        <f t="shared" si="121"/>
        <v>0</v>
      </c>
      <c r="DU130" s="64">
        <f t="shared" si="122"/>
        <v>569807.32729988464</v>
      </c>
      <c r="DV130" s="64">
        <f t="shared" si="123"/>
        <v>0</v>
      </c>
      <c r="DW130" s="64">
        <f t="shared" si="124"/>
        <v>0</v>
      </c>
      <c r="DX130" s="55">
        <f t="shared" si="153"/>
        <v>0</v>
      </c>
    </row>
    <row r="131" spans="1:128" ht="13.9" x14ac:dyDescent="0.4">
      <c r="A131" s="58">
        <f>'DORC build-up'!A131</f>
        <v>119</v>
      </c>
      <c r="B131" s="58" t="str">
        <f>'DORC build-up'!B131</f>
        <v>Midwest</v>
      </c>
      <c r="C131" s="58">
        <f>'DORC build-up'!C131</f>
        <v>40</v>
      </c>
      <c r="D131" t="str">
        <f>IF('DORC build-up'!E131=0,"",'DORC build-up'!E131)</f>
        <v>NG track between Narngulu and Maya</v>
      </c>
      <c r="E131" t="str">
        <f>IF('DORC build-up'!F131=0,"",'DORC build-up'!F131)</f>
        <v>Narngulu to Narngulu East</v>
      </c>
      <c r="F131" s="94">
        <f>'DORC build-up'!J131</f>
        <v>19616403.072915308</v>
      </c>
      <c r="G131" s="319">
        <f t="shared" si="103"/>
        <v>0.54300071296451902</v>
      </c>
      <c r="I131" s="70">
        <f>IF($F131=0,0,CRC!G131/$F131)</f>
        <v>0</v>
      </c>
      <c r="J131" s="70">
        <f>IF($F131=0,0,CRC!H131/$F131)</f>
        <v>0</v>
      </c>
      <c r="K131" s="70">
        <f>IF($F131=0,0,CRC!I131/$F131)</f>
        <v>7.9935208611588981E-2</v>
      </c>
      <c r="L131" s="70">
        <f>IF($F131=0,0,CRC!J131/$F131)</f>
        <v>0</v>
      </c>
      <c r="M131" s="70">
        <f>IF($F131=0,0,CRC!K131/$F131)</f>
        <v>0</v>
      </c>
      <c r="N131" s="70">
        <f>IF($F131=0,0,CRC!L131/$F131)</f>
        <v>0</v>
      </c>
      <c r="O131" s="70">
        <f>IF($F131=0,0,CRC!M131/$F131)</f>
        <v>0</v>
      </c>
      <c r="P131" s="70">
        <f>IF($F131=0,0,CRC!N131/$F131)</f>
        <v>0.16524825648213246</v>
      </c>
      <c r="Q131" s="70">
        <f>IF($F131=0,0,CRC!O131/$F131)</f>
        <v>5.0235469970568263E-2</v>
      </c>
      <c r="R131" s="70">
        <f>IF($F131=0,0,CRC!P131/$F131)</f>
        <v>6.3189599863441373E-2</v>
      </c>
      <c r="S131" s="70">
        <f>IF($F131=0,0,CRC!Q131/$F131)</f>
        <v>9.524395186290055E-2</v>
      </c>
      <c r="T131" s="70">
        <f>IF($F131=0,0,CRC!R131/$F131)</f>
        <v>0.12706444232774147</v>
      </c>
      <c r="U131" s="70">
        <f>IF($F131=0,0,CRC!S131/$F131)</f>
        <v>0.36127270538118988</v>
      </c>
      <c r="V131" s="70">
        <f>IF($F131=0,0,CRC!T131/$F131)</f>
        <v>4.291273748468321E-2</v>
      </c>
      <c r="W131" s="70">
        <f>IF($F131=0,0,CRC!U131/$F131)</f>
        <v>4.5421171082593546E-3</v>
      </c>
      <c r="X131" s="70">
        <f>IF($F131=0,0,CRC!V131/$F131)</f>
        <v>3.1719243984846177E-3</v>
      </c>
      <c r="Y131" s="70">
        <f>IF($F131=0,0,CRC!W131/$F131)</f>
        <v>4.6776542491274858E-3</v>
      </c>
      <c r="Z131" s="70">
        <f>IF($F131=0,0,CRC!X131/$F131)</f>
        <v>0</v>
      </c>
      <c r="AA131" s="70">
        <f>IF($F131=0,0,CRC!Y131/$F131)</f>
        <v>1.99675809322317E-3</v>
      </c>
      <c r="AB131" s="70">
        <f>IF($F131=0,0,CRC!Z131/$F131)</f>
        <v>5.0917416665906625E-4</v>
      </c>
      <c r="AC131" s="70">
        <f>IF($F131=0,0,CRC!AA131/$F131)</f>
        <v>0</v>
      </c>
      <c r="AD131" s="55">
        <f t="shared" si="125"/>
        <v>0</v>
      </c>
      <c r="AF131" s="94">
        <f>'DORC build-up'!V131</f>
        <v>3976083.0644666022</v>
      </c>
      <c r="AG131" s="64">
        <f t="shared" si="126"/>
        <v>0</v>
      </c>
      <c r="AH131" s="64">
        <f t="shared" si="127"/>
        <v>0</v>
      </c>
      <c r="AI131" s="64">
        <f t="shared" si="128"/>
        <v>317829.02921514382</v>
      </c>
      <c r="AJ131" s="64">
        <f t="shared" si="129"/>
        <v>0</v>
      </c>
      <c r="AK131" s="64">
        <f t="shared" si="130"/>
        <v>0</v>
      </c>
      <c r="AL131" s="64">
        <f t="shared" si="131"/>
        <v>0</v>
      </c>
      <c r="AM131" s="64">
        <f t="shared" si="132"/>
        <v>0</v>
      </c>
      <c r="AN131" s="64">
        <f t="shared" si="133"/>
        <v>657040.79403124028</v>
      </c>
      <c r="AO131" s="64">
        <f t="shared" si="134"/>
        <v>199740.40138549704</v>
      </c>
      <c r="AP131" s="64">
        <f t="shared" si="135"/>
        <v>251247.09786745036</v>
      </c>
      <c r="AQ131" s="64">
        <f t="shared" si="136"/>
        <v>378697.86399495119</v>
      </c>
      <c r="AR131" s="64">
        <f t="shared" si="137"/>
        <v>505218.77723522612</v>
      </c>
      <c r="AS131" s="64">
        <f t="shared" si="138"/>
        <v>1436450.2855201813</v>
      </c>
      <c r="AT131" s="64">
        <f t="shared" si="139"/>
        <v>170624.60876275005</v>
      </c>
      <c r="AU131" s="64">
        <f t="shared" si="140"/>
        <v>18059.834910974037</v>
      </c>
      <c r="AV131" s="64">
        <f t="shared" si="141"/>
        <v>12611.834882583102</v>
      </c>
      <c r="AW131" s="64">
        <f t="shared" si="142"/>
        <v>18598.741841386036</v>
      </c>
      <c r="AX131" s="64">
        <f t="shared" si="143"/>
        <v>0</v>
      </c>
      <c r="AY131" s="64">
        <f t="shared" si="144"/>
        <v>7939.276038301271</v>
      </c>
      <c r="AZ131" s="64">
        <f t="shared" si="145"/>
        <v>2024.5187809170086</v>
      </c>
      <c r="BA131" s="64">
        <f t="shared" si="146"/>
        <v>0</v>
      </c>
      <c r="BB131" s="55">
        <f t="shared" si="147"/>
        <v>0</v>
      </c>
      <c r="BD131" s="94">
        <f>'DORC build-up'!P131</f>
        <v>8700414.1521951724</v>
      </c>
      <c r="BE131" s="64">
        <f t="shared" si="148"/>
        <v>0</v>
      </c>
      <c r="BF131" s="64">
        <f t="shared" si="164"/>
        <v>0</v>
      </c>
      <c r="BG131" s="64">
        <f t="shared" si="165"/>
        <v>695469.42026294221</v>
      </c>
      <c r="BH131" s="64">
        <f t="shared" si="166"/>
        <v>0</v>
      </c>
      <c r="BI131" s="64">
        <f t="shared" si="167"/>
        <v>0</v>
      </c>
      <c r="BJ131" s="64">
        <f t="shared" si="168"/>
        <v>0</v>
      </c>
      <c r="BK131" s="64">
        <f t="shared" si="169"/>
        <v>0</v>
      </c>
      <c r="BL131" s="64">
        <f t="shared" si="170"/>
        <v>1437728.2693227229</v>
      </c>
      <c r="BM131" s="64">
        <f t="shared" si="171"/>
        <v>437069.39387410769</v>
      </c>
      <c r="BN131" s="64">
        <f t="shared" si="172"/>
        <v>549775.6889234354</v>
      </c>
      <c r="BO131" s="64">
        <f t="shared" si="173"/>
        <v>828661.82669897575</v>
      </c>
      <c r="BP131" s="64">
        <f t="shared" si="174"/>
        <v>1105513.2722690692</v>
      </c>
      <c r="BQ131" s="64">
        <f t="shared" si="175"/>
        <v>3143222.1587003414</v>
      </c>
      <c r="BR131" s="64">
        <f t="shared" si="176"/>
        <v>373358.58852117404</v>
      </c>
      <c r="BS131" s="64">
        <f t="shared" si="177"/>
        <v>39518.2999696275</v>
      </c>
      <c r="BT131" s="64">
        <f t="shared" si="178"/>
        <v>27597.055926268727</v>
      </c>
      <c r="BU131" s="64">
        <f t="shared" si="154"/>
        <v>40697.529228184663</v>
      </c>
      <c r="BV131" s="64">
        <f t="shared" si="155"/>
        <v>0</v>
      </c>
      <c r="BW131" s="64">
        <f t="shared" si="156"/>
        <v>17372.622372789116</v>
      </c>
      <c r="BX131" s="64">
        <f t="shared" si="157"/>
        <v>4430.0261255327232</v>
      </c>
      <c r="BY131" s="64">
        <f t="shared" si="158"/>
        <v>0</v>
      </c>
      <c r="BZ131" s="55">
        <f t="shared" si="149"/>
        <v>0</v>
      </c>
      <c r="CC131" s="94">
        <f t="shared" si="150"/>
        <v>8700414.1521951724</v>
      </c>
      <c r="CD131" s="64">
        <f t="shared" si="151"/>
        <v>0</v>
      </c>
      <c r="CE131" s="64">
        <f t="shared" si="179"/>
        <v>0</v>
      </c>
      <c r="CF131" s="64">
        <f t="shared" si="180"/>
        <v>0</v>
      </c>
      <c r="CG131" s="64">
        <f t="shared" si="181"/>
        <v>0</v>
      </c>
      <c r="CH131" s="64">
        <f t="shared" si="182"/>
        <v>0</v>
      </c>
      <c r="CI131" s="64">
        <f t="shared" si="183"/>
        <v>0</v>
      </c>
      <c r="CJ131" s="64">
        <f t="shared" si="184"/>
        <v>0</v>
      </c>
      <c r="CK131" s="64">
        <f t="shared" si="185"/>
        <v>676436.93135377148</v>
      </c>
      <c r="CL131" s="64">
        <f t="shared" si="186"/>
        <v>324635.92515384511</v>
      </c>
      <c r="CM131" s="64">
        <f t="shared" si="187"/>
        <v>381631.67350117274</v>
      </c>
      <c r="CN131" s="64">
        <f t="shared" si="188"/>
        <v>360980.6584239006</v>
      </c>
      <c r="CO131" s="64">
        <f t="shared" si="189"/>
        <v>728118.51580250007</v>
      </c>
      <c r="CP131" s="64">
        <f t="shared" si="190"/>
        <v>2070204.2304141554</v>
      </c>
      <c r="CQ131" s="64">
        <f t="shared" si="191"/>
        <v>94584.175758697529</v>
      </c>
      <c r="CR131" s="64">
        <f t="shared" si="192"/>
        <v>26027.734485597291</v>
      </c>
      <c r="CS131" s="64">
        <f t="shared" si="193"/>
        <v>18176.106886813337</v>
      </c>
      <c r="CT131" s="64">
        <f t="shared" si="159"/>
        <v>28081.295167447533</v>
      </c>
      <c r="CU131" s="64">
        <f t="shared" si="160"/>
        <v>0</v>
      </c>
      <c r="CV131" s="64">
        <f t="shared" si="161"/>
        <v>12649.890811382011</v>
      </c>
      <c r="CW131" s="64">
        <f t="shared" si="162"/>
        <v>2803.9499692874956</v>
      </c>
      <c r="CX131" s="64">
        <f t="shared" si="163"/>
        <v>0</v>
      </c>
      <c r="CY131" s="119">
        <f>'DORC build-up'!S131</f>
        <v>4724331.0877285702</v>
      </c>
      <c r="CZ131" s="55">
        <f t="shared" si="152"/>
        <v>0</v>
      </c>
      <c r="DB131" s="94">
        <f>'DORC build-up'!T131</f>
        <v>0</v>
      </c>
      <c r="DC131" s="64">
        <f t="shared" si="104"/>
        <v>0</v>
      </c>
      <c r="DD131" s="64">
        <f t="shared" si="105"/>
        <v>0</v>
      </c>
      <c r="DE131" s="64">
        <f t="shared" si="106"/>
        <v>0</v>
      </c>
      <c r="DF131" s="64">
        <f t="shared" si="107"/>
        <v>0</v>
      </c>
      <c r="DG131" s="64">
        <f t="shared" si="108"/>
        <v>0</v>
      </c>
      <c r="DH131" s="64">
        <f t="shared" si="109"/>
        <v>0</v>
      </c>
      <c r="DI131" s="64">
        <f t="shared" si="110"/>
        <v>0</v>
      </c>
      <c r="DJ131" s="64">
        <f t="shared" si="111"/>
        <v>0</v>
      </c>
      <c r="DK131" s="64">
        <f t="shared" si="112"/>
        <v>0</v>
      </c>
      <c r="DL131" s="64">
        <f t="shared" si="113"/>
        <v>0</v>
      </c>
      <c r="DM131" s="64">
        <f t="shared" si="114"/>
        <v>0</v>
      </c>
      <c r="DN131" s="64">
        <f t="shared" si="115"/>
        <v>0</v>
      </c>
      <c r="DO131" s="64">
        <f t="shared" si="116"/>
        <v>0</v>
      </c>
      <c r="DP131" s="64">
        <f t="shared" si="117"/>
        <v>0</v>
      </c>
      <c r="DQ131" s="64">
        <f t="shared" si="118"/>
        <v>0</v>
      </c>
      <c r="DR131" s="64">
        <f t="shared" si="119"/>
        <v>0</v>
      </c>
      <c r="DS131" s="64">
        <f t="shared" si="120"/>
        <v>0</v>
      </c>
      <c r="DT131" s="64">
        <f t="shared" si="121"/>
        <v>0</v>
      </c>
      <c r="DU131" s="64">
        <f t="shared" si="122"/>
        <v>0</v>
      </c>
      <c r="DV131" s="64">
        <f t="shared" si="123"/>
        <v>0</v>
      </c>
      <c r="DW131" s="64">
        <f t="shared" si="124"/>
        <v>0</v>
      </c>
      <c r="DX131" s="55">
        <f t="shared" si="153"/>
        <v>0</v>
      </c>
    </row>
    <row r="132" spans="1:128" ht="13.9" x14ac:dyDescent="0.4">
      <c r="A132" s="58">
        <f>'DORC build-up'!A132</f>
        <v>120</v>
      </c>
      <c r="B132" s="58" t="str">
        <f>'DORC build-up'!B132</f>
        <v>Midwest</v>
      </c>
      <c r="C132" s="58">
        <f>'DORC build-up'!C132</f>
        <v>40</v>
      </c>
      <c r="D132" t="str">
        <f>IF('DORC build-up'!E132=0,"",'DORC build-up'!E132)</f>
        <v/>
      </c>
      <c r="E132" t="str">
        <f>IF('DORC build-up'!F132=0,"",'DORC build-up'!F132)</f>
        <v>Narngulu East to Mullewa</v>
      </c>
      <c r="F132" s="94">
        <f>'DORC build-up'!J132</f>
        <v>424813704.63020355</v>
      </c>
      <c r="G132" s="319">
        <f t="shared" si="103"/>
        <v>0.52048850524070689</v>
      </c>
      <c r="I132" s="70">
        <f>IF($F132=0,0,CRC!G132/$F132)</f>
        <v>0</v>
      </c>
      <c r="J132" s="70">
        <f>IF($F132=0,0,CRC!H132/$F132)</f>
        <v>0</v>
      </c>
      <c r="K132" s="70">
        <f>IF($F132=0,0,CRC!I132/$F132)</f>
        <v>0.13514497190597394</v>
      </c>
      <c r="L132" s="70">
        <f>IF($F132=0,0,CRC!J132/$F132)</f>
        <v>0</v>
      </c>
      <c r="M132" s="70">
        <f>IF($F132=0,0,CRC!K132/$F132)</f>
        <v>6.3405596162683639E-2</v>
      </c>
      <c r="N132" s="70">
        <f>IF($F132=0,0,CRC!L132/$F132)</f>
        <v>0</v>
      </c>
      <c r="O132" s="70">
        <f>IF($F132=0,0,CRC!M132/$F132)</f>
        <v>1.8284400195825129E-3</v>
      </c>
      <c r="P132" s="70">
        <f>IF($F132=0,0,CRC!N132/$F132)</f>
        <v>0.27938215672025174</v>
      </c>
      <c r="Q132" s="70">
        <f>IF($F132=0,0,CRC!O132/$F132)</f>
        <v>8.4932175642956534E-2</v>
      </c>
      <c r="R132" s="70">
        <f>IF($F132=0,0,CRC!P132/$F132)</f>
        <v>0.11000508525494014</v>
      </c>
      <c r="S132" s="70">
        <f>IF($F132=0,0,CRC!Q132/$F132)</f>
        <v>1.9791138523458637E-2</v>
      </c>
      <c r="T132" s="70">
        <f>IF($F132=0,0,CRC!R132/$F132)</f>
        <v>0.21482549163124673</v>
      </c>
      <c r="U132" s="70">
        <f>IF($F132=0,0,CRC!S132/$F132)</f>
        <v>6.0098643101507906E-2</v>
      </c>
      <c r="V132" s="70">
        <f>IF($F132=0,0,CRC!T132/$F132)</f>
        <v>7.1386441770614744E-3</v>
      </c>
      <c r="W132" s="70">
        <f>IF($F132=0,0,CRC!U132/$F132)</f>
        <v>1.8876509661995171E-3</v>
      </c>
      <c r="X132" s="70">
        <f>IF($F132=0,0,CRC!V132/$F132)</f>
        <v>5.3627136422951509E-3</v>
      </c>
      <c r="Y132" s="70">
        <f>IF($F132=0,0,CRC!W132/$F132)</f>
        <v>7.9084231224805131E-3</v>
      </c>
      <c r="Z132" s="70">
        <f>IF($F132=0,0,CRC!X132/$F132)</f>
        <v>3.2555974271949594E-4</v>
      </c>
      <c r="AA132" s="70">
        <f>IF($F132=0,0,CRC!Y132/$F132)</f>
        <v>3.3758818060124307E-3</v>
      </c>
      <c r="AB132" s="70">
        <f>IF($F132=0,0,CRC!Z132/$F132)</f>
        <v>3.3344110184323108E-4</v>
      </c>
      <c r="AC132" s="70">
        <f>IF($F132=0,0,CRC!AA132/$F132)</f>
        <v>4.2539864787862931E-3</v>
      </c>
      <c r="AD132" s="55">
        <f t="shared" si="125"/>
        <v>0</v>
      </c>
      <c r="AF132" s="94">
        <f>'DORC build-up'!V132</f>
        <v>87384503.555922583</v>
      </c>
      <c r="AG132" s="64">
        <f t="shared" si="126"/>
        <v>0</v>
      </c>
      <c r="AH132" s="64">
        <f t="shared" si="127"/>
        <v>0</v>
      </c>
      <c r="AI132" s="64">
        <f t="shared" si="128"/>
        <v>11809576.278082637</v>
      </c>
      <c r="AJ132" s="64">
        <f t="shared" si="129"/>
        <v>0</v>
      </c>
      <c r="AK132" s="64">
        <f t="shared" si="130"/>
        <v>5540666.5433434201</v>
      </c>
      <c r="AL132" s="64">
        <f t="shared" si="131"/>
        <v>0</v>
      </c>
      <c r="AM132" s="64">
        <f t="shared" si="132"/>
        <v>159777.32339299924</v>
      </c>
      <c r="AN132" s="64">
        <f t="shared" si="133"/>
        <v>24413671.067382157</v>
      </c>
      <c r="AO132" s="64">
        <f t="shared" si="134"/>
        <v>7421756.0044841766</v>
      </c>
      <c r="AP132" s="64">
        <f t="shared" si="135"/>
        <v>9612739.7636298835</v>
      </c>
      <c r="AQ132" s="64">
        <f t="shared" si="136"/>
        <v>1729438.8146789277</v>
      </c>
      <c r="AR132" s="64">
        <f t="shared" si="137"/>
        <v>18772418.937353496</v>
      </c>
      <c r="AS132" s="64">
        <f t="shared" si="138"/>
        <v>5251690.0918098399</v>
      </c>
      <c r="AT132" s="64">
        <f t="shared" si="139"/>
        <v>623806.8774748944</v>
      </c>
      <c r="AU132" s="64">
        <f t="shared" si="140"/>
        <v>164951.44256820242</v>
      </c>
      <c r="AV132" s="64">
        <f t="shared" si="141"/>
        <v>468618.06934453518</v>
      </c>
      <c r="AW132" s="64">
        <f t="shared" si="142"/>
        <v>691073.62846813875</v>
      </c>
      <c r="AX132" s="64">
        <f t="shared" si="143"/>
        <v>28448.876495337034</v>
      </c>
      <c r="AY132" s="64">
        <f t="shared" si="144"/>
        <v>294999.75568186759</v>
      </c>
      <c r="AZ132" s="64">
        <f t="shared" si="145"/>
        <v>29137.585149710572</v>
      </c>
      <c r="BA132" s="64">
        <f t="shared" si="146"/>
        <v>371732.49658234743</v>
      </c>
      <c r="BB132" s="55">
        <f t="shared" si="147"/>
        <v>0</v>
      </c>
      <c r="BD132" s="94">
        <f>'DORC build-up'!P132</f>
        <v>182236514.68415406</v>
      </c>
      <c r="BE132" s="64">
        <f t="shared" si="148"/>
        <v>0</v>
      </c>
      <c r="BF132" s="64">
        <f t="shared" si="164"/>
        <v>0</v>
      </c>
      <c r="BG132" s="64">
        <f t="shared" si="165"/>
        <v>24628348.657232609</v>
      </c>
      <c r="BH132" s="64">
        <f t="shared" si="166"/>
        <v>0</v>
      </c>
      <c r="BI132" s="64">
        <f t="shared" si="167"/>
        <v>11554814.856158439</v>
      </c>
      <c r="BJ132" s="64">
        <f t="shared" si="168"/>
        <v>0</v>
      </c>
      <c r="BK132" s="64">
        <f t="shared" si="169"/>
        <v>333208.53647774353</v>
      </c>
      <c r="BL132" s="64">
        <f t="shared" si="170"/>
        <v>50913630.50564079</v>
      </c>
      <c r="BM132" s="64">
        <f t="shared" si="171"/>
        <v>15477743.6737148</v>
      </c>
      <c r="BN132" s="64">
        <f t="shared" si="172"/>
        <v>20046943.33439352</v>
      </c>
      <c r="BO132" s="64">
        <f t="shared" si="173"/>
        <v>3606668.1061463971</v>
      </c>
      <c r="BP132" s="64">
        <f t="shared" si="174"/>
        <v>39149048.860188313</v>
      </c>
      <c r="BQ132" s="64">
        <f t="shared" si="175"/>
        <v>10952167.25606568</v>
      </c>
      <c r="BR132" s="64">
        <f t="shared" si="176"/>
        <v>1300921.6343980143</v>
      </c>
      <c r="BS132" s="64">
        <f t="shared" si="177"/>
        <v>343998.9330203759</v>
      </c>
      <c r="BT132" s="64">
        <f t="shared" si="178"/>
        <v>977282.24342103361</v>
      </c>
      <c r="BU132" s="64">
        <f t="shared" si="154"/>
        <v>1441203.4664884235</v>
      </c>
      <c r="BV132" s="64">
        <f t="shared" si="155"/>
        <v>59328.872834670838</v>
      </c>
      <c r="BW132" s="64">
        <f t="shared" si="156"/>
        <v>615208.93431335292</v>
      </c>
      <c r="BX132" s="64">
        <f t="shared" si="157"/>
        <v>60765.14425235449</v>
      </c>
      <c r="BY132" s="64">
        <f t="shared" si="158"/>
        <v>775231.66940753115</v>
      </c>
      <c r="BZ132" s="55">
        <f t="shared" si="149"/>
        <v>0</v>
      </c>
      <c r="CC132" s="94">
        <f t="shared" si="150"/>
        <v>182236514.68415406</v>
      </c>
      <c r="CD132" s="64">
        <f t="shared" si="151"/>
        <v>0</v>
      </c>
      <c r="CE132" s="64">
        <f t="shared" si="179"/>
        <v>0</v>
      </c>
      <c r="CF132" s="64">
        <f t="shared" si="180"/>
        <v>0</v>
      </c>
      <c r="CG132" s="64">
        <f t="shared" si="181"/>
        <v>0</v>
      </c>
      <c r="CH132" s="64">
        <f t="shared" si="182"/>
        <v>7627545.2387753585</v>
      </c>
      <c r="CI132" s="64">
        <f t="shared" si="183"/>
        <v>0</v>
      </c>
      <c r="CJ132" s="64">
        <f t="shared" si="184"/>
        <v>289797.0605440248</v>
      </c>
      <c r="CK132" s="64">
        <f t="shared" si="185"/>
        <v>23954359.608953901</v>
      </c>
      <c r="CL132" s="64">
        <f t="shared" si="186"/>
        <v>11496187.349731835</v>
      </c>
      <c r="CM132" s="64">
        <f t="shared" si="187"/>
        <v>13915763.624013636</v>
      </c>
      <c r="CN132" s="64">
        <f t="shared" si="188"/>
        <v>1571132.3796096111</v>
      </c>
      <c r="CO132" s="64">
        <f t="shared" si="189"/>
        <v>25784536.528135002</v>
      </c>
      <c r="CP132" s="64">
        <f t="shared" si="190"/>
        <v>7213369.5427641934</v>
      </c>
      <c r="CQ132" s="64">
        <f t="shared" si="191"/>
        <v>329566.81404749735</v>
      </c>
      <c r="CR132" s="64">
        <f t="shared" si="192"/>
        <v>226566.24649502872</v>
      </c>
      <c r="CS132" s="64">
        <f t="shared" si="193"/>
        <v>643662.37335110968</v>
      </c>
      <c r="CT132" s="64">
        <f t="shared" si="159"/>
        <v>994430.39187701629</v>
      </c>
      <c r="CU132" s="64">
        <f t="shared" si="160"/>
        <v>24552.507857122815</v>
      </c>
      <c r="CV132" s="64">
        <f t="shared" si="161"/>
        <v>447964.9461235124</v>
      </c>
      <c r="CW132" s="64">
        <f t="shared" si="162"/>
        <v>38460.817054357809</v>
      </c>
      <c r="CX132" s="64">
        <f t="shared" si="163"/>
        <v>294115.69889825757</v>
      </c>
      <c r="CY132" s="119">
        <f>'DORC build-up'!S132</f>
        <v>94852011.128231481</v>
      </c>
      <c r="CZ132" s="55">
        <f t="shared" si="152"/>
        <v>0</v>
      </c>
      <c r="DB132" s="94">
        <f>'DORC build-up'!T132</f>
        <v>0</v>
      </c>
      <c r="DC132" s="64">
        <f t="shared" si="104"/>
        <v>0</v>
      </c>
      <c r="DD132" s="64">
        <f t="shared" si="105"/>
        <v>0</v>
      </c>
      <c r="DE132" s="64">
        <f t="shared" si="106"/>
        <v>0</v>
      </c>
      <c r="DF132" s="64">
        <f t="shared" si="107"/>
        <v>0</v>
      </c>
      <c r="DG132" s="64">
        <f t="shared" si="108"/>
        <v>0</v>
      </c>
      <c r="DH132" s="64">
        <f t="shared" si="109"/>
        <v>0</v>
      </c>
      <c r="DI132" s="64">
        <f t="shared" si="110"/>
        <v>0</v>
      </c>
      <c r="DJ132" s="64">
        <f t="shared" si="111"/>
        <v>0</v>
      </c>
      <c r="DK132" s="64">
        <f t="shared" si="112"/>
        <v>0</v>
      </c>
      <c r="DL132" s="64">
        <f t="shared" si="113"/>
        <v>0</v>
      </c>
      <c r="DM132" s="64">
        <f t="shared" si="114"/>
        <v>0</v>
      </c>
      <c r="DN132" s="64">
        <f t="shared" si="115"/>
        <v>0</v>
      </c>
      <c r="DO132" s="64">
        <f t="shared" si="116"/>
        <v>0</v>
      </c>
      <c r="DP132" s="64">
        <f t="shared" si="117"/>
        <v>0</v>
      </c>
      <c r="DQ132" s="64">
        <f t="shared" si="118"/>
        <v>0</v>
      </c>
      <c r="DR132" s="64">
        <f t="shared" si="119"/>
        <v>0</v>
      </c>
      <c r="DS132" s="64">
        <f t="shared" si="120"/>
        <v>0</v>
      </c>
      <c r="DT132" s="64">
        <f t="shared" si="121"/>
        <v>0</v>
      </c>
      <c r="DU132" s="64">
        <f t="shared" si="122"/>
        <v>0</v>
      </c>
      <c r="DV132" s="64">
        <f t="shared" si="123"/>
        <v>0</v>
      </c>
      <c r="DW132" s="64">
        <f t="shared" si="124"/>
        <v>0</v>
      </c>
      <c r="DX132" s="55">
        <f t="shared" si="153"/>
        <v>0</v>
      </c>
    </row>
    <row r="133" spans="1:128" ht="13.9" x14ac:dyDescent="0.4">
      <c r="A133" s="58">
        <f>'DORC build-up'!A133</f>
        <v>121</v>
      </c>
      <c r="B133" s="58" t="str">
        <f>'DORC build-up'!B133</f>
        <v>Midwest</v>
      </c>
      <c r="C133" s="58">
        <f>'DORC build-up'!C133</f>
        <v>40</v>
      </c>
      <c r="D133" t="str">
        <f>IF('DORC build-up'!E133=0,"",'DORC build-up'!E133)</f>
        <v/>
      </c>
      <c r="E133" t="str">
        <f>IF('DORC build-up'!F133=0,"",'DORC build-up'!F133)</f>
        <v>Mullewa to Tilley Junction</v>
      </c>
      <c r="F133" s="94">
        <f>'DORC build-up'!J133</f>
        <v>313213042.72619689</v>
      </c>
      <c r="G133" s="319">
        <f t="shared" si="103"/>
        <v>0.41541990614275082</v>
      </c>
      <c r="I133" s="70">
        <f>IF($F133=0,0,CRC!G133/$F133)</f>
        <v>2.2215190451320345E-2</v>
      </c>
      <c r="J133" s="70">
        <f>IF($F133=0,0,CRC!H133/$F133)</f>
        <v>5.6068255752165397E-2</v>
      </c>
      <c r="K133" s="70">
        <f>IF($F133=0,0,CRC!I133/$F133)</f>
        <v>0.19604877454978886</v>
      </c>
      <c r="L133" s="70">
        <f>IF($F133=0,0,CRC!J133/$F133)</f>
        <v>0</v>
      </c>
      <c r="M133" s="70">
        <f>IF($F133=0,0,CRC!K133/$F133)</f>
        <v>9.5398180892271537E-3</v>
      </c>
      <c r="N133" s="70">
        <f>IF($F133=0,0,CRC!L133/$F133)</f>
        <v>0</v>
      </c>
      <c r="O133" s="70">
        <f>IF($F133=0,0,CRC!M133/$F133)</f>
        <v>4.3932955520432672E-3</v>
      </c>
      <c r="P133" s="70">
        <f>IF($F133=0,0,CRC!N133/$F133)</f>
        <v>0.36576063109839158</v>
      </c>
      <c r="Q133" s="70">
        <f>IF($F133=0,0,CRC!O133/$F133)</f>
        <v>0.11119123185391104</v>
      </c>
      <c r="R133" s="70">
        <f>IF($F133=0,0,CRC!P133/$F133)</f>
        <v>0.13445251488916607</v>
      </c>
      <c r="S133" s="70">
        <f>IF($F133=0,0,CRC!Q133/$F133)</f>
        <v>2.236908463810278E-2</v>
      </c>
      <c r="T133" s="70">
        <f>IF($F133=0,0,CRC!R133/$F133)</f>
        <v>0</v>
      </c>
      <c r="U133" s="70">
        <f>IF($F133=0,0,CRC!S133/$F133)</f>
        <v>3.5562685116332066E-2</v>
      </c>
      <c r="V133" s="70">
        <f>IF($F133=0,0,CRC!T133/$F133)</f>
        <v>4.2242110957078317E-3</v>
      </c>
      <c r="W133" s="70">
        <f>IF($F133=0,0,CRC!U133/$F133)</f>
        <v>5.9738891577247287E-3</v>
      </c>
      <c r="X133" s="70">
        <f>IF($F133=0,0,CRC!V133/$F133)</f>
        <v>7.0207401547474927E-3</v>
      </c>
      <c r="Y133" s="70">
        <f>IF($F133=0,0,CRC!W133/$F133)</f>
        <v>1.0353523883660063E-2</v>
      </c>
      <c r="Z133" s="70">
        <f>IF($F133=0,0,CRC!X133/$F133)</f>
        <v>0</v>
      </c>
      <c r="AA133" s="70">
        <f>IF($F133=0,0,CRC!Y133/$F133)</f>
        <v>4.4196260576407076E-3</v>
      </c>
      <c r="AB133" s="70">
        <f>IF($F133=0,0,CRC!Z133/$F133)</f>
        <v>7.4795060922731502E-4</v>
      </c>
      <c r="AC133" s="70">
        <f>IF($F133=0,0,CRC!AA133/$F133)</f>
        <v>9.6585770508431489E-3</v>
      </c>
      <c r="AD133" s="55">
        <f t="shared" si="125"/>
        <v>0</v>
      </c>
      <c r="AF133" s="94">
        <f>'DORC build-up'!V133</f>
        <v>76548095.269224733</v>
      </c>
      <c r="AG133" s="64">
        <f t="shared" si="126"/>
        <v>1700530.5150916413</v>
      </c>
      <c r="AH133" s="64">
        <f t="shared" si="127"/>
        <v>4291918.1828960143</v>
      </c>
      <c r="AI133" s="64">
        <f t="shared" si="128"/>
        <v>15007160.271651998</v>
      </c>
      <c r="AJ133" s="64">
        <f t="shared" si="129"/>
        <v>0</v>
      </c>
      <c r="AK133" s="64">
        <f t="shared" si="130"/>
        <v>730254.90394523367</v>
      </c>
      <c r="AL133" s="64">
        <f t="shared" si="131"/>
        <v>0</v>
      </c>
      <c r="AM133" s="64">
        <f t="shared" si="132"/>
        <v>336298.40646366926</v>
      </c>
      <c r="AN133" s="64">
        <f t="shared" si="133"/>
        <v>27998279.63505144</v>
      </c>
      <c r="AO133" s="64">
        <f t="shared" si="134"/>
        <v>8511477.0090556387</v>
      </c>
      <c r="AP133" s="64">
        <f t="shared" si="135"/>
        <v>10292083.918922741</v>
      </c>
      <c r="AQ133" s="64">
        <f t="shared" si="136"/>
        <v>1712310.821962843</v>
      </c>
      <c r="AR133" s="64">
        <f t="shared" si="137"/>
        <v>0</v>
      </c>
      <c r="AS133" s="64">
        <f t="shared" si="138"/>
        <v>2722255.8083144273</v>
      </c>
      <c r="AT133" s="64">
        <f t="shared" si="139"/>
        <v>323355.31339155929</v>
      </c>
      <c r="AU133" s="64">
        <f t="shared" si="140"/>
        <v>457289.83637330122</v>
      </c>
      <c r="AV133" s="64">
        <f t="shared" si="141"/>
        <v>537424.28622608271</v>
      </c>
      <c r="AW133" s="64">
        <f t="shared" si="142"/>
        <v>792542.53261860413</v>
      </c>
      <c r="AX133" s="64">
        <f t="shared" si="143"/>
        <v>0</v>
      </c>
      <c r="AY133" s="64">
        <f t="shared" si="144"/>
        <v>338313.95651462901</v>
      </c>
      <c r="AZ133" s="64">
        <f t="shared" si="145"/>
        <v>57254.194491807189</v>
      </c>
      <c r="BA133" s="64">
        <f t="shared" si="146"/>
        <v>739345.67625308898</v>
      </c>
      <c r="BB133" s="55">
        <f t="shared" si="147"/>
        <v>0</v>
      </c>
      <c r="BD133" s="94">
        <f>'DORC build-up'!P133</f>
        <v>130945436.00370577</v>
      </c>
      <c r="BE133" s="64">
        <f t="shared" si="148"/>
        <v>2908977.7995535037</v>
      </c>
      <c r="BF133" s="64">
        <f t="shared" si="164"/>
        <v>7341882.1954345815</v>
      </c>
      <c r="BG133" s="64">
        <f t="shared" si="165"/>
        <v>25671692.261414319</v>
      </c>
      <c r="BH133" s="64">
        <f t="shared" si="166"/>
        <v>0</v>
      </c>
      <c r="BI133" s="64">
        <f t="shared" si="167"/>
        <v>1249195.6390898889</v>
      </c>
      <c r="BJ133" s="64">
        <f t="shared" si="168"/>
        <v>0</v>
      </c>
      <c r="BK133" s="64">
        <f t="shared" si="169"/>
        <v>575282.00155544688</v>
      </c>
      <c r="BL133" s="64">
        <f t="shared" si="170"/>
        <v>47894685.31216947</v>
      </c>
      <c r="BM133" s="64">
        <f t="shared" si="171"/>
        <v>14559984.334899519</v>
      </c>
      <c r="BN133" s="64">
        <f t="shared" si="172"/>
        <v>17605943.183956593</v>
      </c>
      <c r="BO133" s="64">
        <f t="shared" si="173"/>
        <v>2929129.5409401655</v>
      </c>
      <c r="BP133" s="64">
        <f t="shared" si="174"/>
        <v>0</v>
      </c>
      <c r="BQ133" s="64">
        <f t="shared" si="175"/>
        <v>4656771.3080206001</v>
      </c>
      <c r="BR133" s="64">
        <f t="shared" si="176"/>
        <v>553141.16369915369</v>
      </c>
      <c r="BS133" s="64">
        <f t="shared" si="177"/>
        <v>782253.52039607521</v>
      </c>
      <c r="BT133" s="64">
        <f t="shared" si="178"/>
        <v>919333.8806321352</v>
      </c>
      <c r="BU133" s="64">
        <f t="shared" si="154"/>
        <v>1355746.699120648</v>
      </c>
      <c r="BV133" s="64">
        <f t="shared" si="155"/>
        <v>0</v>
      </c>
      <c r="BW133" s="64">
        <f t="shared" si="156"/>
        <v>578729.86109110166</v>
      </c>
      <c r="BX133" s="64">
        <f t="shared" si="157"/>
        <v>97940.718634508128</v>
      </c>
      <c r="BY133" s="64">
        <f t="shared" si="158"/>
        <v>1264746.5830980428</v>
      </c>
      <c r="BZ133" s="55">
        <f t="shared" si="149"/>
        <v>0</v>
      </c>
      <c r="CC133" s="94">
        <f t="shared" si="150"/>
        <v>130945436.00370577</v>
      </c>
      <c r="CD133" s="64">
        <f t="shared" si="151"/>
        <v>0</v>
      </c>
      <c r="CE133" s="64">
        <f t="shared" si="179"/>
        <v>0</v>
      </c>
      <c r="CF133" s="64">
        <f t="shared" si="180"/>
        <v>0</v>
      </c>
      <c r="CG133" s="64">
        <f t="shared" si="181"/>
        <v>0</v>
      </c>
      <c r="CH133" s="64">
        <f t="shared" si="182"/>
        <v>824616.95560276927</v>
      </c>
      <c r="CI133" s="64">
        <f t="shared" si="183"/>
        <v>0</v>
      </c>
      <c r="CJ133" s="64">
        <f t="shared" si="184"/>
        <v>500332.41884181817</v>
      </c>
      <c r="CK133" s="64">
        <f t="shared" si="185"/>
        <v>22533975.753276531</v>
      </c>
      <c r="CL133" s="64">
        <f t="shared" si="186"/>
        <v>10814516.072354088</v>
      </c>
      <c r="CM133" s="64">
        <f t="shared" si="187"/>
        <v>12221321.706707263</v>
      </c>
      <c r="CN133" s="64">
        <f t="shared" si="188"/>
        <v>1275983.8527973858</v>
      </c>
      <c r="CO133" s="64">
        <f t="shared" si="189"/>
        <v>0</v>
      </c>
      <c r="CP133" s="64">
        <f t="shared" si="190"/>
        <v>3067065.3155237501</v>
      </c>
      <c r="CQ133" s="64">
        <f t="shared" si="191"/>
        <v>140129.09480378576</v>
      </c>
      <c r="CR133" s="64">
        <f t="shared" si="192"/>
        <v>515211.60943008872</v>
      </c>
      <c r="CS133" s="64">
        <f t="shared" si="193"/>
        <v>605496.14146097982</v>
      </c>
      <c r="CT133" s="64">
        <f t="shared" si="159"/>
        <v>935465.22239325091</v>
      </c>
      <c r="CU133" s="64">
        <f t="shared" si="160"/>
        <v>0</v>
      </c>
      <c r="CV133" s="64">
        <f t="shared" si="161"/>
        <v>421402.6757155243</v>
      </c>
      <c r="CW133" s="64">
        <f t="shared" si="162"/>
        <v>61990.802587919359</v>
      </c>
      <c r="CX133" s="64">
        <f t="shared" si="163"/>
        <v>479833.11298589007</v>
      </c>
      <c r="CY133" s="119">
        <f>'DORC build-up'!S133</f>
        <v>54397340.734481037</v>
      </c>
      <c r="CZ133" s="55">
        <f t="shared" si="152"/>
        <v>0</v>
      </c>
      <c r="DB133" s="94">
        <f>'DORC build-up'!T133</f>
        <v>0</v>
      </c>
      <c r="DC133" s="64">
        <f t="shared" si="104"/>
        <v>0</v>
      </c>
      <c r="DD133" s="64">
        <f t="shared" si="105"/>
        <v>0</v>
      </c>
      <c r="DE133" s="64">
        <f t="shared" si="106"/>
        <v>0</v>
      </c>
      <c r="DF133" s="64">
        <f t="shared" si="107"/>
        <v>0</v>
      </c>
      <c r="DG133" s="64">
        <f t="shared" si="108"/>
        <v>0</v>
      </c>
      <c r="DH133" s="64">
        <f t="shared" si="109"/>
        <v>0</v>
      </c>
      <c r="DI133" s="64">
        <f t="shared" si="110"/>
        <v>0</v>
      </c>
      <c r="DJ133" s="64">
        <f t="shared" si="111"/>
        <v>0</v>
      </c>
      <c r="DK133" s="64">
        <f t="shared" si="112"/>
        <v>0</v>
      </c>
      <c r="DL133" s="64">
        <f t="shared" si="113"/>
        <v>0</v>
      </c>
      <c r="DM133" s="64">
        <f t="shared" si="114"/>
        <v>0</v>
      </c>
      <c r="DN133" s="64">
        <f t="shared" si="115"/>
        <v>0</v>
      </c>
      <c r="DO133" s="64">
        <f t="shared" si="116"/>
        <v>0</v>
      </c>
      <c r="DP133" s="64">
        <f t="shared" si="117"/>
        <v>0</v>
      </c>
      <c r="DQ133" s="64">
        <f t="shared" si="118"/>
        <v>0</v>
      </c>
      <c r="DR133" s="64">
        <f t="shared" si="119"/>
        <v>0</v>
      </c>
      <c r="DS133" s="64">
        <f t="shared" si="120"/>
        <v>0</v>
      </c>
      <c r="DT133" s="64">
        <f t="shared" si="121"/>
        <v>0</v>
      </c>
      <c r="DU133" s="64">
        <f t="shared" si="122"/>
        <v>0</v>
      </c>
      <c r="DV133" s="64">
        <f t="shared" si="123"/>
        <v>0</v>
      </c>
      <c r="DW133" s="64">
        <f t="shared" si="124"/>
        <v>0</v>
      </c>
      <c r="DX133" s="55">
        <f t="shared" si="153"/>
        <v>0</v>
      </c>
    </row>
    <row r="134" spans="1:128" ht="13.9" x14ac:dyDescent="0.4">
      <c r="A134" s="58">
        <f>'DORC build-up'!A134</f>
        <v>122</v>
      </c>
      <c r="B134" s="58" t="str">
        <f>'DORC build-up'!B134</f>
        <v>Midwest</v>
      </c>
      <c r="C134" s="58">
        <f>'DORC build-up'!C134</f>
        <v>40</v>
      </c>
      <c r="D134" t="str">
        <f>IF('DORC build-up'!E134=0,"",'DORC build-up'!E134)</f>
        <v/>
      </c>
      <c r="E134" t="str">
        <f>IF('DORC build-up'!F134=0,"",'DORC build-up'!F134)</f>
        <v>Tilley Junction to Tilley</v>
      </c>
      <c r="F134" s="94">
        <f>'DORC build-up'!J134</f>
        <v>11875189.588633273</v>
      </c>
      <c r="G134" s="319">
        <f t="shared" si="103"/>
        <v>0.49131975839917491</v>
      </c>
      <c r="I134" s="70">
        <f>IF($F134=0,0,CRC!G134/$F134)</f>
        <v>0</v>
      </c>
      <c r="J134" s="70">
        <f>IF($F134=0,0,CRC!H134/$F134)</f>
        <v>0</v>
      </c>
      <c r="K134" s="70">
        <f>IF($F134=0,0,CRC!I134/$F134)</f>
        <v>0.10182727377461509</v>
      </c>
      <c r="L134" s="70">
        <f>IF($F134=0,0,CRC!J134/$F134)</f>
        <v>0</v>
      </c>
      <c r="M134" s="70">
        <f>IF($F134=0,0,CRC!K134/$F134)</f>
        <v>0</v>
      </c>
      <c r="N134" s="70">
        <f>IF($F134=0,0,CRC!L134/$F134)</f>
        <v>0</v>
      </c>
      <c r="O134" s="70">
        <f>IF($F134=0,0,CRC!M134/$F134)</f>
        <v>1.3215862688223613E-3</v>
      </c>
      <c r="P134" s="70">
        <f>IF($F134=0,0,CRC!N134/$F134)</f>
        <v>0.3587162729660695</v>
      </c>
      <c r="Q134" s="70">
        <f>IF($F134=0,0,CRC!O134/$F134)</f>
        <v>0.10904974698168515</v>
      </c>
      <c r="R134" s="70">
        <f>IF($F134=0,0,CRC!P134/$F134)</f>
        <v>0.11216963456629792</v>
      </c>
      <c r="S134" s="70">
        <f>IF($F134=0,0,CRC!Q134/$F134)</f>
        <v>0.19666462333666093</v>
      </c>
      <c r="T134" s="70">
        <f>IF($F134=0,0,CRC!R134/$F134)</f>
        <v>0</v>
      </c>
      <c r="U134" s="70">
        <f>IF($F134=0,0,CRC!S134/$F134)</f>
        <v>6.1074730183189645E-2</v>
      </c>
      <c r="V134" s="70">
        <f>IF($F134=0,0,CRC!T134/$F134)</f>
        <v>7.2545858689592969E-3</v>
      </c>
      <c r="W134" s="70">
        <f>IF($F134=0,0,CRC!U134/$F134)</f>
        <v>3.0012152424171816E-2</v>
      </c>
      <c r="X134" s="70">
        <f>IF($F134=0,0,CRC!V134/$F134)</f>
        <v>6.8855243775450764E-3</v>
      </c>
      <c r="Y134" s="70">
        <f>IF($F134=0,0,CRC!W134/$F134)</f>
        <v>1.0154120437890003E-2</v>
      </c>
      <c r="Z134" s="70">
        <f>IF($F134=0,0,CRC!X134/$F134)</f>
        <v>0</v>
      </c>
      <c r="AA134" s="70">
        <f>IF($F134=0,0,CRC!Y134/$F134)</f>
        <v>4.3345063752203532E-3</v>
      </c>
      <c r="AB134" s="70">
        <f>IF($F134=0,0,CRC!Z134/$F134)</f>
        <v>5.3524243887305629E-4</v>
      </c>
      <c r="AC134" s="70">
        <f>IF($F134=0,0,CRC!AA134/$F134)</f>
        <v>0</v>
      </c>
      <c r="AD134" s="55">
        <f t="shared" si="125"/>
        <v>0</v>
      </c>
      <c r="AF134" s="94">
        <f>'DORC build-up'!V134</f>
        <v>4045293.4370636735</v>
      </c>
      <c r="AG134" s="64">
        <f t="shared" si="126"/>
        <v>0</v>
      </c>
      <c r="AH134" s="64">
        <f t="shared" si="127"/>
        <v>0</v>
      </c>
      <c r="AI134" s="64">
        <f t="shared" si="128"/>
        <v>411921.20231453632</v>
      </c>
      <c r="AJ134" s="64">
        <f t="shared" si="129"/>
        <v>0</v>
      </c>
      <c r="AK134" s="64">
        <f t="shared" si="130"/>
        <v>0</v>
      </c>
      <c r="AL134" s="64">
        <f t="shared" si="131"/>
        <v>0</v>
      </c>
      <c r="AM134" s="64">
        <f t="shared" si="132"/>
        <v>5346.2042597805657</v>
      </c>
      <c r="AN134" s="64">
        <f t="shared" si="133"/>
        <v>1451112.5847975821</v>
      </c>
      <c r="AO134" s="64">
        <f t="shared" si="134"/>
        <v>441138.2257784651</v>
      </c>
      <c r="AP134" s="64">
        <f t="shared" si="135"/>
        <v>453759.08654887555</v>
      </c>
      <c r="AQ134" s="64">
        <f t="shared" si="136"/>
        <v>795566.11008639389</v>
      </c>
      <c r="AR134" s="64">
        <f t="shared" si="137"/>
        <v>0</v>
      </c>
      <c r="AS134" s="64">
        <f t="shared" si="138"/>
        <v>247065.20518049173</v>
      </c>
      <c r="AT134" s="64">
        <f t="shared" si="139"/>
        <v>29346.928604315912</v>
      </c>
      <c r="AU134" s="64">
        <f t="shared" si="140"/>
        <v>121407.96323365686</v>
      </c>
      <c r="AV134" s="64">
        <f t="shared" si="141"/>
        <v>27853.966575225033</v>
      </c>
      <c r="AW134" s="64">
        <f t="shared" si="142"/>
        <v>41076.396766550541</v>
      </c>
      <c r="AX134" s="64">
        <f t="shared" si="143"/>
        <v>0</v>
      </c>
      <c r="AY134" s="64">
        <f t="shared" si="144"/>
        <v>17534.350192589547</v>
      </c>
      <c r="AZ134" s="64">
        <f t="shared" si="145"/>
        <v>2165.2127252111291</v>
      </c>
      <c r="BA134" s="64">
        <f t="shared" si="146"/>
        <v>0</v>
      </c>
      <c r="BB134" s="55">
        <f t="shared" si="147"/>
        <v>0</v>
      </c>
      <c r="BD134" s="94">
        <f>'DORC build-up'!P134</f>
        <v>15633646.659696329</v>
      </c>
      <c r="BE134" s="64">
        <f t="shared" si="148"/>
        <v>0</v>
      </c>
      <c r="BF134" s="64">
        <f t="shared" si="164"/>
        <v>0</v>
      </c>
      <c r="BG134" s="64">
        <f t="shared" si="165"/>
        <v>1591931.618512495</v>
      </c>
      <c r="BH134" s="64">
        <f t="shared" si="166"/>
        <v>0</v>
      </c>
      <c r="BI134" s="64">
        <f t="shared" si="167"/>
        <v>0</v>
      </c>
      <c r="BJ134" s="64">
        <f t="shared" si="168"/>
        <v>0</v>
      </c>
      <c r="BK134" s="64">
        <f t="shared" si="169"/>
        <v>20661.212757075245</v>
      </c>
      <c r="BL134" s="64">
        <f t="shared" si="170"/>
        <v>5608043.4626347097</v>
      </c>
      <c r="BM134" s="64">
        <f t="shared" si="171"/>
        <v>1704845.2126409519</v>
      </c>
      <c r="BN134" s="64">
        <f t="shared" si="172"/>
        <v>1753620.4327567613</v>
      </c>
      <c r="BO134" s="64">
        <f t="shared" si="173"/>
        <v>3074585.231707626</v>
      </c>
      <c r="BP134" s="64">
        <f t="shared" si="174"/>
        <v>0</v>
      </c>
      <c r="BQ134" s="64">
        <f t="shared" si="175"/>
        <v>954820.75152027735</v>
      </c>
      <c r="BR134" s="64">
        <f t="shared" si="176"/>
        <v>113415.63213773571</v>
      </c>
      <c r="BS134" s="64">
        <f t="shared" si="177"/>
        <v>469199.38649645081</v>
      </c>
      <c r="BT134" s="64">
        <f t="shared" si="178"/>
        <v>107645.85518526523</v>
      </c>
      <c r="BU134" s="64">
        <f t="shared" si="154"/>
        <v>158745.93106597327</v>
      </c>
      <c r="BV134" s="64">
        <f t="shared" si="155"/>
        <v>0</v>
      </c>
      <c r="BW134" s="64">
        <f t="shared" si="156"/>
        <v>67764.141114396116</v>
      </c>
      <c r="BX134" s="64">
        <f t="shared" si="157"/>
        <v>8367.7911666154723</v>
      </c>
      <c r="BY134" s="64">
        <f t="shared" si="158"/>
        <v>0</v>
      </c>
      <c r="BZ134" s="55">
        <f t="shared" si="149"/>
        <v>0</v>
      </c>
      <c r="CC134" s="94">
        <f t="shared" si="150"/>
        <v>15633646.659696329</v>
      </c>
      <c r="CD134" s="64">
        <f t="shared" si="151"/>
        <v>0</v>
      </c>
      <c r="CE134" s="64">
        <f t="shared" si="179"/>
        <v>0</v>
      </c>
      <c r="CF134" s="64">
        <f t="shared" si="180"/>
        <v>0</v>
      </c>
      <c r="CG134" s="64">
        <f t="shared" si="181"/>
        <v>0</v>
      </c>
      <c r="CH134" s="64">
        <f t="shared" si="182"/>
        <v>0</v>
      </c>
      <c r="CI134" s="64">
        <f t="shared" si="183"/>
        <v>0</v>
      </c>
      <c r="CJ134" s="64">
        <f t="shared" si="184"/>
        <v>17969.40374807909</v>
      </c>
      <c r="CK134" s="64">
        <f t="shared" si="185"/>
        <v>2638528.9847226958</v>
      </c>
      <c r="CL134" s="64">
        <f t="shared" si="186"/>
        <v>1266284.0514731044</v>
      </c>
      <c r="CM134" s="64">
        <f t="shared" si="187"/>
        <v>1217291.186064095</v>
      </c>
      <c r="CN134" s="64">
        <f t="shared" si="188"/>
        <v>1339347.0841337496</v>
      </c>
      <c r="CO134" s="64">
        <f t="shared" si="189"/>
        <v>0</v>
      </c>
      <c r="CP134" s="64">
        <f t="shared" si="190"/>
        <v>628868.67656272056</v>
      </c>
      <c r="CQ134" s="64">
        <f t="shared" si="191"/>
        <v>28731.960141559746</v>
      </c>
      <c r="CR134" s="64">
        <f t="shared" si="192"/>
        <v>309026.37668929755</v>
      </c>
      <c r="CS134" s="64">
        <f t="shared" si="193"/>
        <v>70898.235485597717</v>
      </c>
      <c r="CT134" s="64">
        <f t="shared" si="159"/>
        <v>109534.69243552201</v>
      </c>
      <c r="CU134" s="64">
        <f t="shared" si="160"/>
        <v>0</v>
      </c>
      <c r="CV134" s="64">
        <f t="shared" si="161"/>
        <v>49342.521101871585</v>
      </c>
      <c r="CW134" s="64">
        <f t="shared" si="162"/>
        <v>5296.3271817757404</v>
      </c>
      <c r="CX134" s="64">
        <f t="shared" si="163"/>
        <v>0</v>
      </c>
      <c r="CY134" s="119">
        <f>'DORC build-up'!S134</f>
        <v>7681119.4997400688</v>
      </c>
      <c r="CZ134" s="55">
        <f t="shared" si="152"/>
        <v>0</v>
      </c>
      <c r="DB134" s="94">
        <f>'DORC build-up'!T134</f>
        <v>3907233.7228925866</v>
      </c>
      <c r="DC134" s="64">
        <f t="shared" si="104"/>
        <v>0</v>
      </c>
      <c r="DD134" s="64">
        <f t="shared" si="105"/>
        <v>0</v>
      </c>
      <c r="DE134" s="64">
        <f t="shared" si="106"/>
        <v>0</v>
      </c>
      <c r="DF134" s="64">
        <f t="shared" si="107"/>
        <v>0</v>
      </c>
      <c r="DG134" s="64">
        <f t="shared" si="108"/>
        <v>0</v>
      </c>
      <c r="DH134" s="64">
        <f t="shared" si="109"/>
        <v>0</v>
      </c>
      <c r="DI134" s="64">
        <f t="shared" si="110"/>
        <v>9140.6806399956422</v>
      </c>
      <c r="DJ134" s="64">
        <f t="shared" si="111"/>
        <v>1342167.5614195205</v>
      </c>
      <c r="DK134" s="64">
        <f t="shared" si="112"/>
        <v>644133.67723861034</v>
      </c>
      <c r="DL134" s="64">
        <f t="shared" si="113"/>
        <v>619211.97462563869</v>
      </c>
      <c r="DM134" s="64">
        <f t="shared" si="114"/>
        <v>681299.39834451629</v>
      </c>
      <c r="DN134" s="64">
        <f t="shared" si="115"/>
        <v>0</v>
      </c>
      <c r="DO134" s="64">
        <f t="shared" si="116"/>
        <v>319893.07032911584</v>
      </c>
      <c r="DP134" s="64">
        <f t="shared" si="117"/>
        <v>14615.380426473888</v>
      </c>
      <c r="DQ134" s="64">
        <f t="shared" si="118"/>
        <v>157195.61195533944</v>
      </c>
      <c r="DR134" s="64">
        <f t="shared" si="119"/>
        <v>36064.531555886038</v>
      </c>
      <c r="DS134" s="64">
        <f t="shared" si="120"/>
        <v>55718.133811773398</v>
      </c>
      <c r="DT134" s="64">
        <f t="shared" si="121"/>
        <v>0</v>
      </c>
      <c r="DU134" s="64">
        <f t="shared" si="122"/>
        <v>25099.565555293844</v>
      </c>
      <c r="DV134" s="64">
        <f t="shared" si="123"/>
        <v>2694.1369904227004</v>
      </c>
      <c r="DW134" s="64">
        <f t="shared" si="124"/>
        <v>0</v>
      </c>
      <c r="DX134" s="55">
        <f t="shared" si="153"/>
        <v>0</v>
      </c>
    </row>
    <row r="135" spans="1:128" ht="13.9" x14ac:dyDescent="0.4">
      <c r="A135" s="58">
        <f>'DORC build-up'!A135</f>
        <v>123</v>
      </c>
      <c r="B135" s="58" t="str">
        <f>'DORC build-up'!B135</f>
        <v>Midwest</v>
      </c>
      <c r="C135" s="58">
        <f>'DORC build-up'!C135</f>
        <v>40</v>
      </c>
      <c r="D135" t="str">
        <f>IF('DORC build-up'!E135=0,"",'DORC build-up'!E135)</f>
        <v/>
      </c>
      <c r="E135" t="str">
        <f>IF('DORC build-up'!F135=0,"",'DORC build-up'!F135)</f>
        <v>Tilley to Morawa</v>
      </c>
      <c r="F135" s="94">
        <f>'DORC build-up'!J135</f>
        <v>11335323.595595732</v>
      </c>
      <c r="G135" s="319">
        <f t="shared" si="103"/>
        <v>0.54955054182405239</v>
      </c>
      <c r="I135" s="70">
        <f>IF($F135=0,0,CRC!G135/$F135)</f>
        <v>0</v>
      </c>
      <c r="J135" s="70">
        <f>IF($F135=0,0,CRC!H135/$F135)</f>
        <v>0</v>
      </c>
      <c r="K135" s="70">
        <f>IF($F135=0,0,CRC!I135/$F135)</f>
        <v>2.7763504290012321E-2</v>
      </c>
      <c r="L135" s="70">
        <f>IF($F135=0,0,CRC!J135/$F135)</f>
        <v>0</v>
      </c>
      <c r="M135" s="70">
        <f>IF($F135=0,0,CRC!K135/$F135)</f>
        <v>0</v>
      </c>
      <c r="N135" s="70">
        <f>IF($F135=0,0,CRC!L135/$F135)</f>
        <v>0</v>
      </c>
      <c r="O135" s="70">
        <f>IF($F135=0,0,CRC!M135/$F135)</f>
        <v>4.4304937196070066E-3</v>
      </c>
      <c r="P135" s="70">
        <f>IF($F135=0,0,CRC!N135/$F135)</f>
        <v>0.30986053895103038</v>
      </c>
      <c r="Q135" s="70">
        <f>IF($F135=0,0,CRC!O135/$F135)</f>
        <v>9.4197603841113239E-2</v>
      </c>
      <c r="R135" s="70">
        <f>IF($F135=0,0,CRC!P135/$F135)</f>
        <v>9.8079065768309118E-2</v>
      </c>
      <c r="S135" s="70">
        <f>IF($F135=0,0,CRC!Q135/$F135)</f>
        <v>0.12361868637296335</v>
      </c>
      <c r="T135" s="70">
        <f>IF($F135=0,0,CRC!R135/$F135)</f>
        <v>0</v>
      </c>
      <c r="U135" s="70">
        <f>IF($F135=0,0,CRC!S135/$F135)</f>
        <v>0.24498236710939317</v>
      </c>
      <c r="V135" s="70">
        <f>IF($F135=0,0,CRC!T135/$F135)</f>
        <v>2.9099524684681716E-2</v>
      </c>
      <c r="W135" s="70">
        <f>IF($F135=0,0,CRC!U135/$F135)</f>
        <v>2.3581152998919035E-2</v>
      </c>
      <c r="X135" s="70">
        <f>IF($F135=0,0,CRC!V135/$F135)</f>
        <v>5.9477432594433341E-3</v>
      </c>
      <c r="Y135" s="70">
        <f>IF($F135=0,0,CRC!W135/$F135)</f>
        <v>8.7711694968348377E-3</v>
      </c>
      <c r="Z135" s="70">
        <f>IF($F135=0,0,CRC!X135/$F135)</f>
        <v>2.4401992447196028E-2</v>
      </c>
      <c r="AA135" s="70">
        <f>IF($F135=0,0,CRC!Y135/$F135)</f>
        <v>3.7441637938725376E-3</v>
      </c>
      <c r="AB135" s="70">
        <f>IF($F135=0,0,CRC!Z135/$F135)</f>
        <v>1.5219932666239245E-3</v>
      </c>
      <c r="AC135" s="70">
        <f>IF($F135=0,0,CRC!AA135/$F135)</f>
        <v>0</v>
      </c>
      <c r="AD135" s="55">
        <f t="shared" si="125"/>
        <v>0</v>
      </c>
      <c r="AF135" s="94">
        <f>'DORC build-up'!V135</f>
        <v>6731568.3896943955</v>
      </c>
      <c r="AG135" s="64">
        <f t="shared" si="126"/>
        <v>0</v>
      </c>
      <c r="AH135" s="64">
        <f t="shared" si="127"/>
        <v>0</v>
      </c>
      <c r="AI135" s="64">
        <f t="shared" si="128"/>
        <v>186891.92786579169</v>
      </c>
      <c r="AJ135" s="64">
        <f t="shared" si="129"/>
        <v>0</v>
      </c>
      <c r="AK135" s="64">
        <f t="shared" si="130"/>
        <v>0</v>
      </c>
      <c r="AL135" s="64">
        <f t="shared" si="131"/>
        <v>0</v>
      </c>
      <c r="AM135" s="64">
        <f t="shared" si="132"/>
        <v>29824.171473646071</v>
      </c>
      <c r="AN135" s="64">
        <f t="shared" si="133"/>
        <v>2085847.4092164251</v>
      </c>
      <c r="AO135" s="64">
        <f t="shared" si="134"/>
        <v>634097.61240179325</v>
      </c>
      <c r="AP135" s="64">
        <f t="shared" si="135"/>
        <v>660225.93881670735</v>
      </c>
      <c r="AQ135" s="64">
        <f t="shared" si="136"/>
        <v>832147.64156378538</v>
      </c>
      <c r="AR135" s="64">
        <f t="shared" si="137"/>
        <v>0</v>
      </c>
      <c r="AS135" s="64">
        <f t="shared" si="138"/>
        <v>1649115.558466099</v>
      </c>
      <c r="AT135" s="64">
        <f t="shared" si="139"/>
        <v>195885.44052253521</v>
      </c>
      <c r="AU135" s="64">
        <f t="shared" si="140"/>
        <v>158738.14412007059</v>
      </c>
      <c r="AV135" s="64">
        <f t="shared" si="141"/>
        <v>40037.640515286657</v>
      </c>
      <c r="AW135" s="64">
        <f t="shared" si="142"/>
        <v>59043.727325545093</v>
      </c>
      <c r="AX135" s="64">
        <f t="shared" si="143"/>
        <v>164263.68100310618</v>
      </c>
      <c r="AY135" s="64">
        <f t="shared" si="144"/>
        <v>25204.094640670617</v>
      </c>
      <c r="AZ135" s="64">
        <f t="shared" si="145"/>
        <v>10245.401762933323</v>
      </c>
      <c r="BA135" s="64">
        <f t="shared" si="146"/>
        <v>0</v>
      </c>
      <c r="BB135" s="55">
        <f t="shared" si="147"/>
        <v>0</v>
      </c>
      <c r="BD135" s="94">
        <f>'DORC build-up'!P135</f>
        <v>14944114.744755702</v>
      </c>
      <c r="BE135" s="64">
        <f t="shared" si="148"/>
        <v>0</v>
      </c>
      <c r="BF135" s="64">
        <f t="shared" si="164"/>
        <v>0</v>
      </c>
      <c r="BG135" s="64">
        <f t="shared" si="165"/>
        <v>414900.99382646132</v>
      </c>
      <c r="BH135" s="64">
        <f t="shared" si="166"/>
        <v>0</v>
      </c>
      <c r="BI135" s="64">
        <f t="shared" si="167"/>
        <v>0</v>
      </c>
      <c r="BJ135" s="64">
        <f t="shared" si="168"/>
        <v>0</v>
      </c>
      <c r="BK135" s="64">
        <f t="shared" si="169"/>
        <v>66209.806521726598</v>
      </c>
      <c r="BL135" s="64">
        <f t="shared" si="170"/>
        <v>4630591.4489560416</v>
      </c>
      <c r="BM135" s="64">
        <f t="shared" si="171"/>
        <v>1407699.8004826368</v>
      </c>
      <c r="BN135" s="64">
        <f t="shared" si="172"/>
        <v>1465704.8129000526</v>
      </c>
      <c r="BO135" s="64">
        <f t="shared" si="173"/>
        <v>1847371.8337535323</v>
      </c>
      <c r="BP135" s="64">
        <f t="shared" si="174"/>
        <v>0</v>
      </c>
      <c r="BQ135" s="64">
        <f t="shared" si="175"/>
        <v>3661044.6045246366</v>
      </c>
      <c r="BR135" s="64">
        <f t="shared" si="176"/>
        <v>434866.63590573455</v>
      </c>
      <c r="BS135" s="64">
        <f t="shared" si="177"/>
        <v>352399.4562294861</v>
      </c>
      <c r="BT135" s="64">
        <f t="shared" si="178"/>
        <v>88883.757741468464</v>
      </c>
      <c r="BU135" s="64">
        <f t="shared" si="154"/>
        <v>131077.36340640095</v>
      </c>
      <c r="BV135" s="64">
        <f t="shared" si="155"/>
        <v>364666.17513155943</v>
      </c>
      <c r="BW135" s="64">
        <f t="shared" si="156"/>
        <v>55953.213358791036</v>
      </c>
      <c r="BX135" s="64">
        <f t="shared" si="157"/>
        <v>22744.842017173487</v>
      </c>
      <c r="BY135" s="64">
        <f t="shared" si="158"/>
        <v>0</v>
      </c>
      <c r="BZ135" s="55">
        <f t="shared" si="149"/>
        <v>0</v>
      </c>
      <c r="CC135" s="94">
        <f t="shared" si="150"/>
        <v>14944114.744755702</v>
      </c>
      <c r="CD135" s="64">
        <f t="shared" si="151"/>
        <v>0</v>
      </c>
      <c r="CE135" s="64">
        <f t="shared" si="179"/>
        <v>0</v>
      </c>
      <c r="CF135" s="64">
        <f t="shared" si="180"/>
        <v>0</v>
      </c>
      <c r="CG135" s="64">
        <f t="shared" si="181"/>
        <v>0</v>
      </c>
      <c r="CH135" s="64">
        <f t="shared" si="182"/>
        <v>0</v>
      </c>
      <c r="CI135" s="64">
        <f t="shared" si="183"/>
        <v>0</v>
      </c>
      <c r="CJ135" s="64">
        <f t="shared" si="184"/>
        <v>57583.780751867329</v>
      </c>
      <c r="CK135" s="64">
        <f t="shared" si="185"/>
        <v>2178647.4794436553</v>
      </c>
      <c r="CL135" s="64">
        <f t="shared" si="186"/>
        <v>1045577.5066240262</v>
      </c>
      <c r="CM135" s="64">
        <f t="shared" si="187"/>
        <v>1017432.0034068835</v>
      </c>
      <c r="CN135" s="64">
        <f t="shared" si="188"/>
        <v>804749.87433488702</v>
      </c>
      <c r="CO135" s="64">
        <f t="shared" si="189"/>
        <v>0</v>
      </c>
      <c r="CP135" s="64">
        <f t="shared" si="190"/>
        <v>2411254.9623777242</v>
      </c>
      <c r="CQ135" s="64">
        <f t="shared" si="191"/>
        <v>110166.21442945288</v>
      </c>
      <c r="CR135" s="64">
        <f t="shared" si="192"/>
        <v>232099.0398539248</v>
      </c>
      <c r="CS135" s="64">
        <f t="shared" si="193"/>
        <v>58541.051825486727</v>
      </c>
      <c r="CT135" s="64">
        <f t="shared" si="159"/>
        <v>90443.380750417025</v>
      </c>
      <c r="CU135" s="64">
        <f t="shared" si="160"/>
        <v>150912.51025609026</v>
      </c>
      <c r="CV135" s="64">
        <f t="shared" si="161"/>
        <v>40742.383294033039</v>
      </c>
      <c r="CW135" s="64">
        <f t="shared" si="162"/>
        <v>14396.167712855953</v>
      </c>
      <c r="CX135" s="64">
        <f t="shared" si="163"/>
        <v>0</v>
      </c>
      <c r="CY135" s="119">
        <f>'DORC build-up'!S135</f>
        <v>8212546.3550613066</v>
      </c>
      <c r="CZ135" s="55">
        <f t="shared" si="152"/>
        <v>0</v>
      </c>
      <c r="DB135" s="94">
        <f>'DORC build-up'!T135</f>
        <v>0</v>
      </c>
      <c r="DC135" s="64">
        <f t="shared" si="104"/>
        <v>0</v>
      </c>
      <c r="DD135" s="64">
        <f t="shared" si="105"/>
        <v>0</v>
      </c>
      <c r="DE135" s="64">
        <f t="shared" si="106"/>
        <v>0</v>
      </c>
      <c r="DF135" s="64">
        <f t="shared" si="107"/>
        <v>0</v>
      </c>
      <c r="DG135" s="64">
        <f t="shared" si="108"/>
        <v>0</v>
      </c>
      <c r="DH135" s="64">
        <f t="shared" si="109"/>
        <v>0</v>
      </c>
      <c r="DI135" s="64">
        <f t="shared" si="110"/>
        <v>0</v>
      </c>
      <c r="DJ135" s="64">
        <f t="shared" si="111"/>
        <v>0</v>
      </c>
      <c r="DK135" s="64">
        <f t="shared" si="112"/>
        <v>0</v>
      </c>
      <c r="DL135" s="64">
        <f t="shared" si="113"/>
        <v>0</v>
      </c>
      <c r="DM135" s="64">
        <f t="shared" si="114"/>
        <v>0</v>
      </c>
      <c r="DN135" s="64">
        <f t="shared" si="115"/>
        <v>0</v>
      </c>
      <c r="DO135" s="64">
        <f t="shared" si="116"/>
        <v>0</v>
      </c>
      <c r="DP135" s="64">
        <f t="shared" si="117"/>
        <v>0</v>
      </c>
      <c r="DQ135" s="64">
        <f t="shared" si="118"/>
        <v>0</v>
      </c>
      <c r="DR135" s="64">
        <f t="shared" si="119"/>
        <v>0</v>
      </c>
      <c r="DS135" s="64">
        <f t="shared" si="120"/>
        <v>0</v>
      </c>
      <c r="DT135" s="64">
        <f t="shared" si="121"/>
        <v>0</v>
      </c>
      <c r="DU135" s="64">
        <f t="shared" si="122"/>
        <v>0</v>
      </c>
      <c r="DV135" s="64">
        <f t="shared" si="123"/>
        <v>0</v>
      </c>
      <c r="DW135" s="64">
        <f t="shared" si="124"/>
        <v>0</v>
      </c>
      <c r="DX135" s="55">
        <f t="shared" si="153"/>
        <v>0</v>
      </c>
    </row>
    <row r="136" spans="1:128" ht="13.9" x14ac:dyDescent="0.4">
      <c r="A136" s="58">
        <f>'DORC build-up'!A136</f>
        <v>124</v>
      </c>
      <c r="B136" s="58" t="str">
        <f>'DORC build-up'!B136</f>
        <v>Midwest</v>
      </c>
      <c r="C136" s="58">
        <f>'DORC build-up'!C136</f>
        <v>40</v>
      </c>
      <c r="D136" t="str">
        <f>IF('DORC build-up'!E136=0,"",'DORC build-up'!E136)</f>
        <v/>
      </c>
      <c r="E136" t="str">
        <f>IF('DORC build-up'!F136=0,"",'DORC build-up'!F136)</f>
        <v>Morawa to Perenjori</v>
      </c>
      <c r="F136" s="94">
        <f>'DORC build-up'!J136</f>
        <v>106510856.55699131</v>
      </c>
      <c r="G136" s="319">
        <f t="shared" si="103"/>
        <v>0.54343535337703786</v>
      </c>
      <c r="I136" s="70">
        <f>IF($F136=0,0,CRC!G136/$F136)</f>
        <v>0</v>
      </c>
      <c r="J136" s="70">
        <f>IF($F136=0,0,CRC!H136/$F136)</f>
        <v>0</v>
      </c>
      <c r="K136" s="70">
        <f>IF($F136=0,0,CRC!I136/$F136)</f>
        <v>4.4252324482321685E-2</v>
      </c>
      <c r="L136" s="70">
        <f>IF($F136=0,0,CRC!J136/$F136)</f>
        <v>0</v>
      </c>
      <c r="M136" s="70">
        <f>IF($F136=0,0,CRC!K136/$F136)</f>
        <v>0</v>
      </c>
      <c r="N136" s="70">
        <f>IF($F136=0,0,CRC!L136/$F136)</f>
        <v>0</v>
      </c>
      <c r="O136" s="70">
        <f>IF($F136=0,0,CRC!M136/$F136)</f>
        <v>5.5379453067019423E-3</v>
      </c>
      <c r="P136" s="70">
        <f>IF($F136=0,0,CRC!N136/$F136)</f>
        <v>0.49388755002591184</v>
      </c>
      <c r="Q136" s="70">
        <f>IF($F136=0,0,CRC!O136/$F136)</f>
        <v>0.15014181520787714</v>
      </c>
      <c r="R136" s="70">
        <f>IF($F136=0,0,CRC!P136/$F136)</f>
        <v>0.15739586328664351</v>
      </c>
      <c r="S136" s="70">
        <f>IF($F136=0,0,CRC!Q136/$F136)</f>
        <v>4.3853364116931491E-2</v>
      </c>
      <c r="T136" s="70">
        <f>IF($F136=0,0,CRC!R136/$F136)</f>
        <v>0</v>
      </c>
      <c r="U136" s="70">
        <f>IF($F136=0,0,CRC!S136/$F136)</f>
        <v>5.8953453345295052E-2</v>
      </c>
      <c r="V136" s="70">
        <f>IF($F136=0,0,CRC!T136/$F136)</f>
        <v>7.0026161111530396E-3</v>
      </c>
      <c r="W136" s="70">
        <f>IF($F136=0,0,CRC!U136/$F136)</f>
        <v>5.8557410968362051E-3</v>
      </c>
      <c r="X136" s="70">
        <f>IF($F136=0,0,CRC!V136/$F136)</f>
        <v>9.4801240472051108E-3</v>
      </c>
      <c r="Y136" s="70">
        <f>IF($F136=0,0,CRC!W136/$F136)</f>
        <v>1.3980390753591188E-2</v>
      </c>
      <c r="Z136" s="70">
        <f>IF($F136=0,0,CRC!X136/$F136)</f>
        <v>2.267709731696555E-3</v>
      </c>
      <c r="AA136" s="70">
        <f>IF($F136=0,0,CRC!Y136/$F136)</f>
        <v>5.9678327847473116E-3</v>
      </c>
      <c r="AB136" s="70">
        <f>IF($F136=0,0,CRC!Z136/$F136)</f>
        <v>7.7578355257416497E-4</v>
      </c>
      <c r="AC136" s="70">
        <f>IF($F136=0,0,CRC!AA136/$F136)</f>
        <v>6.4748615051367006E-4</v>
      </c>
      <c r="AD136" s="55">
        <f t="shared" si="125"/>
        <v>0</v>
      </c>
      <c r="AF136" s="94">
        <f>'DORC build-up'!V136</f>
        <v>63165948.241094366</v>
      </c>
      <c r="AG136" s="64">
        <f t="shared" si="126"/>
        <v>0</v>
      </c>
      <c r="AH136" s="64">
        <f t="shared" si="127"/>
        <v>0</v>
      </c>
      <c r="AI136" s="64">
        <f t="shared" si="128"/>
        <v>2795240.0377984447</v>
      </c>
      <c r="AJ136" s="64">
        <f t="shared" si="129"/>
        <v>0</v>
      </c>
      <c r="AK136" s="64">
        <f t="shared" si="130"/>
        <v>0</v>
      </c>
      <c r="AL136" s="64">
        <f t="shared" si="131"/>
        <v>0</v>
      </c>
      <c r="AM136" s="64">
        <f t="shared" si="132"/>
        <v>349809.56660514633</v>
      </c>
      <c r="AN136" s="64">
        <f t="shared" si="133"/>
        <v>31196875.421857651</v>
      </c>
      <c r="AO136" s="64">
        <f t="shared" si="134"/>
        <v>9483850.1282447223</v>
      </c>
      <c r="AP136" s="64">
        <f t="shared" si="135"/>
        <v>9942058.9537264891</v>
      </c>
      <c r="AQ136" s="64">
        <f t="shared" si="136"/>
        <v>2770039.3280079593</v>
      </c>
      <c r="AR136" s="64">
        <f t="shared" si="137"/>
        <v>0</v>
      </c>
      <c r="AS136" s="64">
        <f t="shared" si="138"/>
        <v>3723850.7826426788</v>
      </c>
      <c r="AT136" s="64">
        <f t="shared" si="139"/>
        <v>442326.88682934642</v>
      </c>
      <c r="AU136" s="64">
        <f t="shared" si="140"/>
        <v>369883.43903600489</v>
      </c>
      <c r="AV136" s="64">
        <f t="shared" si="141"/>
        <v>598821.02488491207</v>
      </c>
      <c r="AW136" s="64">
        <f t="shared" si="142"/>
        <v>883084.63873161527</v>
      </c>
      <c r="AX136" s="64">
        <f t="shared" si="143"/>
        <v>143242.03553817057</v>
      </c>
      <c r="AY136" s="64">
        <f t="shared" si="144"/>
        <v>376963.81679285475</v>
      </c>
      <c r="AZ136" s="64">
        <f t="shared" si="145"/>
        <v>49003.103728192014</v>
      </c>
      <c r="BA136" s="64">
        <f t="shared" si="146"/>
        <v>40899.076670171919</v>
      </c>
      <c r="BB136" s="55">
        <f t="shared" si="147"/>
        <v>0</v>
      </c>
      <c r="BD136" s="94">
        <f>'DORC build-up'!P136</f>
        <v>138350502.40597746</v>
      </c>
      <c r="BE136" s="64">
        <f t="shared" si="148"/>
        <v>0</v>
      </c>
      <c r="BF136" s="64">
        <f t="shared" si="164"/>
        <v>0</v>
      </c>
      <c r="BG136" s="64">
        <f t="shared" si="165"/>
        <v>6122331.3247615416</v>
      </c>
      <c r="BH136" s="64">
        <f t="shared" si="166"/>
        <v>0</v>
      </c>
      <c r="BI136" s="64">
        <f t="shared" si="167"/>
        <v>0</v>
      </c>
      <c r="BJ136" s="64">
        <f t="shared" si="168"/>
        <v>0</v>
      </c>
      <c r="BK136" s="64">
        <f t="shared" si="169"/>
        <v>766177.51547903859</v>
      </c>
      <c r="BL136" s="64">
        <f t="shared" si="170"/>
        <v>68329590.678142235</v>
      </c>
      <c r="BM136" s="64">
        <f t="shared" si="171"/>
        <v>20772195.566155229</v>
      </c>
      <c r="BN136" s="64">
        <f t="shared" si="172"/>
        <v>21775796.762329672</v>
      </c>
      <c r="BO136" s="64">
        <f t="shared" si="173"/>
        <v>6067134.9577697357</v>
      </c>
      <c r="BP136" s="64">
        <f t="shared" si="174"/>
        <v>0</v>
      </c>
      <c r="BQ136" s="64">
        <f t="shared" si="175"/>
        <v>8156239.8888889225</v>
      </c>
      <c r="BR136" s="64">
        <f t="shared" si="176"/>
        <v>968815.45713421516</v>
      </c>
      <c r="BS136" s="64">
        <f t="shared" si="177"/>
        <v>810144.72270661849</v>
      </c>
      <c r="BT136" s="64">
        <f t="shared" si="178"/>
        <v>1311579.9248018155</v>
      </c>
      <c r="BU136" s="64">
        <f t="shared" si="154"/>
        <v>1934194.0845912227</v>
      </c>
      <c r="BV136" s="64">
        <f t="shared" si="155"/>
        <v>313738.78069114272</v>
      </c>
      <c r="BW136" s="64">
        <f t="shared" si="156"/>
        <v>825652.66404465411</v>
      </c>
      <c r="BX136" s="64">
        <f t="shared" si="157"/>
        <v>107330.04425692974</v>
      </c>
      <c r="BY136" s="64">
        <f t="shared" si="158"/>
        <v>89580.034224478586</v>
      </c>
      <c r="BZ136" s="55">
        <f t="shared" si="149"/>
        <v>0</v>
      </c>
      <c r="CC136" s="94">
        <f t="shared" si="150"/>
        <v>138350502.40597746</v>
      </c>
      <c r="CD136" s="64">
        <f t="shared" si="151"/>
        <v>0</v>
      </c>
      <c r="CE136" s="64">
        <f t="shared" si="179"/>
        <v>0</v>
      </c>
      <c r="CF136" s="64">
        <f t="shared" si="180"/>
        <v>0</v>
      </c>
      <c r="CG136" s="64">
        <f t="shared" si="181"/>
        <v>0</v>
      </c>
      <c r="CH136" s="64">
        <f t="shared" si="182"/>
        <v>0</v>
      </c>
      <c r="CI136" s="64">
        <f t="shared" si="183"/>
        <v>0</v>
      </c>
      <c r="CJ136" s="64">
        <f t="shared" si="184"/>
        <v>666357.45346692286</v>
      </c>
      <c r="CK136" s="64">
        <f t="shared" si="185"/>
        <v>32148396.623483781</v>
      </c>
      <c r="CL136" s="64">
        <f t="shared" si="186"/>
        <v>15428673.385988114</v>
      </c>
      <c r="CM136" s="64">
        <f t="shared" si="187"/>
        <v>15115862.573884441</v>
      </c>
      <c r="CN136" s="64">
        <f t="shared" si="188"/>
        <v>2642957.9609415</v>
      </c>
      <c r="CO136" s="64">
        <f t="shared" si="189"/>
        <v>0</v>
      </c>
      <c r="CP136" s="64">
        <f t="shared" si="190"/>
        <v>5371902.2931653569</v>
      </c>
      <c r="CQ136" s="64">
        <f t="shared" si="191"/>
        <v>245433.24914066814</v>
      </c>
      <c r="CR136" s="64">
        <f t="shared" si="192"/>
        <v>533581.44843583636</v>
      </c>
      <c r="CS136" s="64">
        <f t="shared" si="193"/>
        <v>863839.13441666949</v>
      </c>
      <c r="CT136" s="64">
        <f t="shared" si="159"/>
        <v>1334593.9183679491</v>
      </c>
      <c r="CU136" s="64">
        <f t="shared" si="160"/>
        <v>129836.84856897974</v>
      </c>
      <c r="CV136" s="64">
        <f t="shared" si="161"/>
        <v>601199.73969219089</v>
      </c>
      <c r="CW136" s="64">
        <f t="shared" si="162"/>
        <v>67933.701917311802</v>
      </c>
      <c r="CX136" s="64">
        <f t="shared" si="163"/>
        <v>33985.833413381966</v>
      </c>
      <c r="CY136" s="119">
        <f>'DORC build-up'!S136</f>
        <v>75184554.164883092</v>
      </c>
      <c r="CZ136" s="55">
        <f t="shared" si="152"/>
        <v>0</v>
      </c>
      <c r="DB136" s="94">
        <f>'DORC build-up'!T136</f>
        <v>0</v>
      </c>
      <c r="DC136" s="64">
        <f t="shared" si="104"/>
        <v>0</v>
      </c>
      <c r="DD136" s="64">
        <f t="shared" si="105"/>
        <v>0</v>
      </c>
      <c r="DE136" s="64">
        <f t="shared" si="106"/>
        <v>0</v>
      </c>
      <c r="DF136" s="64">
        <f t="shared" si="107"/>
        <v>0</v>
      </c>
      <c r="DG136" s="64">
        <f t="shared" si="108"/>
        <v>0</v>
      </c>
      <c r="DH136" s="64">
        <f t="shared" si="109"/>
        <v>0</v>
      </c>
      <c r="DI136" s="64">
        <f t="shared" si="110"/>
        <v>0</v>
      </c>
      <c r="DJ136" s="64">
        <f t="shared" si="111"/>
        <v>0</v>
      </c>
      <c r="DK136" s="64">
        <f t="shared" si="112"/>
        <v>0</v>
      </c>
      <c r="DL136" s="64">
        <f t="shared" si="113"/>
        <v>0</v>
      </c>
      <c r="DM136" s="64">
        <f t="shared" si="114"/>
        <v>0</v>
      </c>
      <c r="DN136" s="64">
        <f t="shared" si="115"/>
        <v>0</v>
      </c>
      <c r="DO136" s="64">
        <f t="shared" si="116"/>
        <v>0</v>
      </c>
      <c r="DP136" s="64">
        <f t="shared" si="117"/>
        <v>0</v>
      </c>
      <c r="DQ136" s="64">
        <f t="shared" si="118"/>
        <v>0</v>
      </c>
      <c r="DR136" s="64">
        <f t="shared" si="119"/>
        <v>0</v>
      </c>
      <c r="DS136" s="64">
        <f t="shared" si="120"/>
        <v>0</v>
      </c>
      <c r="DT136" s="64">
        <f t="shared" si="121"/>
        <v>0</v>
      </c>
      <c r="DU136" s="64">
        <f t="shared" si="122"/>
        <v>0</v>
      </c>
      <c r="DV136" s="64">
        <f t="shared" si="123"/>
        <v>0</v>
      </c>
      <c r="DW136" s="64">
        <f t="shared" si="124"/>
        <v>0</v>
      </c>
      <c r="DX136" s="55">
        <f t="shared" si="153"/>
        <v>0</v>
      </c>
    </row>
    <row r="137" spans="1:128" ht="13.9" x14ac:dyDescent="0.4">
      <c r="A137" s="58">
        <f>'DORC build-up'!A137</f>
        <v>125</v>
      </c>
      <c r="B137" s="58" t="str">
        <f>'DORC build-up'!B137</f>
        <v>Midwest</v>
      </c>
      <c r="C137" s="58">
        <f>'DORC build-up'!C137</f>
        <v>40</v>
      </c>
      <c r="D137" t="str">
        <f>IF('DORC build-up'!E137=0,"",'DORC build-up'!E137)</f>
        <v/>
      </c>
      <c r="E137" t="str">
        <f>IF('DORC build-up'!F137=0,"",'DORC build-up'!F137)</f>
        <v>Perenjori to Maya</v>
      </c>
      <c r="F137" s="94">
        <f>'DORC build-up'!J137</f>
        <v>118277799.77006443</v>
      </c>
      <c r="G137" s="319">
        <f t="shared" si="103"/>
        <v>0.5389270258114689</v>
      </c>
      <c r="I137" s="70">
        <f>IF($F137=0,0,CRC!G137/$F137)</f>
        <v>0</v>
      </c>
      <c r="J137" s="70">
        <f>IF($F137=0,0,CRC!H137/$F137)</f>
        <v>0</v>
      </c>
      <c r="K137" s="70">
        <f>IF($F137=0,0,CRC!I137/$F137)</f>
        <v>4.8208335643584961E-2</v>
      </c>
      <c r="L137" s="70">
        <f>IF($F137=0,0,CRC!J137/$F137)</f>
        <v>0</v>
      </c>
      <c r="M137" s="70">
        <f>IF($F137=0,0,CRC!K137/$F137)</f>
        <v>0</v>
      </c>
      <c r="N137" s="70">
        <f>IF($F137=0,0,CRC!L137/$F137)</f>
        <v>0</v>
      </c>
      <c r="O137" s="70">
        <f>IF($F137=0,0,CRC!M137/$F137)</f>
        <v>8.2622927442602633E-4</v>
      </c>
      <c r="P137" s="70">
        <f>IF($F137=0,0,CRC!N137/$F137)</f>
        <v>0.53803946030786776</v>
      </c>
      <c r="Q137" s="70">
        <f>IF($F137=0,0,CRC!O137/$F137)</f>
        <v>0.16356399593359175</v>
      </c>
      <c r="R137" s="70">
        <f>IF($F137=0,0,CRC!P137/$F137)</f>
        <v>0.17035527062756695</v>
      </c>
      <c r="S137" s="70">
        <f>IF($F137=0,0,CRC!Q137/$F137)</f>
        <v>3.1592467117787376E-2</v>
      </c>
      <c r="T137" s="70">
        <f>IF($F137=0,0,CRC!R137/$F137)</f>
        <v>0</v>
      </c>
      <c r="U137" s="70">
        <f>IF($F137=0,0,CRC!S137/$F137)</f>
        <v>1.2378169060011105E-2</v>
      </c>
      <c r="V137" s="70">
        <f>IF($F137=0,0,CRC!T137/$F137)</f>
        <v>1.4703051503789056E-3</v>
      </c>
      <c r="W137" s="70">
        <f>IF($F137=0,0,CRC!U137/$F137)</f>
        <v>1.5066225474808131E-3</v>
      </c>
      <c r="X137" s="70">
        <f>IF($F137=0,0,CRC!V137/$F137)</f>
        <v>1.0327615720911105E-2</v>
      </c>
      <c r="Y137" s="70">
        <f>IF($F137=0,0,CRC!W137/$F137)</f>
        <v>1.5230191357446988E-2</v>
      </c>
      <c r="Z137" s="70">
        <f>IF($F137=0,0,CRC!X137/$F137)</f>
        <v>0</v>
      </c>
      <c r="AA137" s="70">
        <f>IF($F137=0,0,CRC!Y137/$F137)</f>
        <v>6.5013372589460524E-3</v>
      </c>
      <c r="AB137" s="70">
        <f>IF($F137=0,0,CRC!Z137/$F137)</f>
        <v>0</v>
      </c>
      <c r="AC137" s="70">
        <f>IF($F137=0,0,CRC!AA137/$F137)</f>
        <v>0</v>
      </c>
      <c r="AD137" s="55">
        <f t="shared" si="125"/>
        <v>0</v>
      </c>
      <c r="AF137" s="94">
        <f>'DORC build-up'!V137</f>
        <v>70574356.761769906</v>
      </c>
      <c r="AG137" s="64">
        <f t="shared" si="126"/>
        <v>0</v>
      </c>
      <c r="AH137" s="64">
        <f t="shared" si="127"/>
        <v>0</v>
      </c>
      <c r="AI137" s="64">
        <f t="shared" si="128"/>
        <v>3402272.2786015132</v>
      </c>
      <c r="AJ137" s="64">
        <f t="shared" si="129"/>
        <v>0</v>
      </c>
      <c r="AK137" s="64">
        <f t="shared" si="130"/>
        <v>0</v>
      </c>
      <c r="AL137" s="64">
        <f t="shared" si="131"/>
        <v>0</v>
      </c>
      <c r="AM137" s="64">
        <f t="shared" si="132"/>
        <v>58310.599580360671</v>
      </c>
      <c r="AN137" s="64">
        <f t="shared" si="133"/>
        <v>37971788.823677599</v>
      </c>
      <c r="AO137" s="64">
        <f t="shared" si="134"/>
        <v>11543423.802397987</v>
      </c>
      <c r="AP137" s="64">
        <f t="shared" si="135"/>
        <v>12022713.645517772</v>
      </c>
      <c r="AQ137" s="64">
        <f t="shared" si="136"/>
        <v>2229618.045355211</v>
      </c>
      <c r="AR137" s="64">
        <f t="shared" si="137"/>
        <v>0</v>
      </c>
      <c r="AS137" s="64">
        <f t="shared" si="138"/>
        <v>873581.31929872581</v>
      </c>
      <c r="AT137" s="64">
        <f t="shared" si="139"/>
        <v>103765.84023150863</v>
      </c>
      <c r="AU137" s="64">
        <f t="shared" si="140"/>
        <v>106328.91717123752</v>
      </c>
      <c r="AV137" s="64">
        <f t="shared" si="141"/>
        <v>728864.83638604381</v>
      </c>
      <c r="AW137" s="64">
        <f t="shared" si="142"/>
        <v>1074860.9584104884</v>
      </c>
      <c r="AX137" s="64">
        <f t="shared" si="143"/>
        <v>0</v>
      </c>
      <c r="AY137" s="64">
        <f t="shared" si="144"/>
        <v>458827.69514144596</v>
      </c>
      <c r="AZ137" s="64">
        <f t="shared" si="145"/>
        <v>0</v>
      </c>
      <c r="BA137" s="64">
        <f t="shared" si="146"/>
        <v>0</v>
      </c>
      <c r="BB137" s="55">
        <f t="shared" si="147"/>
        <v>0</v>
      </c>
      <c r="BD137" s="94">
        <f>'DORC build-up'!P137</f>
        <v>153065481.41533947</v>
      </c>
      <c r="BE137" s="64">
        <f t="shared" si="148"/>
        <v>0</v>
      </c>
      <c r="BF137" s="64">
        <f t="shared" si="164"/>
        <v>0</v>
      </c>
      <c r="BG137" s="64">
        <f t="shared" si="165"/>
        <v>7379032.1035176013</v>
      </c>
      <c r="BH137" s="64">
        <f t="shared" si="166"/>
        <v>0</v>
      </c>
      <c r="BI137" s="64">
        <f t="shared" si="167"/>
        <v>0</v>
      </c>
      <c r="BJ137" s="64">
        <f t="shared" si="168"/>
        <v>0</v>
      </c>
      <c r="BK137" s="64">
        <f t="shared" si="169"/>
        <v>126467.18164946635</v>
      </c>
      <c r="BL137" s="64">
        <f t="shared" si="170"/>
        <v>82355269.012473211</v>
      </c>
      <c r="BM137" s="64">
        <f t="shared" si="171"/>
        <v>25036001.779791847</v>
      </c>
      <c r="BN137" s="64">
        <f t="shared" si="172"/>
        <v>26075511.510248974</v>
      </c>
      <c r="BO137" s="64">
        <f t="shared" si="173"/>
        <v>4835716.1884824065</v>
      </c>
      <c r="BP137" s="64">
        <f t="shared" si="174"/>
        <v>0</v>
      </c>
      <c r="BQ137" s="64">
        <f t="shared" si="175"/>
        <v>1894670.4062110598</v>
      </c>
      <c r="BR137" s="64">
        <f t="shared" si="176"/>
        <v>225052.96567020027</v>
      </c>
      <c r="BS137" s="64">
        <f t="shared" si="177"/>
        <v>230611.90554135581</v>
      </c>
      <c r="BT137" s="64">
        <f t="shared" si="178"/>
        <v>1580801.4721938865</v>
      </c>
      <c r="BU137" s="64">
        <f t="shared" si="154"/>
        <v>2331216.5721753659</v>
      </c>
      <c r="BV137" s="64">
        <f t="shared" si="155"/>
        <v>0</v>
      </c>
      <c r="BW137" s="64">
        <f t="shared" si="156"/>
        <v>995130.31738406105</v>
      </c>
      <c r="BX137" s="64">
        <f t="shared" si="157"/>
        <v>0</v>
      </c>
      <c r="BY137" s="64">
        <f t="shared" si="158"/>
        <v>0</v>
      </c>
      <c r="BZ137" s="55">
        <f t="shared" si="149"/>
        <v>0</v>
      </c>
      <c r="CC137" s="94">
        <f t="shared" si="150"/>
        <v>153065481.41533947</v>
      </c>
      <c r="CD137" s="64">
        <f t="shared" si="151"/>
        <v>0</v>
      </c>
      <c r="CE137" s="64">
        <f t="shared" si="179"/>
        <v>0</v>
      </c>
      <c r="CF137" s="64">
        <f t="shared" si="180"/>
        <v>0</v>
      </c>
      <c r="CG137" s="64">
        <f t="shared" si="181"/>
        <v>0</v>
      </c>
      <c r="CH137" s="64">
        <f t="shared" si="182"/>
        <v>0</v>
      </c>
      <c r="CI137" s="64">
        <f t="shared" si="183"/>
        <v>0</v>
      </c>
      <c r="CJ137" s="64">
        <f t="shared" si="184"/>
        <v>109990.63194694169</v>
      </c>
      <c r="CK137" s="64">
        <f t="shared" si="185"/>
        <v>38747339.563584164</v>
      </c>
      <c r="CL137" s="64">
        <f t="shared" si="186"/>
        <v>18595641.135826331</v>
      </c>
      <c r="CM137" s="64">
        <f t="shared" si="187"/>
        <v>18100547.724367037</v>
      </c>
      <c r="CN137" s="64">
        <f t="shared" si="188"/>
        <v>2106528.8123904499</v>
      </c>
      <c r="CO137" s="64">
        <f t="shared" si="189"/>
        <v>0</v>
      </c>
      <c r="CP137" s="64">
        <f t="shared" si="190"/>
        <v>1247877.0166854691</v>
      </c>
      <c r="CQ137" s="64">
        <f t="shared" si="191"/>
        <v>57013.417969784132</v>
      </c>
      <c r="CR137" s="64">
        <f t="shared" si="192"/>
        <v>151886.7322547081</v>
      </c>
      <c r="CS137" s="64">
        <f t="shared" si="193"/>
        <v>1041155.1363375011</v>
      </c>
      <c r="CT137" s="64">
        <f t="shared" si="159"/>
        <v>1608539.434801009</v>
      </c>
      <c r="CU137" s="64">
        <f t="shared" si="160"/>
        <v>0</v>
      </c>
      <c r="CV137" s="64">
        <f t="shared" si="161"/>
        <v>724605.04740616726</v>
      </c>
      <c r="CW137" s="64">
        <f t="shared" si="162"/>
        <v>0</v>
      </c>
      <c r="CX137" s="64">
        <f t="shared" si="163"/>
        <v>0</v>
      </c>
      <c r="CY137" s="119">
        <f>'DORC build-up'!S137</f>
        <v>82491124.653569564</v>
      </c>
      <c r="CZ137" s="55">
        <f t="shared" si="152"/>
        <v>0</v>
      </c>
      <c r="DB137" s="94">
        <f>'DORC build-up'!T137</f>
        <v>0</v>
      </c>
      <c r="DC137" s="64">
        <f t="shared" si="104"/>
        <v>0</v>
      </c>
      <c r="DD137" s="64">
        <f t="shared" si="105"/>
        <v>0</v>
      </c>
      <c r="DE137" s="64">
        <f t="shared" si="106"/>
        <v>0</v>
      </c>
      <c r="DF137" s="64">
        <f t="shared" si="107"/>
        <v>0</v>
      </c>
      <c r="DG137" s="64">
        <f t="shared" si="108"/>
        <v>0</v>
      </c>
      <c r="DH137" s="64">
        <f t="shared" si="109"/>
        <v>0</v>
      </c>
      <c r="DI137" s="64">
        <f t="shared" si="110"/>
        <v>0</v>
      </c>
      <c r="DJ137" s="64">
        <f t="shared" si="111"/>
        <v>0</v>
      </c>
      <c r="DK137" s="64">
        <f t="shared" si="112"/>
        <v>0</v>
      </c>
      <c r="DL137" s="64">
        <f t="shared" si="113"/>
        <v>0</v>
      </c>
      <c r="DM137" s="64">
        <f t="shared" si="114"/>
        <v>0</v>
      </c>
      <c r="DN137" s="64">
        <f t="shared" si="115"/>
        <v>0</v>
      </c>
      <c r="DO137" s="64">
        <f t="shared" si="116"/>
        <v>0</v>
      </c>
      <c r="DP137" s="64">
        <f t="shared" si="117"/>
        <v>0</v>
      </c>
      <c r="DQ137" s="64">
        <f t="shared" si="118"/>
        <v>0</v>
      </c>
      <c r="DR137" s="64">
        <f t="shared" si="119"/>
        <v>0</v>
      </c>
      <c r="DS137" s="64">
        <f t="shared" si="120"/>
        <v>0</v>
      </c>
      <c r="DT137" s="64">
        <f t="shared" si="121"/>
        <v>0</v>
      </c>
      <c r="DU137" s="64">
        <f t="shared" si="122"/>
        <v>0</v>
      </c>
      <c r="DV137" s="64">
        <f t="shared" si="123"/>
        <v>0</v>
      </c>
      <c r="DW137" s="64">
        <f t="shared" si="124"/>
        <v>0</v>
      </c>
      <c r="DX137" s="55">
        <f t="shared" si="153"/>
        <v>0</v>
      </c>
    </row>
    <row r="138" spans="1:128" ht="13.9" x14ac:dyDescent="0.4">
      <c r="A138" s="58">
        <f>'DORC build-up'!A138</f>
        <v>126</v>
      </c>
      <c r="B138" s="58" t="str">
        <f>'DORC build-up'!B138</f>
        <v>Central</v>
      </c>
      <c r="C138" s="58">
        <f>'DORC build-up'!C138</f>
        <v>41</v>
      </c>
      <c r="D138" t="str">
        <f>IF('DORC build-up'!E138=0,"",'DORC build-up'!E138)</f>
        <v>NG track between Toodyay West to Miling</v>
      </c>
      <c r="E138" t="str">
        <f>IF('DORC build-up'!F138=0,"",'DORC build-up'!F138)</f>
        <v>Toodyay West to Miling</v>
      </c>
      <c r="F138" s="94">
        <f>'DORC build-up'!J138</f>
        <v>303693041.51652712</v>
      </c>
      <c r="G138" s="319">
        <f t="shared" si="103"/>
        <v>0.55286898178999322</v>
      </c>
      <c r="I138" s="70">
        <f>IF($F138=0,0,CRC!G138/$F138)</f>
        <v>0</v>
      </c>
      <c r="J138" s="70">
        <f>IF($F138=0,0,CRC!H138/$F138)</f>
        <v>0</v>
      </c>
      <c r="K138" s="70">
        <f>IF($F138=0,0,CRC!I138/$F138)</f>
        <v>4.3323527214514691E-2</v>
      </c>
      <c r="L138" s="70">
        <f>IF($F138=0,0,CRC!J138/$F138)</f>
        <v>0</v>
      </c>
      <c r="M138" s="70">
        <f>IF($F138=0,0,CRC!K138/$F138)</f>
        <v>8.0752390192163473E-2</v>
      </c>
      <c r="N138" s="70">
        <f>IF($F138=0,0,CRC!L138/$F138)</f>
        <v>0</v>
      </c>
      <c r="O138" s="70">
        <f>IF($F138=0,0,CRC!M138/$F138)</f>
        <v>7.6169642127721562E-3</v>
      </c>
      <c r="P138" s="70">
        <f>IF($F138=0,0,CRC!N138/$F138)</f>
        <v>0.48352150909056568</v>
      </c>
      <c r="Q138" s="70">
        <f>IF($F138=0,0,CRC!O138/$F138)</f>
        <v>0.14699053876353196</v>
      </c>
      <c r="R138" s="70">
        <f>IF($F138=0,0,CRC!P138/$F138)</f>
        <v>0.16050283377944088</v>
      </c>
      <c r="S138" s="70">
        <f>IF($F138=0,0,CRC!Q138/$F138)</f>
        <v>2.1295659978590731E-2</v>
      </c>
      <c r="T138" s="70">
        <f>IF($F138=0,0,CRC!R138/$F138)</f>
        <v>0</v>
      </c>
      <c r="U138" s="70">
        <f>IF($F138=0,0,CRC!S138/$F138)</f>
        <v>1.6043852452032038E-2</v>
      </c>
      <c r="V138" s="70">
        <f>IF($F138=0,0,CRC!T138/$F138)</f>
        <v>1.9057227912930748E-3</v>
      </c>
      <c r="W138" s="70">
        <f>IF($F138=0,0,CRC!U138/$F138)</f>
        <v>1.0832800571978591E-3</v>
      </c>
      <c r="X138" s="70">
        <f>IF($F138=0,0,CRC!V138/$F138)</f>
        <v>1.0054577961891074E-2</v>
      </c>
      <c r="Y138" s="70">
        <f>IF($F138=0,0,CRC!W138/$F138)</f>
        <v>1.4827541081714541E-2</v>
      </c>
      <c r="Z138" s="70">
        <f>IF($F138=0,0,CRC!X138/$F138)</f>
        <v>0</v>
      </c>
      <c r="AA138" s="70">
        <f>IF($F138=0,0,CRC!Y138/$F138)</f>
        <v>6.3294572622666781E-3</v>
      </c>
      <c r="AB138" s="70">
        <f>IF($F138=0,0,CRC!Z138/$F138)</f>
        <v>6.6790004304053687E-4</v>
      </c>
      <c r="AC138" s="70">
        <f>IF($F138=0,0,CRC!AA138/$F138)</f>
        <v>5.0842451189846297E-3</v>
      </c>
      <c r="AD138" s="55">
        <f t="shared" si="125"/>
        <v>0</v>
      </c>
      <c r="AF138" s="94">
        <f>'DORC build-up'!V138</f>
        <v>169921237.22806171</v>
      </c>
      <c r="AG138" s="64">
        <f t="shared" si="126"/>
        <v>0</v>
      </c>
      <c r="AH138" s="64">
        <f t="shared" si="127"/>
        <v>0</v>
      </c>
      <c r="AI138" s="64">
        <f t="shared" si="128"/>
        <v>7361587.3453739379</v>
      </c>
      <c r="AJ138" s="64">
        <f t="shared" si="129"/>
        <v>0</v>
      </c>
      <c r="AK138" s="64">
        <f t="shared" si="130"/>
        <v>13721546.050575612</v>
      </c>
      <c r="AL138" s="64">
        <f t="shared" si="131"/>
        <v>0</v>
      </c>
      <c r="AM138" s="64">
        <f t="shared" si="132"/>
        <v>1294283.9829561138</v>
      </c>
      <c r="AN138" s="64">
        <f t="shared" si="133"/>
        <v>82160573.051048413</v>
      </c>
      <c r="AO138" s="64">
        <f t="shared" si="134"/>
        <v>24976814.207518715</v>
      </c>
      <c r="AP138" s="64">
        <f t="shared" si="135"/>
        <v>27272840.094412532</v>
      </c>
      <c r="AQ138" s="64">
        <f t="shared" si="136"/>
        <v>3618584.8911502552</v>
      </c>
      <c r="AR138" s="64">
        <f t="shared" si="137"/>
        <v>0</v>
      </c>
      <c r="AS138" s="64">
        <f t="shared" si="138"/>
        <v>2726191.2585537555</v>
      </c>
      <c r="AT138" s="64">
        <f t="shared" si="139"/>
        <v>323822.77451023448</v>
      </c>
      <c r="AU138" s="64">
        <f t="shared" si="140"/>
        <v>184072.28758354567</v>
      </c>
      <c r="AV138" s="64">
        <f t="shared" si="141"/>
        <v>1708486.3270905344</v>
      </c>
      <c r="AW138" s="64">
        <f t="shared" si="142"/>
        <v>2519514.1256548474</v>
      </c>
      <c r="AX138" s="64">
        <f t="shared" si="143"/>
        <v>0</v>
      </c>
      <c r="AY138" s="64">
        <f t="shared" si="144"/>
        <v>1075509.2089864942</v>
      </c>
      <c r="AZ138" s="64">
        <f t="shared" si="145"/>
        <v>113490.40165812369</v>
      </c>
      <c r="BA138" s="64">
        <f t="shared" si="146"/>
        <v>863921.22098860203</v>
      </c>
      <c r="BB138" s="55">
        <f t="shared" si="147"/>
        <v>0</v>
      </c>
      <c r="BD138" s="94">
        <f>'DORC build-up'!P138</f>
        <v>380025608.39618099</v>
      </c>
      <c r="BE138" s="64">
        <f t="shared" si="148"/>
        <v>0</v>
      </c>
      <c r="BF138" s="64">
        <f t="shared" si="164"/>
        <v>0</v>
      </c>
      <c r="BG138" s="64">
        <f t="shared" si="165"/>
        <v>16464049.787564449</v>
      </c>
      <c r="BH138" s="64">
        <f t="shared" si="166"/>
        <v>0</v>
      </c>
      <c r="BI138" s="64">
        <f t="shared" si="167"/>
        <v>30687976.212222721</v>
      </c>
      <c r="BJ138" s="64">
        <f t="shared" si="168"/>
        <v>0</v>
      </c>
      <c r="BK138" s="64">
        <f t="shared" si="169"/>
        <v>2894641.4590906766</v>
      </c>
      <c r="BL138" s="64">
        <f t="shared" si="170"/>
        <v>183750555.66478178</v>
      </c>
      <c r="BM138" s="64">
        <f t="shared" si="171"/>
        <v>55860168.92209366</v>
      </c>
      <c r="BN138" s="64">
        <f t="shared" si="172"/>
        <v>60995187.056343131</v>
      </c>
      <c r="BO138" s="64">
        <f t="shared" si="173"/>
        <v>8092896.1395621449</v>
      </c>
      <c r="BP138" s="64">
        <f t="shared" si="174"/>
        <v>0</v>
      </c>
      <c r="BQ138" s="64">
        <f t="shared" si="175"/>
        <v>6097074.7891020356</v>
      </c>
      <c r="BR138" s="64">
        <f t="shared" si="176"/>
        <v>724223.46319561894</v>
      </c>
      <c r="BS138" s="64">
        <f t="shared" si="177"/>
        <v>411674.16280006617</v>
      </c>
      <c r="BT138" s="64">
        <f t="shared" si="178"/>
        <v>3820997.1071344889</v>
      </c>
      <c r="BU138" s="64">
        <f t="shared" si="154"/>
        <v>5634845.3205979364</v>
      </c>
      <c r="BV138" s="64">
        <f t="shared" si="155"/>
        <v>0</v>
      </c>
      <c r="BW138" s="64">
        <f t="shared" si="156"/>
        <v>2405355.8469105205</v>
      </c>
      <c r="BX138" s="64">
        <f t="shared" si="157"/>
        <v>253819.12020431549</v>
      </c>
      <c r="BY138" s="64">
        <f t="shared" si="158"/>
        <v>1932143.3445774475</v>
      </c>
      <c r="BZ138" s="55">
        <f t="shared" si="149"/>
        <v>0</v>
      </c>
      <c r="CC138" s="94">
        <f t="shared" si="150"/>
        <v>380025608.39618099</v>
      </c>
      <c r="CD138" s="64">
        <f t="shared" si="151"/>
        <v>0</v>
      </c>
      <c r="CE138" s="64">
        <f t="shared" si="179"/>
        <v>0</v>
      </c>
      <c r="CF138" s="64">
        <f t="shared" si="180"/>
        <v>0</v>
      </c>
      <c r="CG138" s="64">
        <f t="shared" si="181"/>
        <v>0</v>
      </c>
      <c r="CH138" s="64">
        <f t="shared" si="182"/>
        <v>20257696.013228208</v>
      </c>
      <c r="CI138" s="64">
        <f t="shared" si="183"/>
        <v>0</v>
      </c>
      <c r="CJ138" s="64">
        <f t="shared" si="184"/>
        <v>2517518.2936208365</v>
      </c>
      <c r="CK138" s="64">
        <f t="shared" si="185"/>
        <v>86452819.117890671</v>
      </c>
      <c r="CL138" s="64">
        <f t="shared" si="186"/>
        <v>41490476.961874098</v>
      </c>
      <c r="CM138" s="64">
        <f t="shared" si="187"/>
        <v>42340350.402564041</v>
      </c>
      <c r="CN138" s="64">
        <f t="shared" si="188"/>
        <v>3525417.5863909107</v>
      </c>
      <c r="CO138" s="64">
        <f t="shared" si="189"/>
        <v>0</v>
      </c>
      <c r="CP138" s="64">
        <f t="shared" si="190"/>
        <v>4015684.9831987526</v>
      </c>
      <c r="CQ138" s="64">
        <f t="shared" si="191"/>
        <v>183469.94400955702</v>
      </c>
      <c r="CR138" s="64">
        <f t="shared" si="192"/>
        <v>271138.83472153003</v>
      </c>
      <c r="CS138" s="64">
        <f t="shared" si="193"/>
        <v>2516603.6558042062</v>
      </c>
      <c r="CT138" s="64">
        <f t="shared" si="159"/>
        <v>3888043.2712125923</v>
      </c>
      <c r="CU138" s="64">
        <f t="shared" si="160"/>
        <v>0</v>
      </c>
      <c r="CV138" s="64">
        <f t="shared" si="161"/>
        <v>1751462.051785355</v>
      </c>
      <c r="CW138" s="64">
        <f t="shared" si="162"/>
        <v>160652.80297097258</v>
      </c>
      <c r="CX138" s="64">
        <f t="shared" si="163"/>
        <v>733037.24884757958</v>
      </c>
      <c r="CY138" s="119">
        <f>'DORC build-up'!S138</f>
        <v>210104371.16811928</v>
      </c>
      <c r="CZ138" s="55">
        <f t="shared" si="152"/>
        <v>0</v>
      </c>
      <c r="DB138" s="94">
        <f>'DORC build-up'!T138</f>
        <v>0</v>
      </c>
      <c r="DC138" s="64">
        <f t="shared" si="104"/>
        <v>0</v>
      </c>
      <c r="DD138" s="64">
        <f t="shared" si="105"/>
        <v>0</v>
      </c>
      <c r="DE138" s="64">
        <f t="shared" si="106"/>
        <v>0</v>
      </c>
      <c r="DF138" s="64">
        <f t="shared" si="107"/>
        <v>0</v>
      </c>
      <c r="DG138" s="64">
        <f t="shared" si="108"/>
        <v>0</v>
      </c>
      <c r="DH138" s="64">
        <f t="shared" si="109"/>
        <v>0</v>
      </c>
      <c r="DI138" s="64">
        <f t="shared" si="110"/>
        <v>0</v>
      </c>
      <c r="DJ138" s="64">
        <f t="shared" si="111"/>
        <v>0</v>
      </c>
      <c r="DK138" s="64">
        <f t="shared" si="112"/>
        <v>0</v>
      </c>
      <c r="DL138" s="64">
        <f t="shared" si="113"/>
        <v>0</v>
      </c>
      <c r="DM138" s="64">
        <f t="shared" si="114"/>
        <v>0</v>
      </c>
      <c r="DN138" s="64">
        <f t="shared" si="115"/>
        <v>0</v>
      </c>
      <c r="DO138" s="64">
        <f t="shared" si="116"/>
        <v>0</v>
      </c>
      <c r="DP138" s="64">
        <f t="shared" si="117"/>
        <v>0</v>
      </c>
      <c r="DQ138" s="64">
        <f t="shared" si="118"/>
        <v>0</v>
      </c>
      <c r="DR138" s="64">
        <f t="shared" si="119"/>
        <v>0</v>
      </c>
      <c r="DS138" s="64">
        <f t="shared" si="120"/>
        <v>0</v>
      </c>
      <c r="DT138" s="64">
        <f t="shared" si="121"/>
        <v>0</v>
      </c>
      <c r="DU138" s="64">
        <f t="shared" si="122"/>
        <v>0</v>
      </c>
      <c r="DV138" s="64">
        <f t="shared" si="123"/>
        <v>0</v>
      </c>
      <c r="DW138" s="64">
        <f t="shared" si="124"/>
        <v>0</v>
      </c>
      <c r="DX138" s="55">
        <f t="shared" si="153"/>
        <v>0</v>
      </c>
    </row>
    <row r="139" spans="1:128" ht="13.9" x14ac:dyDescent="0.4">
      <c r="A139" s="58">
        <f>'DORC build-up'!A139</f>
        <v>127</v>
      </c>
      <c r="B139" s="58" t="str">
        <f>'DORC build-up'!B139</f>
        <v>CBH Sidings NG</v>
      </c>
      <c r="C139" s="58">
        <f>'DORC build-up'!C139</f>
        <v>42</v>
      </c>
      <c r="D139" t="str">
        <f>IF('DORC build-up'!E139=0,"",'DORC build-up'!E139)</f>
        <v>NG tracks servicing CBH on the NG network</v>
      </c>
      <c r="E139" t="str">
        <f>IF('DORC build-up'!F139=0,"",'DORC build-up'!F139)</f>
        <v>Arrino</v>
      </c>
      <c r="F139" s="94">
        <f>'DORC build-up'!J139</f>
        <v>1509205.7875727927</v>
      </c>
      <c r="G139" s="319">
        <f t="shared" si="103"/>
        <v>0.55489948615217632</v>
      </c>
      <c r="I139" s="70">
        <f>IF($F139=0,0,CRC!G139/$F139)</f>
        <v>0</v>
      </c>
      <c r="J139" s="70">
        <f>IF($F139=0,0,CRC!H139/$F139)</f>
        <v>0</v>
      </c>
      <c r="K139" s="70">
        <f>IF($F139=0,0,CRC!I139/$F139)</f>
        <v>4.4576639119703318E-2</v>
      </c>
      <c r="L139" s="70">
        <f>IF($F139=0,0,CRC!J139/$F139)</f>
        <v>0</v>
      </c>
      <c r="M139" s="70">
        <f>IF($F139=0,0,CRC!K139/$F139)</f>
        <v>0</v>
      </c>
      <c r="N139" s="70">
        <f>IF($F139=0,0,CRC!L139/$F139)</f>
        <v>0</v>
      </c>
      <c r="O139" s="70">
        <f>IF($F139=0,0,CRC!M139/$F139)</f>
        <v>0</v>
      </c>
      <c r="P139" s="70">
        <f>IF($F139=0,0,CRC!N139/$F139)</f>
        <v>0.49750713303240301</v>
      </c>
      <c r="Q139" s="70">
        <f>IF($F139=0,0,CRC!O139/$F139)</f>
        <v>0.15124216844185054</v>
      </c>
      <c r="R139" s="70">
        <f>IF($F139=0,0,CRC!P139/$F139)</f>
        <v>0.15895468959592049</v>
      </c>
      <c r="S139" s="70">
        <f>IF($F139=0,0,CRC!Q139/$F139)</f>
        <v>0</v>
      </c>
      <c r="T139" s="70">
        <f>IF($F139=0,0,CRC!R139/$F139)</f>
        <v>0</v>
      </c>
      <c r="U139" s="70">
        <f>IF($F139=0,0,CRC!S139/$F139)</f>
        <v>0</v>
      </c>
      <c r="V139" s="70">
        <f>IF($F139=0,0,CRC!T139/$F139)</f>
        <v>0</v>
      </c>
      <c r="W139" s="70">
        <f>IF($F139=0,0,CRC!U139/$F139)</f>
        <v>0.11807534894667568</v>
      </c>
      <c r="X139" s="70">
        <f>IF($F139=0,0,CRC!V139/$F139)</f>
        <v>9.5496015950778876E-3</v>
      </c>
      <c r="Y139" s="70">
        <f>IF($F139=0,0,CRC!W139/$F139)</f>
        <v>1.4082849673224113E-2</v>
      </c>
      <c r="Z139" s="70">
        <f>IF($F139=0,0,CRC!X139/$F139)</f>
        <v>0</v>
      </c>
      <c r="AA139" s="70">
        <f>IF($F139=0,0,CRC!Y139/$F139)</f>
        <v>6.0115695951449815E-3</v>
      </c>
      <c r="AB139" s="70">
        <f>IF($F139=0,0,CRC!Z139/$F139)</f>
        <v>0</v>
      </c>
      <c r="AC139" s="70">
        <f>IF($F139=0,0,CRC!AA139/$F139)</f>
        <v>0</v>
      </c>
      <c r="AD139" s="55">
        <f t="shared" si="125"/>
        <v>0</v>
      </c>
      <c r="AF139" s="94">
        <f>'DORC build-up'!V139</f>
        <v>872758.86624758388</v>
      </c>
      <c r="AG139" s="64">
        <f t="shared" si="126"/>
        <v>0</v>
      </c>
      <c r="AH139" s="64">
        <f t="shared" si="127"/>
        <v>0</v>
      </c>
      <c r="AI139" s="64">
        <f t="shared" si="128"/>
        <v>38904.657019239967</v>
      </c>
      <c r="AJ139" s="64">
        <f t="shared" si="129"/>
        <v>0</v>
      </c>
      <c r="AK139" s="64">
        <f t="shared" si="130"/>
        <v>0</v>
      </c>
      <c r="AL139" s="64">
        <f t="shared" si="131"/>
        <v>0</v>
      </c>
      <c r="AM139" s="64">
        <f t="shared" si="132"/>
        <v>0</v>
      </c>
      <c r="AN139" s="64">
        <f t="shared" si="133"/>
        <v>434203.76137544593</v>
      </c>
      <c r="AO139" s="64">
        <f t="shared" si="134"/>
        <v>131997.94345813559</v>
      </c>
      <c r="AP139" s="64">
        <f t="shared" si="135"/>
        <v>138729.11467647218</v>
      </c>
      <c r="AQ139" s="64">
        <f t="shared" si="136"/>
        <v>0</v>
      </c>
      <c r="AR139" s="64">
        <f t="shared" si="137"/>
        <v>0</v>
      </c>
      <c r="AS139" s="64">
        <f t="shared" si="138"/>
        <v>0</v>
      </c>
      <c r="AT139" s="64">
        <f t="shared" si="139"/>
        <v>0</v>
      </c>
      <c r="AU139" s="64">
        <f t="shared" si="140"/>
        <v>103051.30767848852</v>
      </c>
      <c r="AV139" s="64">
        <f t="shared" si="141"/>
        <v>8334.4994612362952</v>
      </c>
      <c r="AW139" s="64">
        <f t="shared" si="142"/>
        <v>12290.931914338234</v>
      </c>
      <c r="AX139" s="64">
        <f t="shared" si="143"/>
        <v>0</v>
      </c>
      <c r="AY139" s="64">
        <f t="shared" si="144"/>
        <v>5246.6506642271806</v>
      </c>
      <c r="AZ139" s="64">
        <f t="shared" si="145"/>
        <v>0</v>
      </c>
      <c r="BA139" s="64">
        <f t="shared" si="146"/>
        <v>0</v>
      </c>
      <c r="BB139" s="55">
        <f t="shared" si="147"/>
        <v>0</v>
      </c>
      <c r="BD139" s="94">
        <f>'DORC build-up'!P139</f>
        <v>1960812.9828984495</v>
      </c>
      <c r="BE139" s="64">
        <f t="shared" si="148"/>
        <v>0</v>
      </c>
      <c r="BF139" s="64">
        <f t="shared" si="164"/>
        <v>0</v>
      </c>
      <c r="BG139" s="64">
        <f t="shared" si="165"/>
        <v>87406.452719893176</v>
      </c>
      <c r="BH139" s="64">
        <f t="shared" si="166"/>
        <v>0</v>
      </c>
      <c r="BI139" s="64">
        <f t="shared" si="167"/>
        <v>0</v>
      </c>
      <c r="BJ139" s="64">
        <f t="shared" si="168"/>
        <v>0</v>
      </c>
      <c r="BK139" s="64">
        <f t="shared" si="169"/>
        <v>0</v>
      </c>
      <c r="BL139" s="64">
        <f t="shared" si="170"/>
        <v>975518.44553452195</v>
      </c>
      <c r="BM139" s="64">
        <f t="shared" si="171"/>
        <v>296557.60744249471</v>
      </c>
      <c r="BN139" s="64">
        <f t="shared" si="172"/>
        <v>311680.41905227402</v>
      </c>
      <c r="BO139" s="64">
        <f t="shared" si="173"/>
        <v>0</v>
      </c>
      <c r="BP139" s="64">
        <f t="shared" si="174"/>
        <v>0</v>
      </c>
      <c r="BQ139" s="64">
        <f t="shared" si="175"/>
        <v>0</v>
      </c>
      <c r="BR139" s="64">
        <f t="shared" si="176"/>
        <v>0</v>
      </c>
      <c r="BS139" s="64">
        <f t="shared" si="177"/>
        <v>231523.67717490645</v>
      </c>
      <c r="BT139" s="64">
        <f t="shared" si="178"/>
        <v>18724.982789136466</v>
      </c>
      <c r="BU139" s="64">
        <f t="shared" si="154"/>
        <v>27613.834475465028</v>
      </c>
      <c r="BV139" s="64">
        <f t="shared" si="155"/>
        <v>0</v>
      </c>
      <c r="BW139" s="64">
        <f t="shared" si="156"/>
        <v>11787.563709757856</v>
      </c>
      <c r="BX139" s="64">
        <f t="shared" si="157"/>
        <v>0</v>
      </c>
      <c r="BY139" s="64">
        <f t="shared" si="158"/>
        <v>0</v>
      </c>
      <c r="BZ139" s="55">
        <f t="shared" si="149"/>
        <v>0</v>
      </c>
      <c r="CC139" s="94">
        <f t="shared" si="150"/>
        <v>1960812.9828984495</v>
      </c>
      <c r="CD139" s="64">
        <f t="shared" si="151"/>
        <v>0</v>
      </c>
      <c r="CE139" s="64">
        <f t="shared" si="179"/>
        <v>0</v>
      </c>
      <c r="CF139" s="64">
        <f t="shared" si="180"/>
        <v>0</v>
      </c>
      <c r="CG139" s="64">
        <f t="shared" si="181"/>
        <v>0</v>
      </c>
      <c r="CH139" s="64">
        <f t="shared" si="182"/>
        <v>0</v>
      </c>
      <c r="CI139" s="64">
        <f t="shared" si="183"/>
        <v>0</v>
      </c>
      <c r="CJ139" s="64">
        <f t="shared" si="184"/>
        <v>0</v>
      </c>
      <c r="CK139" s="64">
        <f t="shared" si="185"/>
        <v>458971.78059051756</v>
      </c>
      <c r="CL139" s="64">
        <f t="shared" si="186"/>
        <v>220269.9493555373</v>
      </c>
      <c r="CM139" s="64">
        <f t="shared" si="187"/>
        <v>216355.72892171179</v>
      </c>
      <c r="CN139" s="64">
        <f t="shared" si="188"/>
        <v>0</v>
      </c>
      <c r="CO139" s="64">
        <f t="shared" si="189"/>
        <v>0</v>
      </c>
      <c r="CP139" s="64">
        <f t="shared" si="190"/>
        <v>0</v>
      </c>
      <c r="CQ139" s="64">
        <f t="shared" si="191"/>
        <v>0</v>
      </c>
      <c r="CR139" s="64">
        <f t="shared" si="192"/>
        <v>152487.24771230103</v>
      </c>
      <c r="CS139" s="64">
        <f t="shared" si="193"/>
        <v>12332.739026162539</v>
      </c>
      <c r="CT139" s="64">
        <f t="shared" si="159"/>
        <v>19053.545788070947</v>
      </c>
      <c r="CU139" s="64">
        <f t="shared" si="160"/>
        <v>0</v>
      </c>
      <c r="CV139" s="64">
        <f t="shared" si="161"/>
        <v>8583.1252565646264</v>
      </c>
      <c r="CW139" s="64">
        <f t="shared" si="162"/>
        <v>0</v>
      </c>
      <c r="CX139" s="64">
        <f t="shared" si="163"/>
        <v>0</v>
      </c>
      <c r="CY139" s="119">
        <f>'DORC build-up'!S139</f>
        <v>1088054.1166508656</v>
      </c>
      <c r="CZ139" s="55">
        <f t="shared" si="152"/>
        <v>0</v>
      </c>
      <c r="DB139" s="94">
        <f>'DORC build-up'!T139</f>
        <v>0</v>
      </c>
      <c r="DC139" s="64">
        <f t="shared" si="104"/>
        <v>0</v>
      </c>
      <c r="DD139" s="64">
        <f t="shared" si="105"/>
        <v>0</v>
      </c>
      <c r="DE139" s="64">
        <f t="shared" si="106"/>
        <v>0</v>
      </c>
      <c r="DF139" s="64">
        <f t="shared" si="107"/>
        <v>0</v>
      </c>
      <c r="DG139" s="64">
        <f t="shared" si="108"/>
        <v>0</v>
      </c>
      <c r="DH139" s="64">
        <f t="shared" si="109"/>
        <v>0</v>
      </c>
      <c r="DI139" s="64">
        <f t="shared" si="110"/>
        <v>0</v>
      </c>
      <c r="DJ139" s="64">
        <f t="shared" si="111"/>
        <v>0</v>
      </c>
      <c r="DK139" s="64">
        <f t="shared" si="112"/>
        <v>0</v>
      </c>
      <c r="DL139" s="64">
        <f t="shared" si="113"/>
        <v>0</v>
      </c>
      <c r="DM139" s="64">
        <f t="shared" si="114"/>
        <v>0</v>
      </c>
      <c r="DN139" s="64">
        <f t="shared" si="115"/>
        <v>0</v>
      </c>
      <c r="DO139" s="64">
        <f t="shared" si="116"/>
        <v>0</v>
      </c>
      <c r="DP139" s="64">
        <f t="shared" si="117"/>
        <v>0</v>
      </c>
      <c r="DQ139" s="64">
        <f t="shared" si="118"/>
        <v>0</v>
      </c>
      <c r="DR139" s="64">
        <f t="shared" si="119"/>
        <v>0</v>
      </c>
      <c r="DS139" s="64">
        <f t="shared" si="120"/>
        <v>0</v>
      </c>
      <c r="DT139" s="64">
        <f t="shared" si="121"/>
        <v>0</v>
      </c>
      <c r="DU139" s="64">
        <f t="shared" si="122"/>
        <v>0</v>
      </c>
      <c r="DV139" s="64">
        <f t="shared" si="123"/>
        <v>0</v>
      </c>
      <c r="DW139" s="64">
        <f t="shared" si="124"/>
        <v>0</v>
      </c>
      <c r="DX139" s="55">
        <f t="shared" si="153"/>
        <v>0</v>
      </c>
    </row>
    <row r="140" spans="1:128" ht="13.9" x14ac:dyDescent="0.4">
      <c r="A140" s="58">
        <f>'DORC build-up'!A140</f>
        <v>128</v>
      </c>
      <c r="B140" s="58" t="str">
        <f>'DORC build-up'!B140</f>
        <v>CBH Sidings NG</v>
      </c>
      <c r="C140" s="58">
        <f>'DORC build-up'!C140</f>
        <v>42</v>
      </c>
      <c r="D140" t="str">
        <f>IF('DORC build-up'!E140=0,"",'DORC build-up'!E140)</f>
        <v/>
      </c>
      <c r="E140" t="str">
        <f>IF('DORC build-up'!F140=0,"",'DORC build-up'!F140)</f>
        <v>Avon Yard</v>
      </c>
      <c r="F140" s="94">
        <f>'DORC build-up'!J140</f>
        <v>16974958.23481619</v>
      </c>
      <c r="G140" s="319">
        <f t="shared" si="103"/>
        <v>0.49732305651631553</v>
      </c>
      <c r="I140" s="70">
        <f>IF($F140=0,0,CRC!G140/$F140)</f>
        <v>0</v>
      </c>
      <c r="J140" s="70">
        <f>IF($F140=0,0,CRC!H140/$F140)</f>
        <v>0</v>
      </c>
      <c r="K140" s="70">
        <f>IF($F140=0,0,CRC!I140/$F140)</f>
        <v>2.9195661729730701E-2</v>
      </c>
      <c r="L140" s="70">
        <f>IF($F140=0,0,CRC!J140/$F140)</f>
        <v>0</v>
      </c>
      <c r="M140" s="70">
        <f>IF($F140=0,0,CRC!K140/$F140)</f>
        <v>0</v>
      </c>
      <c r="N140" s="70">
        <f>IF($F140=0,0,CRC!L140/$F140)</f>
        <v>0</v>
      </c>
      <c r="O140" s="70">
        <f>IF($F140=0,0,CRC!M140/$F140)</f>
        <v>0</v>
      </c>
      <c r="P140" s="70">
        <f>IF($F140=0,0,CRC!N140/$F140)</f>
        <v>0.32584443894788728</v>
      </c>
      <c r="Q140" s="70">
        <f>IF($F140=0,0,CRC!O140/$F140)</f>
        <v>9.9056709440157723E-2</v>
      </c>
      <c r="R140" s="70">
        <f>IF($F140=0,0,CRC!P140/$F140)</f>
        <v>0.10386509768821188</v>
      </c>
      <c r="S140" s="70">
        <f>IF($F140=0,0,CRC!Q140/$F140)</f>
        <v>0.41909252597799007</v>
      </c>
      <c r="T140" s="70">
        <f>IF($F140=0,0,CRC!R140/$F140)</f>
        <v>0</v>
      </c>
      <c r="U140" s="70">
        <f>IF($F140=0,0,CRC!S140/$F140)</f>
        <v>0</v>
      </c>
      <c r="V140" s="70">
        <f>IF($F140=0,0,CRC!T140/$F140)</f>
        <v>0</v>
      </c>
      <c r="W140" s="70">
        <f>IF($F140=0,0,CRC!U140/$F140)</f>
        <v>0</v>
      </c>
      <c r="X140" s="70">
        <f>IF($F140=0,0,CRC!V140/$F140)</f>
        <v>7.3917440803949923E-3</v>
      </c>
      <c r="Y140" s="70">
        <f>IF($F140=0,0,CRC!W140/$F140)</f>
        <v>1.0900645400830241E-2</v>
      </c>
      <c r="Z140" s="70">
        <f>IF($F140=0,0,CRC!X140/$F140)</f>
        <v>0</v>
      </c>
      <c r="AA140" s="70">
        <f>IF($F140=0,0,CRC!Y140/$F140)</f>
        <v>4.6531767347968642E-3</v>
      </c>
      <c r="AB140" s="70">
        <f>IF($F140=0,0,CRC!Z140/$F140)</f>
        <v>0</v>
      </c>
      <c r="AC140" s="70">
        <f>IF($F140=0,0,CRC!AA140/$F140)</f>
        <v>0</v>
      </c>
      <c r="AD140" s="55">
        <f t="shared" si="125"/>
        <v>0</v>
      </c>
      <c r="AF140" s="94">
        <f>'DORC build-up'!V140</f>
        <v>11207359.335289469</v>
      </c>
      <c r="AG140" s="64">
        <f t="shared" si="126"/>
        <v>0</v>
      </c>
      <c r="AH140" s="64">
        <f t="shared" si="127"/>
        <v>0</v>
      </c>
      <c r="AI140" s="64">
        <f t="shared" si="128"/>
        <v>327206.27203665086</v>
      </c>
      <c r="AJ140" s="64">
        <f t="shared" si="129"/>
        <v>0</v>
      </c>
      <c r="AK140" s="64">
        <f t="shared" si="130"/>
        <v>0</v>
      </c>
      <c r="AL140" s="64">
        <f t="shared" si="131"/>
        <v>0</v>
      </c>
      <c r="AM140" s="64">
        <f t="shared" si="132"/>
        <v>0</v>
      </c>
      <c r="AN140" s="64">
        <f t="shared" si="133"/>
        <v>3651855.714694764</v>
      </c>
      <c r="AO140" s="64">
        <f t="shared" si="134"/>
        <v>1110164.1372672082</v>
      </c>
      <c r="AP140" s="64">
        <f t="shared" si="135"/>
        <v>1164053.472186734</v>
      </c>
      <c r="AQ140" s="64">
        <f t="shared" si="136"/>
        <v>4696920.5333694713</v>
      </c>
      <c r="AR140" s="64">
        <f t="shared" si="137"/>
        <v>0</v>
      </c>
      <c r="AS140" s="64">
        <f t="shared" si="138"/>
        <v>0</v>
      </c>
      <c r="AT140" s="64">
        <f t="shared" si="139"/>
        <v>0</v>
      </c>
      <c r="AU140" s="64">
        <f t="shared" si="140"/>
        <v>0</v>
      </c>
      <c r="AV140" s="64">
        <f t="shared" si="141"/>
        <v>82841.932023485482</v>
      </c>
      <c r="AW140" s="64">
        <f t="shared" si="142"/>
        <v>122167.44999367502</v>
      </c>
      <c r="AX140" s="64">
        <f t="shared" si="143"/>
        <v>0</v>
      </c>
      <c r="AY140" s="64">
        <f t="shared" si="144"/>
        <v>52149.823717477404</v>
      </c>
      <c r="AZ140" s="64">
        <f t="shared" si="145"/>
        <v>0</v>
      </c>
      <c r="BA140" s="64">
        <f t="shared" si="146"/>
        <v>0</v>
      </c>
      <c r="BB140" s="55">
        <f t="shared" si="147"/>
        <v>0</v>
      </c>
      <c r="BD140" s="94">
        <f>'DORC build-up'!P140</f>
        <v>22295351.876733191</v>
      </c>
      <c r="BE140" s="64">
        <f t="shared" si="148"/>
        <v>0</v>
      </c>
      <c r="BF140" s="64">
        <f t="shared" si="164"/>
        <v>0</v>
      </c>
      <c r="BG140" s="64">
        <f t="shared" si="165"/>
        <v>650927.55153841875</v>
      </c>
      <c r="BH140" s="64">
        <f t="shared" si="166"/>
        <v>0</v>
      </c>
      <c r="BI140" s="64">
        <f t="shared" si="167"/>
        <v>0</v>
      </c>
      <c r="BJ140" s="64">
        <f t="shared" si="168"/>
        <v>0</v>
      </c>
      <c r="BK140" s="64">
        <f t="shared" si="169"/>
        <v>0</v>
      </c>
      <c r="BL140" s="64">
        <f t="shared" si="170"/>
        <v>7264816.4234198527</v>
      </c>
      <c r="BM140" s="64">
        <f t="shared" si="171"/>
        <v>2208504.1927196351</v>
      </c>
      <c r="BN140" s="64">
        <f t="shared" si="172"/>
        <v>2315708.900669951</v>
      </c>
      <c r="BO140" s="64">
        <f t="shared" si="173"/>
        <v>9343815.3355882354</v>
      </c>
      <c r="BP140" s="64">
        <f t="shared" si="174"/>
        <v>0</v>
      </c>
      <c r="BQ140" s="64">
        <f t="shared" si="175"/>
        <v>0</v>
      </c>
      <c r="BR140" s="64">
        <f t="shared" si="176"/>
        <v>0</v>
      </c>
      <c r="BS140" s="64">
        <f t="shared" si="177"/>
        <v>0</v>
      </c>
      <c r="BT140" s="64">
        <f t="shared" si="178"/>
        <v>164801.53525516595</v>
      </c>
      <c r="BU140" s="64">
        <f t="shared" si="154"/>
        <v>243033.72489500354</v>
      </c>
      <c r="BV140" s="64">
        <f t="shared" si="155"/>
        <v>0</v>
      </c>
      <c r="BW140" s="64">
        <f t="shared" si="156"/>
        <v>103744.21264692448</v>
      </c>
      <c r="BX140" s="64">
        <f t="shared" si="157"/>
        <v>0</v>
      </c>
      <c r="BY140" s="64">
        <f t="shared" si="158"/>
        <v>0</v>
      </c>
      <c r="BZ140" s="55">
        <f t="shared" si="149"/>
        <v>0</v>
      </c>
      <c r="CC140" s="94">
        <f t="shared" si="150"/>
        <v>22295351.876733191</v>
      </c>
      <c r="CD140" s="64">
        <f t="shared" si="151"/>
        <v>0</v>
      </c>
      <c r="CE140" s="64">
        <f t="shared" si="179"/>
        <v>0</v>
      </c>
      <c r="CF140" s="64">
        <f t="shared" si="180"/>
        <v>0</v>
      </c>
      <c r="CG140" s="64">
        <f t="shared" si="181"/>
        <v>0</v>
      </c>
      <c r="CH140" s="64">
        <f t="shared" si="182"/>
        <v>0</v>
      </c>
      <c r="CI140" s="64">
        <f t="shared" si="183"/>
        <v>0</v>
      </c>
      <c r="CJ140" s="64">
        <f t="shared" si="184"/>
        <v>0</v>
      </c>
      <c r="CK140" s="64">
        <f t="shared" si="185"/>
        <v>3418024.2770224977</v>
      </c>
      <c r="CL140" s="64">
        <f t="shared" si="186"/>
        <v>1640379.792908116</v>
      </c>
      <c r="CM140" s="64">
        <f t="shared" si="187"/>
        <v>1607469.8843718965</v>
      </c>
      <c r="CN140" s="64">
        <f t="shared" si="188"/>
        <v>4070341.4871519743</v>
      </c>
      <c r="CO140" s="64">
        <f t="shared" si="189"/>
        <v>0</v>
      </c>
      <c r="CP140" s="64">
        <f t="shared" si="190"/>
        <v>0</v>
      </c>
      <c r="CQ140" s="64">
        <f t="shared" si="191"/>
        <v>0</v>
      </c>
      <c r="CR140" s="64">
        <f t="shared" si="192"/>
        <v>0</v>
      </c>
      <c r="CS140" s="64">
        <f t="shared" si="193"/>
        <v>108542.38683690756</v>
      </c>
      <c r="CT140" s="64">
        <f t="shared" si="159"/>
        <v>167693.27017755315</v>
      </c>
      <c r="CU140" s="64">
        <f t="shared" si="160"/>
        <v>0</v>
      </c>
      <c r="CV140" s="64">
        <f t="shared" si="161"/>
        <v>75541.442974777427</v>
      </c>
      <c r="CW140" s="64">
        <f t="shared" si="162"/>
        <v>0</v>
      </c>
      <c r="CX140" s="64">
        <f t="shared" si="163"/>
        <v>0</v>
      </c>
      <c r="CY140" s="119">
        <f>'DORC build-up'!S140</f>
        <v>11087992.541443722</v>
      </c>
      <c r="CZ140" s="55">
        <f t="shared" si="152"/>
        <v>0</v>
      </c>
      <c r="DB140" s="94">
        <f>'DORC build-up'!T140</f>
        <v>0</v>
      </c>
      <c r="DC140" s="64">
        <f t="shared" si="104"/>
        <v>0</v>
      </c>
      <c r="DD140" s="64">
        <f t="shared" si="105"/>
        <v>0</v>
      </c>
      <c r="DE140" s="64">
        <f t="shared" si="106"/>
        <v>0</v>
      </c>
      <c r="DF140" s="64">
        <f t="shared" si="107"/>
        <v>0</v>
      </c>
      <c r="DG140" s="64">
        <f t="shared" si="108"/>
        <v>0</v>
      </c>
      <c r="DH140" s="64">
        <f t="shared" si="109"/>
        <v>0</v>
      </c>
      <c r="DI140" s="64">
        <f t="shared" si="110"/>
        <v>0</v>
      </c>
      <c r="DJ140" s="64">
        <f t="shared" si="111"/>
        <v>0</v>
      </c>
      <c r="DK140" s="64">
        <f t="shared" si="112"/>
        <v>0</v>
      </c>
      <c r="DL140" s="64">
        <f t="shared" si="113"/>
        <v>0</v>
      </c>
      <c r="DM140" s="64">
        <f t="shared" si="114"/>
        <v>0</v>
      </c>
      <c r="DN140" s="64">
        <f t="shared" si="115"/>
        <v>0</v>
      </c>
      <c r="DO140" s="64">
        <f t="shared" si="116"/>
        <v>0</v>
      </c>
      <c r="DP140" s="64">
        <f t="shared" si="117"/>
        <v>0</v>
      </c>
      <c r="DQ140" s="64">
        <f t="shared" si="118"/>
        <v>0</v>
      </c>
      <c r="DR140" s="64">
        <f t="shared" si="119"/>
        <v>0</v>
      </c>
      <c r="DS140" s="64">
        <f t="shared" si="120"/>
        <v>0</v>
      </c>
      <c r="DT140" s="64">
        <f t="shared" si="121"/>
        <v>0</v>
      </c>
      <c r="DU140" s="64">
        <f t="shared" si="122"/>
        <v>0</v>
      </c>
      <c r="DV140" s="64">
        <f t="shared" si="123"/>
        <v>0</v>
      </c>
      <c r="DW140" s="64">
        <f t="shared" si="124"/>
        <v>0</v>
      </c>
      <c r="DX140" s="55">
        <f t="shared" si="153"/>
        <v>0</v>
      </c>
    </row>
    <row r="141" spans="1:128" ht="13.9" x14ac:dyDescent="0.4">
      <c r="A141" s="58">
        <f>'DORC build-up'!A141</f>
        <v>129</v>
      </c>
      <c r="B141" s="58" t="str">
        <f>'DORC build-up'!B141</f>
        <v>CBH Sidings NG</v>
      </c>
      <c r="C141" s="58">
        <f>'DORC build-up'!C141</f>
        <v>42</v>
      </c>
      <c r="D141" t="str">
        <f>IF('DORC build-up'!E141=0,"",'DORC build-up'!E141)</f>
        <v/>
      </c>
      <c r="E141" t="str">
        <f>IF('DORC build-up'!F141=0,"",'DORC build-up'!F141)</f>
        <v>Ballaying</v>
      </c>
      <c r="F141" s="94">
        <f>'DORC build-up'!J141</f>
        <v>1019055.5111852669</v>
      </c>
      <c r="G141" s="319">
        <f t="shared" ref="G141:G204" si="194">SUMPRODUCT(I141:AC141,$I$9:$AC$9)</f>
        <v>0.5613337541845469</v>
      </c>
      <c r="I141" s="70">
        <f>IF($F141=0,0,CRC!G141/$F141)</f>
        <v>0</v>
      </c>
      <c r="J141" s="70">
        <f>IF($F141=0,0,CRC!H141/$F141)</f>
        <v>0</v>
      </c>
      <c r="K141" s="70">
        <f>IF($F141=0,0,CRC!I141/$F141)</f>
        <v>4.1787017765569257E-2</v>
      </c>
      <c r="L141" s="70">
        <f>IF($F141=0,0,CRC!J141/$F141)</f>
        <v>0</v>
      </c>
      <c r="M141" s="70">
        <f>IF($F141=0,0,CRC!K141/$F141)</f>
        <v>0</v>
      </c>
      <c r="N141" s="70">
        <f>IF($F141=0,0,CRC!L141/$F141)</f>
        <v>0</v>
      </c>
      <c r="O141" s="70">
        <f>IF($F141=0,0,CRC!M141/$F141)</f>
        <v>0</v>
      </c>
      <c r="P141" s="70">
        <f>IF($F141=0,0,CRC!N141/$F141)</f>
        <v>0.46637296613358536</v>
      </c>
      <c r="Q141" s="70">
        <f>IF($F141=0,0,CRC!O141/$F141)</f>
        <v>0.14177738170460996</v>
      </c>
      <c r="R141" s="70">
        <f>IF($F141=0,0,CRC!P141/$F141)</f>
        <v>0.14740594192487572</v>
      </c>
      <c r="S141" s="70">
        <f>IF($F141=0,0,CRC!Q141/$F141)</f>
        <v>0</v>
      </c>
      <c r="T141" s="70">
        <f>IF($F141=0,0,CRC!R141/$F141)</f>
        <v>0</v>
      </c>
      <c r="U141" s="70">
        <f>IF($F141=0,0,CRC!S141/$F141)</f>
        <v>0</v>
      </c>
      <c r="V141" s="70">
        <f>IF($F141=0,0,CRC!T141/$F141)</f>
        <v>0</v>
      </c>
      <c r="W141" s="70">
        <f>IF($F141=0,0,CRC!U141/$F141)</f>
        <v>0.17486780459362314</v>
      </c>
      <c r="X141" s="70">
        <f>IF($F141=0,0,CRC!V141/$F141)</f>
        <v>8.9519842542647929E-3</v>
      </c>
      <c r="Y141" s="70">
        <f>IF($F141=0,0,CRC!W141/$F141)</f>
        <v>1.3201540113972903E-2</v>
      </c>
      <c r="Z141" s="70">
        <f>IF($F141=0,0,CRC!X141/$F141)</f>
        <v>0</v>
      </c>
      <c r="AA141" s="70">
        <f>IF($F141=0,0,CRC!Y141/$F141)</f>
        <v>5.6353635094989456E-3</v>
      </c>
      <c r="AB141" s="70">
        <f>IF($F141=0,0,CRC!Z141/$F141)</f>
        <v>0</v>
      </c>
      <c r="AC141" s="70">
        <f>IF($F141=0,0,CRC!AA141/$F141)</f>
        <v>0</v>
      </c>
      <c r="AD141" s="55">
        <f t="shared" si="125"/>
        <v>0</v>
      </c>
      <c r="AF141" s="94">
        <f>'DORC build-up'!V141</f>
        <v>582547.75446761202</v>
      </c>
      <c r="AG141" s="64">
        <f t="shared" si="126"/>
        <v>0</v>
      </c>
      <c r="AH141" s="64">
        <f t="shared" si="127"/>
        <v>0</v>
      </c>
      <c r="AI141" s="64">
        <f t="shared" si="128"/>
        <v>24342.93336523058</v>
      </c>
      <c r="AJ141" s="64">
        <f t="shared" si="129"/>
        <v>0</v>
      </c>
      <c r="AK141" s="64">
        <f t="shared" si="130"/>
        <v>0</v>
      </c>
      <c r="AL141" s="64">
        <f t="shared" si="131"/>
        <v>0</v>
      </c>
      <c r="AM141" s="64">
        <f t="shared" si="132"/>
        <v>0</v>
      </c>
      <c r="AN141" s="64">
        <f t="shared" si="133"/>
        <v>271684.5241655198</v>
      </c>
      <c r="AO141" s="64">
        <f t="shared" si="134"/>
        <v>82592.095346318034</v>
      </c>
      <c r="AP141" s="64">
        <f t="shared" si="135"/>
        <v>85871.00046351958</v>
      </c>
      <c r="AQ141" s="64">
        <f t="shared" si="136"/>
        <v>0</v>
      </c>
      <c r="AR141" s="64">
        <f t="shared" si="137"/>
        <v>0</v>
      </c>
      <c r="AS141" s="64">
        <f t="shared" si="138"/>
        <v>0</v>
      </c>
      <c r="AT141" s="64">
        <f t="shared" si="139"/>
        <v>0</v>
      </c>
      <c r="AU141" s="64">
        <f t="shared" si="140"/>
        <v>101868.84689469633</v>
      </c>
      <c r="AV141" s="64">
        <f t="shared" si="141"/>
        <v>5214.9583253513756</v>
      </c>
      <c r="AW141" s="64">
        <f t="shared" si="142"/>
        <v>7690.5275489090182</v>
      </c>
      <c r="AX141" s="64">
        <f t="shared" si="143"/>
        <v>0</v>
      </c>
      <c r="AY141" s="64">
        <f t="shared" si="144"/>
        <v>3282.8683580673323</v>
      </c>
      <c r="AZ141" s="64">
        <f t="shared" si="145"/>
        <v>0</v>
      </c>
      <c r="BA141" s="64">
        <f t="shared" si="146"/>
        <v>0</v>
      </c>
      <c r="BB141" s="55">
        <f t="shared" si="147"/>
        <v>0</v>
      </c>
      <c r="BD141" s="94">
        <f>'DORC build-up'!P141</f>
        <v>1327997.6748260907</v>
      </c>
      <c r="BE141" s="64">
        <f t="shared" si="148"/>
        <v>0</v>
      </c>
      <c r="BF141" s="64">
        <f t="shared" si="164"/>
        <v>0</v>
      </c>
      <c r="BG141" s="64">
        <f t="shared" si="165"/>
        <v>55493.062430592516</v>
      </c>
      <c r="BH141" s="64">
        <f t="shared" si="166"/>
        <v>0</v>
      </c>
      <c r="BI141" s="64">
        <f t="shared" si="167"/>
        <v>0</v>
      </c>
      <c r="BJ141" s="64">
        <f t="shared" si="168"/>
        <v>0</v>
      </c>
      <c r="BK141" s="64">
        <f t="shared" si="169"/>
        <v>0</v>
      </c>
      <c r="BL141" s="64">
        <f t="shared" si="170"/>
        <v>619342.21462714847</v>
      </c>
      <c r="BM141" s="64">
        <f t="shared" si="171"/>
        <v>188280.03324665315</v>
      </c>
      <c r="BN141" s="64">
        <f t="shared" si="172"/>
        <v>195754.7481317847</v>
      </c>
      <c r="BO141" s="64">
        <f t="shared" si="173"/>
        <v>0</v>
      </c>
      <c r="BP141" s="64">
        <f t="shared" si="174"/>
        <v>0</v>
      </c>
      <c r="BQ141" s="64">
        <f t="shared" si="175"/>
        <v>0</v>
      </c>
      <c r="BR141" s="64">
        <f t="shared" si="176"/>
        <v>0</v>
      </c>
      <c r="BS141" s="64">
        <f t="shared" si="177"/>
        <v>232224.03790227472</v>
      </c>
      <c r="BT141" s="64">
        <f t="shared" si="178"/>
        <v>11888.214274743421</v>
      </c>
      <c r="BU141" s="64">
        <f t="shared" si="154"/>
        <v>17531.61457547938</v>
      </c>
      <c r="BV141" s="64">
        <f t="shared" si="155"/>
        <v>0</v>
      </c>
      <c r="BW141" s="64">
        <f t="shared" si="156"/>
        <v>7483.7496374143984</v>
      </c>
      <c r="BX141" s="64">
        <f t="shared" si="157"/>
        <v>0</v>
      </c>
      <c r="BY141" s="64">
        <f t="shared" si="158"/>
        <v>0</v>
      </c>
      <c r="BZ141" s="55">
        <f t="shared" si="149"/>
        <v>0</v>
      </c>
      <c r="CC141" s="94">
        <f t="shared" si="150"/>
        <v>1327997.6748260907</v>
      </c>
      <c r="CD141" s="64">
        <f t="shared" si="151"/>
        <v>0</v>
      </c>
      <c r="CE141" s="64">
        <f t="shared" si="179"/>
        <v>0</v>
      </c>
      <c r="CF141" s="64">
        <f t="shared" si="180"/>
        <v>0</v>
      </c>
      <c r="CG141" s="64">
        <f t="shared" si="181"/>
        <v>0</v>
      </c>
      <c r="CH141" s="64">
        <f t="shared" si="182"/>
        <v>0</v>
      </c>
      <c r="CI141" s="64">
        <f t="shared" si="183"/>
        <v>0</v>
      </c>
      <c r="CJ141" s="64">
        <f t="shared" si="184"/>
        <v>0</v>
      </c>
      <c r="CK141" s="64">
        <f t="shared" si="185"/>
        <v>291394.38658849773</v>
      </c>
      <c r="CL141" s="64">
        <f t="shared" si="186"/>
        <v>139846.12887039516</v>
      </c>
      <c r="CM141" s="64">
        <f t="shared" si="187"/>
        <v>135884.89565921409</v>
      </c>
      <c r="CN141" s="64">
        <f t="shared" si="188"/>
        <v>0</v>
      </c>
      <c r="CO141" s="64">
        <f t="shared" si="189"/>
        <v>0</v>
      </c>
      <c r="CP141" s="64">
        <f t="shared" si="190"/>
        <v>0</v>
      </c>
      <c r="CQ141" s="64">
        <f t="shared" si="191"/>
        <v>0</v>
      </c>
      <c r="CR141" s="64">
        <f t="shared" si="192"/>
        <v>152948.52269300848</v>
      </c>
      <c r="CS141" s="64">
        <f t="shared" si="193"/>
        <v>7829.873372304025</v>
      </c>
      <c r="CT141" s="64">
        <f t="shared" si="159"/>
        <v>12096.814057080821</v>
      </c>
      <c r="CU141" s="64">
        <f t="shared" si="160"/>
        <v>0</v>
      </c>
      <c r="CV141" s="64">
        <f t="shared" si="161"/>
        <v>5449.2991179784176</v>
      </c>
      <c r="CW141" s="64">
        <f t="shared" si="162"/>
        <v>0</v>
      </c>
      <c r="CX141" s="64">
        <f t="shared" si="163"/>
        <v>0</v>
      </c>
      <c r="CY141" s="119">
        <f>'DORC build-up'!S141</f>
        <v>745449.92035847867</v>
      </c>
      <c r="CZ141" s="55">
        <f t="shared" si="152"/>
        <v>0</v>
      </c>
      <c r="DB141" s="94">
        <f>'DORC build-up'!T141</f>
        <v>0</v>
      </c>
      <c r="DC141" s="64">
        <f t="shared" ref="DC141:DC204" si="195">IF($CC141=0,0,$DB141*(CD141/$CY141))</f>
        <v>0</v>
      </c>
      <c r="DD141" s="64">
        <f t="shared" ref="DD141:DD204" si="196">IF($CC141=0,0,$DB141*(CE141/$CY141))</f>
        <v>0</v>
      </c>
      <c r="DE141" s="64">
        <f t="shared" ref="DE141:DE204" si="197">IF($CC141=0,0,$DB141*(CF141/$CY141))</f>
        <v>0</v>
      </c>
      <c r="DF141" s="64">
        <f t="shared" ref="DF141:DF204" si="198">IF($CC141=0,0,$DB141*(CG141/$CY141))</f>
        <v>0</v>
      </c>
      <c r="DG141" s="64">
        <f t="shared" ref="DG141:DG204" si="199">IF($CC141=0,0,$DB141*(CH141/$CY141))</f>
        <v>0</v>
      </c>
      <c r="DH141" s="64">
        <f t="shared" ref="DH141:DH204" si="200">IF($CC141=0,0,$DB141*(CI141/$CY141))</f>
        <v>0</v>
      </c>
      <c r="DI141" s="64">
        <f t="shared" ref="DI141:DI204" si="201">IF($CC141=0,0,$DB141*(CJ141/$CY141))</f>
        <v>0</v>
      </c>
      <c r="DJ141" s="64">
        <f t="shared" ref="DJ141:DJ204" si="202">IF($CC141=0,0,$DB141*(CK141/$CY141))</f>
        <v>0</v>
      </c>
      <c r="DK141" s="64">
        <f t="shared" ref="DK141:DK204" si="203">IF($CC141=0,0,$DB141*(CL141/$CY141))</f>
        <v>0</v>
      </c>
      <c r="DL141" s="64">
        <f t="shared" ref="DL141:DL204" si="204">IF($CC141=0,0,$DB141*(CM141/$CY141))</f>
        <v>0</v>
      </c>
      <c r="DM141" s="64">
        <f t="shared" ref="DM141:DM204" si="205">IF($CC141=0,0,$DB141*(CN141/$CY141))</f>
        <v>0</v>
      </c>
      <c r="DN141" s="64">
        <f t="shared" ref="DN141:DN204" si="206">IF($CC141=0,0,$DB141*(CO141/$CY141))</f>
        <v>0</v>
      </c>
      <c r="DO141" s="64">
        <f t="shared" ref="DO141:DO204" si="207">IF($CC141=0,0,$DB141*(CP141/$CY141))</f>
        <v>0</v>
      </c>
      <c r="DP141" s="64">
        <f t="shared" ref="DP141:DP204" si="208">IF($CC141=0,0,$DB141*(CQ141/$CY141))</f>
        <v>0</v>
      </c>
      <c r="DQ141" s="64">
        <f t="shared" ref="DQ141:DQ204" si="209">IF($CC141=0,0,$DB141*(CR141/$CY141))</f>
        <v>0</v>
      </c>
      <c r="DR141" s="64">
        <f t="shared" ref="DR141:DR204" si="210">IF($CC141=0,0,$DB141*(CS141/$CY141))</f>
        <v>0</v>
      </c>
      <c r="DS141" s="64">
        <f t="shared" ref="DS141:DS204" si="211">IF($CC141=0,0,$DB141*(CT141/$CY141))</f>
        <v>0</v>
      </c>
      <c r="DT141" s="64">
        <f t="shared" ref="DT141:DT204" si="212">IF($CC141=0,0,$DB141*(CU141/$CY141))</f>
        <v>0</v>
      </c>
      <c r="DU141" s="64">
        <f t="shared" ref="DU141:DU204" si="213">IF($CC141=0,0,$DB141*(CV141/$CY141))</f>
        <v>0</v>
      </c>
      <c r="DV141" s="64">
        <f t="shared" ref="DV141:DV204" si="214">IF($CC141=0,0,$DB141*(CW141/$CY141))</f>
        <v>0</v>
      </c>
      <c r="DW141" s="64">
        <f t="shared" ref="DW141:DW204" si="215">IF($CC141=0,0,$DB141*(CX141/$CY141))</f>
        <v>0</v>
      </c>
      <c r="DX141" s="55">
        <f t="shared" si="153"/>
        <v>0</v>
      </c>
    </row>
    <row r="142" spans="1:128" ht="13.9" x14ac:dyDescent="0.4">
      <c r="A142" s="58">
        <f>'DORC build-up'!A142</f>
        <v>130</v>
      </c>
      <c r="B142" s="58" t="str">
        <f>'DORC build-up'!B142</f>
        <v>CBH Sidings NG</v>
      </c>
      <c r="C142" s="58">
        <f>'DORC build-up'!C142</f>
        <v>42</v>
      </c>
      <c r="D142" t="str">
        <f>IF('DORC build-up'!E142=0,"",'DORC build-up'!E142)</f>
        <v/>
      </c>
      <c r="E142" t="str">
        <f>IF('DORC build-up'!F142=0,"",'DORC build-up'!F142)</f>
        <v>Ballidu</v>
      </c>
      <c r="F142" s="94">
        <f>'DORC build-up'!J142</f>
        <v>4782707.7935853917</v>
      </c>
      <c r="G142" s="319">
        <f t="shared" si="194"/>
        <v>0.4982525183357871</v>
      </c>
      <c r="I142" s="70">
        <f>IF($F142=0,0,CRC!G142/$F142)</f>
        <v>0</v>
      </c>
      <c r="J142" s="70">
        <f>IF($F142=0,0,CRC!H142/$F142)</f>
        <v>0</v>
      </c>
      <c r="K142" s="70">
        <f>IF($F142=0,0,CRC!I142/$F142)</f>
        <v>3.3480611593032096E-2</v>
      </c>
      <c r="L142" s="70">
        <f>IF($F142=0,0,CRC!J142/$F142)</f>
        <v>0</v>
      </c>
      <c r="M142" s="70">
        <f>IF($F142=0,0,CRC!K142/$F142)</f>
        <v>0</v>
      </c>
      <c r="N142" s="70">
        <f>IF($F142=0,0,CRC!L142/$F142)</f>
        <v>0</v>
      </c>
      <c r="O142" s="70">
        <f>IF($F142=0,0,CRC!M142/$F142)</f>
        <v>0</v>
      </c>
      <c r="P142" s="70">
        <f>IF($F142=0,0,CRC!N142/$F142)</f>
        <v>0.37366754010080461</v>
      </c>
      <c r="Q142" s="70">
        <f>IF($F142=0,0,CRC!O142/$F142)</f>
        <v>0.11359493219064458</v>
      </c>
      <c r="R142" s="70">
        <f>IF($F142=0,0,CRC!P142/$F142)</f>
        <v>6.0147402353499836E-2</v>
      </c>
      <c r="S142" s="70">
        <f>IF($F142=0,0,CRC!Q142/$F142)</f>
        <v>0.36059593737110213</v>
      </c>
      <c r="T142" s="70">
        <f>IF($F142=0,0,CRC!R142/$F142)</f>
        <v>0</v>
      </c>
      <c r="U142" s="70">
        <f>IF($F142=0,0,CRC!S142/$F142)</f>
        <v>0</v>
      </c>
      <c r="V142" s="70">
        <f>IF($F142=0,0,CRC!T142/$F142)</f>
        <v>0</v>
      </c>
      <c r="W142" s="70">
        <f>IF($F142=0,0,CRC!U142/$F142)</f>
        <v>3.4393133511716134E-2</v>
      </c>
      <c r="X142" s="70">
        <f>IF($F142=0,0,CRC!V142/$F142)</f>
        <v>7.7702218890698489E-3</v>
      </c>
      <c r="Y142" s="70">
        <f>IF($F142=0,0,CRC!W142/$F142)</f>
        <v>1.1458788694155328E-2</v>
      </c>
      <c r="Z142" s="70">
        <f>IF($F142=0,0,CRC!X142/$F142)</f>
        <v>0</v>
      </c>
      <c r="AA142" s="70">
        <f>IF($F142=0,0,CRC!Y142/$F142)</f>
        <v>4.8914322959754146E-3</v>
      </c>
      <c r="AB142" s="70">
        <f>IF($F142=0,0,CRC!Z142/$F142)</f>
        <v>0</v>
      </c>
      <c r="AC142" s="70">
        <f>IF($F142=0,0,CRC!AA142/$F142)</f>
        <v>0</v>
      </c>
      <c r="AD142" s="55">
        <f t="shared" ref="AD142:AD205" si="216">IF(F142=0,0,ROUND(1-SUM(I142:AC142),0))</f>
        <v>0</v>
      </c>
      <c r="AF142" s="94">
        <f>'DORC build-up'!V142</f>
        <v>3145870.6796841086</v>
      </c>
      <c r="AG142" s="64">
        <f t="shared" ref="AG142:AG205" si="217">$AF142*I142</f>
        <v>0</v>
      </c>
      <c r="AH142" s="64">
        <f t="shared" ref="AH142:AH205" si="218">$AF142*J142</f>
        <v>0</v>
      </c>
      <c r="AI142" s="64">
        <f t="shared" ref="AI142:AI205" si="219">$AF142*K142</f>
        <v>105325.67434841153</v>
      </c>
      <c r="AJ142" s="64">
        <f t="shared" ref="AJ142:AJ205" si="220">$AF142*L142</f>
        <v>0</v>
      </c>
      <c r="AK142" s="64">
        <f t="shared" ref="AK142:AK205" si="221">$AF142*M142</f>
        <v>0</v>
      </c>
      <c r="AL142" s="64">
        <f t="shared" ref="AL142:AL205" si="222">$AF142*N142</f>
        <v>0</v>
      </c>
      <c r="AM142" s="64">
        <f t="shared" ref="AM142:AM205" si="223">$AF142*O142</f>
        <v>0</v>
      </c>
      <c r="AN142" s="64">
        <f t="shared" ref="AN142:AN205" si="224">$AF142*P142</f>
        <v>1175509.758352807</v>
      </c>
      <c r="AO142" s="64">
        <f t="shared" ref="AO142:AO205" si="225">$AF142*Q142</f>
        <v>357354.96653925331</v>
      </c>
      <c r="AP142" s="64">
        <f t="shared" ref="AP142:AP205" si="226">$AF142*R142</f>
        <v>189215.94952303809</v>
      </c>
      <c r="AQ142" s="64">
        <f t="shared" ref="AQ142:AQ205" si="227">$AF142*S142</f>
        <v>1134388.1865889572</v>
      </c>
      <c r="AR142" s="64">
        <f t="shared" ref="AR142:AR205" si="228">$AF142*T142</f>
        <v>0</v>
      </c>
      <c r="AS142" s="64">
        <f t="shared" ref="AS142:AS205" si="229">$AF142*U142</f>
        <v>0</v>
      </c>
      <c r="AT142" s="64">
        <f t="shared" ref="AT142:AT205" si="230">$AF142*V142</f>
        <v>0</v>
      </c>
      <c r="AU142" s="64">
        <f t="shared" ref="AU142:AU205" si="231">$AF142*W142</f>
        <v>108196.35029696873</v>
      </c>
      <c r="AV142" s="64">
        <f t="shared" ref="AV142:AV205" si="232">$AF142*X142</f>
        <v>24444.113215464502</v>
      </c>
      <c r="AW142" s="64">
        <f t="shared" ref="AW142:AW205" si="233">$AF142*Y142</f>
        <v>36047.867377638999</v>
      </c>
      <c r="AX142" s="64">
        <f t="shared" ref="AX142:AX205" si="234">$AF142*Z142</f>
        <v>0</v>
      </c>
      <c r="AY142" s="64">
        <f t="shared" ref="AY142:AY205" si="235">$AF142*AA142</f>
        <v>15387.813441568976</v>
      </c>
      <c r="AZ142" s="64">
        <f t="shared" ref="AZ142:AZ205" si="236">$AF142*AB142</f>
        <v>0</v>
      </c>
      <c r="BA142" s="64">
        <f t="shared" ref="BA142:BA205" si="237">$AF142*AC142</f>
        <v>0</v>
      </c>
      <c r="BB142" s="55">
        <f t="shared" ref="BB142:BB205" si="238">ROUND(SUM(-AF142,AG142:BA142),0)</f>
        <v>0</v>
      </c>
      <c r="BD142" s="94">
        <f>'DORC build-up'!P142</f>
        <v>6269828.5385504654</v>
      </c>
      <c r="BE142" s="64">
        <f t="shared" ref="BE142:BE205" si="239">$BD142*I142</f>
        <v>0</v>
      </c>
      <c r="BF142" s="64">
        <f t="shared" si="164"/>
        <v>0</v>
      </c>
      <c r="BG142" s="64">
        <f t="shared" si="165"/>
        <v>209917.6940541162</v>
      </c>
      <c r="BH142" s="64">
        <f t="shared" si="166"/>
        <v>0</v>
      </c>
      <c r="BI142" s="64">
        <f t="shared" si="167"/>
        <v>0</v>
      </c>
      <c r="BJ142" s="64">
        <f t="shared" si="168"/>
        <v>0</v>
      </c>
      <c r="BK142" s="64">
        <f t="shared" si="169"/>
        <v>0</v>
      </c>
      <c r="BL142" s="64">
        <f t="shared" si="170"/>
        <v>2342831.4068539753</v>
      </c>
      <c r="BM142" s="64">
        <f t="shared" si="171"/>
        <v>712220.74768360832</v>
      </c>
      <c r="BN142" s="64">
        <f t="shared" si="172"/>
        <v>377113.89979565068</v>
      </c>
      <c r="BO142" s="64">
        <f t="shared" si="173"/>
        <v>2260874.6990146926</v>
      </c>
      <c r="BP142" s="64">
        <f t="shared" si="174"/>
        <v>0</v>
      </c>
      <c r="BQ142" s="64">
        <f t="shared" si="175"/>
        <v>0</v>
      </c>
      <c r="BR142" s="64">
        <f t="shared" si="176"/>
        <v>0</v>
      </c>
      <c r="BS142" s="64">
        <f t="shared" si="177"/>
        <v>215639.05002193421</v>
      </c>
      <c r="BT142" s="64">
        <f t="shared" si="178"/>
        <v>48717.958950959648</v>
      </c>
      <c r="BU142" s="64">
        <f t="shared" si="154"/>
        <v>71844.640371834495</v>
      </c>
      <c r="BV142" s="64">
        <f t="shared" si="155"/>
        <v>0</v>
      </c>
      <c r="BW142" s="64">
        <f t="shared" si="156"/>
        <v>30668.441803694081</v>
      </c>
      <c r="BX142" s="64">
        <f t="shared" si="157"/>
        <v>0</v>
      </c>
      <c r="BY142" s="64">
        <f t="shared" si="158"/>
        <v>0</v>
      </c>
      <c r="BZ142" s="55">
        <f t="shared" ref="BZ142:BZ205" si="240">ROUND(SUM(-BD142,BE142:BY142),0)</f>
        <v>0</v>
      </c>
      <c r="CC142" s="94">
        <f t="shared" ref="CC142:CC205" si="241">BD142</f>
        <v>6269828.5385504654</v>
      </c>
      <c r="CD142" s="64">
        <f t="shared" ref="CD142:CD205" si="242">($CC142*I142)*I$9</f>
        <v>0</v>
      </c>
      <c r="CE142" s="64">
        <f t="shared" si="179"/>
        <v>0</v>
      </c>
      <c r="CF142" s="64">
        <f t="shared" si="180"/>
        <v>0</v>
      </c>
      <c r="CG142" s="64">
        <f t="shared" si="181"/>
        <v>0</v>
      </c>
      <c r="CH142" s="64">
        <f t="shared" si="182"/>
        <v>0</v>
      </c>
      <c r="CI142" s="64">
        <f t="shared" si="183"/>
        <v>0</v>
      </c>
      <c r="CJ142" s="64">
        <f t="shared" si="184"/>
        <v>0</v>
      </c>
      <c r="CK142" s="64">
        <f t="shared" si="185"/>
        <v>1102279.0059474108</v>
      </c>
      <c r="CL142" s="64">
        <f t="shared" si="186"/>
        <v>529006.25067475962</v>
      </c>
      <c r="CM142" s="64">
        <f t="shared" si="187"/>
        <v>261776.96027517613</v>
      </c>
      <c r="CN142" s="64">
        <f t="shared" si="188"/>
        <v>984879.49024437729</v>
      </c>
      <c r="CO142" s="64">
        <f t="shared" si="189"/>
        <v>0</v>
      </c>
      <c r="CP142" s="64">
        <f t="shared" si="190"/>
        <v>0</v>
      </c>
      <c r="CQ142" s="64">
        <f t="shared" si="191"/>
        <v>0</v>
      </c>
      <c r="CR142" s="64">
        <f t="shared" si="192"/>
        <v>142025.23749784273</v>
      </c>
      <c r="CS142" s="64">
        <f t="shared" si="193"/>
        <v>32086.858524540876</v>
      </c>
      <c r="CT142" s="64">
        <f t="shared" si="159"/>
        <v>49572.801856566002</v>
      </c>
      <c r="CU142" s="64">
        <f t="shared" si="160"/>
        <v>0</v>
      </c>
      <c r="CV142" s="64">
        <f t="shared" si="161"/>
        <v>22331.253845683474</v>
      </c>
      <c r="CW142" s="64">
        <f t="shared" si="162"/>
        <v>0</v>
      </c>
      <c r="CX142" s="64">
        <f t="shared" si="163"/>
        <v>0</v>
      </c>
      <c r="CY142" s="119">
        <f>'DORC build-up'!S142</f>
        <v>3123957.8588663568</v>
      </c>
      <c r="CZ142" s="55">
        <f t="shared" ref="CZ142:CZ205" si="243">ROUND(SUM(-CY142,CD142:CX142),0)</f>
        <v>0</v>
      </c>
      <c r="DB142" s="94">
        <f>'DORC build-up'!T142</f>
        <v>0</v>
      </c>
      <c r="DC142" s="64">
        <f t="shared" si="195"/>
        <v>0</v>
      </c>
      <c r="DD142" s="64">
        <f t="shared" si="196"/>
        <v>0</v>
      </c>
      <c r="DE142" s="64">
        <f t="shared" si="197"/>
        <v>0</v>
      </c>
      <c r="DF142" s="64">
        <f t="shared" si="198"/>
        <v>0</v>
      </c>
      <c r="DG142" s="64">
        <f t="shared" si="199"/>
        <v>0</v>
      </c>
      <c r="DH142" s="64">
        <f t="shared" si="200"/>
        <v>0</v>
      </c>
      <c r="DI142" s="64">
        <f t="shared" si="201"/>
        <v>0</v>
      </c>
      <c r="DJ142" s="64">
        <f t="shared" si="202"/>
        <v>0</v>
      </c>
      <c r="DK142" s="64">
        <f t="shared" si="203"/>
        <v>0</v>
      </c>
      <c r="DL142" s="64">
        <f t="shared" si="204"/>
        <v>0</v>
      </c>
      <c r="DM142" s="64">
        <f t="shared" si="205"/>
        <v>0</v>
      </c>
      <c r="DN142" s="64">
        <f t="shared" si="206"/>
        <v>0</v>
      </c>
      <c r="DO142" s="64">
        <f t="shared" si="207"/>
        <v>0</v>
      </c>
      <c r="DP142" s="64">
        <f t="shared" si="208"/>
        <v>0</v>
      </c>
      <c r="DQ142" s="64">
        <f t="shared" si="209"/>
        <v>0</v>
      </c>
      <c r="DR142" s="64">
        <f t="shared" si="210"/>
        <v>0</v>
      </c>
      <c r="DS142" s="64">
        <f t="shared" si="211"/>
        <v>0</v>
      </c>
      <c r="DT142" s="64">
        <f t="shared" si="212"/>
        <v>0</v>
      </c>
      <c r="DU142" s="64">
        <f t="shared" si="213"/>
        <v>0</v>
      </c>
      <c r="DV142" s="64">
        <f t="shared" si="214"/>
        <v>0</v>
      </c>
      <c r="DW142" s="64">
        <f t="shared" si="215"/>
        <v>0</v>
      </c>
      <c r="DX142" s="55">
        <f t="shared" ref="DX142:DX205" si="244">ROUND(SUM(-DB142,DC142:DW142),0)</f>
        <v>0</v>
      </c>
    </row>
    <row r="143" spans="1:128" ht="13.9" x14ac:dyDescent="0.4">
      <c r="A143" s="58">
        <f>'DORC build-up'!A143</f>
        <v>131</v>
      </c>
      <c r="B143" s="58" t="str">
        <f>'DORC build-up'!B143</f>
        <v>CBH Sidings NG</v>
      </c>
      <c r="C143" s="58">
        <f>'DORC build-up'!C143</f>
        <v>42</v>
      </c>
      <c r="D143" t="str">
        <f>IF('DORC build-up'!E143=0,"",'DORC build-up'!E143)</f>
        <v/>
      </c>
      <c r="E143" t="str">
        <f>IF('DORC build-up'!F143=0,"",'DORC build-up'!F143)</f>
        <v>Beacon</v>
      </c>
      <c r="F143" s="94">
        <f>'DORC build-up'!J143</f>
        <v>3766052.1263633254</v>
      </c>
      <c r="G143" s="319">
        <f t="shared" si="194"/>
        <v>0.53032986548814731</v>
      </c>
      <c r="I143" s="70">
        <f>IF($F143=0,0,CRC!G143/$F143)</f>
        <v>0</v>
      </c>
      <c r="J143" s="70">
        <f>IF($F143=0,0,CRC!H143/$F143)</f>
        <v>0</v>
      </c>
      <c r="K143" s="70">
        <f>IF($F143=0,0,CRC!I143/$F143)</f>
        <v>4.4519071530191849E-2</v>
      </c>
      <c r="L143" s="70">
        <f>IF($F143=0,0,CRC!J143/$F143)</f>
        <v>0</v>
      </c>
      <c r="M143" s="70">
        <f>IF($F143=0,0,CRC!K143/$F143)</f>
        <v>0</v>
      </c>
      <c r="N143" s="70">
        <f>IF($F143=0,0,CRC!L143/$F143)</f>
        <v>0</v>
      </c>
      <c r="O143" s="70">
        <f>IF($F143=0,0,CRC!M143/$F143)</f>
        <v>3.846693968622568E-3</v>
      </c>
      <c r="P143" s="70">
        <f>IF($F143=0,0,CRC!N143/$F143)</f>
        <v>0.49686463761374833</v>
      </c>
      <c r="Q143" s="70">
        <f>IF($F143=0,0,CRC!O143/$F143)</f>
        <v>0.15104684983457947</v>
      </c>
      <c r="R143" s="70">
        <f>IF($F143=0,0,CRC!P143/$F143)</f>
        <v>0.15716492500372203</v>
      </c>
      <c r="S143" s="70">
        <f>IF($F143=0,0,CRC!Q143/$F143)</f>
        <v>0.11448493954233832</v>
      </c>
      <c r="T143" s="70">
        <f>IF($F143=0,0,CRC!R143/$F143)</f>
        <v>0</v>
      </c>
      <c r="U143" s="70">
        <f>IF($F143=0,0,CRC!S143/$F143)</f>
        <v>0</v>
      </c>
      <c r="V143" s="70">
        <f>IF($F143=0,0,CRC!T143/$F143)</f>
        <v>0</v>
      </c>
      <c r="W143" s="70">
        <f>IF($F143=0,0,CRC!U143/$F143)</f>
        <v>0</v>
      </c>
      <c r="X143" s="70">
        <f>IF($F143=0,0,CRC!V143/$F143)</f>
        <v>1.033204137038392E-2</v>
      </c>
      <c r="Y143" s="70">
        <f>IF($F143=0,0,CRC!W143/$F143)</f>
        <v>1.5236717886916462E-2</v>
      </c>
      <c r="Z143" s="70">
        <f>IF($F143=0,0,CRC!X143/$F143)</f>
        <v>0</v>
      </c>
      <c r="AA143" s="70">
        <f>IF($F143=0,0,CRC!Y143/$F143)</f>
        <v>6.5041232494970364E-3</v>
      </c>
      <c r="AB143" s="70">
        <f>IF($F143=0,0,CRC!Z143/$F143)</f>
        <v>0</v>
      </c>
      <c r="AC143" s="70">
        <f>IF($F143=0,0,CRC!AA143/$F143)</f>
        <v>0</v>
      </c>
      <c r="AD143" s="55">
        <f t="shared" si="216"/>
        <v>0</v>
      </c>
      <c r="AF143" s="94">
        <f>'DORC build-up'!V143</f>
        <v>2288988.0694227843</v>
      </c>
      <c r="AG143" s="64">
        <f t="shared" si="217"/>
        <v>0</v>
      </c>
      <c r="AH143" s="64">
        <f t="shared" si="218"/>
        <v>0</v>
      </c>
      <c r="AI143" s="64">
        <f t="shared" si="219"/>
        <v>101903.62359438869</v>
      </c>
      <c r="AJ143" s="64">
        <f t="shared" si="220"/>
        <v>0</v>
      </c>
      <c r="AK143" s="64">
        <f t="shared" si="221"/>
        <v>0</v>
      </c>
      <c r="AL143" s="64">
        <f t="shared" si="222"/>
        <v>0</v>
      </c>
      <c r="AM143" s="64">
        <f t="shared" si="223"/>
        <v>8805.0366008976398</v>
      </c>
      <c r="AN143" s="64">
        <f t="shared" si="224"/>
        <v>1137317.227615945</v>
      </c>
      <c r="AO143" s="64">
        <f t="shared" si="225"/>
        <v>345744.43719524727</v>
      </c>
      <c r="AP143" s="64">
        <f t="shared" si="226"/>
        <v>359748.63826524635</v>
      </c>
      <c r="AQ143" s="64">
        <f t="shared" si="227"/>
        <v>262054.66074100116</v>
      </c>
      <c r="AR143" s="64">
        <f t="shared" si="228"/>
        <v>0</v>
      </c>
      <c r="AS143" s="64">
        <f t="shared" si="229"/>
        <v>0</v>
      </c>
      <c r="AT143" s="64">
        <f t="shared" si="230"/>
        <v>0</v>
      </c>
      <c r="AU143" s="64">
        <f t="shared" si="231"/>
        <v>0</v>
      </c>
      <c r="AV143" s="64">
        <f t="shared" si="232"/>
        <v>23649.919429591428</v>
      </c>
      <c r="AW143" s="64">
        <f t="shared" si="233"/>
        <v>34876.665460312521</v>
      </c>
      <c r="AX143" s="64">
        <f t="shared" si="234"/>
        <v>0</v>
      </c>
      <c r="AY143" s="64">
        <f t="shared" si="235"/>
        <v>14887.860520154067</v>
      </c>
      <c r="AZ143" s="64">
        <f t="shared" si="236"/>
        <v>0</v>
      </c>
      <c r="BA143" s="64">
        <f t="shared" si="237"/>
        <v>0</v>
      </c>
      <c r="BB143" s="55">
        <f t="shared" si="238"/>
        <v>0</v>
      </c>
      <c r="BD143" s="94">
        <f>'DORC build-up'!P143</f>
        <v>4873607.8818420563</v>
      </c>
      <c r="BE143" s="64">
        <f t="shared" si="239"/>
        <v>0</v>
      </c>
      <c r="BF143" s="64">
        <f t="shared" si="164"/>
        <v>0</v>
      </c>
      <c r="BG143" s="64">
        <f t="shared" si="165"/>
        <v>216968.4979018333</v>
      </c>
      <c r="BH143" s="64">
        <f t="shared" si="166"/>
        <v>0</v>
      </c>
      <c r="BI143" s="64">
        <f t="shared" si="167"/>
        <v>0</v>
      </c>
      <c r="BJ143" s="64">
        <f t="shared" si="168"/>
        <v>0</v>
      </c>
      <c r="BK143" s="64">
        <f t="shared" si="169"/>
        <v>18747.278044513248</v>
      </c>
      <c r="BL143" s="64">
        <f t="shared" si="170"/>
        <v>2421523.4140829607</v>
      </c>
      <c r="BM143" s="64">
        <f t="shared" si="171"/>
        <v>736143.11788122007</v>
      </c>
      <c r="BN143" s="64">
        <f t="shared" si="172"/>
        <v>765960.21724725538</v>
      </c>
      <c r="BO143" s="64">
        <f t="shared" si="173"/>
        <v>557954.70370575134</v>
      </c>
      <c r="BP143" s="64">
        <f t="shared" si="174"/>
        <v>0</v>
      </c>
      <c r="BQ143" s="64">
        <f t="shared" si="175"/>
        <v>0</v>
      </c>
      <c r="BR143" s="64">
        <f t="shared" si="176"/>
        <v>0</v>
      </c>
      <c r="BS143" s="64">
        <f t="shared" si="177"/>
        <v>0</v>
      </c>
      <c r="BT143" s="64">
        <f t="shared" si="178"/>
        <v>50354.318258221276</v>
      </c>
      <c r="BU143" s="64">
        <f t="shared" si="154"/>
        <v>74257.788387079912</v>
      </c>
      <c r="BV143" s="64">
        <f t="shared" si="155"/>
        <v>0</v>
      </c>
      <c r="BW143" s="64">
        <f t="shared" si="156"/>
        <v>31698.546333220926</v>
      </c>
      <c r="BX143" s="64">
        <f t="shared" si="157"/>
        <v>0</v>
      </c>
      <c r="BY143" s="64">
        <f t="shared" si="158"/>
        <v>0</v>
      </c>
      <c r="BZ143" s="55">
        <f t="shared" si="240"/>
        <v>0</v>
      </c>
      <c r="CC143" s="94">
        <f t="shared" si="241"/>
        <v>4873607.8818420563</v>
      </c>
      <c r="CD143" s="64">
        <f t="shared" si="242"/>
        <v>0</v>
      </c>
      <c r="CE143" s="64">
        <f t="shared" si="179"/>
        <v>0</v>
      </c>
      <c r="CF143" s="64">
        <f t="shared" si="180"/>
        <v>0</v>
      </c>
      <c r="CG143" s="64">
        <f t="shared" si="181"/>
        <v>0</v>
      </c>
      <c r="CH143" s="64">
        <f t="shared" si="182"/>
        <v>0</v>
      </c>
      <c r="CI143" s="64">
        <f t="shared" si="183"/>
        <v>0</v>
      </c>
      <c r="CJ143" s="64">
        <f t="shared" si="184"/>
        <v>16304.822583272446</v>
      </c>
      <c r="CK143" s="64">
        <f t="shared" si="185"/>
        <v>1139302.8170721091</v>
      </c>
      <c r="CL143" s="64">
        <f t="shared" si="186"/>
        <v>546774.73524453794</v>
      </c>
      <c r="CM143" s="64">
        <f t="shared" si="187"/>
        <v>531698.0823866534</v>
      </c>
      <c r="CN143" s="64">
        <f t="shared" si="188"/>
        <v>243055.5503162813</v>
      </c>
      <c r="CO143" s="64">
        <f t="shared" si="189"/>
        <v>0</v>
      </c>
      <c r="CP143" s="64">
        <f t="shared" si="190"/>
        <v>0</v>
      </c>
      <c r="CQ143" s="64">
        <f t="shared" si="191"/>
        <v>0</v>
      </c>
      <c r="CR143" s="64">
        <f t="shared" si="192"/>
        <v>0</v>
      </c>
      <c r="CS143" s="64">
        <f t="shared" si="193"/>
        <v>33164.605431800941</v>
      </c>
      <c r="CT143" s="64">
        <f t="shared" si="159"/>
        <v>51237.873987085353</v>
      </c>
      <c r="CU143" s="64">
        <f t="shared" si="160"/>
        <v>0</v>
      </c>
      <c r="CV143" s="64">
        <f t="shared" si="161"/>
        <v>23081.325397531324</v>
      </c>
      <c r="CW143" s="64">
        <f t="shared" si="162"/>
        <v>0</v>
      </c>
      <c r="CX143" s="64">
        <f t="shared" si="163"/>
        <v>0</v>
      </c>
      <c r="CY143" s="119">
        <f>'DORC build-up'!S143</f>
        <v>2584619.812419272</v>
      </c>
      <c r="CZ143" s="55">
        <f t="shared" si="243"/>
        <v>0</v>
      </c>
      <c r="DB143" s="94">
        <f>'DORC build-up'!T143</f>
        <v>0</v>
      </c>
      <c r="DC143" s="64">
        <f t="shared" si="195"/>
        <v>0</v>
      </c>
      <c r="DD143" s="64">
        <f t="shared" si="196"/>
        <v>0</v>
      </c>
      <c r="DE143" s="64">
        <f t="shared" si="197"/>
        <v>0</v>
      </c>
      <c r="DF143" s="64">
        <f t="shared" si="198"/>
        <v>0</v>
      </c>
      <c r="DG143" s="64">
        <f t="shared" si="199"/>
        <v>0</v>
      </c>
      <c r="DH143" s="64">
        <f t="shared" si="200"/>
        <v>0</v>
      </c>
      <c r="DI143" s="64">
        <f t="shared" si="201"/>
        <v>0</v>
      </c>
      <c r="DJ143" s="64">
        <f t="shared" si="202"/>
        <v>0</v>
      </c>
      <c r="DK143" s="64">
        <f t="shared" si="203"/>
        <v>0</v>
      </c>
      <c r="DL143" s="64">
        <f t="shared" si="204"/>
        <v>0</v>
      </c>
      <c r="DM143" s="64">
        <f t="shared" si="205"/>
        <v>0</v>
      </c>
      <c r="DN143" s="64">
        <f t="shared" si="206"/>
        <v>0</v>
      </c>
      <c r="DO143" s="64">
        <f t="shared" si="207"/>
        <v>0</v>
      </c>
      <c r="DP143" s="64">
        <f t="shared" si="208"/>
        <v>0</v>
      </c>
      <c r="DQ143" s="64">
        <f t="shared" si="209"/>
        <v>0</v>
      </c>
      <c r="DR143" s="64">
        <f t="shared" si="210"/>
        <v>0</v>
      </c>
      <c r="DS143" s="64">
        <f t="shared" si="211"/>
        <v>0</v>
      </c>
      <c r="DT143" s="64">
        <f t="shared" si="212"/>
        <v>0</v>
      </c>
      <c r="DU143" s="64">
        <f t="shared" si="213"/>
        <v>0</v>
      </c>
      <c r="DV143" s="64">
        <f t="shared" si="214"/>
        <v>0</v>
      </c>
      <c r="DW143" s="64">
        <f t="shared" si="215"/>
        <v>0</v>
      </c>
      <c r="DX143" s="55">
        <f t="shared" si="244"/>
        <v>0</v>
      </c>
    </row>
    <row r="144" spans="1:128" ht="13.9" x14ac:dyDescent="0.4">
      <c r="A144" s="58">
        <f>'DORC build-up'!A144</f>
        <v>132</v>
      </c>
      <c r="B144" s="58" t="str">
        <f>'DORC build-up'!B144</f>
        <v>CBH Sidings NG</v>
      </c>
      <c r="C144" s="58">
        <f>'DORC build-up'!C144</f>
        <v>42</v>
      </c>
      <c r="D144" t="str">
        <f>IF('DORC build-up'!E144=0,"",'DORC build-up'!E144)</f>
        <v/>
      </c>
      <c r="E144" t="str">
        <f>IF('DORC build-up'!F144=0,"",'DORC build-up'!F144)</f>
        <v>Bencubbin</v>
      </c>
      <c r="F144" s="94">
        <f>'DORC build-up'!J144</f>
        <v>4057496.038094148</v>
      </c>
      <c r="G144" s="319">
        <f t="shared" si="194"/>
        <v>0.49663097873391737</v>
      </c>
      <c r="I144" s="70">
        <f>IF($F144=0,0,CRC!G144/$F144)</f>
        <v>0</v>
      </c>
      <c r="J144" s="70">
        <f>IF($F144=0,0,CRC!H144/$F144)</f>
        <v>0</v>
      </c>
      <c r="K144" s="70">
        <f>IF($F144=0,0,CRC!I144/$F144)</f>
        <v>2.8920172416266252E-2</v>
      </c>
      <c r="L144" s="70">
        <f>IF($F144=0,0,CRC!J144/$F144)</f>
        <v>0</v>
      </c>
      <c r="M144" s="70">
        <f>IF($F144=0,0,CRC!K144/$F144)</f>
        <v>0</v>
      </c>
      <c r="N144" s="70">
        <f>IF($F144=0,0,CRC!L144/$F144)</f>
        <v>0</v>
      </c>
      <c r="O144" s="70">
        <f>IF($F144=0,0,CRC!M144/$F144)</f>
        <v>0</v>
      </c>
      <c r="P144" s="70">
        <f>IF($F144=0,0,CRC!N144/$F144)</f>
        <v>0.322769781431543</v>
      </c>
      <c r="Q144" s="70">
        <f>IF($F144=0,0,CRC!O144/$F144)</f>
        <v>9.8122013555189069E-2</v>
      </c>
      <c r="R144" s="70">
        <f>IF($F144=0,0,CRC!P144/$F144)</f>
        <v>0.1043064419599021</v>
      </c>
      <c r="S144" s="70">
        <f>IF($F144=0,0,CRC!Q144/$F144)</f>
        <v>0.4250466257534723</v>
      </c>
      <c r="T144" s="70">
        <f>IF($F144=0,0,CRC!R144/$F144)</f>
        <v>0</v>
      </c>
      <c r="U144" s="70">
        <f>IF($F144=0,0,CRC!S144/$F144)</f>
        <v>0</v>
      </c>
      <c r="V144" s="70">
        <f>IF($F144=0,0,CRC!T144/$F144)</f>
        <v>0</v>
      </c>
      <c r="W144" s="70">
        <f>IF($F144=0,0,CRC!U144/$F144)</f>
        <v>0</v>
      </c>
      <c r="X144" s="70">
        <f>IF($F144=0,0,CRC!V144/$F144)</f>
        <v>6.7118295052684641E-3</v>
      </c>
      <c r="Y144" s="70">
        <f>IF($F144=0,0,CRC!W144/$F144)</f>
        <v>9.8979716602758464E-3</v>
      </c>
      <c r="Z144" s="70">
        <f>IF($F144=0,0,CRC!X144/$F144)</f>
        <v>0</v>
      </c>
      <c r="AA144" s="70">
        <f>IF($F144=0,0,CRC!Y144/$F144)</f>
        <v>4.225163718082816E-3</v>
      </c>
      <c r="AB144" s="70">
        <f>IF($F144=0,0,CRC!Z144/$F144)</f>
        <v>0</v>
      </c>
      <c r="AC144" s="70">
        <f>IF($F144=0,0,CRC!AA144/$F144)</f>
        <v>0</v>
      </c>
      <c r="AD144" s="55">
        <f t="shared" si="216"/>
        <v>0</v>
      </c>
      <c r="AF144" s="94">
        <f>'DORC build-up'!V144</f>
        <v>2691697.20306138</v>
      </c>
      <c r="AG144" s="64">
        <f t="shared" si="217"/>
        <v>0</v>
      </c>
      <c r="AH144" s="64">
        <f t="shared" si="218"/>
        <v>0</v>
      </c>
      <c r="AI144" s="64">
        <f t="shared" si="219"/>
        <v>77844.347204916747</v>
      </c>
      <c r="AJ144" s="64">
        <f t="shared" si="220"/>
        <v>0</v>
      </c>
      <c r="AK144" s="64">
        <f t="shared" si="221"/>
        <v>0</v>
      </c>
      <c r="AL144" s="64">
        <f t="shared" si="222"/>
        <v>0</v>
      </c>
      <c r="AM144" s="64">
        <f t="shared" si="223"/>
        <v>0</v>
      </c>
      <c r="AN144" s="64">
        <f t="shared" si="224"/>
        <v>868798.51791201718</v>
      </c>
      <c r="AO144" s="64">
        <f t="shared" si="225"/>
        <v>264114.74944525323</v>
      </c>
      <c r="AP144" s="64">
        <f t="shared" si="226"/>
        <v>280761.35808475263</v>
      </c>
      <c r="AQ144" s="64">
        <f t="shared" si="227"/>
        <v>1144096.8137112984</v>
      </c>
      <c r="AR144" s="64">
        <f t="shared" si="228"/>
        <v>0</v>
      </c>
      <c r="AS144" s="64">
        <f t="shared" si="229"/>
        <v>0</v>
      </c>
      <c r="AT144" s="64">
        <f t="shared" si="230"/>
        <v>0</v>
      </c>
      <c r="AU144" s="64">
        <f t="shared" si="231"/>
        <v>0</v>
      </c>
      <c r="AV144" s="64">
        <f t="shared" si="232"/>
        <v>18066.21270675597</v>
      </c>
      <c r="AW144" s="64">
        <f t="shared" si="233"/>
        <v>26642.3426339453</v>
      </c>
      <c r="AX144" s="64">
        <f t="shared" si="234"/>
        <v>0</v>
      </c>
      <c r="AY144" s="64">
        <f t="shared" si="235"/>
        <v>11372.861362439937</v>
      </c>
      <c r="AZ144" s="64">
        <f t="shared" si="236"/>
        <v>0</v>
      </c>
      <c r="BA144" s="64">
        <f t="shared" si="237"/>
        <v>0</v>
      </c>
      <c r="BB144" s="55">
        <f t="shared" si="238"/>
        <v>0</v>
      </c>
      <c r="BD144" s="94">
        <f>'DORC build-up'!P144</f>
        <v>5347363.6424648771</v>
      </c>
      <c r="BE144" s="64">
        <f t="shared" si="239"/>
        <v>0</v>
      </c>
      <c r="BF144" s="64">
        <f t="shared" si="164"/>
        <v>0</v>
      </c>
      <c r="BG144" s="64">
        <f t="shared" si="165"/>
        <v>154646.67851255776</v>
      </c>
      <c r="BH144" s="64">
        <f t="shared" si="166"/>
        <v>0</v>
      </c>
      <c r="BI144" s="64">
        <f t="shared" si="167"/>
        <v>0</v>
      </c>
      <c r="BJ144" s="64">
        <f t="shared" si="168"/>
        <v>0</v>
      </c>
      <c r="BK144" s="64">
        <f t="shared" si="169"/>
        <v>0</v>
      </c>
      <c r="BL144" s="64">
        <f t="shared" si="170"/>
        <v>1725967.3941133681</v>
      </c>
      <c r="BM144" s="64">
        <f t="shared" si="171"/>
        <v>524694.08781046385</v>
      </c>
      <c r="BN144" s="64">
        <f t="shared" si="172"/>
        <v>557764.4754112534</v>
      </c>
      <c r="BO144" s="64">
        <f t="shared" si="173"/>
        <v>2272878.872906493</v>
      </c>
      <c r="BP144" s="64">
        <f t="shared" si="174"/>
        <v>0</v>
      </c>
      <c r="BQ144" s="64">
        <f t="shared" si="175"/>
        <v>0</v>
      </c>
      <c r="BR144" s="64">
        <f t="shared" si="176"/>
        <v>0</v>
      </c>
      <c r="BS144" s="64">
        <f t="shared" si="177"/>
        <v>0</v>
      </c>
      <c r="BT144" s="64">
        <f t="shared" si="178"/>
        <v>35890.593070895608</v>
      </c>
      <c r="BU144" s="64">
        <f t="shared" si="154"/>
        <v>52928.053790306774</v>
      </c>
      <c r="BV144" s="64">
        <f t="shared" si="155"/>
        <v>0</v>
      </c>
      <c r="BW144" s="64">
        <f t="shared" si="156"/>
        <v>22593.48684953777</v>
      </c>
      <c r="BX144" s="64">
        <f t="shared" si="157"/>
        <v>0</v>
      </c>
      <c r="BY144" s="64">
        <f t="shared" si="158"/>
        <v>0</v>
      </c>
      <c r="BZ144" s="55">
        <f t="shared" si="240"/>
        <v>0</v>
      </c>
      <c r="CC144" s="94">
        <f t="shared" si="241"/>
        <v>5347363.6424648771</v>
      </c>
      <c r="CD144" s="64">
        <f t="shared" si="242"/>
        <v>0</v>
      </c>
      <c r="CE144" s="64">
        <f t="shared" si="179"/>
        <v>0</v>
      </c>
      <c r="CF144" s="64">
        <f t="shared" si="180"/>
        <v>0</v>
      </c>
      <c r="CG144" s="64">
        <f t="shared" si="181"/>
        <v>0</v>
      </c>
      <c r="CH144" s="64">
        <f t="shared" si="182"/>
        <v>0</v>
      </c>
      <c r="CI144" s="64">
        <f t="shared" si="183"/>
        <v>0</v>
      </c>
      <c r="CJ144" s="64">
        <f t="shared" si="184"/>
        <v>0</v>
      </c>
      <c r="CK144" s="64">
        <f t="shared" si="185"/>
        <v>812050.58883671777</v>
      </c>
      <c r="CL144" s="64">
        <f t="shared" si="186"/>
        <v>389719.69441576931</v>
      </c>
      <c r="CM144" s="64">
        <f t="shared" si="187"/>
        <v>387177.16053891287</v>
      </c>
      <c r="CN144" s="64">
        <f t="shared" si="188"/>
        <v>990108.73389441846</v>
      </c>
      <c r="CO144" s="64">
        <f t="shared" si="189"/>
        <v>0</v>
      </c>
      <c r="CP144" s="64">
        <f t="shared" si="190"/>
        <v>0</v>
      </c>
      <c r="CQ144" s="64">
        <f t="shared" si="191"/>
        <v>0</v>
      </c>
      <c r="CR144" s="64">
        <f t="shared" si="192"/>
        <v>0</v>
      </c>
      <c r="CS144" s="64">
        <f t="shared" si="193"/>
        <v>23638.436564777512</v>
      </c>
      <c r="CT144" s="64">
        <f t="shared" si="159"/>
        <v>36520.357115311825</v>
      </c>
      <c r="CU144" s="64">
        <f t="shared" si="160"/>
        <v>0</v>
      </c>
      <c r="CV144" s="64">
        <f t="shared" si="161"/>
        <v>16451.468037589257</v>
      </c>
      <c r="CW144" s="64">
        <f t="shared" si="162"/>
        <v>0</v>
      </c>
      <c r="CX144" s="64">
        <f t="shared" si="163"/>
        <v>0</v>
      </c>
      <c r="CY144" s="119">
        <f>'DORC build-up'!S144</f>
        <v>2655666.4394034971</v>
      </c>
      <c r="CZ144" s="55">
        <f t="shared" si="243"/>
        <v>0</v>
      </c>
      <c r="DB144" s="94">
        <f>'DORC build-up'!T144</f>
        <v>0</v>
      </c>
      <c r="DC144" s="64">
        <f t="shared" si="195"/>
        <v>0</v>
      </c>
      <c r="DD144" s="64">
        <f t="shared" si="196"/>
        <v>0</v>
      </c>
      <c r="DE144" s="64">
        <f t="shared" si="197"/>
        <v>0</v>
      </c>
      <c r="DF144" s="64">
        <f t="shared" si="198"/>
        <v>0</v>
      </c>
      <c r="DG144" s="64">
        <f t="shared" si="199"/>
        <v>0</v>
      </c>
      <c r="DH144" s="64">
        <f t="shared" si="200"/>
        <v>0</v>
      </c>
      <c r="DI144" s="64">
        <f t="shared" si="201"/>
        <v>0</v>
      </c>
      <c r="DJ144" s="64">
        <f t="shared" si="202"/>
        <v>0</v>
      </c>
      <c r="DK144" s="64">
        <f t="shared" si="203"/>
        <v>0</v>
      </c>
      <c r="DL144" s="64">
        <f t="shared" si="204"/>
        <v>0</v>
      </c>
      <c r="DM144" s="64">
        <f t="shared" si="205"/>
        <v>0</v>
      </c>
      <c r="DN144" s="64">
        <f t="shared" si="206"/>
        <v>0</v>
      </c>
      <c r="DO144" s="64">
        <f t="shared" si="207"/>
        <v>0</v>
      </c>
      <c r="DP144" s="64">
        <f t="shared" si="208"/>
        <v>0</v>
      </c>
      <c r="DQ144" s="64">
        <f t="shared" si="209"/>
        <v>0</v>
      </c>
      <c r="DR144" s="64">
        <f t="shared" si="210"/>
        <v>0</v>
      </c>
      <c r="DS144" s="64">
        <f t="shared" si="211"/>
        <v>0</v>
      </c>
      <c r="DT144" s="64">
        <f t="shared" si="212"/>
        <v>0</v>
      </c>
      <c r="DU144" s="64">
        <f t="shared" si="213"/>
        <v>0</v>
      </c>
      <c r="DV144" s="64">
        <f t="shared" si="214"/>
        <v>0</v>
      </c>
      <c r="DW144" s="64">
        <f t="shared" si="215"/>
        <v>0</v>
      </c>
      <c r="DX144" s="55">
        <f t="shared" si="244"/>
        <v>0</v>
      </c>
    </row>
    <row r="145" spans="1:128" ht="13.9" x14ac:dyDescent="0.4">
      <c r="A145" s="58">
        <f>'DORC build-up'!A145</f>
        <v>133</v>
      </c>
      <c r="B145" s="58" t="str">
        <f>'DORC build-up'!B145</f>
        <v>CBH Sidings NG</v>
      </c>
      <c r="C145" s="58">
        <f>'DORC build-up'!C145</f>
        <v>42</v>
      </c>
      <c r="D145" t="str">
        <f>IF('DORC build-up'!E145=0,"",'DORC build-up'!E145)</f>
        <v/>
      </c>
      <c r="E145" t="str">
        <f>IF('DORC build-up'!F145=0,"",'DORC build-up'!F145)</f>
        <v>Beverley</v>
      </c>
      <c r="F145" s="94">
        <f>'DORC build-up'!J145</f>
        <v>1033138.6957627665</v>
      </c>
      <c r="G145" s="319">
        <f t="shared" si="194"/>
        <v>0.54073692528295758</v>
      </c>
      <c r="I145" s="70">
        <f>IF($F145=0,0,CRC!G145/$F145)</f>
        <v>0</v>
      </c>
      <c r="J145" s="70">
        <f>IF($F145=0,0,CRC!H145/$F145)</f>
        <v>0</v>
      </c>
      <c r="K145" s="70">
        <f>IF($F145=0,0,CRC!I145/$F145)</f>
        <v>5.0635626382551514E-2</v>
      </c>
      <c r="L145" s="70">
        <f>IF($F145=0,0,CRC!J145/$F145)</f>
        <v>0</v>
      </c>
      <c r="M145" s="70">
        <f>IF($F145=0,0,CRC!K145/$F145)</f>
        <v>0</v>
      </c>
      <c r="N145" s="70">
        <f>IF($F145=0,0,CRC!L145/$F145)</f>
        <v>0</v>
      </c>
      <c r="O145" s="70">
        <f>IF($F145=0,0,CRC!M145/$F145)</f>
        <v>0</v>
      </c>
      <c r="P145" s="70">
        <f>IF($F145=0,0,CRC!N145/$F145)</f>
        <v>0.56512975873383386</v>
      </c>
      <c r="Q145" s="70">
        <f>IF($F145=0,0,CRC!O145/$F145)</f>
        <v>0.17179944665508548</v>
      </c>
      <c r="R145" s="70">
        <f>IF($F145=0,0,CRC!P145/$F145)</f>
        <v>0.17876184528268632</v>
      </c>
      <c r="S145" s="70">
        <f>IF($F145=0,0,CRC!Q145/$F145)</f>
        <v>0</v>
      </c>
      <c r="T145" s="70">
        <f>IF($F145=0,0,CRC!R145/$F145)</f>
        <v>0</v>
      </c>
      <c r="U145" s="70">
        <f>IF($F145=0,0,CRC!S145/$F145)</f>
        <v>0</v>
      </c>
      <c r="V145" s="70">
        <f>IF($F145=0,0,CRC!T145/$F145)</f>
        <v>0</v>
      </c>
      <c r="W145" s="70">
        <f>IF($F145=0,0,CRC!U145/$F145)</f>
        <v>0</v>
      </c>
      <c r="X145" s="70">
        <f>IF($F145=0,0,CRC!V145/$F145)</f>
        <v>1.0847611395109596E-2</v>
      </c>
      <c r="Y145" s="70">
        <f>IF($F145=0,0,CRC!W145/$F145)</f>
        <v>1.5997031820638521E-2</v>
      </c>
      <c r="Z145" s="70">
        <f>IF($F145=0,0,CRC!X145/$F145)</f>
        <v>0</v>
      </c>
      <c r="AA145" s="70">
        <f>IF($F145=0,0,CRC!Y145/$F145)</f>
        <v>6.8286797300947735E-3</v>
      </c>
      <c r="AB145" s="70">
        <f>IF($F145=0,0,CRC!Z145/$F145)</f>
        <v>0</v>
      </c>
      <c r="AC145" s="70">
        <f>IF($F145=0,0,CRC!AA145/$F145)</f>
        <v>0</v>
      </c>
      <c r="AD145" s="55">
        <f t="shared" si="216"/>
        <v>0</v>
      </c>
      <c r="AF145" s="94">
        <f>'DORC build-up'!V145</f>
        <v>612413.89454209758</v>
      </c>
      <c r="AG145" s="64">
        <f t="shared" si="217"/>
        <v>0</v>
      </c>
      <c r="AH145" s="64">
        <f t="shared" si="218"/>
        <v>0</v>
      </c>
      <c r="AI145" s="64">
        <f t="shared" si="219"/>
        <v>31009.961155516958</v>
      </c>
      <c r="AJ145" s="64">
        <f t="shared" si="220"/>
        <v>0</v>
      </c>
      <c r="AK145" s="64">
        <f t="shared" si="221"/>
        <v>0</v>
      </c>
      <c r="AL145" s="64">
        <f t="shared" si="222"/>
        <v>0</v>
      </c>
      <c r="AM145" s="64">
        <f t="shared" si="223"/>
        <v>0</v>
      </c>
      <c r="AN145" s="64">
        <f t="shared" si="224"/>
        <v>346093.31646782317</v>
      </c>
      <c r="AO145" s="64">
        <f t="shared" si="225"/>
        <v>105212.36820621823</v>
      </c>
      <c r="AP145" s="64">
        <f t="shared" si="226"/>
        <v>109476.23786510182</v>
      </c>
      <c r="AQ145" s="64">
        <f t="shared" si="227"/>
        <v>0</v>
      </c>
      <c r="AR145" s="64">
        <f t="shared" si="228"/>
        <v>0</v>
      </c>
      <c r="AS145" s="64">
        <f t="shared" si="229"/>
        <v>0</v>
      </c>
      <c r="AT145" s="64">
        <f t="shared" si="230"/>
        <v>0</v>
      </c>
      <c r="AU145" s="64">
        <f t="shared" si="231"/>
        <v>0</v>
      </c>
      <c r="AV145" s="64">
        <f t="shared" si="232"/>
        <v>6643.2279409583043</v>
      </c>
      <c r="AW145" s="64">
        <f t="shared" si="233"/>
        <v>9796.8045583910989</v>
      </c>
      <c r="AX145" s="64">
        <f t="shared" si="234"/>
        <v>0</v>
      </c>
      <c r="AY145" s="64">
        <f t="shared" si="235"/>
        <v>4181.9783480880196</v>
      </c>
      <c r="AZ145" s="64">
        <f t="shared" si="236"/>
        <v>0</v>
      </c>
      <c r="BA145" s="64">
        <f t="shared" si="237"/>
        <v>0</v>
      </c>
      <c r="BB145" s="55">
        <f t="shared" si="238"/>
        <v>0</v>
      </c>
      <c r="BD145" s="94">
        <f>'DORC build-up'!P145</f>
        <v>1333470.7888706559</v>
      </c>
      <c r="BE145" s="64">
        <f t="shared" si="239"/>
        <v>0</v>
      </c>
      <c r="BF145" s="64">
        <f t="shared" si="164"/>
        <v>0</v>
      </c>
      <c r="BG145" s="64">
        <f t="shared" si="165"/>
        <v>67521.128657300767</v>
      </c>
      <c r="BH145" s="64">
        <f t="shared" si="166"/>
        <v>0</v>
      </c>
      <c r="BI145" s="64">
        <f t="shared" si="167"/>
        <v>0</v>
      </c>
      <c r="BJ145" s="64">
        <f t="shared" si="168"/>
        <v>0</v>
      </c>
      <c r="BK145" s="64">
        <f t="shared" si="169"/>
        <v>0</v>
      </c>
      <c r="BL145" s="64">
        <f t="shared" si="170"/>
        <v>753584.02519308892</v>
      </c>
      <c r="BM145" s="64">
        <f t="shared" si="171"/>
        <v>229089.543658699</v>
      </c>
      <c r="BN145" s="64">
        <f t="shared" si="172"/>
        <v>238373.69884907786</v>
      </c>
      <c r="BO145" s="64">
        <f t="shared" si="173"/>
        <v>0</v>
      </c>
      <c r="BP145" s="64">
        <f t="shared" si="174"/>
        <v>0</v>
      </c>
      <c r="BQ145" s="64">
        <f t="shared" si="175"/>
        <v>0</v>
      </c>
      <c r="BR145" s="64">
        <f t="shared" si="176"/>
        <v>0</v>
      </c>
      <c r="BS145" s="64">
        <f t="shared" si="177"/>
        <v>0</v>
      </c>
      <c r="BT145" s="64">
        <f t="shared" si="178"/>
        <v>14464.97292439911</v>
      </c>
      <c r="BU145" s="64">
        <f t="shared" si="154"/>
        <v>21331.574641455834</v>
      </c>
      <c r="BV145" s="64">
        <f t="shared" si="155"/>
        <v>0</v>
      </c>
      <c r="BW145" s="64">
        <f t="shared" si="156"/>
        <v>9105.8449466345355</v>
      </c>
      <c r="BX145" s="64">
        <f t="shared" si="157"/>
        <v>0</v>
      </c>
      <c r="BY145" s="64">
        <f t="shared" si="158"/>
        <v>0</v>
      </c>
      <c r="BZ145" s="55">
        <f t="shared" si="240"/>
        <v>0</v>
      </c>
      <c r="CC145" s="94">
        <f t="shared" si="241"/>
        <v>1333470.7888706559</v>
      </c>
      <c r="CD145" s="64">
        <f t="shared" si="242"/>
        <v>0</v>
      </c>
      <c r="CE145" s="64">
        <f t="shared" si="179"/>
        <v>0</v>
      </c>
      <c r="CF145" s="64">
        <f t="shared" si="180"/>
        <v>0</v>
      </c>
      <c r="CG145" s="64">
        <f t="shared" si="181"/>
        <v>0</v>
      </c>
      <c r="CH145" s="64">
        <f t="shared" si="182"/>
        <v>0</v>
      </c>
      <c r="CI145" s="64">
        <f t="shared" si="183"/>
        <v>0</v>
      </c>
      <c r="CJ145" s="64">
        <f t="shared" si="184"/>
        <v>0</v>
      </c>
      <c r="CK145" s="64">
        <f t="shared" si="185"/>
        <v>354553.83078679221</v>
      </c>
      <c r="CL145" s="64">
        <f t="shared" si="186"/>
        <v>170157.63856056108</v>
      </c>
      <c r="CM145" s="64">
        <f t="shared" si="187"/>
        <v>165469.21852542527</v>
      </c>
      <c r="CN145" s="64">
        <f t="shared" si="188"/>
        <v>0</v>
      </c>
      <c r="CO145" s="64">
        <f t="shared" si="189"/>
        <v>0</v>
      </c>
      <c r="CP145" s="64">
        <f t="shared" si="190"/>
        <v>0</v>
      </c>
      <c r="CQ145" s="64">
        <f t="shared" si="191"/>
        <v>0</v>
      </c>
      <c r="CR145" s="64">
        <f t="shared" si="192"/>
        <v>0</v>
      </c>
      <c r="CS145" s="64">
        <f t="shared" si="193"/>
        <v>9526.9906576692902</v>
      </c>
      <c r="CT145" s="64">
        <f t="shared" si="159"/>
        <v>14718.786502604586</v>
      </c>
      <c r="CU145" s="64">
        <f t="shared" si="160"/>
        <v>0</v>
      </c>
      <c r="CV145" s="64">
        <f t="shared" si="161"/>
        <v>6630.4292955058627</v>
      </c>
      <c r="CW145" s="64">
        <f t="shared" si="162"/>
        <v>0</v>
      </c>
      <c r="CX145" s="64">
        <f t="shared" si="163"/>
        <v>0</v>
      </c>
      <c r="CY145" s="119">
        <f>'DORC build-up'!S145</f>
        <v>721056.89432855835</v>
      </c>
      <c r="CZ145" s="55">
        <f t="shared" si="243"/>
        <v>0</v>
      </c>
      <c r="DB145" s="94">
        <f>'DORC build-up'!T145</f>
        <v>0</v>
      </c>
      <c r="DC145" s="64">
        <f t="shared" si="195"/>
        <v>0</v>
      </c>
      <c r="DD145" s="64">
        <f t="shared" si="196"/>
        <v>0</v>
      </c>
      <c r="DE145" s="64">
        <f t="shared" si="197"/>
        <v>0</v>
      </c>
      <c r="DF145" s="64">
        <f t="shared" si="198"/>
        <v>0</v>
      </c>
      <c r="DG145" s="64">
        <f t="shared" si="199"/>
        <v>0</v>
      </c>
      <c r="DH145" s="64">
        <f t="shared" si="200"/>
        <v>0</v>
      </c>
      <c r="DI145" s="64">
        <f t="shared" si="201"/>
        <v>0</v>
      </c>
      <c r="DJ145" s="64">
        <f t="shared" si="202"/>
        <v>0</v>
      </c>
      <c r="DK145" s="64">
        <f t="shared" si="203"/>
        <v>0</v>
      </c>
      <c r="DL145" s="64">
        <f t="shared" si="204"/>
        <v>0</v>
      </c>
      <c r="DM145" s="64">
        <f t="shared" si="205"/>
        <v>0</v>
      </c>
      <c r="DN145" s="64">
        <f t="shared" si="206"/>
        <v>0</v>
      </c>
      <c r="DO145" s="64">
        <f t="shared" si="207"/>
        <v>0</v>
      </c>
      <c r="DP145" s="64">
        <f t="shared" si="208"/>
        <v>0</v>
      </c>
      <c r="DQ145" s="64">
        <f t="shared" si="209"/>
        <v>0</v>
      </c>
      <c r="DR145" s="64">
        <f t="shared" si="210"/>
        <v>0</v>
      </c>
      <c r="DS145" s="64">
        <f t="shared" si="211"/>
        <v>0</v>
      </c>
      <c r="DT145" s="64">
        <f t="shared" si="212"/>
        <v>0</v>
      </c>
      <c r="DU145" s="64">
        <f t="shared" si="213"/>
        <v>0</v>
      </c>
      <c r="DV145" s="64">
        <f t="shared" si="214"/>
        <v>0</v>
      </c>
      <c r="DW145" s="64">
        <f t="shared" si="215"/>
        <v>0</v>
      </c>
      <c r="DX145" s="55">
        <f t="shared" si="244"/>
        <v>0</v>
      </c>
    </row>
    <row r="146" spans="1:128" ht="13.9" x14ac:dyDescent="0.4">
      <c r="A146" s="58">
        <f>'DORC build-up'!A146</f>
        <v>134</v>
      </c>
      <c r="B146" s="58" t="str">
        <f>'DORC build-up'!B146</f>
        <v>CBH Sidings NG</v>
      </c>
      <c r="C146" s="58">
        <f>'DORC build-up'!C146</f>
        <v>42</v>
      </c>
      <c r="D146" t="str">
        <f>IF('DORC build-up'!E146=0,"",'DORC build-up'!E146)</f>
        <v/>
      </c>
      <c r="E146" t="str">
        <f>IF('DORC build-up'!F146=0,"",'DORC build-up'!F146)</f>
        <v>Bindi Bindi</v>
      </c>
      <c r="F146" s="94">
        <f>'DORC build-up'!J146</f>
        <v>1715246.2896542577</v>
      </c>
      <c r="G146" s="319">
        <f t="shared" si="194"/>
        <v>0.51468192643563748</v>
      </c>
      <c r="I146" s="70">
        <f>IF($F146=0,0,CRC!G146/$F146)</f>
        <v>0</v>
      </c>
      <c r="J146" s="70">
        <f>IF($F146=0,0,CRC!H146/$F146)</f>
        <v>0</v>
      </c>
      <c r="K146" s="70">
        <f>IF($F146=0,0,CRC!I146/$F146)</f>
        <v>3.7781459951773254E-2</v>
      </c>
      <c r="L146" s="70">
        <f>IF($F146=0,0,CRC!J146/$F146)</f>
        <v>0</v>
      </c>
      <c r="M146" s="70">
        <f>IF($F146=0,0,CRC!K146/$F146)</f>
        <v>0</v>
      </c>
      <c r="N146" s="70">
        <f>IF($F146=0,0,CRC!L146/$F146)</f>
        <v>0</v>
      </c>
      <c r="O146" s="70">
        <f>IF($F146=0,0,CRC!M146/$F146)</f>
        <v>0</v>
      </c>
      <c r="P146" s="70">
        <f>IF($F146=0,0,CRC!N146/$F146)</f>
        <v>0.42166807981889792</v>
      </c>
      <c r="Q146" s="70">
        <f>IF($F146=0,0,CRC!O146/$F146)</f>
        <v>0.12818709626494496</v>
      </c>
      <c r="R146" s="70">
        <f>IF($F146=0,0,CRC!P146/$F146)</f>
        <v>0.13377749751392992</v>
      </c>
      <c r="S146" s="70">
        <f>IF($F146=0,0,CRC!Q146/$F146)</f>
        <v>0.25136696263421632</v>
      </c>
      <c r="T146" s="70">
        <f>IF($F146=0,0,CRC!R146/$F146)</f>
        <v>0</v>
      </c>
      <c r="U146" s="70">
        <f>IF($F146=0,0,CRC!S146/$F146)</f>
        <v>0</v>
      </c>
      <c r="V146" s="70">
        <f>IF($F146=0,0,CRC!T146/$F146)</f>
        <v>0</v>
      </c>
      <c r="W146" s="70">
        <f>IF($F146=0,0,CRC!U146/$F146)</f>
        <v>0</v>
      </c>
      <c r="X146" s="70">
        <f>IF($F146=0,0,CRC!V146/$F146)</f>
        <v>8.7683681136631799E-3</v>
      </c>
      <c r="Y146" s="70">
        <f>IF($F146=0,0,CRC!W146/$F146)</f>
        <v>1.2930760387727265E-2</v>
      </c>
      <c r="Z146" s="70">
        <f>IF($F146=0,0,CRC!X146/$F146)</f>
        <v>0</v>
      </c>
      <c r="AA146" s="70">
        <f>IF($F146=0,0,CRC!Y146/$F146)</f>
        <v>5.5197753148471963E-3</v>
      </c>
      <c r="AB146" s="70">
        <f>IF($F146=0,0,CRC!Z146/$F146)</f>
        <v>0</v>
      </c>
      <c r="AC146" s="70">
        <f>IF($F146=0,0,CRC!AA146/$F146)</f>
        <v>0</v>
      </c>
      <c r="AD146" s="55">
        <f t="shared" si="216"/>
        <v>0</v>
      </c>
      <c r="AF146" s="94">
        <f>'DORC build-up'!V146</f>
        <v>1085812.0733448516</v>
      </c>
      <c r="AG146" s="64">
        <f t="shared" si="217"/>
        <v>0</v>
      </c>
      <c r="AH146" s="64">
        <f t="shared" si="218"/>
        <v>0</v>
      </c>
      <c r="AI146" s="64">
        <f t="shared" si="219"/>
        <v>41023.565364230395</v>
      </c>
      <c r="AJ146" s="64">
        <f t="shared" si="220"/>
        <v>0</v>
      </c>
      <c r="AK146" s="64">
        <f t="shared" si="221"/>
        <v>0</v>
      </c>
      <c r="AL146" s="64">
        <f t="shared" si="222"/>
        <v>0</v>
      </c>
      <c r="AM146" s="64">
        <f t="shared" si="223"/>
        <v>0</v>
      </c>
      <c r="AN146" s="64">
        <f t="shared" si="224"/>
        <v>457852.29201149993</v>
      </c>
      <c r="AO146" s="64">
        <f t="shared" si="225"/>
        <v>139187.09677149597</v>
      </c>
      <c r="AP146" s="64">
        <f t="shared" si="226"/>
        <v>145257.22194248598</v>
      </c>
      <c r="AQ146" s="64">
        <f t="shared" si="227"/>
        <v>272937.28286825627</v>
      </c>
      <c r="AR146" s="64">
        <f t="shared" si="228"/>
        <v>0</v>
      </c>
      <c r="AS146" s="64">
        <f t="shared" si="229"/>
        <v>0</v>
      </c>
      <c r="AT146" s="64">
        <f t="shared" si="230"/>
        <v>0</v>
      </c>
      <c r="AU146" s="64">
        <f t="shared" si="231"/>
        <v>0</v>
      </c>
      <c r="AV146" s="64">
        <f t="shared" si="232"/>
        <v>9520.7999613475022</v>
      </c>
      <c r="AW146" s="64">
        <f t="shared" si="233"/>
        <v>14040.375746523619</v>
      </c>
      <c r="AX146" s="64">
        <f t="shared" si="234"/>
        <v>0</v>
      </c>
      <c r="AY146" s="64">
        <f t="shared" si="235"/>
        <v>5993.4386790119652</v>
      </c>
      <c r="AZ146" s="64">
        <f t="shared" si="236"/>
        <v>0</v>
      </c>
      <c r="BA146" s="64">
        <f t="shared" si="237"/>
        <v>0</v>
      </c>
      <c r="BB146" s="55">
        <f t="shared" si="238"/>
        <v>0</v>
      </c>
      <c r="BD146" s="94">
        <f>'DORC build-up'!P146</f>
        <v>2237320.4965770803</v>
      </c>
      <c r="BE146" s="64">
        <f t="shared" si="239"/>
        <v>0</v>
      </c>
      <c r="BF146" s="64">
        <f t="shared" si="164"/>
        <v>0</v>
      </c>
      <c r="BG146" s="64">
        <f t="shared" si="165"/>
        <v>84529.234740708416</v>
      </c>
      <c r="BH146" s="64">
        <f t="shared" si="166"/>
        <v>0</v>
      </c>
      <c r="BI146" s="64">
        <f t="shared" si="167"/>
        <v>0</v>
      </c>
      <c r="BJ146" s="64">
        <f t="shared" si="168"/>
        <v>0</v>
      </c>
      <c r="BK146" s="64">
        <f t="shared" si="169"/>
        <v>0</v>
      </c>
      <c r="BL146" s="64">
        <f t="shared" si="170"/>
        <v>943406.63773112069</v>
      </c>
      <c r="BM146" s="64">
        <f t="shared" si="171"/>
        <v>286795.61787026067</v>
      </c>
      <c r="BN146" s="64">
        <f t="shared" si="172"/>
        <v>299303.13716870482</v>
      </c>
      <c r="BO146" s="64">
        <f t="shared" si="173"/>
        <v>562388.45766385726</v>
      </c>
      <c r="BP146" s="64">
        <f t="shared" si="174"/>
        <v>0</v>
      </c>
      <c r="BQ146" s="64">
        <f t="shared" si="175"/>
        <v>0</v>
      </c>
      <c r="BR146" s="64">
        <f t="shared" si="176"/>
        <v>0</v>
      </c>
      <c r="BS146" s="64">
        <f t="shared" si="177"/>
        <v>0</v>
      </c>
      <c r="BT146" s="64">
        <f t="shared" si="178"/>
        <v>19617.649702231542</v>
      </c>
      <c r="BU146" s="64">
        <f t="shared" si="154"/>
        <v>28930.255251789204</v>
      </c>
      <c r="BV146" s="64">
        <f t="shared" si="155"/>
        <v>0</v>
      </c>
      <c r="BW146" s="64">
        <f t="shared" si="156"/>
        <v>12349.506448407839</v>
      </c>
      <c r="BX146" s="64">
        <f t="shared" si="157"/>
        <v>0</v>
      </c>
      <c r="BY146" s="64">
        <f t="shared" si="158"/>
        <v>0</v>
      </c>
      <c r="BZ146" s="55">
        <f t="shared" si="240"/>
        <v>0</v>
      </c>
      <c r="CC146" s="94">
        <f t="shared" si="241"/>
        <v>2237320.4965770803</v>
      </c>
      <c r="CD146" s="64">
        <f t="shared" si="242"/>
        <v>0</v>
      </c>
      <c r="CE146" s="64">
        <f t="shared" si="179"/>
        <v>0</v>
      </c>
      <c r="CF146" s="64">
        <f t="shared" si="180"/>
        <v>0</v>
      </c>
      <c r="CG146" s="64">
        <f t="shared" si="181"/>
        <v>0</v>
      </c>
      <c r="CH146" s="64">
        <f t="shared" si="182"/>
        <v>0</v>
      </c>
      <c r="CI146" s="64">
        <f t="shared" si="183"/>
        <v>0</v>
      </c>
      <c r="CJ146" s="64">
        <f t="shared" si="184"/>
        <v>0</v>
      </c>
      <c r="CK146" s="64">
        <f t="shared" si="185"/>
        <v>443863.49260993319</v>
      </c>
      <c r="CL146" s="64">
        <f t="shared" si="186"/>
        <v>213019.17279570067</v>
      </c>
      <c r="CM146" s="64">
        <f t="shared" si="187"/>
        <v>207763.92885890458</v>
      </c>
      <c r="CN146" s="64">
        <f t="shared" si="188"/>
        <v>244986.97683011304</v>
      </c>
      <c r="CO146" s="64">
        <f t="shared" si="189"/>
        <v>0</v>
      </c>
      <c r="CP146" s="64">
        <f t="shared" si="190"/>
        <v>0</v>
      </c>
      <c r="CQ146" s="64">
        <f t="shared" si="191"/>
        <v>0</v>
      </c>
      <c r="CR146" s="64">
        <f t="shared" si="192"/>
        <v>0</v>
      </c>
      <c r="CS146" s="64">
        <f t="shared" si="193"/>
        <v>12920.671640064791</v>
      </c>
      <c r="CT146" s="64">
        <f t="shared" si="159"/>
        <v>19961.876123734633</v>
      </c>
      <c r="CU146" s="64">
        <f t="shared" si="160"/>
        <v>0</v>
      </c>
      <c r="CV146" s="64">
        <f t="shared" si="161"/>
        <v>8992.3043737775461</v>
      </c>
      <c r="CW146" s="64">
        <f t="shared" si="162"/>
        <v>0</v>
      </c>
      <c r="CX146" s="64">
        <f t="shared" si="163"/>
        <v>0</v>
      </c>
      <c r="CY146" s="119">
        <f>'DORC build-up'!S146</f>
        <v>1151508.4232322287</v>
      </c>
      <c r="CZ146" s="55">
        <f t="shared" si="243"/>
        <v>0</v>
      </c>
      <c r="DB146" s="94">
        <f>'DORC build-up'!T146</f>
        <v>0</v>
      </c>
      <c r="DC146" s="64">
        <f t="shared" si="195"/>
        <v>0</v>
      </c>
      <c r="DD146" s="64">
        <f t="shared" si="196"/>
        <v>0</v>
      </c>
      <c r="DE146" s="64">
        <f t="shared" si="197"/>
        <v>0</v>
      </c>
      <c r="DF146" s="64">
        <f t="shared" si="198"/>
        <v>0</v>
      </c>
      <c r="DG146" s="64">
        <f t="shared" si="199"/>
        <v>0</v>
      </c>
      <c r="DH146" s="64">
        <f t="shared" si="200"/>
        <v>0</v>
      </c>
      <c r="DI146" s="64">
        <f t="shared" si="201"/>
        <v>0</v>
      </c>
      <c r="DJ146" s="64">
        <f t="shared" si="202"/>
        <v>0</v>
      </c>
      <c r="DK146" s="64">
        <f t="shared" si="203"/>
        <v>0</v>
      </c>
      <c r="DL146" s="64">
        <f t="shared" si="204"/>
        <v>0</v>
      </c>
      <c r="DM146" s="64">
        <f t="shared" si="205"/>
        <v>0</v>
      </c>
      <c r="DN146" s="64">
        <f t="shared" si="206"/>
        <v>0</v>
      </c>
      <c r="DO146" s="64">
        <f t="shared" si="207"/>
        <v>0</v>
      </c>
      <c r="DP146" s="64">
        <f t="shared" si="208"/>
        <v>0</v>
      </c>
      <c r="DQ146" s="64">
        <f t="shared" si="209"/>
        <v>0</v>
      </c>
      <c r="DR146" s="64">
        <f t="shared" si="210"/>
        <v>0</v>
      </c>
      <c r="DS146" s="64">
        <f t="shared" si="211"/>
        <v>0</v>
      </c>
      <c r="DT146" s="64">
        <f t="shared" si="212"/>
        <v>0</v>
      </c>
      <c r="DU146" s="64">
        <f t="shared" si="213"/>
        <v>0</v>
      </c>
      <c r="DV146" s="64">
        <f t="shared" si="214"/>
        <v>0</v>
      </c>
      <c r="DW146" s="64">
        <f t="shared" si="215"/>
        <v>0</v>
      </c>
      <c r="DX146" s="55">
        <f t="shared" si="244"/>
        <v>0</v>
      </c>
    </row>
    <row r="147" spans="1:128" ht="13.9" x14ac:dyDescent="0.4">
      <c r="A147" s="58">
        <f>'DORC build-up'!A147</f>
        <v>135</v>
      </c>
      <c r="B147" s="58" t="str">
        <f>'DORC build-up'!B147</f>
        <v>CBH Sidings NG</v>
      </c>
      <c r="C147" s="58">
        <f>'DORC build-up'!C147</f>
        <v>42</v>
      </c>
      <c r="D147" t="str">
        <f>IF('DORC build-up'!E147=0,"",'DORC build-up'!E147)</f>
        <v/>
      </c>
      <c r="E147" t="str">
        <f>IF('DORC build-up'!F147=0,"",'DORC build-up'!F147)</f>
        <v>Bolgart</v>
      </c>
      <c r="F147" s="94">
        <f>'DORC build-up'!J147</f>
        <v>1365978.6509452348</v>
      </c>
      <c r="G147" s="319">
        <f t="shared" si="194"/>
        <v>0.55832999403005867</v>
      </c>
      <c r="I147" s="70">
        <f>IF($F147=0,0,CRC!G147/$F147)</f>
        <v>0</v>
      </c>
      <c r="J147" s="70">
        <f>IF($F147=0,0,CRC!H147/$F147)</f>
        <v>0</v>
      </c>
      <c r="K147" s="70">
        <f>IF($F147=0,0,CRC!I147/$F147)</f>
        <v>4.3411737042131457E-2</v>
      </c>
      <c r="L147" s="70">
        <f>IF($F147=0,0,CRC!J147/$F147)</f>
        <v>0</v>
      </c>
      <c r="M147" s="70">
        <f>IF($F147=0,0,CRC!K147/$F147)</f>
        <v>0</v>
      </c>
      <c r="N147" s="70">
        <f>IF($F147=0,0,CRC!L147/$F147)</f>
        <v>0</v>
      </c>
      <c r="O147" s="70">
        <f>IF($F147=0,0,CRC!M147/$F147)</f>
        <v>0</v>
      </c>
      <c r="P147" s="70">
        <f>IF($F147=0,0,CRC!N147/$F147)</f>
        <v>0.48450599377378856</v>
      </c>
      <c r="Q147" s="70">
        <f>IF($F147=0,0,CRC!O147/$F147)</f>
        <v>0.14728982210723171</v>
      </c>
      <c r="R147" s="70">
        <f>IF($F147=0,0,CRC!P147/$F147)</f>
        <v>0.17309647360621866</v>
      </c>
      <c r="S147" s="70">
        <f>IF($F147=0,0,CRC!Q147/$F147)</f>
        <v>0</v>
      </c>
      <c r="T147" s="70">
        <f>IF($F147=0,0,CRC!R147/$F147)</f>
        <v>0</v>
      </c>
      <c r="U147" s="70">
        <f>IF($F147=0,0,CRC!S147/$F147)</f>
        <v>0</v>
      </c>
      <c r="V147" s="70">
        <f>IF($F147=0,0,CRC!T147/$F147)</f>
        <v>0</v>
      </c>
      <c r="W147" s="70">
        <f>IF($F147=0,0,CRC!U147/$F147)</f>
        <v>0.12042084814318414</v>
      </c>
      <c r="X147" s="70">
        <f>IF($F147=0,0,CRC!V147/$F147)</f>
        <v>1.0075049808155722E-2</v>
      </c>
      <c r="Y147" s="70">
        <f>IF($F147=0,0,CRC!W147/$F147)</f>
        <v>1.4857731025306214E-2</v>
      </c>
      <c r="Z147" s="70">
        <f>IF($F147=0,0,CRC!X147/$F147)</f>
        <v>0</v>
      </c>
      <c r="AA147" s="70">
        <f>IF($F147=0,0,CRC!Y147/$F147)</f>
        <v>6.3423444939837009E-3</v>
      </c>
      <c r="AB147" s="70">
        <f>IF($F147=0,0,CRC!Z147/$F147)</f>
        <v>0</v>
      </c>
      <c r="AC147" s="70">
        <f>IF($F147=0,0,CRC!AA147/$F147)</f>
        <v>0</v>
      </c>
      <c r="AD147" s="55">
        <f t="shared" si="216"/>
        <v>0</v>
      </c>
      <c r="AF147" s="94">
        <f>'DORC build-up'!V147</f>
        <v>781759.01413380809</v>
      </c>
      <c r="AG147" s="64">
        <f t="shared" si="217"/>
        <v>0</v>
      </c>
      <c r="AH147" s="64">
        <f t="shared" si="218"/>
        <v>0</v>
      </c>
      <c r="AI147" s="64">
        <f t="shared" si="219"/>
        <v>33937.516751892806</v>
      </c>
      <c r="AJ147" s="64">
        <f t="shared" si="220"/>
        <v>0</v>
      </c>
      <c r="AK147" s="64">
        <f t="shared" si="221"/>
        <v>0</v>
      </c>
      <c r="AL147" s="64">
        <f t="shared" si="222"/>
        <v>0</v>
      </c>
      <c r="AM147" s="64">
        <f t="shared" si="223"/>
        <v>0</v>
      </c>
      <c r="AN147" s="64">
        <f t="shared" si="224"/>
        <v>378766.92803451791</v>
      </c>
      <c r="AO147" s="64">
        <f t="shared" si="225"/>
        <v>115145.14612249343</v>
      </c>
      <c r="AP147" s="64">
        <f t="shared" si="226"/>
        <v>135319.72855643622</v>
      </c>
      <c r="AQ147" s="64">
        <f t="shared" si="227"/>
        <v>0</v>
      </c>
      <c r="AR147" s="64">
        <f t="shared" si="228"/>
        <v>0</v>
      </c>
      <c r="AS147" s="64">
        <f t="shared" si="229"/>
        <v>0</v>
      </c>
      <c r="AT147" s="64">
        <f t="shared" si="230"/>
        <v>0</v>
      </c>
      <c r="AU147" s="64">
        <f t="shared" si="231"/>
        <v>94140.083525572656</v>
      </c>
      <c r="AV147" s="64">
        <f t="shared" si="232"/>
        <v>7876.2610053728295</v>
      </c>
      <c r="AW147" s="64">
        <f t="shared" si="233"/>
        <v>11615.165158608679</v>
      </c>
      <c r="AX147" s="64">
        <f t="shared" si="234"/>
        <v>0</v>
      </c>
      <c r="AY147" s="64">
        <f t="shared" si="235"/>
        <v>4958.1849789136841</v>
      </c>
      <c r="AZ147" s="64">
        <f t="shared" si="236"/>
        <v>0</v>
      </c>
      <c r="BA147" s="64">
        <f t="shared" si="237"/>
        <v>0</v>
      </c>
      <c r="BB147" s="55">
        <f t="shared" si="238"/>
        <v>0</v>
      </c>
      <c r="BD147" s="94">
        <f>'DORC build-up'!P147</f>
        <v>1770007.0268910499</v>
      </c>
      <c r="BE147" s="64">
        <f t="shared" si="239"/>
        <v>0</v>
      </c>
      <c r="BF147" s="64">
        <f t="shared" si="164"/>
        <v>0</v>
      </c>
      <c r="BG147" s="64">
        <f t="shared" si="165"/>
        <v>76839.079614119168</v>
      </c>
      <c r="BH147" s="64">
        <f t="shared" si="166"/>
        <v>0</v>
      </c>
      <c r="BI147" s="64">
        <f t="shared" si="167"/>
        <v>0</v>
      </c>
      <c r="BJ147" s="64">
        <f t="shared" si="168"/>
        <v>0</v>
      </c>
      <c r="BK147" s="64">
        <f t="shared" si="169"/>
        <v>0</v>
      </c>
      <c r="BL147" s="64">
        <f t="shared" si="170"/>
        <v>857579.01355043706</v>
      </c>
      <c r="BM147" s="64">
        <f t="shared" si="171"/>
        <v>260704.02011933282</v>
      </c>
      <c r="BN147" s="64">
        <f t="shared" si="172"/>
        <v>306381.97461306816</v>
      </c>
      <c r="BO147" s="64">
        <f t="shared" si="173"/>
        <v>0</v>
      </c>
      <c r="BP147" s="64">
        <f t="shared" si="174"/>
        <v>0</v>
      </c>
      <c r="BQ147" s="64">
        <f t="shared" si="175"/>
        <v>0</v>
      </c>
      <c r="BR147" s="64">
        <f t="shared" si="176"/>
        <v>0</v>
      </c>
      <c r="BS147" s="64">
        <f t="shared" si="177"/>
        <v>213145.74739761598</v>
      </c>
      <c r="BT147" s="64">
        <f t="shared" si="178"/>
        <v>17832.908956712952</v>
      </c>
      <c r="BU147" s="64">
        <f t="shared" si="154"/>
        <v>26298.288318449162</v>
      </c>
      <c r="BV147" s="64">
        <f t="shared" si="155"/>
        <v>0</v>
      </c>
      <c r="BW147" s="64">
        <f t="shared" si="156"/>
        <v>11225.994321314911</v>
      </c>
      <c r="BX147" s="64">
        <f t="shared" si="157"/>
        <v>0</v>
      </c>
      <c r="BY147" s="64">
        <f t="shared" si="158"/>
        <v>0</v>
      </c>
      <c r="BZ147" s="55">
        <f t="shared" si="240"/>
        <v>0</v>
      </c>
      <c r="CC147" s="94">
        <f t="shared" si="241"/>
        <v>1770007.0268910499</v>
      </c>
      <c r="CD147" s="64">
        <f t="shared" si="242"/>
        <v>0</v>
      </c>
      <c r="CE147" s="64">
        <f t="shared" si="179"/>
        <v>0</v>
      </c>
      <c r="CF147" s="64">
        <f t="shared" si="180"/>
        <v>0</v>
      </c>
      <c r="CG147" s="64">
        <f t="shared" si="181"/>
        <v>0</v>
      </c>
      <c r="CH147" s="64">
        <f t="shared" si="182"/>
        <v>0</v>
      </c>
      <c r="CI147" s="64">
        <f t="shared" si="183"/>
        <v>0</v>
      </c>
      <c r="CJ147" s="64">
        <f t="shared" si="184"/>
        <v>0</v>
      </c>
      <c r="CK147" s="64">
        <f t="shared" si="185"/>
        <v>403482.44428185414</v>
      </c>
      <c r="CL147" s="64">
        <f t="shared" si="186"/>
        <v>193639.48139352896</v>
      </c>
      <c r="CM147" s="64">
        <f t="shared" si="187"/>
        <v>212677.76669270406</v>
      </c>
      <c r="CN147" s="64">
        <f t="shared" si="188"/>
        <v>0</v>
      </c>
      <c r="CO147" s="64">
        <f t="shared" si="189"/>
        <v>0</v>
      </c>
      <c r="CP147" s="64">
        <f t="shared" si="190"/>
        <v>0</v>
      </c>
      <c r="CQ147" s="64">
        <f t="shared" si="191"/>
        <v>0</v>
      </c>
      <c r="CR147" s="64">
        <f t="shared" si="192"/>
        <v>140383.08642484935</v>
      </c>
      <c r="CS147" s="64">
        <f t="shared" si="193"/>
        <v>11745.19702993007</v>
      </c>
      <c r="CT147" s="64">
        <f t="shared" si="159"/>
        <v>18145.818939729998</v>
      </c>
      <c r="CU147" s="64">
        <f t="shared" si="160"/>
        <v>0</v>
      </c>
      <c r="CV147" s="64">
        <f t="shared" si="161"/>
        <v>8174.2179946451733</v>
      </c>
      <c r="CW147" s="64">
        <f t="shared" si="162"/>
        <v>0</v>
      </c>
      <c r="CX147" s="64">
        <f t="shared" si="163"/>
        <v>0</v>
      </c>
      <c r="CY147" s="119">
        <f>'DORC build-up'!S147</f>
        <v>988248.01275724184</v>
      </c>
      <c r="CZ147" s="55">
        <f t="shared" si="243"/>
        <v>0</v>
      </c>
      <c r="DB147" s="94">
        <f>'DORC build-up'!T147</f>
        <v>0</v>
      </c>
      <c r="DC147" s="64">
        <f t="shared" si="195"/>
        <v>0</v>
      </c>
      <c r="DD147" s="64">
        <f t="shared" si="196"/>
        <v>0</v>
      </c>
      <c r="DE147" s="64">
        <f t="shared" si="197"/>
        <v>0</v>
      </c>
      <c r="DF147" s="64">
        <f t="shared" si="198"/>
        <v>0</v>
      </c>
      <c r="DG147" s="64">
        <f t="shared" si="199"/>
        <v>0</v>
      </c>
      <c r="DH147" s="64">
        <f t="shared" si="200"/>
        <v>0</v>
      </c>
      <c r="DI147" s="64">
        <f t="shared" si="201"/>
        <v>0</v>
      </c>
      <c r="DJ147" s="64">
        <f t="shared" si="202"/>
        <v>0</v>
      </c>
      <c r="DK147" s="64">
        <f t="shared" si="203"/>
        <v>0</v>
      </c>
      <c r="DL147" s="64">
        <f t="shared" si="204"/>
        <v>0</v>
      </c>
      <c r="DM147" s="64">
        <f t="shared" si="205"/>
        <v>0</v>
      </c>
      <c r="DN147" s="64">
        <f t="shared" si="206"/>
        <v>0</v>
      </c>
      <c r="DO147" s="64">
        <f t="shared" si="207"/>
        <v>0</v>
      </c>
      <c r="DP147" s="64">
        <f t="shared" si="208"/>
        <v>0</v>
      </c>
      <c r="DQ147" s="64">
        <f t="shared" si="209"/>
        <v>0</v>
      </c>
      <c r="DR147" s="64">
        <f t="shared" si="210"/>
        <v>0</v>
      </c>
      <c r="DS147" s="64">
        <f t="shared" si="211"/>
        <v>0</v>
      </c>
      <c r="DT147" s="64">
        <f t="shared" si="212"/>
        <v>0</v>
      </c>
      <c r="DU147" s="64">
        <f t="shared" si="213"/>
        <v>0</v>
      </c>
      <c r="DV147" s="64">
        <f t="shared" si="214"/>
        <v>0</v>
      </c>
      <c r="DW147" s="64">
        <f t="shared" si="215"/>
        <v>0</v>
      </c>
      <c r="DX147" s="55">
        <f t="shared" si="244"/>
        <v>0</v>
      </c>
    </row>
    <row r="148" spans="1:128" ht="13.9" x14ac:dyDescent="0.4">
      <c r="A148" s="58">
        <f>'DORC build-up'!A148</f>
        <v>136</v>
      </c>
      <c r="B148" s="58" t="str">
        <f>'DORC build-up'!B148</f>
        <v>CBH Sidings NG</v>
      </c>
      <c r="C148" s="58">
        <f>'DORC build-up'!C148</f>
        <v>42</v>
      </c>
      <c r="D148" t="str">
        <f>IF('DORC build-up'!E148=0,"",'DORC build-up'!E148)</f>
        <v/>
      </c>
      <c r="E148" t="str">
        <f>IF('DORC build-up'!F148=0,"",'DORC build-up'!F148)</f>
        <v>Bowgada</v>
      </c>
      <c r="F148" s="94">
        <f>'DORC build-up'!J148</f>
        <v>1645757.5650444059</v>
      </c>
      <c r="G148" s="319">
        <f t="shared" si="194"/>
        <v>0.55990735638517319</v>
      </c>
      <c r="I148" s="70">
        <f>IF($F148=0,0,CRC!G148/$F148)</f>
        <v>0</v>
      </c>
      <c r="J148" s="70">
        <f>IF($F148=0,0,CRC!H148/$F148)</f>
        <v>0</v>
      </c>
      <c r="K148" s="70">
        <f>IF($F148=0,0,CRC!I148/$F148)</f>
        <v>4.2403800676509139E-2</v>
      </c>
      <c r="L148" s="70">
        <f>IF($F148=0,0,CRC!J148/$F148)</f>
        <v>0</v>
      </c>
      <c r="M148" s="70">
        <f>IF($F148=0,0,CRC!K148/$F148)</f>
        <v>0</v>
      </c>
      <c r="N148" s="70">
        <f>IF($F148=0,0,CRC!L148/$F148)</f>
        <v>0</v>
      </c>
      <c r="O148" s="70">
        <f>IF($F148=0,0,CRC!M148/$F148)</f>
        <v>0</v>
      </c>
      <c r="P148" s="70">
        <f>IF($F148=0,0,CRC!N148/$F148)</f>
        <v>0.47325670397889658</v>
      </c>
      <c r="Q148" s="70">
        <f>IF($F148=0,0,CRC!O148/$F148)</f>
        <v>0.14387003800958456</v>
      </c>
      <c r="R148" s="70">
        <f>IF($F148=0,0,CRC!P148/$F148)</f>
        <v>0.14985279742180352</v>
      </c>
      <c r="S148" s="70">
        <f>IF($F148=0,0,CRC!Q148/$F148)</f>
        <v>0</v>
      </c>
      <c r="T148" s="70">
        <f>IF($F148=0,0,CRC!R148/$F148)</f>
        <v>0</v>
      </c>
      <c r="U148" s="70">
        <f>IF($F148=0,0,CRC!S148/$F148)</f>
        <v>0</v>
      </c>
      <c r="V148" s="70">
        <f>IF($F148=0,0,CRC!T148/$F148)</f>
        <v>0</v>
      </c>
      <c r="W148" s="70">
        <f>IF($F148=0,0,CRC!U148/$F148)</f>
        <v>0.16241760370871375</v>
      </c>
      <c r="X148" s="70">
        <f>IF($F148=0,0,CRC!V148/$F148)</f>
        <v>9.0841169404978599E-3</v>
      </c>
      <c r="Y148" s="70">
        <f>IF($F148=0,0,CRC!W148/$F148)</f>
        <v>1.3396396908637372E-2</v>
      </c>
      <c r="Z148" s="70">
        <f>IF($F148=0,0,CRC!X148/$F148)</f>
        <v>0</v>
      </c>
      <c r="AA148" s="70">
        <f>IF($F148=0,0,CRC!Y148/$F148)</f>
        <v>5.7185423553570754E-3</v>
      </c>
      <c r="AB148" s="70">
        <f>IF($F148=0,0,CRC!Z148/$F148)</f>
        <v>0</v>
      </c>
      <c r="AC148" s="70">
        <f>IF($F148=0,0,CRC!AA148/$F148)</f>
        <v>0</v>
      </c>
      <c r="AD148" s="55">
        <f t="shared" si="216"/>
        <v>0</v>
      </c>
      <c r="AF148" s="94">
        <f>'DORC build-up'!V148</f>
        <v>943234.66584531171</v>
      </c>
      <c r="AG148" s="64">
        <f t="shared" si="217"/>
        <v>0</v>
      </c>
      <c r="AH148" s="64">
        <f t="shared" si="218"/>
        <v>0</v>
      </c>
      <c r="AI148" s="64">
        <f t="shared" si="219"/>
        <v>39996.734761678301</v>
      </c>
      <c r="AJ148" s="64">
        <f t="shared" si="220"/>
        <v>0</v>
      </c>
      <c r="AK148" s="64">
        <f t="shared" si="221"/>
        <v>0</v>
      </c>
      <c r="AL148" s="64">
        <f t="shared" si="222"/>
        <v>0</v>
      </c>
      <c r="AM148" s="64">
        <f t="shared" si="223"/>
        <v>0</v>
      </c>
      <c r="AN148" s="64">
        <f t="shared" si="224"/>
        <v>446392.12903658813</v>
      </c>
      <c r="AO148" s="64">
        <f t="shared" si="225"/>
        <v>135703.2072271228</v>
      </c>
      <c r="AP148" s="64">
        <f t="shared" si="226"/>
        <v>141346.35330214002</v>
      </c>
      <c r="AQ148" s="64">
        <f t="shared" si="227"/>
        <v>0</v>
      </c>
      <c r="AR148" s="64">
        <f t="shared" si="228"/>
        <v>0</v>
      </c>
      <c r="AS148" s="64">
        <f t="shared" si="229"/>
        <v>0</v>
      </c>
      <c r="AT148" s="64">
        <f t="shared" si="230"/>
        <v>0</v>
      </c>
      <c r="AU148" s="64">
        <f t="shared" si="231"/>
        <v>153197.91416158486</v>
      </c>
      <c r="AV148" s="64">
        <f t="shared" si="232"/>
        <v>8568.4540068702336</v>
      </c>
      <c r="AW148" s="64">
        <f t="shared" si="233"/>
        <v>12635.945961649739</v>
      </c>
      <c r="AX148" s="64">
        <f t="shared" si="234"/>
        <v>0</v>
      </c>
      <c r="AY148" s="64">
        <f t="shared" si="235"/>
        <v>5393.9273876774932</v>
      </c>
      <c r="AZ148" s="64">
        <f t="shared" si="236"/>
        <v>0</v>
      </c>
      <c r="BA148" s="64">
        <f t="shared" si="237"/>
        <v>0</v>
      </c>
      <c r="BB148" s="55">
        <f t="shared" si="238"/>
        <v>0</v>
      </c>
      <c r="BD148" s="94">
        <f>'DORC build-up'!P148</f>
        <v>2143263.8775731036</v>
      </c>
      <c r="BE148" s="64">
        <f t="shared" si="239"/>
        <v>0</v>
      </c>
      <c r="BF148" s="64">
        <f t="shared" si="164"/>
        <v>0</v>
      </c>
      <c r="BG148" s="64">
        <f t="shared" si="165"/>
        <v>90882.534261771973</v>
      </c>
      <c r="BH148" s="64">
        <f t="shared" si="166"/>
        <v>0</v>
      </c>
      <c r="BI148" s="64">
        <f t="shared" si="167"/>
        <v>0</v>
      </c>
      <c r="BJ148" s="64">
        <f t="shared" si="168"/>
        <v>0</v>
      </c>
      <c r="BK148" s="64">
        <f t="shared" si="169"/>
        <v>0</v>
      </c>
      <c r="BL148" s="64">
        <f t="shared" si="170"/>
        <v>1014313.9984572764</v>
      </c>
      <c r="BM148" s="64">
        <f t="shared" si="171"/>
        <v>308351.45553101203</v>
      </c>
      <c r="BN148" s="64">
        <f t="shared" si="172"/>
        <v>321174.08766743139</v>
      </c>
      <c r="BO148" s="64">
        <f t="shared" si="173"/>
        <v>0</v>
      </c>
      <c r="BP148" s="64">
        <f t="shared" si="174"/>
        <v>0</v>
      </c>
      <c r="BQ148" s="64">
        <f t="shared" si="175"/>
        <v>0</v>
      </c>
      <c r="BR148" s="64">
        <f t="shared" si="176"/>
        <v>0</v>
      </c>
      <c r="BS148" s="64">
        <f t="shared" si="177"/>
        <v>348103.78311086952</v>
      </c>
      <c r="BT148" s="64">
        <f t="shared" si="178"/>
        <v>19469.659698218962</v>
      </c>
      <c r="BU148" s="64">
        <f t="shared" si="154"/>
        <v>28712.013583914471</v>
      </c>
      <c r="BV148" s="64">
        <f t="shared" si="155"/>
        <v>0</v>
      </c>
      <c r="BW148" s="64">
        <f t="shared" si="156"/>
        <v>12256.345262608635</v>
      </c>
      <c r="BX148" s="64">
        <f t="shared" si="157"/>
        <v>0</v>
      </c>
      <c r="BY148" s="64">
        <f t="shared" si="158"/>
        <v>0</v>
      </c>
      <c r="BZ148" s="55">
        <f t="shared" si="240"/>
        <v>0</v>
      </c>
      <c r="CC148" s="94">
        <f t="shared" si="241"/>
        <v>2143263.8775731036</v>
      </c>
      <c r="CD148" s="64">
        <f t="shared" si="242"/>
        <v>0</v>
      </c>
      <c r="CE148" s="64">
        <f t="shared" si="179"/>
        <v>0</v>
      </c>
      <c r="CF148" s="64">
        <f t="shared" si="180"/>
        <v>0</v>
      </c>
      <c r="CG148" s="64">
        <f t="shared" si="181"/>
        <v>0</v>
      </c>
      <c r="CH148" s="64">
        <f t="shared" si="182"/>
        <v>0</v>
      </c>
      <c r="CI148" s="64">
        <f t="shared" si="183"/>
        <v>0</v>
      </c>
      <c r="CJ148" s="64">
        <f t="shared" si="184"/>
        <v>0</v>
      </c>
      <c r="CK148" s="64">
        <f t="shared" si="185"/>
        <v>477224.70454644918</v>
      </c>
      <c r="CL148" s="64">
        <f t="shared" si="186"/>
        <v>229029.90106801648</v>
      </c>
      <c r="CM148" s="64">
        <f t="shared" si="187"/>
        <v>222945.84324335953</v>
      </c>
      <c r="CN148" s="64">
        <f t="shared" si="188"/>
        <v>0</v>
      </c>
      <c r="CO148" s="64">
        <f t="shared" si="189"/>
        <v>0</v>
      </c>
      <c r="CP148" s="64">
        <f t="shared" si="190"/>
        <v>0</v>
      </c>
      <c r="CQ148" s="64">
        <f t="shared" si="191"/>
        <v>0</v>
      </c>
      <c r="CR148" s="64">
        <f t="shared" si="192"/>
        <v>229269.80278010835</v>
      </c>
      <c r="CS148" s="64">
        <f t="shared" si="193"/>
        <v>12823.201745511577</v>
      </c>
      <c r="CT148" s="64">
        <f t="shared" si="159"/>
        <v>19811.289372901068</v>
      </c>
      <c r="CU148" s="64">
        <f t="shared" si="160"/>
        <v>0</v>
      </c>
      <c r="CV148" s="64">
        <f t="shared" si="161"/>
        <v>8924.4689714456181</v>
      </c>
      <c r="CW148" s="64">
        <f t="shared" si="162"/>
        <v>0</v>
      </c>
      <c r="CX148" s="64">
        <f t="shared" si="163"/>
        <v>0</v>
      </c>
      <c r="CY148" s="119">
        <f>'DORC build-up'!S148</f>
        <v>1200029.2117277919</v>
      </c>
      <c r="CZ148" s="55">
        <f t="shared" si="243"/>
        <v>0</v>
      </c>
      <c r="DB148" s="94">
        <f>'DORC build-up'!T148</f>
        <v>0</v>
      </c>
      <c r="DC148" s="64">
        <f t="shared" si="195"/>
        <v>0</v>
      </c>
      <c r="DD148" s="64">
        <f t="shared" si="196"/>
        <v>0</v>
      </c>
      <c r="DE148" s="64">
        <f t="shared" si="197"/>
        <v>0</v>
      </c>
      <c r="DF148" s="64">
        <f t="shared" si="198"/>
        <v>0</v>
      </c>
      <c r="DG148" s="64">
        <f t="shared" si="199"/>
        <v>0</v>
      </c>
      <c r="DH148" s="64">
        <f t="shared" si="200"/>
        <v>0</v>
      </c>
      <c r="DI148" s="64">
        <f t="shared" si="201"/>
        <v>0</v>
      </c>
      <c r="DJ148" s="64">
        <f t="shared" si="202"/>
        <v>0</v>
      </c>
      <c r="DK148" s="64">
        <f t="shared" si="203"/>
        <v>0</v>
      </c>
      <c r="DL148" s="64">
        <f t="shared" si="204"/>
        <v>0</v>
      </c>
      <c r="DM148" s="64">
        <f t="shared" si="205"/>
        <v>0</v>
      </c>
      <c r="DN148" s="64">
        <f t="shared" si="206"/>
        <v>0</v>
      </c>
      <c r="DO148" s="64">
        <f t="shared" si="207"/>
        <v>0</v>
      </c>
      <c r="DP148" s="64">
        <f t="shared" si="208"/>
        <v>0</v>
      </c>
      <c r="DQ148" s="64">
        <f t="shared" si="209"/>
        <v>0</v>
      </c>
      <c r="DR148" s="64">
        <f t="shared" si="210"/>
        <v>0</v>
      </c>
      <c r="DS148" s="64">
        <f t="shared" si="211"/>
        <v>0</v>
      </c>
      <c r="DT148" s="64">
        <f t="shared" si="212"/>
        <v>0</v>
      </c>
      <c r="DU148" s="64">
        <f t="shared" si="213"/>
        <v>0</v>
      </c>
      <c r="DV148" s="64">
        <f t="shared" si="214"/>
        <v>0</v>
      </c>
      <c r="DW148" s="64">
        <f t="shared" si="215"/>
        <v>0</v>
      </c>
      <c r="DX148" s="55">
        <f t="shared" si="244"/>
        <v>0</v>
      </c>
    </row>
    <row r="149" spans="1:128" ht="13.9" x14ac:dyDescent="0.4">
      <c r="A149" s="58">
        <f>'DORC build-up'!A149</f>
        <v>137</v>
      </c>
      <c r="B149" s="58" t="str">
        <f>'DORC build-up'!B149</f>
        <v>CBH Sidings NG</v>
      </c>
      <c r="C149" s="58">
        <f>'DORC build-up'!C149</f>
        <v>42</v>
      </c>
      <c r="D149" t="str">
        <f>IF('DORC build-up'!E149=0,"",'DORC build-up'!E149)</f>
        <v/>
      </c>
      <c r="E149" t="str">
        <f>IF('DORC build-up'!F149=0,"",'DORC build-up'!F149)</f>
        <v>Brookton</v>
      </c>
      <c r="F149" s="94">
        <f>'DORC build-up'!J149</f>
        <v>8172746.6446730355</v>
      </c>
      <c r="G149" s="319">
        <f t="shared" si="194"/>
        <v>0.50678270304811202</v>
      </c>
      <c r="I149" s="70">
        <f>IF($F149=0,0,CRC!G149/$F149)</f>
        <v>0</v>
      </c>
      <c r="J149" s="70">
        <f>IF($F149=0,0,CRC!H149/$F149)</f>
        <v>0</v>
      </c>
      <c r="K149" s="70">
        <f>IF($F149=0,0,CRC!I149/$F149)</f>
        <v>3.2581779475393625E-2</v>
      </c>
      <c r="L149" s="70">
        <f>IF($F149=0,0,CRC!J149/$F149)</f>
        <v>0</v>
      </c>
      <c r="M149" s="70">
        <f>IF($F149=0,0,CRC!K149/$F149)</f>
        <v>0</v>
      </c>
      <c r="N149" s="70">
        <f>IF($F149=0,0,CRC!L149/$F149)</f>
        <v>0</v>
      </c>
      <c r="O149" s="70">
        <f>IF($F149=0,0,CRC!M149/$F149)</f>
        <v>0</v>
      </c>
      <c r="P149" s="70">
        <f>IF($F149=0,0,CRC!N149/$F149)</f>
        <v>0.36363593164501817</v>
      </c>
      <c r="Q149" s="70">
        <f>IF($F149=0,0,CRC!O149/$F149)</f>
        <v>0.11054532322008549</v>
      </c>
      <c r="R149" s="70">
        <f>IF($F149=0,0,CRC!P149/$F149)</f>
        <v>0.12865978944610576</v>
      </c>
      <c r="S149" s="70">
        <f>IF($F149=0,0,CRC!Q149/$F149)</f>
        <v>0.34290988658343752</v>
      </c>
      <c r="T149" s="70">
        <f>IF($F149=0,0,CRC!R149/$F149)</f>
        <v>0</v>
      </c>
      <c r="U149" s="70">
        <f>IF($F149=0,0,CRC!S149/$F149)</f>
        <v>0</v>
      </c>
      <c r="V149" s="70">
        <f>IF($F149=0,0,CRC!T149/$F149)</f>
        <v>0</v>
      </c>
      <c r="W149" s="70">
        <f>IF($F149=0,0,CRC!U149/$F149)</f>
        <v>0</v>
      </c>
      <c r="X149" s="70">
        <f>IF($F149=0,0,CRC!V149/$F149)</f>
        <v>6.9799567529793115E-3</v>
      </c>
      <c r="Y149" s="70">
        <f>IF($F149=0,0,CRC!W149/$F149)</f>
        <v>1.0293380378138322E-2</v>
      </c>
      <c r="Z149" s="70">
        <f>IF($F149=0,0,CRC!X149/$F149)</f>
        <v>0</v>
      </c>
      <c r="AA149" s="70">
        <f>IF($F149=0,0,CRC!Y149/$F149)</f>
        <v>4.3939524988419257E-3</v>
      </c>
      <c r="AB149" s="70">
        <f>IF($F149=0,0,CRC!Z149/$F149)</f>
        <v>0</v>
      </c>
      <c r="AC149" s="70">
        <f>IF($F149=0,0,CRC!AA149/$F149)</f>
        <v>0</v>
      </c>
      <c r="AD149" s="55">
        <f t="shared" si="216"/>
        <v>0</v>
      </c>
      <c r="AF149" s="94">
        <f>'DORC build-up'!V149</f>
        <v>5305257.6705990359</v>
      </c>
      <c r="AG149" s="64">
        <f t="shared" si="217"/>
        <v>0</v>
      </c>
      <c r="AH149" s="64">
        <f t="shared" si="218"/>
        <v>0</v>
      </c>
      <c r="AI149" s="64">
        <f t="shared" si="219"/>
        <v>172854.73548359826</v>
      </c>
      <c r="AJ149" s="64">
        <f t="shared" si="220"/>
        <v>0</v>
      </c>
      <c r="AK149" s="64">
        <f t="shared" si="221"/>
        <v>0</v>
      </c>
      <c r="AL149" s="64">
        <f t="shared" si="222"/>
        <v>0</v>
      </c>
      <c r="AM149" s="64">
        <f t="shared" si="223"/>
        <v>0</v>
      </c>
      <c r="AN149" s="64">
        <f t="shared" si="224"/>
        <v>1929182.3156651594</v>
      </c>
      <c r="AO149" s="64">
        <f t="shared" si="225"/>
        <v>586471.42396220833</v>
      </c>
      <c r="AP149" s="64">
        <f t="shared" si="226"/>
        <v>682573.33485660946</v>
      </c>
      <c r="AQ149" s="64">
        <f t="shared" si="227"/>
        <v>1819225.3061210273</v>
      </c>
      <c r="AR149" s="64">
        <f t="shared" si="228"/>
        <v>0</v>
      </c>
      <c r="AS149" s="64">
        <f t="shared" si="229"/>
        <v>0</v>
      </c>
      <c r="AT149" s="64">
        <f t="shared" si="230"/>
        <v>0</v>
      </c>
      <c r="AU149" s="64">
        <f t="shared" si="231"/>
        <v>0</v>
      </c>
      <c r="AV149" s="64">
        <f t="shared" si="232"/>
        <v>37030.469104193035</v>
      </c>
      <c r="AW149" s="64">
        <f t="shared" si="233"/>
        <v>54609.035207511937</v>
      </c>
      <c r="AX149" s="64">
        <f t="shared" si="234"/>
        <v>0</v>
      </c>
      <c r="AY149" s="64">
        <f t="shared" si="235"/>
        <v>23311.050198728928</v>
      </c>
      <c r="AZ149" s="64">
        <f t="shared" si="236"/>
        <v>0</v>
      </c>
      <c r="BA149" s="64">
        <f t="shared" si="237"/>
        <v>0</v>
      </c>
      <c r="BB149" s="55">
        <f t="shared" si="238"/>
        <v>0</v>
      </c>
      <c r="BD149" s="94">
        <f>'DORC build-up'!P149</f>
        <v>10756430.691676551</v>
      </c>
      <c r="BE149" s="64">
        <f t="shared" si="239"/>
        <v>0</v>
      </c>
      <c r="BF149" s="64">
        <f t="shared" si="164"/>
        <v>0</v>
      </c>
      <c r="BG149" s="64">
        <f t="shared" si="165"/>
        <v>350463.6527385611</v>
      </c>
      <c r="BH149" s="64">
        <f t="shared" si="166"/>
        <v>0</v>
      </c>
      <c r="BI149" s="64">
        <f t="shared" si="167"/>
        <v>0</v>
      </c>
      <c r="BJ149" s="64">
        <f t="shared" si="168"/>
        <v>0</v>
      </c>
      <c r="BK149" s="64">
        <f t="shared" si="169"/>
        <v>0</v>
      </c>
      <c r="BL149" s="64">
        <f t="shared" si="170"/>
        <v>3911424.6957428702</v>
      </c>
      <c r="BM149" s="64">
        <f t="shared" si="171"/>
        <v>1189073.1075058321</v>
      </c>
      <c r="BN149" s="64">
        <f t="shared" si="172"/>
        <v>1383920.1079827349</v>
      </c>
      <c r="BO149" s="64">
        <f t="shared" si="173"/>
        <v>3688486.4285254125</v>
      </c>
      <c r="BP149" s="64">
        <f t="shared" si="174"/>
        <v>0</v>
      </c>
      <c r="BQ149" s="64">
        <f t="shared" si="175"/>
        <v>0</v>
      </c>
      <c r="BR149" s="64">
        <f t="shared" si="176"/>
        <v>0</v>
      </c>
      <c r="BS149" s="64">
        <f t="shared" si="177"/>
        <v>0</v>
      </c>
      <c r="BT149" s="64">
        <f t="shared" si="178"/>
        <v>75079.421044321673</v>
      </c>
      <c r="BU149" s="64">
        <f t="shared" si="154"/>
        <v>110720.03262050824</v>
      </c>
      <c r="BV149" s="64">
        <f t="shared" si="155"/>
        <v>0</v>
      </c>
      <c r="BW149" s="64">
        <f t="shared" si="156"/>
        <v>47263.245516312163</v>
      </c>
      <c r="BX149" s="64">
        <f t="shared" si="157"/>
        <v>0</v>
      </c>
      <c r="BY149" s="64">
        <f t="shared" si="158"/>
        <v>0</v>
      </c>
      <c r="BZ149" s="55">
        <f t="shared" si="240"/>
        <v>0</v>
      </c>
      <c r="CC149" s="94">
        <f t="shared" si="241"/>
        <v>10756430.691676551</v>
      </c>
      <c r="CD149" s="64">
        <f t="shared" si="242"/>
        <v>0</v>
      </c>
      <c r="CE149" s="64">
        <f t="shared" si="179"/>
        <v>0</v>
      </c>
      <c r="CF149" s="64">
        <f t="shared" si="180"/>
        <v>0</v>
      </c>
      <c r="CG149" s="64">
        <f t="shared" si="181"/>
        <v>0</v>
      </c>
      <c r="CH149" s="64">
        <f t="shared" si="182"/>
        <v>0</v>
      </c>
      <c r="CI149" s="64">
        <f t="shared" si="183"/>
        <v>0</v>
      </c>
      <c r="CJ149" s="64">
        <f t="shared" si="184"/>
        <v>0</v>
      </c>
      <c r="CK149" s="64">
        <f t="shared" si="185"/>
        <v>1840286.634731089</v>
      </c>
      <c r="CL149" s="64">
        <f t="shared" si="186"/>
        <v>883191.21343440551</v>
      </c>
      <c r="CM149" s="64">
        <f t="shared" si="187"/>
        <v>960660.42468263349</v>
      </c>
      <c r="CN149" s="64">
        <f t="shared" si="188"/>
        <v>1606773.9778248563</v>
      </c>
      <c r="CO149" s="64">
        <f t="shared" si="189"/>
        <v>0</v>
      </c>
      <c r="CP149" s="64">
        <f t="shared" si="190"/>
        <v>0</v>
      </c>
      <c r="CQ149" s="64">
        <f t="shared" si="191"/>
        <v>0</v>
      </c>
      <c r="CR149" s="64">
        <f t="shared" si="192"/>
        <v>0</v>
      </c>
      <c r="CS149" s="64">
        <f t="shared" si="193"/>
        <v>49449.172605498345</v>
      </c>
      <c r="CT149" s="64">
        <f t="shared" si="159"/>
        <v>76396.822508151003</v>
      </c>
      <c r="CU149" s="64">
        <f t="shared" si="160"/>
        <v>0</v>
      </c>
      <c r="CV149" s="64">
        <f t="shared" si="161"/>
        <v>34414.775290882149</v>
      </c>
      <c r="CW149" s="64">
        <f t="shared" si="162"/>
        <v>0</v>
      </c>
      <c r="CX149" s="64">
        <f t="shared" si="163"/>
        <v>0</v>
      </c>
      <c r="CY149" s="119">
        <f>'DORC build-up'!S149</f>
        <v>5451173.0210775156</v>
      </c>
      <c r="CZ149" s="55">
        <f t="shared" si="243"/>
        <v>0</v>
      </c>
      <c r="DB149" s="94">
        <f>'DORC build-up'!T149</f>
        <v>0</v>
      </c>
      <c r="DC149" s="64">
        <f t="shared" si="195"/>
        <v>0</v>
      </c>
      <c r="DD149" s="64">
        <f t="shared" si="196"/>
        <v>0</v>
      </c>
      <c r="DE149" s="64">
        <f t="shared" si="197"/>
        <v>0</v>
      </c>
      <c r="DF149" s="64">
        <f t="shared" si="198"/>
        <v>0</v>
      </c>
      <c r="DG149" s="64">
        <f t="shared" si="199"/>
        <v>0</v>
      </c>
      <c r="DH149" s="64">
        <f t="shared" si="200"/>
        <v>0</v>
      </c>
      <c r="DI149" s="64">
        <f t="shared" si="201"/>
        <v>0</v>
      </c>
      <c r="DJ149" s="64">
        <f t="shared" si="202"/>
        <v>0</v>
      </c>
      <c r="DK149" s="64">
        <f t="shared" si="203"/>
        <v>0</v>
      </c>
      <c r="DL149" s="64">
        <f t="shared" si="204"/>
        <v>0</v>
      </c>
      <c r="DM149" s="64">
        <f t="shared" si="205"/>
        <v>0</v>
      </c>
      <c r="DN149" s="64">
        <f t="shared" si="206"/>
        <v>0</v>
      </c>
      <c r="DO149" s="64">
        <f t="shared" si="207"/>
        <v>0</v>
      </c>
      <c r="DP149" s="64">
        <f t="shared" si="208"/>
        <v>0</v>
      </c>
      <c r="DQ149" s="64">
        <f t="shared" si="209"/>
        <v>0</v>
      </c>
      <c r="DR149" s="64">
        <f t="shared" si="210"/>
        <v>0</v>
      </c>
      <c r="DS149" s="64">
        <f t="shared" si="211"/>
        <v>0</v>
      </c>
      <c r="DT149" s="64">
        <f t="shared" si="212"/>
        <v>0</v>
      </c>
      <c r="DU149" s="64">
        <f t="shared" si="213"/>
        <v>0</v>
      </c>
      <c r="DV149" s="64">
        <f t="shared" si="214"/>
        <v>0</v>
      </c>
      <c r="DW149" s="64">
        <f t="shared" si="215"/>
        <v>0</v>
      </c>
      <c r="DX149" s="55">
        <f t="shared" si="244"/>
        <v>0</v>
      </c>
    </row>
    <row r="150" spans="1:128" ht="13.9" x14ac:dyDescent="0.4">
      <c r="A150" s="58">
        <f>'DORC build-up'!A150</f>
        <v>138</v>
      </c>
      <c r="B150" s="58" t="str">
        <f>'DORC build-up'!B150</f>
        <v>CBH Sidings NG</v>
      </c>
      <c r="C150" s="58">
        <f>'DORC build-up'!C150</f>
        <v>42</v>
      </c>
      <c r="D150" t="str">
        <f>IF('DORC build-up'!E150=0,"",'DORC build-up'!E150)</f>
        <v/>
      </c>
      <c r="E150" t="str">
        <f>IF('DORC build-up'!F150=0,"",'DORC build-up'!F150)</f>
        <v>Broomehill</v>
      </c>
      <c r="F150" s="94">
        <f>'DORC build-up'!J150</f>
        <v>4976089.7238565544</v>
      </c>
      <c r="G150" s="319">
        <f t="shared" si="194"/>
        <v>0.48878849602351565</v>
      </c>
      <c r="I150" s="70">
        <f>IF($F150=0,0,CRC!G150/$F150)</f>
        <v>0</v>
      </c>
      <c r="J150" s="70">
        <f>IF($F150=0,0,CRC!H150/$F150)</f>
        <v>0</v>
      </c>
      <c r="K150" s="70">
        <f>IF($F150=0,0,CRC!I150/$F150)</f>
        <v>2.7733290677694023E-2</v>
      </c>
      <c r="L150" s="70">
        <f>IF($F150=0,0,CRC!J150/$F150)</f>
        <v>0</v>
      </c>
      <c r="M150" s="70">
        <f>IF($F150=0,0,CRC!K150/$F150)</f>
        <v>0</v>
      </c>
      <c r="N150" s="70">
        <f>IF($F150=0,0,CRC!L150/$F150)</f>
        <v>0</v>
      </c>
      <c r="O150" s="70">
        <f>IF($F150=0,0,CRC!M150/$F150)</f>
        <v>0</v>
      </c>
      <c r="P150" s="70">
        <f>IF($F150=0,0,CRC!N150/$F150)</f>
        <v>0.30952333345640648</v>
      </c>
      <c r="Q150" s="70">
        <f>IF($F150=0,0,CRC!O150/$F150)</f>
        <v>9.4095093370747576E-2</v>
      </c>
      <c r="R150" s="70">
        <f>IF($F150=0,0,CRC!P150/$F150)</f>
        <v>8.0874997454447262E-2</v>
      </c>
      <c r="S150" s="70">
        <f>IF($F150=0,0,CRC!Q150/$F150)</f>
        <v>0.46933030091949429</v>
      </c>
      <c r="T150" s="70">
        <f>IF($F150=0,0,CRC!R150/$F150)</f>
        <v>0</v>
      </c>
      <c r="U150" s="70">
        <f>IF($F150=0,0,CRC!S150/$F150)</f>
        <v>0</v>
      </c>
      <c r="V150" s="70">
        <f>IF($F150=0,0,CRC!T150/$F150)</f>
        <v>0</v>
      </c>
      <c r="W150" s="70">
        <f>IF($F150=0,0,CRC!U150/$F150)</f>
        <v>0</v>
      </c>
      <c r="X150" s="70">
        <f>IF($F150=0,0,CRC!V150/$F150)</f>
        <v>5.9412706323883173E-3</v>
      </c>
      <c r="Y150" s="70">
        <f>IF($F150=0,0,CRC!W150/$F150)</f>
        <v>8.7616242783355013E-3</v>
      </c>
      <c r="Z150" s="70">
        <f>IF($F150=0,0,CRC!X150/$F150)</f>
        <v>0</v>
      </c>
      <c r="AA150" s="70">
        <f>IF($F150=0,0,CRC!Y150/$F150)</f>
        <v>3.7400892104862836E-3</v>
      </c>
      <c r="AB150" s="70">
        <f>IF($F150=0,0,CRC!Z150/$F150)</f>
        <v>0</v>
      </c>
      <c r="AC150" s="70">
        <f>IF($F150=0,0,CRC!AA150/$F150)</f>
        <v>0</v>
      </c>
      <c r="AD150" s="55">
        <f t="shared" si="216"/>
        <v>0</v>
      </c>
      <c r="AF150" s="94">
        <f>'DORC build-up'!V150</f>
        <v>3365403.6960941139</v>
      </c>
      <c r="AG150" s="64">
        <f t="shared" si="217"/>
        <v>0</v>
      </c>
      <c r="AH150" s="64">
        <f t="shared" si="218"/>
        <v>0</v>
      </c>
      <c r="AI150" s="64">
        <f t="shared" si="219"/>
        <v>93333.718951563904</v>
      </c>
      <c r="AJ150" s="64">
        <f t="shared" si="220"/>
        <v>0</v>
      </c>
      <c r="AK150" s="64">
        <f t="shared" si="221"/>
        <v>0</v>
      </c>
      <c r="AL150" s="64">
        <f t="shared" si="222"/>
        <v>0</v>
      </c>
      <c r="AM150" s="64">
        <f t="shared" si="223"/>
        <v>0</v>
      </c>
      <c r="AN150" s="64">
        <f t="shared" si="224"/>
        <v>1041670.9704415613</v>
      </c>
      <c r="AO150" s="64">
        <f t="shared" si="225"/>
        <v>316667.97501423466</v>
      </c>
      <c r="AP150" s="64">
        <f t="shared" si="226"/>
        <v>272177.01535479887</v>
      </c>
      <c r="AQ150" s="64">
        <f t="shared" si="227"/>
        <v>1579485.9294034287</v>
      </c>
      <c r="AR150" s="64">
        <f t="shared" si="228"/>
        <v>0</v>
      </c>
      <c r="AS150" s="64">
        <f t="shared" si="229"/>
        <v>0</v>
      </c>
      <c r="AT150" s="64">
        <f t="shared" si="230"/>
        <v>0</v>
      </c>
      <c r="AU150" s="64">
        <f t="shared" si="231"/>
        <v>0</v>
      </c>
      <c r="AV150" s="64">
        <f t="shared" si="232"/>
        <v>19994.774145735057</v>
      </c>
      <c r="AW150" s="64">
        <f t="shared" si="233"/>
        <v>29486.40273009822</v>
      </c>
      <c r="AX150" s="64">
        <f t="shared" si="234"/>
        <v>0</v>
      </c>
      <c r="AY150" s="64">
        <f t="shared" si="235"/>
        <v>12586.910052692256</v>
      </c>
      <c r="AZ150" s="64">
        <f t="shared" si="236"/>
        <v>0</v>
      </c>
      <c r="BA150" s="64">
        <f t="shared" si="237"/>
        <v>0</v>
      </c>
      <c r="BB150" s="55">
        <f t="shared" si="238"/>
        <v>0</v>
      </c>
      <c r="BD150" s="94">
        <f>'DORC build-up'!P150</f>
        <v>6583192.4162820131</v>
      </c>
      <c r="BE150" s="64">
        <f t="shared" si="239"/>
        <v>0</v>
      </c>
      <c r="BF150" s="64">
        <f t="shared" si="164"/>
        <v>0</v>
      </c>
      <c r="BG150" s="64">
        <f t="shared" si="165"/>
        <v>182573.58886793995</v>
      </c>
      <c r="BH150" s="64">
        <f t="shared" si="166"/>
        <v>0</v>
      </c>
      <c r="BI150" s="64">
        <f t="shared" si="167"/>
        <v>0</v>
      </c>
      <c r="BJ150" s="64">
        <f t="shared" si="168"/>
        <v>0</v>
      </c>
      <c r="BK150" s="64">
        <f t="shared" si="169"/>
        <v>0</v>
      </c>
      <c r="BL150" s="64">
        <f t="shared" si="170"/>
        <v>2037651.6614725438</v>
      </c>
      <c r="BM150" s="64">
        <f t="shared" si="171"/>
        <v>619446.10508765338</v>
      </c>
      <c r="BN150" s="64">
        <f t="shared" si="172"/>
        <v>532415.66990894428</v>
      </c>
      <c r="BO150" s="64">
        <f t="shared" si="173"/>
        <v>3089691.6777445697</v>
      </c>
      <c r="BP150" s="64">
        <f t="shared" si="174"/>
        <v>0</v>
      </c>
      <c r="BQ150" s="64">
        <f t="shared" si="175"/>
        <v>0</v>
      </c>
      <c r="BR150" s="64">
        <f t="shared" si="176"/>
        <v>0</v>
      </c>
      <c r="BS150" s="64">
        <f t="shared" si="177"/>
        <v>0</v>
      </c>
      <c r="BT150" s="64">
        <f t="shared" si="178"/>
        <v>39112.527770217814</v>
      </c>
      <c r="BU150" s="64">
        <f t="shared" si="154"/>
        <v>57679.458503450638</v>
      </c>
      <c r="BV150" s="64">
        <f t="shared" si="155"/>
        <v>0</v>
      </c>
      <c r="BW150" s="64">
        <f t="shared" si="156"/>
        <v>24621.726926691485</v>
      </c>
      <c r="BX150" s="64">
        <f t="shared" si="157"/>
        <v>0</v>
      </c>
      <c r="BY150" s="64">
        <f t="shared" si="158"/>
        <v>0</v>
      </c>
      <c r="BZ150" s="55">
        <f t="shared" si="240"/>
        <v>0</v>
      </c>
      <c r="CC150" s="94">
        <f t="shared" si="241"/>
        <v>6583192.4162820131</v>
      </c>
      <c r="CD150" s="64">
        <f t="shared" si="242"/>
        <v>0</v>
      </c>
      <c r="CE150" s="64">
        <f t="shared" si="179"/>
        <v>0</v>
      </c>
      <c r="CF150" s="64">
        <f t="shared" si="180"/>
        <v>0</v>
      </c>
      <c r="CG150" s="64">
        <f t="shared" si="181"/>
        <v>0</v>
      </c>
      <c r="CH150" s="64">
        <f t="shared" si="182"/>
        <v>0</v>
      </c>
      <c r="CI150" s="64">
        <f t="shared" si="183"/>
        <v>0</v>
      </c>
      <c r="CJ150" s="64">
        <f t="shared" si="184"/>
        <v>0</v>
      </c>
      <c r="CK150" s="64">
        <f t="shared" si="185"/>
        <v>958694.95402194723</v>
      </c>
      <c r="CL150" s="64">
        <f t="shared" si="186"/>
        <v>460097.32602324249</v>
      </c>
      <c r="CM150" s="64">
        <f t="shared" si="187"/>
        <v>369581.06223917665</v>
      </c>
      <c r="CN150" s="64">
        <f t="shared" si="188"/>
        <v>1345927.7358075259</v>
      </c>
      <c r="CO150" s="64">
        <f t="shared" si="189"/>
        <v>0</v>
      </c>
      <c r="CP150" s="64">
        <f t="shared" si="190"/>
        <v>0</v>
      </c>
      <c r="CQ150" s="64">
        <f t="shared" si="191"/>
        <v>0</v>
      </c>
      <c r="CR150" s="64">
        <f t="shared" si="192"/>
        <v>0</v>
      </c>
      <c r="CS150" s="64">
        <f t="shared" si="193"/>
        <v>25760.48283064277</v>
      </c>
      <c r="CT150" s="64">
        <f t="shared" si="159"/>
        <v>39798.826367381102</v>
      </c>
      <c r="CU150" s="64">
        <f t="shared" si="160"/>
        <v>0</v>
      </c>
      <c r="CV150" s="64">
        <f t="shared" si="161"/>
        <v>17928.332897983062</v>
      </c>
      <c r="CW150" s="64">
        <f t="shared" si="162"/>
        <v>0</v>
      </c>
      <c r="CX150" s="64">
        <f t="shared" si="163"/>
        <v>0</v>
      </c>
      <c r="CY150" s="119">
        <f>'DORC build-up'!S150</f>
        <v>3217788.7201878992</v>
      </c>
      <c r="CZ150" s="55">
        <f t="shared" si="243"/>
        <v>0</v>
      </c>
      <c r="DB150" s="94">
        <f>'DORC build-up'!T150</f>
        <v>0</v>
      </c>
      <c r="DC150" s="64">
        <f t="shared" si="195"/>
        <v>0</v>
      </c>
      <c r="DD150" s="64">
        <f t="shared" si="196"/>
        <v>0</v>
      </c>
      <c r="DE150" s="64">
        <f t="shared" si="197"/>
        <v>0</v>
      </c>
      <c r="DF150" s="64">
        <f t="shared" si="198"/>
        <v>0</v>
      </c>
      <c r="DG150" s="64">
        <f t="shared" si="199"/>
        <v>0</v>
      </c>
      <c r="DH150" s="64">
        <f t="shared" si="200"/>
        <v>0</v>
      </c>
      <c r="DI150" s="64">
        <f t="shared" si="201"/>
        <v>0</v>
      </c>
      <c r="DJ150" s="64">
        <f t="shared" si="202"/>
        <v>0</v>
      </c>
      <c r="DK150" s="64">
        <f t="shared" si="203"/>
        <v>0</v>
      </c>
      <c r="DL150" s="64">
        <f t="shared" si="204"/>
        <v>0</v>
      </c>
      <c r="DM150" s="64">
        <f t="shared" si="205"/>
        <v>0</v>
      </c>
      <c r="DN150" s="64">
        <f t="shared" si="206"/>
        <v>0</v>
      </c>
      <c r="DO150" s="64">
        <f t="shared" si="207"/>
        <v>0</v>
      </c>
      <c r="DP150" s="64">
        <f t="shared" si="208"/>
        <v>0</v>
      </c>
      <c r="DQ150" s="64">
        <f t="shared" si="209"/>
        <v>0</v>
      </c>
      <c r="DR150" s="64">
        <f t="shared" si="210"/>
        <v>0</v>
      </c>
      <c r="DS150" s="64">
        <f t="shared" si="211"/>
        <v>0</v>
      </c>
      <c r="DT150" s="64">
        <f t="shared" si="212"/>
        <v>0</v>
      </c>
      <c r="DU150" s="64">
        <f t="shared" si="213"/>
        <v>0</v>
      </c>
      <c r="DV150" s="64">
        <f t="shared" si="214"/>
        <v>0</v>
      </c>
      <c r="DW150" s="64">
        <f t="shared" si="215"/>
        <v>0</v>
      </c>
      <c r="DX150" s="55">
        <f t="shared" si="244"/>
        <v>0</v>
      </c>
    </row>
    <row r="151" spans="1:128" ht="13.9" x14ac:dyDescent="0.4">
      <c r="A151" s="58">
        <f>'DORC build-up'!A151</f>
        <v>139</v>
      </c>
      <c r="B151" s="58" t="str">
        <f>'DORC build-up'!B151</f>
        <v>CBH Sidings NG</v>
      </c>
      <c r="C151" s="58">
        <f>'DORC build-up'!C151</f>
        <v>42</v>
      </c>
      <c r="D151" t="str">
        <f>IF('DORC build-up'!E151=0,"",'DORC build-up'!E151)</f>
        <v/>
      </c>
      <c r="E151" t="str">
        <f>IF('DORC build-up'!F151=0,"",'DORC build-up'!F151)</f>
        <v>Buniche</v>
      </c>
      <c r="F151" s="94">
        <f>'DORC build-up'!J151</f>
        <v>2653713.7429742436</v>
      </c>
      <c r="G151" s="319">
        <f t="shared" si="194"/>
        <v>0.50375585196053629</v>
      </c>
      <c r="I151" s="70">
        <f>IF($F151=0,0,CRC!G151/$F151)</f>
        <v>0</v>
      </c>
      <c r="J151" s="70">
        <f>IF($F151=0,0,CRC!H151/$F151)</f>
        <v>0</v>
      </c>
      <c r="K151" s="70">
        <f>IF($F151=0,0,CRC!I151/$F151)</f>
        <v>3.2803037716658844E-2</v>
      </c>
      <c r="L151" s="70">
        <f>IF($F151=0,0,CRC!J151/$F151)</f>
        <v>0</v>
      </c>
      <c r="M151" s="70">
        <f>IF($F151=0,0,CRC!K151/$F151)</f>
        <v>0</v>
      </c>
      <c r="N151" s="70">
        <f>IF($F151=0,0,CRC!L151/$F151)</f>
        <v>0</v>
      </c>
      <c r="O151" s="70">
        <f>IF($F151=0,0,CRC!M151/$F151)</f>
        <v>0</v>
      </c>
      <c r="P151" s="70">
        <f>IF($F151=0,0,CRC!N151/$F151)</f>
        <v>0.36610533165913889</v>
      </c>
      <c r="Q151" s="70">
        <f>IF($F151=0,0,CRC!O151/$F151)</f>
        <v>0.11129602082437817</v>
      </c>
      <c r="R151" s="70">
        <f>IF($F151=0,0,CRC!P151/$F151)</f>
        <v>0.11595682331588492</v>
      </c>
      <c r="S151" s="70">
        <f>IF($F151=0,0,CRC!Q151/$F151)</f>
        <v>0.35202435736455651</v>
      </c>
      <c r="T151" s="70">
        <f>IF($F151=0,0,CRC!R151/$F151)</f>
        <v>0</v>
      </c>
      <c r="U151" s="70">
        <f>IF($F151=0,0,CRC!S151/$F151)</f>
        <v>0</v>
      </c>
      <c r="V151" s="70">
        <f>IF($F151=0,0,CRC!T151/$F151)</f>
        <v>0</v>
      </c>
      <c r="W151" s="70">
        <f>IF($F151=0,0,CRC!U151/$F151)</f>
        <v>0</v>
      </c>
      <c r="X151" s="70">
        <f>IF($F151=0,0,CRC!V151/$F151)</f>
        <v>7.0273566488762741E-3</v>
      </c>
      <c r="Y151" s="70">
        <f>IF($F151=0,0,CRC!W151/$F151)</f>
        <v>1.0363281263719501E-2</v>
      </c>
      <c r="Z151" s="70">
        <f>IF($F151=0,0,CRC!X151/$F151)</f>
        <v>0</v>
      </c>
      <c r="AA151" s="70">
        <f>IF($F151=0,0,CRC!Y151/$F151)</f>
        <v>4.4237912067869867E-3</v>
      </c>
      <c r="AB151" s="70">
        <f>IF($F151=0,0,CRC!Z151/$F151)</f>
        <v>0</v>
      </c>
      <c r="AC151" s="70">
        <f>IF($F151=0,0,CRC!AA151/$F151)</f>
        <v>0</v>
      </c>
      <c r="AD151" s="55">
        <f t="shared" si="216"/>
        <v>0</v>
      </c>
      <c r="AF151" s="94">
        <f>'DORC build-up'!V151</f>
        <v>1732793.2422989681</v>
      </c>
      <c r="AG151" s="64">
        <f t="shared" si="217"/>
        <v>0</v>
      </c>
      <c r="AH151" s="64">
        <f t="shared" si="218"/>
        <v>0</v>
      </c>
      <c r="AI151" s="64">
        <f t="shared" si="219"/>
        <v>56840.882082304619</v>
      </c>
      <c r="AJ151" s="64">
        <f t="shared" si="220"/>
        <v>0</v>
      </c>
      <c r="AK151" s="64">
        <f t="shared" si="221"/>
        <v>0</v>
      </c>
      <c r="AL151" s="64">
        <f t="shared" si="222"/>
        <v>0</v>
      </c>
      <c r="AM151" s="64">
        <f t="shared" si="223"/>
        <v>0</v>
      </c>
      <c r="AN151" s="64">
        <f t="shared" si="224"/>
        <v>634384.84466857836</v>
      </c>
      <c r="AO151" s="64">
        <f t="shared" si="225"/>
        <v>192852.99277924772</v>
      </c>
      <c r="AP151" s="64">
        <f t="shared" si="226"/>
        <v>200929.1998402208</v>
      </c>
      <c r="AQ151" s="64">
        <f t="shared" si="227"/>
        <v>609985.42756594054</v>
      </c>
      <c r="AR151" s="64">
        <f t="shared" si="228"/>
        <v>0</v>
      </c>
      <c r="AS151" s="64">
        <f t="shared" si="229"/>
        <v>0</v>
      </c>
      <c r="AT151" s="64">
        <f t="shared" si="230"/>
        <v>0</v>
      </c>
      <c r="AU151" s="64">
        <f t="shared" si="231"/>
        <v>0</v>
      </c>
      <c r="AV151" s="64">
        <f t="shared" si="232"/>
        <v>12176.956112397531</v>
      </c>
      <c r="AW151" s="64">
        <f t="shared" si="233"/>
        <v>17957.423741816663</v>
      </c>
      <c r="AX151" s="64">
        <f t="shared" si="234"/>
        <v>0</v>
      </c>
      <c r="AY151" s="64">
        <f t="shared" si="235"/>
        <v>7665.5155084620874</v>
      </c>
      <c r="AZ151" s="64">
        <f t="shared" si="236"/>
        <v>0</v>
      </c>
      <c r="BA151" s="64">
        <f t="shared" si="237"/>
        <v>0</v>
      </c>
      <c r="BB151" s="55">
        <f t="shared" si="238"/>
        <v>0</v>
      </c>
      <c r="BD151" s="94">
        <f>'DORC build-up'!P151</f>
        <v>3491815.9723289437</v>
      </c>
      <c r="BE151" s="64">
        <f t="shared" si="239"/>
        <v>0</v>
      </c>
      <c r="BF151" s="64">
        <f t="shared" si="164"/>
        <v>0</v>
      </c>
      <c r="BG151" s="64">
        <f t="shared" si="165"/>
        <v>114542.17103993811</v>
      </c>
      <c r="BH151" s="64">
        <f t="shared" si="166"/>
        <v>0</v>
      </c>
      <c r="BI151" s="64">
        <f t="shared" si="167"/>
        <v>0</v>
      </c>
      <c r="BJ151" s="64">
        <f t="shared" si="168"/>
        <v>0</v>
      </c>
      <c r="BK151" s="64">
        <f t="shared" si="169"/>
        <v>0</v>
      </c>
      <c r="BL151" s="64">
        <f t="shared" si="170"/>
        <v>1278372.4446421664</v>
      </c>
      <c r="BM151" s="64">
        <f t="shared" si="171"/>
        <v>388625.22317121841</v>
      </c>
      <c r="BN151" s="64">
        <f t="shared" si="172"/>
        <v>404899.88775493222</v>
      </c>
      <c r="BO151" s="64">
        <f t="shared" si="173"/>
        <v>1229204.2736943904</v>
      </c>
      <c r="BP151" s="64">
        <f t="shared" si="174"/>
        <v>0</v>
      </c>
      <c r="BQ151" s="64">
        <f t="shared" si="175"/>
        <v>0</v>
      </c>
      <c r="BR151" s="64">
        <f t="shared" si="176"/>
        <v>0</v>
      </c>
      <c r="BS151" s="64">
        <f t="shared" si="177"/>
        <v>0</v>
      </c>
      <c r="BT151" s="64">
        <f t="shared" si="178"/>
        <v>24538.236189798175</v>
      </c>
      <c r="BU151" s="64">
        <f t="shared" si="154"/>
        <v>36186.671042393034</v>
      </c>
      <c r="BV151" s="64">
        <f t="shared" si="155"/>
        <v>0</v>
      </c>
      <c r="BW151" s="64">
        <f t="shared" si="156"/>
        <v>15447.064794107133</v>
      </c>
      <c r="BX151" s="64">
        <f t="shared" si="157"/>
        <v>0</v>
      </c>
      <c r="BY151" s="64">
        <f t="shared" si="158"/>
        <v>0</v>
      </c>
      <c r="BZ151" s="55">
        <f t="shared" si="240"/>
        <v>0</v>
      </c>
      <c r="CC151" s="94">
        <f t="shared" si="241"/>
        <v>3491815.9723289437</v>
      </c>
      <c r="CD151" s="64">
        <f t="shared" si="242"/>
        <v>0</v>
      </c>
      <c r="CE151" s="64">
        <f t="shared" si="179"/>
        <v>0</v>
      </c>
      <c r="CF151" s="64">
        <f t="shared" si="180"/>
        <v>0</v>
      </c>
      <c r="CG151" s="64">
        <f t="shared" si="181"/>
        <v>0</v>
      </c>
      <c r="CH151" s="64">
        <f t="shared" si="182"/>
        <v>0</v>
      </c>
      <c r="CI151" s="64">
        <f t="shared" si="183"/>
        <v>0</v>
      </c>
      <c r="CJ151" s="64">
        <f t="shared" si="184"/>
        <v>0</v>
      </c>
      <c r="CK151" s="64">
        <f t="shared" si="185"/>
        <v>601461.59189616714</v>
      </c>
      <c r="CL151" s="64">
        <f t="shared" si="186"/>
        <v>288653.72554237302</v>
      </c>
      <c r="CM151" s="64">
        <f t="shared" si="187"/>
        <v>281064.85040641984</v>
      </c>
      <c r="CN151" s="64">
        <f t="shared" si="188"/>
        <v>535464.47267066082</v>
      </c>
      <c r="CO151" s="64">
        <f t="shared" si="189"/>
        <v>0</v>
      </c>
      <c r="CP151" s="64">
        <f t="shared" si="190"/>
        <v>0</v>
      </c>
      <c r="CQ151" s="64">
        <f t="shared" si="191"/>
        <v>0</v>
      </c>
      <c r="CR151" s="64">
        <f t="shared" si="192"/>
        <v>0</v>
      </c>
      <c r="CS151" s="64">
        <f t="shared" si="193"/>
        <v>16161.49218928462</v>
      </c>
      <c r="CT151" s="64">
        <f t="shared" si="159"/>
        <v>24968.803019251296</v>
      </c>
      <c r="CU151" s="64">
        <f t="shared" si="160"/>
        <v>0</v>
      </c>
      <c r="CV151" s="64">
        <f t="shared" si="161"/>
        <v>11247.794305818839</v>
      </c>
      <c r="CW151" s="64">
        <f t="shared" si="162"/>
        <v>0</v>
      </c>
      <c r="CX151" s="64">
        <f t="shared" si="163"/>
        <v>0</v>
      </c>
      <c r="CY151" s="119">
        <f>'DORC build-up'!S151</f>
        <v>1759022.7300299755</v>
      </c>
      <c r="CZ151" s="55">
        <f t="shared" si="243"/>
        <v>0</v>
      </c>
      <c r="DB151" s="94">
        <f>'DORC build-up'!T151</f>
        <v>0</v>
      </c>
      <c r="DC151" s="64">
        <f t="shared" si="195"/>
        <v>0</v>
      </c>
      <c r="DD151" s="64">
        <f t="shared" si="196"/>
        <v>0</v>
      </c>
      <c r="DE151" s="64">
        <f t="shared" si="197"/>
        <v>0</v>
      </c>
      <c r="DF151" s="64">
        <f t="shared" si="198"/>
        <v>0</v>
      </c>
      <c r="DG151" s="64">
        <f t="shared" si="199"/>
        <v>0</v>
      </c>
      <c r="DH151" s="64">
        <f t="shared" si="200"/>
        <v>0</v>
      </c>
      <c r="DI151" s="64">
        <f t="shared" si="201"/>
        <v>0</v>
      </c>
      <c r="DJ151" s="64">
        <f t="shared" si="202"/>
        <v>0</v>
      </c>
      <c r="DK151" s="64">
        <f t="shared" si="203"/>
        <v>0</v>
      </c>
      <c r="DL151" s="64">
        <f t="shared" si="204"/>
        <v>0</v>
      </c>
      <c r="DM151" s="64">
        <f t="shared" si="205"/>
        <v>0</v>
      </c>
      <c r="DN151" s="64">
        <f t="shared" si="206"/>
        <v>0</v>
      </c>
      <c r="DO151" s="64">
        <f t="shared" si="207"/>
        <v>0</v>
      </c>
      <c r="DP151" s="64">
        <f t="shared" si="208"/>
        <v>0</v>
      </c>
      <c r="DQ151" s="64">
        <f t="shared" si="209"/>
        <v>0</v>
      </c>
      <c r="DR151" s="64">
        <f t="shared" si="210"/>
        <v>0</v>
      </c>
      <c r="DS151" s="64">
        <f t="shared" si="211"/>
        <v>0</v>
      </c>
      <c r="DT151" s="64">
        <f t="shared" si="212"/>
        <v>0</v>
      </c>
      <c r="DU151" s="64">
        <f t="shared" si="213"/>
        <v>0</v>
      </c>
      <c r="DV151" s="64">
        <f t="shared" si="214"/>
        <v>0</v>
      </c>
      <c r="DW151" s="64">
        <f t="shared" si="215"/>
        <v>0</v>
      </c>
      <c r="DX151" s="55">
        <f t="shared" si="244"/>
        <v>0</v>
      </c>
    </row>
    <row r="152" spans="1:128" ht="13.9" x14ac:dyDescent="0.4">
      <c r="A152" s="58">
        <f>'DORC build-up'!A152</f>
        <v>140</v>
      </c>
      <c r="B152" s="58" t="str">
        <f>'DORC build-up'!B152</f>
        <v>CBH Sidings NG</v>
      </c>
      <c r="C152" s="58">
        <f>'DORC build-up'!C152</f>
        <v>42</v>
      </c>
      <c r="D152" t="str">
        <f>IF('DORC build-up'!E152=0,"",'DORC build-up'!E152)</f>
        <v/>
      </c>
      <c r="E152" t="str">
        <f>IF('DORC build-up'!F152=0,"",'DORC build-up'!F152)</f>
        <v>Bunjil</v>
      </c>
      <c r="F152" s="94">
        <f>'DORC build-up'!J152</f>
        <v>1924565.9203547004</v>
      </c>
      <c r="G152" s="319">
        <f t="shared" si="194"/>
        <v>0.55168126041324272</v>
      </c>
      <c r="I152" s="70">
        <f>IF($F152=0,0,CRC!G152/$F152)</f>
        <v>0</v>
      </c>
      <c r="J152" s="70">
        <f>IF($F152=0,0,CRC!H152/$F152)</f>
        <v>0</v>
      </c>
      <c r="K152" s="70">
        <f>IF($F152=0,0,CRC!I152/$F152)</f>
        <v>4.5937645115167534E-2</v>
      </c>
      <c r="L152" s="70">
        <f>IF($F152=0,0,CRC!J152/$F152)</f>
        <v>0</v>
      </c>
      <c r="M152" s="70">
        <f>IF($F152=0,0,CRC!K152/$F152)</f>
        <v>0</v>
      </c>
      <c r="N152" s="70">
        <f>IF($F152=0,0,CRC!L152/$F152)</f>
        <v>0</v>
      </c>
      <c r="O152" s="70">
        <f>IF($F152=0,0,CRC!M152/$F152)</f>
        <v>0</v>
      </c>
      <c r="P152" s="70">
        <f>IF($F152=0,0,CRC!N152/$F152)</f>
        <v>0.51269693208892331</v>
      </c>
      <c r="Q152" s="70">
        <f>IF($F152=0,0,CRC!O152/$F152)</f>
        <v>0.15585986735503268</v>
      </c>
      <c r="R152" s="70">
        <f>IF($F152=0,0,CRC!P152/$F152)</f>
        <v>0.16236414086035014</v>
      </c>
      <c r="S152" s="70">
        <f>IF($F152=0,0,CRC!Q152/$F152)</f>
        <v>0</v>
      </c>
      <c r="T152" s="70">
        <f>IF($F152=0,0,CRC!R152/$F152)</f>
        <v>0</v>
      </c>
      <c r="U152" s="70">
        <f>IF($F152=0,0,CRC!S152/$F152)</f>
        <v>0</v>
      </c>
      <c r="V152" s="70">
        <f>IF($F152=0,0,CRC!T152/$F152)</f>
        <v>0</v>
      </c>
      <c r="W152" s="70">
        <f>IF($F152=0,0,CRC!U152/$F152)</f>
        <v>9.2592307759017931E-2</v>
      </c>
      <c r="X152" s="70">
        <f>IF($F152=0,0,CRC!V152/$F152)</f>
        <v>9.8411683278298596E-3</v>
      </c>
      <c r="Y152" s="70">
        <f>IF($F152=0,0,CRC!W152/$F152)</f>
        <v>1.4512824727803932E-2</v>
      </c>
      <c r="Z152" s="70">
        <f>IF($F152=0,0,CRC!X152/$F152)</f>
        <v>0</v>
      </c>
      <c r="AA152" s="70">
        <f>IF($F152=0,0,CRC!Y152/$F152)</f>
        <v>6.1951137658746739E-3</v>
      </c>
      <c r="AB152" s="70">
        <f>IF($F152=0,0,CRC!Z152/$F152)</f>
        <v>0</v>
      </c>
      <c r="AC152" s="70">
        <f>IF($F152=0,0,CRC!AA152/$F152)</f>
        <v>0</v>
      </c>
      <c r="AD152" s="55">
        <f t="shared" si="216"/>
        <v>0</v>
      </c>
      <c r="AF152" s="94">
        <f>'DORC build-up'!V152</f>
        <v>501825.65814254247</v>
      </c>
      <c r="AG152" s="64">
        <f t="shared" si="217"/>
        <v>0</v>
      </c>
      <c r="AH152" s="64">
        <f t="shared" si="218"/>
        <v>0</v>
      </c>
      <c r="AI152" s="64">
        <f t="shared" si="219"/>
        <v>23052.688993437499</v>
      </c>
      <c r="AJ152" s="64">
        <f t="shared" si="220"/>
        <v>0</v>
      </c>
      <c r="AK152" s="64">
        <f t="shared" si="221"/>
        <v>0</v>
      </c>
      <c r="AL152" s="64">
        <f t="shared" si="222"/>
        <v>0</v>
      </c>
      <c r="AM152" s="64">
        <f t="shared" si="223"/>
        <v>0</v>
      </c>
      <c r="AN152" s="64">
        <f t="shared" si="224"/>
        <v>257284.47537318635</v>
      </c>
      <c r="AO152" s="64">
        <f t="shared" si="225"/>
        <v>78214.480513448652</v>
      </c>
      <c r="AP152" s="64">
        <f t="shared" si="226"/>
        <v>81478.491845993674</v>
      </c>
      <c r="AQ152" s="64">
        <f t="shared" si="227"/>
        <v>0</v>
      </c>
      <c r="AR152" s="64">
        <f t="shared" si="228"/>
        <v>0</v>
      </c>
      <c r="AS152" s="64">
        <f t="shared" si="229"/>
        <v>0</v>
      </c>
      <c r="AT152" s="64">
        <f t="shared" si="230"/>
        <v>0</v>
      </c>
      <c r="AU152" s="64">
        <f t="shared" si="231"/>
        <v>46465.195780106013</v>
      </c>
      <c r="AV152" s="64">
        <f t="shared" si="232"/>
        <v>4938.550773004763</v>
      </c>
      <c r="AW152" s="64">
        <f t="shared" si="233"/>
        <v>7282.9078205375727</v>
      </c>
      <c r="AX152" s="64">
        <f t="shared" si="234"/>
        <v>0</v>
      </c>
      <c r="AY152" s="64">
        <f t="shared" si="235"/>
        <v>3108.8670428279829</v>
      </c>
      <c r="AZ152" s="64">
        <f t="shared" si="236"/>
        <v>0</v>
      </c>
      <c r="BA152" s="64">
        <f t="shared" si="237"/>
        <v>0</v>
      </c>
      <c r="BB152" s="55">
        <f t="shared" si="238"/>
        <v>0</v>
      </c>
      <c r="BD152" s="94">
        <f>'DORC build-up'!P152</f>
        <v>2496773.1055667764</v>
      </c>
      <c r="BE152" s="64">
        <f t="shared" si="239"/>
        <v>0</v>
      </c>
      <c r="BF152" s="64">
        <f t="shared" si="164"/>
        <v>0</v>
      </c>
      <c r="BG152" s="64">
        <f t="shared" si="165"/>
        <v>114695.8768566213</v>
      </c>
      <c r="BH152" s="64">
        <f t="shared" si="166"/>
        <v>0</v>
      </c>
      <c r="BI152" s="64">
        <f t="shared" si="167"/>
        <v>0</v>
      </c>
      <c r="BJ152" s="64">
        <f t="shared" si="168"/>
        <v>0</v>
      </c>
      <c r="BK152" s="64">
        <f t="shared" si="169"/>
        <v>0</v>
      </c>
      <c r="BL152" s="64">
        <f t="shared" si="170"/>
        <v>1280087.9113462197</v>
      </c>
      <c r="BM152" s="64">
        <f t="shared" si="171"/>
        <v>389146.72504925076</v>
      </c>
      <c r="BN152" s="64">
        <f t="shared" si="172"/>
        <v>405386.42020857794</v>
      </c>
      <c r="BO152" s="64">
        <f t="shared" si="173"/>
        <v>0</v>
      </c>
      <c r="BP152" s="64">
        <f t="shared" si="174"/>
        <v>0</v>
      </c>
      <c r="BQ152" s="64">
        <f t="shared" si="175"/>
        <v>0</v>
      </c>
      <c r="BR152" s="64">
        <f t="shared" si="176"/>
        <v>0</v>
      </c>
      <c r="BS152" s="64">
        <f t="shared" si="177"/>
        <v>231181.98379507792</v>
      </c>
      <c r="BT152" s="64">
        <f t="shared" si="178"/>
        <v>24571.164408281158</v>
      </c>
      <c r="BU152" s="64">
        <f t="shared" si="154"/>
        <v>36235.230466185327</v>
      </c>
      <c r="BV152" s="64">
        <f t="shared" si="155"/>
        <v>0</v>
      </c>
      <c r="BW152" s="64">
        <f t="shared" si="156"/>
        <v>15467.793436562397</v>
      </c>
      <c r="BX152" s="64">
        <f t="shared" si="157"/>
        <v>0</v>
      </c>
      <c r="BY152" s="64">
        <f t="shared" si="158"/>
        <v>0</v>
      </c>
      <c r="BZ152" s="55">
        <f t="shared" si="240"/>
        <v>0</v>
      </c>
      <c r="CC152" s="94">
        <f t="shared" si="241"/>
        <v>2496773.1055667764</v>
      </c>
      <c r="CD152" s="64">
        <f t="shared" si="242"/>
        <v>0</v>
      </c>
      <c r="CE152" s="64">
        <f t="shared" si="179"/>
        <v>0</v>
      </c>
      <c r="CF152" s="64">
        <f t="shared" si="180"/>
        <v>0</v>
      </c>
      <c r="CG152" s="64">
        <f t="shared" si="181"/>
        <v>0</v>
      </c>
      <c r="CH152" s="64">
        <f t="shared" si="182"/>
        <v>0</v>
      </c>
      <c r="CI152" s="64">
        <f t="shared" si="183"/>
        <v>0</v>
      </c>
      <c r="CJ152" s="64">
        <f t="shared" si="184"/>
        <v>0</v>
      </c>
      <c r="CK152" s="64">
        <f t="shared" si="185"/>
        <v>602268.70201418409</v>
      </c>
      <c r="CL152" s="64">
        <f t="shared" si="186"/>
        <v>289041.07420374657</v>
      </c>
      <c r="CM152" s="64">
        <f t="shared" si="187"/>
        <v>281402.5812268951</v>
      </c>
      <c r="CN152" s="64">
        <f t="shared" si="188"/>
        <v>0</v>
      </c>
      <c r="CO152" s="64">
        <f t="shared" si="189"/>
        <v>0</v>
      </c>
      <c r="CP152" s="64">
        <f t="shared" si="190"/>
        <v>0</v>
      </c>
      <c r="CQ152" s="64">
        <f t="shared" si="191"/>
        <v>0</v>
      </c>
      <c r="CR152" s="64">
        <f t="shared" si="192"/>
        <v>152262.19996043673</v>
      </c>
      <c r="CS152" s="64">
        <f t="shared" si="193"/>
        <v>16183.179532323604</v>
      </c>
      <c r="CT152" s="64">
        <f t="shared" si="159"/>
        <v>25002.309021667978</v>
      </c>
      <c r="CU152" s="64">
        <f t="shared" si="160"/>
        <v>0</v>
      </c>
      <c r="CV152" s="64">
        <f t="shared" si="161"/>
        <v>11262.887885711416</v>
      </c>
      <c r="CW152" s="64">
        <f t="shared" si="162"/>
        <v>0</v>
      </c>
      <c r="CX152" s="64">
        <f t="shared" si="163"/>
        <v>0</v>
      </c>
      <c r="CY152" s="119">
        <f>'DORC build-up'!S152</f>
        <v>1377422.9338449654</v>
      </c>
      <c r="CZ152" s="55">
        <f t="shared" si="243"/>
        <v>0</v>
      </c>
      <c r="DB152" s="94">
        <f>'DORC build-up'!T152</f>
        <v>617524.51357926836</v>
      </c>
      <c r="DC152" s="64">
        <f t="shared" si="195"/>
        <v>0</v>
      </c>
      <c r="DD152" s="64">
        <f t="shared" si="196"/>
        <v>0</v>
      </c>
      <c r="DE152" s="64">
        <f t="shared" si="197"/>
        <v>0</v>
      </c>
      <c r="DF152" s="64">
        <f t="shared" si="198"/>
        <v>0</v>
      </c>
      <c r="DG152" s="64">
        <f t="shared" si="199"/>
        <v>0</v>
      </c>
      <c r="DH152" s="64">
        <f t="shared" si="200"/>
        <v>0</v>
      </c>
      <c r="DI152" s="64">
        <f t="shared" si="201"/>
        <v>0</v>
      </c>
      <c r="DJ152" s="64">
        <f t="shared" si="202"/>
        <v>270008.34537955135</v>
      </c>
      <c r="DK152" s="64">
        <f t="shared" si="203"/>
        <v>129582.53007582607</v>
      </c>
      <c r="DL152" s="64">
        <f t="shared" si="204"/>
        <v>126158.05053210171</v>
      </c>
      <c r="DM152" s="64">
        <f t="shared" si="205"/>
        <v>0</v>
      </c>
      <c r="DN152" s="64">
        <f t="shared" si="206"/>
        <v>0</v>
      </c>
      <c r="DO152" s="64">
        <f t="shared" si="207"/>
        <v>0</v>
      </c>
      <c r="DP152" s="64">
        <f t="shared" si="208"/>
        <v>0</v>
      </c>
      <c r="DQ152" s="64">
        <f t="shared" si="209"/>
        <v>68261.997572969805</v>
      </c>
      <c r="DR152" s="64">
        <f t="shared" si="210"/>
        <v>7255.2226504375276</v>
      </c>
      <c r="DS152" s="64">
        <f t="shared" si="211"/>
        <v>11209.003667352799</v>
      </c>
      <c r="DT152" s="64">
        <f t="shared" si="212"/>
        <v>0</v>
      </c>
      <c r="DU152" s="64">
        <f t="shared" si="213"/>
        <v>5049.3637010291004</v>
      </c>
      <c r="DV152" s="64">
        <f t="shared" si="214"/>
        <v>0</v>
      </c>
      <c r="DW152" s="64">
        <f t="shared" si="215"/>
        <v>0</v>
      </c>
      <c r="DX152" s="55">
        <f t="shared" si="244"/>
        <v>0</v>
      </c>
    </row>
    <row r="153" spans="1:128" ht="13.9" x14ac:dyDescent="0.4">
      <c r="A153" s="58">
        <f>'DORC build-up'!A153</f>
        <v>141</v>
      </c>
      <c r="B153" s="58" t="str">
        <f>'DORC build-up'!B153</f>
        <v>CBH Sidings NG</v>
      </c>
      <c r="C153" s="58">
        <f>'DORC build-up'!C153</f>
        <v>42</v>
      </c>
      <c r="D153" t="str">
        <f>IF('DORC build-up'!E153=0,"",'DORC build-up'!E153)</f>
        <v/>
      </c>
      <c r="E153" t="str">
        <f>IF('DORC build-up'!F153=0,"",'DORC build-up'!F153)</f>
        <v>Cadoux</v>
      </c>
      <c r="F153" s="94">
        <f>'DORC build-up'!J153</f>
        <v>2289653.5095798615</v>
      </c>
      <c r="G153" s="319">
        <f t="shared" si="194"/>
        <v>0.48609797265797872</v>
      </c>
      <c r="I153" s="70">
        <f>IF($F153=0,0,CRC!G153/$F153)</f>
        <v>0</v>
      </c>
      <c r="J153" s="70">
        <f>IF($F153=0,0,CRC!H153/$F153)</f>
        <v>0</v>
      </c>
      <c r="K153" s="70">
        <f>IF($F153=0,0,CRC!I153/$F153)</f>
        <v>3.6528415172890925E-2</v>
      </c>
      <c r="L153" s="70">
        <f>IF($F153=0,0,CRC!J153/$F153)</f>
        <v>0</v>
      </c>
      <c r="M153" s="70">
        <f>IF($F153=0,0,CRC!K153/$F153)</f>
        <v>0</v>
      </c>
      <c r="N153" s="70">
        <f>IF($F153=0,0,CRC!L153/$F153)</f>
        <v>0</v>
      </c>
      <c r="O153" s="70">
        <f>IF($F153=0,0,CRC!M153/$F153)</f>
        <v>0</v>
      </c>
      <c r="P153" s="70">
        <f>IF($F153=0,0,CRC!N153/$F153)</f>
        <v>0.40768320505458633</v>
      </c>
      <c r="Q153" s="70">
        <f>IF($F153=0,0,CRC!O153/$F153)</f>
        <v>0.12393569433659425</v>
      </c>
      <c r="R153" s="70">
        <f>IF($F153=0,0,CRC!P153/$F153)</f>
        <v>2.8923852330893514E-2</v>
      </c>
      <c r="S153" s="70">
        <f>IF($F153=0,0,CRC!Q153/$F153)</f>
        <v>0.37661266055850934</v>
      </c>
      <c r="T153" s="70">
        <f>IF($F153=0,0,CRC!R153/$F153)</f>
        <v>0</v>
      </c>
      <c r="U153" s="70">
        <f>IF($F153=0,0,CRC!S153/$F153)</f>
        <v>0</v>
      </c>
      <c r="V153" s="70">
        <f>IF($F153=0,0,CRC!T153/$F153)</f>
        <v>0</v>
      </c>
      <c r="W153" s="70">
        <f>IF($F153=0,0,CRC!U153/$F153)</f>
        <v>0</v>
      </c>
      <c r="X153" s="70">
        <f>IF($F153=0,0,CRC!V153/$F153)</f>
        <v>8.477559926309686E-3</v>
      </c>
      <c r="Y153" s="70">
        <f>IF($F153=0,0,CRC!W153/$F153)</f>
        <v>1.2501903964193015E-2</v>
      </c>
      <c r="Z153" s="70">
        <f>IF($F153=0,0,CRC!X153/$F153)</f>
        <v>0</v>
      </c>
      <c r="AA153" s="70">
        <f>IF($F153=0,0,CRC!Y153/$F153)</f>
        <v>5.3367086560229616E-3</v>
      </c>
      <c r="AB153" s="70">
        <f>IF($F153=0,0,CRC!Z153/$F153)</f>
        <v>0</v>
      </c>
      <c r="AC153" s="70">
        <f>IF($F153=0,0,CRC!AA153/$F153)</f>
        <v>0</v>
      </c>
      <c r="AD153" s="55">
        <f t="shared" si="216"/>
        <v>0</v>
      </c>
      <c r="AF153" s="94">
        <f>'DORC build-up'!V153</f>
        <v>1537050.4054700579</v>
      </c>
      <c r="AG153" s="64">
        <f t="shared" si="217"/>
        <v>0</v>
      </c>
      <c r="AH153" s="64">
        <f t="shared" si="218"/>
        <v>0</v>
      </c>
      <c r="AI153" s="64">
        <f t="shared" si="219"/>
        <v>56146.015352670613</v>
      </c>
      <c r="AJ153" s="64">
        <f t="shared" si="220"/>
        <v>0</v>
      </c>
      <c r="AK153" s="64">
        <f t="shared" si="221"/>
        <v>0</v>
      </c>
      <c r="AL153" s="64">
        <f t="shared" si="222"/>
        <v>0</v>
      </c>
      <c r="AM153" s="64">
        <f t="shared" si="223"/>
        <v>0</v>
      </c>
      <c r="AN153" s="64">
        <f t="shared" si="224"/>
        <v>626629.63563248469</v>
      </c>
      <c r="AO153" s="64">
        <f t="shared" si="225"/>
        <v>190495.40923227536</v>
      </c>
      <c r="AP153" s="64">
        <f t="shared" si="226"/>
        <v>44457.418952955952</v>
      </c>
      <c r="AQ153" s="64">
        <f t="shared" si="227"/>
        <v>578872.642616614</v>
      </c>
      <c r="AR153" s="64">
        <f t="shared" si="228"/>
        <v>0</v>
      </c>
      <c r="AS153" s="64">
        <f t="shared" si="229"/>
        <v>0</v>
      </c>
      <c r="AT153" s="64">
        <f t="shared" si="230"/>
        <v>0</v>
      </c>
      <c r="AU153" s="64">
        <f t="shared" si="231"/>
        <v>0</v>
      </c>
      <c r="AV153" s="64">
        <f t="shared" si="232"/>
        <v>13030.436922131017</v>
      </c>
      <c r="AW153" s="64">
        <f t="shared" si="233"/>
        <v>19216.0565573106</v>
      </c>
      <c r="AX153" s="64">
        <f t="shared" si="234"/>
        <v>0</v>
      </c>
      <c r="AY153" s="64">
        <f t="shared" si="235"/>
        <v>8202.7902036156611</v>
      </c>
      <c r="AZ153" s="64">
        <f t="shared" si="236"/>
        <v>0</v>
      </c>
      <c r="BA153" s="64">
        <f t="shared" si="237"/>
        <v>0</v>
      </c>
      <c r="BB153" s="55">
        <f t="shared" si="238"/>
        <v>0</v>
      </c>
      <c r="BD153" s="94">
        <f>'DORC build-up'!P153</f>
        <v>2990940.5367009626</v>
      </c>
      <c r="BE153" s="64">
        <f t="shared" si="239"/>
        <v>0</v>
      </c>
      <c r="BF153" s="64">
        <f t="shared" si="164"/>
        <v>0</v>
      </c>
      <c r="BG153" s="64">
        <f t="shared" si="165"/>
        <v>109254.31768204198</v>
      </c>
      <c r="BH153" s="64">
        <f t="shared" si="166"/>
        <v>0</v>
      </c>
      <c r="BI153" s="64">
        <f t="shared" si="167"/>
        <v>0</v>
      </c>
      <c r="BJ153" s="64">
        <f t="shared" si="168"/>
        <v>0</v>
      </c>
      <c r="BK153" s="64">
        <f t="shared" si="169"/>
        <v>0</v>
      </c>
      <c r="BL153" s="64">
        <f t="shared" si="170"/>
        <v>1219356.2241299329</v>
      </c>
      <c r="BM153" s="64">
        <f t="shared" si="171"/>
        <v>370684.29213549965</v>
      </c>
      <c r="BN153" s="64">
        <f t="shared" si="172"/>
        <v>86509.522414022038</v>
      </c>
      <c r="BO153" s="64">
        <f t="shared" si="173"/>
        <v>1126426.0730992453</v>
      </c>
      <c r="BP153" s="64">
        <f t="shared" si="174"/>
        <v>0</v>
      </c>
      <c r="BQ153" s="64">
        <f t="shared" si="175"/>
        <v>0</v>
      </c>
      <c r="BR153" s="64">
        <f t="shared" si="176"/>
        <v>0</v>
      </c>
      <c r="BS153" s="64">
        <f t="shared" si="177"/>
        <v>0</v>
      </c>
      <c r="BT153" s="64">
        <f t="shared" si="178"/>
        <v>25355.877635911263</v>
      </c>
      <c r="BU153" s="64">
        <f t="shared" ref="BU153:BU216" si="245">$BD153*Y153</f>
        <v>37392.451352447351</v>
      </c>
      <c r="BV153" s="64">
        <f t="shared" ref="BV153:BV216" si="246">$BD153*Z153</f>
        <v>0</v>
      </c>
      <c r="BW153" s="64">
        <f t="shared" ref="BW153:BW216" si="247">$BD153*AA153</f>
        <v>15961.77825186199</v>
      </c>
      <c r="BX153" s="64">
        <f t="shared" ref="BX153:BX216" si="248">$BD153*AB153</f>
        <v>0</v>
      </c>
      <c r="BY153" s="64">
        <f t="shared" ref="BY153:BY216" si="249">$BD153*AC153</f>
        <v>0</v>
      </c>
      <c r="BZ153" s="55">
        <f t="shared" si="240"/>
        <v>0</v>
      </c>
      <c r="CC153" s="94">
        <f t="shared" si="241"/>
        <v>2990940.5367009626</v>
      </c>
      <c r="CD153" s="64">
        <f t="shared" si="242"/>
        <v>0</v>
      </c>
      <c r="CE153" s="64">
        <f t="shared" si="179"/>
        <v>0</v>
      </c>
      <c r="CF153" s="64">
        <f t="shared" si="180"/>
        <v>0</v>
      </c>
      <c r="CG153" s="64">
        <f t="shared" si="181"/>
        <v>0</v>
      </c>
      <c r="CH153" s="64">
        <f t="shared" si="182"/>
        <v>0</v>
      </c>
      <c r="CI153" s="64">
        <f t="shared" si="183"/>
        <v>0</v>
      </c>
      <c r="CJ153" s="64">
        <f t="shared" si="184"/>
        <v>0</v>
      </c>
      <c r="CK153" s="64">
        <f t="shared" si="185"/>
        <v>573695.04382502264</v>
      </c>
      <c r="CL153" s="64">
        <f t="shared" si="186"/>
        <v>275327.99094156612</v>
      </c>
      <c r="CM153" s="64">
        <f t="shared" si="187"/>
        <v>60051.352720415132</v>
      </c>
      <c r="CN153" s="64">
        <f t="shared" si="188"/>
        <v>490692.3577655335</v>
      </c>
      <c r="CO153" s="64">
        <f t="shared" si="189"/>
        <v>0</v>
      </c>
      <c r="CP153" s="64">
        <f t="shared" si="190"/>
        <v>0</v>
      </c>
      <c r="CQ153" s="64">
        <f t="shared" si="191"/>
        <v>0</v>
      </c>
      <c r="CR153" s="64">
        <f t="shared" si="192"/>
        <v>0</v>
      </c>
      <c r="CS153" s="64">
        <f t="shared" si="193"/>
        <v>16700.011166067714</v>
      </c>
      <c r="CT153" s="64">
        <f t="shared" ref="CT153:CT216" si="250">($CC153*Y153)*Y$9</f>
        <v>25800.791433188777</v>
      </c>
      <c r="CU153" s="64">
        <f t="shared" ref="CU153:CU216" si="251">($CC153*Z153)*Z$9</f>
        <v>0</v>
      </c>
      <c r="CV153" s="64">
        <f t="shared" ref="CV153:CV216" si="252">($CC153*AA153)*AA$9</f>
        <v>11622.583379110742</v>
      </c>
      <c r="CW153" s="64">
        <f t="shared" ref="CW153:CW216" si="253">($CC153*AB153)*AB$9</f>
        <v>0</v>
      </c>
      <c r="CX153" s="64">
        <f t="shared" ref="CX153:CX216" si="254">($CC153*AC153)*AC$9</f>
        <v>0</v>
      </c>
      <c r="CY153" s="119">
        <f>'DORC build-up'!S153</f>
        <v>1453890.1312309047</v>
      </c>
      <c r="CZ153" s="55">
        <f t="shared" si="243"/>
        <v>0</v>
      </c>
      <c r="DB153" s="94">
        <f>'DORC build-up'!T153</f>
        <v>0</v>
      </c>
      <c r="DC153" s="64">
        <f t="shared" si="195"/>
        <v>0</v>
      </c>
      <c r="DD153" s="64">
        <f t="shared" si="196"/>
        <v>0</v>
      </c>
      <c r="DE153" s="64">
        <f t="shared" si="197"/>
        <v>0</v>
      </c>
      <c r="DF153" s="64">
        <f t="shared" si="198"/>
        <v>0</v>
      </c>
      <c r="DG153" s="64">
        <f t="shared" si="199"/>
        <v>0</v>
      </c>
      <c r="DH153" s="64">
        <f t="shared" si="200"/>
        <v>0</v>
      </c>
      <c r="DI153" s="64">
        <f t="shared" si="201"/>
        <v>0</v>
      </c>
      <c r="DJ153" s="64">
        <f t="shared" si="202"/>
        <v>0</v>
      </c>
      <c r="DK153" s="64">
        <f t="shared" si="203"/>
        <v>0</v>
      </c>
      <c r="DL153" s="64">
        <f t="shared" si="204"/>
        <v>0</v>
      </c>
      <c r="DM153" s="64">
        <f t="shared" si="205"/>
        <v>0</v>
      </c>
      <c r="DN153" s="64">
        <f t="shared" si="206"/>
        <v>0</v>
      </c>
      <c r="DO153" s="64">
        <f t="shared" si="207"/>
        <v>0</v>
      </c>
      <c r="DP153" s="64">
        <f t="shared" si="208"/>
        <v>0</v>
      </c>
      <c r="DQ153" s="64">
        <f t="shared" si="209"/>
        <v>0</v>
      </c>
      <c r="DR153" s="64">
        <f t="shared" si="210"/>
        <v>0</v>
      </c>
      <c r="DS153" s="64">
        <f t="shared" si="211"/>
        <v>0</v>
      </c>
      <c r="DT153" s="64">
        <f t="shared" si="212"/>
        <v>0</v>
      </c>
      <c r="DU153" s="64">
        <f t="shared" si="213"/>
        <v>0</v>
      </c>
      <c r="DV153" s="64">
        <f t="shared" si="214"/>
        <v>0</v>
      </c>
      <c r="DW153" s="64">
        <f t="shared" si="215"/>
        <v>0</v>
      </c>
      <c r="DX153" s="55">
        <f t="shared" si="244"/>
        <v>0</v>
      </c>
    </row>
    <row r="154" spans="1:128" ht="13.9" x14ac:dyDescent="0.4">
      <c r="A154" s="58">
        <f>'DORC build-up'!A154</f>
        <v>142</v>
      </c>
      <c r="B154" s="58" t="str">
        <f>'DORC build-up'!B154</f>
        <v>CBH Sidings NG</v>
      </c>
      <c r="C154" s="58">
        <f>'DORC build-up'!C154</f>
        <v>42</v>
      </c>
      <c r="D154" t="str">
        <f>IF('DORC build-up'!E154=0,"",'DORC build-up'!E154)</f>
        <v/>
      </c>
      <c r="E154" t="str">
        <f>IF('DORC build-up'!F154=0,"",'DORC build-up'!F154)</f>
        <v>Calingiri</v>
      </c>
      <c r="F154" s="94">
        <f>'DORC build-up'!J154</f>
        <v>2890088.1805194262</v>
      </c>
      <c r="G154" s="319">
        <f t="shared" si="194"/>
        <v>0.51636502261830886</v>
      </c>
      <c r="I154" s="70">
        <f>IF($F154=0,0,CRC!G154/$F154)</f>
        <v>0</v>
      </c>
      <c r="J154" s="70">
        <f>IF($F154=0,0,CRC!H154/$F154)</f>
        <v>0</v>
      </c>
      <c r="K154" s="70">
        <f>IF($F154=0,0,CRC!I154/$F154)</f>
        <v>3.2548469155392161E-2</v>
      </c>
      <c r="L154" s="70">
        <f>IF($F154=0,0,CRC!J154/$F154)</f>
        <v>0</v>
      </c>
      <c r="M154" s="70">
        <f>IF($F154=0,0,CRC!K154/$F154)</f>
        <v>0</v>
      </c>
      <c r="N154" s="70">
        <f>IF($F154=0,0,CRC!L154/$F154)</f>
        <v>0</v>
      </c>
      <c r="O154" s="70">
        <f>IF($F154=0,0,CRC!M154/$F154)</f>
        <v>0</v>
      </c>
      <c r="P154" s="70">
        <f>IF($F154=0,0,CRC!N154/$F154)</f>
        <v>0.3632641646807161</v>
      </c>
      <c r="Q154" s="70">
        <f>IF($F154=0,0,CRC!O154/$F154)</f>
        <v>0.11043230606293769</v>
      </c>
      <c r="R154" s="70">
        <f>IF($F154=0,0,CRC!P154/$F154)</f>
        <v>0.11502122011040333</v>
      </c>
      <c r="S154" s="70">
        <f>IF($F154=0,0,CRC!Q154/$F154)</f>
        <v>0.29836892376239516</v>
      </c>
      <c r="T154" s="70">
        <f>IF($F154=0,0,CRC!R154/$F154)</f>
        <v>0</v>
      </c>
      <c r="U154" s="70">
        <f>IF($F154=0,0,CRC!S154/$F154)</f>
        <v>0</v>
      </c>
      <c r="V154" s="70">
        <f>IF($F154=0,0,CRC!T154/$F154)</f>
        <v>0</v>
      </c>
      <c r="W154" s="70">
        <f>IF($F154=0,0,CRC!U154/$F154)</f>
        <v>5.691601688871098E-2</v>
      </c>
      <c r="X154" s="70">
        <f>IF($F154=0,0,CRC!V154/$F154)</f>
        <v>7.5538891153224272E-3</v>
      </c>
      <c r="Y154" s="70">
        <f>IF($F154=0,0,CRC!W154/$F154)</f>
        <v>1.1139761570170718E-2</v>
      </c>
      <c r="Z154" s="70">
        <f>IF($F154=0,0,CRC!X154/$F154)</f>
        <v>0</v>
      </c>
      <c r="AA154" s="70">
        <f>IF($F154=0,0,CRC!Y154/$F154)</f>
        <v>4.7552486539516785E-3</v>
      </c>
      <c r="AB154" s="70">
        <f>IF($F154=0,0,CRC!Z154/$F154)</f>
        <v>0</v>
      </c>
      <c r="AC154" s="70">
        <f>IF($F154=0,0,CRC!AA154/$F154)</f>
        <v>0</v>
      </c>
      <c r="AD154" s="55">
        <f t="shared" si="216"/>
        <v>0</v>
      </c>
      <c r="AF154" s="94">
        <f>'DORC build-up'!V154</f>
        <v>1834347.7735157146</v>
      </c>
      <c r="AG154" s="64">
        <f t="shared" si="217"/>
        <v>0</v>
      </c>
      <c r="AH154" s="64">
        <f t="shared" si="218"/>
        <v>0</v>
      </c>
      <c r="AI154" s="64">
        <f t="shared" si="219"/>
        <v>59705.211926538519</v>
      </c>
      <c r="AJ154" s="64">
        <f t="shared" si="220"/>
        <v>0</v>
      </c>
      <c r="AK154" s="64">
        <f t="shared" si="221"/>
        <v>0</v>
      </c>
      <c r="AL154" s="64">
        <f t="shared" si="222"/>
        <v>0</v>
      </c>
      <c r="AM154" s="64">
        <f t="shared" si="223"/>
        <v>0</v>
      </c>
      <c r="AN154" s="64">
        <f t="shared" si="224"/>
        <v>666352.81168011739</v>
      </c>
      <c r="AO154" s="64">
        <f t="shared" si="225"/>
        <v>202571.2547507557</v>
      </c>
      <c r="AP154" s="64">
        <f t="shared" si="226"/>
        <v>210988.91901657928</v>
      </c>
      <c r="AQ154" s="64">
        <f t="shared" si="227"/>
        <v>547312.37098982953</v>
      </c>
      <c r="AR154" s="64">
        <f t="shared" si="228"/>
        <v>0</v>
      </c>
      <c r="AS154" s="64">
        <f t="shared" si="229"/>
        <v>0</v>
      </c>
      <c r="AT154" s="64">
        <f t="shared" si="230"/>
        <v>0</v>
      </c>
      <c r="AU154" s="64">
        <f t="shared" si="231"/>
        <v>104403.76885718979</v>
      </c>
      <c r="AV154" s="64">
        <f t="shared" si="232"/>
        <v>13856.459680076285</v>
      </c>
      <c r="AW154" s="64">
        <f t="shared" si="233"/>
        <v>20434.196833738577</v>
      </c>
      <c r="AX154" s="64">
        <f t="shared" si="234"/>
        <v>0</v>
      </c>
      <c r="AY154" s="64">
        <f t="shared" si="235"/>
        <v>8722.7797808898595</v>
      </c>
      <c r="AZ154" s="64">
        <f t="shared" si="236"/>
        <v>0</v>
      </c>
      <c r="BA154" s="64">
        <f t="shared" si="237"/>
        <v>0</v>
      </c>
      <c r="BB154" s="55">
        <f t="shared" si="238"/>
        <v>0</v>
      </c>
      <c r="BD154" s="94">
        <f>'DORC build-up'!P154</f>
        <v>3792835.2151999604</v>
      </c>
      <c r="BE154" s="64">
        <f t="shared" si="239"/>
        <v>0</v>
      </c>
      <c r="BF154" s="64">
        <f t="shared" ref="BF154:BF217" si="255">$BD154*J154</f>
        <v>0</v>
      </c>
      <c r="BG154" s="64">
        <f t="shared" ref="BG154:BG217" si="256">$BD154*K154</f>
        <v>123450.9800134211</v>
      </c>
      <c r="BH154" s="64">
        <f t="shared" ref="BH154:BH217" si="257">$BD154*L154</f>
        <v>0</v>
      </c>
      <c r="BI154" s="64">
        <f t="shared" ref="BI154:BI217" si="258">$BD154*M154</f>
        <v>0</v>
      </c>
      <c r="BJ154" s="64">
        <f t="shared" ref="BJ154:BJ217" si="259">$BD154*N154</f>
        <v>0</v>
      </c>
      <c r="BK154" s="64">
        <f t="shared" ref="BK154:BK217" si="260">$BD154*O154</f>
        <v>0</v>
      </c>
      <c r="BL154" s="64">
        <f t="shared" ref="BL154:BL217" si="261">$BD154*P154</f>
        <v>1377801.1162212177</v>
      </c>
      <c r="BM154" s="64">
        <f t="shared" ref="BM154:BM217" si="262">$BD154*Q154</f>
        <v>418851.53933125018</v>
      </c>
      <c r="BN154" s="64">
        <f t="shared" ref="BN154:BN217" si="263">$BD154*R154</f>
        <v>436256.53413000365</v>
      </c>
      <c r="BO154" s="64">
        <f t="shared" ref="BO154:BO217" si="264">$BD154*S154</f>
        <v>1131664.1611673245</v>
      </c>
      <c r="BP154" s="64">
        <f t="shared" ref="BP154:BP217" si="265">$BD154*T154</f>
        <v>0</v>
      </c>
      <c r="BQ154" s="64">
        <f t="shared" ref="BQ154:BQ217" si="266">$BD154*U154</f>
        <v>0</v>
      </c>
      <c r="BR154" s="64">
        <f t="shared" ref="BR154:BR217" si="267">$BD154*V154</f>
        <v>0</v>
      </c>
      <c r="BS154" s="64">
        <f t="shared" ref="BS154:BS217" si="268">$BD154*W154</f>
        <v>215873.07316441869</v>
      </c>
      <c r="BT154" s="64">
        <f t="shared" ref="BT154:BT217" si="269">$BD154*X154</f>
        <v>28650.656648310578</v>
      </c>
      <c r="BU154" s="64">
        <f t="shared" si="245"/>
        <v>42251.2799722747</v>
      </c>
      <c r="BV154" s="64">
        <f t="shared" si="246"/>
        <v>0</v>
      </c>
      <c r="BW154" s="64">
        <f t="shared" si="247"/>
        <v>18035.874551740137</v>
      </c>
      <c r="BX154" s="64">
        <f t="shared" si="248"/>
        <v>0</v>
      </c>
      <c r="BY154" s="64">
        <f t="shared" si="249"/>
        <v>0</v>
      </c>
      <c r="BZ154" s="55">
        <f t="shared" si="240"/>
        <v>0</v>
      </c>
      <c r="CC154" s="94">
        <f t="shared" si="241"/>
        <v>3792835.2151999604</v>
      </c>
      <c r="CD154" s="64">
        <f t="shared" si="242"/>
        <v>0</v>
      </c>
      <c r="CE154" s="64">
        <f t="shared" ref="CE154:CE217" si="270">($CC154*J154)*J$9</f>
        <v>0</v>
      </c>
      <c r="CF154" s="64">
        <f t="shared" ref="CF154:CF217" si="271">($CC154*K154)*K$9</f>
        <v>0</v>
      </c>
      <c r="CG154" s="64">
        <f t="shared" ref="CG154:CG217" si="272">($CC154*L154)*L$9</f>
        <v>0</v>
      </c>
      <c r="CH154" s="64">
        <f t="shared" ref="CH154:CH217" si="273">($CC154*M154)*M$9</f>
        <v>0</v>
      </c>
      <c r="CI154" s="64">
        <f t="shared" ref="CI154:CI217" si="274">($CC154*N154)*N$9</f>
        <v>0</v>
      </c>
      <c r="CJ154" s="64">
        <f t="shared" ref="CJ154:CJ217" si="275">($CC154*O154)*O$9</f>
        <v>0</v>
      </c>
      <c r="CK154" s="64">
        <f t="shared" ref="CK154:CK217" si="276">($CC154*P154)*P$9</f>
        <v>648241.79850864375</v>
      </c>
      <c r="CL154" s="64">
        <f t="shared" ref="CL154:CL217" si="277">($CC154*Q154)*Q$9</f>
        <v>311104.50394995674</v>
      </c>
      <c r="CM154" s="64">
        <f t="shared" ref="CM154:CM217" si="278">($CC154*R154)*R$9</f>
        <v>302831.344765121</v>
      </c>
      <c r="CN154" s="64">
        <f t="shared" ref="CN154:CN217" si="279">($CC154*S154)*S$9</f>
        <v>492974.16732737841</v>
      </c>
      <c r="CO154" s="64">
        <f t="shared" ref="CO154:CO217" si="280">($CC154*T154)*T$9</f>
        <v>0</v>
      </c>
      <c r="CP154" s="64">
        <f t="shared" ref="CP154:CP217" si="281">($CC154*U154)*U$9</f>
        <v>0</v>
      </c>
      <c r="CQ154" s="64">
        <f t="shared" ref="CQ154:CQ217" si="282">($CC154*V154)*V$9</f>
        <v>0</v>
      </c>
      <c r="CR154" s="64">
        <f t="shared" ref="CR154:CR217" si="283">($CC154*W154)*W$9</f>
        <v>142179.37095552566</v>
      </c>
      <c r="CS154" s="64">
        <f t="shared" ref="CS154:CS217" si="284">($CC154*X154)*X$9</f>
        <v>18870.03450688341</v>
      </c>
      <c r="CT154" s="64">
        <f t="shared" si="250"/>
        <v>29153.383180869663</v>
      </c>
      <c r="CU154" s="64">
        <f t="shared" si="251"/>
        <v>0</v>
      </c>
      <c r="CV154" s="64">
        <f t="shared" si="252"/>
        <v>13132.838489867387</v>
      </c>
      <c r="CW154" s="64">
        <f t="shared" si="253"/>
        <v>0</v>
      </c>
      <c r="CX154" s="64">
        <f t="shared" si="254"/>
        <v>0</v>
      </c>
      <c r="CY154" s="119">
        <f>'DORC build-up'!S154</f>
        <v>1958487.4416842458</v>
      </c>
      <c r="CZ154" s="55">
        <f t="shared" si="243"/>
        <v>0</v>
      </c>
      <c r="DB154" s="94">
        <f>'DORC build-up'!T154</f>
        <v>0</v>
      </c>
      <c r="DC154" s="64">
        <f t="shared" si="195"/>
        <v>0</v>
      </c>
      <c r="DD154" s="64">
        <f t="shared" si="196"/>
        <v>0</v>
      </c>
      <c r="DE154" s="64">
        <f t="shared" si="197"/>
        <v>0</v>
      </c>
      <c r="DF154" s="64">
        <f t="shared" si="198"/>
        <v>0</v>
      </c>
      <c r="DG154" s="64">
        <f t="shared" si="199"/>
        <v>0</v>
      </c>
      <c r="DH154" s="64">
        <f t="shared" si="200"/>
        <v>0</v>
      </c>
      <c r="DI154" s="64">
        <f t="shared" si="201"/>
        <v>0</v>
      </c>
      <c r="DJ154" s="64">
        <f t="shared" si="202"/>
        <v>0</v>
      </c>
      <c r="DK154" s="64">
        <f t="shared" si="203"/>
        <v>0</v>
      </c>
      <c r="DL154" s="64">
        <f t="shared" si="204"/>
        <v>0</v>
      </c>
      <c r="DM154" s="64">
        <f t="shared" si="205"/>
        <v>0</v>
      </c>
      <c r="DN154" s="64">
        <f t="shared" si="206"/>
        <v>0</v>
      </c>
      <c r="DO154" s="64">
        <f t="shared" si="207"/>
        <v>0</v>
      </c>
      <c r="DP154" s="64">
        <f t="shared" si="208"/>
        <v>0</v>
      </c>
      <c r="DQ154" s="64">
        <f t="shared" si="209"/>
        <v>0</v>
      </c>
      <c r="DR154" s="64">
        <f t="shared" si="210"/>
        <v>0</v>
      </c>
      <c r="DS154" s="64">
        <f t="shared" si="211"/>
        <v>0</v>
      </c>
      <c r="DT154" s="64">
        <f t="shared" si="212"/>
        <v>0</v>
      </c>
      <c r="DU154" s="64">
        <f t="shared" si="213"/>
        <v>0</v>
      </c>
      <c r="DV154" s="64">
        <f t="shared" si="214"/>
        <v>0</v>
      </c>
      <c r="DW154" s="64">
        <f t="shared" si="215"/>
        <v>0</v>
      </c>
      <c r="DX154" s="55">
        <f t="shared" si="244"/>
        <v>0</v>
      </c>
    </row>
    <row r="155" spans="1:128" ht="13.9" x14ac:dyDescent="0.4">
      <c r="A155" s="58">
        <f>'DORC build-up'!A155</f>
        <v>143</v>
      </c>
      <c r="B155" s="58" t="str">
        <f>'DORC build-up'!B155</f>
        <v>CBH Sidings NG</v>
      </c>
      <c r="C155" s="58">
        <f>'DORC build-up'!C155</f>
        <v>42</v>
      </c>
      <c r="D155" t="str">
        <f>IF('DORC build-up'!E155=0,"",'DORC build-up'!E155)</f>
        <v/>
      </c>
      <c r="E155" t="str">
        <f>IF('DORC build-up'!F155=0,"",'DORC build-up'!F155)</f>
        <v>Canna</v>
      </c>
      <c r="F155" s="94">
        <f>'DORC build-up'!J155</f>
        <v>6446360.6006300943</v>
      </c>
      <c r="G155" s="319">
        <f t="shared" si="194"/>
        <v>0.54564638885818828</v>
      </c>
      <c r="I155" s="70">
        <f>IF($F155=0,0,CRC!G155/$F155)</f>
        <v>0</v>
      </c>
      <c r="J155" s="70">
        <f>IF($F155=0,0,CRC!H155/$F155)</f>
        <v>0</v>
      </c>
      <c r="K155" s="70">
        <f>IF($F155=0,0,CRC!I155/$F155)</f>
        <v>4.852900681190906E-2</v>
      </c>
      <c r="L155" s="70">
        <f>IF($F155=0,0,CRC!J155/$F155)</f>
        <v>0</v>
      </c>
      <c r="M155" s="70">
        <f>IF($F155=0,0,CRC!K155/$F155)</f>
        <v>0</v>
      </c>
      <c r="N155" s="70">
        <f>IF($F155=0,0,CRC!L155/$F155)</f>
        <v>0</v>
      </c>
      <c r="O155" s="70">
        <f>IF($F155=0,0,CRC!M155/$F155)</f>
        <v>0</v>
      </c>
      <c r="P155" s="70">
        <f>IF($F155=0,0,CRC!N155/$F155)</f>
        <v>0.54161837959719927</v>
      </c>
      <c r="Q155" s="70">
        <f>IF($F155=0,0,CRC!O155/$F155)</f>
        <v>0.1646519873975486</v>
      </c>
      <c r="R155" s="70">
        <f>IF($F155=0,0,CRC!P155/$F155)</f>
        <v>0.17146297437843647</v>
      </c>
      <c r="S155" s="70">
        <f>IF($F155=0,0,CRC!Q155/$F155)</f>
        <v>0</v>
      </c>
      <c r="T155" s="70">
        <f>IF($F155=0,0,CRC!R155/$F155)</f>
        <v>0</v>
      </c>
      <c r="U155" s="70">
        <f>IF($F155=0,0,CRC!S155/$F155)</f>
        <v>0</v>
      </c>
      <c r="V155" s="70">
        <f>IF($F155=0,0,CRC!T155/$F155)</f>
        <v>0</v>
      </c>
      <c r="W155" s="70">
        <f>IF($F155=0,0,CRC!U155/$F155)</f>
        <v>4.1465257152054597E-2</v>
      </c>
      <c r="X155" s="70">
        <f>IF($F155=0,0,CRC!V155/$F155)</f>
        <v>1.0396312732641851E-2</v>
      </c>
      <c r="Y155" s="70">
        <f>IF($F155=0,0,CRC!W155/$F155)</f>
        <v>1.5331499216164618E-2</v>
      </c>
      <c r="Z155" s="70">
        <f>IF($F155=0,0,CRC!X155/$F155)</f>
        <v>0</v>
      </c>
      <c r="AA155" s="70">
        <f>IF($F155=0,0,CRC!Y155/$F155)</f>
        <v>6.5445827140455329E-3</v>
      </c>
      <c r="AB155" s="70">
        <f>IF($F155=0,0,CRC!Z155/$F155)</f>
        <v>0</v>
      </c>
      <c r="AC155" s="70">
        <f>IF($F155=0,0,CRC!AA155/$F155)</f>
        <v>0</v>
      </c>
      <c r="AD155" s="55">
        <f t="shared" si="216"/>
        <v>0</v>
      </c>
      <c r="AF155" s="94">
        <f>'DORC build-up'!V155</f>
        <v>3789055.4780296944</v>
      </c>
      <c r="AG155" s="64">
        <f t="shared" si="217"/>
        <v>0</v>
      </c>
      <c r="AH155" s="64">
        <f t="shared" si="218"/>
        <v>0</v>
      </c>
      <c r="AI155" s="64">
        <f t="shared" si="219"/>
        <v>183879.09910400439</v>
      </c>
      <c r="AJ155" s="64">
        <f t="shared" si="220"/>
        <v>0</v>
      </c>
      <c r="AK155" s="64">
        <f t="shared" si="221"/>
        <v>0</v>
      </c>
      <c r="AL155" s="64">
        <f t="shared" si="222"/>
        <v>0</v>
      </c>
      <c r="AM155" s="64">
        <f t="shared" si="223"/>
        <v>0</v>
      </c>
      <c r="AN155" s="64">
        <f t="shared" si="224"/>
        <v>2052222.0882143343</v>
      </c>
      <c r="AO155" s="64">
        <f t="shared" si="225"/>
        <v>623875.51481715776</v>
      </c>
      <c r="AP155" s="64">
        <f t="shared" si="226"/>
        <v>649682.72234787978</v>
      </c>
      <c r="AQ155" s="64">
        <f t="shared" si="227"/>
        <v>0</v>
      </c>
      <c r="AR155" s="64">
        <f t="shared" si="228"/>
        <v>0</v>
      </c>
      <c r="AS155" s="64">
        <f t="shared" si="229"/>
        <v>0</v>
      </c>
      <c r="AT155" s="64">
        <f t="shared" si="230"/>
        <v>0</v>
      </c>
      <c r="AU155" s="64">
        <f t="shared" si="231"/>
        <v>157114.15975990242</v>
      </c>
      <c r="AV155" s="64">
        <f t="shared" si="232"/>
        <v>39392.205710926472</v>
      </c>
      <c r="AW155" s="64">
        <f t="shared" si="233"/>
        <v>58091.901091416512</v>
      </c>
      <c r="AX155" s="64">
        <f t="shared" si="234"/>
        <v>0</v>
      </c>
      <c r="AY155" s="64">
        <f t="shared" si="235"/>
        <v>24797.786984072671</v>
      </c>
      <c r="AZ155" s="64">
        <f t="shared" si="236"/>
        <v>0</v>
      </c>
      <c r="BA155" s="64">
        <f t="shared" si="237"/>
        <v>0</v>
      </c>
      <c r="BB155" s="55">
        <f t="shared" si="238"/>
        <v>0</v>
      </c>
      <c r="BD155" s="94">
        <f>'DORC build-up'!P155</f>
        <v>8339441.7588266153</v>
      </c>
      <c r="BE155" s="64">
        <f t="shared" si="239"/>
        <v>0</v>
      </c>
      <c r="BF155" s="64">
        <f t="shared" si="255"/>
        <v>0</v>
      </c>
      <c r="BG155" s="64">
        <f t="shared" si="256"/>
        <v>404704.8259216157</v>
      </c>
      <c r="BH155" s="64">
        <f t="shared" si="257"/>
        <v>0</v>
      </c>
      <c r="BI155" s="64">
        <f t="shared" si="258"/>
        <v>0</v>
      </c>
      <c r="BJ155" s="64">
        <f t="shared" si="259"/>
        <v>0</v>
      </c>
      <c r="BK155" s="64">
        <f t="shared" si="260"/>
        <v>0</v>
      </c>
      <c r="BL155" s="64">
        <f t="shared" si="261"/>
        <v>4516794.9321608888</v>
      </c>
      <c r="BM155" s="64">
        <f t="shared" si="262"/>
        <v>1373105.6593769104</v>
      </c>
      <c r="BN155" s="64">
        <f t="shared" si="263"/>
        <v>1429905.4886241511</v>
      </c>
      <c r="BO155" s="64">
        <f t="shared" si="264"/>
        <v>0</v>
      </c>
      <c r="BP155" s="64">
        <f t="shared" si="265"/>
        <v>0</v>
      </c>
      <c r="BQ155" s="64">
        <f t="shared" si="266"/>
        <v>0</v>
      </c>
      <c r="BR155" s="64">
        <f t="shared" si="267"/>
        <v>0</v>
      </c>
      <c r="BS155" s="64">
        <f t="shared" si="268"/>
        <v>345797.09703432809</v>
      </c>
      <c r="BT155" s="64">
        <f t="shared" si="269"/>
        <v>86699.44454041429</v>
      </c>
      <c r="BU155" s="64">
        <f t="shared" si="245"/>
        <v>127856.14478870074</v>
      </c>
      <c r="BV155" s="64">
        <f t="shared" si="246"/>
        <v>0</v>
      </c>
      <c r="BW155" s="64">
        <f t="shared" si="247"/>
        <v>54578.16637960614</v>
      </c>
      <c r="BX155" s="64">
        <f t="shared" si="248"/>
        <v>0</v>
      </c>
      <c r="BY155" s="64">
        <f t="shared" si="249"/>
        <v>0</v>
      </c>
      <c r="BZ155" s="55">
        <f t="shared" si="240"/>
        <v>0</v>
      </c>
      <c r="CC155" s="94">
        <f t="shared" si="241"/>
        <v>8339441.7588266153</v>
      </c>
      <c r="CD155" s="64">
        <f t="shared" si="242"/>
        <v>0</v>
      </c>
      <c r="CE155" s="64">
        <f t="shared" si="270"/>
        <v>0</v>
      </c>
      <c r="CF155" s="64">
        <f t="shared" si="271"/>
        <v>0</v>
      </c>
      <c r="CG155" s="64">
        <f t="shared" si="272"/>
        <v>0</v>
      </c>
      <c r="CH155" s="64">
        <f t="shared" si="273"/>
        <v>0</v>
      </c>
      <c r="CI155" s="64">
        <f t="shared" si="274"/>
        <v>0</v>
      </c>
      <c r="CJ155" s="64">
        <f t="shared" si="275"/>
        <v>0</v>
      </c>
      <c r="CK155" s="64">
        <f t="shared" si="276"/>
        <v>2125107.3437572909</v>
      </c>
      <c r="CL155" s="64">
        <f t="shared" si="277"/>
        <v>1019882.4999267717</v>
      </c>
      <c r="CM155" s="64">
        <f t="shared" si="278"/>
        <v>992581.58475636691</v>
      </c>
      <c r="CN155" s="64">
        <f t="shared" si="279"/>
        <v>0</v>
      </c>
      <c r="CO155" s="64">
        <f t="shared" si="280"/>
        <v>0</v>
      </c>
      <c r="CP155" s="64">
        <f t="shared" si="281"/>
        <v>0</v>
      </c>
      <c r="CQ155" s="64">
        <f t="shared" si="282"/>
        <v>0</v>
      </c>
      <c r="CR155" s="64">
        <f t="shared" si="283"/>
        <v>227750.5620033546</v>
      </c>
      <c r="CS155" s="64">
        <f t="shared" si="284"/>
        <v>57102.408865791636</v>
      </c>
      <c r="CT155" s="64">
        <f t="shared" si="250"/>
        <v>88220.739904203874</v>
      </c>
      <c r="CU155" s="64">
        <f t="shared" si="251"/>
        <v>0</v>
      </c>
      <c r="CV155" s="64">
        <f t="shared" si="252"/>
        <v>39741.14158314118</v>
      </c>
      <c r="CW155" s="64">
        <f t="shared" si="253"/>
        <v>0</v>
      </c>
      <c r="CX155" s="64">
        <f t="shared" si="254"/>
        <v>0</v>
      </c>
      <c r="CY155" s="119">
        <f>'DORC build-up'!S155</f>
        <v>4550386.2807969209</v>
      </c>
      <c r="CZ155" s="55">
        <f t="shared" si="243"/>
        <v>0</v>
      </c>
      <c r="DB155" s="94">
        <f>'DORC build-up'!T155</f>
        <v>0</v>
      </c>
      <c r="DC155" s="64">
        <f t="shared" si="195"/>
        <v>0</v>
      </c>
      <c r="DD155" s="64">
        <f t="shared" si="196"/>
        <v>0</v>
      </c>
      <c r="DE155" s="64">
        <f t="shared" si="197"/>
        <v>0</v>
      </c>
      <c r="DF155" s="64">
        <f t="shared" si="198"/>
        <v>0</v>
      </c>
      <c r="DG155" s="64">
        <f t="shared" si="199"/>
        <v>0</v>
      </c>
      <c r="DH155" s="64">
        <f t="shared" si="200"/>
        <v>0</v>
      </c>
      <c r="DI155" s="64">
        <f t="shared" si="201"/>
        <v>0</v>
      </c>
      <c r="DJ155" s="64">
        <f t="shared" si="202"/>
        <v>0</v>
      </c>
      <c r="DK155" s="64">
        <f t="shared" si="203"/>
        <v>0</v>
      </c>
      <c r="DL155" s="64">
        <f t="shared" si="204"/>
        <v>0</v>
      </c>
      <c r="DM155" s="64">
        <f t="shared" si="205"/>
        <v>0</v>
      </c>
      <c r="DN155" s="64">
        <f t="shared" si="206"/>
        <v>0</v>
      </c>
      <c r="DO155" s="64">
        <f t="shared" si="207"/>
        <v>0</v>
      </c>
      <c r="DP155" s="64">
        <f t="shared" si="208"/>
        <v>0</v>
      </c>
      <c r="DQ155" s="64">
        <f t="shared" si="209"/>
        <v>0</v>
      </c>
      <c r="DR155" s="64">
        <f t="shared" si="210"/>
        <v>0</v>
      </c>
      <c r="DS155" s="64">
        <f t="shared" si="211"/>
        <v>0</v>
      </c>
      <c r="DT155" s="64">
        <f t="shared" si="212"/>
        <v>0</v>
      </c>
      <c r="DU155" s="64">
        <f t="shared" si="213"/>
        <v>0</v>
      </c>
      <c r="DV155" s="64">
        <f t="shared" si="214"/>
        <v>0</v>
      </c>
      <c r="DW155" s="64">
        <f t="shared" si="215"/>
        <v>0</v>
      </c>
      <c r="DX155" s="55">
        <f t="shared" si="244"/>
        <v>0</v>
      </c>
    </row>
    <row r="156" spans="1:128" ht="13.9" x14ac:dyDescent="0.4">
      <c r="A156" s="58">
        <f>'DORC build-up'!A156</f>
        <v>144</v>
      </c>
      <c r="B156" s="58" t="str">
        <f>'DORC build-up'!B156</f>
        <v>CBH Sidings NG</v>
      </c>
      <c r="C156" s="58">
        <f>'DORC build-up'!C156</f>
        <v>42</v>
      </c>
      <c r="D156" t="str">
        <f>IF('DORC build-up'!E156=0,"",'DORC build-up'!E156)</f>
        <v/>
      </c>
      <c r="E156" t="str">
        <f>IF('DORC build-up'!F156=0,"",'DORC build-up'!F156)</f>
        <v>Carnamah</v>
      </c>
      <c r="F156" s="94">
        <f>'DORC build-up'!J156</f>
        <v>2224952.1547580599</v>
      </c>
      <c r="G156" s="319">
        <f t="shared" si="194"/>
        <v>0.54186503567321553</v>
      </c>
      <c r="I156" s="70">
        <f>IF($F156=0,0,CRC!G156/$F156)</f>
        <v>0</v>
      </c>
      <c r="J156" s="70">
        <f>IF($F156=0,0,CRC!H156/$F156)</f>
        <v>0</v>
      </c>
      <c r="K156" s="70">
        <f>IF($F156=0,0,CRC!I156/$F156)</f>
        <v>4.9375719053134412E-2</v>
      </c>
      <c r="L156" s="70">
        <f>IF($F156=0,0,CRC!J156/$F156)</f>
        <v>0</v>
      </c>
      <c r="M156" s="70">
        <f>IF($F156=0,0,CRC!K156/$F156)</f>
        <v>0</v>
      </c>
      <c r="N156" s="70">
        <f>IF($F156=0,0,CRC!L156/$F156)</f>
        <v>0</v>
      </c>
      <c r="O156" s="70">
        <f>IF($F156=0,0,CRC!M156/$F156)</f>
        <v>0</v>
      </c>
      <c r="P156" s="70">
        <f>IF($F156=0,0,CRC!N156/$F156)</f>
        <v>0.55106829300373228</v>
      </c>
      <c r="Q156" s="70">
        <f>IF($F156=0,0,CRC!O156/$F156)</f>
        <v>0.1675247610731346</v>
      </c>
      <c r="R156" s="70">
        <f>IF($F156=0,0,CRC!P156/$F156)</f>
        <v>0.1903232435951176</v>
      </c>
      <c r="S156" s="70">
        <f>IF($F156=0,0,CRC!Q156/$F156)</f>
        <v>0</v>
      </c>
      <c r="T156" s="70">
        <f>IF($F156=0,0,CRC!R156/$F156)</f>
        <v>0</v>
      </c>
      <c r="U156" s="70">
        <f>IF($F156=0,0,CRC!S156/$F156)</f>
        <v>0</v>
      </c>
      <c r="V156" s="70">
        <f>IF($F156=0,0,CRC!T156/$F156)</f>
        <v>0</v>
      </c>
      <c r="W156" s="70">
        <f>IF($F156=0,0,CRC!U156/$F156)</f>
        <v>0</v>
      </c>
      <c r="X156" s="70">
        <f>IF($F156=0,0,CRC!V156/$F156)</f>
        <v>1.0577702912095815E-2</v>
      </c>
      <c r="Y156" s="70">
        <f>IF($F156=0,0,CRC!W156/$F156)</f>
        <v>1.559899630533805E-2</v>
      </c>
      <c r="Z156" s="70">
        <f>IF($F156=0,0,CRC!X156/$F156)</f>
        <v>0</v>
      </c>
      <c r="AA156" s="70">
        <f>IF($F156=0,0,CRC!Y156/$F156)</f>
        <v>6.6587696439196955E-3</v>
      </c>
      <c r="AB156" s="70">
        <f>IF($F156=0,0,CRC!Z156/$F156)</f>
        <v>4.0810543299019261E-4</v>
      </c>
      <c r="AC156" s="70">
        <f>IF($F156=0,0,CRC!AA156/$F156)</f>
        <v>8.4644089805373263E-3</v>
      </c>
      <c r="AD156" s="55">
        <f t="shared" si="216"/>
        <v>0</v>
      </c>
      <c r="AF156" s="94">
        <f>'DORC build-up'!V156</f>
        <v>1317455.1725985501</v>
      </c>
      <c r="AG156" s="64">
        <f t="shared" si="217"/>
        <v>0</v>
      </c>
      <c r="AH156" s="64">
        <f t="shared" si="218"/>
        <v>0</v>
      </c>
      <c r="AI156" s="64">
        <f t="shared" si="219"/>
        <v>65050.296467324719</v>
      </c>
      <c r="AJ156" s="64">
        <f t="shared" si="220"/>
        <v>0</v>
      </c>
      <c r="AK156" s="64">
        <f t="shared" si="221"/>
        <v>0</v>
      </c>
      <c r="AL156" s="64">
        <f t="shared" si="222"/>
        <v>0</v>
      </c>
      <c r="AM156" s="64">
        <f t="shared" si="223"/>
        <v>0</v>
      </c>
      <c r="AN156" s="64">
        <f t="shared" si="224"/>
        <v>726007.77307282051</v>
      </c>
      <c r="AO156" s="64">
        <f t="shared" si="225"/>
        <v>220706.3630141374</v>
      </c>
      <c r="AP156" s="64">
        <f t="shared" si="226"/>
        <v>250742.34174012154</v>
      </c>
      <c r="AQ156" s="64">
        <f t="shared" si="227"/>
        <v>0</v>
      </c>
      <c r="AR156" s="64">
        <f t="shared" si="228"/>
        <v>0</v>
      </c>
      <c r="AS156" s="64">
        <f t="shared" si="229"/>
        <v>0</v>
      </c>
      <c r="AT156" s="64">
        <f t="shared" si="230"/>
        <v>0</v>
      </c>
      <c r="AU156" s="64">
        <f t="shared" si="231"/>
        <v>0</v>
      </c>
      <c r="AV156" s="64">
        <f t="shared" si="232"/>
        <v>13935.649415751379</v>
      </c>
      <c r="AW156" s="64">
        <f t="shared" si="233"/>
        <v>20550.978369813285</v>
      </c>
      <c r="AX156" s="64">
        <f t="shared" si="234"/>
        <v>0</v>
      </c>
      <c r="AY156" s="64">
        <f t="shared" si="235"/>
        <v>8772.6305105242081</v>
      </c>
      <c r="AZ156" s="64">
        <f t="shared" si="236"/>
        <v>537.66061365850021</v>
      </c>
      <c r="BA156" s="64">
        <f t="shared" si="237"/>
        <v>11151.479394398521</v>
      </c>
      <c r="BB156" s="55">
        <f t="shared" si="238"/>
        <v>0</v>
      </c>
      <c r="BD156" s="94">
        <f>'DORC build-up'!P156</f>
        <v>2875692.2635985902</v>
      </c>
      <c r="BE156" s="64">
        <f t="shared" si="239"/>
        <v>0</v>
      </c>
      <c r="BF156" s="64">
        <f t="shared" si="255"/>
        <v>0</v>
      </c>
      <c r="BG156" s="64">
        <f t="shared" si="256"/>
        <v>141989.37329071615</v>
      </c>
      <c r="BH156" s="64">
        <f t="shared" si="257"/>
        <v>0</v>
      </c>
      <c r="BI156" s="64">
        <f t="shared" si="258"/>
        <v>0</v>
      </c>
      <c r="BJ156" s="64">
        <f t="shared" si="259"/>
        <v>0</v>
      </c>
      <c r="BK156" s="64">
        <f t="shared" si="260"/>
        <v>0</v>
      </c>
      <c r="BL156" s="64">
        <f t="shared" si="261"/>
        <v>1584702.8269053141</v>
      </c>
      <c r="BM156" s="64">
        <f t="shared" si="262"/>
        <v>481749.65937921545</v>
      </c>
      <c r="BN156" s="64">
        <f t="shared" si="263"/>
        <v>547311.07918946957</v>
      </c>
      <c r="BO156" s="64">
        <f t="shared" si="264"/>
        <v>0</v>
      </c>
      <c r="BP156" s="64">
        <f t="shared" si="265"/>
        <v>0</v>
      </c>
      <c r="BQ156" s="64">
        <f t="shared" si="266"/>
        <v>0</v>
      </c>
      <c r="BR156" s="64">
        <f t="shared" si="267"/>
        <v>0</v>
      </c>
      <c r="BS156" s="64">
        <f t="shared" si="268"/>
        <v>0</v>
      </c>
      <c r="BT156" s="64">
        <f t="shared" si="269"/>
        <v>30418.218430958215</v>
      </c>
      <c r="BU156" s="64">
        <f t="shared" si="245"/>
        <v>44857.912995163621</v>
      </c>
      <c r="BV156" s="64">
        <f t="shared" si="246"/>
        <v>0</v>
      </c>
      <c r="BW156" s="64">
        <f t="shared" si="247"/>
        <v>19148.572350105009</v>
      </c>
      <c r="BX156" s="64">
        <f t="shared" si="248"/>
        <v>1173.5856363824498</v>
      </c>
      <c r="BY156" s="64">
        <f t="shared" si="249"/>
        <v>24341.03542126562</v>
      </c>
      <c r="BZ156" s="55">
        <f t="shared" si="240"/>
        <v>0</v>
      </c>
      <c r="CC156" s="94">
        <f t="shared" si="241"/>
        <v>2875692.2635985902</v>
      </c>
      <c r="CD156" s="64">
        <f t="shared" si="242"/>
        <v>0</v>
      </c>
      <c r="CE156" s="64">
        <f t="shared" si="270"/>
        <v>0</v>
      </c>
      <c r="CF156" s="64">
        <f t="shared" si="271"/>
        <v>0</v>
      </c>
      <c r="CG156" s="64">
        <f t="shared" si="272"/>
        <v>0</v>
      </c>
      <c r="CH156" s="64">
        <f t="shared" si="273"/>
        <v>0</v>
      </c>
      <c r="CI156" s="64">
        <f t="shared" si="274"/>
        <v>0</v>
      </c>
      <c r="CJ156" s="64">
        <f t="shared" si="275"/>
        <v>0</v>
      </c>
      <c r="CK156" s="64">
        <f t="shared" si="276"/>
        <v>745587.00709449546</v>
      </c>
      <c r="CL156" s="64">
        <f t="shared" si="277"/>
        <v>357822.46150634938</v>
      </c>
      <c r="CM156" s="64">
        <f t="shared" si="278"/>
        <v>379920.84278193436</v>
      </c>
      <c r="CN156" s="64">
        <f t="shared" si="279"/>
        <v>0</v>
      </c>
      <c r="CO156" s="64">
        <f t="shared" si="280"/>
        <v>0</v>
      </c>
      <c r="CP156" s="64">
        <f t="shared" si="281"/>
        <v>0</v>
      </c>
      <c r="CQ156" s="64">
        <f t="shared" si="282"/>
        <v>0</v>
      </c>
      <c r="CR156" s="64">
        <f t="shared" si="283"/>
        <v>0</v>
      </c>
      <c r="CS156" s="64">
        <f t="shared" si="284"/>
        <v>20034.19462513243</v>
      </c>
      <c r="CT156" s="64">
        <f t="shared" si="250"/>
        <v>30951.959966663024</v>
      </c>
      <c r="CU156" s="64">
        <f t="shared" si="251"/>
        <v>0</v>
      </c>
      <c r="CV156" s="64">
        <f t="shared" si="252"/>
        <v>13943.050405681972</v>
      </c>
      <c r="CW156" s="64">
        <f t="shared" si="253"/>
        <v>742.81173876713945</v>
      </c>
      <c r="CX156" s="64">
        <f t="shared" si="254"/>
        <v>9234.7628810160604</v>
      </c>
      <c r="CY156" s="119">
        <f>'DORC build-up'!S156</f>
        <v>1558237.0910000401</v>
      </c>
      <c r="CZ156" s="55">
        <f t="shared" si="243"/>
        <v>0</v>
      </c>
      <c r="DB156" s="94">
        <f>'DORC build-up'!T156</f>
        <v>0</v>
      </c>
      <c r="DC156" s="64">
        <f t="shared" si="195"/>
        <v>0</v>
      </c>
      <c r="DD156" s="64">
        <f t="shared" si="196"/>
        <v>0</v>
      </c>
      <c r="DE156" s="64">
        <f t="shared" si="197"/>
        <v>0</v>
      </c>
      <c r="DF156" s="64">
        <f t="shared" si="198"/>
        <v>0</v>
      </c>
      <c r="DG156" s="64">
        <f t="shared" si="199"/>
        <v>0</v>
      </c>
      <c r="DH156" s="64">
        <f t="shared" si="200"/>
        <v>0</v>
      </c>
      <c r="DI156" s="64">
        <f t="shared" si="201"/>
        <v>0</v>
      </c>
      <c r="DJ156" s="64">
        <f t="shared" si="202"/>
        <v>0</v>
      </c>
      <c r="DK156" s="64">
        <f t="shared" si="203"/>
        <v>0</v>
      </c>
      <c r="DL156" s="64">
        <f t="shared" si="204"/>
        <v>0</v>
      </c>
      <c r="DM156" s="64">
        <f t="shared" si="205"/>
        <v>0</v>
      </c>
      <c r="DN156" s="64">
        <f t="shared" si="206"/>
        <v>0</v>
      </c>
      <c r="DO156" s="64">
        <f t="shared" si="207"/>
        <v>0</v>
      </c>
      <c r="DP156" s="64">
        <f t="shared" si="208"/>
        <v>0</v>
      </c>
      <c r="DQ156" s="64">
        <f t="shared" si="209"/>
        <v>0</v>
      </c>
      <c r="DR156" s="64">
        <f t="shared" si="210"/>
        <v>0</v>
      </c>
      <c r="DS156" s="64">
        <f t="shared" si="211"/>
        <v>0</v>
      </c>
      <c r="DT156" s="64">
        <f t="shared" si="212"/>
        <v>0</v>
      </c>
      <c r="DU156" s="64">
        <f t="shared" si="213"/>
        <v>0</v>
      </c>
      <c r="DV156" s="64">
        <f t="shared" si="214"/>
        <v>0</v>
      </c>
      <c r="DW156" s="64">
        <f t="shared" si="215"/>
        <v>0</v>
      </c>
      <c r="DX156" s="55">
        <f t="shared" si="244"/>
        <v>0</v>
      </c>
    </row>
    <row r="157" spans="1:128" ht="13.9" x14ac:dyDescent="0.4">
      <c r="A157" s="58">
        <f>'DORC build-up'!A157</f>
        <v>145</v>
      </c>
      <c r="B157" s="58" t="str">
        <f>'DORC build-up'!B157</f>
        <v>CBH Sidings NG</v>
      </c>
      <c r="C157" s="58">
        <f>'DORC build-up'!C157</f>
        <v>42</v>
      </c>
      <c r="D157" t="str">
        <f>IF('DORC build-up'!E157=0,"",'DORC build-up'!E157)</f>
        <v/>
      </c>
      <c r="E157" t="str">
        <f>IF('DORC build-up'!F157=0,"",'DORC build-up'!F157)</f>
        <v>Cleary</v>
      </c>
      <c r="F157" s="94">
        <f>'DORC build-up'!J157</f>
        <v>1187136.4433592313</v>
      </c>
      <c r="G157" s="319">
        <f t="shared" si="194"/>
        <v>0.54106534387867167</v>
      </c>
      <c r="I157" s="70">
        <f>IF($F157=0,0,CRC!G157/$F157)</f>
        <v>0</v>
      </c>
      <c r="J157" s="70">
        <f>IF($F157=0,0,CRC!H157/$F157)</f>
        <v>0</v>
      </c>
      <c r="K157" s="70">
        <f>IF($F157=0,0,CRC!I157/$F157)</f>
        <v>5.0521201110032131E-2</v>
      </c>
      <c r="L157" s="70">
        <f>IF($F157=0,0,CRC!J157/$F157)</f>
        <v>0</v>
      </c>
      <c r="M157" s="70">
        <f>IF($F157=0,0,CRC!K157/$F157)</f>
        <v>0</v>
      </c>
      <c r="N157" s="70">
        <f>IF($F157=0,0,CRC!L157/$F157)</f>
        <v>0</v>
      </c>
      <c r="O157" s="70">
        <f>IF($F157=0,0,CRC!M157/$F157)</f>
        <v>0</v>
      </c>
      <c r="P157" s="70">
        <f>IF($F157=0,0,CRC!N157/$F157)</f>
        <v>0.56385269096018009</v>
      </c>
      <c r="Q157" s="70">
        <f>IF($F157=0,0,CRC!O157/$F157)</f>
        <v>0.17141121805189471</v>
      </c>
      <c r="R157" s="70">
        <f>IF($F157=0,0,CRC!P157/$F157)</f>
        <v>0.17781789210570317</v>
      </c>
      <c r="S157" s="70">
        <f>IF($F157=0,0,CRC!Q157/$F157)</f>
        <v>0</v>
      </c>
      <c r="T157" s="70">
        <f>IF($F157=0,0,CRC!R157/$F157)</f>
        <v>0</v>
      </c>
      <c r="U157" s="70">
        <f>IF($F157=0,0,CRC!S157/$F157)</f>
        <v>0</v>
      </c>
      <c r="V157" s="70">
        <f>IF($F157=0,0,CRC!T157/$F157)</f>
        <v>0</v>
      </c>
      <c r="W157" s="70">
        <f>IF($F157=0,0,CRC!U157/$F157)</f>
        <v>0</v>
      </c>
      <c r="X157" s="70">
        <f>IF($F157=0,0,CRC!V157/$F157)</f>
        <v>1.1725023052116841E-2</v>
      </c>
      <c r="Y157" s="70">
        <f>IF($F157=0,0,CRC!W157/$F157)</f>
        <v>1.7290955587420206E-2</v>
      </c>
      <c r="Z157" s="70">
        <f>IF($F157=0,0,CRC!X157/$F157)</f>
        <v>0</v>
      </c>
      <c r="AA157" s="70">
        <f>IF($F157=0,0,CRC!Y157/$F157)</f>
        <v>7.3810191326525946E-3</v>
      </c>
      <c r="AB157" s="70">
        <f>IF($F157=0,0,CRC!Z157/$F157)</f>
        <v>0</v>
      </c>
      <c r="AC157" s="70">
        <f>IF($F157=0,0,CRC!AA157/$F157)</f>
        <v>0</v>
      </c>
      <c r="AD157" s="55">
        <f t="shared" si="216"/>
        <v>0</v>
      </c>
      <c r="AF157" s="94">
        <f>'DORC build-up'!V157</f>
        <v>700052.23102375597</v>
      </c>
      <c r="AG157" s="64">
        <f t="shared" si="217"/>
        <v>0</v>
      </c>
      <c r="AH157" s="64">
        <f t="shared" si="218"/>
        <v>0</v>
      </c>
      <c r="AI157" s="64">
        <f t="shared" si="219"/>
        <v>35367.479551077849</v>
      </c>
      <c r="AJ157" s="64">
        <f t="shared" si="220"/>
        <v>0</v>
      </c>
      <c r="AK157" s="64">
        <f t="shared" si="221"/>
        <v>0</v>
      </c>
      <c r="AL157" s="64">
        <f t="shared" si="222"/>
        <v>0</v>
      </c>
      <c r="AM157" s="64">
        <f t="shared" si="223"/>
        <v>0</v>
      </c>
      <c r="AN157" s="64">
        <f t="shared" si="224"/>
        <v>394726.3342754225</v>
      </c>
      <c r="AO157" s="64">
        <f t="shared" si="225"/>
        <v>119996.8056197284</v>
      </c>
      <c r="AP157" s="64">
        <f t="shared" si="226"/>
        <v>124481.81208453904</v>
      </c>
      <c r="AQ157" s="64">
        <f t="shared" si="227"/>
        <v>0</v>
      </c>
      <c r="AR157" s="64">
        <f t="shared" si="228"/>
        <v>0</v>
      </c>
      <c r="AS157" s="64">
        <f t="shared" si="229"/>
        <v>0</v>
      </c>
      <c r="AT157" s="64">
        <f t="shared" si="230"/>
        <v>0</v>
      </c>
      <c r="AU157" s="64">
        <f t="shared" si="231"/>
        <v>0</v>
      </c>
      <c r="AV157" s="64">
        <f t="shared" si="232"/>
        <v>8208.1285464393641</v>
      </c>
      <c r="AW157" s="64">
        <f t="shared" si="233"/>
        <v>12104.572035506195</v>
      </c>
      <c r="AX157" s="64">
        <f t="shared" si="234"/>
        <v>0</v>
      </c>
      <c r="AY157" s="64">
        <f t="shared" si="235"/>
        <v>5167.0989110424771</v>
      </c>
      <c r="AZ157" s="64">
        <f t="shared" si="236"/>
        <v>0</v>
      </c>
      <c r="BA157" s="64">
        <f t="shared" si="237"/>
        <v>0</v>
      </c>
      <c r="BB157" s="55">
        <f t="shared" si="238"/>
        <v>0</v>
      </c>
      <c r="BD157" s="94">
        <f>'DORC build-up'!P157</f>
        <v>1525385.4153012221</v>
      </c>
      <c r="BE157" s="64">
        <f t="shared" si="239"/>
        <v>0</v>
      </c>
      <c r="BF157" s="64">
        <f t="shared" si="255"/>
        <v>0</v>
      </c>
      <c r="BG157" s="64">
        <f t="shared" si="256"/>
        <v>77064.303336742931</v>
      </c>
      <c r="BH157" s="64">
        <f t="shared" si="257"/>
        <v>0</v>
      </c>
      <c r="BI157" s="64">
        <f t="shared" si="258"/>
        <v>0</v>
      </c>
      <c r="BJ157" s="64">
        <f t="shared" si="259"/>
        <v>0</v>
      </c>
      <c r="BK157" s="64">
        <f t="shared" si="260"/>
        <v>0</v>
      </c>
      <c r="BL157" s="64">
        <f t="shared" si="261"/>
        <v>860092.67116900592</v>
      </c>
      <c r="BM157" s="64">
        <f t="shared" si="262"/>
        <v>261468.17203537776</v>
      </c>
      <c r="BN157" s="64">
        <f t="shared" si="263"/>
        <v>271240.81919764593</v>
      </c>
      <c r="BO157" s="64">
        <f t="shared" si="264"/>
        <v>0</v>
      </c>
      <c r="BP157" s="64">
        <f t="shared" si="265"/>
        <v>0</v>
      </c>
      <c r="BQ157" s="64">
        <f t="shared" si="266"/>
        <v>0</v>
      </c>
      <c r="BR157" s="64">
        <f t="shared" si="267"/>
        <v>0</v>
      </c>
      <c r="BS157" s="64">
        <f t="shared" si="268"/>
        <v>0</v>
      </c>
      <c r="BT157" s="64">
        <f t="shared" si="269"/>
        <v>17885.179157769649</v>
      </c>
      <c r="BU157" s="64">
        <f t="shared" si="245"/>
        <v>26375.371469671958</v>
      </c>
      <c r="BV157" s="64">
        <f t="shared" si="246"/>
        <v>0</v>
      </c>
      <c r="BW157" s="64">
        <f t="shared" si="247"/>
        <v>11258.898935007544</v>
      </c>
      <c r="BX157" s="64">
        <f t="shared" si="248"/>
        <v>0</v>
      </c>
      <c r="BY157" s="64">
        <f t="shared" si="249"/>
        <v>0</v>
      </c>
      <c r="BZ157" s="55">
        <f t="shared" si="240"/>
        <v>0</v>
      </c>
      <c r="CC157" s="94">
        <f t="shared" si="241"/>
        <v>1525385.4153012221</v>
      </c>
      <c r="CD157" s="64">
        <f t="shared" si="242"/>
        <v>0</v>
      </c>
      <c r="CE157" s="64">
        <f t="shared" si="270"/>
        <v>0</v>
      </c>
      <c r="CF157" s="64">
        <f t="shared" si="271"/>
        <v>0</v>
      </c>
      <c r="CG157" s="64">
        <f t="shared" si="272"/>
        <v>0</v>
      </c>
      <c r="CH157" s="64">
        <f t="shared" si="273"/>
        <v>0</v>
      </c>
      <c r="CI157" s="64">
        <f t="shared" si="274"/>
        <v>0</v>
      </c>
      <c r="CJ157" s="64">
        <f t="shared" si="275"/>
        <v>0</v>
      </c>
      <c r="CK157" s="64">
        <f t="shared" si="276"/>
        <v>404665.09533091483</v>
      </c>
      <c r="CL157" s="64">
        <f t="shared" si="277"/>
        <v>194207.05983233126</v>
      </c>
      <c r="CM157" s="64">
        <f t="shared" si="278"/>
        <v>188284.22179766948</v>
      </c>
      <c r="CN157" s="64">
        <f t="shared" si="279"/>
        <v>0</v>
      </c>
      <c r="CO157" s="64">
        <f t="shared" si="280"/>
        <v>0</v>
      </c>
      <c r="CP157" s="64">
        <f t="shared" si="281"/>
        <v>0</v>
      </c>
      <c r="CQ157" s="64">
        <f t="shared" si="282"/>
        <v>0</v>
      </c>
      <c r="CR157" s="64">
        <f t="shared" si="283"/>
        <v>0</v>
      </c>
      <c r="CS157" s="64">
        <f t="shared" si="284"/>
        <v>11779.623483387282</v>
      </c>
      <c r="CT157" s="64">
        <f t="shared" si="250"/>
        <v>18199.006314073726</v>
      </c>
      <c r="CU157" s="64">
        <f t="shared" si="251"/>
        <v>0</v>
      </c>
      <c r="CV157" s="64">
        <f t="shared" si="252"/>
        <v>8198.1775190894787</v>
      </c>
      <c r="CW157" s="64">
        <f t="shared" si="253"/>
        <v>0</v>
      </c>
      <c r="CX157" s="64">
        <f t="shared" si="254"/>
        <v>0</v>
      </c>
      <c r="CY157" s="119">
        <f>'DORC build-up'!S157</f>
        <v>825333.18427746615</v>
      </c>
      <c r="CZ157" s="55">
        <f t="shared" si="243"/>
        <v>0</v>
      </c>
      <c r="DB157" s="94">
        <f>'DORC build-up'!T157</f>
        <v>0</v>
      </c>
      <c r="DC157" s="64">
        <f t="shared" si="195"/>
        <v>0</v>
      </c>
      <c r="DD157" s="64">
        <f t="shared" si="196"/>
        <v>0</v>
      </c>
      <c r="DE157" s="64">
        <f t="shared" si="197"/>
        <v>0</v>
      </c>
      <c r="DF157" s="64">
        <f t="shared" si="198"/>
        <v>0</v>
      </c>
      <c r="DG157" s="64">
        <f t="shared" si="199"/>
        <v>0</v>
      </c>
      <c r="DH157" s="64">
        <f t="shared" si="200"/>
        <v>0</v>
      </c>
      <c r="DI157" s="64">
        <f t="shared" si="201"/>
        <v>0</v>
      </c>
      <c r="DJ157" s="64">
        <f t="shared" si="202"/>
        <v>0</v>
      </c>
      <c r="DK157" s="64">
        <f t="shared" si="203"/>
        <v>0</v>
      </c>
      <c r="DL157" s="64">
        <f t="shared" si="204"/>
        <v>0</v>
      </c>
      <c r="DM157" s="64">
        <f t="shared" si="205"/>
        <v>0</v>
      </c>
      <c r="DN157" s="64">
        <f t="shared" si="206"/>
        <v>0</v>
      </c>
      <c r="DO157" s="64">
        <f t="shared" si="207"/>
        <v>0</v>
      </c>
      <c r="DP157" s="64">
        <f t="shared" si="208"/>
        <v>0</v>
      </c>
      <c r="DQ157" s="64">
        <f t="shared" si="209"/>
        <v>0</v>
      </c>
      <c r="DR157" s="64">
        <f t="shared" si="210"/>
        <v>0</v>
      </c>
      <c r="DS157" s="64">
        <f t="shared" si="211"/>
        <v>0</v>
      </c>
      <c r="DT157" s="64">
        <f t="shared" si="212"/>
        <v>0</v>
      </c>
      <c r="DU157" s="64">
        <f t="shared" si="213"/>
        <v>0</v>
      </c>
      <c r="DV157" s="64">
        <f t="shared" si="214"/>
        <v>0</v>
      </c>
      <c r="DW157" s="64">
        <f t="shared" si="215"/>
        <v>0</v>
      </c>
      <c r="DX157" s="55">
        <f t="shared" si="244"/>
        <v>0</v>
      </c>
    </row>
    <row r="158" spans="1:128" ht="13.9" x14ac:dyDescent="0.4">
      <c r="A158" s="58">
        <f>'DORC build-up'!A158</f>
        <v>146</v>
      </c>
      <c r="B158" s="58" t="str">
        <f>'DORC build-up'!B158</f>
        <v>CBH Sidings NG</v>
      </c>
      <c r="C158" s="58">
        <f>'DORC build-up'!C158</f>
        <v>42</v>
      </c>
      <c r="D158" t="str">
        <f>IF('DORC build-up'!E158=0,"",'DORC build-up'!E158)</f>
        <v/>
      </c>
      <c r="E158" t="str">
        <f>IF('DORC build-up'!F158=0,"",'DORC build-up'!F158)</f>
        <v>Coomberdale</v>
      </c>
      <c r="F158" s="94">
        <f>'DORC build-up'!J158</f>
        <v>1507244.0266352927</v>
      </c>
      <c r="G158" s="319">
        <f t="shared" si="194"/>
        <v>0.55471823240454587</v>
      </c>
      <c r="I158" s="70">
        <f>IF($F158=0,0,CRC!G158/$F158)</f>
        <v>0</v>
      </c>
      <c r="J158" s="70">
        <f>IF($F158=0,0,CRC!H158/$F158)</f>
        <v>0</v>
      </c>
      <c r="K158" s="70">
        <f>IF($F158=0,0,CRC!I158/$F158)</f>
        <v>4.4634658065411323E-2</v>
      </c>
      <c r="L158" s="70">
        <f>IF($F158=0,0,CRC!J158/$F158)</f>
        <v>0</v>
      </c>
      <c r="M158" s="70">
        <f>IF($F158=0,0,CRC!K158/$F158)</f>
        <v>0</v>
      </c>
      <c r="N158" s="70">
        <f>IF($F158=0,0,CRC!L158/$F158)</f>
        <v>0</v>
      </c>
      <c r="O158" s="70">
        <f>IF($F158=0,0,CRC!M158/$F158)</f>
        <v>0</v>
      </c>
      <c r="P158" s="70">
        <f>IF($F158=0,0,CRC!N158/$F158)</f>
        <v>0.49815466590860846</v>
      </c>
      <c r="Q158" s="70">
        <f>IF($F158=0,0,CRC!O158/$F158)</f>
        <v>0.15143901843621699</v>
      </c>
      <c r="R158" s="70">
        <f>IF($F158=0,0,CRC!P158/$F158)</f>
        <v>0.15786002290130335</v>
      </c>
      <c r="S158" s="70">
        <f>IF($F158=0,0,CRC!Q158/$F158)</f>
        <v>0</v>
      </c>
      <c r="T158" s="70">
        <f>IF($F158=0,0,CRC!R158/$F158)</f>
        <v>0</v>
      </c>
      <c r="U158" s="70">
        <f>IF($F158=0,0,CRC!S158/$F158)</f>
        <v>0</v>
      </c>
      <c r="V158" s="70">
        <f>IF($F158=0,0,CRC!T158/$F158)</f>
        <v>0</v>
      </c>
      <c r="W158" s="70">
        <f>IF($F158=0,0,CRC!U158/$F158)</f>
        <v>0.11822903050264932</v>
      </c>
      <c r="X158" s="70">
        <f>IF($F158=0,0,CRC!V158/$F158)</f>
        <v>9.5620309263917645E-3</v>
      </c>
      <c r="Y158" s="70">
        <f>IF($F158=0,0,CRC!W158/$F158)</f>
        <v>1.4101179276055109E-2</v>
      </c>
      <c r="Z158" s="70">
        <f>IF($F158=0,0,CRC!X158/$F158)</f>
        <v>0</v>
      </c>
      <c r="AA158" s="70">
        <f>IF($F158=0,0,CRC!Y158/$F158)</f>
        <v>6.0193939833637529E-3</v>
      </c>
      <c r="AB158" s="70">
        <f>IF($F158=0,0,CRC!Z158/$F158)</f>
        <v>0</v>
      </c>
      <c r="AC158" s="70">
        <f>IF($F158=0,0,CRC!AA158/$F158)</f>
        <v>0</v>
      </c>
      <c r="AD158" s="55">
        <f t="shared" si="216"/>
        <v>0</v>
      </c>
      <c r="AF158" s="94">
        <f>'DORC build-up'!V158</f>
        <v>388252.07444031117</v>
      </c>
      <c r="AG158" s="64">
        <f t="shared" si="217"/>
        <v>0</v>
      </c>
      <c r="AH158" s="64">
        <f t="shared" si="218"/>
        <v>0</v>
      </c>
      <c r="AI158" s="64">
        <f t="shared" si="219"/>
        <v>17329.498585829911</v>
      </c>
      <c r="AJ158" s="64">
        <f t="shared" si="220"/>
        <v>0</v>
      </c>
      <c r="AK158" s="64">
        <f t="shared" si="221"/>
        <v>0</v>
      </c>
      <c r="AL158" s="64">
        <f t="shared" si="222"/>
        <v>0</v>
      </c>
      <c r="AM158" s="64">
        <f t="shared" si="223"/>
        <v>0</v>
      </c>
      <c r="AN158" s="64">
        <f t="shared" si="224"/>
        <v>193409.58243113739</v>
      </c>
      <c r="AO158" s="64">
        <f t="shared" si="225"/>
        <v>58796.513059065772</v>
      </c>
      <c r="AP158" s="64">
        <f t="shared" si="226"/>
        <v>61289.481362626058</v>
      </c>
      <c r="AQ158" s="64">
        <f t="shared" si="227"/>
        <v>0</v>
      </c>
      <c r="AR158" s="64">
        <f t="shared" si="228"/>
        <v>0</v>
      </c>
      <c r="AS158" s="64">
        <f t="shared" si="229"/>
        <v>0</v>
      </c>
      <c r="AT158" s="64">
        <f t="shared" si="230"/>
        <v>0</v>
      </c>
      <c r="AU158" s="64">
        <f t="shared" si="231"/>
        <v>45902.666351720429</v>
      </c>
      <c r="AV158" s="64">
        <f t="shared" si="232"/>
        <v>3712.4783430340131</v>
      </c>
      <c r="AW158" s="64">
        <f t="shared" si="233"/>
        <v>5474.8121059831219</v>
      </c>
      <c r="AX158" s="64">
        <f t="shared" si="234"/>
        <v>0</v>
      </c>
      <c r="AY158" s="64">
        <f t="shared" si="235"/>
        <v>2337.042200914505</v>
      </c>
      <c r="AZ158" s="64">
        <f t="shared" si="236"/>
        <v>0</v>
      </c>
      <c r="BA158" s="64">
        <f t="shared" si="237"/>
        <v>0</v>
      </c>
      <c r="BB158" s="55">
        <f t="shared" si="238"/>
        <v>0</v>
      </c>
      <c r="BD158" s="94">
        <f>'DORC build-up'!P158</f>
        <v>1958140.9911560607</v>
      </c>
      <c r="BE158" s="64">
        <f t="shared" si="239"/>
        <v>0</v>
      </c>
      <c r="BF158" s="64">
        <f t="shared" si="255"/>
        <v>0</v>
      </c>
      <c r="BG158" s="64">
        <f t="shared" si="256"/>
        <v>87400.953584116389</v>
      </c>
      <c r="BH158" s="64">
        <f t="shared" si="257"/>
        <v>0</v>
      </c>
      <c r="BI158" s="64">
        <f t="shared" si="258"/>
        <v>0</v>
      </c>
      <c r="BJ158" s="64">
        <f t="shared" si="259"/>
        <v>0</v>
      </c>
      <c r="BK158" s="64">
        <f t="shared" si="260"/>
        <v>0</v>
      </c>
      <c r="BL158" s="64">
        <f t="shared" si="261"/>
        <v>975457.07125129888</v>
      </c>
      <c r="BM158" s="64">
        <f t="shared" si="262"/>
        <v>296538.94966039486</v>
      </c>
      <c r="BN158" s="64">
        <f t="shared" si="263"/>
        <v>309112.18170787662</v>
      </c>
      <c r="BO158" s="64">
        <f t="shared" si="264"/>
        <v>0</v>
      </c>
      <c r="BP158" s="64">
        <f t="shared" si="265"/>
        <v>0</v>
      </c>
      <c r="BQ158" s="64">
        <f t="shared" si="266"/>
        <v>0</v>
      </c>
      <c r="BR158" s="64">
        <f t="shared" si="267"/>
        <v>0</v>
      </c>
      <c r="BS158" s="64">
        <f t="shared" si="268"/>
        <v>231509.11097187788</v>
      </c>
      <c r="BT158" s="64">
        <f t="shared" si="269"/>
        <v>18723.804715669674</v>
      </c>
      <c r="BU158" s="64">
        <f t="shared" si="245"/>
        <v>27612.097164083854</v>
      </c>
      <c r="BV158" s="64">
        <f t="shared" si="246"/>
        <v>0</v>
      </c>
      <c r="BW158" s="64">
        <f t="shared" si="247"/>
        <v>11786.822100742727</v>
      </c>
      <c r="BX158" s="64">
        <f t="shared" si="248"/>
        <v>0</v>
      </c>
      <c r="BY158" s="64">
        <f t="shared" si="249"/>
        <v>0</v>
      </c>
      <c r="BZ158" s="55">
        <f t="shared" si="240"/>
        <v>0</v>
      </c>
      <c r="CC158" s="94">
        <f t="shared" si="241"/>
        <v>1958140.9911560607</v>
      </c>
      <c r="CD158" s="64">
        <f t="shared" si="242"/>
        <v>0</v>
      </c>
      <c r="CE158" s="64">
        <f t="shared" si="270"/>
        <v>0</v>
      </c>
      <c r="CF158" s="64">
        <f t="shared" si="271"/>
        <v>0</v>
      </c>
      <c r="CG158" s="64">
        <f t="shared" si="272"/>
        <v>0</v>
      </c>
      <c r="CH158" s="64">
        <f t="shared" si="273"/>
        <v>0</v>
      </c>
      <c r="CI158" s="64">
        <f t="shared" si="274"/>
        <v>0</v>
      </c>
      <c r="CJ158" s="64">
        <f t="shared" si="275"/>
        <v>0</v>
      </c>
      <c r="CK158" s="64">
        <f t="shared" si="276"/>
        <v>458942.90459726262</v>
      </c>
      <c r="CL158" s="64">
        <f t="shared" si="277"/>
        <v>220256.09117549038</v>
      </c>
      <c r="CM158" s="64">
        <f t="shared" si="278"/>
        <v>214572.96417703957</v>
      </c>
      <c r="CN158" s="64">
        <f t="shared" si="279"/>
        <v>0</v>
      </c>
      <c r="CO158" s="64">
        <f t="shared" si="280"/>
        <v>0</v>
      </c>
      <c r="CP158" s="64">
        <f t="shared" si="281"/>
        <v>0</v>
      </c>
      <c r="CQ158" s="64">
        <f t="shared" si="282"/>
        <v>0</v>
      </c>
      <c r="CR158" s="64">
        <f t="shared" si="283"/>
        <v>152477.65404898094</v>
      </c>
      <c r="CS158" s="64">
        <f t="shared" si="284"/>
        <v>12331.963117699326</v>
      </c>
      <c r="CT158" s="64">
        <f t="shared" si="250"/>
        <v>19052.347043217938</v>
      </c>
      <c r="CU158" s="64">
        <f t="shared" si="251"/>
        <v>0</v>
      </c>
      <c r="CV158" s="64">
        <f t="shared" si="252"/>
        <v>8582.5852532844765</v>
      </c>
      <c r="CW158" s="64">
        <f t="shared" si="253"/>
        <v>0</v>
      </c>
      <c r="CX158" s="64">
        <f t="shared" si="254"/>
        <v>0</v>
      </c>
      <c r="CY158" s="119">
        <f>'DORC build-up'!S158</f>
        <v>1086216.5094129755</v>
      </c>
      <c r="CZ158" s="55">
        <f t="shared" si="243"/>
        <v>0</v>
      </c>
      <c r="DB158" s="94">
        <f>'DORC build-up'!T158</f>
        <v>483672.40730277397</v>
      </c>
      <c r="DC158" s="64">
        <f t="shared" si="195"/>
        <v>0</v>
      </c>
      <c r="DD158" s="64">
        <f t="shared" si="196"/>
        <v>0</v>
      </c>
      <c r="DE158" s="64">
        <f t="shared" si="197"/>
        <v>0</v>
      </c>
      <c r="DF158" s="64">
        <f t="shared" si="198"/>
        <v>0</v>
      </c>
      <c r="DG158" s="64">
        <f t="shared" si="199"/>
        <v>0</v>
      </c>
      <c r="DH158" s="64">
        <f t="shared" si="200"/>
        <v>0</v>
      </c>
      <c r="DI158" s="64">
        <f t="shared" si="201"/>
        <v>0</v>
      </c>
      <c r="DJ158" s="64">
        <f t="shared" si="202"/>
        <v>204358.90778446099</v>
      </c>
      <c r="DK158" s="64">
        <f t="shared" si="203"/>
        <v>98076.021602287859</v>
      </c>
      <c r="DL158" s="64">
        <f t="shared" si="204"/>
        <v>95545.428766948229</v>
      </c>
      <c r="DM158" s="64">
        <f t="shared" si="205"/>
        <v>0</v>
      </c>
      <c r="DN158" s="64">
        <f t="shared" si="206"/>
        <v>0</v>
      </c>
      <c r="DO158" s="64">
        <f t="shared" si="207"/>
        <v>0</v>
      </c>
      <c r="DP158" s="64">
        <f t="shared" si="208"/>
        <v>0</v>
      </c>
      <c r="DQ158" s="64">
        <f t="shared" si="209"/>
        <v>67895.519313738376</v>
      </c>
      <c r="DR158" s="64">
        <f t="shared" si="210"/>
        <v>5491.1983349711036</v>
      </c>
      <c r="DS158" s="64">
        <f t="shared" si="211"/>
        <v>8483.6627682461076</v>
      </c>
      <c r="DT158" s="64">
        <f t="shared" si="212"/>
        <v>0</v>
      </c>
      <c r="DU158" s="64">
        <f t="shared" si="213"/>
        <v>3821.6687321211903</v>
      </c>
      <c r="DV158" s="64">
        <f t="shared" si="214"/>
        <v>0</v>
      </c>
      <c r="DW158" s="64">
        <f t="shared" si="215"/>
        <v>0</v>
      </c>
      <c r="DX158" s="55">
        <f t="shared" si="244"/>
        <v>0</v>
      </c>
    </row>
    <row r="159" spans="1:128" ht="13.9" x14ac:dyDescent="0.4">
      <c r="A159" s="58">
        <f>'DORC build-up'!A159</f>
        <v>147</v>
      </c>
      <c r="B159" s="58" t="str">
        <f>'DORC build-up'!B159</f>
        <v>CBH Sidings NG</v>
      </c>
      <c r="C159" s="58">
        <f>'DORC build-up'!C159</f>
        <v>42</v>
      </c>
      <c r="D159" t="str">
        <f>IF('DORC build-up'!E159=0,"",'DORC build-up'!E159)</f>
        <v/>
      </c>
      <c r="E159" t="str">
        <f>IF('DORC build-up'!F159=0,"",'DORC build-up'!F159)</f>
        <v>Coorow</v>
      </c>
      <c r="F159" s="94">
        <f>'DORC build-up'!J159</f>
        <v>6829160.0598845882</v>
      </c>
      <c r="G159" s="319">
        <f t="shared" si="194"/>
        <v>0.49768001244051424</v>
      </c>
      <c r="I159" s="70">
        <f>IF($F159=0,0,CRC!G159/$F159)</f>
        <v>0</v>
      </c>
      <c r="J159" s="70">
        <f>IF($F159=0,0,CRC!H159/$F159)</f>
        <v>0</v>
      </c>
      <c r="K159" s="70">
        <f>IF($F159=0,0,CRC!I159/$F159)</f>
        <v>2.9829328052598417E-2</v>
      </c>
      <c r="L159" s="70">
        <f>IF($F159=0,0,CRC!J159/$F159)</f>
        <v>0</v>
      </c>
      <c r="M159" s="70">
        <f>IF($F159=0,0,CRC!K159/$F159)</f>
        <v>0</v>
      </c>
      <c r="N159" s="70">
        <f>IF($F159=0,0,CRC!L159/$F159)</f>
        <v>0</v>
      </c>
      <c r="O159" s="70">
        <f>IF($F159=0,0,CRC!M159/$F159)</f>
        <v>0</v>
      </c>
      <c r="P159" s="70">
        <f>IF($F159=0,0,CRC!N159/$F159)</f>
        <v>0.33291660772989301</v>
      </c>
      <c r="Q159" s="70">
        <f>IF($F159=0,0,CRC!O159/$F159)</f>
        <v>0.10120664874988747</v>
      </c>
      <c r="R159" s="70">
        <f>IF($F159=0,0,CRC!P159/$F159)</f>
        <v>0.1058356772062119</v>
      </c>
      <c r="S159" s="70">
        <f>IF($F159=0,0,CRC!Q159/$F159)</f>
        <v>0.41037486314932881</v>
      </c>
      <c r="T159" s="70">
        <f>IF($F159=0,0,CRC!R159/$F159)</f>
        <v>0</v>
      </c>
      <c r="U159" s="70">
        <f>IF($F159=0,0,CRC!S159/$F159)</f>
        <v>0</v>
      </c>
      <c r="V159" s="70">
        <f>IF($F159=0,0,CRC!T159/$F159)</f>
        <v>0</v>
      </c>
      <c r="W159" s="70">
        <f>IF($F159=0,0,CRC!U159/$F159)</f>
        <v>0</v>
      </c>
      <c r="X159" s="70">
        <f>IF($F159=0,0,CRC!V159/$F159)</f>
        <v>6.3903022833609107E-3</v>
      </c>
      <c r="Y159" s="70">
        <f>IF($F159=0,0,CRC!W159/$F159)</f>
        <v>9.4238137085653484E-3</v>
      </c>
      <c r="Z159" s="70">
        <f>IF($F159=0,0,CRC!X159/$F159)</f>
        <v>0</v>
      </c>
      <c r="AA159" s="70">
        <f>IF($F159=0,0,CRC!Y159/$F159)</f>
        <v>4.0227591201541305E-3</v>
      </c>
      <c r="AB159" s="70">
        <f>IF($F159=0,0,CRC!Z159/$F159)</f>
        <v>0</v>
      </c>
      <c r="AC159" s="70">
        <f>IF($F159=0,0,CRC!AA159/$F159)</f>
        <v>0</v>
      </c>
      <c r="AD159" s="55">
        <f t="shared" si="216"/>
        <v>0</v>
      </c>
      <c r="AF159" s="94">
        <f>'DORC build-up'!V159</f>
        <v>2274605.4295596238</v>
      </c>
      <c r="AG159" s="64">
        <f t="shared" si="217"/>
        <v>0</v>
      </c>
      <c r="AH159" s="64">
        <f t="shared" si="218"/>
        <v>0</v>
      </c>
      <c r="AI159" s="64">
        <f t="shared" si="219"/>
        <v>67849.95154855556</v>
      </c>
      <c r="AJ159" s="64">
        <f t="shared" si="220"/>
        <v>0</v>
      </c>
      <c r="AK159" s="64">
        <f t="shared" si="221"/>
        <v>0</v>
      </c>
      <c r="AL159" s="64">
        <f t="shared" si="222"/>
        <v>0</v>
      </c>
      <c r="AM159" s="64">
        <f t="shared" si="223"/>
        <v>0</v>
      </c>
      <c r="AN159" s="64">
        <f t="shared" si="224"/>
        <v>757253.92353298608</v>
      </c>
      <c r="AO159" s="64">
        <f t="shared" si="225"/>
        <v>230205.19275402775</v>
      </c>
      <c r="AP159" s="64">
        <f t="shared" si="226"/>
        <v>240734.40601436931</v>
      </c>
      <c r="AQ159" s="64">
        <f t="shared" si="227"/>
        <v>933440.89187425084</v>
      </c>
      <c r="AR159" s="64">
        <f t="shared" si="228"/>
        <v>0</v>
      </c>
      <c r="AS159" s="64">
        <f t="shared" si="229"/>
        <v>0</v>
      </c>
      <c r="AT159" s="64">
        <f t="shared" si="230"/>
        <v>0</v>
      </c>
      <c r="AU159" s="64">
        <f t="shared" si="231"/>
        <v>0</v>
      </c>
      <c r="AV159" s="64">
        <f t="shared" si="232"/>
        <v>14535.41627025999</v>
      </c>
      <c r="AW159" s="64">
        <f t="shared" si="233"/>
        <v>21435.457828661158</v>
      </c>
      <c r="AX159" s="64">
        <f t="shared" si="234"/>
        <v>0</v>
      </c>
      <c r="AY159" s="64">
        <f t="shared" si="235"/>
        <v>9150.1897365130808</v>
      </c>
      <c r="AZ159" s="64">
        <f t="shared" si="236"/>
        <v>0</v>
      </c>
      <c r="BA159" s="64">
        <f t="shared" si="237"/>
        <v>0</v>
      </c>
      <c r="BB159" s="55">
        <f t="shared" si="238"/>
        <v>0</v>
      </c>
      <c r="BD159" s="94">
        <f>'DORC build-up'!P159</f>
        <v>9014572.8526830189</v>
      </c>
      <c r="BE159" s="64">
        <f t="shared" si="239"/>
        <v>0</v>
      </c>
      <c r="BF159" s="64">
        <f t="shared" si="255"/>
        <v>0</v>
      </c>
      <c r="BG159" s="64">
        <f t="shared" si="256"/>
        <v>268898.65087672969</v>
      </c>
      <c r="BH159" s="64">
        <f t="shared" si="257"/>
        <v>0</v>
      </c>
      <c r="BI159" s="64">
        <f t="shared" si="258"/>
        <v>0</v>
      </c>
      <c r="BJ159" s="64">
        <f t="shared" si="259"/>
        <v>0</v>
      </c>
      <c r="BK159" s="64">
        <f t="shared" si="260"/>
        <v>0</v>
      </c>
      <c r="BL159" s="64">
        <f t="shared" si="261"/>
        <v>3001101.0142492154</v>
      </c>
      <c r="BM159" s="64">
        <f t="shared" si="262"/>
        <v>912334.70833176142</v>
      </c>
      <c r="BN159" s="64">
        <f t="shared" si="263"/>
        <v>954063.42258844071</v>
      </c>
      <c r="BO159" s="64">
        <f t="shared" si="264"/>
        <v>3699354.1007694486</v>
      </c>
      <c r="BP159" s="64">
        <f t="shared" si="265"/>
        <v>0</v>
      </c>
      <c r="BQ159" s="64">
        <f t="shared" si="266"/>
        <v>0</v>
      </c>
      <c r="BR159" s="64">
        <f t="shared" si="267"/>
        <v>0</v>
      </c>
      <c r="BS159" s="64">
        <f t="shared" si="268"/>
        <v>0</v>
      </c>
      <c r="BT159" s="64">
        <f t="shared" si="269"/>
        <v>57605.845484023572</v>
      </c>
      <c r="BU159" s="64">
        <f t="shared" si="245"/>
        <v>84951.655225975279</v>
      </c>
      <c r="BV159" s="64">
        <f t="shared" si="246"/>
        <v>0</v>
      </c>
      <c r="BW159" s="64">
        <f t="shared" si="247"/>
        <v>36263.455157424454</v>
      </c>
      <c r="BX159" s="64">
        <f t="shared" si="248"/>
        <v>0</v>
      </c>
      <c r="BY159" s="64">
        <f t="shared" si="249"/>
        <v>0</v>
      </c>
      <c r="BZ159" s="55">
        <f t="shared" si="240"/>
        <v>0</v>
      </c>
      <c r="CC159" s="94">
        <f t="shared" si="241"/>
        <v>9014572.8526830189</v>
      </c>
      <c r="CD159" s="64">
        <f t="shared" si="242"/>
        <v>0</v>
      </c>
      <c r="CE159" s="64">
        <f t="shared" si="270"/>
        <v>0</v>
      </c>
      <c r="CF159" s="64">
        <f t="shared" si="271"/>
        <v>0</v>
      </c>
      <c r="CG159" s="64">
        <f t="shared" si="272"/>
        <v>0</v>
      </c>
      <c r="CH159" s="64">
        <f t="shared" si="273"/>
        <v>0</v>
      </c>
      <c r="CI159" s="64">
        <f t="shared" si="274"/>
        <v>0</v>
      </c>
      <c r="CJ159" s="64">
        <f t="shared" si="275"/>
        <v>0</v>
      </c>
      <c r="CK159" s="64">
        <f t="shared" si="276"/>
        <v>1411988.3458351542</v>
      </c>
      <c r="CL159" s="64">
        <f t="shared" si="277"/>
        <v>677642.10040878481</v>
      </c>
      <c r="CM159" s="64">
        <f t="shared" si="278"/>
        <v>662271.59171345201</v>
      </c>
      <c r="CN159" s="64">
        <f t="shared" si="279"/>
        <v>1611508.1400075343</v>
      </c>
      <c r="CO159" s="64">
        <f t="shared" si="280"/>
        <v>0</v>
      </c>
      <c r="CP159" s="64">
        <f t="shared" si="281"/>
        <v>0</v>
      </c>
      <c r="CQ159" s="64">
        <f t="shared" si="282"/>
        <v>0</v>
      </c>
      <c r="CR159" s="64">
        <f t="shared" si="283"/>
        <v>0</v>
      </c>
      <c r="CS159" s="64">
        <f t="shared" si="284"/>
        <v>37940.641480753511</v>
      </c>
      <c r="CT159" s="64">
        <f t="shared" si="250"/>
        <v>58616.64210592318</v>
      </c>
      <c r="CU159" s="64">
        <f t="shared" si="251"/>
        <v>0</v>
      </c>
      <c r="CV159" s="64">
        <f t="shared" si="252"/>
        <v>26405.267917604535</v>
      </c>
      <c r="CW159" s="64">
        <f t="shared" si="253"/>
        <v>0</v>
      </c>
      <c r="CX159" s="64">
        <f t="shared" si="254"/>
        <v>0</v>
      </c>
      <c r="CY159" s="119">
        <f>'DORC build-up'!S159</f>
        <v>4486372.7294692071</v>
      </c>
      <c r="CZ159" s="55">
        <f t="shared" si="243"/>
        <v>0</v>
      </c>
      <c r="DB159" s="94">
        <f>'DORC build-up'!T159</f>
        <v>2253594.693654188</v>
      </c>
      <c r="DC159" s="64">
        <f t="shared" si="195"/>
        <v>0</v>
      </c>
      <c r="DD159" s="64">
        <f t="shared" si="196"/>
        <v>0</v>
      </c>
      <c r="DE159" s="64">
        <f t="shared" si="197"/>
        <v>0</v>
      </c>
      <c r="DF159" s="64">
        <f t="shared" si="198"/>
        <v>0</v>
      </c>
      <c r="DG159" s="64">
        <f t="shared" si="199"/>
        <v>0</v>
      </c>
      <c r="DH159" s="64">
        <f t="shared" si="200"/>
        <v>0</v>
      </c>
      <c r="DI159" s="64">
        <f t="shared" si="201"/>
        <v>0</v>
      </c>
      <c r="DJ159" s="64">
        <f t="shared" si="202"/>
        <v>709269.96831405337</v>
      </c>
      <c r="DK159" s="64">
        <f t="shared" si="203"/>
        <v>340393.17144712457</v>
      </c>
      <c r="DL159" s="64">
        <f t="shared" si="204"/>
        <v>332672.25771050196</v>
      </c>
      <c r="DM159" s="64">
        <f t="shared" si="205"/>
        <v>809492.74884059455</v>
      </c>
      <c r="DN159" s="64">
        <f t="shared" si="206"/>
        <v>0</v>
      </c>
      <c r="DO159" s="64">
        <f t="shared" si="207"/>
        <v>0</v>
      </c>
      <c r="DP159" s="64">
        <f t="shared" si="208"/>
        <v>0</v>
      </c>
      <c r="DQ159" s="64">
        <f t="shared" si="209"/>
        <v>0</v>
      </c>
      <c r="DR159" s="64">
        <f t="shared" si="210"/>
        <v>19058.342556611013</v>
      </c>
      <c r="DS159" s="64">
        <f t="shared" si="211"/>
        <v>29444.310933426153</v>
      </c>
      <c r="DT159" s="64">
        <f t="shared" si="212"/>
        <v>0</v>
      </c>
      <c r="DU159" s="64">
        <f t="shared" si="213"/>
        <v>13263.893851875995</v>
      </c>
      <c r="DV159" s="64">
        <f t="shared" si="214"/>
        <v>0</v>
      </c>
      <c r="DW159" s="64">
        <f t="shared" si="215"/>
        <v>0</v>
      </c>
      <c r="DX159" s="55">
        <f t="shared" si="244"/>
        <v>0</v>
      </c>
    </row>
    <row r="160" spans="1:128" ht="13.9" x14ac:dyDescent="0.4">
      <c r="A160" s="58">
        <f>'DORC build-up'!A160</f>
        <v>148</v>
      </c>
      <c r="B160" s="58" t="str">
        <f>'DORC build-up'!B160</f>
        <v>CBH Sidings NG</v>
      </c>
      <c r="C160" s="58">
        <f>'DORC build-up'!C160</f>
        <v>42</v>
      </c>
      <c r="D160" t="str">
        <f>IF('DORC build-up'!E160=0,"",'DORC build-up'!E160)</f>
        <v/>
      </c>
      <c r="E160" t="str">
        <f>IF('DORC build-up'!F160=0,"",'DORC build-up'!F160)</f>
        <v>Cranbrook</v>
      </c>
      <c r="F160" s="94">
        <f>'DORC build-up'!J160</f>
        <v>2568419.5365191889</v>
      </c>
      <c r="G160" s="319">
        <f t="shared" si="194"/>
        <v>0.55390682389379753</v>
      </c>
      <c r="I160" s="70">
        <f>IF($F160=0,0,CRC!G160/$F160)</f>
        <v>0</v>
      </c>
      <c r="J160" s="70">
        <f>IF($F160=0,0,CRC!H160/$F160)</f>
        <v>0</v>
      </c>
      <c r="K160" s="70">
        <f>IF($F160=0,0,CRC!I160/$F160)</f>
        <v>4.4972592038659352E-2</v>
      </c>
      <c r="L160" s="70">
        <f>IF($F160=0,0,CRC!J160/$F160)</f>
        <v>0</v>
      </c>
      <c r="M160" s="70">
        <f>IF($F160=0,0,CRC!K160/$F160)</f>
        <v>0</v>
      </c>
      <c r="N160" s="70">
        <f>IF($F160=0,0,CRC!L160/$F160)</f>
        <v>0</v>
      </c>
      <c r="O160" s="70">
        <f>IF($F160=0,0,CRC!M160/$F160)</f>
        <v>0</v>
      </c>
      <c r="P160" s="70">
        <f>IF($F160=0,0,CRC!N160/$F160)</f>
        <v>0.50192625043146599</v>
      </c>
      <c r="Q160" s="70">
        <f>IF($F160=0,0,CRC!O160/$F160)</f>
        <v>0.15258558013116566</v>
      </c>
      <c r="R160" s="70">
        <f>IF($F160=0,0,CRC!P160/$F160)</f>
        <v>0.15887056970178573</v>
      </c>
      <c r="S160" s="70">
        <f>IF($F160=0,0,CRC!Q160/$F160)</f>
        <v>0</v>
      </c>
      <c r="T160" s="70">
        <f>IF($F160=0,0,CRC!R160/$F160)</f>
        <v>0</v>
      </c>
      <c r="U160" s="70">
        <f>IF($F160=0,0,CRC!S160/$F160)</f>
        <v>0</v>
      </c>
      <c r="V160" s="70">
        <f>IF($F160=0,0,CRC!T160/$F160)</f>
        <v>0</v>
      </c>
      <c r="W160" s="70">
        <f>IF($F160=0,0,CRC!U160/$F160)</f>
        <v>0.1110306118783369</v>
      </c>
      <c r="X160" s="70">
        <f>IF($F160=0,0,CRC!V160/$F160)</f>
        <v>9.6344261287598584E-3</v>
      </c>
      <c r="Y160" s="70">
        <f>IF($F160=0,0,CRC!W160/$F160)</f>
        <v>1.4207940876721047E-2</v>
      </c>
      <c r="Z160" s="70">
        <f>IF($F160=0,0,CRC!X160/$F160)</f>
        <v>0</v>
      </c>
      <c r="AA160" s="70">
        <f>IF($F160=0,0,CRC!Y160/$F160)</f>
        <v>6.0649674864106983E-3</v>
      </c>
      <c r="AB160" s="70">
        <f>IF($F160=0,0,CRC!Z160/$F160)</f>
        <v>7.0706132669476069E-4</v>
      </c>
      <c r="AC160" s="70">
        <f>IF($F160=0,0,CRC!AA160/$F160)</f>
        <v>0</v>
      </c>
      <c r="AD160" s="55">
        <f t="shared" si="216"/>
        <v>0</v>
      </c>
      <c r="AF160" s="94">
        <f>'DORC build-up'!V160</f>
        <v>663771.07941640122</v>
      </c>
      <c r="AG160" s="64">
        <f t="shared" si="217"/>
        <v>0</v>
      </c>
      <c r="AH160" s="64">
        <f t="shared" si="218"/>
        <v>0</v>
      </c>
      <c r="AI160" s="64">
        <f t="shared" si="219"/>
        <v>29851.505961654369</v>
      </c>
      <c r="AJ160" s="64">
        <f t="shared" si="220"/>
        <v>0</v>
      </c>
      <c r="AK160" s="64">
        <f t="shared" si="221"/>
        <v>0</v>
      </c>
      <c r="AL160" s="64">
        <f t="shared" si="222"/>
        <v>0</v>
      </c>
      <c r="AM160" s="64">
        <f t="shared" si="223"/>
        <v>0</v>
      </c>
      <c r="AN160" s="64">
        <f t="shared" si="224"/>
        <v>333164.12903632107</v>
      </c>
      <c r="AO160" s="64">
        <f t="shared" si="225"/>
        <v>101281.89522704162</v>
      </c>
      <c r="AP160" s="64">
        <f t="shared" si="226"/>
        <v>105453.68953845292</v>
      </c>
      <c r="AQ160" s="64">
        <f t="shared" si="227"/>
        <v>0</v>
      </c>
      <c r="AR160" s="64">
        <f t="shared" si="228"/>
        <v>0</v>
      </c>
      <c r="AS160" s="64">
        <f t="shared" si="229"/>
        <v>0</v>
      </c>
      <c r="AT160" s="64">
        <f t="shared" si="230"/>
        <v>0</v>
      </c>
      <c r="AU160" s="64">
        <f t="shared" si="231"/>
        <v>73698.909094747185</v>
      </c>
      <c r="AV160" s="64">
        <f t="shared" si="232"/>
        <v>6395.0534310445109</v>
      </c>
      <c r="AW160" s="64">
        <f t="shared" si="233"/>
        <v>9430.82025202554</v>
      </c>
      <c r="AX160" s="64">
        <f t="shared" si="234"/>
        <v>0</v>
      </c>
      <c r="AY160" s="64">
        <f t="shared" si="235"/>
        <v>4025.750015080207</v>
      </c>
      <c r="AZ160" s="64">
        <f t="shared" si="236"/>
        <v>469.32686003377398</v>
      </c>
      <c r="BA160" s="64">
        <f t="shared" si="237"/>
        <v>0</v>
      </c>
      <c r="BB160" s="55">
        <f t="shared" si="238"/>
        <v>0</v>
      </c>
      <c r="BD160" s="94">
        <f>'DORC build-up'!P160</f>
        <v>3335547.782911906</v>
      </c>
      <c r="BE160" s="64">
        <f t="shared" si="239"/>
        <v>0</v>
      </c>
      <c r="BF160" s="64">
        <f t="shared" si="255"/>
        <v>0</v>
      </c>
      <c r="BG160" s="64">
        <f t="shared" si="256"/>
        <v>150008.22966635184</v>
      </c>
      <c r="BH160" s="64">
        <f t="shared" si="257"/>
        <v>0</v>
      </c>
      <c r="BI160" s="64">
        <f t="shared" si="258"/>
        <v>0</v>
      </c>
      <c r="BJ160" s="64">
        <f t="shared" si="259"/>
        <v>0</v>
      </c>
      <c r="BK160" s="64">
        <f t="shared" si="260"/>
        <v>0</v>
      </c>
      <c r="BL160" s="64">
        <f t="shared" si="261"/>
        <v>1674198.9918119626</v>
      </c>
      <c r="BM160" s="64">
        <f t="shared" si="262"/>
        <v>508956.49351083662</v>
      </c>
      <c r="BN160" s="64">
        <f t="shared" si="263"/>
        <v>529920.3765387428</v>
      </c>
      <c r="BO160" s="64">
        <f t="shared" si="264"/>
        <v>0</v>
      </c>
      <c r="BP160" s="64">
        <f t="shared" si="265"/>
        <v>0</v>
      </c>
      <c r="BQ160" s="64">
        <f t="shared" si="266"/>
        <v>0</v>
      </c>
      <c r="BR160" s="64">
        <f t="shared" si="267"/>
        <v>0</v>
      </c>
      <c r="BS160" s="64">
        <f t="shared" si="268"/>
        <v>370347.91128613899</v>
      </c>
      <c r="BT160" s="64">
        <f t="shared" si="269"/>
        <v>32136.088713413483</v>
      </c>
      <c r="BU160" s="64">
        <f t="shared" si="245"/>
        <v>47391.265691090332</v>
      </c>
      <c r="BV160" s="64">
        <f t="shared" si="246"/>
        <v>0</v>
      </c>
      <c r="BW160" s="64">
        <f t="shared" si="247"/>
        <v>20229.988852729999</v>
      </c>
      <c r="BX160" s="64">
        <f t="shared" si="248"/>
        <v>2358.4368406394601</v>
      </c>
      <c r="BY160" s="64">
        <f t="shared" si="249"/>
        <v>0</v>
      </c>
      <c r="BZ160" s="55">
        <f t="shared" si="240"/>
        <v>0</v>
      </c>
      <c r="CC160" s="94">
        <f t="shared" si="241"/>
        <v>3335547.782911906</v>
      </c>
      <c r="CD160" s="64">
        <f t="shared" si="242"/>
        <v>0</v>
      </c>
      <c r="CE160" s="64">
        <f t="shared" si="270"/>
        <v>0</v>
      </c>
      <c r="CF160" s="64">
        <f t="shared" si="271"/>
        <v>0</v>
      </c>
      <c r="CG160" s="64">
        <f t="shared" si="272"/>
        <v>0</v>
      </c>
      <c r="CH160" s="64">
        <f t="shared" si="273"/>
        <v>0</v>
      </c>
      <c r="CI160" s="64">
        <f t="shared" si="274"/>
        <v>0</v>
      </c>
      <c r="CJ160" s="64">
        <f t="shared" si="275"/>
        <v>0</v>
      </c>
      <c r="CK160" s="64">
        <f t="shared" si="276"/>
        <v>787694.06755168631</v>
      </c>
      <c r="CL160" s="64">
        <f t="shared" si="277"/>
        <v>378030.50144833187</v>
      </c>
      <c r="CM160" s="64">
        <f t="shared" si="278"/>
        <v>367848.93220154051</v>
      </c>
      <c r="CN160" s="64">
        <f t="shared" si="279"/>
        <v>0</v>
      </c>
      <c r="CO160" s="64">
        <f t="shared" si="280"/>
        <v>0</v>
      </c>
      <c r="CP160" s="64">
        <f t="shared" si="281"/>
        <v>0</v>
      </c>
      <c r="CQ160" s="64">
        <f t="shared" si="282"/>
        <v>0</v>
      </c>
      <c r="CR160" s="64">
        <f t="shared" si="283"/>
        <v>243920.33841687613</v>
      </c>
      <c r="CS160" s="64">
        <f t="shared" si="284"/>
        <v>21165.62668640045</v>
      </c>
      <c r="CT160" s="64">
        <f t="shared" si="250"/>
        <v>32699.973326852461</v>
      </c>
      <c r="CU160" s="64">
        <f t="shared" si="251"/>
        <v>0</v>
      </c>
      <c r="CV160" s="64">
        <f t="shared" si="252"/>
        <v>14730.484817498782</v>
      </c>
      <c r="CW160" s="64">
        <f t="shared" si="253"/>
        <v>1492.753929545345</v>
      </c>
      <c r="CX160" s="64">
        <f t="shared" si="254"/>
        <v>0</v>
      </c>
      <c r="CY160" s="119">
        <f>'DORC build-up'!S160</f>
        <v>1847582.6783787319</v>
      </c>
      <c r="CZ160" s="55">
        <f t="shared" si="243"/>
        <v>0</v>
      </c>
      <c r="DB160" s="94">
        <f>'DORC build-up'!T160</f>
        <v>824194.02511677286</v>
      </c>
      <c r="DC160" s="64">
        <f t="shared" si="195"/>
        <v>0</v>
      </c>
      <c r="DD160" s="64">
        <f t="shared" si="196"/>
        <v>0</v>
      </c>
      <c r="DE160" s="64">
        <f t="shared" si="197"/>
        <v>0</v>
      </c>
      <c r="DF160" s="64">
        <f t="shared" si="198"/>
        <v>0</v>
      </c>
      <c r="DG160" s="64">
        <f t="shared" si="199"/>
        <v>0</v>
      </c>
      <c r="DH160" s="64">
        <f t="shared" si="200"/>
        <v>0</v>
      </c>
      <c r="DI160" s="64">
        <f t="shared" si="201"/>
        <v>0</v>
      </c>
      <c r="DJ160" s="64">
        <f t="shared" si="202"/>
        <v>351384.94839414529</v>
      </c>
      <c r="DK160" s="64">
        <f t="shared" si="203"/>
        <v>168636.82705610673</v>
      </c>
      <c r="DL160" s="64">
        <f t="shared" si="204"/>
        <v>164094.89849306032</v>
      </c>
      <c r="DM160" s="64">
        <f t="shared" si="205"/>
        <v>0</v>
      </c>
      <c r="DN160" s="64">
        <f t="shared" si="206"/>
        <v>0</v>
      </c>
      <c r="DO160" s="64">
        <f t="shared" si="207"/>
        <v>0</v>
      </c>
      <c r="DP160" s="64">
        <f t="shared" si="208"/>
        <v>0</v>
      </c>
      <c r="DQ160" s="64">
        <f t="shared" si="209"/>
        <v>108811.19848128401</v>
      </c>
      <c r="DR160" s="64">
        <f t="shared" si="210"/>
        <v>9441.841632814574</v>
      </c>
      <c r="DS160" s="64">
        <f t="shared" si="211"/>
        <v>14587.234959963716</v>
      </c>
      <c r="DT160" s="64">
        <f t="shared" si="212"/>
        <v>0</v>
      </c>
      <c r="DU160" s="64">
        <f t="shared" si="213"/>
        <v>6571.1687578222254</v>
      </c>
      <c r="DV160" s="64">
        <f t="shared" si="214"/>
        <v>665.90734157589725</v>
      </c>
      <c r="DW160" s="64">
        <f t="shared" si="215"/>
        <v>0</v>
      </c>
      <c r="DX160" s="55">
        <f t="shared" si="244"/>
        <v>0</v>
      </c>
    </row>
    <row r="161" spans="1:128" ht="13.9" x14ac:dyDescent="0.4">
      <c r="A161" s="58">
        <f>'DORC build-up'!A161</f>
        <v>149</v>
      </c>
      <c r="B161" s="58" t="str">
        <f>'DORC build-up'!B161</f>
        <v>CBH Sidings NG</v>
      </c>
      <c r="C161" s="58">
        <f>'DORC build-up'!C161</f>
        <v>42</v>
      </c>
      <c r="D161" t="str">
        <f>IF('DORC build-up'!E161=0,"",'DORC build-up'!E161)</f>
        <v/>
      </c>
      <c r="E161" t="str">
        <f>IF('DORC build-up'!F161=0,"",'DORC build-up'!F161)</f>
        <v>Dowerin</v>
      </c>
      <c r="F161" s="94">
        <f>'DORC build-up'!J161</f>
        <v>1323396.3615380307</v>
      </c>
      <c r="G161" s="319">
        <f t="shared" si="194"/>
        <v>0.55572864852148895</v>
      </c>
      <c r="I161" s="70">
        <f>IF($F161=0,0,CRC!G161/$F161)</f>
        <v>0</v>
      </c>
      <c r="J161" s="70">
        <f>IF($F161=0,0,CRC!H161/$F161)</f>
        <v>0</v>
      </c>
      <c r="K161" s="70">
        <f>IF($F161=0,0,CRC!I161/$F161)</f>
        <v>4.4224750574333588E-2</v>
      </c>
      <c r="L161" s="70">
        <f>IF($F161=0,0,CRC!J161/$F161)</f>
        <v>0</v>
      </c>
      <c r="M161" s="70">
        <f>IF($F161=0,0,CRC!K161/$F161)</f>
        <v>0</v>
      </c>
      <c r="N161" s="70">
        <f>IF($F161=0,0,CRC!L161/$F161)</f>
        <v>0</v>
      </c>
      <c r="O161" s="70">
        <f>IF($F161=0,0,CRC!M161/$F161)</f>
        <v>0</v>
      </c>
      <c r="P161" s="70">
        <f>IF($F161=0,0,CRC!N161/$F161)</f>
        <v>0.49357980551711589</v>
      </c>
      <c r="Q161" s="70">
        <f>IF($F161=0,0,CRC!O161/$F161)</f>
        <v>0.15004826087720322</v>
      </c>
      <c r="R161" s="70">
        <f>IF($F161=0,0,CRC!P161/$F161)</f>
        <v>0.1559907662584786</v>
      </c>
      <c r="S161" s="70">
        <f>IF($F161=0,0,CRC!Q161/$F161)</f>
        <v>0</v>
      </c>
      <c r="T161" s="70">
        <f>IF($F161=0,0,CRC!R161/$F161)</f>
        <v>0</v>
      </c>
      <c r="U161" s="70">
        <f>IF($F161=0,0,CRC!S161/$F161)</f>
        <v>0</v>
      </c>
      <c r="V161" s="70">
        <f>IF($F161=0,0,CRC!T161/$F161)</f>
        <v>0</v>
      </c>
      <c r="W161" s="70">
        <f>IF($F161=0,0,CRC!U161/$F161)</f>
        <v>0.12429557196389543</v>
      </c>
      <c r="X161" s="70">
        <f>IF($F161=0,0,CRC!V161/$F161)</f>
        <v>1.0263734997686184E-2</v>
      </c>
      <c r="Y161" s="70">
        <f>IF($F161=0,0,CRC!W161/$F161)</f>
        <v>1.5135986105716157E-2</v>
      </c>
      <c r="Z161" s="70">
        <f>IF($F161=0,0,CRC!X161/$F161)</f>
        <v>0</v>
      </c>
      <c r="AA161" s="70">
        <f>IF($F161=0,0,CRC!Y161/$F161)</f>
        <v>6.4611237055709307E-3</v>
      </c>
      <c r="AB161" s="70">
        <f>IF($F161=0,0,CRC!Z161/$F161)</f>
        <v>0</v>
      </c>
      <c r="AC161" s="70">
        <f>IF($F161=0,0,CRC!AA161/$F161)</f>
        <v>0</v>
      </c>
      <c r="AD161" s="55">
        <f t="shared" si="216"/>
        <v>0</v>
      </c>
      <c r="AF161" s="94">
        <f>'DORC build-up'!V161</f>
        <v>338143.88684062962</v>
      </c>
      <c r="AG161" s="64">
        <f t="shared" si="217"/>
        <v>0</v>
      </c>
      <c r="AH161" s="64">
        <f t="shared" si="218"/>
        <v>0</v>
      </c>
      <c r="AI161" s="64">
        <f t="shared" si="219"/>
        <v>14954.329053762527</v>
      </c>
      <c r="AJ161" s="64">
        <f t="shared" si="220"/>
        <v>0</v>
      </c>
      <c r="AK161" s="64">
        <f t="shared" si="221"/>
        <v>0</v>
      </c>
      <c r="AL161" s="64">
        <f t="shared" si="222"/>
        <v>0</v>
      </c>
      <c r="AM161" s="64">
        <f t="shared" si="223"/>
        <v>0</v>
      </c>
      <c r="AN161" s="64">
        <f t="shared" si="224"/>
        <v>166900.99390359962</v>
      </c>
      <c r="AO161" s="64">
        <f t="shared" si="225"/>
        <v>50737.90214669428</v>
      </c>
      <c r="AP161" s="64">
        <f t="shared" si="226"/>
        <v>52747.324013890095</v>
      </c>
      <c r="AQ161" s="64">
        <f t="shared" si="227"/>
        <v>0</v>
      </c>
      <c r="AR161" s="64">
        <f t="shared" si="228"/>
        <v>0</v>
      </c>
      <c r="AS161" s="64">
        <f t="shared" si="229"/>
        <v>0</v>
      </c>
      <c r="AT161" s="64">
        <f t="shared" si="230"/>
        <v>0</v>
      </c>
      <c r="AU161" s="64">
        <f t="shared" si="231"/>
        <v>42029.787820950791</v>
      </c>
      <c r="AV161" s="64">
        <f t="shared" si="232"/>
        <v>3470.6192456198069</v>
      </c>
      <c r="AW161" s="64">
        <f t="shared" si="233"/>
        <v>5118.1411729526262</v>
      </c>
      <c r="AX161" s="64">
        <f t="shared" si="234"/>
        <v>0</v>
      </c>
      <c r="AY161" s="64">
        <f t="shared" si="235"/>
        <v>2184.7894831598865</v>
      </c>
      <c r="AZ161" s="64">
        <f t="shared" si="236"/>
        <v>0</v>
      </c>
      <c r="BA161" s="64">
        <f t="shared" si="237"/>
        <v>0</v>
      </c>
      <c r="BB161" s="55">
        <f t="shared" si="238"/>
        <v>0</v>
      </c>
      <c r="BD161" s="94">
        <f>'DORC build-up'!P161</f>
        <v>1713187.6005304444</v>
      </c>
      <c r="BE161" s="64">
        <f t="shared" si="239"/>
        <v>0</v>
      </c>
      <c r="BF161" s="64">
        <f t="shared" si="255"/>
        <v>0</v>
      </c>
      <c r="BG161" s="64">
        <f t="shared" si="256"/>
        <v>75765.294320499946</v>
      </c>
      <c r="BH161" s="64">
        <f t="shared" si="257"/>
        <v>0</v>
      </c>
      <c r="BI161" s="64">
        <f t="shared" si="258"/>
        <v>0</v>
      </c>
      <c r="BJ161" s="64">
        <f t="shared" si="259"/>
        <v>0</v>
      </c>
      <c r="BK161" s="64">
        <f t="shared" si="260"/>
        <v>0</v>
      </c>
      <c r="BL161" s="64">
        <f t="shared" si="261"/>
        <v>845594.80268415122</v>
      </c>
      <c r="BM161" s="64">
        <f t="shared" si="262"/>
        <v>257060.82001598194</v>
      </c>
      <c r="BN161" s="64">
        <f t="shared" si="263"/>
        <v>267241.44655126834</v>
      </c>
      <c r="BO161" s="64">
        <f t="shared" si="264"/>
        <v>0</v>
      </c>
      <c r="BP161" s="64">
        <f t="shared" si="265"/>
        <v>0</v>
      </c>
      <c r="BQ161" s="64">
        <f t="shared" si="266"/>
        <v>0</v>
      </c>
      <c r="BR161" s="64">
        <f t="shared" si="267"/>
        <v>0</v>
      </c>
      <c r="BS161" s="64">
        <f t="shared" si="268"/>
        <v>212941.63268938518</v>
      </c>
      <c r="BT161" s="64">
        <f t="shared" si="269"/>
        <v>17583.703533166339</v>
      </c>
      <c r="BU161" s="64">
        <f t="shared" si="245"/>
        <v>25930.783718114009</v>
      </c>
      <c r="BV161" s="64">
        <f t="shared" si="246"/>
        <v>0</v>
      </c>
      <c r="BW161" s="64">
        <f t="shared" si="247"/>
        <v>11069.117017877436</v>
      </c>
      <c r="BX161" s="64">
        <f t="shared" si="248"/>
        <v>0</v>
      </c>
      <c r="BY161" s="64">
        <f t="shared" si="249"/>
        <v>0</v>
      </c>
      <c r="BZ161" s="55">
        <f t="shared" si="240"/>
        <v>0</v>
      </c>
      <c r="CC161" s="94">
        <f t="shared" si="241"/>
        <v>1713187.6005304444</v>
      </c>
      <c r="CD161" s="64">
        <f t="shared" si="242"/>
        <v>0</v>
      </c>
      <c r="CE161" s="64">
        <f t="shared" si="270"/>
        <v>0</v>
      </c>
      <c r="CF161" s="64">
        <f t="shared" si="271"/>
        <v>0</v>
      </c>
      <c r="CG161" s="64">
        <f t="shared" si="272"/>
        <v>0</v>
      </c>
      <c r="CH161" s="64">
        <f t="shared" si="273"/>
        <v>0</v>
      </c>
      <c r="CI161" s="64">
        <f t="shared" si="274"/>
        <v>0</v>
      </c>
      <c r="CJ161" s="64">
        <f t="shared" si="275"/>
        <v>0</v>
      </c>
      <c r="CK161" s="64">
        <f t="shared" si="276"/>
        <v>397843.99159502913</v>
      </c>
      <c r="CL161" s="64">
        <f t="shared" si="277"/>
        <v>190933.47257056259</v>
      </c>
      <c r="CM161" s="64">
        <f t="shared" si="278"/>
        <v>185508.02178238568</v>
      </c>
      <c r="CN161" s="64">
        <f t="shared" si="279"/>
        <v>0</v>
      </c>
      <c r="CO161" s="64">
        <f t="shared" si="280"/>
        <v>0</v>
      </c>
      <c r="CP161" s="64">
        <f t="shared" si="281"/>
        <v>0</v>
      </c>
      <c r="CQ161" s="64">
        <f t="shared" si="282"/>
        <v>0</v>
      </c>
      <c r="CR161" s="64">
        <f t="shared" si="283"/>
        <v>140248.65140526299</v>
      </c>
      <c r="CS161" s="64">
        <f t="shared" si="284"/>
        <v>11581.064144623082</v>
      </c>
      <c r="CT161" s="64">
        <f t="shared" si="250"/>
        <v>17892.24076549874</v>
      </c>
      <c r="CU161" s="64">
        <f t="shared" si="251"/>
        <v>0</v>
      </c>
      <c r="CV161" s="64">
        <f t="shared" si="252"/>
        <v>8059.9876431942366</v>
      </c>
      <c r="CW161" s="64">
        <f t="shared" si="253"/>
        <v>0</v>
      </c>
      <c r="CX161" s="64">
        <f t="shared" si="254"/>
        <v>0</v>
      </c>
      <c r="CY161" s="119">
        <f>'DORC build-up'!S161</f>
        <v>952067.42990655638</v>
      </c>
      <c r="CZ161" s="55">
        <f t="shared" si="243"/>
        <v>0</v>
      </c>
      <c r="DB161" s="94">
        <f>'DORC build-up'!T161</f>
        <v>422976.28378325835</v>
      </c>
      <c r="DC161" s="64">
        <f t="shared" si="195"/>
        <v>0</v>
      </c>
      <c r="DD161" s="64">
        <f t="shared" si="196"/>
        <v>0</v>
      </c>
      <c r="DE161" s="64">
        <f t="shared" si="197"/>
        <v>0</v>
      </c>
      <c r="DF161" s="64">
        <f t="shared" si="198"/>
        <v>0</v>
      </c>
      <c r="DG161" s="64">
        <f t="shared" si="199"/>
        <v>0</v>
      </c>
      <c r="DH161" s="64">
        <f t="shared" si="200"/>
        <v>0</v>
      </c>
      <c r="DI161" s="64">
        <f t="shared" si="201"/>
        <v>0</v>
      </c>
      <c r="DJ161" s="64">
        <f t="shared" si="202"/>
        <v>176750.68782352898</v>
      </c>
      <c r="DK161" s="64">
        <f t="shared" si="203"/>
        <v>84826.271901409054</v>
      </c>
      <c r="DL161" s="64">
        <f t="shared" si="204"/>
        <v>82415.899547365538</v>
      </c>
      <c r="DM161" s="64">
        <f t="shared" si="205"/>
        <v>0</v>
      </c>
      <c r="DN161" s="64">
        <f t="shared" si="206"/>
        <v>0</v>
      </c>
      <c r="DO161" s="64">
        <f t="shared" si="207"/>
        <v>0</v>
      </c>
      <c r="DP161" s="64">
        <f t="shared" si="208"/>
        <v>0</v>
      </c>
      <c r="DQ161" s="64">
        <f t="shared" si="209"/>
        <v>62308.45790285476</v>
      </c>
      <c r="DR161" s="64">
        <f t="shared" si="210"/>
        <v>5145.1350190910225</v>
      </c>
      <c r="DS161" s="64">
        <f t="shared" si="211"/>
        <v>7949.0099858670337</v>
      </c>
      <c r="DT161" s="64">
        <f t="shared" si="212"/>
        <v>0</v>
      </c>
      <c r="DU161" s="64">
        <f t="shared" si="213"/>
        <v>3580.8216031420025</v>
      </c>
      <c r="DV161" s="64">
        <f t="shared" si="214"/>
        <v>0</v>
      </c>
      <c r="DW161" s="64">
        <f t="shared" si="215"/>
        <v>0</v>
      </c>
      <c r="DX161" s="55">
        <f t="shared" si="244"/>
        <v>0</v>
      </c>
    </row>
    <row r="162" spans="1:128" ht="13.9" x14ac:dyDescent="0.4">
      <c r="A162" s="58">
        <f>'DORC build-up'!A162</f>
        <v>150</v>
      </c>
      <c r="B162" s="58" t="str">
        <f>'DORC build-up'!B162</f>
        <v>CBH Sidings NG</v>
      </c>
      <c r="C162" s="58">
        <f>'DORC build-up'!C162</f>
        <v>42</v>
      </c>
      <c r="D162" t="str">
        <f>IF('DORC build-up'!E162=0,"",'DORC build-up'!E162)</f>
        <v/>
      </c>
      <c r="E162" t="str">
        <f>IF('DORC build-up'!F162=0,"",'DORC build-up'!F162)</f>
        <v>Dumbleyung</v>
      </c>
      <c r="F162" s="94">
        <f>'DORC build-up'!J162</f>
        <v>1227679.2892974168</v>
      </c>
      <c r="G162" s="319">
        <f t="shared" si="194"/>
        <v>0.54077573052261629</v>
      </c>
      <c r="I162" s="70">
        <f>IF($F162=0,0,CRC!G162/$F162)</f>
        <v>0</v>
      </c>
      <c r="J162" s="70">
        <f>IF($F162=0,0,CRC!H162/$F162)</f>
        <v>0</v>
      </c>
      <c r="K162" s="70">
        <f>IF($F162=0,0,CRC!I162/$F162)</f>
        <v>5.0622819038974538E-2</v>
      </c>
      <c r="L162" s="70">
        <f>IF($F162=0,0,CRC!J162/$F162)</f>
        <v>0</v>
      </c>
      <c r="M162" s="70">
        <f>IF($F162=0,0,CRC!K162/$F162)</f>
        <v>0</v>
      </c>
      <c r="N162" s="70">
        <f>IF($F162=0,0,CRC!L162/$F162)</f>
        <v>0</v>
      </c>
      <c r="O162" s="70">
        <f>IF($F162=0,0,CRC!M162/$F162)</f>
        <v>0</v>
      </c>
      <c r="P162" s="70">
        <f>IF($F162=0,0,CRC!N162/$F162)</f>
        <v>0.56498681963141228</v>
      </c>
      <c r="Q162" s="70">
        <f>IF($F162=0,0,CRC!O162/$F162)</f>
        <v>0.17175599316794932</v>
      </c>
      <c r="R162" s="70">
        <f>IF($F162=0,0,CRC!P162/$F162)</f>
        <v>0.1789695622590009</v>
      </c>
      <c r="S162" s="70">
        <f>IF($F162=0,0,CRC!Q162/$F162)</f>
        <v>0</v>
      </c>
      <c r="T162" s="70">
        <f>IF($F162=0,0,CRC!R162/$F162)</f>
        <v>0</v>
      </c>
      <c r="U162" s="70">
        <f>IF($F162=0,0,CRC!S162/$F162)</f>
        <v>0</v>
      </c>
      <c r="V162" s="70">
        <f>IF($F162=0,0,CRC!T162/$F162)</f>
        <v>0</v>
      </c>
      <c r="W162" s="70">
        <f>IF($F162=0,0,CRC!U162/$F162)</f>
        <v>0</v>
      </c>
      <c r="X162" s="70">
        <f>IF($F162=0,0,CRC!V162/$F162)</f>
        <v>1.0844867692778809E-2</v>
      </c>
      <c r="Y162" s="70">
        <f>IF($F162=0,0,CRC!W162/$F162)</f>
        <v>1.599298566781342E-2</v>
      </c>
      <c r="Z162" s="70">
        <f>IF($F162=0,0,CRC!X162/$F162)</f>
        <v>0</v>
      </c>
      <c r="AA162" s="70">
        <f>IF($F162=0,0,CRC!Y162/$F162)</f>
        <v>6.8269525420706799E-3</v>
      </c>
      <c r="AB162" s="70">
        <f>IF($F162=0,0,CRC!Z162/$F162)</f>
        <v>0</v>
      </c>
      <c r="AC162" s="70">
        <f>IF($F162=0,0,CRC!AA162/$F162)</f>
        <v>0</v>
      </c>
      <c r="AD162" s="55">
        <f t="shared" si="216"/>
        <v>0</v>
      </c>
      <c r="AF162" s="94">
        <f>'DORC build-up'!V162</f>
        <v>727680.45632949076</v>
      </c>
      <c r="AG162" s="64">
        <f t="shared" si="217"/>
        <v>0</v>
      </c>
      <c r="AH162" s="64">
        <f t="shared" si="218"/>
        <v>0</v>
      </c>
      <c r="AI162" s="64">
        <f t="shared" si="219"/>
        <v>36837.236058966228</v>
      </c>
      <c r="AJ162" s="64">
        <f t="shared" si="220"/>
        <v>0</v>
      </c>
      <c r="AK162" s="64">
        <f t="shared" si="221"/>
        <v>0</v>
      </c>
      <c r="AL162" s="64">
        <f t="shared" si="222"/>
        <v>0</v>
      </c>
      <c r="AM162" s="64">
        <f t="shared" si="223"/>
        <v>0</v>
      </c>
      <c r="AN162" s="64">
        <f t="shared" si="224"/>
        <v>411129.86672953377</v>
      </c>
      <c r="AO162" s="64">
        <f t="shared" si="225"/>
        <v>124983.47948577825</v>
      </c>
      <c r="AP162" s="64">
        <f t="shared" si="226"/>
        <v>130232.65273371898</v>
      </c>
      <c r="AQ162" s="64">
        <f t="shared" si="227"/>
        <v>0</v>
      </c>
      <c r="AR162" s="64">
        <f t="shared" si="228"/>
        <v>0</v>
      </c>
      <c r="AS162" s="64">
        <f t="shared" si="229"/>
        <v>0</v>
      </c>
      <c r="AT162" s="64">
        <f t="shared" si="230"/>
        <v>0</v>
      </c>
      <c r="AU162" s="64">
        <f t="shared" si="231"/>
        <v>0</v>
      </c>
      <c r="AV162" s="64">
        <f t="shared" si="232"/>
        <v>7891.5982715142354</v>
      </c>
      <c r="AW162" s="64">
        <f t="shared" si="233"/>
        <v>11637.783108825475</v>
      </c>
      <c r="AX162" s="64">
        <f t="shared" si="234"/>
        <v>0</v>
      </c>
      <c r="AY162" s="64">
        <f t="shared" si="235"/>
        <v>4967.8399411537694</v>
      </c>
      <c r="AZ162" s="64">
        <f t="shared" si="236"/>
        <v>0</v>
      </c>
      <c r="BA162" s="64">
        <f t="shared" si="237"/>
        <v>0</v>
      </c>
      <c r="BB162" s="55">
        <f t="shared" si="238"/>
        <v>0</v>
      </c>
      <c r="BD162" s="94">
        <f>'DORC build-up'!P162</f>
        <v>1584586.235299849</v>
      </c>
      <c r="BE162" s="64">
        <f t="shared" si="239"/>
        <v>0</v>
      </c>
      <c r="BF162" s="64">
        <f t="shared" si="255"/>
        <v>0</v>
      </c>
      <c r="BG162" s="64">
        <f t="shared" si="256"/>
        <v>80216.22224123418</v>
      </c>
      <c r="BH162" s="64">
        <f t="shared" si="257"/>
        <v>0</v>
      </c>
      <c r="BI162" s="64">
        <f t="shared" si="258"/>
        <v>0</v>
      </c>
      <c r="BJ162" s="64">
        <f t="shared" si="259"/>
        <v>0</v>
      </c>
      <c r="BK162" s="64">
        <f t="shared" si="260"/>
        <v>0</v>
      </c>
      <c r="BL162" s="64">
        <f t="shared" si="261"/>
        <v>895270.3375137744</v>
      </c>
      <c r="BM162" s="64">
        <f t="shared" si="262"/>
        <v>272162.1826041874</v>
      </c>
      <c r="BN162" s="64">
        <f t="shared" si="263"/>
        <v>283592.70489325217</v>
      </c>
      <c r="BO162" s="64">
        <f t="shared" si="264"/>
        <v>0</v>
      </c>
      <c r="BP162" s="64">
        <f t="shared" si="265"/>
        <v>0</v>
      </c>
      <c r="BQ162" s="64">
        <f t="shared" si="266"/>
        <v>0</v>
      </c>
      <c r="BR162" s="64">
        <f t="shared" si="267"/>
        <v>0</v>
      </c>
      <c r="BS162" s="64">
        <f t="shared" si="268"/>
        <v>0</v>
      </c>
      <c r="BT162" s="64">
        <f t="shared" si="269"/>
        <v>17184.628069625331</v>
      </c>
      <c r="BU162" s="64">
        <f t="shared" si="245"/>
        <v>25342.26495056491</v>
      </c>
      <c r="BV162" s="64">
        <f t="shared" si="246"/>
        <v>0</v>
      </c>
      <c r="BW162" s="64">
        <f t="shared" si="247"/>
        <v>10817.895027210512</v>
      </c>
      <c r="BX162" s="64">
        <f t="shared" si="248"/>
        <v>0</v>
      </c>
      <c r="BY162" s="64">
        <f t="shared" si="249"/>
        <v>0</v>
      </c>
      <c r="BZ162" s="55">
        <f t="shared" si="240"/>
        <v>0</v>
      </c>
      <c r="CC162" s="94">
        <f t="shared" si="241"/>
        <v>1584586.235299849</v>
      </c>
      <c r="CD162" s="64">
        <f t="shared" si="242"/>
        <v>0</v>
      </c>
      <c r="CE162" s="64">
        <f t="shared" si="270"/>
        <v>0</v>
      </c>
      <c r="CF162" s="64">
        <f t="shared" si="271"/>
        <v>0</v>
      </c>
      <c r="CG162" s="64">
        <f t="shared" si="272"/>
        <v>0</v>
      </c>
      <c r="CH162" s="64">
        <f t="shared" si="273"/>
        <v>0</v>
      </c>
      <c r="CI162" s="64">
        <f t="shared" si="274"/>
        <v>0</v>
      </c>
      <c r="CJ162" s="64">
        <f t="shared" si="275"/>
        <v>0</v>
      </c>
      <c r="CK162" s="64">
        <f t="shared" si="276"/>
        <v>421215.83943338104</v>
      </c>
      <c r="CL162" s="64">
        <f t="shared" si="277"/>
        <v>202150.10060175764</v>
      </c>
      <c r="CM162" s="64">
        <f t="shared" si="278"/>
        <v>196858.39287122141</v>
      </c>
      <c r="CN162" s="64">
        <f t="shared" si="279"/>
        <v>0</v>
      </c>
      <c r="CO162" s="64">
        <f t="shared" si="280"/>
        <v>0</v>
      </c>
      <c r="CP162" s="64">
        <f t="shared" si="281"/>
        <v>0</v>
      </c>
      <c r="CQ162" s="64">
        <f t="shared" si="282"/>
        <v>0</v>
      </c>
      <c r="CR162" s="64">
        <f t="shared" si="283"/>
        <v>0</v>
      </c>
      <c r="CS162" s="64">
        <f t="shared" si="284"/>
        <v>11318.2231263418</v>
      </c>
      <c r="CT162" s="64">
        <f t="shared" si="250"/>
        <v>17486.16281588986</v>
      </c>
      <c r="CU162" s="64">
        <f t="shared" si="251"/>
        <v>0</v>
      </c>
      <c r="CV162" s="64">
        <f t="shared" si="252"/>
        <v>7877.0601217664862</v>
      </c>
      <c r="CW162" s="64">
        <f t="shared" si="253"/>
        <v>0</v>
      </c>
      <c r="CX162" s="64">
        <f t="shared" si="254"/>
        <v>0</v>
      </c>
      <c r="CY162" s="119">
        <f>'DORC build-up'!S162</f>
        <v>856905.77897035819</v>
      </c>
      <c r="CZ162" s="55">
        <f t="shared" si="243"/>
        <v>0</v>
      </c>
      <c r="DB162" s="94">
        <f>'DORC build-up'!T162</f>
        <v>0</v>
      </c>
      <c r="DC162" s="64">
        <f t="shared" si="195"/>
        <v>0</v>
      </c>
      <c r="DD162" s="64">
        <f t="shared" si="196"/>
        <v>0</v>
      </c>
      <c r="DE162" s="64">
        <f t="shared" si="197"/>
        <v>0</v>
      </c>
      <c r="DF162" s="64">
        <f t="shared" si="198"/>
        <v>0</v>
      </c>
      <c r="DG162" s="64">
        <f t="shared" si="199"/>
        <v>0</v>
      </c>
      <c r="DH162" s="64">
        <f t="shared" si="200"/>
        <v>0</v>
      </c>
      <c r="DI162" s="64">
        <f t="shared" si="201"/>
        <v>0</v>
      </c>
      <c r="DJ162" s="64">
        <f t="shared" si="202"/>
        <v>0</v>
      </c>
      <c r="DK162" s="64">
        <f t="shared" si="203"/>
        <v>0</v>
      </c>
      <c r="DL162" s="64">
        <f t="shared" si="204"/>
        <v>0</v>
      </c>
      <c r="DM162" s="64">
        <f t="shared" si="205"/>
        <v>0</v>
      </c>
      <c r="DN162" s="64">
        <f t="shared" si="206"/>
        <v>0</v>
      </c>
      <c r="DO162" s="64">
        <f t="shared" si="207"/>
        <v>0</v>
      </c>
      <c r="DP162" s="64">
        <f t="shared" si="208"/>
        <v>0</v>
      </c>
      <c r="DQ162" s="64">
        <f t="shared" si="209"/>
        <v>0</v>
      </c>
      <c r="DR162" s="64">
        <f t="shared" si="210"/>
        <v>0</v>
      </c>
      <c r="DS162" s="64">
        <f t="shared" si="211"/>
        <v>0</v>
      </c>
      <c r="DT162" s="64">
        <f t="shared" si="212"/>
        <v>0</v>
      </c>
      <c r="DU162" s="64">
        <f t="shared" si="213"/>
        <v>0</v>
      </c>
      <c r="DV162" s="64">
        <f t="shared" si="214"/>
        <v>0</v>
      </c>
      <c r="DW162" s="64">
        <f t="shared" si="215"/>
        <v>0</v>
      </c>
      <c r="DX162" s="55">
        <f t="shared" si="244"/>
        <v>0</v>
      </c>
    </row>
    <row r="163" spans="1:128" ht="13.9" x14ac:dyDescent="0.4">
      <c r="A163" s="58">
        <f>'DORC build-up'!A163</f>
        <v>151</v>
      </c>
      <c r="B163" s="58" t="str">
        <f>'DORC build-up'!B163</f>
        <v>CBH Sidings NG</v>
      </c>
      <c r="C163" s="58">
        <f>'DORC build-up'!C163</f>
        <v>42</v>
      </c>
      <c r="D163" t="str">
        <f>IF('DORC build-up'!E163=0,"",'DORC build-up'!E163)</f>
        <v/>
      </c>
      <c r="E163" t="str">
        <f>IF('DORC build-up'!F163=0,"",'DORC build-up'!F163)</f>
        <v>Ejanding</v>
      </c>
      <c r="F163" s="94">
        <f>'DORC build-up'!J163</f>
        <v>1184084.3988222918</v>
      </c>
      <c r="G163" s="319">
        <f t="shared" si="194"/>
        <v>0.55748470314591325</v>
      </c>
      <c r="I163" s="70">
        <f>IF($F163=0,0,CRC!G163/$F163)</f>
        <v>0</v>
      </c>
      <c r="J163" s="70">
        <f>IF($F163=0,0,CRC!H163/$F163)</f>
        <v>0</v>
      </c>
      <c r="K163" s="70">
        <f>IF($F163=0,0,CRC!I163/$F163)</f>
        <v>4.3473765089042139E-2</v>
      </c>
      <c r="L163" s="70">
        <f>IF($F163=0,0,CRC!J163/$F163)</f>
        <v>0</v>
      </c>
      <c r="M163" s="70">
        <f>IF($F163=0,0,CRC!K163/$F163)</f>
        <v>0</v>
      </c>
      <c r="N163" s="70">
        <f>IF($F163=0,0,CRC!L163/$F163)</f>
        <v>0</v>
      </c>
      <c r="O163" s="70">
        <f>IF($F163=0,0,CRC!M163/$F163)</f>
        <v>0</v>
      </c>
      <c r="P163" s="70">
        <f>IF($F163=0,0,CRC!N163/$F163)</f>
        <v>0.48519827108305963</v>
      </c>
      <c r="Q163" s="70">
        <f>IF($F163=0,0,CRC!O163/$F163)</f>
        <v>0.14750027440925012</v>
      </c>
      <c r="R163" s="70">
        <f>IF($F163=0,0,CRC!P163/$F163)</f>
        <v>0.15358846584828109</v>
      </c>
      <c r="S163" s="70">
        <f>IF($F163=0,0,CRC!Q163/$F163)</f>
        <v>0</v>
      </c>
      <c r="T163" s="70">
        <f>IF($F163=0,0,CRC!R163/$F163)</f>
        <v>0</v>
      </c>
      <c r="U163" s="70">
        <f>IF($F163=0,0,CRC!S163/$F163)</f>
        <v>0</v>
      </c>
      <c r="V163" s="70">
        <f>IF($F163=0,0,CRC!T163/$F163)</f>
        <v>0</v>
      </c>
      <c r="W163" s="70">
        <f>IF($F163=0,0,CRC!U163/$F163)</f>
        <v>0.13891941136621189</v>
      </c>
      <c r="X163" s="70">
        <f>IF($F163=0,0,CRC!V163/$F163)</f>
        <v>1.0089445354261636E-2</v>
      </c>
      <c r="Y163" s="70">
        <f>IF($F163=0,0,CRC!W163/$F163)</f>
        <v>1.4878960215838948E-2</v>
      </c>
      <c r="Z163" s="70">
        <f>IF($F163=0,0,CRC!X163/$F163)</f>
        <v>0</v>
      </c>
      <c r="AA163" s="70">
        <f>IF($F163=0,0,CRC!Y163/$F163)</f>
        <v>6.3514066340545957E-3</v>
      </c>
      <c r="AB163" s="70">
        <f>IF($F163=0,0,CRC!Z163/$F163)</f>
        <v>0</v>
      </c>
      <c r="AC163" s="70">
        <f>IF($F163=0,0,CRC!AA163/$F163)</f>
        <v>0</v>
      </c>
      <c r="AD163" s="55">
        <f t="shared" si="216"/>
        <v>0</v>
      </c>
      <c r="AF163" s="94">
        <f>'DORC build-up'!V163</f>
        <v>300426.73806008813</v>
      </c>
      <c r="AG163" s="64">
        <f t="shared" si="217"/>
        <v>0</v>
      </c>
      <c r="AH163" s="64">
        <f t="shared" si="218"/>
        <v>0</v>
      </c>
      <c r="AI163" s="64">
        <f t="shared" si="219"/>
        <v>13060.681436891467</v>
      </c>
      <c r="AJ163" s="64">
        <f t="shared" si="220"/>
        <v>0</v>
      </c>
      <c r="AK163" s="64">
        <f t="shared" si="221"/>
        <v>0</v>
      </c>
      <c r="AL163" s="64">
        <f t="shared" si="222"/>
        <v>0</v>
      </c>
      <c r="AM163" s="64">
        <f t="shared" si="223"/>
        <v>0</v>
      </c>
      <c r="AN163" s="64">
        <f t="shared" si="224"/>
        <v>145766.53389387799</v>
      </c>
      <c r="AO163" s="64">
        <f t="shared" si="225"/>
        <v>44313.026303738909</v>
      </c>
      <c r="AP163" s="64">
        <f t="shared" si="226"/>
        <v>46142.081798452338</v>
      </c>
      <c r="AQ163" s="64">
        <f t="shared" si="227"/>
        <v>0</v>
      </c>
      <c r="AR163" s="64">
        <f t="shared" si="228"/>
        <v>0</v>
      </c>
      <c r="AS163" s="64">
        <f t="shared" si="229"/>
        <v>0</v>
      </c>
      <c r="AT163" s="64">
        <f t="shared" si="230"/>
        <v>0</v>
      </c>
      <c r="AU163" s="64">
        <f t="shared" si="231"/>
        <v>41735.105609978571</v>
      </c>
      <c r="AV163" s="64">
        <f t="shared" si="232"/>
        <v>3031.1391566163338</v>
      </c>
      <c r="AW163" s="64">
        <f t="shared" si="233"/>
        <v>4470.0374833703199</v>
      </c>
      <c r="AX163" s="64">
        <f t="shared" si="234"/>
        <v>0</v>
      </c>
      <c r="AY163" s="64">
        <f t="shared" si="235"/>
        <v>1908.132377162226</v>
      </c>
      <c r="AZ163" s="64">
        <f t="shared" si="236"/>
        <v>0</v>
      </c>
      <c r="BA163" s="64">
        <f t="shared" si="237"/>
        <v>0</v>
      </c>
      <c r="BB163" s="55">
        <f t="shared" si="238"/>
        <v>0</v>
      </c>
      <c r="BD163" s="94">
        <f>'DORC build-up'!P163</f>
        <v>1534200.0990063988</v>
      </c>
      <c r="BE163" s="64">
        <f t="shared" si="239"/>
        <v>0</v>
      </c>
      <c r="BF163" s="64">
        <f t="shared" si="255"/>
        <v>0</v>
      </c>
      <c r="BG163" s="64">
        <f t="shared" si="256"/>
        <v>66697.454703789379</v>
      </c>
      <c r="BH163" s="64">
        <f t="shared" si="257"/>
        <v>0</v>
      </c>
      <c r="BI163" s="64">
        <f t="shared" si="258"/>
        <v>0</v>
      </c>
      <c r="BJ163" s="64">
        <f t="shared" si="259"/>
        <v>0</v>
      </c>
      <c r="BK163" s="64">
        <f t="shared" si="260"/>
        <v>0</v>
      </c>
      <c r="BL163" s="64">
        <f t="shared" si="261"/>
        <v>744391.23553336365</v>
      </c>
      <c r="BM163" s="64">
        <f t="shared" si="262"/>
        <v>226294.93560214253</v>
      </c>
      <c r="BN163" s="64">
        <f t="shared" si="263"/>
        <v>235635.43951067375</v>
      </c>
      <c r="BO163" s="64">
        <f t="shared" si="264"/>
        <v>0</v>
      </c>
      <c r="BP163" s="64">
        <f t="shared" si="265"/>
        <v>0</v>
      </c>
      <c r="BQ163" s="64">
        <f t="shared" si="266"/>
        <v>0</v>
      </c>
      <c r="BR163" s="64">
        <f t="shared" si="267"/>
        <v>0</v>
      </c>
      <c r="BS163" s="64">
        <f t="shared" si="268"/>
        <v>213130.17467195293</v>
      </c>
      <c r="BT163" s="64">
        <f t="shared" si="269"/>
        <v>15479.228061427853</v>
      </c>
      <c r="BU163" s="64">
        <f t="shared" si="245"/>
        <v>22827.302236252381</v>
      </c>
      <c r="BV163" s="64">
        <f t="shared" si="246"/>
        <v>0</v>
      </c>
      <c r="BW163" s="64">
        <f t="shared" si="247"/>
        <v>9744.3286867964598</v>
      </c>
      <c r="BX163" s="64">
        <f t="shared" si="248"/>
        <v>0</v>
      </c>
      <c r="BY163" s="64">
        <f t="shared" si="249"/>
        <v>0</v>
      </c>
      <c r="BZ163" s="55">
        <f t="shared" si="240"/>
        <v>0</v>
      </c>
      <c r="CC163" s="94">
        <f t="shared" si="241"/>
        <v>1534200.0990063988</v>
      </c>
      <c r="CD163" s="64">
        <f t="shared" si="242"/>
        <v>0</v>
      </c>
      <c r="CE163" s="64">
        <f t="shared" si="270"/>
        <v>0</v>
      </c>
      <c r="CF163" s="64">
        <f t="shared" si="271"/>
        <v>0</v>
      </c>
      <c r="CG163" s="64">
        <f t="shared" si="272"/>
        <v>0</v>
      </c>
      <c r="CH163" s="64">
        <f t="shared" si="273"/>
        <v>0</v>
      </c>
      <c r="CI163" s="64">
        <f t="shared" si="274"/>
        <v>0</v>
      </c>
      <c r="CJ163" s="64">
        <f t="shared" si="275"/>
        <v>0</v>
      </c>
      <c r="CK163" s="64">
        <f t="shared" si="276"/>
        <v>350228.71417005174</v>
      </c>
      <c r="CL163" s="64">
        <f t="shared" si="277"/>
        <v>168081.92659216849</v>
      </c>
      <c r="CM163" s="64">
        <f t="shared" si="278"/>
        <v>163568.43150473744</v>
      </c>
      <c r="CN163" s="64">
        <f t="shared" si="279"/>
        <v>0</v>
      </c>
      <c r="CO163" s="64">
        <f t="shared" si="280"/>
        <v>0</v>
      </c>
      <c r="CP163" s="64">
        <f t="shared" si="281"/>
        <v>0</v>
      </c>
      <c r="CQ163" s="64">
        <f t="shared" si="282"/>
        <v>0</v>
      </c>
      <c r="CR163" s="64">
        <f t="shared" si="283"/>
        <v>140372.82984070765</v>
      </c>
      <c r="CS163" s="64">
        <f t="shared" si="284"/>
        <v>10195.004297616517</v>
      </c>
      <c r="CT163" s="64">
        <f t="shared" si="250"/>
        <v>15750.838543014208</v>
      </c>
      <c r="CU163" s="64">
        <f t="shared" si="251"/>
        <v>0</v>
      </c>
      <c r="CV163" s="64">
        <f t="shared" si="252"/>
        <v>7095.3418127169562</v>
      </c>
      <c r="CW163" s="64">
        <f t="shared" si="253"/>
        <v>0</v>
      </c>
      <c r="CX163" s="64">
        <f t="shared" si="254"/>
        <v>0</v>
      </c>
      <c r="CY163" s="119">
        <f>'DORC build-up'!S163</f>
        <v>855293.08676101291</v>
      </c>
      <c r="CZ163" s="55">
        <f t="shared" si="243"/>
        <v>0</v>
      </c>
      <c r="DB163" s="94">
        <f>'DORC build-up'!T163</f>
        <v>378480.27418529784</v>
      </c>
      <c r="DC163" s="64">
        <f t="shared" si="195"/>
        <v>0</v>
      </c>
      <c r="DD163" s="64">
        <f t="shared" si="196"/>
        <v>0</v>
      </c>
      <c r="DE163" s="64">
        <f t="shared" si="197"/>
        <v>0</v>
      </c>
      <c r="DF163" s="64">
        <f t="shared" si="198"/>
        <v>0</v>
      </c>
      <c r="DG163" s="64">
        <f t="shared" si="199"/>
        <v>0</v>
      </c>
      <c r="DH163" s="64">
        <f t="shared" si="200"/>
        <v>0</v>
      </c>
      <c r="DI163" s="64">
        <f t="shared" si="201"/>
        <v>0</v>
      </c>
      <c r="DJ163" s="64">
        <f t="shared" si="202"/>
        <v>154981.56341778554</v>
      </c>
      <c r="DK163" s="64">
        <f t="shared" si="203"/>
        <v>74378.823641740251</v>
      </c>
      <c r="DL163" s="64">
        <f t="shared" si="204"/>
        <v>72381.53302327625</v>
      </c>
      <c r="DM163" s="64">
        <f t="shared" si="205"/>
        <v>0</v>
      </c>
      <c r="DN163" s="64">
        <f t="shared" si="206"/>
        <v>0</v>
      </c>
      <c r="DO163" s="64">
        <f t="shared" si="207"/>
        <v>0</v>
      </c>
      <c r="DP163" s="64">
        <f t="shared" si="208"/>
        <v>0</v>
      </c>
      <c r="DQ163" s="64">
        <f t="shared" si="209"/>
        <v>62117.124467208952</v>
      </c>
      <c r="DR163" s="64">
        <f t="shared" si="210"/>
        <v>4511.4453531884637</v>
      </c>
      <c r="DS163" s="64">
        <f t="shared" si="211"/>
        <v>6969.9869935627248</v>
      </c>
      <c r="DT163" s="64">
        <f t="shared" si="212"/>
        <v>0</v>
      </c>
      <c r="DU163" s="64">
        <f t="shared" si="213"/>
        <v>3139.797288535658</v>
      </c>
      <c r="DV163" s="64">
        <f t="shared" si="214"/>
        <v>0</v>
      </c>
      <c r="DW163" s="64">
        <f t="shared" si="215"/>
        <v>0</v>
      </c>
      <c r="DX163" s="55">
        <f t="shared" si="244"/>
        <v>0</v>
      </c>
    </row>
    <row r="164" spans="1:128" ht="13.9" x14ac:dyDescent="0.4">
      <c r="A164" s="58">
        <f>'DORC build-up'!A164</f>
        <v>152</v>
      </c>
      <c r="B164" s="58" t="str">
        <f>'DORC build-up'!B164</f>
        <v>CBH Sidings NG</v>
      </c>
      <c r="C164" s="58">
        <f>'DORC build-up'!C164</f>
        <v>42</v>
      </c>
      <c r="D164" t="str">
        <f>IF('DORC build-up'!E164=0,"",'DORC build-up'!E164)</f>
        <v/>
      </c>
      <c r="E164" t="str">
        <f>IF('DORC build-up'!F164=0,"",'DORC build-up'!F164)</f>
        <v>Gabbin</v>
      </c>
      <c r="F164" s="94">
        <f>'DORC build-up'!J164</f>
        <v>1319902.805121368</v>
      </c>
      <c r="G164" s="319">
        <f t="shared" si="194"/>
        <v>0.54116536220175659</v>
      </c>
      <c r="I164" s="70">
        <f>IF($F164=0,0,CRC!G164/$F164)</f>
        <v>0</v>
      </c>
      <c r="J164" s="70">
        <f>IF($F164=0,0,CRC!H164/$F164)</f>
        <v>0</v>
      </c>
      <c r="K164" s="70">
        <f>IF($F164=0,0,CRC!I164/$F164)</f>
        <v>5.0488194843916818E-2</v>
      </c>
      <c r="L164" s="70">
        <f>IF($F164=0,0,CRC!J164/$F164)</f>
        <v>0</v>
      </c>
      <c r="M164" s="70">
        <f>IF($F164=0,0,CRC!K164/$F164)</f>
        <v>0</v>
      </c>
      <c r="N164" s="70">
        <f>IF($F164=0,0,CRC!L164/$F164)</f>
        <v>0</v>
      </c>
      <c r="O164" s="70">
        <f>IF($F164=0,0,CRC!M164/$F164)</f>
        <v>0</v>
      </c>
      <c r="P164" s="70">
        <f>IF($F164=0,0,CRC!N164/$F164)</f>
        <v>0.56348431745442884</v>
      </c>
      <c r="Q164" s="70">
        <f>IF($F164=0,0,CRC!O164/$F164)</f>
        <v>0.17129923250614634</v>
      </c>
      <c r="R164" s="70">
        <f>IF($F164=0,0,CRC!P164/$F164)</f>
        <v>0.17835503613340181</v>
      </c>
      <c r="S164" s="70">
        <f>IF($F164=0,0,CRC!Q164/$F164)</f>
        <v>0</v>
      </c>
      <c r="T164" s="70">
        <f>IF($F164=0,0,CRC!R164/$F164)</f>
        <v>0</v>
      </c>
      <c r="U164" s="70">
        <f>IF($F164=0,0,CRC!S164/$F164)</f>
        <v>0</v>
      </c>
      <c r="V164" s="70">
        <f>IF($F164=0,0,CRC!T164/$F164)</f>
        <v>0</v>
      </c>
      <c r="W164" s="70">
        <f>IF($F164=0,0,CRC!U164/$F164)</f>
        <v>0</v>
      </c>
      <c r="X164" s="70">
        <f>IF($F164=0,0,CRC!V164/$F164)</f>
        <v>1.1717362916914918E-2</v>
      </c>
      <c r="Y164" s="70">
        <f>IF($F164=0,0,CRC!W164/$F164)</f>
        <v>1.7279659144165346E-2</v>
      </c>
      <c r="Z164" s="70">
        <f>IF($F164=0,0,CRC!X164/$F164)</f>
        <v>0</v>
      </c>
      <c r="AA164" s="70">
        <f>IF($F164=0,0,CRC!Y164/$F164)</f>
        <v>7.3761970010258341E-3</v>
      </c>
      <c r="AB164" s="70">
        <f>IF($F164=0,0,CRC!Z164/$F164)</f>
        <v>0</v>
      </c>
      <c r="AC164" s="70">
        <f>IF($F164=0,0,CRC!AA164/$F164)</f>
        <v>0</v>
      </c>
      <c r="AD164" s="55">
        <f t="shared" si="216"/>
        <v>0</v>
      </c>
      <c r="AF164" s="94">
        <f>'DORC build-up'!V164</f>
        <v>778205.19606267731</v>
      </c>
      <c r="AG164" s="64">
        <f t="shared" si="217"/>
        <v>0</v>
      </c>
      <c r="AH164" s="64">
        <f t="shared" si="218"/>
        <v>0</v>
      </c>
      <c r="AI164" s="64">
        <f t="shared" si="219"/>
        <v>39290.175567360944</v>
      </c>
      <c r="AJ164" s="64">
        <f t="shared" si="220"/>
        <v>0</v>
      </c>
      <c r="AK164" s="64">
        <f t="shared" si="221"/>
        <v>0</v>
      </c>
      <c r="AL164" s="64">
        <f t="shared" si="222"/>
        <v>0</v>
      </c>
      <c r="AM164" s="64">
        <f t="shared" si="223"/>
        <v>0</v>
      </c>
      <c r="AN164" s="64">
        <f t="shared" si="224"/>
        <v>438506.42374286772</v>
      </c>
      <c r="AO164" s="64">
        <f t="shared" si="225"/>
        <v>133305.95281783177</v>
      </c>
      <c r="AP164" s="64">
        <f t="shared" si="226"/>
        <v>138796.81586295986</v>
      </c>
      <c r="AQ164" s="64">
        <f t="shared" si="227"/>
        <v>0</v>
      </c>
      <c r="AR164" s="64">
        <f t="shared" si="228"/>
        <v>0</v>
      </c>
      <c r="AS164" s="64">
        <f t="shared" si="229"/>
        <v>0</v>
      </c>
      <c r="AT164" s="64">
        <f t="shared" si="230"/>
        <v>0</v>
      </c>
      <c r="AU164" s="64">
        <f t="shared" si="231"/>
        <v>0</v>
      </c>
      <c r="AV164" s="64">
        <f t="shared" si="232"/>
        <v>9118.5127060953182</v>
      </c>
      <c r="AW164" s="64">
        <f t="shared" si="233"/>
        <v>13447.120532181427</v>
      </c>
      <c r="AX164" s="64">
        <f t="shared" si="234"/>
        <v>0</v>
      </c>
      <c r="AY164" s="64">
        <f t="shared" si="235"/>
        <v>5740.194833380242</v>
      </c>
      <c r="AZ164" s="64">
        <f t="shared" si="236"/>
        <v>0</v>
      </c>
      <c r="BA164" s="64">
        <f t="shared" si="237"/>
        <v>0</v>
      </c>
      <c r="BB164" s="55">
        <f t="shared" si="238"/>
        <v>0</v>
      </c>
      <c r="BD164" s="94">
        <f>'DORC build-up'!P164</f>
        <v>1696047.1855328106</v>
      </c>
      <c r="BE164" s="64">
        <f t="shared" si="239"/>
        <v>0</v>
      </c>
      <c r="BF164" s="64">
        <f t="shared" si="255"/>
        <v>0</v>
      </c>
      <c r="BG164" s="64">
        <f t="shared" si="256"/>
        <v>85630.360767657286</v>
      </c>
      <c r="BH164" s="64">
        <f t="shared" si="257"/>
        <v>0</v>
      </c>
      <c r="BI164" s="64">
        <f t="shared" si="258"/>
        <v>0</v>
      </c>
      <c r="BJ164" s="64">
        <f t="shared" si="259"/>
        <v>0</v>
      </c>
      <c r="BK164" s="64">
        <f t="shared" si="260"/>
        <v>0</v>
      </c>
      <c r="BL164" s="64">
        <f t="shared" si="261"/>
        <v>955695.99071046081</v>
      </c>
      <c r="BM164" s="64">
        <f t="shared" si="262"/>
        <v>290531.58117598004</v>
      </c>
      <c r="BN164" s="64">
        <f t="shared" si="263"/>
        <v>302498.55705965887</v>
      </c>
      <c r="BO164" s="64">
        <f t="shared" si="264"/>
        <v>0</v>
      </c>
      <c r="BP164" s="64">
        <f t="shared" si="265"/>
        <v>0</v>
      </c>
      <c r="BQ164" s="64">
        <f t="shared" si="266"/>
        <v>0</v>
      </c>
      <c r="BR164" s="64">
        <f t="shared" si="267"/>
        <v>0</v>
      </c>
      <c r="BS164" s="64">
        <f t="shared" si="268"/>
        <v>0</v>
      </c>
      <c r="BT164" s="64">
        <f t="shared" si="269"/>
        <v>19873.20039710007</v>
      </c>
      <c r="BU164" s="64">
        <f t="shared" si="245"/>
        <v>29307.11725842793</v>
      </c>
      <c r="BV164" s="64">
        <f t="shared" si="246"/>
        <v>0</v>
      </c>
      <c r="BW164" s="64">
        <f t="shared" si="247"/>
        <v>12510.378163525424</v>
      </c>
      <c r="BX164" s="64">
        <f t="shared" si="248"/>
        <v>0</v>
      </c>
      <c r="BY164" s="64">
        <f t="shared" si="249"/>
        <v>0</v>
      </c>
      <c r="BZ164" s="55">
        <f t="shared" si="240"/>
        <v>0</v>
      </c>
      <c r="CC164" s="94">
        <f t="shared" si="241"/>
        <v>1696047.1855328106</v>
      </c>
      <c r="CD164" s="64">
        <f t="shared" si="242"/>
        <v>0</v>
      </c>
      <c r="CE164" s="64">
        <f t="shared" si="270"/>
        <v>0</v>
      </c>
      <c r="CF164" s="64">
        <f t="shared" si="271"/>
        <v>0</v>
      </c>
      <c r="CG164" s="64">
        <f t="shared" si="272"/>
        <v>0</v>
      </c>
      <c r="CH164" s="64">
        <f t="shared" si="273"/>
        <v>0</v>
      </c>
      <c r="CI164" s="64">
        <f t="shared" si="274"/>
        <v>0</v>
      </c>
      <c r="CJ164" s="64">
        <f t="shared" si="275"/>
        <v>0</v>
      </c>
      <c r="CK164" s="64">
        <f t="shared" si="276"/>
        <v>449645.51164304593</v>
      </c>
      <c r="CL164" s="64">
        <f t="shared" si="277"/>
        <v>215794.08204602069</v>
      </c>
      <c r="CM164" s="64">
        <f t="shared" si="278"/>
        <v>209982.05793425837</v>
      </c>
      <c r="CN164" s="64">
        <f t="shared" si="279"/>
        <v>0</v>
      </c>
      <c r="CO164" s="64">
        <f t="shared" si="280"/>
        <v>0</v>
      </c>
      <c r="CP164" s="64">
        <f t="shared" si="281"/>
        <v>0</v>
      </c>
      <c r="CQ164" s="64">
        <f t="shared" si="282"/>
        <v>0</v>
      </c>
      <c r="CR164" s="64">
        <f t="shared" si="283"/>
        <v>0</v>
      </c>
      <c r="CS164" s="64">
        <f t="shared" si="284"/>
        <v>13088.983678759776</v>
      </c>
      <c r="CT164" s="64">
        <f t="shared" si="250"/>
        <v>20221.910908315356</v>
      </c>
      <c r="CU164" s="64">
        <f t="shared" si="251"/>
        <v>0</v>
      </c>
      <c r="CV164" s="64">
        <f t="shared" si="252"/>
        <v>9109.4432597332234</v>
      </c>
      <c r="CW164" s="64">
        <f t="shared" si="253"/>
        <v>0</v>
      </c>
      <c r="CX164" s="64">
        <f t="shared" si="254"/>
        <v>0</v>
      </c>
      <c r="CY164" s="119">
        <f>'DORC build-up'!S164</f>
        <v>917841.98947013333</v>
      </c>
      <c r="CZ164" s="55">
        <f t="shared" si="243"/>
        <v>0</v>
      </c>
      <c r="DB164" s="94">
        <f>'DORC build-up'!T164</f>
        <v>0</v>
      </c>
      <c r="DC164" s="64">
        <f t="shared" si="195"/>
        <v>0</v>
      </c>
      <c r="DD164" s="64">
        <f t="shared" si="196"/>
        <v>0</v>
      </c>
      <c r="DE164" s="64">
        <f t="shared" si="197"/>
        <v>0</v>
      </c>
      <c r="DF164" s="64">
        <f t="shared" si="198"/>
        <v>0</v>
      </c>
      <c r="DG164" s="64">
        <f t="shared" si="199"/>
        <v>0</v>
      </c>
      <c r="DH164" s="64">
        <f t="shared" si="200"/>
        <v>0</v>
      </c>
      <c r="DI164" s="64">
        <f t="shared" si="201"/>
        <v>0</v>
      </c>
      <c r="DJ164" s="64">
        <f t="shared" si="202"/>
        <v>0</v>
      </c>
      <c r="DK164" s="64">
        <f t="shared" si="203"/>
        <v>0</v>
      </c>
      <c r="DL164" s="64">
        <f t="shared" si="204"/>
        <v>0</v>
      </c>
      <c r="DM164" s="64">
        <f t="shared" si="205"/>
        <v>0</v>
      </c>
      <c r="DN164" s="64">
        <f t="shared" si="206"/>
        <v>0</v>
      </c>
      <c r="DO164" s="64">
        <f t="shared" si="207"/>
        <v>0</v>
      </c>
      <c r="DP164" s="64">
        <f t="shared" si="208"/>
        <v>0</v>
      </c>
      <c r="DQ164" s="64">
        <f t="shared" si="209"/>
        <v>0</v>
      </c>
      <c r="DR164" s="64">
        <f t="shared" si="210"/>
        <v>0</v>
      </c>
      <c r="DS164" s="64">
        <f t="shared" si="211"/>
        <v>0</v>
      </c>
      <c r="DT164" s="64">
        <f t="shared" si="212"/>
        <v>0</v>
      </c>
      <c r="DU164" s="64">
        <f t="shared" si="213"/>
        <v>0</v>
      </c>
      <c r="DV164" s="64">
        <f t="shared" si="214"/>
        <v>0</v>
      </c>
      <c r="DW164" s="64">
        <f t="shared" si="215"/>
        <v>0</v>
      </c>
      <c r="DX164" s="55">
        <f t="shared" si="244"/>
        <v>0</v>
      </c>
    </row>
    <row r="165" spans="1:128" ht="13.9" x14ac:dyDescent="0.4">
      <c r="A165" s="58">
        <f>'DORC build-up'!A165</f>
        <v>153</v>
      </c>
      <c r="B165" s="58" t="str">
        <f>'DORC build-up'!B165</f>
        <v>CBH Sidings NG</v>
      </c>
      <c r="C165" s="58">
        <f>'DORC build-up'!C165</f>
        <v>42</v>
      </c>
      <c r="D165" t="str">
        <f>IF('DORC build-up'!E165=0,"",'DORC build-up'!E165)</f>
        <v/>
      </c>
      <c r="E165" t="str">
        <f>IF('DORC build-up'!F165=0,"",'DORC build-up'!F165)</f>
        <v>Goomalling</v>
      </c>
      <c r="F165" s="94">
        <f>'DORC build-up'!J165</f>
        <v>2130465.7064970536</v>
      </c>
      <c r="G165" s="319">
        <f t="shared" si="194"/>
        <v>0.49843779353559892</v>
      </c>
      <c r="I165" s="70">
        <f>IF($F165=0,0,CRC!G165/$F165)</f>
        <v>0</v>
      </c>
      <c r="J165" s="70">
        <f>IF($F165=0,0,CRC!H165/$F165)</f>
        <v>0</v>
      </c>
      <c r="K165" s="70">
        <f>IF($F165=0,0,CRC!I165/$F165)</f>
        <v>3.0055342737847796E-2</v>
      </c>
      <c r="L165" s="70">
        <f>IF($F165=0,0,CRC!J165/$F165)</f>
        <v>0</v>
      </c>
      <c r="M165" s="70">
        <f>IF($F165=0,0,CRC!K165/$F165)</f>
        <v>0</v>
      </c>
      <c r="N165" s="70">
        <f>IF($F165=0,0,CRC!L165/$F165)</f>
        <v>0</v>
      </c>
      <c r="O165" s="70">
        <f>IF($F165=0,0,CRC!M165/$F165)</f>
        <v>0</v>
      </c>
      <c r="P165" s="70">
        <f>IF($F165=0,0,CRC!N165/$F165)</f>
        <v>0.33543909305633701</v>
      </c>
      <c r="Q165" s="70">
        <f>IF($F165=0,0,CRC!O165/$F165)</f>
        <v>0.10197348428912646</v>
      </c>
      <c r="R165" s="70">
        <f>IF($F165=0,0,CRC!P165/$F165)</f>
        <v>0.10612625061764291</v>
      </c>
      <c r="S165" s="70">
        <f>IF($F165=0,0,CRC!Q165/$F165)</f>
        <v>0.40475305346164347</v>
      </c>
      <c r="T165" s="70">
        <f>IF($F165=0,0,CRC!R165/$F165)</f>
        <v>0</v>
      </c>
      <c r="U165" s="70">
        <f>IF($F165=0,0,CRC!S165/$F165)</f>
        <v>0</v>
      </c>
      <c r="V165" s="70">
        <f>IF($F165=0,0,CRC!T165/$F165)</f>
        <v>0</v>
      </c>
      <c r="W165" s="70">
        <f>IF($F165=0,0,CRC!U165/$F165)</f>
        <v>0</v>
      </c>
      <c r="X165" s="70">
        <f>IF($F165=0,0,CRC!V165/$F165)</f>
        <v>6.9752812422854494E-3</v>
      </c>
      <c r="Y165" s="70">
        <f>IF($F165=0,0,CRC!W165/$F165)</f>
        <v>1.0286485376960352E-2</v>
      </c>
      <c r="Z165" s="70">
        <f>IF($F165=0,0,CRC!X165/$F165)</f>
        <v>0</v>
      </c>
      <c r="AA165" s="70">
        <f>IF($F165=0,0,CRC!Y165/$F165)</f>
        <v>4.3910092181564274E-3</v>
      </c>
      <c r="AB165" s="70">
        <f>IF($F165=0,0,CRC!Z165/$F165)</f>
        <v>0</v>
      </c>
      <c r="AC165" s="70">
        <f>IF($F165=0,0,CRC!AA165/$F165)</f>
        <v>0</v>
      </c>
      <c r="AD165" s="55">
        <f t="shared" si="216"/>
        <v>0</v>
      </c>
      <c r="AF165" s="94">
        <f>'DORC build-up'!V165</f>
        <v>1406402.550951228</v>
      </c>
      <c r="AG165" s="64">
        <f t="shared" si="217"/>
        <v>0</v>
      </c>
      <c r="AH165" s="64">
        <f t="shared" si="218"/>
        <v>0</v>
      </c>
      <c r="AI165" s="64">
        <f t="shared" si="219"/>
        <v>42269.910696222607</v>
      </c>
      <c r="AJ165" s="64">
        <f t="shared" si="220"/>
        <v>0</v>
      </c>
      <c r="AK165" s="64">
        <f t="shared" si="221"/>
        <v>0</v>
      </c>
      <c r="AL165" s="64">
        <f t="shared" si="222"/>
        <v>0</v>
      </c>
      <c r="AM165" s="64">
        <f t="shared" si="223"/>
        <v>0</v>
      </c>
      <c r="AN165" s="64">
        <f t="shared" si="224"/>
        <v>471762.39616319875</v>
      </c>
      <c r="AO165" s="64">
        <f t="shared" si="225"/>
        <v>143415.76843361242</v>
      </c>
      <c r="AP165" s="64">
        <f t="shared" si="226"/>
        <v>149256.22959154233</v>
      </c>
      <c r="AQ165" s="64">
        <f t="shared" si="227"/>
        <v>569245.72689375421</v>
      </c>
      <c r="AR165" s="64">
        <f t="shared" si="228"/>
        <v>0</v>
      </c>
      <c r="AS165" s="64">
        <f t="shared" si="229"/>
        <v>0</v>
      </c>
      <c r="AT165" s="64">
        <f t="shared" si="230"/>
        <v>0</v>
      </c>
      <c r="AU165" s="64">
        <f t="shared" si="231"/>
        <v>0</v>
      </c>
      <c r="AV165" s="64">
        <f t="shared" si="232"/>
        <v>9810.0533327525063</v>
      </c>
      <c r="AW165" s="64">
        <f t="shared" si="233"/>
        <v>14466.939274479542</v>
      </c>
      <c r="AX165" s="64">
        <f t="shared" si="234"/>
        <v>0</v>
      </c>
      <c r="AY165" s="64">
        <f t="shared" si="235"/>
        <v>6175.5265656655565</v>
      </c>
      <c r="AZ165" s="64">
        <f t="shared" si="236"/>
        <v>0</v>
      </c>
      <c r="BA165" s="64">
        <f t="shared" si="237"/>
        <v>0</v>
      </c>
      <c r="BB165" s="55">
        <f t="shared" si="238"/>
        <v>0</v>
      </c>
      <c r="BD165" s="94">
        <f>'DORC build-up'!P165</f>
        <v>2804044.1102315169</v>
      </c>
      <c r="BE165" s="64">
        <f t="shared" si="239"/>
        <v>0</v>
      </c>
      <c r="BF165" s="64">
        <f t="shared" si="255"/>
        <v>0</v>
      </c>
      <c r="BG165" s="64">
        <f t="shared" si="256"/>
        <v>84276.506785051708</v>
      </c>
      <c r="BH165" s="64">
        <f t="shared" si="257"/>
        <v>0</v>
      </c>
      <c r="BI165" s="64">
        <f t="shared" si="258"/>
        <v>0</v>
      </c>
      <c r="BJ165" s="64">
        <f t="shared" si="259"/>
        <v>0</v>
      </c>
      <c r="BK165" s="64">
        <f t="shared" si="260"/>
        <v>0</v>
      </c>
      <c r="BL165" s="64">
        <f t="shared" si="261"/>
        <v>940586.01322602353</v>
      </c>
      <c r="BM165" s="64">
        <f t="shared" si="262"/>
        <v>285938.1480207112</v>
      </c>
      <c r="BN165" s="64">
        <f t="shared" si="263"/>
        <v>297582.6879853555</v>
      </c>
      <c r="BO165" s="64">
        <f t="shared" si="264"/>
        <v>1134945.4156573436</v>
      </c>
      <c r="BP165" s="64">
        <f t="shared" si="265"/>
        <v>0</v>
      </c>
      <c r="BQ165" s="64">
        <f t="shared" si="266"/>
        <v>0</v>
      </c>
      <c r="BR165" s="64">
        <f t="shared" si="267"/>
        <v>0</v>
      </c>
      <c r="BS165" s="64">
        <f t="shared" si="268"/>
        <v>0</v>
      </c>
      <c r="BT165" s="64">
        <f t="shared" si="269"/>
        <v>19558.996284638892</v>
      </c>
      <c r="BU165" s="64">
        <f t="shared" si="245"/>
        <v>28843.758736248299</v>
      </c>
      <c r="BV165" s="64">
        <f t="shared" si="246"/>
        <v>0</v>
      </c>
      <c r="BW165" s="64">
        <f t="shared" si="247"/>
        <v>12312.583536143828</v>
      </c>
      <c r="BX165" s="64">
        <f t="shared" si="248"/>
        <v>0</v>
      </c>
      <c r="BY165" s="64">
        <f t="shared" si="249"/>
        <v>0</v>
      </c>
      <c r="BZ165" s="55">
        <f t="shared" si="240"/>
        <v>0</v>
      </c>
      <c r="CC165" s="94">
        <f t="shared" si="241"/>
        <v>2804044.1102315169</v>
      </c>
      <c r="CD165" s="64">
        <f t="shared" si="242"/>
        <v>0</v>
      </c>
      <c r="CE165" s="64">
        <f t="shared" si="270"/>
        <v>0</v>
      </c>
      <c r="CF165" s="64">
        <f t="shared" si="271"/>
        <v>0</v>
      </c>
      <c r="CG165" s="64">
        <f t="shared" si="272"/>
        <v>0</v>
      </c>
      <c r="CH165" s="64">
        <f t="shared" si="273"/>
        <v>0</v>
      </c>
      <c r="CI165" s="64">
        <f t="shared" si="274"/>
        <v>0</v>
      </c>
      <c r="CJ165" s="64">
        <f t="shared" si="275"/>
        <v>0</v>
      </c>
      <c r="CK165" s="64">
        <f t="shared" si="276"/>
        <v>442536.41667671257</v>
      </c>
      <c r="CL165" s="64">
        <f t="shared" si="277"/>
        <v>212382.28189965177</v>
      </c>
      <c r="CM165" s="64">
        <f t="shared" si="278"/>
        <v>206569.66378999795</v>
      </c>
      <c r="CN165" s="64">
        <f t="shared" si="279"/>
        <v>494403.54342278984</v>
      </c>
      <c r="CO165" s="64">
        <f t="shared" si="280"/>
        <v>0</v>
      </c>
      <c r="CP165" s="64">
        <f t="shared" si="281"/>
        <v>0</v>
      </c>
      <c r="CQ165" s="64">
        <f t="shared" si="282"/>
        <v>0</v>
      </c>
      <c r="CR165" s="64">
        <f t="shared" si="283"/>
        <v>0</v>
      </c>
      <c r="CS165" s="64">
        <f t="shared" si="284"/>
        <v>12882.041041558588</v>
      </c>
      <c r="CT165" s="64">
        <f t="shared" si="250"/>
        <v>19902.193528011408</v>
      </c>
      <c r="CU165" s="64">
        <f t="shared" si="251"/>
        <v>0</v>
      </c>
      <c r="CV165" s="64">
        <f t="shared" si="252"/>
        <v>8965.4189215668557</v>
      </c>
      <c r="CW165" s="64">
        <f t="shared" si="253"/>
        <v>0</v>
      </c>
      <c r="CX165" s="64">
        <f t="shared" si="254"/>
        <v>0</v>
      </c>
      <c r="CY165" s="119">
        <f>'DORC build-up'!S165</f>
        <v>1397641.5592802889</v>
      </c>
      <c r="CZ165" s="55">
        <f t="shared" si="243"/>
        <v>0</v>
      </c>
      <c r="DB165" s="94">
        <f>'DORC build-up'!T165</f>
        <v>0</v>
      </c>
      <c r="DC165" s="64">
        <f t="shared" si="195"/>
        <v>0</v>
      </c>
      <c r="DD165" s="64">
        <f t="shared" si="196"/>
        <v>0</v>
      </c>
      <c r="DE165" s="64">
        <f t="shared" si="197"/>
        <v>0</v>
      </c>
      <c r="DF165" s="64">
        <f t="shared" si="198"/>
        <v>0</v>
      </c>
      <c r="DG165" s="64">
        <f t="shared" si="199"/>
        <v>0</v>
      </c>
      <c r="DH165" s="64">
        <f t="shared" si="200"/>
        <v>0</v>
      </c>
      <c r="DI165" s="64">
        <f t="shared" si="201"/>
        <v>0</v>
      </c>
      <c r="DJ165" s="64">
        <f t="shared" si="202"/>
        <v>0</v>
      </c>
      <c r="DK165" s="64">
        <f t="shared" si="203"/>
        <v>0</v>
      </c>
      <c r="DL165" s="64">
        <f t="shared" si="204"/>
        <v>0</v>
      </c>
      <c r="DM165" s="64">
        <f t="shared" si="205"/>
        <v>0</v>
      </c>
      <c r="DN165" s="64">
        <f t="shared" si="206"/>
        <v>0</v>
      </c>
      <c r="DO165" s="64">
        <f t="shared" si="207"/>
        <v>0</v>
      </c>
      <c r="DP165" s="64">
        <f t="shared" si="208"/>
        <v>0</v>
      </c>
      <c r="DQ165" s="64">
        <f t="shared" si="209"/>
        <v>0</v>
      </c>
      <c r="DR165" s="64">
        <f t="shared" si="210"/>
        <v>0</v>
      </c>
      <c r="DS165" s="64">
        <f t="shared" si="211"/>
        <v>0</v>
      </c>
      <c r="DT165" s="64">
        <f t="shared" si="212"/>
        <v>0</v>
      </c>
      <c r="DU165" s="64">
        <f t="shared" si="213"/>
        <v>0</v>
      </c>
      <c r="DV165" s="64">
        <f t="shared" si="214"/>
        <v>0</v>
      </c>
      <c r="DW165" s="64">
        <f t="shared" si="215"/>
        <v>0</v>
      </c>
      <c r="DX165" s="55">
        <f t="shared" si="244"/>
        <v>0</v>
      </c>
    </row>
    <row r="166" spans="1:128" ht="13.9" x14ac:dyDescent="0.4">
      <c r="A166" s="58">
        <f>'DORC build-up'!A166</f>
        <v>154</v>
      </c>
      <c r="B166" s="58" t="str">
        <f>'DORC build-up'!B166</f>
        <v>CBH Sidings NG</v>
      </c>
      <c r="C166" s="58">
        <f>'DORC build-up'!C166</f>
        <v>42</v>
      </c>
      <c r="D166" t="str">
        <f>IF('DORC build-up'!E166=0,"",'DORC build-up'!E166)</f>
        <v/>
      </c>
      <c r="E166" t="str">
        <f>IF('DORC build-up'!F166=0,"",'DORC build-up'!F166)</f>
        <v>Hyden</v>
      </c>
      <c r="F166" s="94">
        <f>'DORC build-up'!J166</f>
        <v>0</v>
      </c>
      <c r="G166" s="319">
        <f t="shared" si="194"/>
        <v>0</v>
      </c>
      <c r="I166" s="70">
        <f>IF($F166=0,0,CRC!G166/$F166)</f>
        <v>0</v>
      </c>
      <c r="J166" s="70">
        <f>IF($F166=0,0,CRC!H166/$F166)</f>
        <v>0</v>
      </c>
      <c r="K166" s="70">
        <f>IF($F166=0,0,CRC!I166/$F166)</f>
        <v>0</v>
      </c>
      <c r="L166" s="70">
        <f>IF($F166=0,0,CRC!J166/$F166)</f>
        <v>0</v>
      </c>
      <c r="M166" s="70">
        <f>IF($F166=0,0,CRC!K166/$F166)</f>
        <v>0</v>
      </c>
      <c r="N166" s="70">
        <f>IF($F166=0,0,CRC!L166/$F166)</f>
        <v>0</v>
      </c>
      <c r="O166" s="70">
        <f>IF($F166=0,0,CRC!M166/$F166)</f>
        <v>0</v>
      </c>
      <c r="P166" s="70">
        <f>IF($F166=0,0,CRC!N166/$F166)</f>
        <v>0</v>
      </c>
      <c r="Q166" s="70">
        <f>IF($F166=0,0,CRC!O166/$F166)</f>
        <v>0</v>
      </c>
      <c r="R166" s="70">
        <f>IF($F166=0,0,CRC!P166/$F166)</f>
        <v>0</v>
      </c>
      <c r="S166" s="70">
        <f>IF($F166=0,0,CRC!Q166/$F166)</f>
        <v>0</v>
      </c>
      <c r="T166" s="70">
        <f>IF($F166=0,0,CRC!R166/$F166)</f>
        <v>0</v>
      </c>
      <c r="U166" s="70">
        <f>IF($F166=0,0,CRC!S166/$F166)</f>
        <v>0</v>
      </c>
      <c r="V166" s="70">
        <f>IF($F166=0,0,CRC!T166/$F166)</f>
        <v>0</v>
      </c>
      <c r="W166" s="70">
        <f>IF($F166=0,0,CRC!U166/$F166)</f>
        <v>0</v>
      </c>
      <c r="X166" s="70">
        <f>IF($F166=0,0,CRC!V166/$F166)</f>
        <v>0</v>
      </c>
      <c r="Y166" s="70">
        <f>IF($F166=0,0,CRC!W166/$F166)</f>
        <v>0</v>
      </c>
      <c r="Z166" s="70">
        <f>IF($F166=0,0,CRC!X166/$F166)</f>
        <v>0</v>
      </c>
      <c r="AA166" s="70">
        <f>IF($F166=0,0,CRC!Y166/$F166)</f>
        <v>0</v>
      </c>
      <c r="AB166" s="70">
        <f>IF($F166=0,0,CRC!Z166/$F166)</f>
        <v>0</v>
      </c>
      <c r="AC166" s="70">
        <f>IF($F166=0,0,CRC!AA166/$F166)</f>
        <v>0</v>
      </c>
      <c r="AD166" s="55">
        <f t="shared" si="216"/>
        <v>0</v>
      </c>
      <c r="AF166" s="94">
        <f>'DORC build-up'!V166</f>
        <v>0</v>
      </c>
      <c r="AG166" s="64">
        <f t="shared" si="217"/>
        <v>0</v>
      </c>
      <c r="AH166" s="64">
        <f t="shared" si="218"/>
        <v>0</v>
      </c>
      <c r="AI166" s="64">
        <f t="shared" si="219"/>
        <v>0</v>
      </c>
      <c r="AJ166" s="64">
        <f t="shared" si="220"/>
        <v>0</v>
      </c>
      <c r="AK166" s="64">
        <f t="shared" si="221"/>
        <v>0</v>
      </c>
      <c r="AL166" s="64">
        <f t="shared" si="222"/>
        <v>0</v>
      </c>
      <c r="AM166" s="64">
        <f t="shared" si="223"/>
        <v>0</v>
      </c>
      <c r="AN166" s="64">
        <f t="shared" si="224"/>
        <v>0</v>
      </c>
      <c r="AO166" s="64">
        <f t="shared" si="225"/>
        <v>0</v>
      </c>
      <c r="AP166" s="64">
        <f t="shared" si="226"/>
        <v>0</v>
      </c>
      <c r="AQ166" s="64">
        <f t="shared" si="227"/>
        <v>0</v>
      </c>
      <c r="AR166" s="64">
        <f t="shared" si="228"/>
        <v>0</v>
      </c>
      <c r="AS166" s="64">
        <f t="shared" si="229"/>
        <v>0</v>
      </c>
      <c r="AT166" s="64">
        <f t="shared" si="230"/>
        <v>0</v>
      </c>
      <c r="AU166" s="64">
        <f t="shared" si="231"/>
        <v>0</v>
      </c>
      <c r="AV166" s="64">
        <f t="shared" si="232"/>
        <v>0</v>
      </c>
      <c r="AW166" s="64">
        <f t="shared" si="233"/>
        <v>0</v>
      </c>
      <c r="AX166" s="64">
        <f t="shared" si="234"/>
        <v>0</v>
      </c>
      <c r="AY166" s="64">
        <f t="shared" si="235"/>
        <v>0</v>
      </c>
      <c r="AZ166" s="64">
        <f t="shared" si="236"/>
        <v>0</v>
      </c>
      <c r="BA166" s="64">
        <f t="shared" si="237"/>
        <v>0</v>
      </c>
      <c r="BB166" s="55">
        <f t="shared" si="238"/>
        <v>0</v>
      </c>
      <c r="BD166" s="94">
        <f>'DORC build-up'!P166</f>
        <v>0</v>
      </c>
      <c r="BE166" s="64">
        <f t="shared" si="239"/>
        <v>0</v>
      </c>
      <c r="BF166" s="64">
        <f t="shared" si="255"/>
        <v>0</v>
      </c>
      <c r="BG166" s="64">
        <f t="shared" si="256"/>
        <v>0</v>
      </c>
      <c r="BH166" s="64">
        <f t="shared" si="257"/>
        <v>0</v>
      </c>
      <c r="BI166" s="64">
        <f t="shared" si="258"/>
        <v>0</v>
      </c>
      <c r="BJ166" s="64">
        <f t="shared" si="259"/>
        <v>0</v>
      </c>
      <c r="BK166" s="64">
        <f t="shared" si="260"/>
        <v>0</v>
      </c>
      <c r="BL166" s="64">
        <f t="shared" si="261"/>
        <v>0</v>
      </c>
      <c r="BM166" s="64">
        <f t="shared" si="262"/>
        <v>0</v>
      </c>
      <c r="BN166" s="64">
        <f t="shared" si="263"/>
        <v>0</v>
      </c>
      <c r="BO166" s="64">
        <f t="shared" si="264"/>
        <v>0</v>
      </c>
      <c r="BP166" s="64">
        <f t="shared" si="265"/>
        <v>0</v>
      </c>
      <c r="BQ166" s="64">
        <f t="shared" si="266"/>
        <v>0</v>
      </c>
      <c r="BR166" s="64">
        <f t="shared" si="267"/>
        <v>0</v>
      </c>
      <c r="BS166" s="64">
        <f t="shared" si="268"/>
        <v>0</v>
      </c>
      <c r="BT166" s="64">
        <f t="shared" si="269"/>
        <v>0</v>
      </c>
      <c r="BU166" s="64">
        <f t="shared" si="245"/>
        <v>0</v>
      </c>
      <c r="BV166" s="64">
        <f t="shared" si="246"/>
        <v>0</v>
      </c>
      <c r="BW166" s="64">
        <f t="shared" si="247"/>
        <v>0</v>
      </c>
      <c r="BX166" s="64">
        <f t="shared" si="248"/>
        <v>0</v>
      </c>
      <c r="BY166" s="64">
        <f t="shared" si="249"/>
        <v>0</v>
      </c>
      <c r="BZ166" s="55">
        <f t="shared" si="240"/>
        <v>0</v>
      </c>
      <c r="CC166" s="94">
        <f t="shared" si="241"/>
        <v>0</v>
      </c>
      <c r="CD166" s="64">
        <f t="shared" si="242"/>
        <v>0</v>
      </c>
      <c r="CE166" s="64">
        <f t="shared" si="270"/>
        <v>0</v>
      </c>
      <c r="CF166" s="64">
        <f t="shared" si="271"/>
        <v>0</v>
      </c>
      <c r="CG166" s="64">
        <f t="shared" si="272"/>
        <v>0</v>
      </c>
      <c r="CH166" s="64">
        <f t="shared" si="273"/>
        <v>0</v>
      </c>
      <c r="CI166" s="64">
        <f t="shared" si="274"/>
        <v>0</v>
      </c>
      <c r="CJ166" s="64">
        <f t="shared" si="275"/>
        <v>0</v>
      </c>
      <c r="CK166" s="64">
        <f t="shared" si="276"/>
        <v>0</v>
      </c>
      <c r="CL166" s="64">
        <f t="shared" si="277"/>
        <v>0</v>
      </c>
      <c r="CM166" s="64">
        <f t="shared" si="278"/>
        <v>0</v>
      </c>
      <c r="CN166" s="64">
        <f t="shared" si="279"/>
        <v>0</v>
      </c>
      <c r="CO166" s="64">
        <f t="shared" si="280"/>
        <v>0</v>
      </c>
      <c r="CP166" s="64">
        <f t="shared" si="281"/>
        <v>0</v>
      </c>
      <c r="CQ166" s="64">
        <f t="shared" si="282"/>
        <v>0</v>
      </c>
      <c r="CR166" s="64">
        <f t="shared" si="283"/>
        <v>0</v>
      </c>
      <c r="CS166" s="64">
        <f t="shared" si="284"/>
        <v>0</v>
      </c>
      <c r="CT166" s="64">
        <f t="shared" si="250"/>
        <v>0</v>
      </c>
      <c r="CU166" s="64">
        <f t="shared" si="251"/>
        <v>0</v>
      </c>
      <c r="CV166" s="64">
        <f t="shared" si="252"/>
        <v>0</v>
      </c>
      <c r="CW166" s="64">
        <f t="shared" si="253"/>
        <v>0</v>
      </c>
      <c r="CX166" s="64">
        <f t="shared" si="254"/>
        <v>0</v>
      </c>
      <c r="CY166" s="119">
        <f>'DORC build-up'!S166</f>
        <v>0</v>
      </c>
      <c r="CZ166" s="55">
        <f t="shared" si="243"/>
        <v>0</v>
      </c>
      <c r="DB166" s="94">
        <f>'DORC build-up'!T166</f>
        <v>0</v>
      </c>
      <c r="DC166" s="64">
        <f t="shared" si="195"/>
        <v>0</v>
      </c>
      <c r="DD166" s="64">
        <f t="shared" si="196"/>
        <v>0</v>
      </c>
      <c r="DE166" s="64">
        <f t="shared" si="197"/>
        <v>0</v>
      </c>
      <c r="DF166" s="64">
        <f t="shared" si="198"/>
        <v>0</v>
      </c>
      <c r="DG166" s="64">
        <f t="shared" si="199"/>
        <v>0</v>
      </c>
      <c r="DH166" s="64">
        <f t="shared" si="200"/>
        <v>0</v>
      </c>
      <c r="DI166" s="64">
        <f t="shared" si="201"/>
        <v>0</v>
      </c>
      <c r="DJ166" s="64">
        <f t="shared" si="202"/>
        <v>0</v>
      </c>
      <c r="DK166" s="64">
        <f t="shared" si="203"/>
        <v>0</v>
      </c>
      <c r="DL166" s="64">
        <f t="shared" si="204"/>
        <v>0</v>
      </c>
      <c r="DM166" s="64">
        <f t="shared" si="205"/>
        <v>0</v>
      </c>
      <c r="DN166" s="64">
        <f t="shared" si="206"/>
        <v>0</v>
      </c>
      <c r="DO166" s="64">
        <f t="shared" si="207"/>
        <v>0</v>
      </c>
      <c r="DP166" s="64">
        <f t="shared" si="208"/>
        <v>0</v>
      </c>
      <c r="DQ166" s="64">
        <f t="shared" si="209"/>
        <v>0</v>
      </c>
      <c r="DR166" s="64">
        <f t="shared" si="210"/>
        <v>0</v>
      </c>
      <c r="DS166" s="64">
        <f t="shared" si="211"/>
        <v>0</v>
      </c>
      <c r="DT166" s="64">
        <f t="shared" si="212"/>
        <v>0</v>
      </c>
      <c r="DU166" s="64">
        <f t="shared" si="213"/>
        <v>0</v>
      </c>
      <c r="DV166" s="64">
        <f t="shared" si="214"/>
        <v>0</v>
      </c>
      <c r="DW166" s="64">
        <f t="shared" si="215"/>
        <v>0</v>
      </c>
      <c r="DX166" s="55">
        <f t="shared" si="244"/>
        <v>0</v>
      </c>
    </row>
    <row r="167" spans="1:128" ht="13.9" x14ac:dyDescent="0.4">
      <c r="A167" s="58">
        <f>'DORC build-up'!A167</f>
        <v>155</v>
      </c>
      <c r="B167" s="58" t="str">
        <f>'DORC build-up'!B167</f>
        <v>CBH Sidings NG</v>
      </c>
      <c r="C167" s="58">
        <f>'DORC build-up'!C167</f>
        <v>42</v>
      </c>
      <c r="D167" t="str">
        <f>IF('DORC build-up'!E167=0,"",'DORC build-up'!E167)</f>
        <v/>
      </c>
      <c r="E167" t="str">
        <f>IF('DORC build-up'!F167=0,"",'DORC build-up'!F167)</f>
        <v>Jennacubbine</v>
      </c>
      <c r="F167" s="94">
        <f>'DORC build-up'!J167</f>
        <v>1463819.9787362881</v>
      </c>
      <c r="G167" s="319">
        <f t="shared" si="194"/>
        <v>0.51004573778866924</v>
      </c>
      <c r="I167" s="70">
        <f>IF($F167=0,0,CRC!G167/$F167)</f>
        <v>0</v>
      </c>
      <c r="J167" s="70">
        <f>IF($F167=0,0,CRC!H167/$F167)</f>
        <v>0</v>
      </c>
      <c r="K167" s="70">
        <f>IF($F167=0,0,CRC!I167/$F167)</f>
        <v>3.5627782621892652E-2</v>
      </c>
      <c r="L167" s="70">
        <f>IF($F167=0,0,CRC!J167/$F167)</f>
        <v>0</v>
      </c>
      <c r="M167" s="70">
        <f>IF($F167=0,0,CRC!K167/$F167)</f>
        <v>0</v>
      </c>
      <c r="N167" s="70">
        <f>IF($F167=0,0,CRC!L167/$F167)</f>
        <v>0</v>
      </c>
      <c r="O167" s="70">
        <f>IF($F167=0,0,CRC!M167/$F167)</f>
        <v>0</v>
      </c>
      <c r="P167" s="70">
        <f>IF($F167=0,0,CRC!N167/$F167)</f>
        <v>0.39763150247648049</v>
      </c>
      <c r="Q167" s="70">
        <f>IF($F167=0,0,CRC!O167/$F167)</f>
        <v>0.12087997675285007</v>
      </c>
      <c r="R167" s="70">
        <f>IF($F167=0,0,CRC!P167/$F167)</f>
        <v>0.12565155478256784</v>
      </c>
      <c r="S167" s="70">
        <f>IF($F167=0,0,CRC!Q167/$F167)</f>
        <v>0.29454185368628183</v>
      </c>
      <c r="T167" s="70">
        <f>IF($F167=0,0,CRC!R167/$F167)</f>
        <v>0</v>
      </c>
      <c r="U167" s="70">
        <f>IF($F167=0,0,CRC!S167/$F167)</f>
        <v>0</v>
      </c>
      <c r="V167" s="70">
        <f>IF($F167=0,0,CRC!T167/$F167)</f>
        <v>0</v>
      </c>
      <c r="W167" s="70">
        <f>IF($F167=0,0,CRC!U167/$F167)</f>
        <v>0</v>
      </c>
      <c r="X167" s="70">
        <f>IF($F167=0,0,CRC!V167/$F167)</f>
        <v>8.2685400061588803E-3</v>
      </c>
      <c r="Y167" s="70">
        <f>IF($F167=0,0,CRC!W167/$F167)</f>
        <v>1.2193661145381571E-2</v>
      </c>
      <c r="Z167" s="70">
        <f>IF($F167=0,0,CRC!X167/$F167)</f>
        <v>0</v>
      </c>
      <c r="AA167" s="70">
        <f>IF($F167=0,0,CRC!Y167/$F167)</f>
        <v>5.2051285283864473E-3</v>
      </c>
      <c r="AB167" s="70">
        <f>IF($F167=0,0,CRC!Z167/$F167)</f>
        <v>0</v>
      </c>
      <c r="AC167" s="70">
        <f>IF($F167=0,0,CRC!AA167/$F167)</f>
        <v>0</v>
      </c>
      <c r="AD167" s="55">
        <f t="shared" si="216"/>
        <v>0</v>
      </c>
      <c r="AF167" s="94">
        <f>'DORC build-up'!V167</f>
        <v>459508.48155922885</v>
      </c>
      <c r="AG167" s="64">
        <f t="shared" si="217"/>
        <v>0</v>
      </c>
      <c r="AH167" s="64">
        <f t="shared" si="218"/>
        <v>0</v>
      </c>
      <c r="AI167" s="64">
        <f t="shared" si="219"/>
        <v>16371.268293908173</v>
      </c>
      <c r="AJ167" s="64">
        <f t="shared" si="220"/>
        <v>0</v>
      </c>
      <c r="AK167" s="64">
        <f t="shared" si="221"/>
        <v>0</v>
      </c>
      <c r="AL167" s="64">
        <f t="shared" si="222"/>
        <v>0</v>
      </c>
      <c r="AM167" s="64">
        <f t="shared" si="223"/>
        <v>0</v>
      </c>
      <c r="AN167" s="64">
        <f t="shared" si="224"/>
        <v>182715.04792308231</v>
      </c>
      <c r="AO167" s="64">
        <f t="shared" si="225"/>
        <v>55545.374568617022</v>
      </c>
      <c r="AP167" s="64">
        <f t="shared" si="226"/>
        <v>57737.955143694009</v>
      </c>
      <c r="AQ167" s="64">
        <f t="shared" si="227"/>
        <v>135344.47994302391</v>
      </c>
      <c r="AR167" s="64">
        <f t="shared" si="228"/>
        <v>0</v>
      </c>
      <c r="AS167" s="64">
        <f t="shared" si="229"/>
        <v>0</v>
      </c>
      <c r="AT167" s="64">
        <f t="shared" si="230"/>
        <v>0</v>
      </c>
      <c r="AU167" s="64">
        <f t="shared" si="231"/>
        <v>0</v>
      </c>
      <c r="AV167" s="64">
        <f t="shared" si="232"/>
        <v>3799.464262941804</v>
      </c>
      <c r="AW167" s="64">
        <f t="shared" si="233"/>
        <v>5603.0907175620532</v>
      </c>
      <c r="AX167" s="64">
        <f t="shared" si="234"/>
        <v>0</v>
      </c>
      <c r="AY167" s="64">
        <f t="shared" si="235"/>
        <v>2391.8007063994796</v>
      </c>
      <c r="AZ167" s="64">
        <f t="shared" si="236"/>
        <v>0</v>
      </c>
      <c r="BA167" s="64">
        <f t="shared" si="237"/>
        <v>0</v>
      </c>
      <c r="BB167" s="55">
        <f t="shared" si="238"/>
        <v>0</v>
      </c>
      <c r="BD167" s="94">
        <f>'DORC build-up'!P167</f>
        <v>1914178.5791099204</v>
      </c>
      <c r="BE167" s="64">
        <f t="shared" si="239"/>
        <v>0</v>
      </c>
      <c r="BF167" s="64">
        <f t="shared" si="255"/>
        <v>0</v>
      </c>
      <c r="BG167" s="64">
        <f t="shared" si="256"/>
        <v>68197.938316011598</v>
      </c>
      <c r="BH167" s="64">
        <f t="shared" si="257"/>
        <v>0</v>
      </c>
      <c r="BI167" s="64">
        <f t="shared" si="258"/>
        <v>0</v>
      </c>
      <c r="BJ167" s="64">
        <f t="shared" si="259"/>
        <v>0</v>
      </c>
      <c r="BK167" s="64">
        <f t="shared" si="260"/>
        <v>0</v>
      </c>
      <c r="BL167" s="64">
        <f t="shared" si="261"/>
        <v>761137.70441977226</v>
      </c>
      <c r="BM167" s="64">
        <f t="shared" si="262"/>
        <v>231385.86214361078</v>
      </c>
      <c r="BN167" s="64">
        <f t="shared" si="263"/>
        <v>240519.51459664805</v>
      </c>
      <c r="BO167" s="64">
        <f t="shared" si="264"/>
        <v>563805.70697760908</v>
      </c>
      <c r="BP167" s="64">
        <f t="shared" si="265"/>
        <v>0</v>
      </c>
      <c r="BQ167" s="64">
        <f t="shared" si="266"/>
        <v>0</v>
      </c>
      <c r="BR167" s="64">
        <f t="shared" si="267"/>
        <v>0</v>
      </c>
      <c r="BS167" s="64">
        <f t="shared" si="268"/>
        <v>0</v>
      </c>
      <c r="BT167" s="64">
        <f t="shared" si="269"/>
        <v>15827.462160302737</v>
      </c>
      <c r="BU167" s="64">
        <f t="shared" si="245"/>
        <v>23340.844965414341</v>
      </c>
      <c r="BV167" s="64">
        <f t="shared" si="246"/>
        <v>0</v>
      </c>
      <c r="BW167" s="64">
        <f t="shared" si="247"/>
        <v>9963.5455305512805</v>
      </c>
      <c r="BX167" s="64">
        <f t="shared" si="248"/>
        <v>0</v>
      </c>
      <c r="BY167" s="64">
        <f t="shared" si="249"/>
        <v>0</v>
      </c>
      <c r="BZ167" s="55">
        <f t="shared" si="240"/>
        <v>0</v>
      </c>
      <c r="CC167" s="94">
        <f t="shared" si="241"/>
        <v>1914178.5791099204</v>
      </c>
      <c r="CD167" s="64">
        <f t="shared" si="242"/>
        <v>0</v>
      </c>
      <c r="CE167" s="64">
        <f t="shared" si="270"/>
        <v>0</v>
      </c>
      <c r="CF167" s="64">
        <f t="shared" si="271"/>
        <v>0</v>
      </c>
      <c r="CG167" s="64">
        <f t="shared" si="272"/>
        <v>0</v>
      </c>
      <c r="CH167" s="64">
        <f t="shared" si="273"/>
        <v>0</v>
      </c>
      <c r="CI167" s="64">
        <f t="shared" si="274"/>
        <v>0</v>
      </c>
      <c r="CJ167" s="64">
        <f t="shared" si="275"/>
        <v>0</v>
      </c>
      <c r="CK167" s="64">
        <f t="shared" si="276"/>
        <v>358107.76215585083</v>
      </c>
      <c r="CL167" s="64">
        <f t="shared" si="277"/>
        <v>171863.24294797773</v>
      </c>
      <c r="CM167" s="64">
        <f t="shared" si="278"/>
        <v>166958.75556984055</v>
      </c>
      <c r="CN167" s="64">
        <f t="shared" si="279"/>
        <v>245604.35725472719</v>
      </c>
      <c r="CO167" s="64">
        <f t="shared" si="280"/>
        <v>0</v>
      </c>
      <c r="CP167" s="64">
        <f t="shared" si="281"/>
        <v>0</v>
      </c>
      <c r="CQ167" s="64">
        <f t="shared" si="282"/>
        <v>0</v>
      </c>
      <c r="CR167" s="64">
        <f t="shared" si="283"/>
        <v>0</v>
      </c>
      <c r="CS167" s="64">
        <f t="shared" si="284"/>
        <v>10424.359929597467</v>
      </c>
      <c r="CT167" s="64">
        <f t="shared" si="250"/>
        <v>16105.183026135961</v>
      </c>
      <c r="CU167" s="64">
        <f t="shared" si="251"/>
        <v>0</v>
      </c>
      <c r="CV167" s="64">
        <f t="shared" si="252"/>
        <v>7254.9647572562762</v>
      </c>
      <c r="CW167" s="64">
        <f t="shared" si="253"/>
        <v>0</v>
      </c>
      <c r="CX167" s="64">
        <f t="shared" si="254"/>
        <v>0</v>
      </c>
      <c r="CY167" s="119">
        <f>'DORC build-up'!S167</f>
        <v>976318.62564138591</v>
      </c>
      <c r="CZ167" s="55">
        <f t="shared" si="243"/>
        <v>0</v>
      </c>
      <c r="DB167" s="94">
        <f>'DORC build-up'!T167</f>
        <v>478351.47190930566</v>
      </c>
      <c r="DC167" s="64">
        <f t="shared" si="195"/>
        <v>0</v>
      </c>
      <c r="DD167" s="64">
        <f t="shared" si="196"/>
        <v>0</v>
      </c>
      <c r="DE167" s="64">
        <f t="shared" si="197"/>
        <v>0</v>
      </c>
      <c r="DF167" s="64">
        <f t="shared" si="198"/>
        <v>0</v>
      </c>
      <c r="DG167" s="64">
        <f t="shared" si="199"/>
        <v>0</v>
      </c>
      <c r="DH167" s="64">
        <f t="shared" si="200"/>
        <v>0</v>
      </c>
      <c r="DI167" s="64">
        <f t="shared" si="201"/>
        <v>0</v>
      </c>
      <c r="DJ167" s="64">
        <f t="shared" si="202"/>
        <v>175456.42439922059</v>
      </c>
      <c r="DK167" s="64">
        <f t="shared" si="203"/>
        <v>84205.128399823123</v>
      </c>
      <c r="DL167" s="64">
        <f t="shared" si="204"/>
        <v>81802.15390494313</v>
      </c>
      <c r="DM167" s="64">
        <f t="shared" si="205"/>
        <v>120334.90165462797</v>
      </c>
      <c r="DN167" s="64">
        <f t="shared" si="206"/>
        <v>0</v>
      </c>
      <c r="DO167" s="64">
        <f t="shared" si="207"/>
        <v>0</v>
      </c>
      <c r="DP167" s="64">
        <f t="shared" si="208"/>
        <v>0</v>
      </c>
      <c r="DQ167" s="64">
        <f t="shared" si="209"/>
        <v>0</v>
      </c>
      <c r="DR167" s="64">
        <f t="shared" si="210"/>
        <v>5107.459578331287</v>
      </c>
      <c r="DS167" s="64">
        <f t="shared" si="211"/>
        <v>7890.8030673488911</v>
      </c>
      <c r="DT167" s="64">
        <f t="shared" si="212"/>
        <v>0</v>
      </c>
      <c r="DU167" s="64">
        <f t="shared" si="213"/>
        <v>3554.600905010705</v>
      </c>
      <c r="DV167" s="64">
        <f t="shared" si="214"/>
        <v>0</v>
      </c>
      <c r="DW167" s="64">
        <f t="shared" si="215"/>
        <v>0</v>
      </c>
      <c r="DX167" s="55">
        <f t="shared" si="244"/>
        <v>0</v>
      </c>
    </row>
    <row r="168" spans="1:128" ht="13.9" x14ac:dyDescent="0.4">
      <c r="A168" s="58">
        <f>'DORC build-up'!A168</f>
        <v>156</v>
      </c>
      <c r="B168" s="58" t="str">
        <f>'DORC build-up'!B168</f>
        <v>CBH Sidings NG</v>
      </c>
      <c r="C168" s="58">
        <f>'DORC build-up'!C168</f>
        <v>42</v>
      </c>
      <c r="D168" t="str">
        <f>IF('DORC build-up'!E168=0,"",'DORC build-up'!E168)</f>
        <v/>
      </c>
      <c r="E168" t="str">
        <f>IF('DORC build-up'!F168=0,"",'DORC build-up'!F168)</f>
        <v>Kalannie</v>
      </c>
      <c r="F168" s="94">
        <f>'DORC build-up'!J168</f>
        <v>1857242.0722621819</v>
      </c>
      <c r="G168" s="319">
        <f t="shared" si="194"/>
        <v>0.52129949436330369</v>
      </c>
      <c r="I168" s="70">
        <f>IF($F168=0,0,CRC!G168/$F168)</f>
        <v>0</v>
      </c>
      <c r="J168" s="70">
        <f>IF($F168=0,0,CRC!H168/$F168)</f>
        <v>0</v>
      </c>
      <c r="K168" s="70">
        <f>IF($F168=0,0,CRC!I168/$F168)</f>
        <v>5.6005398840284507E-2</v>
      </c>
      <c r="L168" s="70">
        <f>IF($F168=0,0,CRC!J168/$F168)</f>
        <v>0</v>
      </c>
      <c r="M168" s="70">
        <f>IF($F168=0,0,CRC!K168/$F168)</f>
        <v>0</v>
      </c>
      <c r="N168" s="70">
        <f>IF($F168=0,0,CRC!L168/$F168)</f>
        <v>0</v>
      </c>
      <c r="O168" s="70">
        <f>IF($F168=0,0,CRC!M168/$F168)</f>
        <v>0</v>
      </c>
      <c r="P168" s="70">
        <f>IF($F168=0,0,CRC!N168/$F168)</f>
        <v>0.62506025491388961</v>
      </c>
      <c r="Q168" s="70">
        <f>IF($F168=0,0,CRC!O168/$F168)</f>
        <v>0.19001831749382242</v>
      </c>
      <c r="R168" s="70">
        <f>IF($F168=0,0,CRC!P168/$F168)</f>
        <v>0</v>
      </c>
      <c r="S168" s="70">
        <f>IF($F168=0,0,CRC!Q168/$F168)</f>
        <v>0</v>
      </c>
      <c r="T168" s="70">
        <f>IF($F168=0,0,CRC!R168/$F168)</f>
        <v>0</v>
      </c>
      <c r="U168" s="70">
        <f>IF($F168=0,0,CRC!S168/$F168)</f>
        <v>0</v>
      </c>
      <c r="V168" s="70">
        <f>IF($F168=0,0,CRC!T168/$F168)</f>
        <v>0</v>
      </c>
      <c r="W168" s="70">
        <f>IF($F168=0,0,CRC!U168/$F168)</f>
        <v>8.8568049447614886E-2</v>
      </c>
      <c r="X168" s="70">
        <f>IF($F168=0,0,CRC!V168/$F168)</f>
        <v>1.299780246742665E-2</v>
      </c>
      <c r="Y168" s="70">
        <f>IF($F168=0,0,CRC!W168/$F168)</f>
        <v>1.9167930348568434E-2</v>
      </c>
      <c r="Z168" s="70">
        <f>IF($F168=0,0,CRC!X168/$F168)</f>
        <v>0</v>
      </c>
      <c r="AA168" s="70">
        <f>IF($F168=0,0,CRC!Y168/$F168)</f>
        <v>8.1822464883934427E-3</v>
      </c>
      <c r="AB168" s="70">
        <f>IF($F168=0,0,CRC!Z168/$F168)</f>
        <v>0</v>
      </c>
      <c r="AC168" s="70">
        <f>IF($F168=0,0,CRC!AA168/$F168)</f>
        <v>0</v>
      </c>
      <c r="AD168" s="55">
        <f t="shared" si="216"/>
        <v>0</v>
      </c>
      <c r="AF168" s="94">
        <f>'DORC build-up'!V168</f>
        <v>1134940.2271352438</v>
      </c>
      <c r="AG168" s="64">
        <f t="shared" si="217"/>
        <v>0</v>
      </c>
      <c r="AH168" s="64">
        <f t="shared" si="218"/>
        <v>0</v>
      </c>
      <c r="AI168" s="64">
        <f t="shared" si="219"/>
        <v>63562.78008059242</v>
      </c>
      <c r="AJ168" s="64">
        <f t="shared" si="220"/>
        <v>0</v>
      </c>
      <c r="AK168" s="64">
        <f t="shared" si="221"/>
        <v>0</v>
      </c>
      <c r="AL168" s="64">
        <f t="shared" si="222"/>
        <v>0</v>
      </c>
      <c r="AM168" s="64">
        <f t="shared" si="223"/>
        <v>0</v>
      </c>
      <c r="AN168" s="64">
        <f t="shared" si="224"/>
        <v>709406.02768518333</v>
      </c>
      <c r="AO168" s="64">
        <f t="shared" si="225"/>
        <v>215659.43241629569</v>
      </c>
      <c r="AP168" s="64">
        <f t="shared" si="226"/>
        <v>0</v>
      </c>
      <c r="AQ168" s="64">
        <f t="shared" si="227"/>
        <v>0</v>
      </c>
      <c r="AR168" s="64">
        <f t="shared" si="228"/>
        <v>0</v>
      </c>
      <c r="AS168" s="64">
        <f t="shared" si="229"/>
        <v>0</v>
      </c>
      <c r="AT168" s="64">
        <f t="shared" si="230"/>
        <v>0</v>
      </c>
      <c r="AU168" s="64">
        <f t="shared" si="231"/>
        <v>100519.44215700154</v>
      </c>
      <c r="AV168" s="64">
        <f t="shared" si="232"/>
        <v>14751.728884640235</v>
      </c>
      <c r="AW168" s="64">
        <f t="shared" si="233"/>
        <v>21754.45522351679</v>
      </c>
      <c r="AX168" s="64">
        <f t="shared" si="234"/>
        <v>0</v>
      </c>
      <c r="AY168" s="64">
        <f t="shared" si="235"/>
        <v>9286.360688013805</v>
      </c>
      <c r="AZ168" s="64">
        <f t="shared" si="236"/>
        <v>0</v>
      </c>
      <c r="BA168" s="64">
        <f t="shared" si="237"/>
        <v>0</v>
      </c>
      <c r="BB168" s="55">
        <f t="shared" si="238"/>
        <v>0</v>
      </c>
      <c r="BD168" s="94">
        <f>'DORC build-up'!P168</f>
        <v>2370877.43541385</v>
      </c>
      <c r="BE168" s="64">
        <f t="shared" si="239"/>
        <v>0</v>
      </c>
      <c r="BF168" s="64">
        <f t="shared" si="255"/>
        <v>0</v>
      </c>
      <c r="BG168" s="64">
        <f t="shared" si="256"/>
        <v>132781.93637178355</v>
      </c>
      <c r="BH168" s="64">
        <f t="shared" si="257"/>
        <v>0</v>
      </c>
      <c r="BI168" s="64">
        <f t="shared" si="258"/>
        <v>0</v>
      </c>
      <c r="BJ168" s="64">
        <f t="shared" si="259"/>
        <v>0</v>
      </c>
      <c r="BK168" s="64">
        <f t="shared" si="260"/>
        <v>0</v>
      </c>
      <c r="BL168" s="64">
        <f t="shared" si="261"/>
        <v>1481941.2541493699</v>
      </c>
      <c r="BM168" s="64">
        <f t="shared" si="262"/>
        <v>450510.1412614084</v>
      </c>
      <c r="BN168" s="64">
        <f t="shared" si="263"/>
        <v>0</v>
      </c>
      <c r="BO168" s="64">
        <f t="shared" si="264"/>
        <v>0</v>
      </c>
      <c r="BP168" s="64">
        <f t="shared" si="265"/>
        <v>0</v>
      </c>
      <c r="BQ168" s="64">
        <f t="shared" si="266"/>
        <v>0</v>
      </c>
      <c r="BR168" s="64">
        <f t="shared" si="267"/>
        <v>0</v>
      </c>
      <c r="BS168" s="64">
        <f t="shared" si="268"/>
        <v>209983.98993396823</v>
      </c>
      <c r="BT168" s="64">
        <f t="shared" si="269"/>
        <v>30816.196579988307</v>
      </c>
      <c r="BU168" s="64">
        <f t="shared" si="245"/>
        <v>45444.813547005237</v>
      </c>
      <c r="BV168" s="64">
        <f t="shared" si="246"/>
        <v>0</v>
      </c>
      <c r="BW168" s="64">
        <f t="shared" si="247"/>
        <v>19399.103570326224</v>
      </c>
      <c r="BX168" s="64">
        <f t="shared" si="248"/>
        <v>0</v>
      </c>
      <c r="BY168" s="64">
        <f t="shared" si="249"/>
        <v>0</v>
      </c>
      <c r="BZ168" s="55">
        <f t="shared" si="240"/>
        <v>0</v>
      </c>
      <c r="CC168" s="94">
        <f t="shared" si="241"/>
        <v>2370877.43541385</v>
      </c>
      <c r="CD168" s="64">
        <f t="shared" si="242"/>
        <v>0</v>
      </c>
      <c r="CE168" s="64">
        <f t="shared" si="270"/>
        <v>0</v>
      </c>
      <c r="CF168" s="64">
        <f t="shared" si="271"/>
        <v>0</v>
      </c>
      <c r="CG168" s="64">
        <f t="shared" si="272"/>
        <v>0</v>
      </c>
      <c r="CH168" s="64">
        <f t="shared" si="273"/>
        <v>0</v>
      </c>
      <c r="CI168" s="64">
        <f t="shared" si="274"/>
        <v>0</v>
      </c>
      <c r="CJ168" s="64">
        <f t="shared" si="275"/>
        <v>0</v>
      </c>
      <c r="CK168" s="64">
        <f t="shared" si="276"/>
        <v>697238.70344121649</v>
      </c>
      <c r="CL168" s="64">
        <f t="shared" si="277"/>
        <v>334619.12124122039</v>
      </c>
      <c r="CM168" s="64">
        <f t="shared" si="278"/>
        <v>0</v>
      </c>
      <c r="CN168" s="64">
        <f t="shared" si="279"/>
        <v>0</v>
      </c>
      <c r="CO168" s="64">
        <f t="shared" si="280"/>
        <v>0</v>
      </c>
      <c r="CP168" s="64">
        <f t="shared" si="281"/>
        <v>0</v>
      </c>
      <c r="CQ168" s="64">
        <f t="shared" si="282"/>
        <v>0</v>
      </c>
      <c r="CR168" s="64">
        <f t="shared" si="283"/>
        <v>138300.67438194953</v>
      </c>
      <c r="CS168" s="64">
        <f t="shared" si="284"/>
        <v>20296.312924805894</v>
      </c>
      <c r="CT168" s="64">
        <f t="shared" si="250"/>
        <v>31356.921347433741</v>
      </c>
      <c r="CU168" s="64">
        <f t="shared" si="251"/>
        <v>0</v>
      </c>
      <c r="CV168" s="64">
        <f t="shared" si="252"/>
        <v>14125.474941980223</v>
      </c>
      <c r="CW168" s="64">
        <f t="shared" si="253"/>
        <v>0</v>
      </c>
      <c r="CX168" s="64">
        <f t="shared" si="254"/>
        <v>0</v>
      </c>
      <c r="CY168" s="119">
        <f>'DORC build-up'!S168</f>
        <v>1235937.2082786062</v>
      </c>
      <c r="CZ168" s="55">
        <f t="shared" si="243"/>
        <v>0</v>
      </c>
      <c r="DB168" s="94">
        <f>'DORC build-up'!T168</f>
        <v>0</v>
      </c>
      <c r="DC168" s="64">
        <f t="shared" si="195"/>
        <v>0</v>
      </c>
      <c r="DD168" s="64">
        <f t="shared" si="196"/>
        <v>0</v>
      </c>
      <c r="DE168" s="64">
        <f t="shared" si="197"/>
        <v>0</v>
      </c>
      <c r="DF168" s="64">
        <f t="shared" si="198"/>
        <v>0</v>
      </c>
      <c r="DG168" s="64">
        <f t="shared" si="199"/>
        <v>0</v>
      </c>
      <c r="DH168" s="64">
        <f t="shared" si="200"/>
        <v>0</v>
      </c>
      <c r="DI168" s="64">
        <f t="shared" si="201"/>
        <v>0</v>
      </c>
      <c r="DJ168" s="64">
        <f t="shared" si="202"/>
        <v>0</v>
      </c>
      <c r="DK168" s="64">
        <f t="shared" si="203"/>
        <v>0</v>
      </c>
      <c r="DL168" s="64">
        <f t="shared" si="204"/>
        <v>0</v>
      </c>
      <c r="DM168" s="64">
        <f t="shared" si="205"/>
        <v>0</v>
      </c>
      <c r="DN168" s="64">
        <f t="shared" si="206"/>
        <v>0</v>
      </c>
      <c r="DO168" s="64">
        <f t="shared" si="207"/>
        <v>0</v>
      </c>
      <c r="DP168" s="64">
        <f t="shared" si="208"/>
        <v>0</v>
      </c>
      <c r="DQ168" s="64">
        <f t="shared" si="209"/>
        <v>0</v>
      </c>
      <c r="DR168" s="64">
        <f t="shared" si="210"/>
        <v>0</v>
      </c>
      <c r="DS168" s="64">
        <f t="shared" si="211"/>
        <v>0</v>
      </c>
      <c r="DT168" s="64">
        <f t="shared" si="212"/>
        <v>0</v>
      </c>
      <c r="DU168" s="64">
        <f t="shared" si="213"/>
        <v>0</v>
      </c>
      <c r="DV168" s="64">
        <f t="shared" si="214"/>
        <v>0</v>
      </c>
      <c r="DW168" s="64">
        <f t="shared" si="215"/>
        <v>0</v>
      </c>
      <c r="DX168" s="55">
        <f t="shared" si="244"/>
        <v>0</v>
      </c>
    </row>
    <row r="169" spans="1:128" ht="13.9" x14ac:dyDescent="0.4">
      <c r="A169" s="58">
        <f>'DORC build-up'!A169</f>
        <v>157</v>
      </c>
      <c r="B169" s="58" t="str">
        <f>'DORC build-up'!B169</f>
        <v>CBH Sidings NG</v>
      </c>
      <c r="C169" s="58">
        <f>'DORC build-up'!C169</f>
        <v>42</v>
      </c>
      <c r="D169" t="str">
        <f>IF('DORC build-up'!E169=0,"",'DORC build-up'!E169)</f>
        <v/>
      </c>
      <c r="E169" t="str">
        <f>IF('DORC build-up'!F169=0,"",'DORC build-up'!F169)</f>
        <v>Karlgarin</v>
      </c>
      <c r="F169" s="94">
        <f>'DORC build-up'!J169</f>
        <v>5057860.8074130593</v>
      </c>
      <c r="G169" s="319">
        <f t="shared" si="194"/>
        <v>0.49603702397432603</v>
      </c>
      <c r="I169" s="70">
        <f>IF($F169=0,0,CRC!G169/$F169)</f>
        <v>0</v>
      </c>
      <c r="J169" s="70">
        <f>IF($F169=0,0,CRC!H169/$F169)</f>
        <v>0</v>
      </c>
      <c r="K169" s="70">
        <f>IF($F169=0,0,CRC!I169/$F169)</f>
        <v>2.5567979413443531E-2</v>
      </c>
      <c r="L169" s="70">
        <f>IF($F169=0,0,CRC!J169/$F169)</f>
        <v>0</v>
      </c>
      <c r="M169" s="70">
        <f>IF($F169=0,0,CRC!K169/$F169)</f>
        <v>0</v>
      </c>
      <c r="N169" s="70">
        <f>IF($F169=0,0,CRC!L169/$F169)</f>
        <v>0</v>
      </c>
      <c r="O169" s="70">
        <f>IF($F169=0,0,CRC!M169/$F169)</f>
        <v>0</v>
      </c>
      <c r="P169" s="70">
        <f>IF($F169=0,0,CRC!N169/$F169)</f>
        <v>0.28535691309646799</v>
      </c>
      <c r="Q169" s="70">
        <f>IF($F169=0,0,CRC!O169/$F169)</f>
        <v>8.6748501581326284E-2</v>
      </c>
      <c r="R169" s="70">
        <f>IF($F169=0,0,CRC!P169/$F169)</f>
        <v>8.7989665630522573E-2</v>
      </c>
      <c r="S169" s="70">
        <f>IF($F169=0,0,CRC!Q169/$F169)</f>
        <v>0.46174257782600003</v>
      </c>
      <c r="T169" s="70">
        <f>IF($F169=0,0,CRC!R169/$F169)</f>
        <v>0</v>
      </c>
      <c r="U169" s="70">
        <f>IF($F169=0,0,CRC!S169/$F169)</f>
        <v>0</v>
      </c>
      <c r="V169" s="70">
        <f>IF($F169=0,0,CRC!T169/$F169)</f>
        <v>0</v>
      </c>
      <c r="W169" s="70">
        <f>IF($F169=0,0,CRC!U169/$F169)</f>
        <v>3.523228629360875E-2</v>
      </c>
      <c r="X169" s="70">
        <f>IF($F169=0,0,CRC!V169/$F169)</f>
        <v>5.4773985166058897E-3</v>
      </c>
      <c r="Y169" s="70">
        <f>IF($F169=0,0,CRC!W169/$F169)</f>
        <v>8.0775495335281954E-3</v>
      </c>
      <c r="Z169" s="70">
        <f>IF($F169=0,0,CRC!X169/$F169)</f>
        <v>0</v>
      </c>
      <c r="AA169" s="70">
        <f>IF($F169=0,0,CRC!Y169/$F169)</f>
        <v>3.4480770799791287E-3</v>
      </c>
      <c r="AB169" s="70">
        <f>IF($F169=0,0,CRC!Z169/$F169)</f>
        <v>3.5905102851749765E-4</v>
      </c>
      <c r="AC169" s="70">
        <f>IF($F169=0,0,CRC!AA169/$F169)</f>
        <v>0</v>
      </c>
      <c r="AD169" s="55">
        <f t="shared" si="216"/>
        <v>0</v>
      </c>
      <c r="AF169" s="94">
        <f>'DORC build-up'!V169</f>
        <v>3379980.0690844515</v>
      </c>
      <c r="AG169" s="64">
        <f t="shared" si="217"/>
        <v>0</v>
      </c>
      <c r="AH169" s="64">
        <f t="shared" si="218"/>
        <v>0</v>
      </c>
      <c r="AI169" s="64">
        <f t="shared" si="219"/>
        <v>86419.260824200697</v>
      </c>
      <c r="AJ169" s="64">
        <f t="shared" si="220"/>
        <v>0</v>
      </c>
      <c r="AK169" s="64">
        <f t="shared" si="221"/>
        <v>0</v>
      </c>
      <c r="AL169" s="64">
        <f t="shared" si="222"/>
        <v>0</v>
      </c>
      <c r="AM169" s="64">
        <f t="shared" si="223"/>
        <v>0</v>
      </c>
      <c r="AN169" s="64">
        <f t="shared" si="224"/>
        <v>964500.67884152569</v>
      </c>
      <c r="AO169" s="64">
        <f t="shared" si="225"/>
        <v>293208.20636782388</v>
      </c>
      <c r="AP169" s="64">
        <f t="shared" si="226"/>
        <v>297403.31611657148</v>
      </c>
      <c r="AQ169" s="64">
        <f t="shared" si="227"/>
        <v>1560680.7100995563</v>
      </c>
      <c r="AR169" s="64">
        <f t="shared" si="228"/>
        <v>0</v>
      </c>
      <c r="AS169" s="64">
        <f t="shared" si="229"/>
        <v>0</v>
      </c>
      <c r="AT169" s="64">
        <f t="shared" si="230"/>
        <v>0</v>
      </c>
      <c r="AU169" s="64">
        <f t="shared" si="231"/>
        <v>119084.42546067487</v>
      </c>
      <c r="AV169" s="64">
        <f t="shared" si="232"/>
        <v>18513.497816560648</v>
      </c>
      <c r="AW169" s="64">
        <f t="shared" si="233"/>
        <v>27301.956430367711</v>
      </c>
      <c r="AX169" s="64">
        <f t="shared" si="234"/>
        <v>0</v>
      </c>
      <c r="AY169" s="64">
        <f t="shared" si="235"/>
        <v>11654.43180699637</v>
      </c>
      <c r="AZ169" s="64">
        <f t="shared" si="236"/>
        <v>1213.5853201734151</v>
      </c>
      <c r="BA169" s="64">
        <f t="shared" si="237"/>
        <v>0</v>
      </c>
      <c r="BB169" s="55">
        <f t="shared" si="238"/>
        <v>0</v>
      </c>
      <c r="BD169" s="94">
        <f>'DORC build-up'!P169</f>
        <v>6706802.3443695623</v>
      </c>
      <c r="BE169" s="64">
        <f t="shared" si="239"/>
        <v>0</v>
      </c>
      <c r="BF169" s="64">
        <f t="shared" si="255"/>
        <v>0</v>
      </c>
      <c r="BG169" s="64">
        <f t="shared" si="256"/>
        <v>171479.38427087577</v>
      </c>
      <c r="BH169" s="64">
        <f t="shared" si="257"/>
        <v>0</v>
      </c>
      <c r="BI169" s="64">
        <f t="shared" si="258"/>
        <v>0</v>
      </c>
      <c r="BJ169" s="64">
        <f t="shared" si="259"/>
        <v>0</v>
      </c>
      <c r="BK169" s="64">
        <f t="shared" si="260"/>
        <v>0</v>
      </c>
      <c r="BL169" s="64">
        <f t="shared" si="261"/>
        <v>1913832.4137374531</v>
      </c>
      <c r="BM169" s="64">
        <f t="shared" si="262"/>
        <v>581805.05377618584</v>
      </c>
      <c r="BN169" s="64">
        <f t="shared" si="263"/>
        <v>590129.29573108268</v>
      </c>
      <c r="BO169" s="64">
        <f t="shared" si="264"/>
        <v>3096816.2034586621</v>
      </c>
      <c r="BP169" s="64">
        <f t="shared" si="265"/>
        <v>0</v>
      </c>
      <c r="BQ169" s="64">
        <f t="shared" si="266"/>
        <v>0</v>
      </c>
      <c r="BR169" s="64">
        <f t="shared" si="267"/>
        <v>0</v>
      </c>
      <c r="BS169" s="64">
        <f t="shared" si="268"/>
        <v>236295.98031147476</v>
      </c>
      <c r="BT169" s="64">
        <f t="shared" si="269"/>
        <v>36735.829212218741</v>
      </c>
      <c r="BU169" s="64">
        <f t="shared" si="245"/>
        <v>54174.528148228164</v>
      </c>
      <c r="BV169" s="64">
        <f t="shared" si="246"/>
        <v>0</v>
      </c>
      <c r="BW169" s="64">
        <f t="shared" si="247"/>
        <v>23125.571443570974</v>
      </c>
      <c r="BX169" s="64">
        <f t="shared" si="248"/>
        <v>2408.0842798094559</v>
      </c>
      <c r="BY169" s="64">
        <f t="shared" si="249"/>
        <v>0</v>
      </c>
      <c r="BZ169" s="55">
        <f t="shared" si="240"/>
        <v>0</v>
      </c>
      <c r="CC169" s="94">
        <f t="shared" si="241"/>
        <v>6706802.3443695623</v>
      </c>
      <c r="CD169" s="64">
        <f t="shared" si="242"/>
        <v>0</v>
      </c>
      <c r="CE169" s="64">
        <f t="shared" si="270"/>
        <v>0</v>
      </c>
      <c r="CF169" s="64">
        <f t="shared" si="271"/>
        <v>0</v>
      </c>
      <c r="CG169" s="64">
        <f t="shared" si="272"/>
        <v>0</v>
      </c>
      <c r="CH169" s="64">
        <f t="shared" si="273"/>
        <v>0</v>
      </c>
      <c r="CI169" s="64">
        <f t="shared" si="274"/>
        <v>0</v>
      </c>
      <c r="CJ169" s="64">
        <f t="shared" si="275"/>
        <v>0</v>
      </c>
      <c r="CK169" s="64">
        <f t="shared" si="276"/>
        <v>900439.22255475388</v>
      </c>
      <c r="CL169" s="64">
        <f t="shared" si="277"/>
        <v>432139.20841645042</v>
      </c>
      <c r="CM169" s="64">
        <f t="shared" si="278"/>
        <v>409643.48778850015</v>
      </c>
      <c r="CN169" s="64">
        <f t="shared" si="279"/>
        <v>1349031.3130453916</v>
      </c>
      <c r="CO169" s="64">
        <f t="shared" si="280"/>
        <v>0</v>
      </c>
      <c r="CP169" s="64">
        <f t="shared" si="281"/>
        <v>0</v>
      </c>
      <c r="CQ169" s="64">
        <f t="shared" si="282"/>
        <v>0</v>
      </c>
      <c r="CR169" s="64">
        <f t="shared" si="283"/>
        <v>155630.40516135245</v>
      </c>
      <c r="CS169" s="64">
        <f t="shared" si="284"/>
        <v>24195.13009362105</v>
      </c>
      <c r="CT169" s="64">
        <f t="shared" si="250"/>
        <v>37380.424422277589</v>
      </c>
      <c r="CU169" s="64">
        <f t="shared" si="251"/>
        <v>0</v>
      </c>
      <c r="CV169" s="64">
        <f t="shared" si="252"/>
        <v>16838.905919591518</v>
      </c>
      <c r="CW169" s="64">
        <f t="shared" si="253"/>
        <v>1524.1778831725196</v>
      </c>
      <c r="CX169" s="64">
        <f t="shared" si="254"/>
        <v>0</v>
      </c>
      <c r="CY169" s="119">
        <f>'DORC build-up'!S169</f>
        <v>3326822.2752851108</v>
      </c>
      <c r="CZ169" s="55">
        <f t="shared" si="243"/>
        <v>0</v>
      </c>
      <c r="DB169" s="94">
        <f>'DORC build-up'!T169</f>
        <v>0</v>
      </c>
      <c r="DC169" s="64">
        <f t="shared" si="195"/>
        <v>0</v>
      </c>
      <c r="DD169" s="64">
        <f t="shared" si="196"/>
        <v>0</v>
      </c>
      <c r="DE169" s="64">
        <f t="shared" si="197"/>
        <v>0</v>
      </c>
      <c r="DF169" s="64">
        <f t="shared" si="198"/>
        <v>0</v>
      </c>
      <c r="DG169" s="64">
        <f t="shared" si="199"/>
        <v>0</v>
      </c>
      <c r="DH169" s="64">
        <f t="shared" si="200"/>
        <v>0</v>
      </c>
      <c r="DI169" s="64">
        <f t="shared" si="201"/>
        <v>0</v>
      </c>
      <c r="DJ169" s="64">
        <f t="shared" si="202"/>
        <v>0</v>
      </c>
      <c r="DK169" s="64">
        <f t="shared" si="203"/>
        <v>0</v>
      </c>
      <c r="DL169" s="64">
        <f t="shared" si="204"/>
        <v>0</v>
      </c>
      <c r="DM169" s="64">
        <f t="shared" si="205"/>
        <v>0</v>
      </c>
      <c r="DN169" s="64">
        <f t="shared" si="206"/>
        <v>0</v>
      </c>
      <c r="DO169" s="64">
        <f t="shared" si="207"/>
        <v>0</v>
      </c>
      <c r="DP169" s="64">
        <f t="shared" si="208"/>
        <v>0</v>
      </c>
      <c r="DQ169" s="64">
        <f t="shared" si="209"/>
        <v>0</v>
      </c>
      <c r="DR169" s="64">
        <f t="shared" si="210"/>
        <v>0</v>
      </c>
      <c r="DS169" s="64">
        <f t="shared" si="211"/>
        <v>0</v>
      </c>
      <c r="DT169" s="64">
        <f t="shared" si="212"/>
        <v>0</v>
      </c>
      <c r="DU169" s="64">
        <f t="shared" si="213"/>
        <v>0</v>
      </c>
      <c r="DV169" s="64">
        <f t="shared" si="214"/>
        <v>0</v>
      </c>
      <c r="DW169" s="64">
        <f t="shared" si="215"/>
        <v>0</v>
      </c>
      <c r="DX169" s="55">
        <f t="shared" si="244"/>
        <v>0</v>
      </c>
    </row>
    <row r="170" spans="1:128" ht="13.9" x14ac:dyDescent="0.4">
      <c r="A170" s="58">
        <f>'DORC build-up'!A170</f>
        <v>158</v>
      </c>
      <c r="B170" s="58" t="str">
        <f>'DORC build-up'!B170</f>
        <v>CBH Sidings NG</v>
      </c>
      <c r="C170" s="58">
        <f>'DORC build-up'!C170</f>
        <v>42</v>
      </c>
      <c r="D170" t="str">
        <f>IF('DORC build-up'!E170=0,"",'DORC build-up'!E170)</f>
        <v/>
      </c>
      <c r="E170" t="str">
        <f>IF('DORC build-up'!F170=0,"",'DORC build-up'!F170)</f>
        <v>Katanning</v>
      </c>
      <c r="F170" s="94">
        <f>'DORC build-up'!J170</f>
        <v>4640009.9903478455</v>
      </c>
      <c r="G170" s="319">
        <f t="shared" si="194"/>
        <v>0.48785093083640885</v>
      </c>
      <c r="I170" s="70">
        <f>IF($F170=0,0,CRC!G170/$F170)</f>
        <v>0</v>
      </c>
      <c r="J170" s="70">
        <f>IF($F170=0,0,CRC!H170/$F170)</f>
        <v>0</v>
      </c>
      <c r="K170" s="70">
        <f>IF($F170=0,0,CRC!I170/$F170)</f>
        <v>2.514205443364886E-2</v>
      </c>
      <c r="L170" s="70">
        <f>IF($F170=0,0,CRC!J170/$F170)</f>
        <v>0</v>
      </c>
      <c r="M170" s="70">
        <f>IF($F170=0,0,CRC!K170/$F170)</f>
        <v>0</v>
      </c>
      <c r="N170" s="70">
        <f>IF($F170=0,0,CRC!L170/$F170)</f>
        <v>0</v>
      </c>
      <c r="O170" s="70">
        <f>IF($F170=0,0,CRC!M170/$F170)</f>
        <v>0</v>
      </c>
      <c r="P170" s="70">
        <f>IF($F170=0,0,CRC!N170/$F170)</f>
        <v>0.28060328608983093</v>
      </c>
      <c r="Q170" s="70">
        <f>IF($F170=0,0,CRC!O170/$F170)</f>
        <v>8.5303398971308605E-2</v>
      </c>
      <c r="R170" s="70">
        <f>IF($F170=0,0,CRC!P170/$F170)</f>
        <v>8.8907200815977985E-2</v>
      </c>
      <c r="S170" s="70">
        <f>IF($F170=0,0,CRC!Q170/$F170)</f>
        <v>0.50332427998175944</v>
      </c>
      <c r="T170" s="70">
        <f>IF($F170=0,0,CRC!R170/$F170)</f>
        <v>0</v>
      </c>
      <c r="U170" s="70">
        <f>IF($F170=0,0,CRC!S170/$F170)</f>
        <v>0</v>
      </c>
      <c r="V170" s="70">
        <f>IF($F170=0,0,CRC!T170/$F170)</f>
        <v>0</v>
      </c>
      <c r="W170" s="70">
        <f>IF($F170=0,0,CRC!U170/$F170)</f>
        <v>0</v>
      </c>
      <c r="X170" s="70">
        <f>IF($F170=0,0,CRC!V170/$F170)</f>
        <v>5.3861531031616748E-3</v>
      </c>
      <c r="Y170" s="70">
        <f>IF($F170=0,0,CRC!W170/$F170)</f>
        <v>7.9429894235474412E-3</v>
      </c>
      <c r="Z170" s="70">
        <f>IF($F170=0,0,CRC!X170/$F170)</f>
        <v>0</v>
      </c>
      <c r="AA170" s="70">
        <f>IF($F170=0,0,CRC!Y170/$F170)</f>
        <v>3.390637180764862E-3</v>
      </c>
      <c r="AB170" s="70">
        <f>IF($F170=0,0,CRC!Z170/$F170)</f>
        <v>0</v>
      </c>
      <c r="AC170" s="70">
        <f>IF($F170=0,0,CRC!AA170/$F170)</f>
        <v>0</v>
      </c>
      <c r="AD170" s="55">
        <f t="shared" si="216"/>
        <v>0</v>
      </c>
      <c r="AF170" s="94">
        <f>'DORC build-up'!V170</f>
        <v>3152538.7026390573</v>
      </c>
      <c r="AG170" s="64">
        <f t="shared" si="217"/>
        <v>0</v>
      </c>
      <c r="AH170" s="64">
        <f t="shared" si="218"/>
        <v>0</v>
      </c>
      <c r="AI170" s="64">
        <f t="shared" si="219"/>
        <v>79261.299665935934</v>
      </c>
      <c r="AJ170" s="64">
        <f t="shared" si="220"/>
        <v>0</v>
      </c>
      <c r="AK170" s="64">
        <f t="shared" si="221"/>
        <v>0</v>
      </c>
      <c r="AL170" s="64">
        <f t="shared" si="222"/>
        <v>0</v>
      </c>
      <c r="AM170" s="64">
        <f t="shared" si="223"/>
        <v>0</v>
      </c>
      <c r="AN170" s="64">
        <f t="shared" si="224"/>
        <v>884612.71948589187</v>
      </c>
      <c r="AO170" s="64">
        <f t="shared" si="225"/>
        <v>268922.2667237111</v>
      </c>
      <c r="AP170" s="64">
        <f t="shared" si="226"/>
        <v>280283.39151567337</v>
      </c>
      <c r="AQ170" s="64">
        <f t="shared" si="227"/>
        <v>1586749.2726204335</v>
      </c>
      <c r="AR170" s="64">
        <f t="shared" si="228"/>
        <v>0</v>
      </c>
      <c r="AS170" s="64">
        <f t="shared" si="229"/>
        <v>0</v>
      </c>
      <c r="AT170" s="64">
        <f t="shared" si="230"/>
        <v>0</v>
      </c>
      <c r="AU170" s="64">
        <f t="shared" si="231"/>
        <v>0</v>
      </c>
      <c r="AV170" s="64">
        <f t="shared" si="232"/>
        <v>16980.056116056639</v>
      </c>
      <c r="AW170" s="64">
        <f t="shared" si="233"/>
        <v>25040.581572386003</v>
      </c>
      <c r="AX170" s="64">
        <f t="shared" si="234"/>
        <v>0</v>
      </c>
      <c r="AY170" s="64">
        <f t="shared" si="235"/>
        <v>10689.114938968209</v>
      </c>
      <c r="AZ170" s="64">
        <f t="shared" si="236"/>
        <v>0</v>
      </c>
      <c r="BA170" s="64">
        <f t="shared" si="237"/>
        <v>0</v>
      </c>
      <c r="BB170" s="55">
        <f t="shared" si="238"/>
        <v>0</v>
      </c>
      <c r="BD170" s="94">
        <f>'DORC build-up'!P170</f>
        <v>6155509.97249215</v>
      </c>
      <c r="BE170" s="64">
        <f t="shared" si="239"/>
        <v>0</v>
      </c>
      <c r="BF170" s="64">
        <f t="shared" si="255"/>
        <v>0</v>
      </c>
      <c r="BG170" s="64">
        <f t="shared" si="256"/>
        <v>154762.16679526604</v>
      </c>
      <c r="BH170" s="64">
        <f t="shared" si="257"/>
        <v>0</v>
      </c>
      <c r="BI170" s="64">
        <f t="shared" si="258"/>
        <v>0</v>
      </c>
      <c r="BJ170" s="64">
        <f t="shared" si="259"/>
        <v>0</v>
      </c>
      <c r="BK170" s="64">
        <f t="shared" si="260"/>
        <v>0</v>
      </c>
      <c r="BL170" s="64">
        <f t="shared" si="261"/>
        <v>1727256.3258400222</v>
      </c>
      <c r="BM170" s="64">
        <f t="shared" si="262"/>
        <v>525085.92305536673</v>
      </c>
      <c r="BN170" s="64">
        <f t="shared" si="263"/>
        <v>547269.16124911467</v>
      </c>
      <c r="BO170" s="64">
        <f t="shared" si="264"/>
        <v>3098217.6248251512</v>
      </c>
      <c r="BP170" s="64">
        <f t="shared" si="265"/>
        <v>0</v>
      </c>
      <c r="BQ170" s="64">
        <f t="shared" si="266"/>
        <v>0</v>
      </c>
      <c r="BR170" s="64">
        <f t="shared" si="267"/>
        <v>0</v>
      </c>
      <c r="BS170" s="64">
        <f t="shared" si="268"/>
        <v>0</v>
      </c>
      <c r="BT170" s="64">
        <f t="shared" si="269"/>
        <v>33154.519139881231</v>
      </c>
      <c r="BU170" s="64">
        <f t="shared" si="245"/>
        <v>48893.150608045951</v>
      </c>
      <c r="BV170" s="64">
        <f t="shared" si="246"/>
        <v>0</v>
      </c>
      <c r="BW170" s="64">
        <f t="shared" si="247"/>
        <v>20871.100979300776</v>
      </c>
      <c r="BX170" s="64">
        <f t="shared" si="248"/>
        <v>0</v>
      </c>
      <c r="BY170" s="64">
        <f t="shared" si="249"/>
        <v>0</v>
      </c>
      <c r="BZ170" s="55">
        <f t="shared" si="240"/>
        <v>0</v>
      </c>
      <c r="CC170" s="94">
        <f t="shared" si="241"/>
        <v>6155509.97249215</v>
      </c>
      <c r="CD170" s="64">
        <f t="shared" si="242"/>
        <v>0</v>
      </c>
      <c r="CE170" s="64">
        <f t="shared" si="270"/>
        <v>0</v>
      </c>
      <c r="CF170" s="64">
        <f t="shared" si="271"/>
        <v>0</v>
      </c>
      <c r="CG170" s="64">
        <f t="shared" si="272"/>
        <v>0</v>
      </c>
      <c r="CH170" s="64">
        <f t="shared" si="273"/>
        <v>0</v>
      </c>
      <c r="CI170" s="64">
        <f t="shared" si="274"/>
        <v>0</v>
      </c>
      <c r="CJ170" s="64">
        <f t="shared" si="275"/>
        <v>0</v>
      </c>
      <c r="CK170" s="64">
        <f t="shared" si="276"/>
        <v>812657.01846636762</v>
      </c>
      <c r="CL170" s="64">
        <f t="shared" si="277"/>
        <v>390010.73240428965</v>
      </c>
      <c r="CM170" s="64">
        <f t="shared" si="278"/>
        <v>379891.74507163238</v>
      </c>
      <c r="CN170" s="64">
        <f t="shared" si="279"/>
        <v>1349641.7985188442</v>
      </c>
      <c r="CO170" s="64">
        <f t="shared" si="280"/>
        <v>0</v>
      </c>
      <c r="CP170" s="64">
        <f t="shared" si="281"/>
        <v>0</v>
      </c>
      <c r="CQ170" s="64">
        <f t="shared" si="282"/>
        <v>0</v>
      </c>
      <c r="CR170" s="64">
        <f t="shared" si="283"/>
        <v>0</v>
      </c>
      <c r="CS170" s="64">
        <f t="shared" si="284"/>
        <v>21836.390275738275</v>
      </c>
      <c r="CT170" s="64">
        <f t="shared" si="250"/>
        <v>33736.273919551844</v>
      </c>
      <c r="CU170" s="64">
        <f t="shared" si="251"/>
        <v>0</v>
      </c>
      <c r="CV170" s="64">
        <f t="shared" si="252"/>
        <v>15197.311196668574</v>
      </c>
      <c r="CW170" s="64">
        <f t="shared" si="253"/>
        <v>0</v>
      </c>
      <c r="CX170" s="64">
        <f t="shared" si="254"/>
        <v>0</v>
      </c>
      <c r="CY170" s="119">
        <f>'DORC build-up'!S170</f>
        <v>3002971.2698530927</v>
      </c>
      <c r="CZ170" s="55">
        <f t="shared" si="243"/>
        <v>0</v>
      </c>
      <c r="DB170" s="94">
        <f>'DORC build-up'!T170</f>
        <v>0</v>
      </c>
      <c r="DC170" s="64">
        <f t="shared" si="195"/>
        <v>0</v>
      </c>
      <c r="DD170" s="64">
        <f t="shared" si="196"/>
        <v>0</v>
      </c>
      <c r="DE170" s="64">
        <f t="shared" si="197"/>
        <v>0</v>
      </c>
      <c r="DF170" s="64">
        <f t="shared" si="198"/>
        <v>0</v>
      </c>
      <c r="DG170" s="64">
        <f t="shared" si="199"/>
        <v>0</v>
      </c>
      <c r="DH170" s="64">
        <f t="shared" si="200"/>
        <v>0</v>
      </c>
      <c r="DI170" s="64">
        <f t="shared" si="201"/>
        <v>0</v>
      </c>
      <c r="DJ170" s="64">
        <f t="shared" si="202"/>
        <v>0</v>
      </c>
      <c r="DK170" s="64">
        <f t="shared" si="203"/>
        <v>0</v>
      </c>
      <c r="DL170" s="64">
        <f t="shared" si="204"/>
        <v>0</v>
      </c>
      <c r="DM170" s="64">
        <f t="shared" si="205"/>
        <v>0</v>
      </c>
      <c r="DN170" s="64">
        <f t="shared" si="206"/>
        <v>0</v>
      </c>
      <c r="DO170" s="64">
        <f t="shared" si="207"/>
        <v>0</v>
      </c>
      <c r="DP170" s="64">
        <f t="shared" si="208"/>
        <v>0</v>
      </c>
      <c r="DQ170" s="64">
        <f t="shared" si="209"/>
        <v>0</v>
      </c>
      <c r="DR170" s="64">
        <f t="shared" si="210"/>
        <v>0</v>
      </c>
      <c r="DS170" s="64">
        <f t="shared" si="211"/>
        <v>0</v>
      </c>
      <c r="DT170" s="64">
        <f t="shared" si="212"/>
        <v>0</v>
      </c>
      <c r="DU170" s="64">
        <f t="shared" si="213"/>
        <v>0</v>
      </c>
      <c r="DV170" s="64">
        <f t="shared" si="214"/>
        <v>0</v>
      </c>
      <c r="DW170" s="64">
        <f t="shared" si="215"/>
        <v>0</v>
      </c>
      <c r="DX170" s="55">
        <f t="shared" si="244"/>
        <v>0</v>
      </c>
    </row>
    <row r="171" spans="1:128" ht="13.9" x14ac:dyDescent="0.4">
      <c r="A171" s="58">
        <f>'DORC build-up'!A171</f>
        <v>159</v>
      </c>
      <c r="B171" s="58" t="str">
        <f>'DORC build-up'!B171</f>
        <v>CBH Sidings NG</v>
      </c>
      <c r="C171" s="58">
        <f>'DORC build-up'!C171</f>
        <v>42</v>
      </c>
      <c r="D171" t="str">
        <f>IF('DORC build-up'!E171=0,"",'DORC build-up'!E171)</f>
        <v/>
      </c>
      <c r="E171" t="str">
        <f>IF('DORC build-up'!F171=0,"",'DORC build-up'!F171)</f>
        <v>Kirwan</v>
      </c>
      <c r="F171" s="94">
        <f>'DORC build-up'!J171</f>
        <v>1738512.6347970362</v>
      </c>
      <c r="G171" s="319">
        <f t="shared" si="194"/>
        <v>0.52295093871750264</v>
      </c>
      <c r="I171" s="70">
        <f>IF($F171=0,0,CRC!G171/$F171)</f>
        <v>0</v>
      </c>
      <c r="J171" s="70">
        <f>IF($F171=0,0,CRC!H171/$F171)</f>
        <v>0</v>
      </c>
      <c r="K171" s="70">
        <f>IF($F171=0,0,CRC!I171/$F171)</f>
        <v>3.4220438097043518E-2</v>
      </c>
      <c r="L171" s="70">
        <f>IF($F171=0,0,CRC!J171/$F171)</f>
        <v>0</v>
      </c>
      <c r="M171" s="70">
        <f>IF($F171=0,0,CRC!K171/$F171)</f>
        <v>0</v>
      </c>
      <c r="N171" s="70">
        <f>IF($F171=0,0,CRC!L171/$F171)</f>
        <v>0</v>
      </c>
      <c r="O171" s="70">
        <f>IF($F171=0,0,CRC!M171/$F171)</f>
        <v>0</v>
      </c>
      <c r="P171" s="70">
        <f>IF($F171=0,0,CRC!N171/$F171)</f>
        <v>0.381924532333075</v>
      </c>
      <c r="Q171" s="70">
        <f>IF($F171=0,0,CRC!O171/$F171)</f>
        <v>0.11610505782925479</v>
      </c>
      <c r="R171" s="70">
        <f>IF($F171=0,0,CRC!P171/$F171)</f>
        <v>9.9994786647205069E-2</v>
      </c>
      <c r="S171" s="70">
        <f>IF($F171=0,0,CRC!Q171/$F171)</f>
        <v>0.2480029430734253</v>
      </c>
      <c r="T171" s="70">
        <f>IF($F171=0,0,CRC!R171/$F171)</f>
        <v>0</v>
      </c>
      <c r="U171" s="70">
        <f>IF($F171=0,0,CRC!S171/$F171)</f>
        <v>0</v>
      </c>
      <c r="V171" s="70">
        <f>IF($F171=0,0,CRC!T171/$F171)</f>
        <v>0</v>
      </c>
      <c r="W171" s="70">
        <f>IF($F171=0,0,CRC!U171/$F171)</f>
        <v>9.4616688081482603E-2</v>
      </c>
      <c r="X171" s="70">
        <f>IF($F171=0,0,CRC!V171/$F171)</f>
        <v>7.9419217422702602E-3</v>
      </c>
      <c r="Y171" s="70">
        <f>IF($F171=0,0,CRC!W171/$F171)</f>
        <v>1.1711995406232441E-2</v>
      </c>
      <c r="Z171" s="70">
        <f>IF($F171=0,0,CRC!X171/$F171)</f>
        <v>0</v>
      </c>
      <c r="AA171" s="70">
        <f>IF($F171=0,0,CRC!Y171/$F171)</f>
        <v>4.999519068676221E-3</v>
      </c>
      <c r="AB171" s="70">
        <f>IF($F171=0,0,CRC!Z171/$F171)</f>
        <v>4.8211772133473874E-4</v>
      </c>
      <c r="AC171" s="70">
        <f>IF($F171=0,0,CRC!AA171/$F171)</f>
        <v>0</v>
      </c>
      <c r="AD171" s="55">
        <f t="shared" si="216"/>
        <v>0</v>
      </c>
      <c r="AF171" s="94">
        <f>'DORC build-up'!V171</f>
        <v>1086296.7324495784</v>
      </c>
      <c r="AG171" s="64">
        <f t="shared" si="217"/>
        <v>0</v>
      </c>
      <c r="AH171" s="64">
        <f t="shared" si="218"/>
        <v>0</v>
      </c>
      <c r="AI171" s="64">
        <f t="shared" si="219"/>
        <v>37173.55008781144</v>
      </c>
      <c r="AJ171" s="64">
        <f t="shared" si="220"/>
        <v>0</v>
      </c>
      <c r="AK171" s="64">
        <f t="shared" si="221"/>
        <v>0</v>
      </c>
      <c r="AL171" s="64">
        <f t="shared" si="222"/>
        <v>0</v>
      </c>
      <c r="AM171" s="64">
        <f t="shared" si="223"/>
        <v>0</v>
      </c>
      <c r="AN171" s="64">
        <f t="shared" si="224"/>
        <v>414883.37151575269</v>
      </c>
      <c r="AO171" s="64">
        <f t="shared" si="225"/>
        <v>126124.54494078881</v>
      </c>
      <c r="AP171" s="64">
        <f t="shared" si="226"/>
        <v>108624.0099968516</v>
      </c>
      <c r="AQ171" s="64">
        <f t="shared" si="227"/>
        <v>269404.78669854067</v>
      </c>
      <c r="AR171" s="64">
        <f t="shared" si="228"/>
        <v>0</v>
      </c>
      <c r="AS171" s="64">
        <f t="shared" si="229"/>
        <v>0</v>
      </c>
      <c r="AT171" s="64">
        <f t="shared" si="230"/>
        <v>0</v>
      </c>
      <c r="AU171" s="64">
        <f t="shared" si="231"/>
        <v>102781.79909811552</v>
      </c>
      <c r="AV171" s="64">
        <f t="shared" si="232"/>
        <v>8627.2836379984456</v>
      </c>
      <c r="AW171" s="64">
        <f t="shared" si="233"/>
        <v>12722.702340254773</v>
      </c>
      <c r="AX171" s="64">
        <f t="shared" si="234"/>
        <v>0</v>
      </c>
      <c r="AY171" s="64">
        <f t="shared" si="235"/>
        <v>5430.9612281223381</v>
      </c>
      <c r="AZ171" s="64">
        <f t="shared" si="236"/>
        <v>523.72290534196304</v>
      </c>
      <c r="BA171" s="64">
        <f t="shared" si="237"/>
        <v>0</v>
      </c>
      <c r="BB171" s="55">
        <f t="shared" si="238"/>
        <v>0</v>
      </c>
      <c r="BD171" s="94">
        <f>'DORC build-up'!P171</f>
        <v>2277117.4300797936</v>
      </c>
      <c r="BE171" s="64">
        <f t="shared" si="239"/>
        <v>0</v>
      </c>
      <c r="BF171" s="64">
        <f t="shared" si="255"/>
        <v>0</v>
      </c>
      <c r="BG171" s="64">
        <f t="shared" si="256"/>
        <v>77923.956055744391</v>
      </c>
      <c r="BH171" s="64">
        <f t="shared" si="257"/>
        <v>0</v>
      </c>
      <c r="BI171" s="64">
        <f t="shared" si="258"/>
        <v>0</v>
      </c>
      <c r="BJ171" s="64">
        <f t="shared" si="259"/>
        <v>0</v>
      </c>
      <c r="BK171" s="64">
        <f t="shared" si="260"/>
        <v>0</v>
      </c>
      <c r="BL171" s="64">
        <f t="shared" si="261"/>
        <v>869687.00955071871</v>
      </c>
      <c r="BM171" s="64">
        <f t="shared" si="262"/>
        <v>264384.8509034185</v>
      </c>
      <c r="BN171" s="64">
        <f t="shared" si="263"/>
        <v>227699.87159146086</v>
      </c>
      <c r="BO171" s="64">
        <f t="shared" si="264"/>
        <v>564731.8243835835</v>
      </c>
      <c r="BP171" s="64">
        <f t="shared" si="265"/>
        <v>0</v>
      </c>
      <c r="BQ171" s="64">
        <f t="shared" si="266"/>
        <v>0</v>
      </c>
      <c r="BR171" s="64">
        <f t="shared" si="267"/>
        <v>0</v>
      </c>
      <c r="BS171" s="64">
        <f t="shared" si="268"/>
        <v>215453.30960676708</v>
      </c>
      <c r="BT171" s="64">
        <f t="shared" si="269"/>
        <v>18084.688427653291</v>
      </c>
      <c r="BU171" s="64">
        <f t="shared" si="245"/>
        <v>26669.588880546366</v>
      </c>
      <c r="BV171" s="64">
        <f t="shared" si="246"/>
        <v>0</v>
      </c>
      <c r="BW171" s="64">
        <f t="shared" si="247"/>
        <v>11384.492013298919</v>
      </c>
      <c r="BX171" s="64">
        <f t="shared" si="248"/>
        <v>1097.8386666016863</v>
      </c>
      <c r="BY171" s="64">
        <f t="shared" si="249"/>
        <v>0</v>
      </c>
      <c r="BZ171" s="55">
        <f t="shared" si="240"/>
        <v>0</v>
      </c>
      <c r="CC171" s="94">
        <f t="shared" si="241"/>
        <v>2277117.4300797936</v>
      </c>
      <c r="CD171" s="64">
        <f t="shared" si="242"/>
        <v>0</v>
      </c>
      <c r="CE171" s="64">
        <f t="shared" si="270"/>
        <v>0</v>
      </c>
      <c r="CF171" s="64">
        <f t="shared" si="271"/>
        <v>0</v>
      </c>
      <c r="CG171" s="64">
        <f t="shared" si="272"/>
        <v>0</v>
      </c>
      <c r="CH171" s="64">
        <f t="shared" si="273"/>
        <v>0</v>
      </c>
      <c r="CI171" s="64">
        <f t="shared" si="274"/>
        <v>0</v>
      </c>
      <c r="CJ171" s="64">
        <f t="shared" si="275"/>
        <v>0</v>
      </c>
      <c r="CK171" s="64">
        <f t="shared" si="276"/>
        <v>409179.13664996932</v>
      </c>
      <c r="CL171" s="64">
        <f t="shared" si="277"/>
        <v>196373.44063129381</v>
      </c>
      <c r="CM171" s="64">
        <f t="shared" si="278"/>
        <v>158059.8866086877</v>
      </c>
      <c r="CN171" s="64">
        <f t="shared" si="279"/>
        <v>246007.791394222</v>
      </c>
      <c r="CO171" s="64">
        <f t="shared" si="280"/>
        <v>0</v>
      </c>
      <c r="CP171" s="64">
        <f t="shared" si="281"/>
        <v>0</v>
      </c>
      <c r="CQ171" s="64">
        <f t="shared" si="282"/>
        <v>0</v>
      </c>
      <c r="CR171" s="64">
        <f t="shared" si="283"/>
        <v>141902.90424431383</v>
      </c>
      <c r="CS171" s="64">
        <f t="shared" si="284"/>
        <v>11911.025246821888</v>
      </c>
      <c r="CT171" s="64">
        <f t="shared" si="250"/>
        <v>18402.016327577068</v>
      </c>
      <c r="CU171" s="64">
        <f t="shared" si="251"/>
        <v>0</v>
      </c>
      <c r="CV171" s="64">
        <f t="shared" si="252"/>
        <v>8289.6282334928328</v>
      </c>
      <c r="CW171" s="64">
        <f t="shared" si="253"/>
        <v>694.86829383658574</v>
      </c>
      <c r="CX171" s="64">
        <f t="shared" si="254"/>
        <v>0</v>
      </c>
      <c r="CY171" s="119">
        <f>'DORC build-up'!S171</f>
        <v>1190820.6976302152</v>
      </c>
      <c r="CZ171" s="55">
        <f t="shared" si="243"/>
        <v>0</v>
      </c>
      <c r="DB171" s="94">
        <f>'DORC build-up'!T171</f>
        <v>0</v>
      </c>
      <c r="DC171" s="64">
        <f t="shared" si="195"/>
        <v>0</v>
      </c>
      <c r="DD171" s="64">
        <f t="shared" si="196"/>
        <v>0</v>
      </c>
      <c r="DE171" s="64">
        <f t="shared" si="197"/>
        <v>0</v>
      </c>
      <c r="DF171" s="64">
        <f t="shared" si="198"/>
        <v>0</v>
      </c>
      <c r="DG171" s="64">
        <f t="shared" si="199"/>
        <v>0</v>
      </c>
      <c r="DH171" s="64">
        <f t="shared" si="200"/>
        <v>0</v>
      </c>
      <c r="DI171" s="64">
        <f t="shared" si="201"/>
        <v>0</v>
      </c>
      <c r="DJ171" s="64">
        <f t="shared" si="202"/>
        <v>0</v>
      </c>
      <c r="DK171" s="64">
        <f t="shared" si="203"/>
        <v>0</v>
      </c>
      <c r="DL171" s="64">
        <f t="shared" si="204"/>
        <v>0</v>
      </c>
      <c r="DM171" s="64">
        <f t="shared" si="205"/>
        <v>0</v>
      </c>
      <c r="DN171" s="64">
        <f t="shared" si="206"/>
        <v>0</v>
      </c>
      <c r="DO171" s="64">
        <f t="shared" si="207"/>
        <v>0</v>
      </c>
      <c r="DP171" s="64">
        <f t="shared" si="208"/>
        <v>0</v>
      </c>
      <c r="DQ171" s="64">
        <f t="shared" si="209"/>
        <v>0</v>
      </c>
      <c r="DR171" s="64">
        <f t="shared" si="210"/>
        <v>0</v>
      </c>
      <c r="DS171" s="64">
        <f t="shared" si="211"/>
        <v>0</v>
      </c>
      <c r="DT171" s="64">
        <f t="shared" si="212"/>
        <v>0</v>
      </c>
      <c r="DU171" s="64">
        <f t="shared" si="213"/>
        <v>0</v>
      </c>
      <c r="DV171" s="64">
        <f t="shared" si="214"/>
        <v>0</v>
      </c>
      <c r="DW171" s="64">
        <f t="shared" si="215"/>
        <v>0</v>
      </c>
      <c r="DX171" s="55">
        <f t="shared" si="244"/>
        <v>0</v>
      </c>
    </row>
    <row r="172" spans="1:128" ht="13.9" x14ac:dyDescent="0.4">
      <c r="A172" s="58">
        <f>'DORC build-up'!A172</f>
        <v>160</v>
      </c>
      <c r="B172" s="58" t="str">
        <f>'DORC build-up'!B172</f>
        <v>CBH Sidings NG</v>
      </c>
      <c r="C172" s="58">
        <f>'DORC build-up'!C172</f>
        <v>42</v>
      </c>
      <c r="D172" t="str">
        <f>IF('DORC build-up'!E172=0,"",'DORC build-up'!E172)</f>
        <v/>
      </c>
      <c r="E172" t="str">
        <f>IF('DORC build-up'!F172=0,"",'DORC build-up'!F172)</f>
        <v>Kondut</v>
      </c>
      <c r="F172" s="94">
        <f>'DORC build-up'!J172</f>
        <v>1998385.4729875193</v>
      </c>
      <c r="G172" s="319">
        <f t="shared" si="194"/>
        <v>0.52239467891935865</v>
      </c>
      <c r="I172" s="70">
        <f>IF($F172=0,0,CRC!G172/$F172)</f>
        <v>0</v>
      </c>
      <c r="J172" s="70">
        <f>IF($F172=0,0,CRC!H172/$F172)</f>
        <v>0</v>
      </c>
      <c r="K172" s="70">
        <f>IF($F172=0,0,CRC!I172/$F172)</f>
        <v>3.7309612688755593E-2</v>
      </c>
      <c r="L172" s="70">
        <f>IF($F172=0,0,CRC!J172/$F172)</f>
        <v>0</v>
      </c>
      <c r="M172" s="70">
        <f>IF($F172=0,0,CRC!K172/$F172)</f>
        <v>0</v>
      </c>
      <c r="N172" s="70">
        <f>IF($F172=0,0,CRC!L172/$F172)</f>
        <v>0</v>
      </c>
      <c r="O172" s="70">
        <f>IF($F172=0,0,CRC!M172/$F172)</f>
        <v>0</v>
      </c>
      <c r="P172" s="70">
        <f>IF($F172=0,0,CRC!N172/$F172)</f>
        <v>0.41640192732986153</v>
      </c>
      <c r="Q172" s="70">
        <f>IF($F172=0,0,CRC!O172/$F172)</f>
        <v>0.12658618590827792</v>
      </c>
      <c r="R172" s="70">
        <f>IF($F172=0,0,CRC!P172/$F172)</f>
        <v>9.4758407504287656E-2</v>
      </c>
      <c r="S172" s="70">
        <f>IF($F172=0,0,CRC!Q172/$F172)</f>
        <v>0.21575229395329612</v>
      </c>
      <c r="T172" s="70">
        <f>IF($F172=0,0,CRC!R172/$F172)</f>
        <v>0</v>
      </c>
      <c r="U172" s="70">
        <f>IF($F172=0,0,CRC!S172/$F172)</f>
        <v>0</v>
      </c>
      <c r="V172" s="70">
        <f>IF($F172=0,0,CRC!T172/$F172)</f>
        <v>0</v>
      </c>
      <c r="W172" s="70">
        <f>IF($F172=0,0,CRC!U172/$F172)</f>
        <v>8.231260180569526E-2</v>
      </c>
      <c r="X172" s="70">
        <f>IF($F172=0,0,CRC!V172/$F172)</f>
        <v>8.658861215283805E-3</v>
      </c>
      <c r="Y172" s="70">
        <f>IF($F172=0,0,CRC!W172/$F172)</f>
        <v>1.2769269966089921E-2</v>
      </c>
      <c r="Z172" s="70">
        <f>IF($F172=0,0,CRC!X172/$F172)</f>
        <v>0</v>
      </c>
      <c r="AA172" s="70">
        <f>IF($F172=0,0,CRC!Y172/$F172)</f>
        <v>5.4508396284521331E-3</v>
      </c>
      <c r="AB172" s="70">
        <f>IF($F172=0,0,CRC!Z172/$F172)</f>
        <v>0</v>
      </c>
      <c r="AC172" s="70">
        <f>IF($F172=0,0,CRC!AA172/$F172)</f>
        <v>0</v>
      </c>
      <c r="AD172" s="55">
        <f t="shared" si="216"/>
        <v>0</v>
      </c>
      <c r="AF172" s="94">
        <f>'DORC build-up'!V172</f>
        <v>1245632.2632078279</v>
      </c>
      <c r="AG172" s="64">
        <f t="shared" si="217"/>
        <v>0</v>
      </c>
      <c r="AH172" s="64">
        <f t="shared" si="218"/>
        <v>0</v>
      </c>
      <c r="AI172" s="64">
        <f t="shared" si="219"/>
        <v>46474.057292902122</v>
      </c>
      <c r="AJ172" s="64">
        <f t="shared" si="220"/>
        <v>0</v>
      </c>
      <c r="AK172" s="64">
        <f t="shared" si="221"/>
        <v>0</v>
      </c>
      <c r="AL172" s="64">
        <f t="shared" si="222"/>
        <v>0</v>
      </c>
      <c r="AM172" s="64">
        <f t="shared" si="223"/>
        <v>0</v>
      </c>
      <c r="AN172" s="64">
        <f t="shared" si="224"/>
        <v>518683.67514399689</v>
      </c>
      <c r="AO172" s="64">
        <f t="shared" si="225"/>
        <v>157679.83724377508</v>
      </c>
      <c r="AP172" s="64">
        <f t="shared" si="226"/>
        <v>118034.12959753546</v>
      </c>
      <c r="AQ172" s="64">
        <f t="shared" si="227"/>
        <v>268748.0182093248</v>
      </c>
      <c r="AR172" s="64">
        <f t="shared" si="228"/>
        <v>0</v>
      </c>
      <c r="AS172" s="64">
        <f t="shared" si="229"/>
        <v>0</v>
      </c>
      <c r="AT172" s="64">
        <f t="shared" si="230"/>
        <v>0</v>
      </c>
      <c r="AU172" s="64">
        <f t="shared" si="231"/>
        <v>102531.23247775293</v>
      </c>
      <c r="AV172" s="64">
        <f t="shared" si="232"/>
        <v>10785.75689239645</v>
      </c>
      <c r="AW172" s="64">
        <f t="shared" si="233"/>
        <v>15905.814647372334</v>
      </c>
      <c r="AX172" s="64">
        <f t="shared" si="234"/>
        <v>0</v>
      </c>
      <c r="AY172" s="64">
        <f t="shared" si="235"/>
        <v>6789.7417027717465</v>
      </c>
      <c r="AZ172" s="64">
        <f t="shared" si="236"/>
        <v>0</v>
      </c>
      <c r="BA172" s="64">
        <f t="shared" si="237"/>
        <v>0</v>
      </c>
      <c r="BB172" s="55">
        <f t="shared" si="238"/>
        <v>0</v>
      </c>
      <c r="BD172" s="94">
        <f>'DORC build-up'!P172</f>
        <v>2608078.6964212004</v>
      </c>
      <c r="BE172" s="64">
        <f t="shared" si="239"/>
        <v>0</v>
      </c>
      <c r="BF172" s="64">
        <f t="shared" si="255"/>
        <v>0</v>
      </c>
      <c r="BG172" s="64">
        <f t="shared" si="256"/>
        <v>97306.406025269564</v>
      </c>
      <c r="BH172" s="64">
        <f t="shared" si="257"/>
        <v>0</v>
      </c>
      <c r="BI172" s="64">
        <f t="shared" si="258"/>
        <v>0</v>
      </c>
      <c r="BJ172" s="64">
        <f t="shared" si="259"/>
        <v>0</v>
      </c>
      <c r="BK172" s="64">
        <f t="shared" si="260"/>
        <v>0</v>
      </c>
      <c r="BL172" s="64">
        <f t="shared" si="261"/>
        <v>1086008.9958177407</v>
      </c>
      <c r="BM172" s="64">
        <f t="shared" si="262"/>
        <v>330146.7347285932</v>
      </c>
      <c r="BN172" s="64">
        <f t="shared" si="263"/>
        <v>247137.38391873144</v>
      </c>
      <c r="BO172" s="64">
        <f t="shared" si="264"/>
        <v>562698.96156359615</v>
      </c>
      <c r="BP172" s="64">
        <f t="shared" si="265"/>
        <v>0</v>
      </c>
      <c r="BQ172" s="64">
        <f t="shared" si="266"/>
        <v>0</v>
      </c>
      <c r="BR172" s="64">
        <f t="shared" si="267"/>
        <v>0</v>
      </c>
      <c r="BS172" s="64">
        <f t="shared" si="268"/>
        <v>214677.74321643505</v>
      </c>
      <c r="BT172" s="64">
        <f t="shared" si="269"/>
        <v>22582.991470849476</v>
      </c>
      <c r="BU172" s="64">
        <f t="shared" si="245"/>
        <v>33303.260967410191</v>
      </c>
      <c r="BV172" s="64">
        <f t="shared" si="246"/>
        <v>0</v>
      </c>
      <c r="BW172" s="64">
        <f t="shared" si="247"/>
        <v>14216.21871257446</v>
      </c>
      <c r="BX172" s="64">
        <f t="shared" si="248"/>
        <v>0</v>
      </c>
      <c r="BY172" s="64">
        <f t="shared" si="249"/>
        <v>0</v>
      </c>
      <c r="BZ172" s="55">
        <f t="shared" si="240"/>
        <v>0</v>
      </c>
      <c r="CC172" s="94">
        <f t="shared" si="241"/>
        <v>2608078.6964212004</v>
      </c>
      <c r="CD172" s="64">
        <f t="shared" si="242"/>
        <v>0</v>
      </c>
      <c r="CE172" s="64">
        <f t="shared" si="270"/>
        <v>0</v>
      </c>
      <c r="CF172" s="64">
        <f t="shared" si="271"/>
        <v>0</v>
      </c>
      <c r="CG172" s="64">
        <f t="shared" si="272"/>
        <v>0</v>
      </c>
      <c r="CH172" s="64">
        <f t="shared" si="273"/>
        <v>0</v>
      </c>
      <c r="CI172" s="64">
        <f t="shared" si="274"/>
        <v>0</v>
      </c>
      <c r="CJ172" s="64">
        <f t="shared" si="275"/>
        <v>0</v>
      </c>
      <c r="CK172" s="64">
        <f t="shared" si="276"/>
        <v>510956.49172955507</v>
      </c>
      <c r="CL172" s="64">
        <f t="shared" si="277"/>
        <v>245218.47598417988</v>
      </c>
      <c r="CM172" s="64">
        <f t="shared" si="278"/>
        <v>171552.60829065536</v>
      </c>
      <c r="CN172" s="64">
        <f t="shared" si="279"/>
        <v>245122.23816176801</v>
      </c>
      <c r="CO172" s="64">
        <f t="shared" si="280"/>
        <v>0</v>
      </c>
      <c r="CP172" s="64">
        <f t="shared" si="281"/>
        <v>0</v>
      </c>
      <c r="CQ172" s="64">
        <f t="shared" si="282"/>
        <v>0</v>
      </c>
      <c r="CR172" s="64">
        <f t="shared" si="283"/>
        <v>141392.09694493533</v>
      </c>
      <c r="CS172" s="64">
        <f t="shared" si="284"/>
        <v>14873.719424811554</v>
      </c>
      <c r="CT172" s="64">
        <f t="shared" si="250"/>
        <v>22979.250067513127</v>
      </c>
      <c r="CU172" s="64">
        <f t="shared" si="251"/>
        <v>0</v>
      </c>
      <c r="CV172" s="64">
        <f t="shared" si="252"/>
        <v>10351.552609954129</v>
      </c>
      <c r="CW172" s="64">
        <f t="shared" si="253"/>
        <v>0</v>
      </c>
      <c r="CX172" s="64">
        <f t="shared" si="254"/>
        <v>0</v>
      </c>
      <c r="CY172" s="119">
        <f>'DORC build-up'!S172</f>
        <v>1362446.4332133725</v>
      </c>
      <c r="CZ172" s="55">
        <f t="shared" si="243"/>
        <v>0</v>
      </c>
      <c r="DB172" s="94">
        <f>'DORC build-up'!T172</f>
        <v>0</v>
      </c>
      <c r="DC172" s="64">
        <f t="shared" si="195"/>
        <v>0</v>
      </c>
      <c r="DD172" s="64">
        <f t="shared" si="196"/>
        <v>0</v>
      </c>
      <c r="DE172" s="64">
        <f t="shared" si="197"/>
        <v>0</v>
      </c>
      <c r="DF172" s="64">
        <f t="shared" si="198"/>
        <v>0</v>
      </c>
      <c r="DG172" s="64">
        <f t="shared" si="199"/>
        <v>0</v>
      </c>
      <c r="DH172" s="64">
        <f t="shared" si="200"/>
        <v>0</v>
      </c>
      <c r="DI172" s="64">
        <f t="shared" si="201"/>
        <v>0</v>
      </c>
      <c r="DJ172" s="64">
        <f t="shared" si="202"/>
        <v>0</v>
      </c>
      <c r="DK172" s="64">
        <f t="shared" si="203"/>
        <v>0</v>
      </c>
      <c r="DL172" s="64">
        <f t="shared" si="204"/>
        <v>0</v>
      </c>
      <c r="DM172" s="64">
        <f t="shared" si="205"/>
        <v>0</v>
      </c>
      <c r="DN172" s="64">
        <f t="shared" si="206"/>
        <v>0</v>
      </c>
      <c r="DO172" s="64">
        <f t="shared" si="207"/>
        <v>0</v>
      </c>
      <c r="DP172" s="64">
        <f t="shared" si="208"/>
        <v>0</v>
      </c>
      <c r="DQ172" s="64">
        <f t="shared" si="209"/>
        <v>0</v>
      </c>
      <c r="DR172" s="64">
        <f t="shared" si="210"/>
        <v>0</v>
      </c>
      <c r="DS172" s="64">
        <f t="shared" si="211"/>
        <v>0</v>
      </c>
      <c r="DT172" s="64">
        <f t="shared" si="212"/>
        <v>0</v>
      </c>
      <c r="DU172" s="64">
        <f t="shared" si="213"/>
        <v>0</v>
      </c>
      <c r="DV172" s="64">
        <f t="shared" si="214"/>
        <v>0</v>
      </c>
      <c r="DW172" s="64">
        <f t="shared" si="215"/>
        <v>0</v>
      </c>
      <c r="DX172" s="55">
        <f t="shared" si="244"/>
        <v>0</v>
      </c>
    </row>
    <row r="173" spans="1:128" ht="13.9" x14ac:dyDescent="0.4">
      <c r="A173" s="58">
        <f>'DORC build-up'!A173</f>
        <v>161</v>
      </c>
      <c r="B173" s="58" t="str">
        <f>'DORC build-up'!B173</f>
        <v>CBH Sidings NG</v>
      </c>
      <c r="C173" s="58">
        <f>'DORC build-up'!C173</f>
        <v>42</v>
      </c>
      <c r="D173" t="str">
        <f>IF('DORC build-up'!E173=0,"",'DORC build-up'!E173)</f>
        <v/>
      </c>
      <c r="E173" t="str">
        <f>IF('DORC build-up'!F173=0,"",'DORC build-up'!F173)</f>
        <v>Konnongorring</v>
      </c>
      <c r="F173" s="94">
        <f>'DORC build-up'!J173</f>
        <v>1856712.458416783</v>
      </c>
      <c r="G173" s="319">
        <f t="shared" si="194"/>
        <v>0.49115742083497915</v>
      </c>
      <c r="I173" s="70">
        <f>IF($F173=0,0,CRC!G173/$F173)</f>
        <v>0</v>
      </c>
      <c r="J173" s="70">
        <f>IF($F173=0,0,CRC!H173/$F173)</f>
        <v>0</v>
      </c>
      <c r="K173" s="70">
        <f>IF($F173=0,0,CRC!I173/$F173)</f>
        <v>4.7178631566189837E-2</v>
      </c>
      <c r="L173" s="70">
        <f>IF($F173=0,0,CRC!J173/$F173)</f>
        <v>0</v>
      </c>
      <c r="M173" s="70">
        <f>IF($F173=0,0,CRC!K173/$F173)</f>
        <v>0</v>
      </c>
      <c r="N173" s="70">
        <f>IF($F173=0,0,CRC!L173/$F173)</f>
        <v>0</v>
      </c>
      <c r="O173" s="70">
        <f>IF($F173=0,0,CRC!M173/$F173)</f>
        <v>0</v>
      </c>
      <c r="P173" s="70">
        <f>IF($F173=0,0,CRC!N173/$F173)</f>
        <v>0.52654722730122594</v>
      </c>
      <c r="Q173" s="70">
        <f>IF($F173=0,0,CRC!O173/$F173)</f>
        <v>0.16007035709957268</v>
      </c>
      <c r="R173" s="70">
        <f>IF($F173=0,0,CRC!P173/$F173)</f>
        <v>0</v>
      </c>
      <c r="S173" s="70">
        <f>IF($F173=0,0,CRC!Q173/$F173)</f>
        <v>0.23221487422325293</v>
      </c>
      <c r="T173" s="70">
        <f>IF($F173=0,0,CRC!R173/$F173)</f>
        <v>0</v>
      </c>
      <c r="U173" s="70">
        <f>IF($F173=0,0,CRC!S173/$F173)</f>
        <v>0</v>
      </c>
      <c r="V173" s="70">
        <f>IF($F173=0,0,CRC!T173/$F173)</f>
        <v>0</v>
      </c>
      <c r="W173" s="70">
        <f>IF($F173=0,0,CRC!U173/$F173)</f>
        <v>0</v>
      </c>
      <c r="X173" s="70">
        <f>IF($F173=0,0,CRC!V173/$F173)</f>
        <v>1.0949275364141307E-2</v>
      </c>
      <c r="Y173" s="70">
        <f>IF($F173=0,0,CRC!W173/$F173)</f>
        <v>1.6146956231495081E-2</v>
      </c>
      <c r="Z173" s="70">
        <f>IF($F173=0,0,CRC!X173/$F173)</f>
        <v>0</v>
      </c>
      <c r="AA173" s="70">
        <f>IF($F173=0,0,CRC!Y173/$F173)</f>
        <v>6.8926782141224014E-3</v>
      </c>
      <c r="AB173" s="70">
        <f>IF($F173=0,0,CRC!Z173/$F173)</f>
        <v>0</v>
      </c>
      <c r="AC173" s="70">
        <f>IF($F173=0,0,CRC!AA173/$F173)</f>
        <v>0</v>
      </c>
      <c r="AD173" s="55">
        <f t="shared" si="216"/>
        <v>0</v>
      </c>
      <c r="AF173" s="94">
        <f>'DORC build-up'!V173</f>
        <v>1218787.3851779031</v>
      </c>
      <c r="AG173" s="64">
        <f t="shared" si="217"/>
        <v>0</v>
      </c>
      <c r="AH173" s="64">
        <f t="shared" si="218"/>
        <v>0</v>
      </c>
      <c r="AI173" s="64">
        <f t="shared" si="219"/>
        <v>57500.721002828192</v>
      </c>
      <c r="AJ173" s="64">
        <f t="shared" si="220"/>
        <v>0</v>
      </c>
      <c r="AK173" s="64">
        <f t="shared" si="221"/>
        <v>0</v>
      </c>
      <c r="AL173" s="64">
        <f t="shared" si="222"/>
        <v>0</v>
      </c>
      <c r="AM173" s="64">
        <f t="shared" si="223"/>
        <v>0</v>
      </c>
      <c r="AN173" s="64">
        <f t="shared" si="224"/>
        <v>641749.11833513621</v>
      </c>
      <c r="AO173" s="64">
        <f t="shared" si="225"/>
        <v>195091.7319738814</v>
      </c>
      <c r="AP173" s="64">
        <f t="shared" si="226"/>
        <v>0</v>
      </c>
      <c r="AQ173" s="64">
        <f t="shared" si="227"/>
        <v>283020.55935397412</v>
      </c>
      <c r="AR173" s="64">
        <f t="shared" si="228"/>
        <v>0</v>
      </c>
      <c r="AS173" s="64">
        <f t="shared" si="229"/>
        <v>0</v>
      </c>
      <c r="AT173" s="64">
        <f t="shared" si="230"/>
        <v>0</v>
      </c>
      <c r="AU173" s="64">
        <f t="shared" si="231"/>
        <v>0</v>
      </c>
      <c r="AV173" s="64">
        <f t="shared" si="232"/>
        <v>13344.838690654617</v>
      </c>
      <c r="AW173" s="64">
        <f t="shared" si="233"/>
        <v>19679.706563965938</v>
      </c>
      <c r="AX173" s="64">
        <f t="shared" si="234"/>
        <v>0</v>
      </c>
      <c r="AY173" s="64">
        <f t="shared" si="235"/>
        <v>8400.7092574629405</v>
      </c>
      <c r="AZ173" s="64">
        <f t="shared" si="236"/>
        <v>0</v>
      </c>
      <c r="BA173" s="64">
        <f t="shared" si="237"/>
        <v>0</v>
      </c>
      <c r="BB173" s="55">
        <f t="shared" si="238"/>
        <v>0</v>
      </c>
      <c r="BD173" s="94">
        <f>'DORC build-up'!P173</f>
        <v>2395215.0136056966</v>
      </c>
      <c r="BE173" s="64">
        <f t="shared" si="239"/>
        <v>0</v>
      </c>
      <c r="BF173" s="64">
        <f t="shared" si="255"/>
        <v>0</v>
      </c>
      <c r="BG173" s="64">
        <f t="shared" si="256"/>
        <v>113002.96664870954</v>
      </c>
      <c r="BH173" s="64">
        <f t="shared" si="257"/>
        <v>0</v>
      </c>
      <c r="BI173" s="64">
        <f t="shared" si="258"/>
        <v>0</v>
      </c>
      <c r="BJ173" s="64">
        <f t="shared" si="259"/>
        <v>0</v>
      </c>
      <c r="BK173" s="64">
        <f t="shared" si="260"/>
        <v>0</v>
      </c>
      <c r="BL173" s="64">
        <f t="shared" si="261"/>
        <v>1261193.8242043478</v>
      </c>
      <c r="BM173" s="64">
        <f t="shared" si="262"/>
        <v>383402.92255812167</v>
      </c>
      <c r="BN173" s="64">
        <f t="shared" si="263"/>
        <v>0</v>
      </c>
      <c r="BO173" s="64">
        <f t="shared" si="264"/>
        <v>556204.5531220939</v>
      </c>
      <c r="BP173" s="64">
        <f t="shared" si="265"/>
        <v>0</v>
      </c>
      <c r="BQ173" s="64">
        <f t="shared" si="266"/>
        <v>0</v>
      </c>
      <c r="BR173" s="64">
        <f t="shared" si="267"/>
        <v>0</v>
      </c>
      <c r="BS173" s="64">
        <f t="shared" si="268"/>
        <v>0</v>
      </c>
      <c r="BT173" s="64">
        <f t="shared" si="269"/>
        <v>26225.868740294238</v>
      </c>
      <c r="BU173" s="64">
        <f t="shared" si="245"/>
        <v>38675.431989711076</v>
      </c>
      <c r="BV173" s="64">
        <f t="shared" si="246"/>
        <v>0</v>
      </c>
      <c r="BW173" s="64">
        <f t="shared" si="247"/>
        <v>16509.446342418876</v>
      </c>
      <c r="BX173" s="64">
        <f t="shared" si="248"/>
        <v>0</v>
      </c>
      <c r="BY173" s="64">
        <f t="shared" si="249"/>
        <v>0</v>
      </c>
      <c r="BZ173" s="55">
        <f t="shared" si="240"/>
        <v>0</v>
      </c>
      <c r="CC173" s="94">
        <f t="shared" si="241"/>
        <v>2395215.0136056966</v>
      </c>
      <c r="CD173" s="64">
        <f t="shared" si="242"/>
        <v>0</v>
      </c>
      <c r="CE173" s="64">
        <f t="shared" si="270"/>
        <v>0</v>
      </c>
      <c r="CF173" s="64">
        <f t="shared" si="271"/>
        <v>0</v>
      </c>
      <c r="CG173" s="64">
        <f t="shared" si="272"/>
        <v>0</v>
      </c>
      <c r="CH173" s="64">
        <f t="shared" si="273"/>
        <v>0</v>
      </c>
      <c r="CI173" s="64">
        <f t="shared" si="274"/>
        <v>0</v>
      </c>
      <c r="CJ173" s="64">
        <f t="shared" si="275"/>
        <v>0</v>
      </c>
      <c r="CK173" s="64">
        <f t="shared" si="276"/>
        <v>593379.22087947757</v>
      </c>
      <c r="CL173" s="64">
        <f t="shared" si="277"/>
        <v>284774.83030347992</v>
      </c>
      <c r="CM173" s="64">
        <f t="shared" si="278"/>
        <v>0</v>
      </c>
      <c r="CN173" s="64">
        <f t="shared" si="279"/>
        <v>242293.15184482481</v>
      </c>
      <c r="CO173" s="64">
        <f t="shared" si="280"/>
        <v>0</v>
      </c>
      <c r="CP173" s="64">
        <f t="shared" si="281"/>
        <v>0</v>
      </c>
      <c r="CQ173" s="64">
        <f t="shared" si="282"/>
        <v>0</v>
      </c>
      <c r="CR173" s="64">
        <f t="shared" si="283"/>
        <v>0</v>
      </c>
      <c r="CS173" s="64">
        <f t="shared" si="284"/>
        <v>17273.008928803334</v>
      </c>
      <c r="CT173" s="64">
        <f t="shared" si="250"/>
        <v>26686.048072900754</v>
      </c>
      <c r="CU173" s="64">
        <f t="shared" si="251"/>
        <v>0</v>
      </c>
      <c r="CV173" s="64">
        <f t="shared" si="252"/>
        <v>12021.368398307037</v>
      </c>
      <c r="CW173" s="64">
        <f t="shared" si="253"/>
        <v>0</v>
      </c>
      <c r="CX173" s="64">
        <f t="shared" si="254"/>
        <v>0</v>
      </c>
      <c r="CY173" s="119">
        <f>'DORC build-up'!S173</f>
        <v>1176427.6284277935</v>
      </c>
      <c r="CZ173" s="55">
        <f t="shared" si="243"/>
        <v>0</v>
      </c>
      <c r="DB173" s="94">
        <f>'DORC build-up'!T173</f>
        <v>0</v>
      </c>
      <c r="DC173" s="64">
        <f t="shared" si="195"/>
        <v>0</v>
      </c>
      <c r="DD173" s="64">
        <f t="shared" si="196"/>
        <v>0</v>
      </c>
      <c r="DE173" s="64">
        <f t="shared" si="197"/>
        <v>0</v>
      </c>
      <c r="DF173" s="64">
        <f t="shared" si="198"/>
        <v>0</v>
      </c>
      <c r="DG173" s="64">
        <f t="shared" si="199"/>
        <v>0</v>
      </c>
      <c r="DH173" s="64">
        <f t="shared" si="200"/>
        <v>0</v>
      </c>
      <c r="DI173" s="64">
        <f t="shared" si="201"/>
        <v>0</v>
      </c>
      <c r="DJ173" s="64">
        <f t="shared" si="202"/>
        <v>0</v>
      </c>
      <c r="DK173" s="64">
        <f t="shared" si="203"/>
        <v>0</v>
      </c>
      <c r="DL173" s="64">
        <f t="shared" si="204"/>
        <v>0</v>
      </c>
      <c r="DM173" s="64">
        <f t="shared" si="205"/>
        <v>0</v>
      </c>
      <c r="DN173" s="64">
        <f t="shared" si="206"/>
        <v>0</v>
      </c>
      <c r="DO173" s="64">
        <f t="shared" si="207"/>
        <v>0</v>
      </c>
      <c r="DP173" s="64">
        <f t="shared" si="208"/>
        <v>0</v>
      </c>
      <c r="DQ173" s="64">
        <f t="shared" si="209"/>
        <v>0</v>
      </c>
      <c r="DR173" s="64">
        <f t="shared" si="210"/>
        <v>0</v>
      </c>
      <c r="DS173" s="64">
        <f t="shared" si="211"/>
        <v>0</v>
      </c>
      <c r="DT173" s="64">
        <f t="shared" si="212"/>
        <v>0</v>
      </c>
      <c r="DU173" s="64">
        <f t="shared" si="213"/>
        <v>0</v>
      </c>
      <c r="DV173" s="64">
        <f t="shared" si="214"/>
        <v>0</v>
      </c>
      <c r="DW173" s="64">
        <f t="shared" si="215"/>
        <v>0</v>
      </c>
      <c r="DX173" s="55">
        <f t="shared" si="244"/>
        <v>0</v>
      </c>
    </row>
    <row r="174" spans="1:128" ht="13.9" x14ac:dyDescent="0.4">
      <c r="A174" s="58">
        <f>'DORC build-up'!A174</f>
        <v>162</v>
      </c>
      <c r="B174" s="58" t="str">
        <f>'DORC build-up'!B174</f>
        <v>CBH Sidings NG</v>
      </c>
      <c r="C174" s="58">
        <f>'DORC build-up'!C174</f>
        <v>42</v>
      </c>
      <c r="D174" t="str">
        <f>IF('DORC build-up'!E174=0,"",'DORC build-up'!E174)</f>
        <v/>
      </c>
      <c r="E174" t="str">
        <f>IF('DORC build-up'!F174=0,"",'DORC build-up'!F174)</f>
        <v>Koorda</v>
      </c>
      <c r="F174" s="94">
        <f>'DORC build-up'!J174</f>
        <v>3456488.1341368849</v>
      </c>
      <c r="G174" s="319">
        <f t="shared" si="194"/>
        <v>0.52035227992014821</v>
      </c>
      <c r="I174" s="70">
        <f>IF($F174=0,0,CRC!G174/$F174)</f>
        <v>0</v>
      </c>
      <c r="J174" s="70">
        <f>IF($F174=0,0,CRC!H174/$F174)</f>
        <v>0</v>
      </c>
      <c r="K174" s="70">
        <f>IF($F174=0,0,CRC!I174/$F174)</f>
        <v>3.5513476174756843E-2</v>
      </c>
      <c r="L174" s="70">
        <f>IF($F174=0,0,CRC!J174/$F174)</f>
        <v>0</v>
      </c>
      <c r="M174" s="70">
        <f>IF($F174=0,0,CRC!K174/$F174)</f>
        <v>0</v>
      </c>
      <c r="N174" s="70">
        <f>IF($F174=0,0,CRC!L174/$F174)</f>
        <v>0</v>
      </c>
      <c r="O174" s="70">
        <f>IF($F174=0,0,CRC!M174/$F174)</f>
        <v>0</v>
      </c>
      <c r="P174" s="70">
        <f>IF($F174=0,0,CRC!N174/$F174)</f>
        <v>0.39635576087898261</v>
      </c>
      <c r="Q174" s="70">
        <f>IF($F174=0,0,CRC!O174/$F174)</f>
        <v>0.12049215130721071</v>
      </c>
      <c r="R174" s="70">
        <f>IF($F174=0,0,CRC!P174/$F174)</f>
        <v>0.12498771751400176</v>
      </c>
      <c r="S174" s="70">
        <f>IF($F174=0,0,CRC!Q174/$F174)</f>
        <v>0.24947648206387577</v>
      </c>
      <c r="T174" s="70">
        <f>IF($F174=0,0,CRC!R174/$F174)</f>
        <v>0</v>
      </c>
      <c r="U174" s="70">
        <f>IF($F174=0,0,CRC!S174/$F174)</f>
        <v>0</v>
      </c>
      <c r="V174" s="70">
        <f>IF($F174=0,0,CRC!T174/$F174)</f>
        <v>0</v>
      </c>
      <c r="W174" s="70">
        <f>IF($F174=0,0,CRC!U174/$F174)</f>
        <v>4.7589432194993724E-2</v>
      </c>
      <c r="X174" s="70">
        <f>IF($F174=0,0,CRC!V174/$F174)</f>
        <v>8.2420116240494758E-3</v>
      </c>
      <c r="Y174" s="70">
        <f>IF($F174=0,0,CRC!W174/$F174)</f>
        <v>1.2154539595272807E-2</v>
      </c>
      <c r="Z174" s="70">
        <f>IF($F174=0,0,CRC!X174/$F174)</f>
        <v>0</v>
      </c>
      <c r="AA174" s="70">
        <f>IF($F174=0,0,CRC!Y174/$F174)</f>
        <v>5.1884286468563646E-3</v>
      </c>
      <c r="AB174" s="70">
        <f>IF($F174=0,0,CRC!Z174/$F174)</f>
        <v>0</v>
      </c>
      <c r="AC174" s="70">
        <f>IF($F174=0,0,CRC!AA174/$F174)</f>
        <v>0</v>
      </c>
      <c r="AD174" s="55">
        <f t="shared" si="216"/>
        <v>0</v>
      </c>
      <c r="AF174" s="94">
        <f>'DORC build-up'!V174</f>
        <v>2168254.0897993399</v>
      </c>
      <c r="AG174" s="64">
        <f t="shared" si="217"/>
        <v>0</v>
      </c>
      <c r="AH174" s="64">
        <f t="shared" si="218"/>
        <v>0</v>
      </c>
      <c r="AI174" s="64">
        <f t="shared" si="219"/>
        <v>77002.239958907943</v>
      </c>
      <c r="AJ174" s="64">
        <f t="shared" si="220"/>
        <v>0</v>
      </c>
      <c r="AK174" s="64">
        <f t="shared" si="221"/>
        <v>0</v>
      </c>
      <c r="AL174" s="64">
        <f t="shared" si="222"/>
        <v>0</v>
      </c>
      <c r="AM174" s="64">
        <f t="shared" si="223"/>
        <v>0</v>
      </c>
      <c r="AN174" s="64">
        <f t="shared" si="224"/>
        <v>859399.99954138324</v>
      </c>
      <c r="AO174" s="64">
        <f t="shared" si="225"/>
        <v>261257.59986058049</v>
      </c>
      <c r="AP174" s="64">
        <f t="shared" si="226"/>
        <v>271005.12967441889</v>
      </c>
      <c r="AQ174" s="64">
        <f t="shared" si="227"/>
        <v>540928.40254375024</v>
      </c>
      <c r="AR174" s="64">
        <f t="shared" si="228"/>
        <v>0</v>
      </c>
      <c r="AS174" s="64">
        <f t="shared" si="229"/>
        <v>0</v>
      </c>
      <c r="AT174" s="64">
        <f t="shared" si="230"/>
        <v>0</v>
      </c>
      <c r="AU174" s="64">
        <f t="shared" si="231"/>
        <v>103185.98098802351</v>
      </c>
      <c r="AV174" s="64">
        <f t="shared" si="232"/>
        <v>17870.775412018975</v>
      </c>
      <c r="AW174" s="64">
        <f t="shared" si="233"/>
        <v>26354.130187078277</v>
      </c>
      <c r="AX174" s="64">
        <f t="shared" si="234"/>
        <v>0</v>
      </c>
      <c r="AY174" s="64">
        <f t="shared" si="235"/>
        <v>11249.831633178368</v>
      </c>
      <c r="AZ174" s="64">
        <f t="shared" si="236"/>
        <v>0</v>
      </c>
      <c r="BA174" s="64">
        <f t="shared" si="237"/>
        <v>0</v>
      </c>
      <c r="BB174" s="55">
        <f t="shared" si="238"/>
        <v>0</v>
      </c>
      <c r="BD174" s="94">
        <f>'DORC build-up'!P174</f>
        <v>4520513.7000096003</v>
      </c>
      <c r="BE174" s="64">
        <f t="shared" si="239"/>
        <v>0</v>
      </c>
      <c r="BF174" s="64">
        <f t="shared" si="255"/>
        <v>0</v>
      </c>
      <c r="BG174" s="64">
        <f t="shared" si="256"/>
        <v>160539.15558295284</v>
      </c>
      <c r="BH174" s="64">
        <f t="shared" si="257"/>
        <v>0</v>
      </c>
      <c r="BI174" s="64">
        <f t="shared" si="258"/>
        <v>0</v>
      </c>
      <c r="BJ174" s="64">
        <f t="shared" si="259"/>
        <v>0</v>
      </c>
      <c r="BK174" s="64">
        <f t="shared" si="260"/>
        <v>0</v>
      </c>
      <c r="BL174" s="64">
        <f t="shared" si="261"/>
        <v>1791731.6471311701</v>
      </c>
      <c r="BM174" s="64">
        <f t="shared" si="262"/>
        <v>544686.42072787567</v>
      </c>
      <c r="BN174" s="64">
        <f t="shared" si="263"/>
        <v>565008.68935497478</v>
      </c>
      <c r="BO174" s="64">
        <f t="shared" si="264"/>
        <v>1127761.8549999497</v>
      </c>
      <c r="BP174" s="64">
        <f t="shared" si="265"/>
        <v>0</v>
      </c>
      <c r="BQ174" s="64">
        <f t="shared" si="266"/>
        <v>0</v>
      </c>
      <c r="BR174" s="64">
        <f t="shared" si="267"/>
        <v>0</v>
      </c>
      <c r="BS174" s="64">
        <f t="shared" si="268"/>
        <v>215128.68021314708</v>
      </c>
      <c r="BT174" s="64">
        <f t="shared" si="269"/>
        <v>37258.126462154032</v>
      </c>
      <c r="BU174" s="64">
        <f t="shared" si="245"/>
        <v>54944.762757739867</v>
      </c>
      <c r="BV174" s="64">
        <f t="shared" si="246"/>
        <v>0</v>
      </c>
      <c r="BW174" s="64">
        <f t="shared" si="247"/>
        <v>23454.362779636467</v>
      </c>
      <c r="BX174" s="64">
        <f t="shared" si="248"/>
        <v>0</v>
      </c>
      <c r="BY174" s="64">
        <f t="shared" si="249"/>
        <v>0</v>
      </c>
      <c r="BZ174" s="55">
        <f t="shared" si="240"/>
        <v>0</v>
      </c>
      <c r="CC174" s="94">
        <f t="shared" si="241"/>
        <v>4520513.7000096003</v>
      </c>
      <c r="CD174" s="64">
        <f t="shared" si="242"/>
        <v>0</v>
      </c>
      <c r="CE174" s="64">
        <f t="shared" si="270"/>
        <v>0</v>
      </c>
      <c r="CF174" s="64">
        <f t="shared" si="271"/>
        <v>0</v>
      </c>
      <c r="CG174" s="64">
        <f t="shared" si="272"/>
        <v>0</v>
      </c>
      <c r="CH174" s="64">
        <f t="shared" si="273"/>
        <v>0</v>
      </c>
      <c r="CI174" s="64">
        <f t="shared" si="274"/>
        <v>0</v>
      </c>
      <c r="CJ174" s="64">
        <f t="shared" si="275"/>
        <v>0</v>
      </c>
      <c r="CK174" s="64">
        <f t="shared" si="276"/>
        <v>842992.01946261129</v>
      </c>
      <c r="CL174" s="64">
        <f t="shared" si="277"/>
        <v>404569.12012160377</v>
      </c>
      <c r="CM174" s="64">
        <f t="shared" si="278"/>
        <v>392205.79593739065</v>
      </c>
      <c r="CN174" s="64">
        <f t="shared" si="279"/>
        <v>491274.2494546292</v>
      </c>
      <c r="CO174" s="64">
        <f t="shared" si="280"/>
        <v>0</v>
      </c>
      <c r="CP174" s="64">
        <f t="shared" si="281"/>
        <v>0</v>
      </c>
      <c r="CQ174" s="64">
        <f t="shared" si="282"/>
        <v>0</v>
      </c>
      <c r="CR174" s="64">
        <f t="shared" si="283"/>
        <v>141689.09525784792</v>
      </c>
      <c r="CS174" s="64">
        <f t="shared" si="284"/>
        <v>24539.128042781853</v>
      </c>
      <c r="CT174" s="64">
        <f t="shared" si="250"/>
        <v>37911.886302840663</v>
      </c>
      <c r="CU174" s="64">
        <f t="shared" si="251"/>
        <v>0</v>
      </c>
      <c r="CV174" s="64">
        <f t="shared" si="252"/>
        <v>17078.31563055556</v>
      </c>
      <c r="CW174" s="64">
        <f t="shared" si="253"/>
        <v>0</v>
      </c>
      <c r="CX174" s="64">
        <f t="shared" si="254"/>
        <v>0</v>
      </c>
      <c r="CY174" s="119">
        <f>'DORC build-up'!S174</f>
        <v>2352259.6102102604</v>
      </c>
      <c r="CZ174" s="55">
        <f t="shared" si="243"/>
        <v>0</v>
      </c>
      <c r="DB174" s="94">
        <f>'DORC build-up'!T174</f>
        <v>0</v>
      </c>
      <c r="DC174" s="64">
        <f t="shared" si="195"/>
        <v>0</v>
      </c>
      <c r="DD174" s="64">
        <f t="shared" si="196"/>
        <v>0</v>
      </c>
      <c r="DE174" s="64">
        <f t="shared" si="197"/>
        <v>0</v>
      </c>
      <c r="DF174" s="64">
        <f t="shared" si="198"/>
        <v>0</v>
      </c>
      <c r="DG174" s="64">
        <f t="shared" si="199"/>
        <v>0</v>
      </c>
      <c r="DH174" s="64">
        <f t="shared" si="200"/>
        <v>0</v>
      </c>
      <c r="DI174" s="64">
        <f t="shared" si="201"/>
        <v>0</v>
      </c>
      <c r="DJ174" s="64">
        <f t="shared" si="202"/>
        <v>0</v>
      </c>
      <c r="DK174" s="64">
        <f t="shared" si="203"/>
        <v>0</v>
      </c>
      <c r="DL174" s="64">
        <f t="shared" si="204"/>
        <v>0</v>
      </c>
      <c r="DM174" s="64">
        <f t="shared" si="205"/>
        <v>0</v>
      </c>
      <c r="DN174" s="64">
        <f t="shared" si="206"/>
        <v>0</v>
      </c>
      <c r="DO174" s="64">
        <f t="shared" si="207"/>
        <v>0</v>
      </c>
      <c r="DP174" s="64">
        <f t="shared" si="208"/>
        <v>0</v>
      </c>
      <c r="DQ174" s="64">
        <f t="shared" si="209"/>
        <v>0</v>
      </c>
      <c r="DR174" s="64">
        <f t="shared" si="210"/>
        <v>0</v>
      </c>
      <c r="DS174" s="64">
        <f t="shared" si="211"/>
        <v>0</v>
      </c>
      <c r="DT174" s="64">
        <f t="shared" si="212"/>
        <v>0</v>
      </c>
      <c r="DU174" s="64">
        <f t="shared" si="213"/>
        <v>0</v>
      </c>
      <c r="DV174" s="64">
        <f t="shared" si="214"/>
        <v>0</v>
      </c>
      <c r="DW174" s="64">
        <f t="shared" si="215"/>
        <v>0</v>
      </c>
      <c r="DX174" s="55">
        <f t="shared" si="244"/>
        <v>0</v>
      </c>
    </row>
    <row r="175" spans="1:128" ht="13.9" x14ac:dyDescent="0.4">
      <c r="A175" s="58">
        <f>'DORC build-up'!A175</f>
        <v>163</v>
      </c>
      <c r="B175" s="58" t="str">
        <f>'DORC build-up'!B175</f>
        <v>CBH Sidings NG</v>
      </c>
      <c r="C175" s="58">
        <f>'DORC build-up'!C175</f>
        <v>42</v>
      </c>
      <c r="D175" t="str">
        <f>IF('DORC build-up'!E175=0,"",'DORC build-up'!E175)</f>
        <v/>
      </c>
      <c r="E175" t="str">
        <f>IF('DORC build-up'!F175=0,"",'DORC build-up'!F175)</f>
        <v>Kuender</v>
      </c>
      <c r="F175" s="94">
        <f>'DORC build-up'!J175</f>
        <v>2837403.836326045</v>
      </c>
      <c r="G175" s="319">
        <f t="shared" si="194"/>
        <v>0.51358800547656658</v>
      </c>
      <c r="I175" s="70">
        <f>IF($F175=0,0,CRC!G175/$F175)</f>
        <v>0</v>
      </c>
      <c r="J175" s="70">
        <f>IF($F175=0,0,CRC!H175/$F175)</f>
        <v>0</v>
      </c>
      <c r="K175" s="70">
        <f>IF($F175=0,0,CRC!I175/$F175)</f>
        <v>3.0753157299239345E-2</v>
      </c>
      <c r="L175" s="70">
        <f>IF($F175=0,0,CRC!J175/$F175)</f>
        <v>0</v>
      </c>
      <c r="M175" s="70">
        <f>IF($F175=0,0,CRC!K175/$F175)</f>
        <v>0</v>
      </c>
      <c r="N175" s="70">
        <f>IF($F175=0,0,CRC!L175/$F175)</f>
        <v>0</v>
      </c>
      <c r="O175" s="70">
        <f>IF($F175=0,0,CRC!M175/$F175)</f>
        <v>0</v>
      </c>
      <c r="P175" s="70">
        <f>IF($F175=0,0,CRC!N175/$F175)</f>
        <v>0.3432272020004391</v>
      </c>
      <c r="Q175" s="70">
        <f>IF($F175=0,0,CRC!O175/$F175)</f>
        <v>0.10434106940813345</v>
      </c>
      <c r="R175" s="70">
        <f>IF($F175=0,0,CRC!P175/$F175)</f>
        <v>0.10854868920819641</v>
      </c>
      <c r="S175" s="70">
        <f>IF($F175=0,0,CRC!Q175/$F175)</f>
        <v>0.32923472613950983</v>
      </c>
      <c r="T175" s="70">
        <f>IF($F175=0,0,CRC!R175/$F175)</f>
        <v>0</v>
      </c>
      <c r="U175" s="70">
        <f>IF($F175=0,0,CRC!S175/$F175)</f>
        <v>0</v>
      </c>
      <c r="V175" s="70">
        <f>IF($F175=0,0,CRC!T175/$F175)</f>
        <v>0</v>
      </c>
      <c r="W175" s="70">
        <f>IF($F175=0,0,CRC!U175/$F175)</f>
        <v>6.2803890556072078E-2</v>
      </c>
      <c r="X175" s="70">
        <f>IF($F175=0,0,CRC!V175/$F175)</f>
        <v>6.5882131492656093E-3</v>
      </c>
      <c r="Y175" s="70">
        <f>IF($F175=0,0,CRC!W175/$F175)</f>
        <v>9.7156739443546667E-3</v>
      </c>
      <c r="Z175" s="70">
        <f>IF($F175=0,0,CRC!X175/$F175)</f>
        <v>0</v>
      </c>
      <c r="AA175" s="70">
        <f>IF($F175=0,0,CRC!Y175/$F175)</f>
        <v>4.147345987174293E-3</v>
      </c>
      <c r="AB175" s="70">
        <f>IF($F175=0,0,CRC!Z175/$F175)</f>
        <v>6.4003230761520708E-4</v>
      </c>
      <c r="AC175" s="70">
        <f>IF($F175=0,0,CRC!AA175/$F175)</f>
        <v>0</v>
      </c>
      <c r="AD175" s="55">
        <f t="shared" si="216"/>
        <v>0</v>
      </c>
      <c r="AF175" s="94">
        <f>'DORC build-up'!V175</f>
        <v>1820014.5386620008</v>
      </c>
      <c r="AG175" s="64">
        <f t="shared" si="217"/>
        <v>0</v>
      </c>
      <c r="AH175" s="64">
        <f t="shared" si="218"/>
        <v>0</v>
      </c>
      <c r="AI175" s="64">
        <f t="shared" si="219"/>
        <v>55971.193394375041</v>
      </c>
      <c r="AJ175" s="64">
        <f t="shared" si="220"/>
        <v>0</v>
      </c>
      <c r="AK175" s="64">
        <f t="shared" si="221"/>
        <v>0</v>
      </c>
      <c r="AL175" s="64">
        <f t="shared" si="222"/>
        <v>0</v>
      </c>
      <c r="AM175" s="64">
        <f t="shared" si="223"/>
        <v>0</v>
      </c>
      <c r="AN175" s="64">
        <f t="shared" si="224"/>
        <v>624678.49770507857</v>
      </c>
      <c r="AO175" s="64">
        <f t="shared" si="225"/>
        <v>189902.26330234381</v>
      </c>
      <c r="AP175" s="64">
        <f t="shared" si="226"/>
        <v>197560.19251162049</v>
      </c>
      <c r="AQ175" s="64">
        <f t="shared" si="227"/>
        <v>599211.9882063102</v>
      </c>
      <c r="AR175" s="64">
        <f t="shared" si="228"/>
        <v>0</v>
      </c>
      <c r="AS175" s="64">
        <f t="shared" si="229"/>
        <v>0</v>
      </c>
      <c r="AT175" s="64">
        <f t="shared" si="230"/>
        <v>0</v>
      </c>
      <c r="AU175" s="64">
        <f t="shared" si="231"/>
        <v>114303.99389658832</v>
      </c>
      <c r="AV175" s="64">
        <f t="shared" si="232"/>
        <v>11990.643715467575</v>
      </c>
      <c r="AW175" s="64">
        <f t="shared" si="233"/>
        <v>17682.66783162508</v>
      </c>
      <c r="AX175" s="64">
        <f t="shared" si="234"/>
        <v>0</v>
      </c>
      <c r="AY175" s="64">
        <f t="shared" si="235"/>
        <v>7548.2299935187211</v>
      </c>
      <c r="AZ175" s="64">
        <f t="shared" si="236"/>
        <v>1164.868105073067</v>
      </c>
      <c r="BA175" s="64">
        <f t="shared" si="237"/>
        <v>0</v>
      </c>
      <c r="BB175" s="55">
        <f t="shared" si="238"/>
        <v>0</v>
      </c>
      <c r="BD175" s="94">
        <f>'DORC build-up'!P175</f>
        <v>3741713.9362387159</v>
      </c>
      <c r="BE175" s="64">
        <f t="shared" si="239"/>
        <v>0</v>
      </c>
      <c r="BF175" s="64">
        <f t="shared" si="255"/>
        <v>0</v>
      </c>
      <c r="BG175" s="64">
        <f t="shared" si="256"/>
        <v>115069.51724990524</v>
      </c>
      <c r="BH175" s="64">
        <f t="shared" si="257"/>
        <v>0</v>
      </c>
      <c r="BI175" s="64">
        <f t="shared" si="258"/>
        <v>0</v>
      </c>
      <c r="BJ175" s="64">
        <f t="shared" si="259"/>
        <v>0</v>
      </c>
      <c r="BK175" s="64">
        <f t="shared" si="260"/>
        <v>0</v>
      </c>
      <c r="BL175" s="64">
        <f t="shared" si="261"/>
        <v>1284258.0050212638</v>
      </c>
      <c r="BM175" s="64">
        <f t="shared" si="262"/>
        <v>390414.4335264641</v>
      </c>
      <c r="BN175" s="64">
        <f t="shared" si="263"/>
        <v>406158.14317075361</v>
      </c>
      <c r="BO175" s="64">
        <f t="shared" si="264"/>
        <v>1231902.163089941</v>
      </c>
      <c r="BP175" s="64">
        <f t="shared" si="265"/>
        <v>0</v>
      </c>
      <c r="BQ175" s="64">
        <f t="shared" si="266"/>
        <v>0</v>
      </c>
      <c r="BR175" s="64">
        <f t="shared" si="267"/>
        <v>0</v>
      </c>
      <c r="BS175" s="64">
        <f t="shared" si="268"/>
        <v>234994.19254366597</v>
      </c>
      <c r="BT175" s="64">
        <f t="shared" si="269"/>
        <v>24651.20895551829</v>
      </c>
      <c r="BU175" s="64">
        <f t="shared" si="245"/>
        <v>36353.272597543233</v>
      </c>
      <c r="BV175" s="64">
        <f t="shared" si="246"/>
        <v>0</v>
      </c>
      <c r="BW175" s="64">
        <f t="shared" si="247"/>
        <v>15518.182278613767</v>
      </c>
      <c r="BX175" s="64">
        <f t="shared" si="248"/>
        <v>2394.817805046845</v>
      </c>
      <c r="BY175" s="64">
        <f t="shared" si="249"/>
        <v>0</v>
      </c>
      <c r="BZ175" s="55">
        <f t="shared" si="240"/>
        <v>0</v>
      </c>
      <c r="CC175" s="94">
        <f t="shared" si="241"/>
        <v>3741713.9362387159</v>
      </c>
      <c r="CD175" s="64">
        <f t="shared" si="242"/>
        <v>0</v>
      </c>
      <c r="CE175" s="64">
        <f t="shared" si="270"/>
        <v>0</v>
      </c>
      <c r="CF175" s="64">
        <f t="shared" si="271"/>
        <v>0</v>
      </c>
      <c r="CG175" s="64">
        <f t="shared" si="272"/>
        <v>0</v>
      </c>
      <c r="CH175" s="64">
        <f t="shared" si="273"/>
        <v>0</v>
      </c>
      <c r="CI175" s="64">
        <f t="shared" si="274"/>
        <v>0</v>
      </c>
      <c r="CJ175" s="64">
        <f t="shared" si="275"/>
        <v>0</v>
      </c>
      <c r="CK175" s="64">
        <f t="shared" si="276"/>
        <v>604230.68984539888</v>
      </c>
      <c r="CL175" s="64">
        <f t="shared" si="277"/>
        <v>289982.67231172131</v>
      </c>
      <c r="CM175" s="64">
        <f t="shared" si="278"/>
        <v>281938.27956981584</v>
      </c>
      <c r="CN175" s="64">
        <f t="shared" si="279"/>
        <v>536639.72397219623</v>
      </c>
      <c r="CO175" s="64">
        <f t="shared" si="280"/>
        <v>0</v>
      </c>
      <c r="CP175" s="64">
        <f t="shared" si="281"/>
        <v>0</v>
      </c>
      <c r="CQ175" s="64">
        <f t="shared" si="282"/>
        <v>0</v>
      </c>
      <c r="CR175" s="64">
        <f t="shared" si="283"/>
        <v>154773.01538489023</v>
      </c>
      <c r="CS175" s="64">
        <f t="shared" si="284"/>
        <v>16235.898860435114</v>
      </c>
      <c r="CT175" s="64">
        <f t="shared" si="250"/>
        <v>25083.758092304935</v>
      </c>
      <c r="CU175" s="64">
        <f t="shared" si="251"/>
        <v>0</v>
      </c>
      <c r="CV175" s="64">
        <f t="shared" si="252"/>
        <v>11299.57856696747</v>
      </c>
      <c r="CW175" s="64">
        <f t="shared" si="253"/>
        <v>1515.7809729852906</v>
      </c>
      <c r="CX175" s="64">
        <f t="shared" si="254"/>
        <v>0</v>
      </c>
      <c r="CY175" s="119">
        <f>'DORC build-up'!S175</f>
        <v>1921699.3975767151</v>
      </c>
      <c r="CZ175" s="55">
        <f t="shared" si="243"/>
        <v>0</v>
      </c>
      <c r="DB175" s="94">
        <f>'DORC build-up'!T175</f>
        <v>0</v>
      </c>
      <c r="DC175" s="64">
        <f t="shared" si="195"/>
        <v>0</v>
      </c>
      <c r="DD175" s="64">
        <f t="shared" si="196"/>
        <v>0</v>
      </c>
      <c r="DE175" s="64">
        <f t="shared" si="197"/>
        <v>0</v>
      </c>
      <c r="DF175" s="64">
        <f t="shared" si="198"/>
        <v>0</v>
      </c>
      <c r="DG175" s="64">
        <f t="shared" si="199"/>
        <v>0</v>
      </c>
      <c r="DH175" s="64">
        <f t="shared" si="200"/>
        <v>0</v>
      </c>
      <c r="DI175" s="64">
        <f t="shared" si="201"/>
        <v>0</v>
      </c>
      <c r="DJ175" s="64">
        <f t="shared" si="202"/>
        <v>0</v>
      </c>
      <c r="DK175" s="64">
        <f t="shared" si="203"/>
        <v>0</v>
      </c>
      <c r="DL175" s="64">
        <f t="shared" si="204"/>
        <v>0</v>
      </c>
      <c r="DM175" s="64">
        <f t="shared" si="205"/>
        <v>0</v>
      </c>
      <c r="DN175" s="64">
        <f t="shared" si="206"/>
        <v>0</v>
      </c>
      <c r="DO175" s="64">
        <f t="shared" si="207"/>
        <v>0</v>
      </c>
      <c r="DP175" s="64">
        <f t="shared" si="208"/>
        <v>0</v>
      </c>
      <c r="DQ175" s="64">
        <f t="shared" si="209"/>
        <v>0</v>
      </c>
      <c r="DR175" s="64">
        <f t="shared" si="210"/>
        <v>0</v>
      </c>
      <c r="DS175" s="64">
        <f t="shared" si="211"/>
        <v>0</v>
      </c>
      <c r="DT175" s="64">
        <f t="shared" si="212"/>
        <v>0</v>
      </c>
      <c r="DU175" s="64">
        <f t="shared" si="213"/>
        <v>0</v>
      </c>
      <c r="DV175" s="64">
        <f t="shared" si="214"/>
        <v>0</v>
      </c>
      <c r="DW175" s="64">
        <f t="shared" si="215"/>
        <v>0</v>
      </c>
      <c r="DX175" s="55">
        <f t="shared" si="244"/>
        <v>0</v>
      </c>
    </row>
    <row r="176" spans="1:128" ht="13.9" x14ac:dyDescent="0.4">
      <c r="A176" s="58">
        <f>'DORC build-up'!A176</f>
        <v>164</v>
      </c>
      <c r="B176" s="58" t="str">
        <f>'DORC build-up'!B176</f>
        <v>CBH Sidings NG</v>
      </c>
      <c r="C176" s="58">
        <f>'DORC build-up'!C176</f>
        <v>42</v>
      </c>
      <c r="D176" t="str">
        <f>IF('DORC build-up'!E176=0,"",'DORC build-up'!E176)</f>
        <v/>
      </c>
      <c r="E176" t="str">
        <f>IF('DORC build-up'!F176=0,"",'DORC build-up'!F176)</f>
        <v>Kukerin</v>
      </c>
      <c r="F176" s="94">
        <f>'DORC build-up'!J176</f>
        <v>1355868.0790157497</v>
      </c>
      <c r="G176" s="319">
        <f t="shared" si="194"/>
        <v>0.54078106782486113</v>
      </c>
      <c r="I176" s="70">
        <f>IF($F176=0,0,CRC!G176/$F176)</f>
        <v>0</v>
      </c>
      <c r="J176" s="70">
        <f>IF($F176=0,0,CRC!H176/$F176)</f>
        <v>0</v>
      </c>
      <c r="K176" s="70">
        <f>IF($F176=0,0,CRC!I176/$F176)</f>
        <v>5.0621057507175625E-2</v>
      </c>
      <c r="L176" s="70">
        <f>IF($F176=0,0,CRC!J176/$F176)</f>
        <v>0</v>
      </c>
      <c r="M176" s="70">
        <f>IF($F176=0,0,CRC!K176/$F176)</f>
        <v>0</v>
      </c>
      <c r="N176" s="70">
        <f>IF($F176=0,0,CRC!L176/$F176)</f>
        <v>0</v>
      </c>
      <c r="O176" s="70">
        <f>IF($F176=0,0,CRC!M176/$F176)</f>
        <v>0</v>
      </c>
      <c r="P176" s="70">
        <f>IF($F176=0,0,CRC!N176/$F176)</f>
        <v>0.56496715967829925</v>
      </c>
      <c r="Q176" s="70">
        <f>IF($F176=0,0,CRC!O176/$F176)</f>
        <v>0.17175001654220301</v>
      </c>
      <c r="R176" s="70">
        <f>IF($F176=0,0,CRC!P176/$F176)</f>
        <v>0.17899813181027091</v>
      </c>
      <c r="S176" s="70">
        <f>IF($F176=0,0,CRC!Q176/$F176)</f>
        <v>0</v>
      </c>
      <c r="T176" s="70">
        <f>IF($F176=0,0,CRC!R176/$F176)</f>
        <v>0</v>
      </c>
      <c r="U176" s="70">
        <f>IF($F176=0,0,CRC!S176/$F176)</f>
        <v>0</v>
      </c>
      <c r="V176" s="70">
        <f>IF($F176=0,0,CRC!T176/$F176)</f>
        <v>0</v>
      </c>
      <c r="W176" s="70">
        <f>IF($F176=0,0,CRC!U176/$F176)</f>
        <v>0</v>
      </c>
      <c r="X176" s="70">
        <f>IF($F176=0,0,CRC!V176/$F176)</f>
        <v>1.0844490321868645E-2</v>
      </c>
      <c r="Y176" s="70">
        <f>IF($F176=0,0,CRC!W176/$F176)</f>
        <v>1.5992429156869374E-2</v>
      </c>
      <c r="Z176" s="70">
        <f>IF($F176=0,0,CRC!X176/$F176)</f>
        <v>0</v>
      </c>
      <c r="AA176" s="70">
        <f>IF($F176=0,0,CRC!Y176/$F176)</f>
        <v>6.8267149833131698E-3</v>
      </c>
      <c r="AB176" s="70">
        <f>IF($F176=0,0,CRC!Z176/$F176)</f>
        <v>0</v>
      </c>
      <c r="AC176" s="70">
        <f>IF($F176=0,0,CRC!AA176/$F176)</f>
        <v>0</v>
      </c>
      <c r="AD176" s="55">
        <f t="shared" si="216"/>
        <v>0</v>
      </c>
      <c r="AF176" s="94">
        <f>'DORC build-up'!V176</f>
        <v>369053.0422525059</v>
      </c>
      <c r="AG176" s="64">
        <f t="shared" si="217"/>
        <v>0</v>
      </c>
      <c r="AH176" s="64">
        <f t="shared" si="218"/>
        <v>0</v>
      </c>
      <c r="AI176" s="64">
        <f t="shared" si="219"/>
        <v>18681.855275062218</v>
      </c>
      <c r="AJ176" s="64">
        <f t="shared" si="220"/>
        <v>0</v>
      </c>
      <c r="AK176" s="64">
        <f t="shared" si="221"/>
        <v>0</v>
      </c>
      <c r="AL176" s="64">
        <f t="shared" si="222"/>
        <v>0</v>
      </c>
      <c r="AM176" s="64">
        <f t="shared" si="223"/>
        <v>0</v>
      </c>
      <c r="AN176" s="64">
        <f t="shared" si="224"/>
        <v>208502.84905203362</v>
      </c>
      <c r="AO176" s="64">
        <f t="shared" si="225"/>
        <v>63384.866111818235</v>
      </c>
      <c r="AP176" s="64">
        <f t="shared" si="226"/>
        <v>66059.805102095532</v>
      </c>
      <c r="AQ176" s="64">
        <f t="shared" si="227"/>
        <v>0</v>
      </c>
      <c r="AR176" s="64">
        <f t="shared" si="228"/>
        <v>0</v>
      </c>
      <c r="AS176" s="64">
        <f t="shared" si="229"/>
        <v>0</v>
      </c>
      <c r="AT176" s="64">
        <f t="shared" si="230"/>
        <v>0</v>
      </c>
      <c r="AU176" s="64">
        <f t="shared" si="231"/>
        <v>0</v>
      </c>
      <c r="AV176" s="64">
        <f t="shared" si="232"/>
        <v>4002.1921449634801</v>
      </c>
      <c r="AW176" s="64">
        <f t="shared" si="233"/>
        <v>5902.0546333503207</v>
      </c>
      <c r="AX176" s="64">
        <f t="shared" si="234"/>
        <v>0</v>
      </c>
      <c r="AY176" s="64">
        <f t="shared" si="235"/>
        <v>2519.4199331824902</v>
      </c>
      <c r="AZ176" s="64">
        <f t="shared" si="236"/>
        <v>0</v>
      </c>
      <c r="BA176" s="64">
        <f t="shared" si="237"/>
        <v>0</v>
      </c>
      <c r="BB176" s="55">
        <f t="shared" si="238"/>
        <v>0</v>
      </c>
      <c r="BD176" s="94">
        <f>'DORC build-up'!P176</f>
        <v>1750045.01964193</v>
      </c>
      <c r="BE176" s="64">
        <f t="shared" si="239"/>
        <v>0</v>
      </c>
      <c r="BF176" s="64">
        <f t="shared" si="255"/>
        <v>0</v>
      </c>
      <c r="BG176" s="64">
        <f t="shared" si="256"/>
        <v>88589.129579440429</v>
      </c>
      <c r="BH176" s="64">
        <f t="shared" si="257"/>
        <v>0</v>
      </c>
      <c r="BI176" s="64">
        <f t="shared" si="258"/>
        <v>0</v>
      </c>
      <c r="BJ176" s="64">
        <f t="shared" si="259"/>
        <v>0</v>
      </c>
      <c r="BK176" s="64">
        <f t="shared" si="260"/>
        <v>0</v>
      </c>
      <c r="BL176" s="64">
        <f t="shared" si="261"/>
        <v>988717.9640562546</v>
      </c>
      <c r="BM176" s="64">
        <f t="shared" si="262"/>
        <v>300570.26107310149</v>
      </c>
      <c r="BN176" s="64">
        <f t="shared" si="263"/>
        <v>313254.78909977432</v>
      </c>
      <c r="BO176" s="64">
        <f t="shared" si="264"/>
        <v>0</v>
      </c>
      <c r="BP176" s="64">
        <f t="shared" si="265"/>
        <v>0</v>
      </c>
      <c r="BQ176" s="64">
        <f t="shared" si="266"/>
        <v>0</v>
      </c>
      <c r="BR176" s="64">
        <f t="shared" si="267"/>
        <v>0</v>
      </c>
      <c r="BS176" s="64">
        <f t="shared" si="268"/>
        <v>0</v>
      </c>
      <c r="BT176" s="64">
        <f t="shared" si="269"/>
        <v>18978.346278341331</v>
      </c>
      <c r="BU176" s="64">
        <f t="shared" si="245"/>
        <v>27987.470997955639</v>
      </c>
      <c r="BV176" s="64">
        <f t="shared" si="246"/>
        <v>0</v>
      </c>
      <c r="BW176" s="64">
        <f t="shared" si="247"/>
        <v>11947.058557062153</v>
      </c>
      <c r="BX176" s="64">
        <f t="shared" si="248"/>
        <v>0</v>
      </c>
      <c r="BY176" s="64">
        <f t="shared" si="249"/>
        <v>0</v>
      </c>
      <c r="BZ176" s="55">
        <f t="shared" si="240"/>
        <v>0</v>
      </c>
      <c r="CC176" s="94">
        <f t="shared" si="241"/>
        <v>1750045.01964193</v>
      </c>
      <c r="CD176" s="64">
        <f t="shared" si="242"/>
        <v>0</v>
      </c>
      <c r="CE176" s="64">
        <f t="shared" si="270"/>
        <v>0</v>
      </c>
      <c r="CF176" s="64">
        <f t="shared" si="271"/>
        <v>0</v>
      </c>
      <c r="CG176" s="64">
        <f t="shared" si="272"/>
        <v>0</v>
      </c>
      <c r="CH176" s="64">
        <f t="shared" si="273"/>
        <v>0</v>
      </c>
      <c r="CI176" s="64">
        <f t="shared" si="274"/>
        <v>0</v>
      </c>
      <c r="CJ176" s="64">
        <f t="shared" si="275"/>
        <v>0</v>
      </c>
      <c r="CK176" s="64">
        <f t="shared" si="276"/>
        <v>465182.02350964316</v>
      </c>
      <c r="CL176" s="64">
        <f t="shared" si="277"/>
        <v>223250.37201141691</v>
      </c>
      <c r="CM176" s="64">
        <f t="shared" si="278"/>
        <v>217448.59186207608</v>
      </c>
      <c r="CN176" s="64">
        <f t="shared" si="279"/>
        <v>0</v>
      </c>
      <c r="CO176" s="64">
        <f t="shared" si="280"/>
        <v>0</v>
      </c>
      <c r="CP176" s="64">
        <f t="shared" si="281"/>
        <v>0</v>
      </c>
      <c r="CQ176" s="64">
        <f t="shared" si="282"/>
        <v>0</v>
      </c>
      <c r="CR176" s="64">
        <f t="shared" si="283"/>
        <v>0</v>
      </c>
      <c r="CS176" s="64">
        <f t="shared" si="284"/>
        <v>12499.610516850069</v>
      </c>
      <c r="CT176" s="64">
        <f t="shared" si="250"/>
        <v>19311.354988589472</v>
      </c>
      <c r="CU176" s="64">
        <f t="shared" si="251"/>
        <v>0</v>
      </c>
      <c r="CV176" s="64">
        <f t="shared" si="252"/>
        <v>8699.2615749674023</v>
      </c>
      <c r="CW176" s="64">
        <f t="shared" si="253"/>
        <v>0</v>
      </c>
      <c r="CX176" s="64">
        <f t="shared" si="254"/>
        <v>0</v>
      </c>
      <c r="CY176" s="119">
        <f>'DORC build-up'!S176</f>
        <v>946391.21446354303</v>
      </c>
      <c r="CZ176" s="55">
        <f t="shared" si="243"/>
        <v>0</v>
      </c>
      <c r="DB176" s="94">
        <f>'DORC build-up'!T176</f>
        <v>434600.76292588102</v>
      </c>
      <c r="DC176" s="64">
        <f t="shared" si="195"/>
        <v>0</v>
      </c>
      <c r="DD176" s="64">
        <f t="shared" si="196"/>
        <v>0</v>
      </c>
      <c r="DE176" s="64">
        <f t="shared" si="197"/>
        <v>0</v>
      </c>
      <c r="DF176" s="64">
        <f t="shared" si="198"/>
        <v>0</v>
      </c>
      <c r="DG176" s="64">
        <f t="shared" si="199"/>
        <v>0</v>
      </c>
      <c r="DH176" s="64">
        <f t="shared" si="200"/>
        <v>0</v>
      </c>
      <c r="DI176" s="64">
        <f t="shared" si="201"/>
        <v>0</v>
      </c>
      <c r="DJ176" s="64">
        <f t="shared" si="202"/>
        <v>213620.39210316865</v>
      </c>
      <c r="DK176" s="64">
        <f t="shared" si="203"/>
        <v>102520.79744278536</v>
      </c>
      <c r="DL176" s="64">
        <f t="shared" si="204"/>
        <v>99856.510157890152</v>
      </c>
      <c r="DM176" s="64">
        <f t="shared" si="205"/>
        <v>0</v>
      </c>
      <c r="DN176" s="64">
        <f t="shared" si="206"/>
        <v>0</v>
      </c>
      <c r="DO176" s="64">
        <f t="shared" si="207"/>
        <v>0</v>
      </c>
      <c r="DP176" s="64">
        <f t="shared" si="208"/>
        <v>0</v>
      </c>
      <c r="DQ176" s="64">
        <f t="shared" si="209"/>
        <v>0</v>
      </c>
      <c r="DR176" s="64">
        <f t="shared" si="210"/>
        <v>5740.0577941530237</v>
      </c>
      <c r="DS176" s="64">
        <f t="shared" si="211"/>
        <v>8868.1398167150983</v>
      </c>
      <c r="DT176" s="64">
        <f t="shared" si="212"/>
        <v>0</v>
      </c>
      <c r="DU176" s="64">
        <f t="shared" si="213"/>
        <v>3994.8656111687469</v>
      </c>
      <c r="DV176" s="64">
        <f t="shared" si="214"/>
        <v>0</v>
      </c>
      <c r="DW176" s="64">
        <f t="shared" si="215"/>
        <v>0</v>
      </c>
      <c r="DX176" s="55">
        <f t="shared" si="244"/>
        <v>0</v>
      </c>
    </row>
    <row r="177" spans="1:128" ht="13.9" x14ac:dyDescent="0.4">
      <c r="A177" s="58">
        <f>'DORC build-up'!A177</f>
        <v>165</v>
      </c>
      <c r="B177" s="58" t="str">
        <f>'DORC build-up'!B177</f>
        <v>CBH Sidings NG</v>
      </c>
      <c r="C177" s="58">
        <f>'DORC build-up'!C177</f>
        <v>42</v>
      </c>
      <c r="D177" t="str">
        <f>IF('DORC build-up'!E177=0,"",'DORC build-up'!E177)</f>
        <v/>
      </c>
      <c r="E177" t="str">
        <f>IF('DORC build-up'!F177=0,"",'DORC build-up'!F177)</f>
        <v>Kulja</v>
      </c>
      <c r="F177" s="94">
        <f>'DORC build-up'!J177</f>
        <v>1944895.4068097018</v>
      </c>
      <c r="G177" s="319">
        <f t="shared" si="194"/>
        <v>0.49435950958302166</v>
      </c>
      <c r="I177" s="70">
        <f>IF($F177=0,0,CRC!G177/$F177)</f>
        <v>0</v>
      </c>
      <c r="J177" s="70">
        <f>IF($F177=0,0,CRC!H177/$F177)</f>
        <v>0</v>
      </c>
      <c r="K177" s="70">
        <f>IF($F177=0,0,CRC!I177/$F177)</f>
        <v>2.8106248700369606E-2</v>
      </c>
      <c r="L177" s="70">
        <f>IF($F177=0,0,CRC!J177/$F177)</f>
        <v>0</v>
      </c>
      <c r="M177" s="70">
        <f>IF($F177=0,0,CRC!K177/$F177)</f>
        <v>0</v>
      </c>
      <c r="N177" s="70">
        <f>IF($F177=0,0,CRC!L177/$F177)</f>
        <v>0</v>
      </c>
      <c r="O177" s="70">
        <f>IF($F177=0,0,CRC!M177/$F177)</f>
        <v>0</v>
      </c>
      <c r="P177" s="70">
        <f>IF($F177=0,0,CRC!N177/$F177)</f>
        <v>0.31368581138805357</v>
      </c>
      <c r="Q177" s="70">
        <f>IF($F177=0,0,CRC!O177/$F177)</f>
        <v>9.5360486661968308E-2</v>
      </c>
      <c r="R177" s="70">
        <f>IF($F177=0,0,CRC!P177/$F177)</f>
        <v>9.92266919980868E-2</v>
      </c>
      <c r="S177" s="70">
        <f>IF($F177=0,0,CRC!Q177/$F177)</f>
        <v>0.44337217157322073</v>
      </c>
      <c r="T177" s="70">
        <f>IF($F177=0,0,CRC!R177/$F177)</f>
        <v>0</v>
      </c>
      <c r="U177" s="70">
        <f>IF($F177=0,0,CRC!S177/$F177)</f>
        <v>0</v>
      </c>
      <c r="V177" s="70">
        <f>IF($F177=0,0,CRC!T177/$F177)</f>
        <v>0</v>
      </c>
      <c r="W177" s="70">
        <f>IF($F177=0,0,CRC!U177/$F177)</f>
        <v>0</v>
      </c>
      <c r="X177" s="70">
        <f>IF($F177=0,0,CRC!V177/$F177)</f>
        <v>6.5229330791766096E-3</v>
      </c>
      <c r="Y177" s="70">
        <f>IF($F177=0,0,CRC!W177/$F177)</f>
        <v>9.6194050681541379E-3</v>
      </c>
      <c r="Z177" s="70">
        <f>IF($F177=0,0,CRC!X177/$F177)</f>
        <v>0</v>
      </c>
      <c r="AA177" s="70">
        <f>IF($F177=0,0,CRC!Y177/$F177)</f>
        <v>4.1062515309701472E-3</v>
      </c>
      <c r="AB177" s="70">
        <f>IF($F177=0,0,CRC!Z177/$F177)</f>
        <v>0</v>
      </c>
      <c r="AC177" s="70">
        <f>IF($F177=0,0,CRC!AA177/$F177)</f>
        <v>0</v>
      </c>
      <c r="AD177" s="55">
        <f t="shared" si="216"/>
        <v>0</v>
      </c>
      <c r="AF177" s="94">
        <f>'DORC build-up'!V177</f>
        <v>1297265.5567152477</v>
      </c>
      <c r="AG177" s="64">
        <f t="shared" si="217"/>
        <v>0</v>
      </c>
      <c r="AH177" s="64">
        <f t="shared" si="218"/>
        <v>0</v>
      </c>
      <c r="AI177" s="64">
        <f t="shared" si="219"/>
        <v>36461.268367462188</v>
      </c>
      <c r="AJ177" s="64">
        <f t="shared" si="220"/>
        <v>0</v>
      </c>
      <c r="AK177" s="64">
        <f t="shared" si="221"/>
        <v>0</v>
      </c>
      <c r="AL177" s="64">
        <f t="shared" si="222"/>
        <v>0</v>
      </c>
      <c r="AM177" s="64">
        <f t="shared" si="223"/>
        <v>0</v>
      </c>
      <c r="AN177" s="64">
        <f t="shared" si="224"/>
        <v>406933.79874399753</v>
      </c>
      <c r="AO177" s="64">
        <f t="shared" si="225"/>
        <v>123707.87481817527</v>
      </c>
      <c r="AP177" s="64">
        <f t="shared" si="226"/>
        <v>128723.36983591049</v>
      </c>
      <c r="AQ177" s="64">
        <f t="shared" si="227"/>
        <v>575171.44698798249</v>
      </c>
      <c r="AR177" s="64">
        <f t="shared" si="228"/>
        <v>0</v>
      </c>
      <c r="AS177" s="64">
        <f t="shared" si="229"/>
        <v>0</v>
      </c>
      <c r="AT177" s="64">
        <f t="shared" si="230"/>
        <v>0</v>
      </c>
      <c r="AU177" s="64">
        <f t="shared" si="231"/>
        <v>0</v>
      </c>
      <c r="AV177" s="64">
        <f t="shared" si="232"/>
        <v>8461.9764123743498</v>
      </c>
      <c r="AW177" s="64">
        <f t="shared" si="233"/>
        <v>12478.922871008454</v>
      </c>
      <c r="AX177" s="64">
        <f t="shared" si="234"/>
        <v>0</v>
      </c>
      <c r="AY177" s="64">
        <f t="shared" si="235"/>
        <v>5326.8986783368264</v>
      </c>
      <c r="AZ177" s="64">
        <f t="shared" si="236"/>
        <v>0</v>
      </c>
      <c r="BA177" s="64">
        <f t="shared" si="237"/>
        <v>0</v>
      </c>
      <c r="BB177" s="55">
        <f t="shared" si="238"/>
        <v>0</v>
      </c>
      <c r="BD177" s="94">
        <f>'DORC build-up'!P177</f>
        <v>2565588.7558479598</v>
      </c>
      <c r="BE177" s="64">
        <f t="shared" si="239"/>
        <v>0</v>
      </c>
      <c r="BF177" s="64">
        <f t="shared" si="255"/>
        <v>0</v>
      </c>
      <c r="BG177" s="64">
        <f t="shared" si="256"/>
        <v>72109.075634734589</v>
      </c>
      <c r="BH177" s="64">
        <f t="shared" si="257"/>
        <v>0</v>
      </c>
      <c r="BI177" s="64">
        <f t="shared" si="258"/>
        <v>0</v>
      </c>
      <c r="BJ177" s="64">
        <f t="shared" si="259"/>
        <v>0</v>
      </c>
      <c r="BK177" s="64">
        <f t="shared" si="260"/>
        <v>0</v>
      </c>
      <c r="BL177" s="64">
        <f t="shared" si="261"/>
        <v>804788.79056623415</v>
      </c>
      <c r="BM177" s="64">
        <f t="shared" si="262"/>
        <v>244655.79233213523</v>
      </c>
      <c r="BN177" s="64">
        <f t="shared" si="263"/>
        <v>254574.88527028021</v>
      </c>
      <c r="BO177" s="64">
        <f t="shared" si="264"/>
        <v>1137510.6580441475</v>
      </c>
      <c r="BP177" s="64">
        <f t="shared" si="265"/>
        <v>0</v>
      </c>
      <c r="BQ177" s="64">
        <f t="shared" si="266"/>
        <v>0</v>
      </c>
      <c r="BR177" s="64">
        <f t="shared" si="267"/>
        <v>0</v>
      </c>
      <c r="BS177" s="64">
        <f t="shared" si="268"/>
        <v>0</v>
      </c>
      <c r="BT177" s="64">
        <f t="shared" si="269"/>
        <v>16735.16376308422</v>
      </c>
      <c r="BU177" s="64">
        <f t="shared" si="245"/>
        <v>24679.437480803132</v>
      </c>
      <c r="BV177" s="64">
        <f t="shared" si="246"/>
        <v>0</v>
      </c>
      <c r="BW177" s="64">
        <f t="shared" si="247"/>
        <v>10534.952756540481</v>
      </c>
      <c r="BX177" s="64">
        <f t="shared" si="248"/>
        <v>0</v>
      </c>
      <c r="BY177" s="64">
        <f t="shared" si="249"/>
        <v>0</v>
      </c>
      <c r="BZ177" s="55">
        <f t="shared" si="240"/>
        <v>0</v>
      </c>
      <c r="CC177" s="94">
        <f t="shared" si="241"/>
        <v>2565588.7558479598</v>
      </c>
      <c r="CD177" s="64">
        <f t="shared" si="242"/>
        <v>0</v>
      </c>
      <c r="CE177" s="64">
        <f t="shared" si="270"/>
        <v>0</v>
      </c>
      <c r="CF177" s="64">
        <f t="shared" si="271"/>
        <v>0</v>
      </c>
      <c r="CG177" s="64">
        <f t="shared" si="272"/>
        <v>0</v>
      </c>
      <c r="CH177" s="64">
        <f t="shared" si="273"/>
        <v>0</v>
      </c>
      <c r="CI177" s="64">
        <f t="shared" si="274"/>
        <v>0</v>
      </c>
      <c r="CJ177" s="64">
        <f t="shared" si="275"/>
        <v>0</v>
      </c>
      <c r="CK177" s="64">
        <f t="shared" si="276"/>
        <v>378645.16647153656</v>
      </c>
      <c r="CL177" s="64">
        <f t="shared" si="277"/>
        <v>181719.56353197957</v>
      </c>
      <c r="CM177" s="64">
        <f t="shared" si="278"/>
        <v>176715.41585862346</v>
      </c>
      <c r="CN177" s="64">
        <f t="shared" si="279"/>
        <v>495521.01119549293</v>
      </c>
      <c r="CO177" s="64">
        <f t="shared" si="280"/>
        <v>0</v>
      </c>
      <c r="CP177" s="64">
        <f t="shared" si="281"/>
        <v>0</v>
      </c>
      <c r="CQ177" s="64">
        <f t="shared" si="282"/>
        <v>0</v>
      </c>
      <c r="CR177" s="64">
        <f t="shared" si="283"/>
        <v>0</v>
      </c>
      <c r="CS177" s="64">
        <f t="shared" si="284"/>
        <v>11022.194763775691</v>
      </c>
      <c r="CT177" s="64">
        <f t="shared" si="250"/>
        <v>17028.811861754231</v>
      </c>
      <c r="CU177" s="64">
        <f t="shared" si="251"/>
        <v>0</v>
      </c>
      <c r="CV177" s="64">
        <f t="shared" si="252"/>
        <v>7671.0354495496704</v>
      </c>
      <c r="CW177" s="64">
        <f t="shared" si="253"/>
        <v>0</v>
      </c>
      <c r="CX177" s="64">
        <f t="shared" si="254"/>
        <v>0</v>
      </c>
      <c r="CY177" s="119">
        <f>'DORC build-up'!S177</f>
        <v>1268323.1991327121</v>
      </c>
      <c r="CZ177" s="55">
        <f t="shared" si="243"/>
        <v>0</v>
      </c>
      <c r="DB177" s="94">
        <f>'DORC build-up'!T177</f>
        <v>0</v>
      </c>
      <c r="DC177" s="64">
        <f t="shared" si="195"/>
        <v>0</v>
      </c>
      <c r="DD177" s="64">
        <f t="shared" si="196"/>
        <v>0</v>
      </c>
      <c r="DE177" s="64">
        <f t="shared" si="197"/>
        <v>0</v>
      </c>
      <c r="DF177" s="64">
        <f t="shared" si="198"/>
        <v>0</v>
      </c>
      <c r="DG177" s="64">
        <f t="shared" si="199"/>
        <v>0</v>
      </c>
      <c r="DH177" s="64">
        <f t="shared" si="200"/>
        <v>0</v>
      </c>
      <c r="DI177" s="64">
        <f t="shared" si="201"/>
        <v>0</v>
      </c>
      <c r="DJ177" s="64">
        <f t="shared" si="202"/>
        <v>0</v>
      </c>
      <c r="DK177" s="64">
        <f t="shared" si="203"/>
        <v>0</v>
      </c>
      <c r="DL177" s="64">
        <f t="shared" si="204"/>
        <v>0</v>
      </c>
      <c r="DM177" s="64">
        <f t="shared" si="205"/>
        <v>0</v>
      </c>
      <c r="DN177" s="64">
        <f t="shared" si="206"/>
        <v>0</v>
      </c>
      <c r="DO177" s="64">
        <f t="shared" si="207"/>
        <v>0</v>
      </c>
      <c r="DP177" s="64">
        <f t="shared" si="208"/>
        <v>0</v>
      </c>
      <c r="DQ177" s="64">
        <f t="shared" si="209"/>
        <v>0</v>
      </c>
      <c r="DR177" s="64">
        <f t="shared" si="210"/>
        <v>0</v>
      </c>
      <c r="DS177" s="64">
        <f t="shared" si="211"/>
        <v>0</v>
      </c>
      <c r="DT177" s="64">
        <f t="shared" si="212"/>
        <v>0</v>
      </c>
      <c r="DU177" s="64">
        <f t="shared" si="213"/>
        <v>0</v>
      </c>
      <c r="DV177" s="64">
        <f t="shared" si="214"/>
        <v>0</v>
      </c>
      <c r="DW177" s="64">
        <f t="shared" si="215"/>
        <v>0</v>
      </c>
      <c r="DX177" s="55">
        <f t="shared" si="244"/>
        <v>0</v>
      </c>
    </row>
    <row r="178" spans="1:128" ht="13.9" x14ac:dyDescent="0.4">
      <c r="A178" s="58">
        <f>'DORC build-up'!A178</f>
        <v>166</v>
      </c>
      <c r="B178" s="58" t="str">
        <f>'DORC build-up'!B178</f>
        <v>CBH Sidings NG</v>
      </c>
      <c r="C178" s="58">
        <f>'DORC build-up'!C178</f>
        <v>42</v>
      </c>
      <c r="D178" t="str">
        <f>IF('DORC build-up'!E178=0,"",'DORC build-up'!E178)</f>
        <v/>
      </c>
      <c r="E178" t="str">
        <f>IF('DORC build-up'!F178=0,"",'DORC build-up'!F178)</f>
        <v>Lake Grace</v>
      </c>
      <c r="F178" s="94">
        <f>'DORC build-up'!J178</f>
        <v>3819184.748055208</v>
      </c>
      <c r="G178" s="319">
        <f t="shared" si="194"/>
        <v>0.52988646593154121</v>
      </c>
      <c r="I178" s="70">
        <f>IF($F178=0,0,CRC!G178/$F178)</f>
        <v>0</v>
      </c>
      <c r="J178" s="70">
        <f>IF($F178=0,0,CRC!H178/$F178)</f>
        <v>0</v>
      </c>
      <c r="K178" s="70">
        <f>IF($F178=0,0,CRC!I178/$F178)</f>
        <v>4.4078843092291931E-2</v>
      </c>
      <c r="L178" s="70">
        <f>IF($F178=0,0,CRC!J178/$F178)</f>
        <v>0</v>
      </c>
      <c r="M178" s="70">
        <f>IF($F178=0,0,CRC!K178/$F178)</f>
        <v>0</v>
      </c>
      <c r="N178" s="70">
        <f>IF($F178=0,0,CRC!L178/$F178)</f>
        <v>0</v>
      </c>
      <c r="O178" s="70">
        <f>IF($F178=0,0,CRC!M178/$F178)</f>
        <v>5.7207004253003397E-3</v>
      </c>
      <c r="P178" s="70">
        <f>IF($F178=0,0,CRC!N178/$F178)</f>
        <v>0.49195137379790099</v>
      </c>
      <c r="Q178" s="70">
        <f>IF($F178=0,0,CRC!O178/$F178)</f>
        <v>0.14955321763456189</v>
      </c>
      <c r="R178" s="70">
        <f>IF($F178=0,0,CRC!P178/$F178)</f>
        <v>0.1554187211491293</v>
      </c>
      <c r="S178" s="70">
        <f>IF($F178=0,0,CRC!Q178/$F178)</f>
        <v>0.12229990647555028</v>
      </c>
      <c r="T178" s="70">
        <f>IF($F178=0,0,CRC!R178/$F178)</f>
        <v>0</v>
      </c>
      <c r="U178" s="70">
        <f>IF($F178=0,0,CRC!S178/$F178)</f>
        <v>0</v>
      </c>
      <c r="V178" s="70">
        <f>IF($F178=0,0,CRC!T178/$F178)</f>
        <v>0</v>
      </c>
      <c r="W178" s="70">
        <f>IF($F178=0,0,CRC!U178/$F178)</f>
        <v>0</v>
      </c>
      <c r="X178" s="70">
        <f>IF($F178=0,0,CRC!V178/$F178)</f>
        <v>9.4429593306257428E-3</v>
      </c>
      <c r="Y178" s="70">
        <f>IF($F178=0,0,CRC!W178/$F178)</f>
        <v>1.3925583742898203E-2</v>
      </c>
      <c r="Z178" s="70">
        <f>IF($F178=0,0,CRC!X178/$F178)</f>
        <v>0</v>
      </c>
      <c r="AA178" s="70">
        <f>IF($F178=0,0,CRC!Y178/$F178)</f>
        <v>5.9444372244219614E-3</v>
      </c>
      <c r="AB178" s="70">
        <f>IF($F178=0,0,CRC!Z178/$F178)</f>
        <v>1.6642571273192881E-3</v>
      </c>
      <c r="AC178" s="70">
        <f>IF($F178=0,0,CRC!AA178/$F178)</f>
        <v>0</v>
      </c>
      <c r="AD178" s="55">
        <f t="shared" si="216"/>
        <v>0</v>
      </c>
      <c r="AF178" s="94">
        <f>'DORC build-up'!V178</f>
        <v>2333971.2500787755</v>
      </c>
      <c r="AG178" s="64">
        <f t="shared" si="217"/>
        <v>0</v>
      </c>
      <c r="AH178" s="64">
        <f t="shared" si="218"/>
        <v>0</v>
      </c>
      <c r="AI178" s="64">
        <f t="shared" si="219"/>
        <v>102878.75251414279</v>
      </c>
      <c r="AJ178" s="64">
        <f t="shared" si="220"/>
        <v>0</v>
      </c>
      <c r="AK178" s="64">
        <f t="shared" si="221"/>
        <v>0</v>
      </c>
      <c r="AL178" s="64">
        <f t="shared" si="222"/>
        <v>0</v>
      </c>
      <c r="AM178" s="64">
        <f t="shared" si="223"/>
        <v>13351.950322964416</v>
      </c>
      <c r="AN178" s="64">
        <f t="shared" si="224"/>
        <v>1148200.3628810579</v>
      </c>
      <c r="AO178" s="64">
        <f t="shared" si="225"/>
        <v>349052.91031584161</v>
      </c>
      <c r="AP178" s="64">
        <f t="shared" si="226"/>
        <v>362742.82688607794</v>
      </c>
      <c r="AQ178" s="64">
        <f t="shared" si="227"/>
        <v>285444.4656012574</v>
      </c>
      <c r="AR178" s="64">
        <f t="shared" si="228"/>
        <v>0</v>
      </c>
      <c r="AS178" s="64">
        <f t="shared" si="229"/>
        <v>0</v>
      </c>
      <c r="AT178" s="64">
        <f t="shared" si="230"/>
        <v>0</v>
      </c>
      <c r="AU178" s="64">
        <f t="shared" si="231"/>
        <v>0</v>
      </c>
      <c r="AV178" s="64">
        <f t="shared" si="232"/>
        <v>22039.595593343602</v>
      </c>
      <c r="AW178" s="64">
        <f t="shared" si="233"/>
        <v>32501.912096488792</v>
      </c>
      <c r="AX178" s="64">
        <f t="shared" si="234"/>
        <v>0</v>
      </c>
      <c r="AY178" s="64">
        <f t="shared" si="235"/>
        <v>13874.145579698932</v>
      </c>
      <c r="AZ178" s="64">
        <f t="shared" si="236"/>
        <v>3884.3282879019107</v>
      </c>
      <c r="BA178" s="64">
        <f t="shared" si="237"/>
        <v>0</v>
      </c>
      <c r="BB178" s="55">
        <f t="shared" si="238"/>
        <v>0</v>
      </c>
      <c r="BD178" s="94">
        <f>'DORC build-up'!P178</f>
        <v>4964696.9953834563</v>
      </c>
      <c r="BE178" s="64">
        <f t="shared" si="239"/>
        <v>0</v>
      </c>
      <c r="BF178" s="64">
        <f t="shared" si="255"/>
        <v>0</v>
      </c>
      <c r="BG178" s="64">
        <f t="shared" si="256"/>
        <v>218838.09986028058</v>
      </c>
      <c r="BH178" s="64">
        <f t="shared" si="257"/>
        <v>0</v>
      </c>
      <c r="BI178" s="64">
        <f t="shared" si="258"/>
        <v>0</v>
      </c>
      <c r="BJ178" s="64">
        <f t="shared" si="259"/>
        <v>0</v>
      </c>
      <c r="BK178" s="64">
        <f t="shared" si="260"/>
        <v>28401.544212977456</v>
      </c>
      <c r="BL178" s="64">
        <f t="shared" si="261"/>
        <v>2442389.5073692026</v>
      </c>
      <c r="BM178" s="64">
        <f t="shared" si="262"/>
        <v>742486.4102402376</v>
      </c>
      <c r="BN178" s="64">
        <f t="shared" si="263"/>
        <v>771606.85791542148</v>
      </c>
      <c r="BO178" s="64">
        <f t="shared" si="264"/>
        <v>607181.97821484215</v>
      </c>
      <c r="BP178" s="64">
        <f t="shared" si="265"/>
        <v>0</v>
      </c>
      <c r="BQ178" s="64">
        <f t="shared" si="266"/>
        <v>0</v>
      </c>
      <c r="BR178" s="64">
        <f t="shared" si="267"/>
        <v>0</v>
      </c>
      <c r="BS178" s="64">
        <f t="shared" si="268"/>
        <v>0</v>
      </c>
      <c r="BT178" s="64">
        <f t="shared" si="269"/>
        <v>46881.431816285796</v>
      </c>
      <c r="BU178" s="64">
        <f t="shared" si="245"/>
        <v>69136.303767327408</v>
      </c>
      <c r="BV178" s="64">
        <f t="shared" si="246"/>
        <v>0</v>
      </c>
      <c r="BW178" s="64">
        <f t="shared" si="247"/>
        <v>29512.329627333285</v>
      </c>
      <c r="BX178" s="64">
        <f t="shared" si="248"/>
        <v>8262.5323595475711</v>
      </c>
      <c r="BY178" s="64">
        <f t="shared" si="249"/>
        <v>0</v>
      </c>
      <c r="BZ178" s="55">
        <f t="shared" si="240"/>
        <v>0</v>
      </c>
      <c r="CC178" s="94">
        <f t="shared" si="241"/>
        <v>4964696.9953834563</v>
      </c>
      <c r="CD178" s="64">
        <f t="shared" si="242"/>
        <v>0</v>
      </c>
      <c r="CE178" s="64">
        <f t="shared" si="270"/>
        <v>0</v>
      </c>
      <c r="CF178" s="64">
        <f t="shared" si="271"/>
        <v>0</v>
      </c>
      <c r="CG178" s="64">
        <f t="shared" si="272"/>
        <v>0</v>
      </c>
      <c r="CH178" s="64">
        <f t="shared" si="273"/>
        <v>0</v>
      </c>
      <c r="CI178" s="64">
        <f t="shared" si="274"/>
        <v>0</v>
      </c>
      <c r="CJ178" s="64">
        <f t="shared" si="275"/>
        <v>24701.300017209462</v>
      </c>
      <c r="CK178" s="64">
        <f t="shared" si="276"/>
        <v>1149120.1075942854</v>
      </c>
      <c r="CL178" s="64">
        <f t="shared" si="277"/>
        <v>551486.25385543413</v>
      </c>
      <c r="CM178" s="64">
        <f t="shared" si="278"/>
        <v>535617.74811809347</v>
      </c>
      <c r="CN178" s="64">
        <f t="shared" si="279"/>
        <v>264499.87584469852</v>
      </c>
      <c r="CO178" s="64">
        <f t="shared" si="280"/>
        <v>0</v>
      </c>
      <c r="CP178" s="64">
        <f t="shared" si="281"/>
        <v>0</v>
      </c>
      <c r="CQ178" s="64">
        <f t="shared" si="282"/>
        <v>0</v>
      </c>
      <c r="CR178" s="64">
        <f t="shared" si="283"/>
        <v>0</v>
      </c>
      <c r="CS178" s="64">
        <f t="shared" si="284"/>
        <v>30877.27611149113</v>
      </c>
      <c r="CT178" s="64">
        <f t="shared" si="250"/>
        <v>47704.049599456106</v>
      </c>
      <c r="CU178" s="64">
        <f t="shared" si="251"/>
        <v>0</v>
      </c>
      <c r="CV178" s="64">
        <f t="shared" si="252"/>
        <v>21489.42971097022</v>
      </c>
      <c r="CW178" s="64">
        <f t="shared" si="253"/>
        <v>5229.7044530418807</v>
      </c>
      <c r="CX178" s="64">
        <f t="shared" si="254"/>
        <v>0</v>
      </c>
      <c r="CY178" s="119">
        <f>'DORC build-up'!S178</f>
        <v>2630725.7453046809</v>
      </c>
      <c r="CZ178" s="55">
        <f t="shared" si="243"/>
        <v>0</v>
      </c>
      <c r="DB178" s="94">
        <f>'DORC build-up'!T178</f>
        <v>0</v>
      </c>
      <c r="DC178" s="64">
        <f t="shared" si="195"/>
        <v>0</v>
      </c>
      <c r="DD178" s="64">
        <f t="shared" si="196"/>
        <v>0</v>
      </c>
      <c r="DE178" s="64">
        <f t="shared" si="197"/>
        <v>0</v>
      </c>
      <c r="DF178" s="64">
        <f t="shared" si="198"/>
        <v>0</v>
      </c>
      <c r="DG178" s="64">
        <f t="shared" si="199"/>
        <v>0</v>
      </c>
      <c r="DH178" s="64">
        <f t="shared" si="200"/>
        <v>0</v>
      </c>
      <c r="DI178" s="64">
        <f t="shared" si="201"/>
        <v>0</v>
      </c>
      <c r="DJ178" s="64">
        <f t="shared" si="202"/>
        <v>0</v>
      </c>
      <c r="DK178" s="64">
        <f t="shared" si="203"/>
        <v>0</v>
      </c>
      <c r="DL178" s="64">
        <f t="shared" si="204"/>
        <v>0</v>
      </c>
      <c r="DM178" s="64">
        <f t="shared" si="205"/>
        <v>0</v>
      </c>
      <c r="DN178" s="64">
        <f t="shared" si="206"/>
        <v>0</v>
      </c>
      <c r="DO178" s="64">
        <f t="shared" si="207"/>
        <v>0</v>
      </c>
      <c r="DP178" s="64">
        <f t="shared" si="208"/>
        <v>0</v>
      </c>
      <c r="DQ178" s="64">
        <f t="shared" si="209"/>
        <v>0</v>
      </c>
      <c r="DR178" s="64">
        <f t="shared" si="210"/>
        <v>0</v>
      </c>
      <c r="DS178" s="64">
        <f t="shared" si="211"/>
        <v>0</v>
      </c>
      <c r="DT178" s="64">
        <f t="shared" si="212"/>
        <v>0</v>
      </c>
      <c r="DU178" s="64">
        <f t="shared" si="213"/>
        <v>0</v>
      </c>
      <c r="DV178" s="64">
        <f t="shared" si="214"/>
        <v>0</v>
      </c>
      <c r="DW178" s="64">
        <f t="shared" si="215"/>
        <v>0</v>
      </c>
      <c r="DX178" s="55">
        <f t="shared" si="244"/>
        <v>0</v>
      </c>
    </row>
    <row r="179" spans="1:128" ht="13.9" x14ac:dyDescent="0.4">
      <c r="A179" s="58">
        <f>'DORC build-up'!A179</f>
        <v>167</v>
      </c>
      <c r="B179" s="58" t="str">
        <f>'DORC build-up'!B179</f>
        <v>CBH Sidings NG</v>
      </c>
      <c r="C179" s="58">
        <f>'DORC build-up'!C179</f>
        <v>42</v>
      </c>
      <c r="D179" t="str">
        <f>IF('DORC build-up'!E179=0,"",'DORC build-up'!E179)</f>
        <v/>
      </c>
      <c r="E179" t="str">
        <f>IF('DORC build-up'!F179=0,"",'DORC build-up'!F179)</f>
        <v>Latham</v>
      </c>
      <c r="F179" s="94">
        <f>'DORC build-up'!J179</f>
        <v>470969.99848032149</v>
      </c>
      <c r="G179" s="319">
        <f t="shared" si="194"/>
        <v>0.54069091310056416</v>
      </c>
      <c r="I179" s="70">
        <f>IF($F179=0,0,CRC!G179/$F179)</f>
        <v>0</v>
      </c>
      <c r="J179" s="70">
        <f>IF($F179=0,0,CRC!H179/$F179)</f>
        <v>0</v>
      </c>
      <c r="K179" s="70">
        <f>IF($F179=0,0,CRC!I179/$F179)</f>
        <v>5.06508123170753E-2</v>
      </c>
      <c r="L179" s="70">
        <f>IF($F179=0,0,CRC!J179/$F179)</f>
        <v>0</v>
      </c>
      <c r="M179" s="70">
        <f>IF($F179=0,0,CRC!K179/$F179)</f>
        <v>0</v>
      </c>
      <c r="N179" s="70">
        <f>IF($F179=0,0,CRC!L179/$F179)</f>
        <v>0</v>
      </c>
      <c r="O179" s="70">
        <f>IF($F179=0,0,CRC!M179/$F179)</f>
        <v>0</v>
      </c>
      <c r="P179" s="70">
        <f>IF($F179=0,0,CRC!N179/$F179)</f>
        <v>0.5652992446102153</v>
      </c>
      <c r="Q179" s="70">
        <f>IF($F179=0,0,CRC!O179/$F179)</f>
        <v>0.17185097036150548</v>
      </c>
      <c r="R179" s="70">
        <f>IF($F179=0,0,CRC!P179/$F179)</f>
        <v>0.17851555092954169</v>
      </c>
      <c r="S179" s="70">
        <f>IF($F179=0,0,CRC!Q179/$F179)</f>
        <v>0</v>
      </c>
      <c r="T179" s="70">
        <f>IF($F179=0,0,CRC!R179/$F179)</f>
        <v>0</v>
      </c>
      <c r="U179" s="70">
        <f>IF($F179=0,0,CRC!S179/$F179)</f>
        <v>0</v>
      </c>
      <c r="V179" s="70">
        <f>IF($F179=0,0,CRC!T179/$F179)</f>
        <v>0</v>
      </c>
      <c r="W179" s="70">
        <f>IF($F179=0,0,CRC!U179/$F179)</f>
        <v>0</v>
      </c>
      <c r="X179" s="70">
        <f>IF($F179=0,0,CRC!V179/$F179)</f>
        <v>1.0850864660214702E-2</v>
      </c>
      <c r="Y179" s="70">
        <f>IF($F179=0,0,CRC!W179/$F179)</f>
        <v>1.6001829428472336E-2</v>
      </c>
      <c r="Z179" s="70">
        <f>IF($F179=0,0,CRC!X179/$F179)</f>
        <v>0</v>
      </c>
      <c r="AA179" s="70">
        <f>IF($F179=0,0,CRC!Y179/$F179)</f>
        <v>6.8307276929753281E-3</v>
      </c>
      <c r="AB179" s="70">
        <f>IF($F179=0,0,CRC!Z179/$F179)</f>
        <v>0</v>
      </c>
      <c r="AC179" s="70">
        <f>IF($F179=0,0,CRC!AA179/$F179)</f>
        <v>0</v>
      </c>
      <c r="AD179" s="55">
        <f t="shared" si="216"/>
        <v>0</v>
      </c>
      <c r="AF179" s="94">
        <f>'DORC build-up'!V179</f>
        <v>279200.35075582983</v>
      </c>
      <c r="AG179" s="64">
        <f t="shared" si="217"/>
        <v>0</v>
      </c>
      <c r="AH179" s="64">
        <f t="shared" si="218"/>
        <v>0</v>
      </c>
      <c r="AI179" s="64">
        <f t="shared" si="219"/>
        <v>14141.724564995129</v>
      </c>
      <c r="AJ179" s="64">
        <f t="shared" si="220"/>
        <v>0</v>
      </c>
      <c r="AK179" s="64">
        <f t="shared" si="221"/>
        <v>0</v>
      </c>
      <c r="AL179" s="64">
        <f t="shared" si="222"/>
        <v>0</v>
      </c>
      <c r="AM179" s="64">
        <f t="shared" si="223"/>
        <v>0</v>
      </c>
      <c r="AN179" s="64">
        <f t="shared" si="224"/>
        <v>157831.74737717776</v>
      </c>
      <c r="AO179" s="64">
        <f t="shared" si="225"/>
        <v>47980.851202662045</v>
      </c>
      <c r="AP179" s="64">
        <f t="shared" si="226"/>
        <v>49841.604434898247</v>
      </c>
      <c r="AQ179" s="64">
        <f t="shared" si="227"/>
        <v>0</v>
      </c>
      <c r="AR179" s="64">
        <f t="shared" si="228"/>
        <v>0</v>
      </c>
      <c r="AS179" s="64">
        <f t="shared" si="229"/>
        <v>0</v>
      </c>
      <c r="AT179" s="64">
        <f t="shared" si="230"/>
        <v>0</v>
      </c>
      <c r="AU179" s="64">
        <f t="shared" si="231"/>
        <v>0</v>
      </c>
      <c r="AV179" s="64">
        <f t="shared" si="232"/>
        <v>3029.5652191359832</v>
      </c>
      <c r="AW179" s="64">
        <f t="shared" si="233"/>
        <v>4467.7163891644359</v>
      </c>
      <c r="AX179" s="64">
        <f t="shared" si="234"/>
        <v>0</v>
      </c>
      <c r="AY179" s="64">
        <f t="shared" si="235"/>
        <v>1907.1415677962718</v>
      </c>
      <c r="AZ179" s="64">
        <f t="shared" si="236"/>
        <v>0</v>
      </c>
      <c r="BA179" s="64">
        <f t="shared" si="237"/>
        <v>0</v>
      </c>
      <c r="BB179" s="55">
        <f t="shared" si="238"/>
        <v>0</v>
      </c>
      <c r="BD179" s="94">
        <f>'DORC build-up'!P179</f>
        <v>607870.29631956702</v>
      </c>
      <c r="BE179" s="64">
        <f t="shared" si="239"/>
        <v>0</v>
      </c>
      <c r="BF179" s="64">
        <f t="shared" si="255"/>
        <v>0</v>
      </c>
      <c r="BG179" s="64">
        <f t="shared" si="256"/>
        <v>30789.124292007338</v>
      </c>
      <c r="BH179" s="64">
        <f t="shared" si="257"/>
        <v>0</v>
      </c>
      <c r="BI179" s="64">
        <f t="shared" si="258"/>
        <v>0</v>
      </c>
      <c r="BJ179" s="64">
        <f t="shared" si="259"/>
        <v>0</v>
      </c>
      <c r="BK179" s="64">
        <f t="shared" si="260"/>
        <v>0</v>
      </c>
      <c r="BL179" s="64">
        <f t="shared" si="261"/>
        <v>343628.61933043896</v>
      </c>
      <c r="BM179" s="64">
        <f t="shared" si="262"/>
        <v>104463.10027645346</v>
      </c>
      <c r="BN179" s="64">
        <f t="shared" si="263"/>
        <v>108514.30084119126</v>
      </c>
      <c r="BO179" s="64">
        <f t="shared" si="264"/>
        <v>0</v>
      </c>
      <c r="BP179" s="64">
        <f t="shared" si="265"/>
        <v>0</v>
      </c>
      <c r="BQ179" s="64">
        <f t="shared" si="266"/>
        <v>0</v>
      </c>
      <c r="BR179" s="64">
        <f t="shared" si="267"/>
        <v>0</v>
      </c>
      <c r="BS179" s="64">
        <f t="shared" si="268"/>
        <v>0</v>
      </c>
      <c r="BT179" s="64">
        <f t="shared" si="269"/>
        <v>6595.9183163282287</v>
      </c>
      <c r="BU179" s="64">
        <f t="shared" si="245"/>
        <v>9727.0367963406461</v>
      </c>
      <c r="BV179" s="64">
        <f t="shared" si="246"/>
        <v>0</v>
      </c>
      <c r="BW179" s="64">
        <f t="shared" si="247"/>
        <v>4152.1964668071851</v>
      </c>
      <c r="BX179" s="64">
        <f t="shared" si="248"/>
        <v>0</v>
      </c>
      <c r="BY179" s="64">
        <f t="shared" si="249"/>
        <v>0</v>
      </c>
      <c r="BZ179" s="55">
        <f t="shared" si="240"/>
        <v>0</v>
      </c>
      <c r="CC179" s="94">
        <f t="shared" si="241"/>
        <v>607870.29631956702</v>
      </c>
      <c r="CD179" s="64">
        <f t="shared" si="242"/>
        <v>0</v>
      </c>
      <c r="CE179" s="64">
        <f t="shared" si="270"/>
        <v>0</v>
      </c>
      <c r="CF179" s="64">
        <f t="shared" si="271"/>
        <v>0</v>
      </c>
      <c r="CG179" s="64">
        <f t="shared" si="272"/>
        <v>0</v>
      </c>
      <c r="CH179" s="64">
        <f t="shared" si="273"/>
        <v>0</v>
      </c>
      <c r="CI179" s="64">
        <f t="shared" si="274"/>
        <v>0</v>
      </c>
      <c r="CJ179" s="64">
        <f t="shared" si="275"/>
        <v>0</v>
      </c>
      <c r="CK179" s="64">
        <f t="shared" si="276"/>
        <v>161673.86685295784</v>
      </c>
      <c r="CL179" s="64">
        <f t="shared" si="277"/>
        <v>77590.597003581133</v>
      </c>
      <c r="CM179" s="64">
        <f t="shared" si="278"/>
        <v>75326.164949066806</v>
      </c>
      <c r="CN179" s="64">
        <f t="shared" si="279"/>
        <v>0</v>
      </c>
      <c r="CO179" s="64">
        <f t="shared" si="280"/>
        <v>0</v>
      </c>
      <c r="CP179" s="64">
        <f t="shared" si="281"/>
        <v>0</v>
      </c>
      <c r="CQ179" s="64">
        <f t="shared" si="282"/>
        <v>0</v>
      </c>
      <c r="CR179" s="64">
        <f t="shared" si="283"/>
        <v>0</v>
      </c>
      <c r="CS179" s="64">
        <f t="shared" si="284"/>
        <v>4344.2357277014535</v>
      </c>
      <c r="CT179" s="64">
        <f t="shared" si="250"/>
        <v>6711.6553894750732</v>
      </c>
      <c r="CU179" s="64">
        <f t="shared" si="251"/>
        <v>0</v>
      </c>
      <c r="CV179" s="64">
        <f t="shared" si="252"/>
        <v>3023.4256409548825</v>
      </c>
      <c r="CW179" s="64">
        <f t="shared" si="253"/>
        <v>0</v>
      </c>
      <c r="CX179" s="64">
        <f t="shared" si="254"/>
        <v>0</v>
      </c>
      <c r="CY179" s="119">
        <f>'DORC build-up'!S179</f>
        <v>328669.94556373719</v>
      </c>
      <c r="CZ179" s="55">
        <f t="shared" si="243"/>
        <v>0</v>
      </c>
      <c r="DB179" s="94">
        <f>'DORC build-up'!T179</f>
        <v>0</v>
      </c>
      <c r="DC179" s="64">
        <f t="shared" si="195"/>
        <v>0</v>
      </c>
      <c r="DD179" s="64">
        <f t="shared" si="196"/>
        <v>0</v>
      </c>
      <c r="DE179" s="64">
        <f t="shared" si="197"/>
        <v>0</v>
      </c>
      <c r="DF179" s="64">
        <f t="shared" si="198"/>
        <v>0</v>
      </c>
      <c r="DG179" s="64">
        <f t="shared" si="199"/>
        <v>0</v>
      </c>
      <c r="DH179" s="64">
        <f t="shared" si="200"/>
        <v>0</v>
      </c>
      <c r="DI179" s="64">
        <f t="shared" si="201"/>
        <v>0</v>
      </c>
      <c r="DJ179" s="64">
        <f t="shared" si="202"/>
        <v>0</v>
      </c>
      <c r="DK179" s="64">
        <f t="shared" si="203"/>
        <v>0</v>
      </c>
      <c r="DL179" s="64">
        <f t="shared" si="204"/>
        <v>0</v>
      </c>
      <c r="DM179" s="64">
        <f t="shared" si="205"/>
        <v>0</v>
      </c>
      <c r="DN179" s="64">
        <f t="shared" si="206"/>
        <v>0</v>
      </c>
      <c r="DO179" s="64">
        <f t="shared" si="207"/>
        <v>0</v>
      </c>
      <c r="DP179" s="64">
        <f t="shared" si="208"/>
        <v>0</v>
      </c>
      <c r="DQ179" s="64">
        <f t="shared" si="209"/>
        <v>0</v>
      </c>
      <c r="DR179" s="64">
        <f t="shared" si="210"/>
        <v>0</v>
      </c>
      <c r="DS179" s="64">
        <f t="shared" si="211"/>
        <v>0</v>
      </c>
      <c r="DT179" s="64">
        <f t="shared" si="212"/>
        <v>0</v>
      </c>
      <c r="DU179" s="64">
        <f t="shared" si="213"/>
        <v>0</v>
      </c>
      <c r="DV179" s="64">
        <f t="shared" si="214"/>
        <v>0</v>
      </c>
      <c r="DW179" s="64">
        <f t="shared" si="215"/>
        <v>0</v>
      </c>
      <c r="DX179" s="55">
        <f t="shared" si="244"/>
        <v>0</v>
      </c>
    </row>
    <row r="180" spans="1:128" ht="13.9" x14ac:dyDescent="0.4">
      <c r="A180" s="58">
        <f>'DORC build-up'!A180</f>
        <v>168</v>
      </c>
      <c r="B180" s="58" t="str">
        <f>'DORC build-up'!B180</f>
        <v>CBH Sidings NG</v>
      </c>
      <c r="C180" s="58">
        <f>'DORC build-up'!C180</f>
        <v>42</v>
      </c>
      <c r="D180" t="str">
        <f>IF('DORC build-up'!E180=0,"",'DORC build-up'!E180)</f>
        <v/>
      </c>
      <c r="E180" t="str">
        <f>IF('DORC build-up'!F180=0,"",'DORC build-up'!F180)</f>
        <v>Manmanning</v>
      </c>
      <c r="F180" s="94">
        <f>'DORC build-up'!J180</f>
        <v>1987924.2004026773</v>
      </c>
      <c r="G180" s="319">
        <f t="shared" si="194"/>
        <v>0.51221752679186161</v>
      </c>
      <c r="I180" s="70">
        <f>IF($F180=0,0,CRC!G180/$F180)</f>
        <v>0</v>
      </c>
      <c r="J180" s="70">
        <f>IF($F180=0,0,CRC!H180/$F180)</f>
        <v>0</v>
      </c>
      <c r="K180" s="70">
        <f>IF($F180=0,0,CRC!I180/$F180)</f>
        <v>3.9983675928840487E-2</v>
      </c>
      <c r="L180" s="70">
        <f>IF($F180=0,0,CRC!J180/$F180)</f>
        <v>0</v>
      </c>
      <c r="M180" s="70">
        <f>IF($F180=0,0,CRC!K180/$F180)</f>
        <v>0</v>
      </c>
      <c r="N180" s="70">
        <f>IF($F180=0,0,CRC!L180/$F180)</f>
        <v>0</v>
      </c>
      <c r="O180" s="70">
        <f>IF($F180=0,0,CRC!M180/$F180)</f>
        <v>0</v>
      </c>
      <c r="P180" s="70">
        <f>IF($F180=0,0,CRC!N180/$F180)</f>
        <v>0.44624638313438042</v>
      </c>
      <c r="Q180" s="70">
        <f>IF($F180=0,0,CRC!O180/$F180)</f>
        <v>0.13565890047285162</v>
      </c>
      <c r="R180" s="70">
        <f>IF($F180=0,0,CRC!P180/$F180)</f>
        <v>0</v>
      </c>
      <c r="S180" s="70">
        <f>IF($F180=0,0,CRC!Q180/$F180)</f>
        <v>0.21688767102521528</v>
      </c>
      <c r="T180" s="70">
        <f>IF($F180=0,0,CRC!R180/$F180)</f>
        <v>0</v>
      </c>
      <c r="U180" s="70">
        <f>IF($F180=0,0,CRC!S180/$F180)</f>
        <v>0</v>
      </c>
      <c r="V180" s="70">
        <f>IF($F180=0,0,CRC!T180/$F180)</f>
        <v>0</v>
      </c>
      <c r="W180" s="70">
        <f>IF($F180=0,0,CRC!U180/$F180)</f>
        <v>0.13241792278006212</v>
      </c>
      <c r="X180" s="70">
        <f>IF($F180=0,0,CRC!V180/$F180)</f>
        <v>9.2794611306446385E-3</v>
      </c>
      <c r="Y180" s="70">
        <f>IF($F180=0,0,CRC!W180/$F180)</f>
        <v>1.3684472053656273E-2</v>
      </c>
      <c r="Z180" s="70">
        <f>IF($F180=0,0,CRC!X180/$F180)</f>
        <v>0</v>
      </c>
      <c r="AA180" s="70">
        <f>IF($F180=0,0,CRC!Y180/$F180)</f>
        <v>5.8415134743490839E-3</v>
      </c>
      <c r="AB180" s="70">
        <f>IF($F180=0,0,CRC!Z180/$F180)</f>
        <v>0</v>
      </c>
      <c r="AC180" s="70">
        <f>IF($F180=0,0,CRC!AA180/$F180)</f>
        <v>0</v>
      </c>
      <c r="AD180" s="55">
        <f t="shared" si="216"/>
        <v>0</v>
      </c>
      <c r="AF180" s="94">
        <f>'DORC build-up'!V180</f>
        <v>615365.80597784556</v>
      </c>
      <c r="AG180" s="64">
        <f t="shared" si="217"/>
        <v>0</v>
      </c>
      <c r="AH180" s="64">
        <f t="shared" si="218"/>
        <v>0</v>
      </c>
      <c r="AI180" s="64">
        <f t="shared" si="219"/>
        <v>24604.58696390791</v>
      </c>
      <c r="AJ180" s="64">
        <f t="shared" si="220"/>
        <v>0</v>
      </c>
      <c r="AK180" s="64">
        <f t="shared" si="221"/>
        <v>0</v>
      </c>
      <c r="AL180" s="64">
        <f t="shared" si="222"/>
        <v>0</v>
      </c>
      <c r="AM180" s="64">
        <f t="shared" si="223"/>
        <v>0</v>
      </c>
      <c r="AN180" s="64">
        <f t="shared" si="224"/>
        <v>274604.76522218646</v>
      </c>
      <c r="AO180" s="64">
        <f t="shared" si="225"/>
        <v>83479.848627544678</v>
      </c>
      <c r="AP180" s="64">
        <f t="shared" si="226"/>
        <v>0</v>
      </c>
      <c r="AQ180" s="64">
        <f t="shared" si="227"/>
        <v>133465.25648708941</v>
      </c>
      <c r="AR180" s="64">
        <f t="shared" si="228"/>
        <v>0</v>
      </c>
      <c r="AS180" s="64">
        <f t="shared" si="229"/>
        <v>0</v>
      </c>
      <c r="AT180" s="64">
        <f t="shared" si="230"/>
        <v>0</v>
      </c>
      <c r="AU180" s="64">
        <f t="shared" si="231"/>
        <v>81485.46177746504</v>
      </c>
      <c r="AV180" s="64">
        <f t="shared" si="232"/>
        <v>5710.2630776992282</v>
      </c>
      <c r="AW180" s="64">
        <f t="shared" si="233"/>
        <v>8420.9561746794971</v>
      </c>
      <c r="AX180" s="64">
        <f t="shared" si="234"/>
        <v>0</v>
      </c>
      <c r="AY180" s="64">
        <f t="shared" si="235"/>
        <v>3594.6676472732688</v>
      </c>
      <c r="AZ180" s="64">
        <f t="shared" si="236"/>
        <v>0</v>
      </c>
      <c r="BA180" s="64">
        <f t="shared" si="237"/>
        <v>0</v>
      </c>
      <c r="BB180" s="55">
        <f t="shared" si="238"/>
        <v>0</v>
      </c>
      <c r="BD180" s="94">
        <f>'DORC build-up'!P180</f>
        <v>2586312.3724237951</v>
      </c>
      <c r="BE180" s="64">
        <f t="shared" si="239"/>
        <v>0</v>
      </c>
      <c r="BF180" s="64">
        <f t="shared" si="255"/>
        <v>0</v>
      </c>
      <c r="BG180" s="64">
        <f t="shared" si="256"/>
        <v>103410.27574974363</v>
      </c>
      <c r="BH180" s="64">
        <f t="shared" si="257"/>
        <v>0</v>
      </c>
      <c r="BI180" s="64">
        <f t="shared" si="258"/>
        <v>0</v>
      </c>
      <c r="BJ180" s="64">
        <f t="shared" si="259"/>
        <v>0</v>
      </c>
      <c r="BK180" s="64">
        <f t="shared" si="260"/>
        <v>0</v>
      </c>
      <c r="BL180" s="64">
        <f t="shared" si="261"/>
        <v>1154132.5418498171</v>
      </c>
      <c r="BM180" s="64">
        <f t="shared" si="262"/>
        <v>350856.29272234434</v>
      </c>
      <c r="BN180" s="64">
        <f t="shared" si="263"/>
        <v>0</v>
      </c>
      <c r="BO180" s="64">
        <f t="shared" si="264"/>
        <v>560939.26699869614</v>
      </c>
      <c r="BP180" s="64">
        <f t="shared" si="265"/>
        <v>0</v>
      </c>
      <c r="BQ180" s="64">
        <f t="shared" si="266"/>
        <v>0</v>
      </c>
      <c r="BR180" s="64">
        <f t="shared" si="267"/>
        <v>0</v>
      </c>
      <c r="BS180" s="64">
        <f t="shared" si="268"/>
        <v>342474.11201673333</v>
      </c>
      <c r="BT180" s="64">
        <f t="shared" si="269"/>
        <v>23999.585131611926</v>
      </c>
      <c r="BU180" s="64">
        <f t="shared" si="245"/>
        <v>35392.319382458882</v>
      </c>
      <c r="BV180" s="64">
        <f t="shared" si="246"/>
        <v>0</v>
      </c>
      <c r="BW180" s="64">
        <f t="shared" si="247"/>
        <v>15107.978572389346</v>
      </c>
      <c r="BX180" s="64">
        <f t="shared" si="248"/>
        <v>0</v>
      </c>
      <c r="BY180" s="64">
        <f t="shared" si="249"/>
        <v>0</v>
      </c>
      <c r="BZ180" s="55">
        <f t="shared" si="240"/>
        <v>0</v>
      </c>
      <c r="CC180" s="94">
        <f t="shared" si="241"/>
        <v>2586312.3724237951</v>
      </c>
      <c r="CD180" s="64">
        <f t="shared" si="242"/>
        <v>0</v>
      </c>
      <c r="CE180" s="64">
        <f t="shared" si="270"/>
        <v>0</v>
      </c>
      <c r="CF180" s="64">
        <f t="shared" si="271"/>
        <v>0</v>
      </c>
      <c r="CG180" s="64">
        <f t="shared" si="272"/>
        <v>0</v>
      </c>
      <c r="CH180" s="64">
        <f t="shared" si="273"/>
        <v>0</v>
      </c>
      <c r="CI180" s="64">
        <f t="shared" si="274"/>
        <v>0</v>
      </c>
      <c r="CJ180" s="64">
        <f t="shared" si="275"/>
        <v>0</v>
      </c>
      <c r="CK180" s="64">
        <f t="shared" si="276"/>
        <v>543007.94638487941</v>
      </c>
      <c r="CL180" s="64">
        <f t="shared" si="277"/>
        <v>260600.6249359436</v>
      </c>
      <c r="CM180" s="64">
        <f t="shared" si="278"/>
        <v>0</v>
      </c>
      <c r="CN180" s="64">
        <f t="shared" si="279"/>
        <v>244355.68215279511</v>
      </c>
      <c r="CO180" s="64">
        <f t="shared" si="280"/>
        <v>0</v>
      </c>
      <c r="CP180" s="64">
        <f t="shared" si="281"/>
        <v>0</v>
      </c>
      <c r="CQ180" s="64">
        <f t="shared" si="282"/>
        <v>0</v>
      </c>
      <c r="CR180" s="64">
        <f t="shared" si="283"/>
        <v>225561.96148652953</v>
      </c>
      <c r="CS180" s="64">
        <f t="shared" si="284"/>
        <v>15806.723215577933</v>
      </c>
      <c r="CT180" s="64">
        <f t="shared" si="250"/>
        <v>24420.700373896729</v>
      </c>
      <c r="CU180" s="64">
        <f t="shared" si="251"/>
        <v>0</v>
      </c>
      <c r="CV180" s="64">
        <f t="shared" si="252"/>
        <v>11000.888364485962</v>
      </c>
      <c r="CW180" s="64">
        <f t="shared" si="253"/>
        <v>0</v>
      </c>
      <c r="CX180" s="64">
        <f t="shared" si="254"/>
        <v>0</v>
      </c>
      <c r="CY180" s="119">
        <f>'DORC build-up'!S180</f>
        <v>1324754.5269141083</v>
      </c>
      <c r="CZ180" s="55">
        <f t="shared" si="243"/>
        <v>0</v>
      </c>
      <c r="DB180" s="94">
        <f>'DORC build-up'!T180</f>
        <v>646192.03953184118</v>
      </c>
      <c r="DC180" s="64">
        <f t="shared" si="195"/>
        <v>0</v>
      </c>
      <c r="DD180" s="64">
        <f t="shared" si="196"/>
        <v>0</v>
      </c>
      <c r="DE180" s="64">
        <f t="shared" si="197"/>
        <v>0</v>
      </c>
      <c r="DF180" s="64">
        <f t="shared" si="198"/>
        <v>0</v>
      </c>
      <c r="DG180" s="64">
        <f t="shared" si="199"/>
        <v>0</v>
      </c>
      <c r="DH180" s="64">
        <f t="shared" si="200"/>
        <v>0</v>
      </c>
      <c r="DI180" s="64">
        <f t="shared" si="201"/>
        <v>0</v>
      </c>
      <c r="DJ180" s="64">
        <f t="shared" si="202"/>
        <v>264869.75905928871</v>
      </c>
      <c r="DK180" s="64">
        <f t="shared" si="203"/>
        <v>127116.41735084105</v>
      </c>
      <c r="DL180" s="64">
        <f t="shared" si="204"/>
        <v>0</v>
      </c>
      <c r="DM180" s="64">
        <f t="shared" si="205"/>
        <v>119192.41898295218</v>
      </c>
      <c r="DN180" s="64">
        <f t="shared" si="206"/>
        <v>0</v>
      </c>
      <c r="DO180" s="64">
        <f t="shared" si="207"/>
        <v>0</v>
      </c>
      <c r="DP180" s="64">
        <f t="shared" si="208"/>
        <v>0</v>
      </c>
      <c r="DQ180" s="64">
        <f t="shared" si="209"/>
        <v>110025.17143557826</v>
      </c>
      <c r="DR180" s="64">
        <f t="shared" si="210"/>
        <v>7710.2425434111037</v>
      </c>
      <c r="DS180" s="64">
        <f t="shared" si="211"/>
        <v>11911.989625854259</v>
      </c>
      <c r="DT180" s="64">
        <f t="shared" si="212"/>
        <v>0</v>
      </c>
      <c r="DU180" s="64">
        <f t="shared" si="213"/>
        <v>5366.0405339155959</v>
      </c>
      <c r="DV180" s="64">
        <f t="shared" si="214"/>
        <v>0</v>
      </c>
      <c r="DW180" s="64">
        <f t="shared" si="215"/>
        <v>0</v>
      </c>
      <c r="DX180" s="55">
        <f t="shared" si="244"/>
        <v>0</v>
      </c>
    </row>
    <row r="181" spans="1:128" ht="13.9" x14ac:dyDescent="0.4">
      <c r="A181" s="58">
        <f>'DORC build-up'!A181</f>
        <v>169</v>
      </c>
      <c r="B181" s="58" t="str">
        <f>'DORC build-up'!B181</f>
        <v>CBH Sidings NG</v>
      </c>
      <c r="C181" s="58">
        <f>'DORC build-up'!C181</f>
        <v>42</v>
      </c>
      <c r="D181" t="str">
        <f>IF('DORC build-up'!E181=0,"",'DORC build-up'!E181)</f>
        <v/>
      </c>
      <c r="E181" t="str">
        <f>IF('DORC build-up'!F181=0,"",'DORC build-up'!F181)</f>
        <v>Marchagee</v>
      </c>
      <c r="F181" s="94">
        <f>'DORC build-up'!J181</f>
        <v>2548943.1799141895</v>
      </c>
      <c r="G181" s="319">
        <f t="shared" si="194"/>
        <v>0.53010441941057851</v>
      </c>
      <c r="I181" s="70">
        <f>IF($F181=0,0,CRC!G181/$F181)</f>
        <v>0</v>
      </c>
      <c r="J181" s="70">
        <f>IF($F181=0,0,CRC!H181/$F181)</f>
        <v>0</v>
      </c>
      <c r="K181" s="70">
        <f>IF($F181=0,0,CRC!I181/$F181)</f>
        <v>3.7681426662179836E-2</v>
      </c>
      <c r="L181" s="70">
        <f>IF($F181=0,0,CRC!J181/$F181)</f>
        <v>0</v>
      </c>
      <c r="M181" s="70">
        <f>IF($F181=0,0,CRC!K181/$F181)</f>
        <v>0</v>
      </c>
      <c r="N181" s="70">
        <f>IF($F181=0,0,CRC!L181/$F181)</f>
        <v>0</v>
      </c>
      <c r="O181" s="70">
        <f>IF($F181=0,0,CRC!M181/$F181)</f>
        <v>0</v>
      </c>
      <c r="P181" s="70">
        <f>IF($F181=0,0,CRC!N181/$F181)</f>
        <v>0.42055163685468572</v>
      </c>
      <c r="Q181" s="70">
        <f>IF($F181=0,0,CRC!O181/$F181)</f>
        <v>0.12784769760382447</v>
      </c>
      <c r="R181" s="70">
        <f>IF($F181=0,0,CRC!P181/$F181)</f>
        <v>0.13534616077597858</v>
      </c>
      <c r="S181" s="70">
        <f>IF($F181=0,0,CRC!Q181/$F181)</f>
        <v>0.18324690059027698</v>
      </c>
      <c r="T181" s="70">
        <f>IF($F181=0,0,CRC!R181/$F181)</f>
        <v>0</v>
      </c>
      <c r="U181" s="70">
        <f>IF($F181=0,0,CRC!S181/$F181)</f>
        <v>0</v>
      </c>
      <c r="V181" s="70">
        <f>IF($F181=0,0,CRC!T181/$F181)</f>
        <v>0</v>
      </c>
      <c r="W181" s="70">
        <f>IF($F181=0,0,CRC!U181/$F181)</f>
        <v>6.9911326939033264E-2</v>
      </c>
      <c r="X181" s="70">
        <f>IF($F181=0,0,CRC!V181/$F181)</f>
        <v>8.0724482433873999E-3</v>
      </c>
      <c r="Y181" s="70">
        <f>IF($F181=0,0,CRC!W181/$F181)</f>
        <v>1.1904483550926565E-2</v>
      </c>
      <c r="Z181" s="70">
        <f>IF($F181=0,0,CRC!X181/$F181)</f>
        <v>0</v>
      </c>
      <c r="AA181" s="70">
        <f>IF($F181=0,0,CRC!Y181/$F181)</f>
        <v>5.0816868049596798E-3</v>
      </c>
      <c r="AB181" s="70">
        <f>IF($F181=0,0,CRC!Z181/$F181)</f>
        <v>3.5623197474749847E-4</v>
      </c>
      <c r="AC181" s="70">
        <f>IF($F181=0,0,CRC!AA181/$F181)</f>
        <v>0</v>
      </c>
      <c r="AD181" s="55">
        <f t="shared" si="216"/>
        <v>0</v>
      </c>
      <c r="AF181" s="94">
        <f>'DORC build-up'!V181</f>
        <v>1567777.3192471708</v>
      </c>
      <c r="AG181" s="64">
        <f t="shared" si="217"/>
        <v>0</v>
      </c>
      <c r="AH181" s="64">
        <f t="shared" si="218"/>
        <v>0</v>
      </c>
      <c r="AI181" s="64">
        <f t="shared" si="219"/>
        <v>59076.086077841173</v>
      </c>
      <c r="AJ181" s="64">
        <f t="shared" si="220"/>
        <v>0</v>
      </c>
      <c r="AK181" s="64">
        <f t="shared" si="221"/>
        <v>0</v>
      </c>
      <c r="AL181" s="64">
        <f t="shared" si="222"/>
        <v>0</v>
      </c>
      <c r="AM181" s="64">
        <f t="shared" si="223"/>
        <v>0</v>
      </c>
      <c r="AN181" s="64">
        <f t="shared" si="224"/>
        <v>659331.31783304887</v>
      </c>
      <c r="AO181" s="64">
        <f t="shared" si="225"/>
        <v>200436.72062124687</v>
      </c>
      <c r="AP181" s="64">
        <f t="shared" si="226"/>
        <v>212192.64111176028</v>
      </c>
      <c r="AQ181" s="64">
        <f t="shared" si="227"/>
        <v>287290.33456777723</v>
      </c>
      <c r="AR181" s="64">
        <f t="shared" si="228"/>
        <v>0</v>
      </c>
      <c r="AS181" s="64">
        <f t="shared" si="229"/>
        <v>0</v>
      </c>
      <c r="AT181" s="64">
        <f t="shared" si="230"/>
        <v>0</v>
      </c>
      <c r="AU181" s="64">
        <f t="shared" si="231"/>
        <v>109605.39273349008</v>
      </c>
      <c r="AV181" s="64">
        <f t="shared" si="232"/>
        <v>12655.80126677943</v>
      </c>
      <c r="AW181" s="64">
        <f t="shared" si="233"/>
        <v>18663.579308493692</v>
      </c>
      <c r="AX181" s="64">
        <f t="shared" si="234"/>
        <v>0</v>
      </c>
      <c r="AY181" s="64">
        <f t="shared" si="235"/>
        <v>7966.9533163334072</v>
      </c>
      <c r="AZ181" s="64">
        <f t="shared" si="236"/>
        <v>558.49241039975902</v>
      </c>
      <c r="BA181" s="64">
        <f t="shared" si="237"/>
        <v>0</v>
      </c>
      <c r="BB181" s="55">
        <f t="shared" si="238"/>
        <v>0</v>
      </c>
      <c r="BD181" s="94">
        <f>'DORC build-up'!P181</f>
        <v>3336437.6768145016</v>
      </c>
      <c r="BE181" s="64">
        <f t="shared" si="239"/>
        <v>0</v>
      </c>
      <c r="BF181" s="64">
        <f t="shared" si="255"/>
        <v>0</v>
      </c>
      <c r="BG181" s="64">
        <f t="shared" si="256"/>
        <v>125721.73163181932</v>
      </c>
      <c r="BH181" s="64">
        <f t="shared" si="257"/>
        <v>0</v>
      </c>
      <c r="BI181" s="64">
        <f t="shared" si="258"/>
        <v>0</v>
      </c>
      <c r="BJ181" s="64">
        <f t="shared" si="259"/>
        <v>0</v>
      </c>
      <c r="BK181" s="64">
        <f t="shared" si="260"/>
        <v>0</v>
      </c>
      <c r="BL181" s="64">
        <f t="shared" si="261"/>
        <v>1403144.3262479836</v>
      </c>
      <c r="BM181" s="64">
        <f t="shared" si="262"/>
        <v>426555.87517938705</v>
      </c>
      <c r="BN181" s="64">
        <f t="shared" si="263"/>
        <v>451574.03022516798</v>
      </c>
      <c r="BO181" s="64">
        <f t="shared" si="264"/>
        <v>611391.86328888172</v>
      </c>
      <c r="BP181" s="64">
        <f t="shared" si="265"/>
        <v>0</v>
      </c>
      <c r="BQ181" s="64">
        <f t="shared" si="266"/>
        <v>0</v>
      </c>
      <c r="BR181" s="64">
        <f t="shared" si="267"/>
        <v>0</v>
      </c>
      <c r="BS181" s="64">
        <f t="shared" si="268"/>
        <v>233254.78523548722</v>
      </c>
      <c r="BT181" s="64">
        <f t="shared" si="269"/>
        <v>26933.22046337276</v>
      </c>
      <c r="BU181" s="64">
        <f t="shared" si="245"/>
        <v>39718.567442329877</v>
      </c>
      <c r="BV181" s="64">
        <f t="shared" si="246"/>
        <v>0</v>
      </c>
      <c r="BW181" s="64">
        <f t="shared" si="247"/>
        <v>16954.731317838581</v>
      </c>
      <c r="BX181" s="64">
        <f t="shared" si="248"/>
        <v>1188.5457822335859</v>
      </c>
      <c r="BY181" s="64">
        <f t="shared" si="249"/>
        <v>0</v>
      </c>
      <c r="BZ181" s="55">
        <f t="shared" si="240"/>
        <v>0</v>
      </c>
      <c r="CC181" s="94">
        <f t="shared" si="241"/>
        <v>3336437.6768145016</v>
      </c>
      <c r="CD181" s="64">
        <f t="shared" si="242"/>
        <v>0</v>
      </c>
      <c r="CE181" s="64">
        <f t="shared" si="270"/>
        <v>0</v>
      </c>
      <c r="CF181" s="64">
        <f t="shared" si="271"/>
        <v>0</v>
      </c>
      <c r="CG181" s="64">
        <f t="shared" si="272"/>
        <v>0</v>
      </c>
      <c r="CH181" s="64">
        <f t="shared" si="273"/>
        <v>0</v>
      </c>
      <c r="CI181" s="64">
        <f t="shared" si="274"/>
        <v>0</v>
      </c>
      <c r="CJ181" s="64">
        <f t="shared" si="275"/>
        <v>0</v>
      </c>
      <c r="CK181" s="64">
        <f t="shared" si="276"/>
        <v>660165.52817783586</v>
      </c>
      <c r="CL181" s="64">
        <f t="shared" si="277"/>
        <v>316826.94581115979</v>
      </c>
      <c r="CM181" s="64">
        <f t="shared" si="278"/>
        <v>313464.1206161087</v>
      </c>
      <c r="CN181" s="64">
        <f t="shared" si="279"/>
        <v>266333.78086717258</v>
      </c>
      <c r="CO181" s="64">
        <f t="shared" si="280"/>
        <v>0</v>
      </c>
      <c r="CP181" s="64">
        <f t="shared" si="281"/>
        <v>0</v>
      </c>
      <c r="CQ181" s="64">
        <f t="shared" si="282"/>
        <v>0</v>
      </c>
      <c r="CR181" s="64">
        <f t="shared" si="283"/>
        <v>153627.39850323342</v>
      </c>
      <c r="CS181" s="64">
        <f t="shared" si="284"/>
        <v>17738.888353028753</v>
      </c>
      <c r="CT181" s="64">
        <f t="shared" si="250"/>
        <v>27405.811535207729</v>
      </c>
      <c r="CU181" s="64">
        <f t="shared" si="251"/>
        <v>0</v>
      </c>
      <c r="CV181" s="64">
        <f t="shared" si="252"/>
        <v>12345.60305892056</v>
      </c>
      <c r="CW181" s="64">
        <f t="shared" si="253"/>
        <v>752.28064466321598</v>
      </c>
      <c r="CX181" s="64">
        <f t="shared" si="254"/>
        <v>0</v>
      </c>
      <c r="CY181" s="119">
        <f>'DORC build-up'!S181</f>
        <v>1768660.3575673308</v>
      </c>
      <c r="CZ181" s="55">
        <f t="shared" si="243"/>
        <v>0</v>
      </c>
      <c r="DB181" s="94">
        <f>'DORC build-up'!T181</f>
        <v>0</v>
      </c>
      <c r="DC181" s="64">
        <f t="shared" si="195"/>
        <v>0</v>
      </c>
      <c r="DD181" s="64">
        <f t="shared" si="196"/>
        <v>0</v>
      </c>
      <c r="DE181" s="64">
        <f t="shared" si="197"/>
        <v>0</v>
      </c>
      <c r="DF181" s="64">
        <f t="shared" si="198"/>
        <v>0</v>
      </c>
      <c r="DG181" s="64">
        <f t="shared" si="199"/>
        <v>0</v>
      </c>
      <c r="DH181" s="64">
        <f t="shared" si="200"/>
        <v>0</v>
      </c>
      <c r="DI181" s="64">
        <f t="shared" si="201"/>
        <v>0</v>
      </c>
      <c r="DJ181" s="64">
        <f t="shared" si="202"/>
        <v>0</v>
      </c>
      <c r="DK181" s="64">
        <f t="shared" si="203"/>
        <v>0</v>
      </c>
      <c r="DL181" s="64">
        <f t="shared" si="204"/>
        <v>0</v>
      </c>
      <c r="DM181" s="64">
        <f t="shared" si="205"/>
        <v>0</v>
      </c>
      <c r="DN181" s="64">
        <f t="shared" si="206"/>
        <v>0</v>
      </c>
      <c r="DO181" s="64">
        <f t="shared" si="207"/>
        <v>0</v>
      </c>
      <c r="DP181" s="64">
        <f t="shared" si="208"/>
        <v>0</v>
      </c>
      <c r="DQ181" s="64">
        <f t="shared" si="209"/>
        <v>0</v>
      </c>
      <c r="DR181" s="64">
        <f t="shared" si="210"/>
        <v>0</v>
      </c>
      <c r="DS181" s="64">
        <f t="shared" si="211"/>
        <v>0</v>
      </c>
      <c r="DT181" s="64">
        <f t="shared" si="212"/>
        <v>0</v>
      </c>
      <c r="DU181" s="64">
        <f t="shared" si="213"/>
        <v>0</v>
      </c>
      <c r="DV181" s="64">
        <f t="shared" si="214"/>
        <v>0</v>
      </c>
      <c r="DW181" s="64">
        <f t="shared" si="215"/>
        <v>0</v>
      </c>
      <c r="DX181" s="55">
        <f t="shared" si="244"/>
        <v>0</v>
      </c>
    </row>
    <row r="182" spans="1:128" ht="13.9" x14ac:dyDescent="0.4">
      <c r="A182" s="58">
        <f>'DORC build-up'!A182</f>
        <v>170</v>
      </c>
      <c r="B182" s="58" t="str">
        <f>'DORC build-up'!B182</f>
        <v>CBH Sidings NG</v>
      </c>
      <c r="C182" s="58">
        <f>'DORC build-up'!C182</f>
        <v>42</v>
      </c>
      <c r="D182" t="str">
        <f>IF('DORC build-up'!E182=0,"",'DORC build-up'!E182)</f>
        <v/>
      </c>
      <c r="E182" t="str">
        <f>IF('DORC build-up'!F182=0,"",'DORC build-up'!F182)</f>
        <v>Maya</v>
      </c>
      <c r="F182" s="94">
        <f>'DORC build-up'!J182</f>
        <v>1401364.4713831157</v>
      </c>
      <c r="G182" s="319">
        <f t="shared" si="194"/>
        <v>0.5557199092816556</v>
      </c>
      <c r="I182" s="70">
        <f>IF($F182=0,0,CRC!G182/$F182)</f>
        <v>0</v>
      </c>
      <c r="J182" s="70">
        <f>IF($F182=0,0,CRC!H182/$F182)</f>
        <v>0</v>
      </c>
      <c r="K182" s="70">
        <f>IF($F182=0,0,CRC!I182/$F182)</f>
        <v>4.41993023691169E-2</v>
      </c>
      <c r="L182" s="70">
        <f>IF($F182=0,0,CRC!J182/$F182)</f>
        <v>0</v>
      </c>
      <c r="M182" s="70">
        <f>IF($F182=0,0,CRC!K182/$F182)</f>
        <v>0</v>
      </c>
      <c r="N182" s="70">
        <f>IF($F182=0,0,CRC!L182/$F182)</f>
        <v>0</v>
      </c>
      <c r="O182" s="70">
        <f>IF($F182=0,0,CRC!M182/$F182)</f>
        <v>0</v>
      </c>
      <c r="P182" s="70">
        <f>IF($F182=0,0,CRC!N182/$F182)</f>
        <v>0.49329578536960828</v>
      </c>
      <c r="Q182" s="70">
        <f>IF($F182=0,0,CRC!O182/$F182)</f>
        <v>0.14996191875236092</v>
      </c>
      <c r="R182" s="70">
        <f>IF($F182=0,0,CRC!P182/$F182)</f>
        <v>0.15598812672498424</v>
      </c>
      <c r="S182" s="70">
        <f>IF($F182=0,0,CRC!Q182/$F182)</f>
        <v>0</v>
      </c>
      <c r="T182" s="70">
        <f>IF($F182=0,0,CRC!R182/$F182)</f>
        <v>0</v>
      </c>
      <c r="U182" s="70">
        <f>IF($F182=0,0,CRC!S182/$F182)</f>
        <v>0</v>
      </c>
      <c r="V182" s="70">
        <f>IF($F182=0,0,CRC!T182/$F182)</f>
        <v>0</v>
      </c>
      <c r="W182" s="70">
        <f>IF($F182=0,0,CRC!U182/$F182)</f>
        <v>0.12716177956482694</v>
      </c>
      <c r="X182" s="70">
        <f>IF($F182=0,0,CRC!V182/$F182)</f>
        <v>9.4687651815114626E-3</v>
      </c>
      <c r="Y182" s="70">
        <f>IF($F182=0,0,CRC!W182/$F182)</f>
        <v>1.3963639772261831E-2</v>
      </c>
      <c r="Z182" s="70">
        <f>IF($F182=0,0,CRC!X182/$F182)</f>
        <v>0</v>
      </c>
      <c r="AA182" s="70">
        <f>IF($F182=0,0,CRC!Y182/$F182)</f>
        <v>5.9606822653293636E-3</v>
      </c>
      <c r="AB182" s="70">
        <f>IF($F182=0,0,CRC!Z182/$F182)</f>
        <v>0</v>
      </c>
      <c r="AC182" s="70">
        <f>IF($F182=0,0,CRC!AA182/$F182)</f>
        <v>0</v>
      </c>
      <c r="AD182" s="55">
        <f t="shared" si="216"/>
        <v>0</v>
      </c>
      <c r="AF182" s="94">
        <f>'DORC build-up'!V182</f>
        <v>359525.90222029807</v>
      </c>
      <c r="AG182" s="64">
        <f t="shared" si="217"/>
        <v>0</v>
      </c>
      <c r="AH182" s="64">
        <f t="shared" si="218"/>
        <v>0</v>
      </c>
      <c r="AI182" s="64">
        <f t="shared" si="219"/>
        <v>15890.794061764511</v>
      </c>
      <c r="AJ182" s="64">
        <f t="shared" si="220"/>
        <v>0</v>
      </c>
      <c r="AK182" s="64">
        <f t="shared" si="221"/>
        <v>0</v>
      </c>
      <c r="AL182" s="64">
        <f t="shared" si="222"/>
        <v>0</v>
      </c>
      <c r="AM182" s="64">
        <f t="shared" si="223"/>
        <v>0</v>
      </c>
      <c r="AN182" s="64">
        <f t="shared" si="224"/>
        <v>177352.61229647894</v>
      </c>
      <c r="AO182" s="64">
        <f t="shared" si="225"/>
        <v>53915.194138129598</v>
      </c>
      <c r="AP182" s="64">
        <f t="shared" si="226"/>
        <v>56081.771996454147</v>
      </c>
      <c r="AQ182" s="64">
        <f t="shared" si="227"/>
        <v>0</v>
      </c>
      <c r="AR182" s="64">
        <f t="shared" si="228"/>
        <v>0</v>
      </c>
      <c r="AS182" s="64">
        <f t="shared" si="229"/>
        <v>0</v>
      </c>
      <c r="AT182" s="64">
        <f t="shared" si="230"/>
        <v>0</v>
      </c>
      <c r="AU182" s="64">
        <f t="shared" si="231"/>
        <v>45717.953525983066</v>
      </c>
      <c r="AV182" s="64">
        <f t="shared" si="232"/>
        <v>3404.2663447950531</v>
      </c>
      <c r="AW182" s="64">
        <f t="shared" si="233"/>
        <v>5020.2901874016725</v>
      </c>
      <c r="AX182" s="64">
        <f t="shared" si="234"/>
        <v>0</v>
      </c>
      <c r="AY182" s="64">
        <f t="shared" si="235"/>
        <v>2143.0196692910695</v>
      </c>
      <c r="AZ182" s="64">
        <f t="shared" si="236"/>
        <v>0</v>
      </c>
      <c r="BA182" s="64">
        <f t="shared" si="237"/>
        <v>0</v>
      </c>
      <c r="BB182" s="55">
        <f t="shared" si="238"/>
        <v>0</v>
      </c>
      <c r="BD182" s="94">
        <f>'DORC build-up'!P182</f>
        <v>1821446.7579362632</v>
      </c>
      <c r="BE182" s="64">
        <f t="shared" si="239"/>
        <v>0</v>
      </c>
      <c r="BF182" s="64">
        <f t="shared" si="255"/>
        <v>0</v>
      </c>
      <c r="BG182" s="64">
        <f t="shared" si="256"/>
        <v>80506.676003272572</v>
      </c>
      <c r="BH182" s="64">
        <f t="shared" si="257"/>
        <v>0</v>
      </c>
      <c r="BI182" s="64">
        <f t="shared" si="258"/>
        <v>0</v>
      </c>
      <c r="BJ182" s="64">
        <f t="shared" si="259"/>
        <v>0</v>
      </c>
      <c r="BK182" s="64">
        <f t="shared" si="260"/>
        <v>0</v>
      </c>
      <c r="BL182" s="64">
        <f t="shared" si="261"/>
        <v>898512.00896509574</v>
      </c>
      <c r="BM182" s="64">
        <f t="shared" si="262"/>
        <v>273147.65072538913</v>
      </c>
      <c r="BN182" s="64">
        <f t="shared" si="263"/>
        <v>284124.06769977353</v>
      </c>
      <c r="BO182" s="64">
        <f t="shared" si="264"/>
        <v>0</v>
      </c>
      <c r="BP182" s="64">
        <f t="shared" si="265"/>
        <v>0</v>
      </c>
      <c r="BQ182" s="64">
        <f t="shared" si="266"/>
        <v>0</v>
      </c>
      <c r="BR182" s="64">
        <f t="shared" si="267"/>
        <v>0</v>
      </c>
      <c r="BS182" s="64">
        <f t="shared" si="268"/>
        <v>231618.4111217598</v>
      </c>
      <c r="BT182" s="64">
        <f t="shared" si="269"/>
        <v>17246.851641523826</v>
      </c>
      <c r="BU182" s="64">
        <f t="shared" si="245"/>
        <v>25434.026392176173</v>
      </c>
      <c r="BV182" s="64">
        <f t="shared" si="246"/>
        <v>0</v>
      </c>
      <c r="BW182" s="64">
        <f t="shared" si="247"/>
        <v>10857.065387272351</v>
      </c>
      <c r="BX182" s="64">
        <f t="shared" si="248"/>
        <v>0</v>
      </c>
      <c r="BY182" s="64">
        <f t="shared" si="249"/>
        <v>0</v>
      </c>
      <c r="BZ182" s="55">
        <f t="shared" si="240"/>
        <v>0</v>
      </c>
      <c r="CC182" s="94">
        <f t="shared" si="241"/>
        <v>1821446.7579362632</v>
      </c>
      <c r="CD182" s="64">
        <f t="shared" si="242"/>
        <v>0</v>
      </c>
      <c r="CE182" s="64">
        <f t="shared" si="270"/>
        <v>0</v>
      </c>
      <c r="CF182" s="64">
        <f t="shared" si="271"/>
        <v>0</v>
      </c>
      <c r="CG182" s="64">
        <f t="shared" si="272"/>
        <v>0</v>
      </c>
      <c r="CH182" s="64">
        <f t="shared" si="273"/>
        <v>0</v>
      </c>
      <c r="CI182" s="64">
        <f t="shared" si="274"/>
        <v>0</v>
      </c>
      <c r="CJ182" s="64">
        <f t="shared" si="275"/>
        <v>0</v>
      </c>
      <c r="CK182" s="64">
        <f t="shared" si="276"/>
        <v>422741.01379057852</v>
      </c>
      <c r="CL182" s="64">
        <f t="shared" si="277"/>
        <v>202882.06298512252</v>
      </c>
      <c r="CM182" s="64">
        <f t="shared" si="278"/>
        <v>197227.24307899634</v>
      </c>
      <c r="CN182" s="64">
        <f t="shared" si="279"/>
        <v>0</v>
      </c>
      <c r="CO182" s="64">
        <f t="shared" si="280"/>
        <v>0</v>
      </c>
      <c r="CP182" s="64">
        <f t="shared" si="281"/>
        <v>0</v>
      </c>
      <c r="CQ182" s="64">
        <f t="shared" si="282"/>
        <v>0</v>
      </c>
      <c r="CR182" s="64">
        <f t="shared" si="283"/>
        <v>152549.64184406699</v>
      </c>
      <c r="CS182" s="64">
        <f t="shared" si="284"/>
        <v>11359.205117200825</v>
      </c>
      <c r="CT182" s="64">
        <f t="shared" si="250"/>
        <v>17549.478210601632</v>
      </c>
      <c r="CU182" s="64">
        <f t="shared" si="251"/>
        <v>0</v>
      </c>
      <c r="CV182" s="64">
        <f t="shared" si="252"/>
        <v>7905.5820551391289</v>
      </c>
      <c r="CW182" s="64">
        <f t="shared" si="253"/>
        <v>0</v>
      </c>
      <c r="CX182" s="64">
        <f t="shared" si="254"/>
        <v>0</v>
      </c>
      <c r="CY182" s="119">
        <f>'DORC build-up'!S182</f>
        <v>1012214.2270817059</v>
      </c>
      <c r="CZ182" s="55">
        <f t="shared" si="243"/>
        <v>0</v>
      </c>
      <c r="DB182" s="94">
        <f>'DORC build-up'!T182</f>
        <v>449706.62863425916</v>
      </c>
      <c r="DC182" s="64">
        <f t="shared" si="195"/>
        <v>0</v>
      </c>
      <c r="DD182" s="64">
        <f t="shared" si="196"/>
        <v>0</v>
      </c>
      <c r="DE182" s="64">
        <f t="shared" si="197"/>
        <v>0</v>
      </c>
      <c r="DF182" s="64">
        <f t="shared" si="198"/>
        <v>0</v>
      </c>
      <c r="DG182" s="64">
        <f t="shared" si="199"/>
        <v>0</v>
      </c>
      <c r="DH182" s="64">
        <f t="shared" si="200"/>
        <v>0</v>
      </c>
      <c r="DI182" s="64">
        <f t="shared" si="201"/>
        <v>0</v>
      </c>
      <c r="DJ182" s="64">
        <f t="shared" si="202"/>
        <v>187815.41595724312</v>
      </c>
      <c r="DK182" s="64">
        <f t="shared" si="203"/>
        <v>90136.461348155091</v>
      </c>
      <c r="DL182" s="64">
        <f t="shared" si="204"/>
        <v>87624.137447265457</v>
      </c>
      <c r="DM182" s="64">
        <f t="shared" si="205"/>
        <v>0</v>
      </c>
      <c r="DN182" s="64">
        <f t="shared" si="206"/>
        <v>0</v>
      </c>
      <c r="DO182" s="64">
        <f t="shared" si="207"/>
        <v>0</v>
      </c>
      <c r="DP182" s="64">
        <f t="shared" si="208"/>
        <v>0</v>
      </c>
      <c r="DQ182" s="64">
        <f t="shared" si="209"/>
        <v>67774.768717533021</v>
      </c>
      <c r="DR182" s="64">
        <f t="shared" si="210"/>
        <v>5046.668679958264</v>
      </c>
      <c r="DS182" s="64">
        <f t="shared" si="211"/>
        <v>7796.8837714657002</v>
      </c>
      <c r="DT182" s="64">
        <f t="shared" si="212"/>
        <v>0</v>
      </c>
      <c r="DU182" s="64">
        <f t="shared" si="213"/>
        <v>3512.2927126385275</v>
      </c>
      <c r="DV182" s="64">
        <f t="shared" si="214"/>
        <v>0</v>
      </c>
      <c r="DW182" s="64">
        <f t="shared" si="215"/>
        <v>0</v>
      </c>
      <c r="DX182" s="55">
        <f t="shared" si="244"/>
        <v>0</v>
      </c>
    </row>
    <row r="183" spans="1:128" ht="13.9" x14ac:dyDescent="0.4">
      <c r="A183" s="58">
        <f>'DORC build-up'!A183</f>
        <v>171</v>
      </c>
      <c r="B183" s="58" t="str">
        <f>'DORC build-up'!B183</f>
        <v>CBH Sidings NG</v>
      </c>
      <c r="C183" s="58">
        <f>'DORC build-up'!C183</f>
        <v>42</v>
      </c>
      <c r="D183" t="str">
        <f>IF('DORC build-up'!E183=0,"",'DORC build-up'!E183)</f>
        <v/>
      </c>
      <c r="E183" t="str">
        <f>IF('DORC build-up'!F183=0,"",'DORC build-up'!F183)</f>
        <v>McLevie</v>
      </c>
      <c r="F183" s="94">
        <f>'DORC build-up'!J183</f>
        <v>2212612.4211558783</v>
      </c>
      <c r="G183" s="319">
        <f t="shared" si="194"/>
        <v>0.54996534634275362</v>
      </c>
      <c r="I183" s="70">
        <f>IF($F183=0,0,CRC!G183/$F183)</f>
        <v>0</v>
      </c>
      <c r="J183" s="70">
        <f>IF($F183=0,0,CRC!H183/$F183)</f>
        <v>0</v>
      </c>
      <c r="K183" s="70">
        <f>IF($F183=0,0,CRC!I183/$F183)</f>
        <v>4.6704759049492721E-2</v>
      </c>
      <c r="L183" s="70">
        <f>IF($F183=0,0,CRC!J183/$F183)</f>
        <v>0</v>
      </c>
      <c r="M183" s="70">
        <f>IF($F183=0,0,CRC!K183/$F183)</f>
        <v>0</v>
      </c>
      <c r="N183" s="70">
        <f>IF($F183=0,0,CRC!L183/$F183)</f>
        <v>0</v>
      </c>
      <c r="O183" s="70">
        <f>IF($F183=0,0,CRC!M183/$F183)</f>
        <v>0</v>
      </c>
      <c r="P183" s="70">
        <f>IF($F183=0,0,CRC!N183/$F183)</f>
        <v>0.52125847153451688</v>
      </c>
      <c r="Q183" s="70">
        <f>IF($F183=0,0,CRC!O183/$F183)</f>
        <v>0.15846257534649316</v>
      </c>
      <c r="R183" s="70">
        <f>IF($F183=0,0,CRC!P183/$F183)</f>
        <v>0.16520483445493961</v>
      </c>
      <c r="S183" s="70">
        <f>IF($F183=0,0,CRC!Q183/$F183)</f>
        <v>0</v>
      </c>
      <c r="T183" s="70">
        <f>IF($F183=0,0,CRC!R183/$F183)</f>
        <v>0</v>
      </c>
      <c r="U183" s="70">
        <f>IF($F183=0,0,CRC!S183/$F183)</f>
        <v>0</v>
      </c>
      <c r="V183" s="70">
        <f>IF($F183=0,0,CRC!T183/$F183)</f>
        <v>0</v>
      </c>
      <c r="W183" s="70">
        <f>IF($F183=0,0,CRC!U183/$F183)</f>
        <v>7.4343028231928732E-2</v>
      </c>
      <c r="X183" s="70">
        <f>IF($F183=0,0,CRC!V183/$F183)</f>
        <v>1.0839298442374593E-2</v>
      </c>
      <c r="Y183" s="70">
        <f>IF($F183=0,0,CRC!W183/$F183)</f>
        <v>1.5984772663799142E-2</v>
      </c>
      <c r="Z183" s="70">
        <f>IF($F183=0,0,CRC!X183/$F183)</f>
        <v>0</v>
      </c>
      <c r="AA183" s="70">
        <f>IF($F183=0,0,CRC!Y183/$F183)</f>
        <v>6.8234466433099387E-3</v>
      </c>
      <c r="AB183" s="70">
        <f>IF($F183=0,0,CRC!Z183/$F183)</f>
        <v>3.7881363314508441E-4</v>
      </c>
      <c r="AC183" s="70">
        <f>IF($F183=0,0,CRC!AA183/$F183)</f>
        <v>0</v>
      </c>
      <c r="AD183" s="55">
        <f t="shared" si="216"/>
        <v>0</v>
      </c>
      <c r="AF183" s="94">
        <f>'DORC build-up'!V183</f>
        <v>1285270.6076030086</v>
      </c>
      <c r="AG183" s="64">
        <f t="shared" si="217"/>
        <v>0</v>
      </c>
      <c r="AH183" s="64">
        <f t="shared" si="218"/>
        <v>0</v>
      </c>
      <c r="AI183" s="64">
        <f t="shared" si="219"/>
        <v>60028.254041493623</v>
      </c>
      <c r="AJ183" s="64">
        <f t="shared" si="220"/>
        <v>0</v>
      </c>
      <c r="AK183" s="64">
        <f t="shared" si="221"/>
        <v>0</v>
      </c>
      <c r="AL183" s="64">
        <f t="shared" si="222"/>
        <v>0</v>
      </c>
      <c r="AM183" s="64">
        <f t="shared" si="223"/>
        <v>0</v>
      </c>
      <c r="AN183" s="64">
        <f t="shared" si="224"/>
        <v>669958.19242738409</v>
      </c>
      <c r="AO183" s="64">
        <f t="shared" si="225"/>
        <v>203667.29049792481</v>
      </c>
      <c r="AP183" s="64">
        <f t="shared" si="226"/>
        <v>212332.9179588547</v>
      </c>
      <c r="AQ183" s="64">
        <f t="shared" si="227"/>
        <v>0</v>
      </c>
      <c r="AR183" s="64">
        <f t="shared" si="228"/>
        <v>0</v>
      </c>
      <c r="AS183" s="64">
        <f t="shared" si="229"/>
        <v>0</v>
      </c>
      <c r="AT183" s="64">
        <f t="shared" si="230"/>
        <v>0</v>
      </c>
      <c r="AU183" s="64">
        <f t="shared" si="231"/>
        <v>95550.909066698659</v>
      </c>
      <c r="AV183" s="64">
        <f t="shared" si="232"/>
        <v>13931.431695021138</v>
      </c>
      <c r="AW183" s="64">
        <f t="shared" si="233"/>
        <v>20544.758473997084</v>
      </c>
      <c r="AX183" s="64">
        <f t="shared" si="234"/>
        <v>0</v>
      </c>
      <c r="AY183" s="64">
        <f t="shared" si="235"/>
        <v>8769.9754131936752</v>
      </c>
      <c r="AZ183" s="64">
        <f t="shared" si="236"/>
        <v>486.87802844068585</v>
      </c>
      <c r="BA183" s="64">
        <f t="shared" si="237"/>
        <v>0</v>
      </c>
      <c r="BB183" s="55">
        <f t="shared" si="238"/>
        <v>0</v>
      </c>
      <c r="BD183" s="94">
        <f>'DORC build-up'!P183</f>
        <v>2855936.9754265444</v>
      </c>
      <c r="BE183" s="64">
        <f t="shared" si="239"/>
        <v>0</v>
      </c>
      <c r="BF183" s="64">
        <f t="shared" si="255"/>
        <v>0</v>
      </c>
      <c r="BG183" s="64">
        <f t="shared" si="256"/>
        <v>133385.84829783379</v>
      </c>
      <c r="BH183" s="64">
        <f t="shared" si="257"/>
        <v>0</v>
      </c>
      <c r="BI183" s="64">
        <f t="shared" si="258"/>
        <v>0</v>
      </c>
      <c r="BJ183" s="64">
        <f t="shared" si="259"/>
        <v>0</v>
      </c>
      <c r="BK183" s="64">
        <f t="shared" si="260"/>
        <v>0</v>
      </c>
      <c r="BL183" s="64">
        <f t="shared" si="261"/>
        <v>1488681.3426097517</v>
      </c>
      <c r="BM183" s="64">
        <f t="shared" si="262"/>
        <v>452559.12815336458</v>
      </c>
      <c r="BN183" s="64">
        <f t="shared" si="263"/>
        <v>471814.59523908322</v>
      </c>
      <c r="BO183" s="64">
        <f t="shared" si="264"/>
        <v>0</v>
      </c>
      <c r="BP183" s="64">
        <f t="shared" si="265"/>
        <v>0</v>
      </c>
      <c r="BQ183" s="64">
        <f t="shared" si="266"/>
        <v>0</v>
      </c>
      <c r="BR183" s="64">
        <f t="shared" si="267"/>
        <v>0</v>
      </c>
      <c r="BS183" s="64">
        <f t="shared" si="268"/>
        <v>212319.00319274474</v>
      </c>
      <c r="BT183" s="64">
        <f t="shared" si="269"/>
        <v>30956.353209260949</v>
      </c>
      <c r="BU183" s="64">
        <f t="shared" si="245"/>
        <v>45651.503294331429</v>
      </c>
      <c r="BV183" s="64">
        <f t="shared" si="246"/>
        <v>0</v>
      </c>
      <c r="BW183" s="64">
        <f t="shared" si="247"/>
        <v>19487.333568478993</v>
      </c>
      <c r="BX183" s="64">
        <f t="shared" si="248"/>
        <v>1081.8678616947129</v>
      </c>
      <c r="BY183" s="64">
        <f t="shared" si="249"/>
        <v>0</v>
      </c>
      <c r="BZ183" s="55">
        <f t="shared" si="240"/>
        <v>0</v>
      </c>
      <c r="CC183" s="94">
        <f t="shared" si="241"/>
        <v>2855936.9754265444</v>
      </c>
      <c r="CD183" s="64">
        <f t="shared" si="242"/>
        <v>0</v>
      </c>
      <c r="CE183" s="64">
        <f t="shared" si="270"/>
        <v>0</v>
      </c>
      <c r="CF183" s="64">
        <f t="shared" si="271"/>
        <v>0</v>
      </c>
      <c r="CG183" s="64">
        <f t="shared" si="272"/>
        <v>0</v>
      </c>
      <c r="CH183" s="64">
        <f t="shared" si="273"/>
        <v>0</v>
      </c>
      <c r="CI183" s="64">
        <f t="shared" si="274"/>
        <v>0</v>
      </c>
      <c r="CJ183" s="64">
        <f t="shared" si="275"/>
        <v>0</v>
      </c>
      <c r="CK183" s="64">
        <f t="shared" si="276"/>
        <v>700409.84840127314</v>
      </c>
      <c r="CL183" s="64">
        <f t="shared" si="277"/>
        <v>336141.01859807328</v>
      </c>
      <c r="CM183" s="64">
        <f t="shared" si="278"/>
        <v>327514.28844727582</v>
      </c>
      <c r="CN183" s="64">
        <f t="shared" si="279"/>
        <v>0</v>
      </c>
      <c r="CO183" s="64">
        <f t="shared" si="280"/>
        <v>0</v>
      </c>
      <c r="CP183" s="64">
        <f t="shared" si="281"/>
        <v>0</v>
      </c>
      <c r="CQ183" s="64">
        <f t="shared" si="282"/>
        <v>0</v>
      </c>
      <c r="CR183" s="64">
        <f t="shared" si="283"/>
        <v>139838.57214492251</v>
      </c>
      <c r="CS183" s="64">
        <f t="shared" si="284"/>
        <v>20388.623564077025</v>
      </c>
      <c r="CT183" s="64">
        <f t="shared" si="250"/>
        <v>31499.537273088816</v>
      </c>
      <c r="CU183" s="64">
        <f t="shared" si="251"/>
        <v>0</v>
      </c>
      <c r="CV183" s="64">
        <f t="shared" si="252"/>
        <v>14189.719695533902</v>
      </c>
      <c r="CW183" s="64">
        <f t="shared" si="253"/>
        <v>684.75969929121618</v>
      </c>
      <c r="CX183" s="64">
        <f t="shared" si="254"/>
        <v>0</v>
      </c>
      <c r="CY183" s="119">
        <f>'DORC build-up'!S183</f>
        <v>1570666.3678235358</v>
      </c>
      <c r="CZ183" s="55">
        <f t="shared" si="243"/>
        <v>0</v>
      </c>
      <c r="DB183" s="94">
        <f>'DORC build-up'!T183</f>
        <v>0</v>
      </c>
      <c r="DC183" s="64">
        <f t="shared" si="195"/>
        <v>0</v>
      </c>
      <c r="DD183" s="64">
        <f t="shared" si="196"/>
        <v>0</v>
      </c>
      <c r="DE183" s="64">
        <f t="shared" si="197"/>
        <v>0</v>
      </c>
      <c r="DF183" s="64">
        <f t="shared" si="198"/>
        <v>0</v>
      </c>
      <c r="DG183" s="64">
        <f t="shared" si="199"/>
        <v>0</v>
      </c>
      <c r="DH183" s="64">
        <f t="shared" si="200"/>
        <v>0</v>
      </c>
      <c r="DI183" s="64">
        <f t="shared" si="201"/>
        <v>0</v>
      </c>
      <c r="DJ183" s="64">
        <f t="shared" si="202"/>
        <v>0</v>
      </c>
      <c r="DK183" s="64">
        <f t="shared" si="203"/>
        <v>0</v>
      </c>
      <c r="DL183" s="64">
        <f t="shared" si="204"/>
        <v>0</v>
      </c>
      <c r="DM183" s="64">
        <f t="shared" si="205"/>
        <v>0</v>
      </c>
      <c r="DN183" s="64">
        <f t="shared" si="206"/>
        <v>0</v>
      </c>
      <c r="DO183" s="64">
        <f t="shared" si="207"/>
        <v>0</v>
      </c>
      <c r="DP183" s="64">
        <f t="shared" si="208"/>
        <v>0</v>
      </c>
      <c r="DQ183" s="64">
        <f t="shared" si="209"/>
        <v>0</v>
      </c>
      <c r="DR183" s="64">
        <f t="shared" si="210"/>
        <v>0</v>
      </c>
      <c r="DS183" s="64">
        <f t="shared" si="211"/>
        <v>0</v>
      </c>
      <c r="DT183" s="64">
        <f t="shared" si="212"/>
        <v>0</v>
      </c>
      <c r="DU183" s="64">
        <f t="shared" si="213"/>
        <v>0</v>
      </c>
      <c r="DV183" s="64">
        <f t="shared" si="214"/>
        <v>0</v>
      </c>
      <c r="DW183" s="64">
        <f t="shared" si="215"/>
        <v>0</v>
      </c>
      <c r="DX183" s="55">
        <f t="shared" si="244"/>
        <v>0</v>
      </c>
    </row>
    <row r="184" spans="1:128" ht="13.9" x14ac:dyDescent="0.4">
      <c r="A184" s="58">
        <f>'DORC build-up'!A184</f>
        <v>172</v>
      </c>
      <c r="B184" s="58" t="str">
        <f>'DORC build-up'!B184</f>
        <v>CBH Sidings NG</v>
      </c>
      <c r="C184" s="58">
        <f>'DORC build-up'!C184</f>
        <v>42</v>
      </c>
      <c r="D184" t="str">
        <f>IF('DORC build-up'!E184=0,"",'DORC build-up'!E184)</f>
        <v/>
      </c>
      <c r="E184" t="str">
        <f>IF('DORC build-up'!F184=0,"",'DORC build-up'!F184)</f>
        <v>Miling</v>
      </c>
      <c r="F184" s="94">
        <f>'DORC build-up'!J184</f>
        <v>3008529.8639017642</v>
      </c>
      <c r="G184" s="319">
        <f t="shared" si="194"/>
        <v>0.53531868603625332</v>
      </c>
      <c r="I184" s="70">
        <f>IF($F184=0,0,CRC!G184/$F184)</f>
        <v>0</v>
      </c>
      <c r="J184" s="70">
        <f>IF($F184=0,0,CRC!H184/$F184)</f>
        <v>0</v>
      </c>
      <c r="K184" s="70">
        <f>IF($F184=0,0,CRC!I184/$F184)</f>
        <v>3.9549325877619126E-2</v>
      </c>
      <c r="L184" s="70">
        <f>IF($F184=0,0,CRC!J184/$F184)</f>
        <v>0</v>
      </c>
      <c r="M184" s="70">
        <f>IF($F184=0,0,CRC!K184/$F184)</f>
        <v>0</v>
      </c>
      <c r="N184" s="70">
        <f>IF($F184=0,0,CRC!L184/$F184)</f>
        <v>0</v>
      </c>
      <c r="O184" s="70">
        <f>IF($F184=0,0,CRC!M184/$F184)</f>
        <v>0</v>
      </c>
      <c r="P184" s="70">
        <f>IF($F184=0,0,CRC!N184/$F184)</f>
        <v>0.44139872631271349</v>
      </c>
      <c r="Q184" s="70">
        <f>IF($F184=0,0,CRC!O184/$F184)</f>
        <v>0.1341852127990649</v>
      </c>
      <c r="R184" s="70">
        <f>IF($F184=0,0,CRC!P184/$F184)</f>
        <v>0.15838762088338018</v>
      </c>
      <c r="S184" s="70">
        <f>IF($F184=0,0,CRC!Q184/$F184)</f>
        <v>0.14331127477685504</v>
      </c>
      <c r="T184" s="70">
        <f>IF($F184=0,0,CRC!R184/$F184)</f>
        <v>0</v>
      </c>
      <c r="U184" s="70">
        <f>IF($F184=0,0,CRC!S184/$F184)</f>
        <v>0</v>
      </c>
      <c r="V184" s="70">
        <f>IF($F184=0,0,CRC!T184/$F184)</f>
        <v>0</v>
      </c>
      <c r="W184" s="70">
        <f>IF($F184=0,0,CRC!U184/$F184)</f>
        <v>5.4675311575261377E-2</v>
      </c>
      <c r="X184" s="70">
        <f>IF($F184=0,0,CRC!V184/$F184)</f>
        <v>9.178656631714242E-3</v>
      </c>
      <c r="Y184" s="70">
        <f>IF($F184=0,0,CRC!W184/$F184)</f>
        <v>1.3535815108056242E-2</v>
      </c>
      <c r="Z184" s="70">
        <f>IF($F184=0,0,CRC!X184/$F184)</f>
        <v>0</v>
      </c>
      <c r="AA184" s="70">
        <f>IF($F184=0,0,CRC!Y184/$F184)</f>
        <v>5.7780560353354882E-3</v>
      </c>
      <c r="AB184" s="70">
        <f>IF($F184=0,0,CRC!Z184/$F184)</f>
        <v>0</v>
      </c>
      <c r="AC184" s="70">
        <f>IF($F184=0,0,CRC!AA184/$F184)</f>
        <v>0</v>
      </c>
      <c r="AD184" s="55">
        <f t="shared" si="216"/>
        <v>0</v>
      </c>
      <c r="AF184" s="94">
        <f>'DORC build-up'!V184</f>
        <v>1819750.8549228392</v>
      </c>
      <c r="AG184" s="64">
        <f t="shared" si="217"/>
        <v>0</v>
      </c>
      <c r="AH184" s="64">
        <f t="shared" si="218"/>
        <v>0</v>
      </c>
      <c r="AI184" s="64">
        <f t="shared" si="219"/>
        <v>71969.919577419379</v>
      </c>
      <c r="AJ184" s="64">
        <f t="shared" si="220"/>
        <v>0</v>
      </c>
      <c r="AK184" s="64">
        <f t="shared" si="221"/>
        <v>0</v>
      </c>
      <c r="AL184" s="64">
        <f t="shared" si="222"/>
        <v>0</v>
      </c>
      <c r="AM184" s="64">
        <f t="shared" si="223"/>
        <v>0</v>
      </c>
      <c r="AN184" s="64">
        <f t="shared" si="224"/>
        <v>803235.70956941263</v>
      </c>
      <c r="AO184" s="64">
        <f t="shared" si="225"/>
        <v>244183.65570910144</v>
      </c>
      <c r="AP184" s="64">
        <f t="shared" si="226"/>
        <v>288226.00851172564</v>
      </c>
      <c r="AQ184" s="64">
        <f t="shared" si="227"/>
        <v>260790.8147952639</v>
      </c>
      <c r="AR184" s="64">
        <f t="shared" si="228"/>
        <v>0</v>
      </c>
      <c r="AS184" s="64">
        <f t="shared" si="229"/>
        <v>0</v>
      </c>
      <c r="AT184" s="64">
        <f t="shared" si="230"/>
        <v>0</v>
      </c>
      <c r="AU184" s="64">
        <f t="shared" si="231"/>
        <v>99495.444982254499</v>
      </c>
      <c r="AV184" s="64">
        <f t="shared" si="232"/>
        <v>16702.868252605178</v>
      </c>
      <c r="AW184" s="64">
        <f t="shared" si="233"/>
        <v>24631.811114962831</v>
      </c>
      <c r="AX184" s="64">
        <f t="shared" si="234"/>
        <v>0</v>
      </c>
      <c r="AY184" s="64">
        <f t="shared" si="235"/>
        <v>10514.622410093825</v>
      </c>
      <c r="AZ184" s="64">
        <f t="shared" si="236"/>
        <v>0</v>
      </c>
      <c r="BA184" s="64">
        <f t="shared" si="237"/>
        <v>0</v>
      </c>
      <c r="BB184" s="55">
        <f t="shared" si="238"/>
        <v>0</v>
      </c>
      <c r="BD184" s="94">
        <f>'DORC build-up'!P184</f>
        <v>3916126.6016924703</v>
      </c>
      <c r="BE184" s="64">
        <f t="shared" si="239"/>
        <v>0</v>
      </c>
      <c r="BF184" s="64">
        <f t="shared" si="255"/>
        <v>0</v>
      </c>
      <c r="BG184" s="64">
        <f t="shared" si="256"/>
        <v>154880.16714834867</v>
      </c>
      <c r="BH184" s="64">
        <f t="shared" si="257"/>
        <v>0</v>
      </c>
      <c r="BI184" s="64">
        <f t="shared" si="258"/>
        <v>0</v>
      </c>
      <c r="BJ184" s="64">
        <f t="shared" si="259"/>
        <v>0</v>
      </c>
      <c r="BK184" s="64">
        <f t="shared" si="260"/>
        <v>0</v>
      </c>
      <c r="BL184" s="64">
        <f t="shared" si="261"/>
        <v>1728573.2940663914</v>
      </c>
      <c r="BM184" s="64">
        <f t="shared" si="262"/>
        <v>525486.28139618295</v>
      </c>
      <c r="BN184" s="64">
        <f t="shared" si="263"/>
        <v>620265.97552018694</v>
      </c>
      <c r="BO184" s="64">
        <f t="shared" si="264"/>
        <v>561225.09547610115</v>
      </c>
      <c r="BP184" s="64">
        <f t="shared" si="265"/>
        <v>0</v>
      </c>
      <c r="BQ184" s="64">
        <f t="shared" si="266"/>
        <v>0</v>
      </c>
      <c r="BR184" s="64">
        <f t="shared" si="267"/>
        <v>0</v>
      </c>
      <c r="BS184" s="64">
        <f t="shared" si="268"/>
        <v>214115.44211570531</v>
      </c>
      <c r="BT184" s="64">
        <f t="shared" si="269"/>
        <v>35944.781403257148</v>
      </c>
      <c r="BU184" s="64">
        <f t="shared" si="245"/>
        <v>53007.965620249888</v>
      </c>
      <c r="BV184" s="64">
        <f t="shared" si="246"/>
        <v>0</v>
      </c>
      <c r="BW184" s="64">
        <f t="shared" si="247"/>
        <v>22627.598946047034</v>
      </c>
      <c r="BX184" s="64">
        <f t="shared" si="248"/>
        <v>0</v>
      </c>
      <c r="BY184" s="64">
        <f t="shared" si="249"/>
        <v>0</v>
      </c>
      <c r="BZ184" s="55">
        <f t="shared" si="240"/>
        <v>0</v>
      </c>
      <c r="CC184" s="94">
        <f t="shared" si="241"/>
        <v>3916126.6016924703</v>
      </c>
      <c r="CD184" s="64">
        <f t="shared" si="242"/>
        <v>0</v>
      </c>
      <c r="CE184" s="64">
        <f t="shared" si="270"/>
        <v>0</v>
      </c>
      <c r="CF184" s="64">
        <f t="shared" si="271"/>
        <v>0</v>
      </c>
      <c r="CG184" s="64">
        <f t="shared" si="272"/>
        <v>0</v>
      </c>
      <c r="CH184" s="64">
        <f t="shared" si="273"/>
        <v>0</v>
      </c>
      <c r="CI184" s="64">
        <f t="shared" si="274"/>
        <v>0</v>
      </c>
      <c r="CJ184" s="64">
        <f t="shared" si="275"/>
        <v>0</v>
      </c>
      <c r="CK184" s="64">
        <f t="shared" si="276"/>
        <v>813276.63899184787</v>
      </c>
      <c r="CL184" s="64">
        <f t="shared" si="277"/>
        <v>390308.10097364179</v>
      </c>
      <c r="CM184" s="64">
        <f t="shared" si="278"/>
        <v>430563.13151484641</v>
      </c>
      <c r="CN184" s="64">
        <f t="shared" si="279"/>
        <v>244480.19440694465</v>
      </c>
      <c r="CO184" s="64">
        <f t="shared" si="280"/>
        <v>0</v>
      </c>
      <c r="CP184" s="64">
        <f t="shared" si="281"/>
        <v>0</v>
      </c>
      <c r="CQ184" s="64">
        <f t="shared" si="282"/>
        <v>0</v>
      </c>
      <c r="CR184" s="64">
        <f t="shared" si="283"/>
        <v>141021.75146544859</v>
      </c>
      <c r="CS184" s="64">
        <f t="shared" si="284"/>
        <v>23674.126347182308</v>
      </c>
      <c r="CT184" s="64">
        <f t="shared" si="250"/>
        <v>36575.496277972576</v>
      </c>
      <c r="CU184" s="64">
        <f t="shared" si="251"/>
        <v>0</v>
      </c>
      <c r="CV184" s="64">
        <f t="shared" si="252"/>
        <v>16476.306791746796</v>
      </c>
      <c r="CW184" s="64">
        <f t="shared" si="253"/>
        <v>0</v>
      </c>
      <c r="CX184" s="64">
        <f t="shared" si="254"/>
        <v>0</v>
      </c>
      <c r="CY184" s="119">
        <f>'DORC build-up'!S184</f>
        <v>2096375.746769631</v>
      </c>
      <c r="CZ184" s="55">
        <f t="shared" si="243"/>
        <v>0</v>
      </c>
      <c r="DB184" s="94">
        <f>'DORC build-up'!T184</f>
        <v>0</v>
      </c>
      <c r="DC184" s="64">
        <f t="shared" si="195"/>
        <v>0</v>
      </c>
      <c r="DD184" s="64">
        <f t="shared" si="196"/>
        <v>0</v>
      </c>
      <c r="DE184" s="64">
        <f t="shared" si="197"/>
        <v>0</v>
      </c>
      <c r="DF184" s="64">
        <f t="shared" si="198"/>
        <v>0</v>
      </c>
      <c r="DG184" s="64">
        <f t="shared" si="199"/>
        <v>0</v>
      </c>
      <c r="DH184" s="64">
        <f t="shared" si="200"/>
        <v>0</v>
      </c>
      <c r="DI184" s="64">
        <f t="shared" si="201"/>
        <v>0</v>
      </c>
      <c r="DJ184" s="64">
        <f t="shared" si="202"/>
        <v>0</v>
      </c>
      <c r="DK184" s="64">
        <f t="shared" si="203"/>
        <v>0</v>
      </c>
      <c r="DL184" s="64">
        <f t="shared" si="204"/>
        <v>0</v>
      </c>
      <c r="DM184" s="64">
        <f t="shared" si="205"/>
        <v>0</v>
      </c>
      <c r="DN184" s="64">
        <f t="shared" si="206"/>
        <v>0</v>
      </c>
      <c r="DO184" s="64">
        <f t="shared" si="207"/>
        <v>0</v>
      </c>
      <c r="DP184" s="64">
        <f t="shared" si="208"/>
        <v>0</v>
      </c>
      <c r="DQ184" s="64">
        <f t="shared" si="209"/>
        <v>0</v>
      </c>
      <c r="DR184" s="64">
        <f t="shared" si="210"/>
        <v>0</v>
      </c>
      <c r="DS184" s="64">
        <f t="shared" si="211"/>
        <v>0</v>
      </c>
      <c r="DT184" s="64">
        <f t="shared" si="212"/>
        <v>0</v>
      </c>
      <c r="DU184" s="64">
        <f t="shared" si="213"/>
        <v>0</v>
      </c>
      <c r="DV184" s="64">
        <f t="shared" si="214"/>
        <v>0</v>
      </c>
      <c r="DW184" s="64">
        <f t="shared" si="215"/>
        <v>0</v>
      </c>
      <c r="DX184" s="55">
        <f t="shared" si="244"/>
        <v>0</v>
      </c>
    </row>
    <row r="185" spans="1:128" ht="13.9" x14ac:dyDescent="0.4">
      <c r="A185" s="58">
        <f>'DORC build-up'!A185</f>
        <v>173</v>
      </c>
      <c r="B185" s="58" t="str">
        <f>'DORC build-up'!B185</f>
        <v>CBH Sidings NG</v>
      </c>
      <c r="C185" s="58">
        <f>'DORC build-up'!C185</f>
        <v>42</v>
      </c>
      <c r="D185" t="str">
        <f>IF('DORC build-up'!E185=0,"",'DORC build-up'!E185)</f>
        <v/>
      </c>
      <c r="E185" t="str">
        <f>IF('DORC build-up'!F185=0,"",'DORC build-up'!F185)</f>
        <v>Mingenew</v>
      </c>
      <c r="F185" s="94">
        <f>'DORC build-up'!J185</f>
        <v>4929877.5167320343</v>
      </c>
      <c r="G185" s="319">
        <f t="shared" si="194"/>
        <v>0.52510186387531799</v>
      </c>
      <c r="I185" s="70">
        <f>IF($F185=0,0,CRC!G185/$F185)</f>
        <v>0</v>
      </c>
      <c r="J185" s="70">
        <f>IF($F185=0,0,CRC!H185/$F185)</f>
        <v>0</v>
      </c>
      <c r="K185" s="70">
        <f>IF($F185=0,0,CRC!I185/$F185)</f>
        <v>3.9199053139580067E-2</v>
      </c>
      <c r="L185" s="70">
        <f>IF($F185=0,0,CRC!J185/$F185)</f>
        <v>0</v>
      </c>
      <c r="M185" s="70">
        <f>IF($F185=0,0,CRC!K185/$F185)</f>
        <v>0</v>
      </c>
      <c r="N185" s="70">
        <f>IF($F185=0,0,CRC!L185/$F185)</f>
        <v>0</v>
      </c>
      <c r="O185" s="70">
        <f>IF($F185=0,0,CRC!M185/$F185)</f>
        <v>0</v>
      </c>
      <c r="P185" s="70">
        <f>IF($F185=0,0,CRC!N185/$F185)</f>
        <v>0.43748943236138471</v>
      </c>
      <c r="Q185" s="70">
        <f>IF($F185=0,0,CRC!O185/$F185)</f>
        <v>0.13299678743786092</v>
      </c>
      <c r="R185" s="70">
        <f>IF($F185=0,0,CRC!P185/$F185)</f>
        <v>0.1384238355560331</v>
      </c>
      <c r="S185" s="70">
        <f>IF($F185=0,0,CRC!Q185/$F185)</f>
        <v>0.1894919035674649</v>
      </c>
      <c r="T185" s="70">
        <f>IF($F185=0,0,CRC!R185/$F185)</f>
        <v>0</v>
      </c>
      <c r="U185" s="70">
        <f>IF($F185=0,0,CRC!S185/$F185)</f>
        <v>0</v>
      </c>
      <c r="V185" s="70">
        <f>IF($F185=0,0,CRC!T185/$F185)</f>
        <v>0</v>
      </c>
      <c r="W185" s="70">
        <f>IF($F185=0,0,CRC!U185/$F185)</f>
        <v>3.6146942676605683E-2</v>
      </c>
      <c r="X185" s="70">
        <f>IF($F185=0,0,CRC!V185/$F185)</f>
        <v>8.3975675999722627E-3</v>
      </c>
      <c r="Y185" s="70">
        <f>IF($F185=0,0,CRC!W185/$F185)</f>
        <v>1.2383938843281371E-2</v>
      </c>
      <c r="Z185" s="70">
        <f>IF($F185=0,0,CRC!X185/$F185)</f>
        <v>0</v>
      </c>
      <c r="AA185" s="70">
        <f>IF($F185=0,0,CRC!Y185/$F185)</f>
        <v>5.286352687549593E-3</v>
      </c>
      <c r="AB185" s="70">
        <f>IF($F185=0,0,CRC!Z185/$F185)</f>
        <v>1.8418613026757589E-4</v>
      </c>
      <c r="AC185" s="70">
        <f>IF($F185=0,0,CRC!AA185/$F185)</f>
        <v>0</v>
      </c>
      <c r="AD185" s="55">
        <f t="shared" si="216"/>
        <v>0</v>
      </c>
      <c r="AF185" s="94">
        <f>'DORC build-up'!V185</f>
        <v>3059493.0447754441</v>
      </c>
      <c r="AG185" s="64">
        <f t="shared" si="217"/>
        <v>0</v>
      </c>
      <c r="AH185" s="64">
        <f t="shared" si="218"/>
        <v>0</v>
      </c>
      <c r="AI185" s="64">
        <f t="shared" si="219"/>
        <v>119929.23044232825</v>
      </c>
      <c r="AJ185" s="64">
        <f t="shared" si="220"/>
        <v>0</v>
      </c>
      <c r="AK185" s="64">
        <f t="shared" si="221"/>
        <v>0</v>
      </c>
      <c r="AL185" s="64">
        <f t="shared" si="222"/>
        <v>0</v>
      </c>
      <c r="AM185" s="64">
        <f t="shared" si="223"/>
        <v>0</v>
      </c>
      <c r="AN185" s="64">
        <f t="shared" si="224"/>
        <v>1338495.8754724136</v>
      </c>
      <c r="AO185" s="64">
        <f t="shared" si="225"/>
        <v>406902.74614361365</v>
      </c>
      <c r="AP185" s="64">
        <f t="shared" si="226"/>
        <v>423506.7621148231</v>
      </c>
      <c r="AQ185" s="64">
        <f t="shared" si="227"/>
        <v>579749.16100591805</v>
      </c>
      <c r="AR185" s="64">
        <f t="shared" si="228"/>
        <v>0</v>
      </c>
      <c r="AS185" s="64">
        <f t="shared" si="229"/>
        <v>0</v>
      </c>
      <c r="AT185" s="64">
        <f t="shared" si="230"/>
        <v>0</v>
      </c>
      <c r="AU185" s="64">
        <f t="shared" si="231"/>
        <v>110591.31970897176</v>
      </c>
      <c r="AV185" s="64">
        <f t="shared" si="232"/>
        <v>25692.299665146755</v>
      </c>
      <c r="AW185" s="64">
        <f t="shared" si="233"/>
        <v>37888.57475794381</v>
      </c>
      <c r="AX185" s="64">
        <f t="shared" si="234"/>
        <v>0</v>
      </c>
      <c r="AY185" s="64">
        <f t="shared" si="235"/>
        <v>16173.559279787956</v>
      </c>
      <c r="AZ185" s="64">
        <f t="shared" si="236"/>
        <v>563.51618449775231</v>
      </c>
      <c r="BA185" s="64">
        <f t="shared" si="237"/>
        <v>0</v>
      </c>
      <c r="BB185" s="55">
        <f t="shared" si="238"/>
        <v>0</v>
      </c>
      <c r="BD185" s="94">
        <f>'DORC build-up'!P185</f>
        <v>6442419.567576888</v>
      </c>
      <c r="BE185" s="64">
        <f t="shared" si="239"/>
        <v>0</v>
      </c>
      <c r="BF185" s="64">
        <f t="shared" si="255"/>
        <v>0</v>
      </c>
      <c r="BG185" s="64">
        <f t="shared" si="256"/>
        <v>252536.74697691688</v>
      </c>
      <c r="BH185" s="64">
        <f t="shared" si="257"/>
        <v>0</v>
      </c>
      <c r="BI185" s="64">
        <f t="shared" si="258"/>
        <v>0</v>
      </c>
      <c r="BJ185" s="64">
        <f t="shared" si="259"/>
        <v>0</v>
      </c>
      <c r="BK185" s="64">
        <f t="shared" si="260"/>
        <v>0</v>
      </c>
      <c r="BL185" s="64">
        <f t="shared" si="261"/>
        <v>2818490.4796530902</v>
      </c>
      <c r="BM185" s="64">
        <f t="shared" si="262"/>
        <v>856821.10581453925</v>
      </c>
      <c r="BN185" s="64">
        <f t="shared" si="263"/>
        <v>891784.426805233</v>
      </c>
      <c r="BO185" s="64">
        <f t="shared" si="264"/>
        <v>1220786.3474404286</v>
      </c>
      <c r="BP185" s="64">
        <f t="shared" si="265"/>
        <v>0</v>
      </c>
      <c r="BQ185" s="64">
        <f t="shared" si="266"/>
        <v>0</v>
      </c>
      <c r="BR185" s="64">
        <f t="shared" si="267"/>
        <v>0</v>
      </c>
      <c r="BS185" s="64">
        <f t="shared" si="268"/>
        <v>232873.77080784453</v>
      </c>
      <c r="BT185" s="64">
        <f t="shared" si="269"/>
        <v>54100.653826110989</v>
      </c>
      <c r="BU185" s="64">
        <f t="shared" si="245"/>
        <v>79782.529927631389</v>
      </c>
      <c r="BV185" s="64">
        <f t="shared" si="246"/>
        <v>0</v>
      </c>
      <c r="BW185" s="64">
        <f t="shared" si="247"/>
        <v>34056.90199538217</v>
      </c>
      <c r="BX185" s="64">
        <f t="shared" si="248"/>
        <v>1186.6043297120966</v>
      </c>
      <c r="BY185" s="64">
        <f t="shared" si="249"/>
        <v>0</v>
      </c>
      <c r="BZ185" s="55">
        <f t="shared" si="240"/>
        <v>0</v>
      </c>
      <c r="CC185" s="94">
        <f t="shared" si="241"/>
        <v>6442419.567576888</v>
      </c>
      <c r="CD185" s="64">
        <f t="shared" si="242"/>
        <v>0</v>
      </c>
      <c r="CE185" s="64">
        <f t="shared" si="270"/>
        <v>0</v>
      </c>
      <c r="CF185" s="64">
        <f t="shared" si="271"/>
        <v>0</v>
      </c>
      <c r="CG185" s="64">
        <f t="shared" si="272"/>
        <v>0</v>
      </c>
      <c r="CH185" s="64">
        <f t="shared" si="273"/>
        <v>0</v>
      </c>
      <c r="CI185" s="64">
        <f t="shared" si="274"/>
        <v>0</v>
      </c>
      <c r="CJ185" s="64">
        <f t="shared" si="275"/>
        <v>0</v>
      </c>
      <c r="CK185" s="64">
        <f t="shared" si="276"/>
        <v>1326071.8953550758</v>
      </c>
      <c r="CL185" s="64">
        <f t="shared" si="277"/>
        <v>636409.0377318036</v>
      </c>
      <c r="CM185" s="64">
        <f t="shared" si="278"/>
        <v>619040.07408985624</v>
      </c>
      <c r="CN185" s="64">
        <f t="shared" si="279"/>
        <v>531797.46586062841</v>
      </c>
      <c r="CO185" s="64">
        <f t="shared" si="280"/>
        <v>0</v>
      </c>
      <c r="CP185" s="64">
        <f t="shared" si="281"/>
        <v>0</v>
      </c>
      <c r="CQ185" s="64">
        <f t="shared" si="282"/>
        <v>0</v>
      </c>
      <c r="CR185" s="64">
        <f t="shared" si="283"/>
        <v>153376.45293205531</v>
      </c>
      <c r="CS185" s="64">
        <f t="shared" si="284"/>
        <v>35632.035142338209</v>
      </c>
      <c r="CT185" s="64">
        <f t="shared" si="250"/>
        <v>55049.945650065885</v>
      </c>
      <c r="CU185" s="64">
        <f t="shared" si="251"/>
        <v>0</v>
      </c>
      <c r="CV185" s="64">
        <f t="shared" si="252"/>
        <v>24798.564221963028</v>
      </c>
      <c r="CW185" s="64">
        <f t="shared" si="253"/>
        <v>751.05181765774353</v>
      </c>
      <c r="CX185" s="64">
        <f t="shared" si="254"/>
        <v>0</v>
      </c>
      <c r="CY185" s="119">
        <f>'DORC build-up'!S185</f>
        <v>3382926.5228014439</v>
      </c>
      <c r="CZ185" s="55">
        <f t="shared" si="243"/>
        <v>0</v>
      </c>
      <c r="DB185" s="94">
        <f>'DORC build-up'!T185</f>
        <v>0</v>
      </c>
      <c r="DC185" s="64">
        <f t="shared" si="195"/>
        <v>0</v>
      </c>
      <c r="DD185" s="64">
        <f t="shared" si="196"/>
        <v>0</v>
      </c>
      <c r="DE185" s="64">
        <f t="shared" si="197"/>
        <v>0</v>
      </c>
      <c r="DF185" s="64">
        <f t="shared" si="198"/>
        <v>0</v>
      </c>
      <c r="DG185" s="64">
        <f t="shared" si="199"/>
        <v>0</v>
      </c>
      <c r="DH185" s="64">
        <f t="shared" si="200"/>
        <v>0</v>
      </c>
      <c r="DI185" s="64">
        <f t="shared" si="201"/>
        <v>0</v>
      </c>
      <c r="DJ185" s="64">
        <f t="shared" si="202"/>
        <v>0</v>
      </c>
      <c r="DK185" s="64">
        <f t="shared" si="203"/>
        <v>0</v>
      </c>
      <c r="DL185" s="64">
        <f t="shared" si="204"/>
        <v>0</v>
      </c>
      <c r="DM185" s="64">
        <f t="shared" si="205"/>
        <v>0</v>
      </c>
      <c r="DN185" s="64">
        <f t="shared" si="206"/>
        <v>0</v>
      </c>
      <c r="DO185" s="64">
        <f t="shared" si="207"/>
        <v>0</v>
      </c>
      <c r="DP185" s="64">
        <f t="shared" si="208"/>
        <v>0</v>
      </c>
      <c r="DQ185" s="64">
        <f t="shared" si="209"/>
        <v>0</v>
      </c>
      <c r="DR185" s="64">
        <f t="shared" si="210"/>
        <v>0</v>
      </c>
      <c r="DS185" s="64">
        <f t="shared" si="211"/>
        <v>0</v>
      </c>
      <c r="DT185" s="64">
        <f t="shared" si="212"/>
        <v>0</v>
      </c>
      <c r="DU185" s="64">
        <f t="shared" si="213"/>
        <v>0</v>
      </c>
      <c r="DV185" s="64">
        <f t="shared" si="214"/>
        <v>0</v>
      </c>
      <c r="DW185" s="64">
        <f t="shared" si="215"/>
        <v>0</v>
      </c>
      <c r="DX185" s="55">
        <f t="shared" si="244"/>
        <v>0</v>
      </c>
    </row>
    <row r="186" spans="1:128" ht="13.9" x14ac:dyDescent="0.4">
      <c r="A186" s="58">
        <f>'DORC build-up'!A186</f>
        <v>174</v>
      </c>
      <c r="B186" s="58" t="str">
        <f>'DORC build-up'!B186</f>
        <v>CBH Sidings NG</v>
      </c>
      <c r="C186" s="58">
        <f>'DORC build-up'!C186</f>
        <v>42</v>
      </c>
      <c r="D186" t="str">
        <f>IF('DORC build-up'!E186=0,"",'DORC build-up'!E186)</f>
        <v/>
      </c>
      <c r="E186" t="str">
        <f>IF('DORC build-up'!F186=0,"",'DORC build-up'!F186)</f>
        <v>Mogumber</v>
      </c>
      <c r="F186" s="94">
        <f>'DORC build-up'!J186</f>
        <v>1765157.3846344592</v>
      </c>
      <c r="G186" s="319">
        <f t="shared" si="194"/>
        <v>0.55275971406235758</v>
      </c>
      <c r="I186" s="70">
        <f>IF($F186=0,0,CRC!G186/$F186)</f>
        <v>0</v>
      </c>
      <c r="J186" s="70">
        <f>IF($F186=0,0,CRC!H186/$F186)</f>
        <v>0</v>
      </c>
      <c r="K186" s="70">
        <f>IF($F186=0,0,CRC!I186/$F186)</f>
        <v>4.5462858693826061E-2</v>
      </c>
      <c r="L186" s="70">
        <f>IF($F186=0,0,CRC!J186/$F186)</f>
        <v>0</v>
      </c>
      <c r="M186" s="70">
        <f>IF($F186=0,0,CRC!K186/$F186)</f>
        <v>0</v>
      </c>
      <c r="N186" s="70">
        <f>IF($F186=0,0,CRC!L186/$F186)</f>
        <v>0</v>
      </c>
      <c r="O186" s="70">
        <f>IF($F186=0,0,CRC!M186/$F186)</f>
        <v>0</v>
      </c>
      <c r="P186" s="70">
        <f>IF($F186=0,0,CRC!N186/$F186)</f>
        <v>0.50739797649359442</v>
      </c>
      <c r="Q186" s="70">
        <f>IF($F186=0,0,CRC!O186/$F186)</f>
        <v>0.15424898485405272</v>
      </c>
      <c r="R186" s="70">
        <f>IF($F186=0,0,CRC!P186/$F186)</f>
        <v>0.16067382077022715</v>
      </c>
      <c r="S186" s="70">
        <f>IF($F186=0,0,CRC!Q186/$F186)</f>
        <v>0</v>
      </c>
      <c r="T186" s="70">
        <f>IF($F186=0,0,CRC!R186/$F186)</f>
        <v>0</v>
      </c>
      <c r="U186" s="70">
        <f>IF($F186=0,0,CRC!S186/$F186)</f>
        <v>0</v>
      </c>
      <c r="V186" s="70">
        <f>IF($F186=0,0,CRC!T186/$F186)</f>
        <v>0</v>
      </c>
      <c r="W186" s="70">
        <f>IF($F186=0,0,CRC!U186/$F186)</f>
        <v>0.10095417074489529</v>
      </c>
      <c r="X186" s="70">
        <f>IF($F186=0,0,CRC!V186/$F186)</f>
        <v>9.7394553845460835E-3</v>
      </c>
      <c r="Y186" s="70">
        <f>IF($F186=0,0,CRC!W186/$F186)</f>
        <v>1.4362828094350145E-2</v>
      </c>
      <c r="Z186" s="70">
        <f>IF($F186=0,0,CRC!X186/$F186)</f>
        <v>0</v>
      </c>
      <c r="AA186" s="70">
        <f>IF($F186=0,0,CRC!Y186/$F186)</f>
        <v>6.1310844520661685E-3</v>
      </c>
      <c r="AB186" s="70">
        <f>IF($F186=0,0,CRC!Z186/$F186)</f>
        <v>1.0288205124417706E-3</v>
      </c>
      <c r="AC186" s="70">
        <f>IF($F186=0,0,CRC!AA186/$F186)</f>
        <v>0</v>
      </c>
      <c r="AD186" s="55">
        <f t="shared" si="216"/>
        <v>0</v>
      </c>
      <c r="AF186" s="94">
        <f>'DORC build-up'!V186</f>
        <v>1024694.7366142168</v>
      </c>
      <c r="AG186" s="64">
        <f t="shared" si="217"/>
        <v>0</v>
      </c>
      <c r="AH186" s="64">
        <f t="shared" si="218"/>
        <v>0</v>
      </c>
      <c r="AI186" s="64">
        <f t="shared" si="219"/>
        <v>46585.552014999455</v>
      </c>
      <c r="AJ186" s="64">
        <f t="shared" si="220"/>
        <v>0</v>
      </c>
      <c r="AK186" s="64">
        <f t="shared" si="221"/>
        <v>0</v>
      </c>
      <c r="AL186" s="64">
        <f t="shared" si="222"/>
        <v>0</v>
      </c>
      <c r="AM186" s="64">
        <f t="shared" si="223"/>
        <v>0</v>
      </c>
      <c r="AN186" s="64">
        <f t="shared" si="224"/>
        <v>519928.03588169033</v>
      </c>
      <c r="AO186" s="64">
        <f t="shared" si="225"/>
        <v>158058.12290803387</v>
      </c>
      <c r="AP186" s="64">
        <f t="shared" si="226"/>
        <v>164641.61845494781</v>
      </c>
      <c r="AQ186" s="64">
        <f t="shared" si="227"/>
        <v>0</v>
      </c>
      <c r="AR186" s="64">
        <f t="shared" si="228"/>
        <v>0</v>
      </c>
      <c r="AS186" s="64">
        <f t="shared" si="229"/>
        <v>0</v>
      </c>
      <c r="AT186" s="64">
        <f t="shared" si="230"/>
        <v>0</v>
      </c>
      <c r="AU186" s="64">
        <f t="shared" si="231"/>
        <v>103447.20740154716</v>
      </c>
      <c r="AV186" s="64">
        <f t="shared" si="232"/>
        <v>9979.9686700333641</v>
      </c>
      <c r="AW186" s="64">
        <f t="shared" si="233"/>
        <v>14717.514351175396</v>
      </c>
      <c r="AX186" s="64">
        <f t="shared" si="234"/>
        <v>0</v>
      </c>
      <c r="AY186" s="64">
        <f t="shared" si="235"/>
        <v>6282.4899677694621</v>
      </c>
      <c r="AZ186" s="64">
        <f t="shared" si="236"/>
        <v>1054.2269640198238</v>
      </c>
      <c r="BA186" s="64">
        <f t="shared" si="237"/>
        <v>0</v>
      </c>
      <c r="BB186" s="55">
        <f t="shared" si="238"/>
        <v>0</v>
      </c>
      <c r="BD186" s="94">
        <f>'DORC build-up'!P186</f>
        <v>2291150.3476614077</v>
      </c>
      <c r="BE186" s="64">
        <f t="shared" si="239"/>
        <v>0</v>
      </c>
      <c r="BF186" s="64">
        <f t="shared" si="255"/>
        <v>0</v>
      </c>
      <c r="BG186" s="64">
        <f t="shared" si="256"/>
        <v>104162.24450204102</v>
      </c>
      <c r="BH186" s="64">
        <f t="shared" si="257"/>
        <v>0</v>
      </c>
      <c r="BI186" s="64">
        <f t="shared" si="258"/>
        <v>0</v>
      </c>
      <c r="BJ186" s="64">
        <f t="shared" si="259"/>
        <v>0</v>
      </c>
      <c r="BK186" s="64">
        <f t="shared" si="260"/>
        <v>0</v>
      </c>
      <c r="BL186" s="64">
        <f t="shared" si="261"/>
        <v>1162525.0502459935</v>
      </c>
      <c r="BM186" s="64">
        <f t="shared" si="262"/>
        <v>353407.61527478212</v>
      </c>
      <c r="BN186" s="64">
        <f t="shared" si="263"/>
        <v>368127.88031779265</v>
      </c>
      <c r="BO186" s="64">
        <f t="shared" si="264"/>
        <v>0</v>
      </c>
      <c r="BP186" s="64">
        <f t="shared" si="265"/>
        <v>0</v>
      </c>
      <c r="BQ186" s="64">
        <f t="shared" si="266"/>
        <v>0</v>
      </c>
      <c r="BR186" s="64">
        <f t="shared" si="267"/>
        <v>0</v>
      </c>
      <c r="BS186" s="64">
        <f t="shared" si="268"/>
        <v>231301.18340003595</v>
      </c>
      <c r="BT186" s="64">
        <f t="shared" si="269"/>
        <v>22314.556590335527</v>
      </c>
      <c r="BU186" s="64">
        <f t="shared" si="245"/>
        <v>32907.398581771369</v>
      </c>
      <c r="BV186" s="64">
        <f t="shared" si="246"/>
        <v>0</v>
      </c>
      <c r="BW186" s="64">
        <f t="shared" si="247"/>
        <v>14047.236273892853</v>
      </c>
      <c r="BX186" s="64">
        <f t="shared" si="248"/>
        <v>2357.1824747621504</v>
      </c>
      <c r="BY186" s="64">
        <f t="shared" si="249"/>
        <v>0</v>
      </c>
      <c r="BZ186" s="55">
        <f t="shared" si="240"/>
        <v>0</v>
      </c>
      <c r="CC186" s="94">
        <f t="shared" si="241"/>
        <v>2291150.3476614077</v>
      </c>
      <c r="CD186" s="64">
        <f t="shared" si="242"/>
        <v>0</v>
      </c>
      <c r="CE186" s="64">
        <f t="shared" si="270"/>
        <v>0</v>
      </c>
      <c r="CF186" s="64">
        <f t="shared" si="271"/>
        <v>0</v>
      </c>
      <c r="CG186" s="64">
        <f t="shared" si="272"/>
        <v>0</v>
      </c>
      <c r="CH186" s="64">
        <f t="shared" si="273"/>
        <v>0</v>
      </c>
      <c r="CI186" s="64">
        <f t="shared" si="274"/>
        <v>0</v>
      </c>
      <c r="CJ186" s="64">
        <f t="shared" si="275"/>
        <v>0</v>
      </c>
      <c r="CK186" s="64">
        <f t="shared" si="276"/>
        <v>546956.53858202987</v>
      </c>
      <c r="CL186" s="64">
        <f t="shared" si="277"/>
        <v>262495.63513062923</v>
      </c>
      <c r="CM186" s="64">
        <f t="shared" si="278"/>
        <v>255539.23510736375</v>
      </c>
      <c r="CN186" s="64">
        <f t="shared" si="279"/>
        <v>0</v>
      </c>
      <c r="CO186" s="64">
        <f t="shared" si="280"/>
        <v>0</v>
      </c>
      <c r="CP186" s="64">
        <f t="shared" si="281"/>
        <v>0</v>
      </c>
      <c r="CQ186" s="64">
        <f t="shared" si="282"/>
        <v>0</v>
      </c>
      <c r="CR186" s="64">
        <f t="shared" si="283"/>
        <v>152340.7077826614</v>
      </c>
      <c r="CS186" s="64">
        <f t="shared" si="284"/>
        <v>14696.921541247233</v>
      </c>
      <c r="CT186" s="64">
        <f t="shared" si="250"/>
        <v>22706.10502142234</v>
      </c>
      <c r="CU186" s="64">
        <f t="shared" si="251"/>
        <v>0</v>
      </c>
      <c r="CV186" s="64">
        <f t="shared" si="252"/>
        <v>10228.50789324449</v>
      </c>
      <c r="CW186" s="64">
        <f t="shared" si="253"/>
        <v>1491.9599885925172</v>
      </c>
      <c r="CX186" s="64">
        <f t="shared" si="254"/>
        <v>0</v>
      </c>
      <c r="CY186" s="119">
        <f>'DORC build-up'!S186</f>
        <v>1266455.6110471908</v>
      </c>
      <c r="CZ186" s="55">
        <f t="shared" si="243"/>
        <v>0</v>
      </c>
      <c r="DB186" s="94">
        <f>'DORC build-up'!T186</f>
        <v>0</v>
      </c>
      <c r="DC186" s="64">
        <f t="shared" si="195"/>
        <v>0</v>
      </c>
      <c r="DD186" s="64">
        <f t="shared" si="196"/>
        <v>0</v>
      </c>
      <c r="DE186" s="64">
        <f t="shared" si="197"/>
        <v>0</v>
      </c>
      <c r="DF186" s="64">
        <f t="shared" si="198"/>
        <v>0</v>
      </c>
      <c r="DG186" s="64">
        <f t="shared" si="199"/>
        <v>0</v>
      </c>
      <c r="DH186" s="64">
        <f t="shared" si="200"/>
        <v>0</v>
      </c>
      <c r="DI186" s="64">
        <f t="shared" si="201"/>
        <v>0</v>
      </c>
      <c r="DJ186" s="64">
        <f t="shared" si="202"/>
        <v>0</v>
      </c>
      <c r="DK186" s="64">
        <f t="shared" si="203"/>
        <v>0</v>
      </c>
      <c r="DL186" s="64">
        <f t="shared" si="204"/>
        <v>0</v>
      </c>
      <c r="DM186" s="64">
        <f t="shared" si="205"/>
        <v>0</v>
      </c>
      <c r="DN186" s="64">
        <f t="shared" si="206"/>
        <v>0</v>
      </c>
      <c r="DO186" s="64">
        <f t="shared" si="207"/>
        <v>0</v>
      </c>
      <c r="DP186" s="64">
        <f t="shared" si="208"/>
        <v>0</v>
      </c>
      <c r="DQ186" s="64">
        <f t="shared" si="209"/>
        <v>0</v>
      </c>
      <c r="DR186" s="64">
        <f t="shared" si="210"/>
        <v>0</v>
      </c>
      <c r="DS186" s="64">
        <f t="shared" si="211"/>
        <v>0</v>
      </c>
      <c r="DT186" s="64">
        <f t="shared" si="212"/>
        <v>0</v>
      </c>
      <c r="DU186" s="64">
        <f t="shared" si="213"/>
        <v>0</v>
      </c>
      <c r="DV186" s="64">
        <f t="shared" si="214"/>
        <v>0</v>
      </c>
      <c r="DW186" s="64">
        <f t="shared" si="215"/>
        <v>0</v>
      </c>
      <c r="DX186" s="55">
        <f t="shared" si="244"/>
        <v>0</v>
      </c>
    </row>
    <row r="187" spans="1:128" ht="13.9" x14ac:dyDescent="0.4">
      <c r="A187" s="58">
        <f>'DORC build-up'!A187</f>
        <v>175</v>
      </c>
      <c r="B187" s="58" t="str">
        <f>'DORC build-up'!B187</f>
        <v>CBH Sidings NG</v>
      </c>
      <c r="C187" s="58">
        <f>'DORC build-up'!C187</f>
        <v>42</v>
      </c>
      <c r="D187" t="str">
        <f>IF('DORC build-up'!E187=0,"",'DORC build-up'!E187)</f>
        <v/>
      </c>
      <c r="E187" t="str">
        <f>IF('DORC build-up'!F187=0,"",'DORC build-up'!F187)</f>
        <v>Moora</v>
      </c>
      <c r="F187" s="94">
        <f>'DORC build-up'!J187</f>
        <v>4917238.3969392134</v>
      </c>
      <c r="G187" s="319">
        <f t="shared" si="194"/>
        <v>0.51481910425923527</v>
      </c>
      <c r="I187" s="70">
        <f>IF($F187=0,0,CRC!G187/$F187)</f>
        <v>0</v>
      </c>
      <c r="J187" s="70">
        <f>IF($F187=0,0,CRC!H187/$F187)</f>
        <v>0</v>
      </c>
      <c r="K187" s="70">
        <f>IF($F187=0,0,CRC!I187/$F187)</f>
        <v>3.4448506270397534E-2</v>
      </c>
      <c r="L187" s="70">
        <f>IF($F187=0,0,CRC!J187/$F187)</f>
        <v>0</v>
      </c>
      <c r="M187" s="70">
        <f>IF($F187=0,0,CRC!K187/$F187)</f>
        <v>0</v>
      </c>
      <c r="N187" s="70">
        <f>IF($F187=0,0,CRC!L187/$F187)</f>
        <v>0</v>
      </c>
      <c r="O187" s="70">
        <f>IF($F187=0,0,CRC!M187/$F187)</f>
        <v>0</v>
      </c>
      <c r="P187" s="70">
        <f>IF($F187=0,0,CRC!N187/$F187)</f>
        <v>0.38446993605354396</v>
      </c>
      <c r="Q187" s="70">
        <f>IF($F187=0,0,CRC!O187/$F187)</f>
        <v>0.11687886056027734</v>
      </c>
      <c r="R187" s="70">
        <f>IF($F187=0,0,CRC!P187/$F187)</f>
        <v>0.12008570553647689</v>
      </c>
      <c r="S187" s="70">
        <f>IF($F187=0,0,CRC!Q187/$F187)</f>
        <v>0.28496845167649948</v>
      </c>
      <c r="T187" s="70">
        <f>IF($F187=0,0,CRC!R187/$F187)</f>
        <v>0</v>
      </c>
      <c r="U187" s="70">
        <f>IF($F187=0,0,CRC!S187/$F187)</f>
        <v>0</v>
      </c>
      <c r="V187" s="70">
        <f>IF($F187=0,0,CRC!T187/$F187)</f>
        <v>0</v>
      </c>
      <c r="W187" s="70">
        <f>IF($F187=0,0,CRC!U187/$F187)</f>
        <v>3.6239853676999362E-2</v>
      </c>
      <c r="X187" s="70">
        <f>IF($F187=0,0,CRC!V187/$F187)</f>
        <v>7.3798634649069163E-3</v>
      </c>
      <c r="Y187" s="70">
        <f>IF($F187=0,0,CRC!W187/$F187)</f>
        <v>1.0883124992226996E-2</v>
      </c>
      <c r="Z187" s="70">
        <f>IF($F187=0,0,CRC!X187/$F187)</f>
        <v>0</v>
      </c>
      <c r="AA187" s="70">
        <f>IF($F187=0,0,CRC!Y187/$F187)</f>
        <v>4.6456977686715603E-3</v>
      </c>
      <c r="AB187" s="70">
        <f>IF($F187=0,0,CRC!Z187/$F187)</f>
        <v>0</v>
      </c>
      <c r="AC187" s="70">
        <f>IF($F187=0,0,CRC!AA187/$F187)</f>
        <v>0</v>
      </c>
      <c r="AD187" s="55">
        <f t="shared" si="216"/>
        <v>0</v>
      </c>
      <c r="AF187" s="94">
        <f>'DORC build-up'!V187</f>
        <v>3133692.7077732678</v>
      </c>
      <c r="AG187" s="64">
        <f t="shared" si="217"/>
        <v>0</v>
      </c>
      <c r="AH187" s="64">
        <f t="shared" si="218"/>
        <v>0</v>
      </c>
      <c r="AI187" s="64">
        <f t="shared" si="219"/>
        <v>107951.03289322644</v>
      </c>
      <c r="AJ187" s="64">
        <f t="shared" si="220"/>
        <v>0</v>
      </c>
      <c r="AK187" s="64">
        <f t="shared" si="221"/>
        <v>0</v>
      </c>
      <c r="AL187" s="64">
        <f t="shared" si="222"/>
        <v>0</v>
      </c>
      <c r="AM187" s="64">
        <f t="shared" si="223"/>
        <v>0</v>
      </c>
      <c r="AN187" s="64">
        <f t="shared" si="224"/>
        <v>1204810.6349690452</v>
      </c>
      <c r="AO187" s="64">
        <f t="shared" si="225"/>
        <v>366262.43303058966</v>
      </c>
      <c r="AP187" s="64">
        <f t="shared" si="226"/>
        <v>376311.69974746555</v>
      </c>
      <c r="AQ187" s="64">
        <f t="shared" si="227"/>
        <v>893003.5589640853</v>
      </c>
      <c r="AR187" s="64">
        <f t="shared" si="228"/>
        <v>0</v>
      </c>
      <c r="AS187" s="64">
        <f t="shared" si="229"/>
        <v>0</v>
      </c>
      <c r="AT187" s="64">
        <f t="shared" si="230"/>
        <v>0</v>
      </c>
      <c r="AU187" s="64">
        <f t="shared" si="231"/>
        <v>113564.56519838315</v>
      </c>
      <c r="AV187" s="64">
        <f t="shared" si="232"/>
        <v>23126.224324341165</v>
      </c>
      <c r="AW187" s="64">
        <f t="shared" si="233"/>
        <v>34104.369425926736</v>
      </c>
      <c r="AX187" s="64">
        <f t="shared" si="234"/>
        <v>0</v>
      </c>
      <c r="AY187" s="64">
        <f t="shared" si="235"/>
        <v>14558.189220204609</v>
      </c>
      <c r="AZ187" s="64">
        <f t="shared" si="236"/>
        <v>0</v>
      </c>
      <c r="BA187" s="64">
        <f t="shared" si="237"/>
        <v>0</v>
      </c>
      <c r="BB187" s="55">
        <f t="shared" si="238"/>
        <v>0</v>
      </c>
      <c r="BD187" s="94">
        <f>'DORC build-up'!P187</f>
        <v>6458813.0639167204</v>
      </c>
      <c r="BE187" s="64">
        <f t="shared" si="239"/>
        <v>0</v>
      </c>
      <c r="BF187" s="64">
        <f t="shared" si="255"/>
        <v>0</v>
      </c>
      <c r="BG187" s="64">
        <f t="shared" si="256"/>
        <v>222496.46233166064</v>
      </c>
      <c r="BH187" s="64">
        <f t="shared" si="257"/>
        <v>0</v>
      </c>
      <c r="BI187" s="64">
        <f t="shared" si="258"/>
        <v>0</v>
      </c>
      <c r="BJ187" s="64">
        <f t="shared" si="259"/>
        <v>0</v>
      </c>
      <c r="BK187" s="64">
        <f t="shared" si="260"/>
        <v>0</v>
      </c>
      <c r="BL187" s="64">
        <f t="shared" si="261"/>
        <v>2483219.4456658559</v>
      </c>
      <c r="BM187" s="64">
        <f t="shared" si="262"/>
        <v>754898.71148241998</v>
      </c>
      <c r="BN187" s="64">
        <f t="shared" si="263"/>
        <v>775611.12370865338</v>
      </c>
      <c r="BO187" s="64">
        <f t="shared" si="264"/>
        <v>1840557.9584922956</v>
      </c>
      <c r="BP187" s="64">
        <f t="shared" si="265"/>
        <v>0</v>
      </c>
      <c r="BQ187" s="64">
        <f t="shared" si="266"/>
        <v>0</v>
      </c>
      <c r="BR187" s="64">
        <f t="shared" si="267"/>
        <v>0</v>
      </c>
      <c r="BS187" s="64">
        <f t="shared" si="268"/>
        <v>234066.44036343388</v>
      </c>
      <c r="BT187" s="64">
        <f t="shared" si="269"/>
        <v>47665.158557062503</v>
      </c>
      <c r="BU187" s="64">
        <f t="shared" si="245"/>
        <v>70292.069876034278</v>
      </c>
      <c r="BV187" s="64">
        <f t="shared" si="246"/>
        <v>0</v>
      </c>
      <c r="BW187" s="64">
        <f t="shared" si="247"/>
        <v>30005.693439304632</v>
      </c>
      <c r="BX187" s="64">
        <f t="shared" si="248"/>
        <v>0</v>
      </c>
      <c r="BY187" s="64">
        <f t="shared" si="249"/>
        <v>0</v>
      </c>
      <c r="BZ187" s="55">
        <f t="shared" si="240"/>
        <v>0</v>
      </c>
      <c r="CC187" s="94">
        <f t="shared" si="241"/>
        <v>6458813.0639167204</v>
      </c>
      <c r="CD187" s="64">
        <f t="shared" si="242"/>
        <v>0</v>
      </c>
      <c r="CE187" s="64">
        <f t="shared" si="270"/>
        <v>0</v>
      </c>
      <c r="CF187" s="64">
        <f t="shared" si="271"/>
        <v>0</v>
      </c>
      <c r="CG187" s="64">
        <f t="shared" si="272"/>
        <v>0</v>
      </c>
      <c r="CH187" s="64">
        <f t="shared" si="273"/>
        <v>0</v>
      </c>
      <c r="CI187" s="64">
        <f t="shared" si="274"/>
        <v>0</v>
      </c>
      <c r="CJ187" s="64">
        <f t="shared" si="275"/>
        <v>0</v>
      </c>
      <c r="CK187" s="64">
        <f t="shared" si="276"/>
        <v>1168330.1897482397</v>
      </c>
      <c r="CL187" s="64">
        <f t="shared" si="277"/>
        <v>560705.56537328602</v>
      </c>
      <c r="CM187" s="64">
        <f t="shared" si="278"/>
        <v>538397.34475469089</v>
      </c>
      <c r="CN187" s="64">
        <f t="shared" si="279"/>
        <v>801781.62226996711</v>
      </c>
      <c r="CO187" s="64">
        <f t="shared" si="280"/>
        <v>0</v>
      </c>
      <c r="CP187" s="64">
        <f t="shared" si="281"/>
        <v>0</v>
      </c>
      <c r="CQ187" s="64">
        <f t="shared" si="282"/>
        <v>0</v>
      </c>
      <c r="CR187" s="64">
        <f t="shared" si="283"/>
        <v>154161.97474209758</v>
      </c>
      <c r="CS187" s="64">
        <f t="shared" si="284"/>
        <v>31393.458020477003</v>
      </c>
      <c r="CT187" s="64">
        <f t="shared" si="250"/>
        <v>48501.528214463848</v>
      </c>
      <c r="CU187" s="64">
        <f t="shared" si="251"/>
        <v>0</v>
      </c>
      <c r="CV187" s="64">
        <f t="shared" si="252"/>
        <v>21848.673020230202</v>
      </c>
      <c r="CW187" s="64">
        <f t="shared" si="253"/>
        <v>0</v>
      </c>
      <c r="CX187" s="64">
        <f t="shared" si="254"/>
        <v>0</v>
      </c>
      <c r="CY187" s="119">
        <f>'DORC build-up'!S187</f>
        <v>3325120.3561434527</v>
      </c>
      <c r="CZ187" s="55">
        <f t="shared" si="243"/>
        <v>0</v>
      </c>
      <c r="DB187" s="94">
        <f>'DORC build-up'!T187</f>
        <v>0</v>
      </c>
      <c r="DC187" s="64">
        <f t="shared" si="195"/>
        <v>0</v>
      </c>
      <c r="DD187" s="64">
        <f t="shared" si="196"/>
        <v>0</v>
      </c>
      <c r="DE187" s="64">
        <f t="shared" si="197"/>
        <v>0</v>
      </c>
      <c r="DF187" s="64">
        <f t="shared" si="198"/>
        <v>0</v>
      </c>
      <c r="DG187" s="64">
        <f t="shared" si="199"/>
        <v>0</v>
      </c>
      <c r="DH187" s="64">
        <f t="shared" si="200"/>
        <v>0</v>
      </c>
      <c r="DI187" s="64">
        <f t="shared" si="201"/>
        <v>0</v>
      </c>
      <c r="DJ187" s="64">
        <f t="shared" si="202"/>
        <v>0</v>
      </c>
      <c r="DK187" s="64">
        <f t="shared" si="203"/>
        <v>0</v>
      </c>
      <c r="DL187" s="64">
        <f t="shared" si="204"/>
        <v>0</v>
      </c>
      <c r="DM187" s="64">
        <f t="shared" si="205"/>
        <v>0</v>
      </c>
      <c r="DN187" s="64">
        <f t="shared" si="206"/>
        <v>0</v>
      </c>
      <c r="DO187" s="64">
        <f t="shared" si="207"/>
        <v>0</v>
      </c>
      <c r="DP187" s="64">
        <f t="shared" si="208"/>
        <v>0</v>
      </c>
      <c r="DQ187" s="64">
        <f t="shared" si="209"/>
        <v>0</v>
      </c>
      <c r="DR187" s="64">
        <f t="shared" si="210"/>
        <v>0</v>
      </c>
      <c r="DS187" s="64">
        <f t="shared" si="211"/>
        <v>0</v>
      </c>
      <c r="DT187" s="64">
        <f t="shared" si="212"/>
        <v>0</v>
      </c>
      <c r="DU187" s="64">
        <f t="shared" si="213"/>
        <v>0</v>
      </c>
      <c r="DV187" s="64">
        <f t="shared" si="214"/>
        <v>0</v>
      </c>
      <c r="DW187" s="64">
        <f t="shared" si="215"/>
        <v>0</v>
      </c>
      <c r="DX187" s="55">
        <f t="shared" si="244"/>
        <v>0</v>
      </c>
    </row>
    <row r="188" spans="1:128" ht="13.9" x14ac:dyDescent="0.4">
      <c r="A188" s="58">
        <f>'DORC build-up'!A188</f>
        <v>176</v>
      </c>
      <c r="B188" s="58" t="str">
        <f>'DORC build-up'!B188</f>
        <v>CBH Sidings NG</v>
      </c>
      <c r="C188" s="58">
        <f>'DORC build-up'!C188</f>
        <v>42</v>
      </c>
      <c r="D188" t="str">
        <f>IF('DORC build-up'!E188=0,"",'DORC build-up'!E188)</f>
        <v/>
      </c>
      <c r="E188" t="str">
        <f>IF('DORC build-up'!F188=0,"",'DORC build-up'!F188)</f>
        <v>Morawa</v>
      </c>
      <c r="F188" s="94">
        <f>'DORC build-up'!J188</f>
        <v>5603138.2155246427</v>
      </c>
      <c r="G188" s="319">
        <f t="shared" si="194"/>
        <v>0.49689162468019332</v>
      </c>
      <c r="I188" s="70">
        <f>IF($F188=0,0,CRC!G188/$F188)</f>
        <v>0</v>
      </c>
      <c r="J188" s="70">
        <f>IF($F188=0,0,CRC!H188/$F188)</f>
        <v>0</v>
      </c>
      <c r="K188" s="70">
        <f>IF($F188=0,0,CRC!I188/$F188)</f>
        <v>2.9540643677393511E-2</v>
      </c>
      <c r="L188" s="70">
        <f>IF($F188=0,0,CRC!J188/$F188)</f>
        <v>0</v>
      </c>
      <c r="M188" s="70">
        <f>IF($F188=0,0,CRC!K188/$F188)</f>
        <v>0</v>
      </c>
      <c r="N188" s="70">
        <f>IF($F188=0,0,CRC!L188/$F188)</f>
        <v>0</v>
      </c>
      <c r="O188" s="70">
        <f>IF($F188=0,0,CRC!M188/$F188)</f>
        <v>0</v>
      </c>
      <c r="P188" s="70">
        <f>IF($F188=0,0,CRC!N188/$F188)</f>
        <v>0.32969468389948109</v>
      </c>
      <c r="Q188" s="70">
        <f>IF($F188=0,0,CRC!O188/$F188)</f>
        <v>0.10022718390544227</v>
      </c>
      <c r="R188" s="70">
        <f>IF($F188=0,0,CRC!P188/$F188)</f>
        <v>0.10408515355673634</v>
      </c>
      <c r="S188" s="70">
        <f>IF($F188=0,0,CRC!Q188/$F188)</f>
        <v>0.41680743855813041</v>
      </c>
      <c r="T188" s="70">
        <f>IF($F188=0,0,CRC!R188/$F188)</f>
        <v>0</v>
      </c>
      <c r="U188" s="70">
        <f>IF($F188=0,0,CRC!S188/$F188)</f>
        <v>0</v>
      </c>
      <c r="V188" s="70">
        <f>IF($F188=0,0,CRC!T188/$F188)</f>
        <v>0</v>
      </c>
      <c r="W188" s="70">
        <f>IF($F188=0,0,CRC!U188/$F188)</f>
        <v>0</v>
      </c>
      <c r="X188" s="70">
        <f>IF($F188=0,0,CRC!V188/$F188)</f>
        <v>6.3284577651475079E-3</v>
      </c>
      <c r="Y188" s="70">
        <f>IF($F188=0,0,CRC!W188/$F188)</f>
        <v>9.332611259495513E-3</v>
      </c>
      <c r="Z188" s="70">
        <f>IF($F188=0,0,CRC!X188/$F188)</f>
        <v>0</v>
      </c>
      <c r="AA188" s="70">
        <f>IF($F188=0,0,CRC!Y188/$F188)</f>
        <v>3.9838273781734272E-3</v>
      </c>
      <c r="AB188" s="70">
        <f>IF($F188=0,0,CRC!Z188/$F188)</f>
        <v>0</v>
      </c>
      <c r="AC188" s="70">
        <f>IF($F188=0,0,CRC!AA188/$F188)</f>
        <v>0</v>
      </c>
      <c r="AD188" s="55">
        <f t="shared" si="216"/>
        <v>0</v>
      </c>
      <c r="AF188" s="94">
        <f>'DORC build-up'!V188</f>
        <v>1872690.8284528647</v>
      </c>
      <c r="AG188" s="64">
        <f t="shared" si="217"/>
        <v>0</v>
      </c>
      <c r="AH188" s="64">
        <f t="shared" si="218"/>
        <v>0</v>
      </c>
      <c r="AI188" s="64">
        <f t="shared" si="219"/>
        <v>55320.492481248933</v>
      </c>
      <c r="AJ188" s="64">
        <f t="shared" si="220"/>
        <v>0</v>
      </c>
      <c r="AK188" s="64">
        <f t="shared" si="221"/>
        <v>0</v>
      </c>
      <c r="AL188" s="64">
        <f t="shared" si="222"/>
        <v>0</v>
      </c>
      <c r="AM188" s="64">
        <f t="shared" si="223"/>
        <v>0</v>
      </c>
      <c r="AN188" s="64">
        <f t="shared" si="224"/>
        <v>617416.2107282246</v>
      </c>
      <c r="AO188" s="64">
        <f t="shared" si="225"/>
        <v>187694.52806138032</v>
      </c>
      <c r="AP188" s="64">
        <f t="shared" si="226"/>
        <v>194919.31244380822</v>
      </c>
      <c r="AQ188" s="64">
        <f t="shared" si="227"/>
        <v>780551.46741874167</v>
      </c>
      <c r="AR188" s="64">
        <f t="shared" si="228"/>
        <v>0</v>
      </c>
      <c r="AS188" s="64">
        <f t="shared" si="229"/>
        <v>0</v>
      </c>
      <c r="AT188" s="64">
        <f t="shared" si="230"/>
        <v>0</v>
      </c>
      <c r="AU188" s="64">
        <f t="shared" si="231"/>
        <v>0</v>
      </c>
      <c r="AV188" s="64">
        <f t="shared" si="232"/>
        <v>11851.24481504305</v>
      </c>
      <c r="AW188" s="64">
        <f t="shared" si="233"/>
        <v>17477.095511173186</v>
      </c>
      <c r="AX188" s="64">
        <f t="shared" si="234"/>
        <v>0</v>
      </c>
      <c r="AY188" s="64">
        <f t="shared" si="235"/>
        <v>7460.4769932447989</v>
      </c>
      <c r="AZ188" s="64">
        <f t="shared" si="236"/>
        <v>0</v>
      </c>
      <c r="BA188" s="64">
        <f t="shared" si="237"/>
        <v>0</v>
      </c>
      <c r="BB188" s="55">
        <f t="shared" si="238"/>
        <v>0</v>
      </c>
      <c r="BD188" s="94">
        <f>'DORC build-up'!P188</f>
        <v>7398488.263829344</v>
      </c>
      <c r="BE188" s="64">
        <f t="shared" si="239"/>
        <v>0</v>
      </c>
      <c r="BF188" s="64">
        <f t="shared" si="255"/>
        <v>0</v>
      </c>
      <c r="BG188" s="64">
        <f t="shared" si="256"/>
        <v>218556.10555316039</v>
      </c>
      <c r="BH188" s="64">
        <f t="shared" si="257"/>
        <v>0</v>
      </c>
      <c r="BI188" s="64">
        <f t="shared" si="258"/>
        <v>0</v>
      </c>
      <c r="BJ188" s="64">
        <f t="shared" si="259"/>
        <v>0</v>
      </c>
      <c r="BK188" s="64">
        <f t="shared" si="260"/>
        <v>0</v>
      </c>
      <c r="BL188" s="64">
        <f t="shared" si="261"/>
        <v>2439242.2494772361</v>
      </c>
      <c r="BM188" s="64">
        <f t="shared" si="262"/>
        <v>741529.64384108002</v>
      </c>
      <c r="BN188" s="64">
        <f t="shared" si="263"/>
        <v>770072.78702838894</v>
      </c>
      <c r="BO188" s="64">
        <f t="shared" si="264"/>
        <v>3083744.942449098</v>
      </c>
      <c r="BP188" s="64">
        <f t="shared" si="265"/>
        <v>0</v>
      </c>
      <c r="BQ188" s="64">
        <f t="shared" si="266"/>
        <v>0</v>
      </c>
      <c r="BR188" s="64">
        <f t="shared" si="267"/>
        <v>0</v>
      </c>
      <c r="BS188" s="64">
        <f t="shared" si="268"/>
        <v>0</v>
      </c>
      <c r="BT188" s="64">
        <f t="shared" si="269"/>
        <v>46821.020503583517</v>
      </c>
      <c r="BU188" s="64">
        <f t="shared" si="245"/>
        <v>69047.214874259138</v>
      </c>
      <c r="BV188" s="64">
        <f t="shared" si="246"/>
        <v>0</v>
      </c>
      <c r="BW188" s="64">
        <f t="shared" si="247"/>
        <v>29474.300102538127</v>
      </c>
      <c r="BX188" s="64">
        <f t="shared" si="248"/>
        <v>0</v>
      </c>
      <c r="BY188" s="64">
        <f t="shared" si="249"/>
        <v>0</v>
      </c>
      <c r="BZ188" s="55">
        <f t="shared" si="240"/>
        <v>0</v>
      </c>
      <c r="CC188" s="94">
        <f t="shared" si="241"/>
        <v>7398488.263829344</v>
      </c>
      <c r="CD188" s="64">
        <f t="shared" si="242"/>
        <v>0</v>
      </c>
      <c r="CE188" s="64">
        <f t="shared" si="270"/>
        <v>0</v>
      </c>
      <c r="CF188" s="64">
        <f t="shared" si="271"/>
        <v>0</v>
      </c>
      <c r="CG188" s="64">
        <f t="shared" si="272"/>
        <v>0</v>
      </c>
      <c r="CH188" s="64">
        <f t="shared" si="273"/>
        <v>0</v>
      </c>
      <c r="CI188" s="64">
        <f t="shared" si="274"/>
        <v>0</v>
      </c>
      <c r="CJ188" s="64">
        <f t="shared" si="275"/>
        <v>0</v>
      </c>
      <c r="CK188" s="64">
        <f t="shared" si="276"/>
        <v>1147639.3538829992</v>
      </c>
      <c r="CL188" s="64">
        <f t="shared" si="277"/>
        <v>550775.60984901327</v>
      </c>
      <c r="CM188" s="64">
        <f t="shared" si="278"/>
        <v>534552.85919760645</v>
      </c>
      <c r="CN188" s="64">
        <f t="shared" si="279"/>
        <v>1343337.2262012328</v>
      </c>
      <c r="CO188" s="64">
        <f t="shared" si="280"/>
        <v>0</v>
      </c>
      <c r="CP188" s="64">
        <f t="shared" si="281"/>
        <v>0</v>
      </c>
      <c r="CQ188" s="64">
        <f t="shared" si="282"/>
        <v>0</v>
      </c>
      <c r="CR188" s="64">
        <f t="shared" si="283"/>
        <v>0</v>
      </c>
      <c r="CS188" s="64">
        <f t="shared" si="284"/>
        <v>30837.48771957777</v>
      </c>
      <c r="CT188" s="64">
        <f t="shared" si="250"/>
        <v>47642.578263239004</v>
      </c>
      <c r="CU188" s="64">
        <f t="shared" si="251"/>
        <v>0</v>
      </c>
      <c r="CV188" s="64">
        <f t="shared" si="252"/>
        <v>21461.738477836589</v>
      </c>
      <c r="CW188" s="64">
        <f t="shared" si="253"/>
        <v>0</v>
      </c>
      <c r="CX188" s="64">
        <f t="shared" si="254"/>
        <v>0</v>
      </c>
      <c r="CY188" s="119">
        <f>'DORC build-up'!S188</f>
        <v>3676246.8535915054</v>
      </c>
      <c r="CZ188" s="55">
        <f t="shared" si="243"/>
        <v>0</v>
      </c>
      <c r="DB188" s="94">
        <f>'DORC build-up'!T188</f>
        <v>1849550.5817849736</v>
      </c>
      <c r="DC188" s="64">
        <f t="shared" si="195"/>
        <v>0</v>
      </c>
      <c r="DD188" s="64">
        <f t="shared" si="196"/>
        <v>0</v>
      </c>
      <c r="DE188" s="64">
        <f t="shared" si="197"/>
        <v>0</v>
      </c>
      <c r="DF188" s="64">
        <f t="shared" si="198"/>
        <v>0</v>
      </c>
      <c r="DG188" s="64">
        <f t="shared" si="199"/>
        <v>0</v>
      </c>
      <c r="DH188" s="64">
        <f t="shared" si="200"/>
        <v>0</v>
      </c>
      <c r="DI188" s="64">
        <f t="shared" si="201"/>
        <v>0</v>
      </c>
      <c r="DJ188" s="64">
        <f t="shared" si="202"/>
        <v>577386.97078514833</v>
      </c>
      <c r="DK188" s="64">
        <f t="shared" si="203"/>
        <v>277099.82223691279</v>
      </c>
      <c r="DL188" s="64">
        <f t="shared" si="204"/>
        <v>268938.02051346516</v>
      </c>
      <c r="DM188" s="64">
        <f t="shared" si="205"/>
        <v>675844.20938071783</v>
      </c>
      <c r="DN188" s="64">
        <f t="shared" si="206"/>
        <v>0</v>
      </c>
      <c r="DO188" s="64">
        <f t="shared" si="207"/>
        <v>0</v>
      </c>
      <c r="DP188" s="64">
        <f t="shared" si="208"/>
        <v>0</v>
      </c>
      <c r="DQ188" s="64">
        <f t="shared" si="209"/>
        <v>0</v>
      </c>
      <c r="DR188" s="64">
        <f t="shared" si="210"/>
        <v>15514.598345541264</v>
      </c>
      <c r="DS188" s="64">
        <f t="shared" si="211"/>
        <v>23969.380146064912</v>
      </c>
      <c r="DT188" s="64">
        <f t="shared" si="212"/>
        <v>0</v>
      </c>
      <c r="DU188" s="64">
        <f t="shared" si="213"/>
        <v>10797.580377122948</v>
      </c>
      <c r="DV188" s="64">
        <f t="shared" si="214"/>
        <v>0</v>
      </c>
      <c r="DW188" s="64">
        <f t="shared" si="215"/>
        <v>0</v>
      </c>
      <c r="DX188" s="55">
        <f t="shared" si="244"/>
        <v>0</v>
      </c>
    </row>
    <row r="189" spans="1:128" ht="13.9" x14ac:dyDescent="0.4">
      <c r="A189" s="58">
        <f>'DORC build-up'!A189</f>
        <v>177</v>
      </c>
      <c r="B189" s="58" t="str">
        <f>'DORC build-up'!B189</f>
        <v>CBH Sidings NG</v>
      </c>
      <c r="C189" s="58">
        <f>'DORC build-up'!C189</f>
        <v>42</v>
      </c>
      <c r="D189" t="str">
        <f>IF('DORC build-up'!E189=0,"",'DORC build-up'!E189)</f>
        <v/>
      </c>
      <c r="E189" t="str">
        <f>IF('DORC build-up'!F189=0,"",'DORC build-up'!F189)</f>
        <v>Moulyinning</v>
      </c>
      <c r="F189" s="94">
        <f>'DORC build-up'!J189</f>
        <v>1186772.05233946</v>
      </c>
      <c r="G189" s="319">
        <f t="shared" si="194"/>
        <v>0.55846797474267895</v>
      </c>
      <c r="I189" s="70">
        <f>IF($F189=0,0,CRC!G189/$F189)</f>
        <v>0</v>
      </c>
      <c r="J189" s="70">
        <f>IF($F189=0,0,CRC!H189/$F189)</f>
        <v>0</v>
      </c>
      <c r="K189" s="70">
        <f>IF($F189=0,0,CRC!I189/$F189)</f>
        <v>4.3022666315195232E-2</v>
      </c>
      <c r="L189" s="70">
        <f>IF($F189=0,0,CRC!J189/$F189)</f>
        <v>0</v>
      </c>
      <c r="M189" s="70">
        <f>IF($F189=0,0,CRC!K189/$F189)</f>
        <v>0</v>
      </c>
      <c r="N189" s="70">
        <f>IF($F189=0,0,CRC!L189/$F189)</f>
        <v>0</v>
      </c>
      <c r="O189" s="70">
        <f>IF($F189=0,0,CRC!M189/$F189)</f>
        <v>0</v>
      </c>
      <c r="P189" s="70">
        <f>IF($F189=0,0,CRC!N189/$F189)</f>
        <v>0.48016368655351821</v>
      </c>
      <c r="Q189" s="70">
        <f>IF($F189=0,0,CRC!O189/$F189)</f>
        <v>0.14596976071226953</v>
      </c>
      <c r="R189" s="70">
        <f>IF($F189=0,0,CRC!P189/$F189)</f>
        <v>0.15207807252809791</v>
      </c>
      <c r="S189" s="70">
        <f>IF($F189=0,0,CRC!Q189/$F189)</f>
        <v>0</v>
      </c>
      <c r="T189" s="70">
        <f>IF($F189=0,0,CRC!R189/$F189)</f>
        <v>0</v>
      </c>
      <c r="U189" s="70">
        <f>IF($F189=0,0,CRC!S189/$F189)</f>
        <v>0</v>
      </c>
      <c r="V189" s="70">
        <f>IF($F189=0,0,CRC!T189/$F189)</f>
        <v>0</v>
      </c>
      <c r="W189" s="70">
        <f>IF($F189=0,0,CRC!U189/$F189)</f>
        <v>0.15015520431974944</v>
      </c>
      <c r="X189" s="70">
        <f>IF($F189=0,0,CRC!V189/$F189)</f>
        <v>9.2166958070756099E-3</v>
      </c>
      <c r="Y189" s="70">
        <f>IF($F189=0,0,CRC!W189/$F189)</f>
        <v>1.3591911687895098E-2</v>
      </c>
      <c r="Z189" s="70">
        <f>IF($F189=0,0,CRC!X189/$F189)</f>
        <v>0</v>
      </c>
      <c r="AA189" s="70">
        <f>IF($F189=0,0,CRC!Y189/$F189)</f>
        <v>5.8020020761990823E-3</v>
      </c>
      <c r="AB189" s="70">
        <f>IF($F189=0,0,CRC!Z189/$F189)</f>
        <v>0</v>
      </c>
      <c r="AC189" s="70">
        <f>IF($F189=0,0,CRC!AA189/$F189)</f>
        <v>0</v>
      </c>
      <c r="AD189" s="55">
        <f t="shared" si="216"/>
        <v>0</v>
      </c>
      <c r="AF189" s="94">
        <f>'DORC build-up'!V189</f>
        <v>681943.57719658001</v>
      </c>
      <c r="AG189" s="64">
        <f t="shared" si="217"/>
        <v>0</v>
      </c>
      <c r="AH189" s="64">
        <f t="shared" si="218"/>
        <v>0</v>
      </c>
      <c r="AI189" s="64">
        <f t="shared" si="219"/>
        <v>29339.030967519044</v>
      </c>
      <c r="AJ189" s="64">
        <f t="shared" si="220"/>
        <v>0</v>
      </c>
      <c r="AK189" s="64">
        <f t="shared" si="221"/>
        <v>0</v>
      </c>
      <c r="AL189" s="64">
        <f t="shared" si="222"/>
        <v>0</v>
      </c>
      <c r="AM189" s="64">
        <f t="shared" si="223"/>
        <v>0</v>
      </c>
      <c r="AN189" s="64">
        <f t="shared" si="224"/>
        <v>327444.54204820358</v>
      </c>
      <c r="AO189" s="64">
        <f t="shared" si="225"/>
        <v>99543.140782653878</v>
      </c>
      <c r="AP189" s="64">
        <f t="shared" si="226"/>
        <v>103708.66479297203</v>
      </c>
      <c r="AQ189" s="64">
        <f t="shared" si="227"/>
        <v>0</v>
      </c>
      <c r="AR189" s="64">
        <f t="shared" si="228"/>
        <v>0</v>
      </c>
      <c r="AS189" s="64">
        <f t="shared" si="229"/>
        <v>0</v>
      </c>
      <c r="AT189" s="64">
        <f t="shared" si="230"/>
        <v>0</v>
      </c>
      <c r="AU189" s="64">
        <f t="shared" si="231"/>
        <v>102397.37716849329</v>
      </c>
      <c r="AV189" s="64">
        <f t="shared" si="232"/>
        <v>6285.2665086098614</v>
      </c>
      <c r="AW189" s="64">
        <f t="shared" si="233"/>
        <v>9268.9168773831898</v>
      </c>
      <c r="AX189" s="64">
        <f t="shared" si="234"/>
        <v>0</v>
      </c>
      <c r="AY189" s="64">
        <f t="shared" si="235"/>
        <v>3956.6380507451863</v>
      </c>
      <c r="AZ189" s="64">
        <f t="shared" si="236"/>
        <v>0</v>
      </c>
      <c r="BA189" s="64">
        <f t="shared" si="237"/>
        <v>0</v>
      </c>
      <c r="BB189" s="55">
        <f t="shared" si="238"/>
        <v>0</v>
      </c>
      <c r="BD189" s="94">
        <f>'DORC build-up'!P189</f>
        <v>1544494.030300858</v>
      </c>
      <c r="BE189" s="64">
        <f t="shared" si="239"/>
        <v>0</v>
      </c>
      <c r="BF189" s="64">
        <f t="shared" si="255"/>
        <v>0</v>
      </c>
      <c r="BG189" s="64">
        <f t="shared" si="256"/>
        <v>66448.251291444845</v>
      </c>
      <c r="BH189" s="64">
        <f t="shared" si="257"/>
        <v>0</v>
      </c>
      <c r="BI189" s="64">
        <f t="shared" si="258"/>
        <v>0</v>
      </c>
      <c r="BJ189" s="64">
        <f t="shared" si="259"/>
        <v>0</v>
      </c>
      <c r="BK189" s="64">
        <f t="shared" si="260"/>
        <v>0</v>
      </c>
      <c r="BL189" s="64">
        <f t="shared" si="261"/>
        <v>741609.94744916121</v>
      </c>
      <c r="BM189" s="64">
        <f t="shared" si="262"/>
        <v>225449.42402454501</v>
      </c>
      <c r="BN189" s="64">
        <f t="shared" si="263"/>
        <v>234883.67515930813</v>
      </c>
      <c r="BO189" s="64">
        <f t="shared" si="264"/>
        <v>0</v>
      </c>
      <c r="BP189" s="64">
        <f t="shared" si="265"/>
        <v>0</v>
      </c>
      <c r="BQ189" s="64">
        <f t="shared" si="266"/>
        <v>0</v>
      </c>
      <c r="BR189" s="64">
        <f t="shared" si="267"/>
        <v>0</v>
      </c>
      <c r="BS189" s="64">
        <f t="shared" si="268"/>
        <v>231913.8166904586</v>
      </c>
      <c r="BT189" s="64">
        <f t="shared" si="269"/>
        <v>14235.131653127228</v>
      </c>
      <c r="BU189" s="64">
        <f t="shared" si="245"/>
        <v>20992.626462330438</v>
      </c>
      <c r="BV189" s="64">
        <f t="shared" si="246"/>
        <v>0</v>
      </c>
      <c r="BW189" s="64">
        <f t="shared" si="247"/>
        <v>8961.1575704826664</v>
      </c>
      <c r="BX189" s="64">
        <f t="shared" si="248"/>
        <v>0</v>
      </c>
      <c r="BY189" s="64">
        <f t="shared" si="249"/>
        <v>0</v>
      </c>
      <c r="BZ189" s="55">
        <f t="shared" si="240"/>
        <v>0</v>
      </c>
      <c r="CC189" s="94">
        <f t="shared" si="241"/>
        <v>1544494.030300858</v>
      </c>
      <c r="CD189" s="64">
        <f t="shared" si="242"/>
        <v>0</v>
      </c>
      <c r="CE189" s="64">
        <f t="shared" si="270"/>
        <v>0</v>
      </c>
      <c r="CF189" s="64">
        <f t="shared" si="271"/>
        <v>0</v>
      </c>
      <c r="CG189" s="64">
        <f t="shared" si="272"/>
        <v>0</v>
      </c>
      <c r="CH189" s="64">
        <f t="shared" si="273"/>
        <v>0</v>
      </c>
      <c r="CI189" s="64">
        <f t="shared" si="274"/>
        <v>0</v>
      </c>
      <c r="CJ189" s="64">
        <f t="shared" si="275"/>
        <v>0</v>
      </c>
      <c r="CK189" s="64">
        <f t="shared" si="276"/>
        <v>348920.14563381852</v>
      </c>
      <c r="CL189" s="64">
        <f t="shared" si="277"/>
        <v>167453.9177746471</v>
      </c>
      <c r="CM189" s="64">
        <f t="shared" si="278"/>
        <v>163046.58760863505</v>
      </c>
      <c r="CN189" s="64">
        <f t="shared" si="279"/>
        <v>0</v>
      </c>
      <c r="CO189" s="64">
        <f t="shared" si="280"/>
        <v>0</v>
      </c>
      <c r="CP189" s="64">
        <f t="shared" si="281"/>
        <v>0</v>
      </c>
      <c r="CQ189" s="64">
        <f t="shared" si="282"/>
        <v>0</v>
      </c>
      <c r="CR189" s="64">
        <f t="shared" si="283"/>
        <v>152744.20329315687</v>
      </c>
      <c r="CS189" s="64">
        <f t="shared" si="284"/>
        <v>9375.611484296589</v>
      </c>
      <c r="CT189" s="64">
        <f t="shared" si="250"/>
        <v>14484.912259008062</v>
      </c>
      <c r="CU189" s="64">
        <f t="shared" si="251"/>
        <v>0</v>
      </c>
      <c r="CV189" s="64">
        <f t="shared" si="252"/>
        <v>6525.0750507158946</v>
      </c>
      <c r="CW189" s="64">
        <f t="shared" si="253"/>
        <v>0</v>
      </c>
      <c r="CX189" s="64">
        <f t="shared" si="254"/>
        <v>0</v>
      </c>
      <c r="CY189" s="119">
        <f>'DORC build-up'!S189</f>
        <v>862550.45310427796</v>
      </c>
      <c r="CZ189" s="55">
        <f t="shared" si="243"/>
        <v>0</v>
      </c>
      <c r="DB189" s="94">
        <f>'DORC build-up'!T189</f>
        <v>0</v>
      </c>
      <c r="DC189" s="64">
        <f t="shared" si="195"/>
        <v>0</v>
      </c>
      <c r="DD189" s="64">
        <f t="shared" si="196"/>
        <v>0</v>
      </c>
      <c r="DE189" s="64">
        <f t="shared" si="197"/>
        <v>0</v>
      </c>
      <c r="DF189" s="64">
        <f t="shared" si="198"/>
        <v>0</v>
      </c>
      <c r="DG189" s="64">
        <f t="shared" si="199"/>
        <v>0</v>
      </c>
      <c r="DH189" s="64">
        <f t="shared" si="200"/>
        <v>0</v>
      </c>
      <c r="DI189" s="64">
        <f t="shared" si="201"/>
        <v>0</v>
      </c>
      <c r="DJ189" s="64">
        <f t="shared" si="202"/>
        <v>0</v>
      </c>
      <c r="DK189" s="64">
        <f t="shared" si="203"/>
        <v>0</v>
      </c>
      <c r="DL189" s="64">
        <f t="shared" si="204"/>
        <v>0</v>
      </c>
      <c r="DM189" s="64">
        <f t="shared" si="205"/>
        <v>0</v>
      </c>
      <c r="DN189" s="64">
        <f t="shared" si="206"/>
        <v>0</v>
      </c>
      <c r="DO189" s="64">
        <f t="shared" si="207"/>
        <v>0</v>
      </c>
      <c r="DP189" s="64">
        <f t="shared" si="208"/>
        <v>0</v>
      </c>
      <c r="DQ189" s="64">
        <f t="shared" si="209"/>
        <v>0</v>
      </c>
      <c r="DR189" s="64">
        <f t="shared" si="210"/>
        <v>0</v>
      </c>
      <c r="DS189" s="64">
        <f t="shared" si="211"/>
        <v>0</v>
      </c>
      <c r="DT189" s="64">
        <f t="shared" si="212"/>
        <v>0</v>
      </c>
      <c r="DU189" s="64">
        <f t="shared" si="213"/>
        <v>0</v>
      </c>
      <c r="DV189" s="64">
        <f t="shared" si="214"/>
        <v>0</v>
      </c>
      <c r="DW189" s="64">
        <f t="shared" si="215"/>
        <v>0</v>
      </c>
      <c r="DX189" s="55">
        <f t="shared" si="244"/>
        <v>0</v>
      </c>
    </row>
    <row r="190" spans="1:128" ht="13.9" x14ac:dyDescent="0.4">
      <c r="A190" s="58">
        <f>'DORC build-up'!A190</f>
        <v>178</v>
      </c>
      <c r="B190" s="58" t="str">
        <f>'DORC build-up'!B190</f>
        <v>CBH Sidings NG</v>
      </c>
      <c r="C190" s="58">
        <f>'DORC build-up'!C190</f>
        <v>42</v>
      </c>
      <c r="D190" t="str">
        <f>IF('DORC build-up'!E190=0,"",'DORC build-up'!E190)</f>
        <v/>
      </c>
      <c r="E190" t="str">
        <f>IF('DORC build-up'!F190=0,"",'DORC build-up'!F190)</f>
        <v>Mount Kokeby</v>
      </c>
      <c r="F190" s="94">
        <f>'DORC build-up'!J190</f>
        <v>1198597.8279598092</v>
      </c>
      <c r="G190" s="319">
        <f t="shared" si="194"/>
        <v>0.54075701390184794</v>
      </c>
      <c r="I190" s="70">
        <f>IF($F190=0,0,CRC!G190/$F190)</f>
        <v>0</v>
      </c>
      <c r="J190" s="70">
        <f>IF($F190=0,0,CRC!H190/$F190)</f>
        <v>0</v>
      </c>
      <c r="K190" s="70">
        <f>IF($F190=0,0,CRC!I190/$F190)</f>
        <v>5.0628996302531946E-2</v>
      </c>
      <c r="L190" s="70">
        <f>IF($F190=0,0,CRC!J190/$F190)</f>
        <v>0</v>
      </c>
      <c r="M190" s="70">
        <f>IF($F190=0,0,CRC!K190/$F190)</f>
        <v>0</v>
      </c>
      <c r="N190" s="70">
        <f>IF($F190=0,0,CRC!L190/$F190)</f>
        <v>0</v>
      </c>
      <c r="O190" s="70">
        <f>IF($F190=0,0,CRC!M190/$F190)</f>
        <v>0</v>
      </c>
      <c r="P190" s="70">
        <f>IF($F190=0,0,CRC!N190/$F190)</f>
        <v>0.56505576230504406</v>
      </c>
      <c r="Q190" s="70">
        <f>IF($F190=0,0,CRC!O190/$F190)</f>
        <v>0.1717769517407334</v>
      </c>
      <c r="R190" s="70">
        <f>IF($F190=0,0,CRC!P190/$F190)</f>
        <v>0.17886937579173462</v>
      </c>
      <c r="S190" s="70">
        <f>IF($F190=0,0,CRC!Q190/$F190)</f>
        <v>0</v>
      </c>
      <c r="T190" s="70">
        <f>IF($F190=0,0,CRC!R190/$F190)</f>
        <v>0</v>
      </c>
      <c r="U190" s="70">
        <f>IF($F190=0,0,CRC!S190/$F190)</f>
        <v>0</v>
      </c>
      <c r="V190" s="70">
        <f>IF($F190=0,0,CRC!T190/$F190)</f>
        <v>0</v>
      </c>
      <c r="W190" s="70">
        <f>IF($F190=0,0,CRC!U190/$F190)</f>
        <v>0</v>
      </c>
      <c r="X190" s="70">
        <f>IF($F190=0,0,CRC!V190/$F190)</f>
        <v>1.0846191040771972E-2</v>
      </c>
      <c r="Y190" s="70">
        <f>IF($F190=0,0,CRC!W190/$F190)</f>
        <v>1.5994937216332748E-2</v>
      </c>
      <c r="Z190" s="70">
        <f>IF($F190=0,0,CRC!X190/$F190)</f>
        <v>0</v>
      </c>
      <c r="AA190" s="70">
        <f>IF($F190=0,0,CRC!Y190/$F190)</f>
        <v>6.8277856028513091E-3</v>
      </c>
      <c r="AB190" s="70">
        <f>IF($F190=0,0,CRC!Z190/$F190)</f>
        <v>0</v>
      </c>
      <c r="AC190" s="70">
        <f>IF($F190=0,0,CRC!AA190/$F190)</f>
        <v>0</v>
      </c>
      <c r="AD190" s="55">
        <f t="shared" si="216"/>
        <v>0</v>
      </c>
      <c r="AF190" s="94">
        <f>'DORC build-up'!V190</f>
        <v>326277.08375514182</v>
      </c>
      <c r="AG190" s="64">
        <f t="shared" si="217"/>
        <v>0</v>
      </c>
      <c r="AH190" s="64">
        <f t="shared" si="218"/>
        <v>0</v>
      </c>
      <c r="AI190" s="64">
        <f t="shared" si="219"/>
        <v>16519.081267039983</v>
      </c>
      <c r="AJ190" s="64">
        <f t="shared" si="220"/>
        <v>0</v>
      </c>
      <c r="AK190" s="64">
        <f t="shared" si="221"/>
        <v>0</v>
      </c>
      <c r="AL190" s="64">
        <f t="shared" si="222"/>
        <v>0</v>
      </c>
      <c r="AM190" s="64">
        <f t="shared" si="223"/>
        <v>0</v>
      </c>
      <c r="AN190" s="64">
        <f t="shared" si="224"/>
        <v>184364.74628392837</v>
      </c>
      <c r="AO190" s="64">
        <f t="shared" si="225"/>
        <v>56046.882870314228</v>
      </c>
      <c r="AP190" s="64">
        <f t="shared" si="226"/>
        <v>58360.978306429737</v>
      </c>
      <c r="AQ190" s="64">
        <f t="shared" si="227"/>
        <v>0</v>
      </c>
      <c r="AR190" s="64">
        <f t="shared" si="228"/>
        <v>0</v>
      </c>
      <c r="AS190" s="64">
        <f t="shared" si="229"/>
        <v>0</v>
      </c>
      <c r="AT190" s="64">
        <f t="shared" si="230"/>
        <v>0</v>
      </c>
      <c r="AU190" s="64">
        <f t="shared" si="231"/>
        <v>0</v>
      </c>
      <c r="AV190" s="64">
        <f t="shared" si="232"/>
        <v>3538.8635826342256</v>
      </c>
      <c r="AW190" s="64">
        <f t="shared" si="233"/>
        <v>5218.7814697916347</v>
      </c>
      <c r="AX190" s="64">
        <f t="shared" si="234"/>
        <v>0</v>
      </c>
      <c r="AY190" s="64">
        <f t="shared" si="235"/>
        <v>2227.7499750036682</v>
      </c>
      <c r="AZ190" s="64">
        <f t="shared" si="236"/>
        <v>0</v>
      </c>
      <c r="BA190" s="64">
        <f t="shared" si="237"/>
        <v>0</v>
      </c>
      <c r="BB190" s="55">
        <f t="shared" si="238"/>
        <v>0</v>
      </c>
      <c r="BD190" s="94">
        <f>'DORC build-up'!P190</f>
        <v>1547039.8744293521</v>
      </c>
      <c r="BE190" s="64">
        <f t="shared" si="239"/>
        <v>0</v>
      </c>
      <c r="BF190" s="64">
        <f t="shared" si="255"/>
        <v>0</v>
      </c>
      <c r="BG190" s="64">
        <f t="shared" si="256"/>
        <v>78325.07608235316</v>
      </c>
      <c r="BH190" s="64">
        <f t="shared" si="257"/>
        <v>0</v>
      </c>
      <c r="BI190" s="64">
        <f t="shared" si="258"/>
        <v>0</v>
      </c>
      <c r="BJ190" s="64">
        <f t="shared" si="259"/>
        <v>0</v>
      </c>
      <c r="BK190" s="64">
        <f t="shared" si="260"/>
        <v>0</v>
      </c>
      <c r="BL190" s="64">
        <f t="shared" si="261"/>
        <v>874163.7955619772</v>
      </c>
      <c r="BM190" s="64">
        <f t="shared" si="262"/>
        <v>265745.79385084106</v>
      </c>
      <c r="BN190" s="64">
        <f t="shared" si="263"/>
        <v>276718.05666410172</v>
      </c>
      <c r="BO190" s="64">
        <f t="shared" si="264"/>
        <v>0</v>
      </c>
      <c r="BP190" s="64">
        <f t="shared" si="265"/>
        <v>0</v>
      </c>
      <c r="BQ190" s="64">
        <f t="shared" si="266"/>
        <v>0</v>
      </c>
      <c r="BR190" s="64">
        <f t="shared" si="267"/>
        <v>0</v>
      </c>
      <c r="BS190" s="64">
        <f t="shared" si="268"/>
        <v>0</v>
      </c>
      <c r="BT190" s="64">
        <f t="shared" si="269"/>
        <v>16779.490025752635</v>
      </c>
      <c r="BU190" s="64">
        <f t="shared" si="245"/>
        <v>24744.805662660783</v>
      </c>
      <c r="BV190" s="64">
        <f t="shared" si="246"/>
        <v>0</v>
      </c>
      <c r="BW190" s="64">
        <f t="shared" si="247"/>
        <v>10562.856581665628</v>
      </c>
      <c r="BX190" s="64">
        <f t="shared" si="248"/>
        <v>0</v>
      </c>
      <c r="BY190" s="64">
        <f t="shared" si="249"/>
        <v>0</v>
      </c>
      <c r="BZ190" s="55">
        <f t="shared" si="240"/>
        <v>0</v>
      </c>
      <c r="CC190" s="94">
        <f t="shared" si="241"/>
        <v>1547039.8744293521</v>
      </c>
      <c r="CD190" s="64">
        <f t="shared" si="242"/>
        <v>0</v>
      </c>
      <c r="CE190" s="64">
        <f t="shared" si="270"/>
        <v>0</v>
      </c>
      <c r="CF190" s="64">
        <f t="shared" si="271"/>
        <v>0</v>
      </c>
      <c r="CG190" s="64">
        <f t="shared" si="272"/>
        <v>0</v>
      </c>
      <c r="CH190" s="64">
        <f t="shared" si="273"/>
        <v>0</v>
      </c>
      <c r="CI190" s="64">
        <f t="shared" si="274"/>
        <v>0</v>
      </c>
      <c r="CJ190" s="64">
        <f t="shared" si="275"/>
        <v>0</v>
      </c>
      <c r="CK190" s="64">
        <f t="shared" si="276"/>
        <v>411285.42019213666</v>
      </c>
      <c r="CL190" s="64">
        <f t="shared" si="277"/>
        <v>197384.28920364977</v>
      </c>
      <c r="CM190" s="64">
        <f t="shared" si="278"/>
        <v>192086.29479325796</v>
      </c>
      <c r="CN190" s="64">
        <f t="shared" si="279"/>
        <v>0</v>
      </c>
      <c r="CO190" s="64">
        <f t="shared" si="280"/>
        <v>0</v>
      </c>
      <c r="CP190" s="64">
        <f t="shared" si="281"/>
        <v>0</v>
      </c>
      <c r="CQ190" s="64">
        <f t="shared" si="282"/>
        <v>0</v>
      </c>
      <c r="CR190" s="64">
        <f t="shared" si="283"/>
        <v>0</v>
      </c>
      <c r="CS190" s="64">
        <f t="shared" si="284"/>
        <v>11051.389141984244</v>
      </c>
      <c r="CT190" s="64">
        <f t="shared" si="250"/>
        <v>17073.915907236009</v>
      </c>
      <c r="CU190" s="64">
        <f t="shared" si="251"/>
        <v>0</v>
      </c>
      <c r="CV190" s="64">
        <f t="shared" si="252"/>
        <v>7691.3536452416392</v>
      </c>
      <c r="CW190" s="64">
        <f t="shared" si="253"/>
        <v>0</v>
      </c>
      <c r="CX190" s="64">
        <f t="shared" si="254"/>
        <v>0</v>
      </c>
      <c r="CY190" s="119">
        <f>'DORC build-up'!S190</f>
        <v>836572.66288350627</v>
      </c>
      <c r="CZ190" s="55">
        <f t="shared" si="243"/>
        <v>0</v>
      </c>
      <c r="DB190" s="94">
        <f>'DORC build-up'!T190</f>
        <v>384190.12779070408</v>
      </c>
      <c r="DC190" s="64">
        <f t="shared" si="195"/>
        <v>0</v>
      </c>
      <c r="DD190" s="64">
        <f t="shared" si="196"/>
        <v>0</v>
      </c>
      <c r="DE190" s="64">
        <f t="shared" si="197"/>
        <v>0</v>
      </c>
      <c r="DF190" s="64">
        <f t="shared" si="198"/>
        <v>0</v>
      </c>
      <c r="DG190" s="64">
        <f t="shared" si="199"/>
        <v>0</v>
      </c>
      <c r="DH190" s="64">
        <f t="shared" si="200"/>
        <v>0</v>
      </c>
      <c r="DI190" s="64">
        <f t="shared" si="201"/>
        <v>0</v>
      </c>
      <c r="DJ190" s="64">
        <f t="shared" si="202"/>
        <v>188879.94450767004</v>
      </c>
      <c r="DK190" s="64">
        <f t="shared" si="203"/>
        <v>90647.350382745339</v>
      </c>
      <c r="DL190" s="64">
        <f t="shared" si="204"/>
        <v>88214.283609385689</v>
      </c>
      <c r="DM190" s="64">
        <f t="shared" si="205"/>
        <v>0</v>
      </c>
      <c r="DN190" s="64">
        <f t="shared" si="206"/>
        <v>0</v>
      </c>
      <c r="DO190" s="64">
        <f t="shared" si="207"/>
        <v>0</v>
      </c>
      <c r="DP190" s="64">
        <f t="shared" si="208"/>
        <v>0</v>
      </c>
      <c r="DQ190" s="64">
        <f t="shared" si="209"/>
        <v>0</v>
      </c>
      <c r="DR190" s="64">
        <f t="shared" si="210"/>
        <v>5075.2729500975383</v>
      </c>
      <c r="DS190" s="64">
        <f t="shared" si="211"/>
        <v>7841.076125627802</v>
      </c>
      <c r="DT190" s="64">
        <f t="shared" si="212"/>
        <v>0</v>
      </c>
      <c r="DU190" s="64">
        <f t="shared" si="213"/>
        <v>3532.2002151776769</v>
      </c>
      <c r="DV190" s="64">
        <f t="shared" si="214"/>
        <v>0</v>
      </c>
      <c r="DW190" s="64">
        <f t="shared" si="215"/>
        <v>0</v>
      </c>
      <c r="DX190" s="55">
        <f t="shared" si="244"/>
        <v>0</v>
      </c>
    </row>
    <row r="191" spans="1:128" ht="13.9" x14ac:dyDescent="0.4">
      <c r="A191" s="58">
        <f>'DORC build-up'!A191</f>
        <v>179</v>
      </c>
      <c r="B191" s="58" t="str">
        <f>'DORC build-up'!B191</f>
        <v>CBH Sidings NG</v>
      </c>
      <c r="C191" s="58">
        <f>'DORC build-up'!C191</f>
        <v>42</v>
      </c>
      <c r="D191" t="str">
        <f>IF('DORC build-up'!E191=0,"",'DORC build-up'!E191)</f>
        <v/>
      </c>
      <c r="E191" t="str">
        <f>IF('DORC build-up'!F191=0,"",'DORC build-up'!F191)</f>
        <v>Mukinbudin</v>
      </c>
      <c r="F191" s="94">
        <f>'DORC build-up'!J191</f>
        <v>3432446.0917938957</v>
      </c>
      <c r="G191" s="319">
        <f t="shared" si="194"/>
        <v>0.55891823753560999</v>
      </c>
      <c r="I191" s="70">
        <f>IF($F191=0,0,CRC!G191/$F191)</f>
        <v>0</v>
      </c>
      <c r="J191" s="70">
        <f>IF($F191=0,0,CRC!H191/$F191)</f>
        <v>0</v>
      </c>
      <c r="K191" s="70">
        <f>IF($F191=0,0,CRC!I191/$F191)</f>
        <v>3.8969851651797435E-2</v>
      </c>
      <c r="L191" s="70">
        <f>IF($F191=0,0,CRC!J191/$F191)</f>
        <v>0</v>
      </c>
      <c r="M191" s="70">
        <f>IF($F191=0,0,CRC!K191/$F191)</f>
        <v>0</v>
      </c>
      <c r="N191" s="70">
        <f>IF($F191=0,0,CRC!L191/$F191)</f>
        <v>0</v>
      </c>
      <c r="O191" s="70">
        <f>IF($F191=0,0,CRC!M191/$F191)</f>
        <v>2.9242462172957848E-3</v>
      </c>
      <c r="P191" s="70">
        <f>IF($F191=0,0,CRC!N191/$F191)</f>
        <v>0.43493138004238208</v>
      </c>
      <c r="Q191" s="70">
        <f>IF($F191=0,0,CRC!O191/$F191)</f>
        <v>0.13221913953288414</v>
      </c>
      <c r="R191" s="70">
        <f>IF($F191=0,0,CRC!P191/$F191)</f>
        <v>0.13777118776331687</v>
      </c>
      <c r="S191" s="70">
        <f>IF($F191=0,0,CRC!Q191/$F191)</f>
        <v>0</v>
      </c>
      <c r="T191" s="70">
        <f>IF($F191=0,0,CRC!R191/$F191)</f>
        <v>0</v>
      </c>
      <c r="U191" s="70">
        <f>IF($F191=0,0,CRC!S191/$F191)</f>
        <v>0.2001177760787525</v>
      </c>
      <c r="V191" s="70">
        <f>IF($F191=0,0,CRC!T191/$F191)</f>
        <v>2.377041349366563E-2</v>
      </c>
      <c r="W191" s="70">
        <f>IF($F191=0,0,CRC!U191/$F191)</f>
        <v>0</v>
      </c>
      <c r="X191" s="70">
        <f>IF($F191=0,0,CRC!V191/$F191)</f>
        <v>9.0441715342386448E-3</v>
      </c>
      <c r="Y191" s="70">
        <f>IF($F191=0,0,CRC!W191/$F191)</f>
        <v>1.3337489199673435E-2</v>
      </c>
      <c r="Z191" s="70">
        <f>IF($F191=0,0,CRC!X191/$F191)</f>
        <v>0</v>
      </c>
      <c r="AA191" s="70">
        <f>IF($F191=0,0,CRC!Y191/$F191)</f>
        <v>5.6933963231019314E-3</v>
      </c>
      <c r="AB191" s="70">
        <f>IF($F191=0,0,CRC!Z191/$F191)</f>
        <v>1.2209481628915389E-3</v>
      </c>
      <c r="AC191" s="70">
        <f>IF($F191=0,0,CRC!AA191/$F191)</f>
        <v>0</v>
      </c>
      <c r="AD191" s="55">
        <f t="shared" si="216"/>
        <v>0</v>
      </c>
      <c r="AF191" s="94">
        <f>'DORC build-up'!V191</f>
        <v>1972060.3786479202</v>
      </c>
      <c r="AG191" s="64">
        <f t="shared" si="217"/>
        <v>0</v>
      </c>
      <c r="AH191" s="64">
        <f t="shared" si="218"/>
        <v>0</v>
      </c>
      <c r="AI191" s="64">
        <f t="shared" si="219"/>
        <v>76850.900404296932</v>
      </c>
      <c r="AJ191" s="64">
        <f t="shared" si="220"/>
        <v>0</v>
      </c>
      <c r="AK191" s="64">
        <f t="shared" si="221"/>
        <v>0</v>
      </c>
      <c r="AL191" s="64">
        <f t="shared" si="222"/>
        <v>0</v>
      </c>
      <c r="AM191" s="64">
        <f t="shared" si="223"/>
        <v>5766.7901025400733</v>
      </c>
      <c r="AN191" s="64">
        <f t="shared" si="224"/>
        <v>857710.94201224251</v>
      </c>
      <c r="AO191" s="64">
        <f t="shared" si="225"/>
        <v>260744.12637172168</v>
      </c>
      <c r="AP191" s="64">
        <f t="shared" si="226"/>
        <v>271693.10070730036</v>
      </c>
      <c r="AQ191" s="64">
        <f t="shared" si="227"/>
        <v>0</v>
      </c>
      <c r="AR191" s="64">
        <f t="shared" si="228"/>
        <v>0</v>
      </c>
      <c r="AS191" s="64">
        <f t="shared" si="229"/>
        <v>394644.33726804436</v>
      </c>
      <c r="AT191" s="64">
        <f t="shared" si="230"/>
        <v>46876.690634935876</v>
      </c>
      <c r="AU191" s="64">
        <f t="shared" si="231"/>
        <v>0</v>
      </c>
      <c r="AV191" s="64">
        <f t="shared" si="232"/>
        <v>17835.652340367404</v>
      </c>
      <c r="AW191" s="64">
        <f t="shared" si="233"/>
        <v>26302.334001320542</v>
      </c>
      <c r="AX191" s="64">
        <f t="shared" si="234"/>
        <v>0</v>
      </c>
      <c r="AY191" s="64">
        <f t="shared" si="235"/>
        <v>11227.721308729071</v>
      </c>
      <c r="AZ191" s="64">
        <f t="shared" si="236"/>
        <v>2407.7834964213707</v>
      </c>
      <c r="BA191" s="64">
        <f t="shared" si="237"/>
        <v>0</v>
      </c>
      <c r="BB191" s="55">
        <f t="shared" si="238"/>
        <v>0</v>
      </c>
      <c r="BD191" s="94">
        <f>'DORC build-up'!P191</f>
        <v>4470963.3144424809</v>
      </c>
      <c r="BE191" s="64">
        <f t="shared" si="239"/>
        <v>0</v>
      </c>
      <c r="BF191" s="64">
        <f t="shared" si="255"/>
        <v>0</v>
      </c>
      <c r="BG191" s="64">
        <f t="shared" si="256"/>
        <v>174232.77710445205</v>
      </c>
      <c r="BH191" s="64">
        <f t="shared" si="257"/>
        <v>0</v>
      </c>
      <c r="BI191" s="64">
        <f t="shared" si="258"/>
        <v>0</v>
      </c>
      <c r="BJ191" s="64">
        <f t="shared" si="259"/>
        <v>0</v>
      </c>
      <c r="BK191" s="64">
        <f t="shared" si="260"/>
        <v>13074.19755992665</v>
      </c>
      <c r="BL191" s="64">
        <f t="shared" si="261"/>
        <v>1944562.2444693309</v>
      </c>
      <c r="BM191" s="64">
        <f t="shared" si="262"/>
        <v>591146.92231867649</v>
      </c>
      <c r="BN191" s="64">
        <f t="shared" si="263"/>
        <v>615969.92627695657</v>
      </c>
      <c r="BO191" s="64">
        <f t="shared" si="264"/>
        <v>0</v>
      </c>
      <c r="BP191" s="64">
        <f t="shared" si="265"/>
        <v>0</v>
      </c>
      <c r="BQ191" s="64">
        <f t="shared" si="266"/>
        <v>894719.23541591747</v>
      </c>
      <c r="BR191" s="64">
        <f t="shared" si="267"/>
        <v>106276.64669930756</v>
      </c>
      <c r="BS191" s="64">
        <f t="shared" si="268"/>
        <v>0</v>
      </c>
      <c r="BT191" s="64">
        <f t="shared" si="269"/>
        <v>40436.159139105948</v>
      </c>
      <c r="BU191" s="64">
        <f t="shared" si="245"/>
        <v>59631.424918512734</v>
      </c>
      <c r="BV191" s="64">
        <f t="shared" si="246"/>
        <v>0</v>
      </c>
      <c r="BW191" s="64">
        <f t="shared" si="247"/>
        <v>25454.966095170446</v>
      </c>
      <c r="BX191" s="64">
        <f t="shared" si="248"/>
        <v>5458.8144451240132</v>
      </c>
      <c r="BY191" s="64">
        <f t="shared" si="249"/>
        <v>0</v>
      </c>
      <c r="BZ191" s="55">
        <f t="shared" si="240"/>
        <v>0</v>
      </c>
      <c r="CC191" s="94">
        <f t="shared" si="241"/>
        <v>4470963.3144424809</v>
      </c>
      <c r="CD191" s="64">
        <f t="shared" si="242"/>
        <v>0</v>
      </c>
      <c r="CE191" s="64">
        <f t="shared" si="270"/>
        <v>0</v>
      </c>
      <c r="CF191" s="64">
        <f t="shared" si="271"/>
        <v>0</v>
      </c>
      <c r="CG191" s="64">
        <f t="shared" si="272"/>
        <v>0</v>
      </c>
      <c r="CH191" s="64">
        <f t="shared" si="273"/>
        <v>0</v>
      </c>
      <c r="CI191" s="64">
        <f t="shared" si="274"/>
        <v>0</v>
      </c>
      <c r="CJ191" s="64">
        <f t="shared" si="275"/>
        <v>11370.849204194023</v>
      </c>
      <c r="CK191" s="64">
        <f t="shared" si="276"/>
        <v>914897.3039911607</v>
      </c>
      <c r="CL191" s="64">
        <f t="shared" si="277"/>
        <v>439077.93755068624</v>
      </c>
      <c r="CM191" s="64">
        <f t="shared" si="278"/>
        <v>427580.99080697348</v>
      </c>
      <c r="CN191" s="64">
        <f t="shared" si="279"/>
        <v>0</v>
      </c>
      <c r="CO191" s="64">
        <f t="shared" si="280"/>
        <v>0</v>
      </c>
      <c r="CP191" s="64">
        <f t="shared" si="281"/>
        <v>589284.3243879457</v>
      </c>
      <c r="CQ191" s="64">
        <f t="shared" si="282"/>
        <v>26923.417163824612</v>
      </c>
      <c r="CR191" s="64">
        <f t="shared" si="283"/>
        <v>0</v>
      </c>
      <c r="CS191" s="64">
        <f t="shared" si="284"/>
        <v>26632.259345642302</v>
      </c>
      <c r="CT191" s="64">
        <f t="shared" si="250"/>
        <v>41145.683193773955</v>
      </c>
      <c r="CU191" s="64">
        <f t="shared" si="251"/>
        <v>0</v>
      </c>
      <c r="CV191" s="64">
        <f t="shared" si="252"/>
        <v>18535.056757792223</v>
      </c>
      <c r="CW191" s="64">
        <f t="shared" si="253"/>
        <v>3455.1133925674076</v>
      </c>
      <c r="CX191" s="64">
        <f t="shared" si="254"/>
        <v>0</v>
      </c>
      <c r="CY191" s="119">
        <f>'DORC build-up'!S191</f>
        <v>2498902.9357945607</v>
      </c>
      <c r="CZ191" s="55">
        <f t="shared" si="243"/>
        <v>0</v>
      </c>
      <c r="DB191" s="94">
        <f>'DORC build-up'!T191</f>
        <v>0</v>
      </c>
      <c r="DC191" s="64">
        <f t="shared" si="195"/>
        <v>0</v>
      </c>
      <c r="DD191" s="64">
        <f t="shared" si="196"/>
        <v>0</v>
      </c>
      <c r="DE191" s="64">
        <f t="shared" si="197"/>
        <v>0</v>
      </c>
      <c r="DF191" s="64">
        <f t="shared" si="198"/>
        <v>0</v>
      </c>
      <c r="DG191" s="64">
        <f t="shared" si="199"/>
        <v>0</v>
      </c>
      <c r="DH191" s="64">
        <f t="shared" si="200"/>
        <v>0</v>
      </c>
      <c r="DI191" s="64">
        <f t="shared" si="201"/>
        <v>0</v>
      </c>
      <c r="DJ191" s="64">
        <f t="shared" si="202"/>
        <v>0</v>
      </c>
      <c r="DK191" s="64">
        <f t="shared" si="203"/>
        <v>0</v>
      </c>
      <c r="DL191" s="64">
        <f t="shared" si="204"/>
        <v>0</v>
      </c>
      <c r="DM191" s="64">
        <f t="shared" si="205"/>
        <v>0</v>
      </c>
      <c r="DN191" s="64">
        <f t="shared" si="206"/>
        <v>0</v>
      </c>
      <c r="DO191" s="64">
        <f t="shared" si="207"/>
        <v>0</v>
      </c>
      <c r="DP191" s="64">
        <f t="shared" si="208"/>
        <v>0</v>
      </c>
      <c r="DQ191" s="64">
        <f t="shared" si="209"/>
        <v>0</v>
      </c>
      <c r="DR191" s="64">
        <f t="shared" si="210"/>
        <v>0</v>
      </c>
      <c r="DS191" s="64">
        <f t="shared" si="211"/>
        <v>0</v>
      </c>
      <c r="DT191" s="64">
        <f t="shared" si="212"/>
        <v>0</v>
      </c>
      <c r="DU191" s="64">
        <f t="shared" si="213"/>
        <v>0</v>
      </c>
      <c r="DV191" s="64">
        <f t="shared" si="214"/>
        <v>0</v>
      </c>
      <c r="DW191" s="64">
        <f t="shared" si="215"/>
        <v>0</v>
      </c>
      <c r="DX191" s="55">
        <f t="shared" si="244"/>
        <v>0</v>
      </c>
    </row>
    <row r="192" spans="1:128" ht="13.9" x14ac:dyDescent="0.4">
      <c r="A192" s="58">
        <f>'DORC build-up'!A192</f>
        <v>180</v>
      </c>
      <c r="B192" s="58" t="str">
        <f>'DORC build-up'!B192</f>
        <v>CBH Sidings NG</v>
      </c>
      <c r="C192" s="58">
        <f>'DORC build-up'!C192</f>
        <v>42</v>
      </c>
      <c r="D192" t="str">
        <f>IF('DORC build-up'!E192=0,"",'DORC build-up'!E192)</f>
        <v/>
      </c>
      <c r="E192" t="str">
        <f>IF('DORC build-up'!F192=0,"",'DORC build-up'!F192)</f>
        <v>Mullewa</v>
      </c>
      <c r="F192" s="94">
        <f>'DORC build-up'!J192</f>
        <v>5070292.7399994293</v>
      </c>
      <c r="G192" s="319">
        <f t="shared" si="194"/>
        <v>0.49244784653362295</v>
      </c>
      <c r="I192" s="70">
        <f>IF($F192=0,0,CRC!G192/$F192)</f>
        <v>0</v>
      </c>
      <c r="J192" s="70">
        <f>IF($F192=0,0,CRC!H192/$F192)</f>
        <v>0</v>
      </c>
      <c r="K192" s="70">
        <f>IF($F192=0,0,CRC!I192/$F192)</f>
        <v>2.726961103926626E-2</v>
      </c>
      <c r="L192" s="70">
        <f>IF($F192=0,0,CRC!J192/$F192)</f>
        <v>0</v>
      </c>
      <c r="M192" s="70">
        <f>IF($F192=0,0,CRC!K192/$F192)</f>
        <v>0</v>
      </c>
      <c r="N192" s="70">
        <f>IF($F192=0,0,CRC!L192/$F192)</f>
        <v>0</v>
      </c>
      <c r="O192" s="70">
        <f>IF($F192=0,0,CRC!M192/$F192)</f>
        <v>0</v>
      </c>
      <c r="P192" s="70">
        <f>IF($F192=0,0,CRC!N192/$F192)</f>
        <v>0.30434833749181089</v>
      </c>
      <c r="Q192" s="70">
        <f>IF($F192=0,0,CRC!O192/$F192)</f>
        <v>9.2521894597510507E-2</v>
      </c>
      <c r="R192" s="70">
        <f>IF($F192=0,0,CRC!P192/$F192)</f>
        <v>9.71151017431304E-2</v>
      </c>
      <c r="S192" s="70">
        <f>IF($F192=0,0,CRC!Q192/$F192)</f>
        <v>0.46061042374848415</v>
      </c>
      <c r="T192" s="70">
        <f>IF($F192=0,0,CRC!R192/$F192)</f>
        <v>0</v>
      </c>
      <c r="U192" s="70">
        <f>IF($F192=0,0,CRC!S192/$F192)</f>
        <v>0</v>
      </c>
      <c r="V192" s="70">
        <f>IF($F192=0,0,CRC!T192/$F192)</f>
        <v>0</v>
      </c>
      <c r="W192" s="70">
        <f>IF($F192=0,0,CRC!U192/$F192)</f>
        <v>0</v>
      </c>
      <c r="X192" s="70">
        <f>IF($F192=0,0,CRC!V192/$F192)</f>
        <v>5.8419370823006951E-3</v>
      </c>
      <c r="Y192" s="70">
        <f>IF($F192=0,0,CRC!W192/$F192)</f>
        <v>8.6151365490345546E-3</v>
      </c>
      <c r="Z192" s="70">
        <f>IF($F192=0,0,CRC!X192/$F192)</f>
        <v>0</v>
      </c>
      <c r="AA192" s="70">
        <f>IF($F192=0,0,CRC!Y192/$F192)</f>
        <v>3.6775577484625325E-3</v>
      </c>
      <c r="AB192" s="70">
        <f>IF($F192=0,0,CRC!Z192/$F192)</f>
        <v>0</v>
      </c>
      <c r="AC192" s="70">
        <f>IF($F192=0,0,CRC!AA192/$F192)</f>
        <v>0</v>
      </c>
      <c r="AD192" s="55">
        <f t="shared" si="216"/>
        <v>0</v>
      </c>
      <c r="AF192" s="94">
        <f>'DORC build-up'!V192</f>
        <v>3406249.4645808614</v>
      </c>
      <c r="AG192" s="64">
        <f t="shared" si="217"/>
        <v>0</v>
      </c>
      <c r="AH192" s="64">
        <f t="shared" si="218"/>
        <v>0</v>
      </c>
      <c r="AI192" s="64">
        <f t="shared" si="219"/>
        <v>92887.098001829043</v>
      </c>
      <c r="AJ192" s="64">
        <f t="shared" si="220"/>
        <v>0</v>
      </c>
      <c r="AK192" s="64">
        <f t="shared" si="221"/>
        <v>0</v>
      </c>
      <c r="AL192" s="64">
        <f t="shared" si="222"/>
        <v>0</v>
      </c>
      <c r="AM192" s="64">
        <f t="shared" si="223"/>
        <v>0</v>
      </c>
      <c r="AN192" s="64">
        <f t="shared" si="224"/>
        <v>1036686.3616275562</v>
      </c>
      <c r="AO192" s="64">
        <f t="shared" si="225"/>
        <v>315152.65393477707</v>
      </c>
      <c r="AP192" s="64">
        <f t="shared" si="226"/>
        <v>330798.26331525377</v>
      </c>
      <c r="AQ192" s="64">
        <f t="shared" si="227"/>
        <v>1568954.0092736378</v>
      </c>
      <c r="AR192" s="64">
        <f t="shared" si="228"/>
        <v>0</v>
      </c>
      <c r="AS192" s="64">
        <f t="shared" si="229"/>
        <v>0</v>
      </c>
      <c r="AT192" s="64">
        <f t="shared" si="230"/>
        <v>0</v>
      </c>
      <c r="AU192" s="64">
        <f t="shared" si="231"/>
        <v>0</v>
      </c>
      <c r="AV192" s="64">
        <f t="shared" si="232"/>
        <v>19899.095058701823</v>
      </c>
      <c r="AW192" s="64">
        <f t="shared" si="233"/>
        <v>29345.304257439962</v>
      </c>
      <c r="AX192" s="64">
        <f t="shared" si="234"/>
        <v>0</v>
      </c>
      <c r="AY192" s="64">
        <f t="shared" si="235"/>
        <v>12526.6791116657</v>
      </c>
      <c r="AZ192" s="64">
        <f t="shared" si="236"/>
        <v>0</v>
      </c>
      <c r="BA192" s="64">
        <f t="shared" si="237"/>
        <v>0</v>
      </c>
      <c r="BB192" s="55">
        <f t="shared" si="238"/>
        <v>0</v>
      </c>
      <c r="BD192" s="94">
        <f>'DORC build-up'!P192</f>
        <v>6711131.9325857405</v>
      </c>
      <c r="BE192" s="64">
        <f t="shared" si="239"/>
        <v>0</v>
      </c>
      <c r="BF192" s="64">
        <f t="shared" si="255"/>
        <v>0</v>
      </c>
      <c r="BG192" s="64">
        <f t="shared" si="256"/>
        <v>183009.95743481242</v>
      </c>
      <c r="BH192" s="64">
        <f t="shared" si="257"/>
        <v>0</v>
      </c>
      <c r="BI192" s="64">
        <f t="shared" si="258"/>
        <v>0</v>
      </c>
      <c r="BJ192" s="64">
        <f t="shared" si="259"/>
        <v>0</v>
      </c>
      <c r="BK192" s="64">
        <f t="shared" si="260"/>
        <v>0</v>
      </c>
      <c r="BL192" s="64">
        <f t="shared" si="261"/>
        <v>2042521.846370674</v>
      </c>
      <c r="BM192" s="64">
        <f t="shared" si="262"/>
        <v>620926.64129668486</v>
      </c>
      <c r="BN192" s="64">
        <f t="shared" si="263"/>
        <v>651752.26044463553</v>
      </c>
      <c r="BO192" s="64">
        <f t="shared" si="264"/>
        <v>3091217.3233003011</v>
      </c>
      <c r="BP192" s="64">
        <f t="shared" si="265"/>
        <v>0</v>
      </c>
      <c r="BQ192" s="64">
        <f t="shared" si="266"/>
        <v>0</v>
      </c>
      <c r="BR192" s="64">
        <f t="shared" si="267"/>
        <v>0</v>
      </c>
      <c r="BS192" s="64">
        <f t="shared" si="268"/>
        <v>0</v>
      </c>
      <c r="BT192" s="64">
        <f t="shared" si="269"/>
        <v>39206.010501184966</v>
      </c>
      <c r="BU192" s="64">
        <f t="shared" si="245"/>
        <v>57817.317997812315</v>
      </c>
      <c r="BV192" s="64">
        <f t="shared" si="246"/>
        <v>0</v>
      </c>
      <c r="BW192" s="64">
        <f t="shared" si="247"/>
        <v>24680.575239635022</v>
      </c>
      <c r="BX192" s="64">
        <f t="shared" si="248"/>
        <v>0</v>
      </c>
      <c r="BY192" s="64">
        <f t="shared" si="249"/>
        <v>0</v>
      </c>
      <c r="BZ192" s="55">
        <f t="shared" si="240"/>
        <v>0</v>
      </c>
      <c r="CC192" s="94">
        <f t="shared" si="241"/>
        <v>6711131.9325857405</v>
      </c>
      <c r="CD192" s="64">
        <f t="shared" si="242"/>
        <v>0</v>
      </c>
      <c r="CE192" s="64">
        <f t="shared" si="270"/>
        <v>0</v>
      </c>
      <c r="CF192" s="64">
        <f t="shared" si="271"/>
        <v>0</v>
      </c>
      <c r="CG192" s="64">
        <f t="shared" si="272"/>
        <v>0</v>
      </c>
      <c r="CH192" s="64">
        <f t="shared" si="273"/>
        <v>0</v>
      </c>
      <c r="CI192" s="64">
        <f t="shared" si="274"/>
        <v>0</v>
      </c>
      <c r="CJ192" s="64">
        <f t="shared" si="275"/>
        <v>0</v>
      </c>
      <c r="CK192" s="64">
        <f t="shared" si="276"/>
        <v>960986.32784960978</v>
      </c>
      <c r="CL192" s="64">
        <f t="shared" si="277"/>
        <v>461197.00321107398</v>
      </c>
      <c r="CM192" s="64">
        <f t="shared" si="278"/>
        <v>452419.61562308692</v>
      </c>
      <c r="CN192" s="64">
        <f t="shared" si="279"/>
        <v>1346592.3356714093</v>
      </c>
      <c r="CO192" s="64">
        <f t="shared" si="280"/>
        <v>0</v>
      </c>
      <c r="CP192" s="64">
        <f t="shared" si="281"/>
        <v>0</v>
      </c>
      <c r="CQ192" s="64">
        <f t="shared" si="282"/>
        <v>0</v>
      </c>
      <c r="CR192" s="64">
        <f t="shared" si="283"/>
        <v>0</v>
      </c>
      <c r="CS192" s="64">
        <f t="shared" si="284"/>
        <v>25822.052880530329</v>
      </c>
      <c r="CT192" s="64">
        <f t="shared" si="250"/>
        <v>39893.949418490658</v>
      </c>
      <c r="CU192" s="64">
        <f t="shared" si="251"/>
        <v>0</v>
      </c>
      <c r="CV192" s="64">
        <f t="shared" si="252"/>
        <v>17971.18335067786</v>
      </c>
      <c r="CW192" s="64">
        <f t="shared" si="253"/>
        <v>0</v>
      </c>
      <c r="CX192" s="64">
        <f t="shared" si="254"/>
        <v>0</v>
      </c>
      <c r="CY192" s="119">
        <f>'DORC build-up'!S192</f>
        <v>3304882.4680048791</v>
      </c>
      <c r="CZ192" s="55">
        <f t="shared" si="243"/>
        <v>0</v>
      </c>
      <c r="DB192" s="94">
        <f>'DORC build-up'!T192</f>
        <v>0</v>
      </c>
      <c r="DC192" s="64">
        <f t="shared" si="195"/>
        <v>0</v>
      </c>
      <c r="DD192" s="64">
        <f t="shared" si="196"/>
        <v>0</v>
      </c>
      <c r="DE192" s="64">
        <f t="shared" si="197"/>
        <v>0</v>
      </c>
      <c r="DF192" s="64">
        <f t="shared" si="198"/>
        <v>0</v>
      </c>
      <c r="DG192" s="64">
        <f t="shared" si="199"/>
        <v>0</v>
      </c>
      <c r="DH192" s="64">
        <f t="shared" si="200"/>
        <v>0</v>
      </c>
      <c r="DI192" s="64">
        <f t="shared" si="201"/>
        <v>0</v>
      </c>
      <c r="DJ192" s="64">
        <f t="shared" si="202"/>
        <v>0</v>
      </c>
      <c r="DK192" s="64">
        <f t="shared" si="203"/>
        <v>0</v>
      </c>
      <c r="DL192" s="64">
        <f t="shared" si="204"/>
        <v>0</v>
      </c>
      <c r="DM192" s="64">
        <f t="shared" si="205"/>
        <v>0</v>
      </c>
      <c r="DN192" s="64">
        <f t="shared" si="206"/>
        <v>0</v>
      </c>
      <c r="DO192" s="64">
        <f t="shared" si="207"/>
        <v>0</v>
      </c>
      <c r="DP192" s="64">
        <f t="shared" si="208"/>
        <v>0</v>
      </c>
      <c r="DQ192" s="64">
        <f t="shared" si="209"/>
        <v>0</v>
      </c>
      <c r="DR192" s="64">
        <f t="shared" si="210"/>
        <v>0</v>
      </c>
      <c r="DS192" s="64">
        <f t="shared" si="211"/>
        <v>0</v>
      </c>
      <c r="DT192" s="64">
        <f t="shared" si="212"/>
        <v>0</v>
      </c>
      <c r="DU192" s="64">
        <f t="shared" si="213"/>
        <v>0</v>
      </c>
      <c r="DV192" s="64">
        <f t="shared" si="214"/>
        <v>0</v>
      </c>
      <c r="DW192" s="64">
        <f t="shared" si="215"/>
        <v>0</v>
      </c>
      <c r="DX192" s="55">
        <f t="shared" si="244"/>
        <v>0</v>
      </c>
    </row>
    <row r="193" spans="1:128" ht="13.9" x14ac:dyDescent="0.4">
      <c r="A193" s="58">
        <f>'DORC build-up'!A193</f>
        <v>181</v>
      </c>
      <c r="B193" s="58" t="str">
        <f>'DORC build-up'!B193</f>
        <v>CBH Sidings NG</v>
      </c>
      <c r="C193" s="58">
        <f>'DORC build-up'!C193</f>
        <v>42</v>
      </c>
      <c r="D193" t="str">
        <f>IF('DORC build-up'!E193=0,"",'DORC build-up'!E193)</f>
        <v/>
      </c>
      <c r="E193" t="str">
        <f>IF('DORC build-up'!F193=0,"",'DORC build-up'!F193)</f>
        <v>Narrogin</v>
      </c>
      <c r="F193" s="94">
        <f>'DORC build-up'!J193</f>
        <v>2857453.3333661514</v>
      </c>
      <c r="G193" s="319">
        <f t="shared" si="194"/>
        <v>0.50523909318156679</v>
      </c>
      <c r="I193" s="70">
        <f>IF($F193=0,0,CRC!G193/$F193)</f>
        <v>0</v>
      </c>
      <c r="J193" s="70">
        <f>IF($F193=0,0,CRC!H193/$F193)</f>
        <v>0</v>
      </c>
      <c r="K193" s="70">
        <f>IF($F193=0,0,CRC!I193/$F193)</f>
        <v>3.4455240650953504E-2</v>
      </c>
      <c r="L193" s="70">
        <f>IF($F193=0,0,CRC!J193/$F193)</f>
        <v>0</v>
      </c>
      <c r="M193" s="70">
        <f>IF($F193=0,0,CRC!K193/$F193)</f>
        <v>0</v>
      </c>
      <c r="N193" s="70">
        <f>IF($F193=0,0,CRC!L193/$F193)</f>
        <v>0</v>
      </c>
      <c r="O193" s="70">
        <f>IF($F193=0,0,CRC!M193/$F193)</f>
        <v>0</v>
      </c>
      <c r="P193" s="70">
        <f>IF($F193=0,0,CRC!N193/$F193)</f>
        <v>0.38454509655082031</v>
      </c>
      <c r="Q193" s="70">
        <f>IF($F193=0,0,CRC!O193/$F193)</f>
        <v>0.11690170935144938</v>
      </c>
      <c r="R193" s="70">
        <f>IF($F193=0,0,CRC!P193/$F193)</f>
        <v>0.11426015833752323</v>
      </c>
      <c r="S193" s="70">
        <f>IF($F193=0,0,CRC!Q193/$F193)</f>
        <v>0.32692463043640407</v>
      </c>
      <c r="T193" s="70">
        <f>IF($F193=0,0,CRC!R193/$F193)</f>
        <v>0</v>
      </c>
      <c r="U193" s="70">
        <f>IF($F193=0,0,CRC!S193/$F193)</f>
        <v>0</v>
      </c>
      <c r="V193" s="70">
        <f>IF($F193=0,0,CRC!T193/$F193)</f>
        <v>0</v>
      </c>
      <c r="W193" s="70">
        <f>IF($F193=0,0,CRC!U193/$F193)</f>
        <v>0</v>
      </c>
      <c r="X193" s="70">
        <f>IF($F193=0,0,CRC!V193/$F193)</f>
        <v>7.3813061634272429E-3</v>
      </c>
      <c r="Y193" s="70">
        <f>IF($F193=0,0,CRC!W193/$F193)</f>
        <v>1.0885252547621141E-2</v>
      </c>
      <c r="Z193" s="70">
        <f>IF($F193=0,0,CRC!X193/$F193)</f>
        <v>0</v>
      </c>
      <c r="AA193" s="70">
        <f>IF($F193=0,0,CRC!Y193/$F193)</f>
        <v>4.6466059618012322E-3</v>
      </c>
      <c r="AB193" s="70">
        <f>IF($F193=0,0,CRC!Z193/$F193)</f>
        <v>0</v>
      </c>
      <c r="AC193" s="70">
        <f>IF($F193=0,0,CRC!AA193/$F193)</f>
        <v>0</v>
      </c>
      <c r="AD193" s="55">
        <f t="shared" si="216"/>
        <v>0</v>
      </c>
      <c r="AF193" s="94">
        <f>'DORC build-up'!V193</f>
        <v>1856961.2320969517</v>
      </c>
      <c r="AG193" s="64">
        <f t="shared" si="217"/>
        <v>0</v>
      </c>
      <c r="AH193" s="64">
        <f t="shared" si="218"/>
        <v>0</v>
      </c>
      <c r="AI193" s="64">
        <f t="shared" si="219"/>
        <v>63982.046131391595</v>
      </c>
      <c r="AJ193" s="64">
        <f t="shared" si="220"/>
        <v>0</v>
      </c>
      <c r="AK193" s="64">
        <f t="shared" si="221"/>
        <v>0</v>
      </c>
      <c r="AL193" s="64">
        <f t="shared" si="222"/>
        <v>0</v>
      </c>
      <c r="AM193" s="64">
        <f t="shared" si="223"/>
        <v>0</v>
      </c>
      <c r="AN193" s="64">
        <f t="shared" si="224"/>
        <v>714085.33628785249</v>
      </c>
      <c r="AO193" s="64">
        <f t="shared" si="225"/>
        <v>217081.94223150719</v>
      </c>
      <c r="AP193" s="64">
        <f t="shared" si="226"/>
        <v>212176.68440603992</v>
      </c>
      <c r="AQ193" s="64">
        <f t="shared" si="227"/>
        <v>607086.36453802546</v>
      </c>
      <c r="AR193" s="64">
        <f t="shared" si="228"/>
        <v>0</v>
      </c>
      <c r="AS193" s="64">
        <f t="shared" si="229"/>
        <v>0</v>
      </c>
      <c r="AT193" s="64">
        <f t="shared" si="230"/>
        <v>0</v>
      </c>
      <c r="AU193" s="64">
        <f t="shared" si="231"/>
        <v>0</v>
      </c>
      <c r="AV193" s="64">
        <f t="shared" si="232"/>
        <v>13706.799387722676</v>
      </c>
      <c r="AW193" s="64">
        <f t="shared" si="233"/>
        <v>20213.491982517036</v>
      </c>
      <c r="AX193" s="64">
        <f t="shared" si="234"/>
        <v>0</v>
      </c>
      <c r="AY193" s="64">
        <f t="shared" si="235"/>
        <v>8628.5671318954574</v>
      </c>
      <c r="AZ193" s="64">
        <f t="shared" si="236"/>
        <v>0</v>
      </c>
      <c r="BA193" s="64">
        <f t="shared" si="237"/>
        <v>0</v>
      </c>
      <c r="BB193" s="55">
        <f t="shared" si="238"/>
        <v>0</v>
      </c>
      <c r="BD193" s="94">
        <f>'DORC build-up'!P193</f>
        <v>3753249.7141663157</v>
      </c>
      <c r="BE193" s="64">
        <f t="shared" si="239"/>
        <v>0</v>
      </c>
      <c r="BF193" s="64">
        <f t="shared" si="255"/>
        <v>0</v>
      </c>
      <c r="BG193" s="64">
        <f t="shared" si="256"/>
        <v>129319.12212472287</v>
      </c>
      <c r="BH193" s="64">
        <f t="shared" si="257"/>
        <v>0</v>
      </c>
      <c r="BI193" s="64">
        <f t="shared" si="258"/>
        <v>0</v>
      </c>
      <c r="BJ193" s="64">
        <f t="shared" si="259"/>
        <v>0</v>
      </c>
      <c r="BK193" s="64">
        <f t="shared" si="260"/>
        <v>0</v>
      </c>
      <c r="BL193" s="64">
        <f t="shared" si="261"/>
        <v>1443293.7737134246</v>
      </c>
      <c r="BM193" s="64">
        <f t="shared" si="262"/>
        <v>438761.30720888107</v>
      </c>
      <c r="BN193" s="64">
        <f t="shared" si="263"/>
        <v>428846.90662090707</v>
      </c>
      <c r="BO193" s="64">
        <f t="shared" si="264"/>
        <v>1227029.775739362</v>
      </c>
      <c r="BP193" s="64">
        <f t="shared" si="265"/>
        <v>0</v>
      </c>
      <c r="BQ193" s="64">
        <f t="shared" si="266"/>
        <v>0</v>
      </c>
      <c r="BR193" s="64">
        <f t="shared" si="267"/>
        <v>0</v>
      </c>
      <c r="BS193" s="64">
        <f t="shared" si="268"/>
        <v>0</v>
      </c>
      <c r="BT193" s="64">
        <f t="shared" si="269"/>
        <v>27703.885248057362</v>
      </c>
      <c r="BU193" s="64">
        <f t="shared" si="245"/>
        <v>40855.07101298721</v>
      </c>
      <c r="BV193" s="64">
        <f t="shared" si="246"/>
        <v>0</v>
      </c>
      <c r="BW193" s="64">
        <f t="shared" si="247"/>
        <v>17439.872497973975</v>
      </c>
      <c r="BX193" s="64">
        <f t="shared" si="248"/>
        <v>0</v>
      </c>
      <c r="BY193" s="64">
        <f t="shared" si="249"/>
        <v>0</v>
      </c>
      <c r="BZ193" s="55">
        <f t="shared" si="240"/>
        <v>0</v>
      </c>
      <c r="CC193" s="94">
        <f t="shared" si="241"/>
        <v>3753249.7141663157</v>
      </c>
      <c r="CD193" s="64">
        <f t="shared" si="242"/>
        <v>0</v>
      </c>
      <c r="CE193" s="64">
        <f t="shared" si="270"/>
        <v>0</v>
      </c>
      <c r="CF193" s="64">
        <f t="shared" si="271"/>
        <v>0</v>
      </c>
      <c r="CG193" s="64">
        <f t="shared" si="272"/>
        <v>0</v>
      </c>
      <c r="CH193" s="64">
        <f t="shared" si="273"/>
        <v>0</v>
      </c>
      <c r="CI193" s="64">
        <f t="shared" si="274"/>
        <v>0</v>
      </c>
      <c r="CJ193" s="64">
        <f t="shared" si="275"/>
        <v>0</v>
      </c>
      <c r="CK193" s="64">
        <f t="shared" si="276"/>
        <v>679055.44612586789</v>
      </c>
      <c r="CL193" s="64">
        <f t="shared" si="277"/>
        <v>325892.60397513199</v>
      </c>
      <c r="CM193" s="64">
        <f t="shared" si="278"/>
        <v>297687.88607226009</v>
      </c>
      <c r="CN193" s="64">
        <f t="shared" si="279"/>
        <v>534517.2205127154</v>
      </c>
      <c r="CO193" s="64">
        <f t="shared" si="280"/>
        <v>0</v>
      </c>
      <c r="CP193" s="64">
        <f t="shared" si="281"/>
        <v>0</v>
      </c>
      <c r="CQ193" s="64">
        <f t="shared" si="282"/>
        <v>0</v>
      </c>
      <c r="CR193" s="64">
        <f t="shared" si="283"/>
        <v>0</v>
      </c>
      <c r="CS193" s="64">
        <f t="shared" si="284"/>
        <v>18246.467333111079</v>
      </c>
      <c r="CT193" s="64">
        <f t="shared" si="250"/>
        <v>28189.998998961291</v>
      </c>
      <c r="CU193" s="64">
        <f t="shared" si="251"/>
        <v>0</v>
      </c>
      <c r="CV193" s="64">
        <f t="shared" si="252"/>
        <v>12698.859051316398</v>
      </c>
      <c r="CW193" s="64">
        <f t="shared" si="253"/>
        <v>0</v>
      </c>
      <c r="CX193" s="64">
        <f t="shared" si="254"/>
        <v>0</v>
      </c>
      <c r="CY193" s="119">
        <f>'DORC build-up'!S193</f>
        <v>1896288.4820693641</v>
      </c>
      <c r="CZ193" s="55">
        <f t="shared" si="243"/>
        <v>0</v>
      </c>
      <c r="DB193" s="94">
        <f>'DORC build-up'!T193</f>
        <v>0</v>
      </c>
      <c r="DC193" s="64">
        <f t="shared" si="195"/>
        <v>0</v>
      </c>
      <c r="DD193" s="64">
        <f t="shared" si="196"/>
        <v>0</v>
      </c>
      <c r="DE193" s="64">
        <f t="shared" si="197"/>
        <v>0</v>
      </c>
      <c r="DF193" s="64">
        <f t="shared" si="198"/>
        <v>0</v>
      </c>
      <c r="DG193" s="64">
        <f t="shared" si="199"/>
        <v>0</v>
      </c>
      <c r="DH193" s="64">
        <f t="shared" si="200"/>
        <v>0</v>
      </c>
      <c r="DI193" s="64">
        <f t="shared" si="201"/>
        <v>0</v>
      </c>
      <c r="DJ193" s="64">
        <f t="shared" si="202"/>
        <v>0</v>
      </c>
      <c r="DK193" s="64">
        <f t="shared" si="203"/>
        <v>0</v>
      </c>
      <c r="DL193" s="64">
        <f t="shared" si="204"/>
        <v>0</v>
      </c>
      <c r="DM193" s="64">
        <f t="shared" si="205"/>
        <v>0</v>
      </c>
      <c r="DN193" s="64">
        <f t="shared" si="206"/>
        <v>0</v>
      </c>
      <c r="DO193" s="64">
        <f t="shared" si="207"/>
        <v>0</v>
      </c>
      <c r="DP193" s="64">
        <f t="shared" si="208"/>
        <v>0</v>
      </c>
      <c r="DQ193" s="64">
        <f t="shared" si="209"/>
        <v>0</v>
      </c>
      <c r="DR193" s="64">
        <f t="shared" si="210"/>
        <v>0</v>
      </c>
      <c r="DS193" s="64">
        <f t="shared" si="211"/>
        <v>0</v>
      </c>
      <c r="DT193" s="64">
        <f t="shared" si="212"/>
        <v>0</v>
      </c>
      <c r="DU193" s="64">
        <f t="shared" si="213"/>
        <v>0</v>
      </c>
      <c r="DV193" s="64">
        <f t="shared" si="214"/>
        <v>0</v>
      </c>
      <c r="DW193" s="64">
        <f t="shared" si="215"/>
        <v>0</v>
      </c>
      <c r="DX193" s="55">
        <f t="shared" si="244"/>
        <v>0</v>
      </c>
    </row>
    <row r="194" spans="1:128" ht="13.9" x14ac:dyDescent="0.4">
      <c r="A194" s="58">
        <f>'DORC build-up'!A194</f>
        <v>182</v>
      </c>
      <c r="B194" s="58" t="str">
        <f>'DORC build-up'!B194</f>
        <v>CBH Sidings NG</v>
      </c>
      <c r="C194" s="58">
        <f>'DORC build-up'!C194</f>
        <v>42</v>
      </c>
      <c r="D194" t="str">
        <f>IF('DORC build-up'!E194=0,"",'DORC build-up'!E194)</f>
        <v/>
      </c>
      <c r="E194" t="str">
        <f>IF('DORC build-up'!F194=0,"",'DORC build-up'!F194)</f>
        <v>Newdegate</v>
      </c>
      <c r="F194" s="94">
        <f>'DORC build-up'!J194</f>
        <v>1709375.829438491</v>
      </c>
      <c r="G194" s="319">
        <f t="shared" si="194"/>
        <v>0.54078758438022223</v>
      </c>
      <c r="I194" s="70">
        <f>IF($F194=0,0,CRC!G194/$F194)</f>
        <v>0</v>
      </c>
      <c r="J194" s="70">
        <f>IF($F194=0,0,CRC!H194/$F194)</f>
        <v>0</v>
      </c>
      <c r="K194" s="70">
        <f>IF($F194=0,0,CRC!I194/$F194)</f>
        <v>5.0618906772785577E-2</v>
      </c>
      <c r="L194" s="70">
        <f>IF($F194=0,0,CRC!J194/$F194)</f>
        <v>0</v>
      </c>
      <c r="M194" s="70">
        <f>IF($F194=0,0,CRC!K194/$F194)</f>
        <v>0</v>
      </c>
      <c r="N194" s="70">
        <f>IF($F194=0,0,CRC!L194/$F194)</f>
        <v>0</v>
      </c>
      <c r="O194" s="70">
        <f>IF($F194=0,0,CRC!M194/$F194)</f>
        <v>0</v>
      </c>
      <c r="P194" s="70">
        <f>IF($F194=0,0,CRC!N194/$F194)</f>
        <v>0.56494315594626765</v>
      </c>
      <c r="Q194" s="70">
        <f>IF($F194=0,0,CRC!O194/$F194)</f>
        <v>0.17174271940766533</v>
      </c>
      <c r="R194" s="70">
        <f>IF($F194=0,0,CRC!P194/$F194)</f>
        <v>0.17903301367641816</v>
      </c>
      <c r="S194" s="70">
        <f>IF($F194=0,0,CRC!Q194/$F194)</f>
        <v>0</v>
      </c>
      <c r="T194" s="70">
        <f>IF($F194=0,0,CRC!R194/$F194)</f>
        <v>0</v>
      </c>
      <c r="U194" s="70">
        <f>IF($F194=0,0,CRC!S194/$F194)</f>
        <v>0</v>
      </c>
      <c r="V194" s="70">
        <f>IF($F194=0,0,CRC!T194/$F194)</f>
        <v>0</v>
      </c>
      <c r="W194" s="70">
        <f>IF($F194=0,0,CRC!U194/$F194)</f>
        <v>0</v>
      </c>
      <c r="X194" s="70">
        <f>IF($F194=0,0,CRC!V194/$F194)</f>
        <v>1.0844029572539684E-2</v>
      </c>
      <c r="Y194" s="70">
        <f>IF($F194=0,0,CRC!W194/$F194)</f>
        <v>1.5991749687315364E-2</v>
      </c>
      <c r="Z194" s="70">
        <f>IF($F194=0,0,CRC!X194/$F194)</f>
        <v>0</v>
      </c>
      <c r="AA194" s="70">
        <f>IF($F194=0,0,CRC!Y194/$F194)</f>
        <v>6.8264249370081596E-3</v>
      </c>
      <c r="AB194" s="70">
        <f>IF($F194=0,0,CRC!Z194/$F194)</f>
        <v>0</v>
      </c>
      <c r="AC194" s="70">
        <f>IF($F194=0,0,CRC!AA194/$F194)</f>
        <v>0</v>
      </c>
      <c r="AD194" s="55">
        <f t="shared" si="216"/>
        <v>0</v>
      </c>
      <c r="AF194" s="94">
        <f>'DORC build-up'!V194</f>
        <v>1013173.8786779516</v>
      </c>
      <c r="AG194" s="64">
        <f t="shared" si="217"/>
        <v>0</v>
      </c>
      <c r="AH194" s="64">
        <f t="shared" si="218"/>
        <v>0</v>
      </c>
      <c r="AI194" s="64">
        <f t="shared" si="219"/>
        <v>51285.754109420799</v>
      </c>
      <c r="AJ194" s="64">
        <f t="shared" si="220"/>
        <v>0</v>
      </c>
      <c r="AK194" s="64">
        <f t="shared" si="221"/>
        <v>0</v>
      </c>
      <c r="AL194" s="64">
        <f t="shared" si="222"/>
        <v>0</v>
      </c>
      <c r="AM194" s="64">
        <f t="shared" si="223"/>
        <v>0</v>
      </c>
      <c r="AN194" s="64">
        <f t="shared" si="224"/>
        <v>572385.64854264294</v>
      </c>
      <c r="AO194" s="64">
        <f t="shared" si="225"/>
        <v>174005.23715696341</v>
      </c>
      <c r="AP194" s="64">
        <f t="shared" si="226"/>
        <v>181391.57287793935</v>
      </c>
      <c r="AQ194" s="64">
        <f t="shared" si="227"/>
        <v>0</v>
      </c>
      <c r="AR194" s="64">
        <f t="shared" si="228"/>
        <v>0</v>
      </c>
      <c r="AS194" s="64">
        <f t="shared" si="229"/>
        <v>0</v>
      </c>
      <c r="AT194" s="64">
        <f t="shared" si="230"/>
        <v>0</v>
      </c>
      <c r="AU194" s="64">
        <f t="shared" si="231"/>
        <v>0</v>
      </c>
      <c r="AV194" s="64">
        <f t="shared" si="232"/>
        <v>10986.887502508442</v>
      </c>
      <c r="AW194" s="64">
        <f t="shared" si="233"/>
        <v>16202.423057544227</v>
      </c>
      <c r="AX194" s="64">
        <f t="shared" si="234"/>
        <v>0</v>
      </c>
      <c r="AY194" s="64">
        <f t="shared" si="235"/>
        <v>6916.3554309324491</v>
      </c>
      <c r="AZ194" s="64">
        <f t="shared" si="236"/>
        <v>0</v>
      </c>
      <c r="BA194" s="64">
        <f t="shared" si="237"/>
        <v>0</v>
      </c>
      <c r="BB194" s="55">
        <f t="shared" si="238"/>
        <v>0</v>
      </c>
      <c r="BD194" s="94">
        <f>'DORC build-up'!P194</f>
        <v>2206329.454987661</v>
      </c>
      <c r="BE194" s="64">
        <f t="shared" si="239"/>
        <v>0</v>
      </c>
      <c r="BF194" s="64">
        <f t="shared" si="255"/>
        <v>0</v>
      </c>
      <c r="BG194" s="64">
        <f t="shared" si="256"/>
        <v>111681.98499207123</v>
      </c>
      <c r="BH194" s="64">
        <f t="shared" si="257"/>
        <v>0</v>
      </c>
      <c r="BI194" s="64">
        <f t="shared" si="258"/>
        <v>0</v>
      </c>
      <c r="BJ194" s="64">
        <f t="shared" si="259"/>
        <v>0</v>
      </c>
      <c r="BK194" s="64">
        <f t="shared" si="260"/>
        <v>0</v>
      </c>
      <c r="BL194" s="64">
        <f t="shared" si="261"/>
        <v>1246450.7253579379</v>
      </c>
      <c r="BM194" s="64">
        <f t="shared" si="262"/>
        <v>378921.02050881303</v>
      </c>
      <c r="BN194" s="64">
        <f t="shared" si="263"/>
        <v>395005.81148949015</v>
      </c>
      <c r="BO194" s="64">
        <f t="shared" si="264"/>
        <v>0</v>
      </c>
      <c r="BP194" s="64">
        <f t="shared" si="265"/>
        <v>0</v>
      </c>
      <c r="BQ194" s="64">
        <f t="shared" si="266"/>
        <v>0</v>
      </c>
      <c r="BR194" s="64">
        <f t="shared" si="267"/>
        <v>0</v>
      </c>
      <c r="BS194" s="64">
        <f t="shared" si="268"/>
        <v>0</v>
      </c>
      <c r="BT194" s="64">
        <f t="shared" si="269"/>
        <v>23925.501856651557</v>
      </c>
      <c r="BU194" s="64">
        <f t="shared" si="245"/>
        <v>35283.068371913607</v>
      </c>
      <c r="BV194" s="64">
        <f t="shared" si="246"/>
        <v>0</v>
      </c>
      <c r="BW194" s="64">
        <f t="shared" si="247"/>
        <v>15061.342410783391</v>
      </c>
      <c r="BX194" s="64">
        <f t="shared" si="248"/>
        <v>0</v>
      </c>
      <c r="BY194" s="64">
        <f t="shared" si="249"/>
        <v>0</v>
      </c>
      <c r="BZ194" s="55">
        <f t="shared" si="240"/>
        <v>0</v>
      </c>
      <c r="CC194" s="94">
        <f t="shared" si="241"/>
        <v>2206329.454987661</v>
      </c>
      <c r="CD194" s="64">
        <f t="shared" si="242"/>
        <v>0</v>
      </c>
      <c r="CE194" s="64">
        <f t="shared" si="270"/>
        <v>0</v>
      </c>
      <c r="CF194" s="64">
        <f t="shared" si="271"/>
        <v>0</v>
      </c>
      <c r="CG194" s="64">
        <f t="shared" si="272"/>
        <v>0</v>
      </c>
      <c r="CH194" s="64">
        <f t="shared" si="273"/>
        <v>0</v>
      </c>
      <c r="CI194" s="64">
        <f t="shared" si="274"/>
        <v>0</v>
      </c>
      <c r="CJ194" s="64">
        <f t="shared" si="275"/>
        <v>0</v>
      </c>
      <c r="CK194" s="64">
        <f t="shared" si="276"/>
        <v>586442.73868384771</v>
      </c>
      <c r="CL194" s="64">
        <f t="shared" si="277"/>
        <v>281445.87055791303</v>
      </c>
      <c r="CM194" s="64">
        <f t="shared" si="278"/>
        <v>274196.78956087248</v>
      </c>
      <c r="CN194" s="64">
        <f t="shared" si="279"/>
        <v>0</v>
      </c>
      <c r="CO194" s="64">
        <f t="shared" si="280"/>
        <v>0</v>
      </c>
      <c r="CP194" s="64">
        <f t="shared" si="281"/>
        <v>0</v>
      </c>
      <c r="CQ194" s="64">
        <f t="shared" si="282"/>
        <v>0</v>
      </c>
      <c r="CR194" s="64">
        <f t="shared" si="283"/>
        <v>0</v>
      </c>
      <c r="CS194" s="64">
        <f t="shared" si="284"/>
        <v>15757.930129539973</v>
      </c>
      <c r="CT194" s="64">
        <f t="shared" si="250"/>
        <v>24345.317176620487</v>
      </c>
      <c r="CU194" s="64">
        <f t="shared" si="251"/>
        <v>0</v>
      </c>
      <c r="CV194" s="64">
        <f t="shared" si="252"/>
        <v>10966.930200915831</v>
      </c>
      <c r="CW194" s="64">
        <f t="shared" si="253"/>
        <v>0</v>
      </c>
      <c r="CX194" s="64">
        <f t="shared" si="254"/>
        <v>0</v>
      </c>
      <c r="CY194" s="119">
        <f>'DORC build-up'!S194</f>
        <v>1193155.5763097093</v>
      </c>
      <c r="CZ194" s="55">
        <f t="shared" si="243"/>
        <v>0</v>
      </c>
      <c r="DB194" s="94">
        <f>'DORC build-up'!T194</f>
        <v>0</v>
      </c>
      <c r="DC194" s="64">
        <f t="shared" si="195"/>
        <v>0</v>
      </c>
      <c r="DD194" s="64">
        <f t="shared" si="196"/>
        <v>0</v>
      </c>
      <c r="DE194" s="64">
        <f t="shared" si="197"/>
        <v>0</v>
      </c>
      <c r="DF194" s="64">
        <f t="shared" si="198"/>
        <v>0</v>
      </c>
      <c r="DG194" s="64">
        <f t="shared" si="199"/>
        <v>0</v>
      </c>
      <c r="DH194" s="64">
        <f t="shared" si="200"/>
        <v>0</v>
      </c>
      <c r="DI194" s="64">
        <f t="shared" si="201"/>
        <v>0</v>
      </c>
      <c r="DJ194" s="64">
        <f t="shared" si="202"/>
        <v>0</v>
      </c>
      <c r="DK194" s="64">
        <f t="shared" si="203"/>
        <v>0</v>
      </c>
      <c r="DL194" s="64">
        <f t="shared" si="204"/>
        <v>0</v>
      </c>
      <c r="DM194" s="64">
        <f t="shared" si="205"/>
        <v>0</v>
      </c>
      <c r="DN194" s="64">
        <f t="shared" si="206"/>
        <v>0</v>
      </c>
      <c r="DO194" s="64">
        <f t="shared" si="207"/>
        <v>0</v>
      </c>
      <c r="DP194" s="64">
        <f t="shared" si="208"/>
        <v>0</v>
      </c>
      <c r="DQ194" s="64">
        <f t="shared" si="209"/>
        <v>0</v>
      </c>
      <c r="DR194" s="64">
        <f t="shared" si="210"/>
        <v>0</v>
      </c>
      <c r="DS194" s="64">
        <f t="shared" si="211"/>
        <v>0</v>
      </c>
      <c r="DT194" s="64">
        <f t="shared" si="212"/>
        <v>0</v>
      </c>
      <c r="DU194" s="64">
        <f t="shared" si="213"/>
        <v>0</v>
      </c>
      <c r="DV194" s="64">
        <f t="shared" si="214"/>
        <v>0</v>
      </c>
      <c r="DW194" s="64">
        <f t="shared" si="215"/>
        <v>0</v>
      </c>
      <c r="DX194" s="55">
        <f t="shared" si="244"/>
        <v>0</v>
      </c>
    </row>
    <row r="195" spans="1:128" ht="13.9" x14ac:dyDescent="0.4">
      <c r="A195" s="58">
        <f>'DORC build-up'!A195</f>
        <v>183</v>
      </c>
      <c r="B195" s="58" t="str">
        <f>'DORC build-up'!B195</f>
        <v>CBH Sidings NG</v>
      </c>
      <c r="C195" s="58">
        <f>'DORC build-up'!C195</f>
        <v>42</v>
      </c>
      <c r="D195" t="str">
        <f>IF('DORC build-up'!E195=0,"",'DORC build-up'!E195)</f>
        <v/>
      </c>
      <c r="E195" t="str">
        <f>IF('DORC build-up'!F195=0,"",'DORC build-up'!F195)</f>
        <v>Perenjori</v>
      </c>
      <c r="F195" s="94">
        <f>'DORC build-up'!J195</f>
        <v>3102475.55371169</v>
      </c>
      <c r="G195" s="319">
        <f t="shared" si="194"/>
        <v>0.49308832274297387</v>
      </c>
      <c r="I195" s="70">
        <f>IF($F195=0,0,CRC!G195/$F195)</f>
        <v>0</v>
      </c>
      <c r="J195" s="70">
        <f>IF($F195=0,0,CRC!H195/$F195)</f>
        <v>0</v>
      </c>
      <c r="K195" s="70">
        <f>IF($F195=0,0,CRC!I195/$F195)</f>
        <v>2.7822130990438555E-2</v>
      </c>
      <c r="L195" s="70">
        <f>IF($F195=0,0,CRC!J195/$F195)</f>
        <v>0</v>
      </c>
      <c r="M195" s="70">
        <f>IF($F195=0,0,CRC!K195/$F195)</f>
        <v>0</v>
      </c>
      <c r="N195" s="70">
        <f>IF($F195=0,0,CRC!L195/$F195)</f>
        <v>0</v>
      </c>
      <c r="O195" s="70">
        <f>IF($F195=0,0,CRC!M195/$F195)</f>
        <v>0</v>
      </c>
      <c r="P195" s="70">
        <f>IF($F195=0,0,CRC!N195/$F195)</f>
        <v>0.31051485480400171</v>
      </c>
      <c r="Q195" s="70">
        <f>IF($F195=0,0,CRC!O195/$F195)</f>
        <v>9.4396515860416502E-2</v>
      </c>
      <c r="R195" s="70">
        <f>IF($F195=0,0,CRC!P195/$F195)</f>
        <v>9.710646368416051E-2</v>
      </c>
      <c r="S195" s="70">
        <f>IF($F195=0,0,CRC!Q195/$F195)</f>
        <v>0.45165797062400237</v>
      </c>
      <c r="T195" s="70">
        <f>IF($F195=0,0,CRC!R195/$F195)</f>
        <v>0</v>
      </c>
      <c r="U195" s="70">
        <f>IF($F195=0,0,CRC!S195/$F195)</f>
        <v>0</v>
      </c>
      <c r="V195" s="70">
        <f>IF($F195=0,0,CRC!T195/$F195)</f>
        <v>0</v>
      </c>
      <c r="W195" s="70">
        <f>IF($F195=0,0,CRC!U195/$F195)</f>
        <v>0</v>
      </c>
      <c r="X195" s="70">
        <f>IF($F195=0,0,CRC!V195/$F195)</f>
        <v>5.9603027893442087E-3</v>
      </c>
      <c r="Y195" s="70">
        <f>IF($F195=0,0,CRC!W195/$F195)</f>
        <v>8.7896911042337853E-3</v>
      </c>
      <c r="Z195" s="70">
        <f>IF($F195=0,0,CRC!X195/$F195)</f>
        <v>0</v>
      </c>
      <c r="AA195" s="70">
        <f>IF($F195=0,0,CRC!Y195/$F195)</f>
        <v>3.7520701434023782E-3</v>
      </c>
      <c r="AB195" s="70">
        <f>IF($F195=0,0,CRC!Z195/$F195)</f>
        <v>0</v>
      </c>
      <c r="AC195" s="70">
        <f>IF($F195=0,0,CRC!AA195/$F195)</f>
        <v>0</v>
      </c>
      <c r="AD195" s="55">
        <f t="shared" si="216"/>
        <v>0</v>
      </c>
      <c r="AF195" s="94">
        <f>'DORC build-up'!V195</f>
        <v>2080405.1513108416</v>
      </c>
      <c r="AG195" s="64">
        <f t="shared" si="217"/>
        <v>0</v>
      </c>
      <c r="AH195" s="64">
        <f t="shared" si="218"/>
        <v>0</v>
      </c>
      <c r="AI195" s="64">
        <f t="shared" si="219"/>
        <v>57881.304632953375</v>
      </c>
      <c r="AJ195" s="64">
        <f t="shared" si="220"/>
        <v>0</v>
      </c>
      <c r="AK195" s="64">
        <f t="shared" si="221"/>
        <v>0</v>
      </c>
      <c r="AL195" s="64">
        <f t="shared" si="222"/>
        <v>0</v>
      </c>
      <c r="AM195" s="64">
        <f t="shared" si="223"/>
        <v>0</v>
      </c>
      <c r="AN195" s="64">
        <f t="shared" si="224"/>
        <v>645996.70349278313</v>
      </c>
      <c r="AO195" s="64">
        <f t="shared" si="225"/>
        <v>196382.99786180604</v>
      </c>
      <c r="AP195" s="64">
        <f t="shared" si="226"/>
        <v>202020.7872741067</v>
      </c>
      <c r="AQ195" s="64">
        <f t="shared" si="227"/>
        <v>939631.56871677528</v>
      </c>
      <c r="AR195" s="64">
        <f t="shared" si="228"/>
        <v>0</v>
      </c>
      <c r="AS195" s="64">
        <f t="shared" si="229"/>
        <v>0</v>
      </c>
      <c r="AT195" s="64">
        <f t="shared" si="230"/>
        <v>0</v>
      </c>
      <c r="AU195" s="64">
        <f t="shared" si="231"/>
        <v>0</v>
      </c>
      <c r="AV195" s="64">
        <f t="shared" si="232"/>
        <v>12399.844626324069</v>
      </c>
      <c r="AW195" s="64">
        <f t="shared" si="233"/>
        <v>18286.118651679048</v>
      </c>
      <c r="AX195" s="64">
        <f t="shared" si="234"/>
        <v>0</v>
      </c>
      <c r="AY195" s="64">
        <f t="shared" si="235"/>
        <v>7805.8260544139157</v>
      </c>
      <c r="AZ195" s="64">
        <f t="shared" si="236"/>
        <v>0</v>
      </c>
      <c r="BA195" s="64">
        <f t="shared" si="237"/>
        <v>0</v>
      </c>
      <c r="BB195" s="55">
        <f t="shared" si="238"/>
        <v>0</v>
      </c>
      <c r="BD195" s="94">
        <f>'DORC build-up'!P195</f>
        <v>4104078.1750545199</v>
      </c>
      <c r="BE195" s="64">
        <f t="shared" si="239"/>
        <v>0</v>
      </c>
      <c r="BF195" s="64">
        <f t="shared" si="255"/>
        <v>0</v>
      </c>
      <c r="BG195" s="64">
        <f t="shared" si="256"/>
        <v>114184.20058136687</v>
      </c>
      <c r="BH195" s="64">
        <f t="shared" si="257"/>
        <v>0</v>
      </c>
      <c r="BI195" s="64">
        <f t="shared" si="258"/>
        <v>0</v>
      </c>
      <c r="BJ195" s="64">
        <f t="shared" si="259"/>
        <v>0</v>
      </c>
      <c r="BK195" s="64">
        <f t="shared" si="260"/>
        <v>0</v>
      </c>
      <c r="BL195" s="64">
        <f t="shared" si="261"/>
        <v>1274377.2386313265</v>
      </c>
      <c r="BM195" s="64">
        <f t="shared" si="262"/>
        <v>387410.68054392323</v>
      </c>
      <c r="BN195" s="64">
        <f t="shared" si="263"/>
        <v>398532.51826288749</v>
      </c>
      <c r="BO195" s="64">
        <f t="shared" si="264"/>
        <v>1853639.6198273837</v>
      </c>
      <c r="BP195" s="64">
        <f t="shared" si="265"/>
        <v>0</v>
      </c>
      <c r="BQ195" s="64">
        <f t="shared" si="266"/>
        <v>0</v>
      </c>
      <c r="BR195" s="64">
        <f t="shared" si="267"/>
        <v>0</v>
      </c>
      <c r="BS195" s="64">
        <f t="shared" si="268"/>
        <v>0</v>
      </c>
      <c r="BT195" s="64">
        <f t="shared" si="269"/>
        <v>24461.548594464144</v>
      </c>
      <c r="BU195" s="64">
        <f t="shared" si="245"/>
        <v>36073.579426356744</v>
      </c>
      <c r="BV195" s="64">
        <f t="shared" si="246"/>
        <v>0</v>
      </c>
      <c r="BW195" s="64">
        <f t="shared" si="247"/>
        <v>15398.789186811384</v>
      </c>
      <c r="BX195" s="64">
        <f t="shared" si="248"/>
        <v>0</v>
      </c>
      <c r="BY195" s="64">
        <f t="shared" si="249"/>
        <v>0</v>
      </c>
      <c r="BZ195" s="55">
        <f t="shared" si="240"/>
        <v>0</v>
      </c>
      <c r="CC195" s="94">
        <f t="shared" si="241"/>
        <v>4104078.1750545199</v>
      </c>
      <c r="CD195" s="64">
        <f t="shared" si="242"/>
        <v>0</v>
      </c>
      <c r="CE195" s="64">
        <f t="shared" si="270"/>
        <v>0</v>
      </c>
      <c r="CF195" s="64">
        <f t="shared" si="271"/>
        <v>0</v>
      </c>
      <c r="CG195" s="64">
        <f t="shared" si="272"/>
        <v>0</v>
      </c>
      <c r="CH195" s="64">
        <f t="shared" si="273"/>
        <v>0</v>
      </c>
      <c r="CI195" s="64">
        <f t="shared" si="274"/>
        <v>0</v>
      </c>
      <c r="CJ195" s="64">
        <f t="shared" si="275"/>
        <v>0</v>
      </c>
      <c r="CK195" s="64">
        <f t="shared" si="276"/>
        <v>599581.88698129344</v>
      </c>
      <c r="CL195" s="64">
        <f t="shared" si="277"/>
        <v>287751.61668968969</v>
      </c>
      <c r="CM195" s="64">
        <f t="shared" si="278"/>
        <v>276644.8843657102</v>
      </c>
      <c r="CN195" s="64">
        <f t="shared" si="279"/>
        <v>807480.23969129787</v>
      </c>
      <c r="CO195" s="64">
        <f t="shared" si="280"/>
        <v>0</v>
      </c>
      <c r="CP195" s="64">
        <f t="shared" si="281"/>
        <v>0</v>
      </c>
      <c r="CQ195" s="64">
        <f t="shared" si="282"/>
        <v>0</v>
      </c>
      <c r="CR195" s="64">
        <f t="shared" si="283"/>
        <v>0</v>
      </c>
      <c r="CS195" s="64">
        <f t="shared" si="284"/>
        <v>16110.983833124887</v>
      </c>
      <c r="CT195" s="64">
        <f t="shared" si="250"/>
        <v>24890.769804186257</v>
      </c>
      <c r="CU195" s="64">
        <f t="shared" si="251"/>
        <v>0</v>
      </c>
      <c r="CV195" s="64">
        <f t="shared" si="252"/>
        <v>11212.642378375755</v>
      </c>
      <c r="CW195" s="64">
        <f t="shared" si="253"/>
        <v>0</v>
      </c>
      <c r="CX195" s="64">
        <f t="shared" si="254"/>
        <v>0</v>
      </c>
      <c r="CY195" s="119">
        <f>'DORC build-up'!S195</f>
        <v>2023673.0237436784</v>
      </c>
      <c r="CZ195" s="55">
        <f t="shared" si="243"/>
        <v>0</v>
      </c>
      <c r="DB195" s="94">
        <f>'DORC build-up'!T195</f>
        <v>0</v>
      </c>
      <c r="DC195" s="64">
        <f t="shared" si="195"/>
        <v>0</v>
      </c>
      <c r="DD195" s="64">
        <f t="shared" si="196"/>
        <v>0</v>
      </c>
      <c r="DE195" s="64">
        <f t="shared" si="197"/>
        <v>0</v>
      </c>
      <c r="DF195" s="64">
        <f t="shared" si="198"/>
        <v>0</v>
      </c>
      <c r="DG195" s="64">
        <f t="shared" si="199"/>
        <v>0</v>
      </c>
      <c r="DH195" s="64">
        <f t="shared" si="200"/>
        <v>0</v>
      </c>
      <c r="DI195" s="64">
        <f t="shared" si="201"/>
        <v>0</v>
      </c>
      <c r="DJ195" s="64">
        <f t="shared" si="202"/>
        <v>0</v>
      </c>
      <c r="DK195" s="64">
        <f t="shared" si="203"/>
        <v>0</v>
      </c>
      <c r="DL195" s="64">
        <f t="shared" si="204"/>
        <v>0</v>
      </c>
      <c r="DM195" s="64">
        <f t="shared" si="205"/>
        <v>0</v>
      </c>
      <c r="DN195" s="64">
        <f t="shared" si="206"/>
        <v>0</v>
      </c>
      <c r="DO195" s="64">
        <f t="shared" si="207"/>
        <v>0</v>
      </c>
      <c r="DP195" s="64">
        <f t="shared" si="208"/>
        <v>0</v>
      </c>
      <c r="DQ195" s="64">
        <f t="shared" si="209"/>
        <v>0</v>
      </c>
      <c r="DR195" s="64">
        <f t="shared" si="210"/>
        <v>0</v>
      </c>
      <c r="DS195" s="64">
        <f t="shared" si="211"/>
        <v>0</v>
      </c>
      <c r="DT195" s="64">
        <f t="shared" si="212"/>
        <v>0</v>
      </c>
      <c r="DU195" s="64">
        <f t="shared" si="213"/>
        <v>0</v>
      </c>
      <c r="DV195" s="64">
        <f t="shared" si="214"/>
        <v>0</v>
      </c>
      <c r="DW195" s="64">
        <f t="shared" si="215"/>
        <v>0</v>
      </c>
      <c r="DX195" s="55">
        <f t="shared" si="244"/>
        <v>0</v>
      </c>
    </row>
    <row r="196" spans="1:128" ht="13.9" x14ac:dyDescent="0.4">
      <c r="A196" s="58">
        <f>'DORC build-up'!A196</f>
        <v>184</v>
      </c>
      <c r="B196" s="58" t="str">
        <f>'DORC build-up'!B196</f>
        <v>CBH Sidings NG</v>
      </c>
      <c r="C196" s="58">
        <f>'DORC build-up'!C196</f>
        <v>42</v>
      </c>
      <c r="D196" t="str">
        <f>IF('DORC build-up'!E196=0,"",'DORC build-up'!E196)</f>
        <v/>
      </c>
      <c r="E196" t="str">
        <f>IF('DORC build-up'!F196=0,"",'DORC build-up'!F196)</f>
        <v>Piawanning</v>
      </c>
      <c r="F196" s="94">
        <f>'DORC build-up'!J196</f>
        <v>2655005.1168928985</v>
      </c>
      <c r="G196" s="319">
        <f t="shared" si="194"/>
        <v>0.50701283503631212</v>
      </c>
      <c r="I196" s="70">
        <f>IF($F196=0,0,CRC!G196/$F196)</f>
        <v>0</v>
      </c>
      <c r="J196" s="70">
        <f>IF($F196=0,0,CRC!H196/$F196)</f>
        <v>0</v>
      </c>
      <c r="K196" s="70">
        <f>IF($F196=0,0,CRC!I196/$F196)</f>
        <v>3.4048124210694926E-2</v>
      </c>
      <c r="L196" s="70">
        <f>IF($F196=0,0,CRC!J196/$F196)</f>
        <v>0</v>
      </c>
      <c r="M196" s="70">
        <f>IF($F196=0,0,CRC!K196/$F196)</f>
        <v>0</v>
      </c>
      <c r="N196" s="70">
        <f>IF($F196=0,0,CRC!L196/$F196)</f>
        <v>0</v>
      </c>
      <c r="O196" s="70">
        <f>IF($F196=0,0,CRC!M196/$F196)</f>
        <v>0</v>
      </c>
      <c r="P196" s="70">
        <f>IF($F196=0,0,CRC!N196/$F196)</f>
        <v>0.38000138628007729</v>
      </c>
      <c r="Q196" s="70">
        <f>IF($F196=0,0,CRC!O196/$F196)</f>
        <v>0.11552042142914348</v>
      </c>
      <c r="R196" s="70">
        <f>IF($F196=0,0,CRC!P196/$F196)</f>
        <v>0.12111326234516308</v>
      </c>
      <c r="S196" s="70">
        <f>IF($F196=0,0,CRC!Q196/$F196)</f>
        <v>0.32478750964109165</v>
      </c>
      <c r="T196" s="70">
        <f>IF($F196=0,0,CRC!R196/$F196)</f>
        <v>0</v>
      </c>
      <c r="U196" s="70">
        <f>IF($F196=0,0,CRC!S196/$F196)</f>
        <v>0</v>
      </c>
      <c r="V196" s="70">
        <f>IF($F196=0,0,CRC!T196/$F196)</f>
        <v>0</v>
      </c>
      <c r="W196" s="70">
        <f>IF($F196=0,0,CRC!U196/$F196)</f>
        <v>0</v>
      </c>
      <c r="X196" s="70">
        <f>IF($F196=0,0,CRC!V196/$F196)</f>
        <v>7.9019309216791806E-3</v>
      </c>
      <c r="Y196" s="70">
        <f>IF($F196=0,0,CRC!W196/$F196)</f>
        <v>1.165302072450506E-2</v>
      </c>
      <c r="Z196" s="70">
        <f>IF($F196=0,0,CRC!X196/$F196)</f>
        <v>0</v>
      </c>
      <c r="AA196" s="70">
        <f>IF($F196=0,0,CRC!Y196/$F196)</f>
        <v>4.9743444476455243E-3</v>
      </c>
      <c r="AB196" s="70">
        <f>IF($F196=0,0,CRC!Z196/$F196)</f>
        <v>0</v>
      </c>
      <c r="AC196" s="70">
        <f>IF($F196=0,0,CRC!AA196/$F196)</f>
        <v>0</v>
      </c>
      <c r="AD196" s="55">
        <f t="shared" si="216"/>
        <v>0</v>
      </c>
      <c r="AF196" s="94">
        <f>'DORC build-up'!V196</f>
        <v>1714729.994537134</v>
      </c>
      <c r="AG196" s="64">
        <f t="shared" si="217"/>
        <v>0</v>
      </c>
      <c r="AH196" s="64">
        <f t="shared" si="218"/>
        <v>0</v>
      </c>
      <c r="AI196" s="64">
        <f t="shared" si="219"/>
        <v>58383.339841804569</v>
      </c>
      <c r="AJ196" s="64">
        <f t="shared" si="220"/>
        <v>0</v>
      </c>
      <c r="AK196" s="64">
        <f t="shared" si="221"/>
        <v>0</v>
      </c>
      <c r="AL196" s="64">
        <f t="shared" si="222"/>
        <v>0</v>
      </c>
      <c r="AM196" s="64">
        <f t="shared" si="223"/>
        <v>0</v>
      </c>
      <c r="AN196" s="64">
        <f t="shared" si="224"/>
        <v>651599.77502014022</v>
      </c>
      <c r="AO196" s="64">
        <f t="shared" si="225"/>
        <v>198086.33160612261</v>
      </c>
      <c r="AP196" s="64">
        <f t="shared" si="226"/>
        <v>207676.54367949595</v>
      </c>
      <c r="AQ196" s="64">
        <f t="shared" si="227"/>
        <v>556922.88463259838</v>
      </c>
      <c r="AR196" s="64">
        <f t="shared" si="228"/>
        <v>0</v>
      </c>
      <c r="AS196" s="64">
        <f t="shared" si="229"/>
        <v>0</v>
      </c>
      <c r="AT196" s="64">
        <f t="shared" si="230"/>
        <v>0</v>
      </c>
      <c r="AU196" s="64">
        <f t="shared" si="231"/>
        <v>0</v>
      </c>
      <c r="AV196" s="64">
        <f t="shared" si="232"/>
        <v>13549.677966163752</v>
      </c>
      <c r="AW196" s="64">
        <f t="shared" si="233"/>
        <v>19981.78416327167</v>
      </c>
      <c r="AX196" s="64">
        <f t="shared" si="234"/>
        <v>0</v>
      </c>
      <c r="AY196" s="64">
        <f t="shared" si="235"/>
        <v>8529.6576275370317</v>
      </c>
      <c r="AZ196" s="64">
        <f t="shared" si="236"/>
        <v>0</v>
      </c>
      <c r="BA196" s="64">
        <f t="shared" si="237"/>
        <v>0</v>
      </c>
      <c r="BB196" s="55">
        <f t="shared" si="238"/>
        <v>0</v>
      </c>
      <c r="BD196" s="94">
        <f>'DORC build-up'!P196</f>
        <v>3478244.701692054</v>
      </c>
      <c r="BE196" s="64">
        <f t="shared" si="239"/>
        <v>0</v>
      </c>
      <c r="BF196" s="64">
        <f t="shared" si="255"/>
        <v>0</v>
      </c>
      <c r="BG196" s="64">
        <f t="shared" si="256"/>
        <v>118427.70763840257</v>
      </c>
      <c r="BH196" s="64">
        <f t="shared" si="257"/>
        <v>0</v>
      </c>
      <c r="BI196" s="64">
        <f t="shared" si="258"/>
        <v>0</v>
      </c>
      <c r="BJ196" s="64">
        <f t="shared" si="259"/>
        <v>0</v>
      </c>
      <c r="BK196" s="64">
        <f t="shared" si="260"/>
        <v>0</v>
      </c>
      <c r="BL196" s="64">
        <f t="shared" si="261"/>
        <v>1321737.8084643143</v>
      </c>
      <c r="BM196" s="64">
        <f t="shared" si="262"/>
        <v>401808.29377315153</v>
      </c>
      <c r="BN196" s="64">
        <f t="shared" si="263"/>
        <v>421261.56305670325</v>
      </c>
      <c r="BO196" s="64">
        <f t="shared" si="264"/>
        <v>1129690.434584884</v>
      </c>
      <c r="BP196" s="64">
        <f t="shared" si="265"/>
        <v>0</v>
      </c>
      <c r="BQ196" s="64">
        <f t="shared" si="266"/>
        <v>0</v>
      </c>
      <c r="BR196" s="64">
        <f t="shared" si="267"/>
        <v>0</v>
      </c>
      <c r="BS196" s="64">
        <f t="shared" si="268"/>
        <v>0</v>
      </c>
      <c r="BT196" s="64">
        <f t="shared" si="269"/>
        <v>27484.849361467219</v>
      </c>
      <c r="BU196" s="64">
        <f t="shared" si="245"/>
        <v>40532.057593717429</v>
      </c>
      <c r="BV196" s="64">
        <f t="shared" si="246"/>
        <v>0</v>
      </c>
      <c r="BW196" s="64">
        <f t="shared" si="247"/>
        <v>17301.987219414332</v>
      </c>
      <c r="BX196" s="64">
        <f t="shared" si="248"/>
        <v>0</v>
      </c>
      <c r="BY196" s="64">
        <f t="shared" si="249"/>
        <v>0</v>
      </c>
      <c r="BZ196" s="55">
        <f t="shared" si="240"/>
        <v>0</v>
      </c>
      <c r="CC196" s="94">
        <f t="shared" si="241"/>
        <v>3478244.701692054</v>
      </c>
      <c r="CD196" s="64">
        <f t="shared" si="242"/>
        <v>0</v>
      </c>
      <c r="CE196" s="64">
        <f t="shared" si="270"/>
        <v>0</v>
      </c>
      <c r="CF196" s="64">
        <f t="shared" si="271"/>
        <v>0</v>
      </c>
      <c r="CG196" s="64">
        <f t="shared" si="272"/>
        <v>0</v>
      </c>
      <c r="CH196" s="64">
        <f t="shared" si="273"/>
        <v>0</v>
      </c>
      <c r="CI196" s="64">
        <f t="shared" si="274"/>
        <v>0</v>
      </c>
      <c r="CJ196" s="64">
        <f t="shared" si="275"/>
        <v>0</v>
      </c>
      <c r="CK196" s="64">
        <f t="shared" si="276"/>
        <v>621864.56668410252</v>
      </c>
      <c r="CL196" s="64">
        <f t="shared" si="277"/>
        <v>298445.53064520232</v>
      </c>
      <c r="CM196" s="64">
        <f t="shared" si="278"/>
        <v>292422.45252033812</v>
      </c>
      <c r="CN196" s="64">
        <f t="shared" si="279"/>
        <v>492114.37495089555</v>
      </c>
      <c r="CO196" s="64">
        <f t="shared" si="280"/>
        <v>0</v>
      </c>
      <c r="CP196" s="64">
        <f t="shared" si="281"/>
        <v>0</v>
      </c>
      <c r="CQ196" s="64">
        <f t="shared" si="282"/>
        <v>0</v>
      </c>
      <c r="CR196" s="64">
        <f t="shared" si="283"/>
        <v>0</v>
      </c>
      <c r="CS196" s="64">
        <f t="shared" si="284"/>
        <v>18102.204854629785</v>
      </c>
      <c r="CT196" s="64">
        <f t="shared" si="250"/>
        <v>27967.119739665141</v>
      </c>
      <c r="CU196" s="64">
        <f t="shared" si="251"/>
        <v>0</v>
      </c>
      <c r="CV196" s="64">
        <f t="shared" si="252"/>
        <v>12598.457760086556</v>
      </c>
      <c r="CW196" s="64">
        <f t="shared" si="253"/>
        <v>0</v>
      </c>
      <c r="CX196" s="64">
        <f t="shared" si="254"/>
        <v>0</v>
      </c>
      <c r="CY196" s="119">
        <f>'DORC build-up'!S196</f>
        <v>1763514.7071549201</v>
      </c>
      <c r="CZ196" s="55">
        <f t="shared" si="243"/>
        <v>0</v>
      </c>
      <c r="DB196" s="94">
        <f>'DORC build-up'!T196</f>
        <v>0</v>
      </c>
      <c r="DC196" s="64">
        <f t="shared" si="195"/>
        <v>0</v>
      </c>
      <c r="DD196" s="64">
        <f t="shared" si="196"/>
        <v>0</v>
      </c>
      <c r="DE196" s="64">
        <f t="shared" si="197"/>
        <v>0</v>
      </c>
      <c r="DF196" s="64">
        <f t="shared" si="198"/>
        <v>0</v>
      </c>
      <c r="DG196" s="64">
        <f t="shared" si="199"/>
        <v>0</v>
      </c>
      <c r="DH196" s="64">
        <f t="shared" si="200"/>
        <v>0</v>
      </c>
      <c r="DI196" s="64">
        <f t="shared" si="201"/>
        <v>0</v>
      </c>
      <c r="DJ196" s="64">
        <f t="shared" si="202"/>
        <v>0</v>
      </c>
      <c r="DK196" s="64">
        <f t="shared" si="203"/>
        <v>0</v>
      </c>
      <c r="DL196" s="64">
        <f t="shared" si="204"/>
        <v>0</v>
      </c>
      <c r="DM196" s="64">
        <f t="shared" si="205"/>
        <v>0</v>
      </c>
      <c r="DN196" s="64">
        <f t="shared" si="206"/>
        <v>0</v>
      </c>
      <c r="DO196" s="64">
        <f t="shared" si="207"/>
        <v>0</v>
      </c>
      <c r="DP196" s="64">
        <f t="shared" si="208"/>
        <v>0</v>
      </c>
      <c r="DQ196" s="64">
        <f t="shared" si="209"/>
        <v>0</v>
      </c>
      <c r="DR196" s="64">
        <f t="shared" si="210"/>
        <v>0</v>
      </c>
      <c r="DS196" s="64">
        <f t="shared" si="211"/>
        <v>0</v>
      </c>
      <c r="DT196" s="64">
        <f t="shared" si="212"/>
        <v>0</v>
      </c>
      <c r="DU196" s="64">
        <f t="shared" si="213"/>
        <v>0</v>
      </c>
      <c r="DV196" s="64">
        <f t="shared" si="214"/>
        <v>0</v>
      </c>
      <c r="DW196" s="64">
        <f t="shared" si="215"/>
        <v>0</v>
      </c>
      <c r="DX196" s="55">
        <f t="shared" si="244"/>
        <v>0</v>
      </c>
    </row>
    <row r="197" spans="1:128" ht="13.9" x14ac:dyDescent="0.4">
      <c r="A197" s="58">
        <f>'DORC build-up'!A197</f>
        <v>185</v>
      </c>
      <c r="B197" s="58" t="str">
        <f>'DORC build-up'!B197</f>
        <v>CBH Sidings NG</v>
      </c>
      <c r="C197" s="58">
        <f>'DORC build-up'!C197</f>
        <v>42</v>
      </c>
      <c r="D197" t="str">
        <f>IF('DORC build-up'!E197=0,"",'DORC build-up'!E197)</f>
        <v/>
      </c>
      <c r="E197" t="str">
        <f>IF('DORC build-up'!F197=0,"",'DORC build-up'!F197)</f>
        <v>Pingaring</v>
      </c>
      <c r="F197" s="94">
        <f>'DORC build-up'!J197</f>
        <v>1952340.6859259373</v>
      </c>
      <c r="G197" s="319">
        <f t="shared" si="194"/>
        <v>0.5577106478623608</v>
      </c>
      <c r="I197" s="70">
        <f>IF($F197=0,0,CRC!G197/$F197)</f>
        <v>0</v>
      </c>
      <c r="J197" s="70">
        <f>IF($F197=0,0,CRC!H197/$F197)</f>
        <v>0</v>
      </c>
      <c r="K197" s="70">
        <f>IF($F197=0,0,CRC!I197/$F197)</f>
        <v>4.3944351320686789E-2</v>
      </c>
      <c r="L197" s="70">
        <f>IF($F197=0,0,CRC!J197/$F197)</f>
        <v>0</v>
      </c>
      <c r="M197" s="70">
        <f>IF($F197=0,0,CRC!K197/$F197)</f>
        <v>0</v>
      </c>
      <c r="N197" s="70">
        <f>IF($F197=0,0,CRC!L197/$F197)</f>
        <v>0</v>
      </c>
      <c r="O197" s="70">
        <f>IF($F197=0,0,CRC!M197/$F197)</f>
        <v>0</v>
      </c>
      <c r="P197" s="70">
        <f>IF($F197=0,0,CRC!N197/$F197)</f>
        <v>0.4904503495612364</v>
      </c>
      <c r="Q197" s="70">
        <f>IF($F197=0,0,CRC!O197/$F197)</f>
        <v>0.14909690626661587</v>
      </c>
      <c r="R197" s="70">
        <f>IF($F197=0,0,CRC!P197/$F197)</f>
        <v>0.19507961708889376</v>
      </c>
      <c r="S197" s="70">
        <f>IF($F197=0,0,CRC!Q197/$F197)</f>
        <v>0</v>
      </c>
      <c r="T197" s="70">
        <f>IF($F197=0,0,CRC!R197/$F197)</f>
        <v>0</v>
      </c>
      <c r="U197" s="70">
        <f>IF($F197=0,0,CRC!S197/$F197)</f>
        <v>0</v>
      </c>
      <c r="V197" s="70">
        <f>IF($F197=0,0,CRC!T197/$F197)</f>
        <v>0</v>
      </c>
      <c r="W197" s="70">
        <f>IF($F197=0,0,CRC!U197/$F197)</f>
        <v>9.1275053214129501E-2</v>
      </c>
      <c r="X197" s="70">
        <f>IF($F197=0,0,CRC!V197/$F197)</f>
        <v>9.4141473146907486E-3</v>
      </c>
      <c r="Y197" s="70">
        <f>IF($F197=0,0,CRC!W197/$F197)</f>
        <v>1.3883094505503818E-2</v>
      </c>
      <c r="Z197" s="70">
        <f>IF($F197=0,0,CRC!X197/$F197)</f>
        <v>0</v>
      </c>
      <c r="AA197" s="70">
        <f>IF($F197=0,0,CRC!Y197/$F197)</f>
        <v>5.9262997725874345E-3</v>
      </c>
      <c r="AB197" s="70">
        <f>IF($F197=0,0,CRC!Z197/$F197)</f>
        <v>9.3018095565565223E-4</v>
      </c>
      <c r="AC197" s="70">
        <f>IF($F197=0,0,CRC!AA197/$F197)</f>
        <v>0</v>
      </c>
      <c r="AD197" s="55">
        <f t="shared" si="216"/>
        <v>0</v>
      </c>
      <c r="AF197" s="94">
        <f>'DORC build-up'!V197</f>
        <v>1122657.9814103013</v>
      </c>
      <c r="AG197" s="64">
        <f t="shared" si="217"/>
        <v>0</v>
      </c>
      <c r="AH197" s="64">
        <f t="shared" si="218"/>
        <v>0</v>
      </c>
      <c r="AI197" s="64">
        <f t="shared" si="219"/>
        <v>49334.47674806734</v>
      </c>
      <c r="AJ197" s="64">
        <f t="shared" si="220"/>
        <v>0</v>
      </c>
      <c r="AK197" s="64">
        <f t="shared" si="221"/>
        <v>0</v>
      </c>
      <c r="AL197" s="64">
        <f t="shared" si="222"/>
        <v>0</v>
      </c>
      <c r="AM197" s="64">
        <f t="shared" si="223"/>
        <v>0</v>
      </c>
      <c r="AN197" s="64">
        <f t="shared" si="224"/>
        <v>550607.99942039431</v>
      </c>
      <c r="AO197" s="64">
        <f t="shared" si="225"/>
        <v>167384.83182379988</v>
      </c>
      <c r="AP197" s="64">
        <f t="shared" si="226"/>
        <v>219007.68913531199</v>
      </c>
      <c r="AQ197" s="64">
        <f t="shared" si="227"/>
        <v>0</v>
      </c>
      <c r="AR197" s="64">
        <f t="shared" si="228"/>
        <v>0</v>
      </c>
      <c r="AS197" s="64">
        <f t="shared" si="229"/>
        <v>0</v>
      </c>
      <c r="AT197" s="64">
        <f t="shared" si="230"/>
        <v>0</v>
      </c>
      <c r="AU197" s="64">
        <f t="shared" si="231"/>
        <v>102470.66699449247</v>
      </c>
      <c r="AV197" s="64">
        <f t="shared" si="232"/>
        <v>10568.867621009924</v>
      </c>
      <c r="AW197" s="64">
        <f t="shared" si="233"/>
        <v>15585.966853277361</v>
      </c>
      <c r="AX197" s="64">
        <f t="shared" si="234"/>
        <v>0</v>
      </c>
      <c r="AY197" s="64">
        <f t="shared" si="235"/>
        <v>6653.2077399253367</v>
      </c>
      <c r="AZ197" s="64">
        <f t="shared" si="236"/>
        <v>1044.2750740226795</v>
      </c>
      <c r="BA197" s="64">
        <f t="shared" si="237"/>
        <v>0</v>
      </c>
      <c r="BB197" s="55">
        <f t="shared" si="238"/>
        <v>0</v>
      </c>
      <c r="BD197" s="94">
        <f>'DORC build-up'!P197</f>
        <v>2538288.5117725674</v>
      </c>
      <c r="BE197" s="64">
        <f t="shared" si="239"/>
        <v>0</v>
      </c>
      <c r="BF197" s="64">
        <f t="shared" si="255"/>
        <v>0</v>
      </c>
      <c r="BG197" s="64">
        <f t="shared" si="256"/>
        <v>111543.44211459692</v>
      </c>
      <c r="BH197" s="64">
        <f t="shared" si="257"/>
        <v>0</v>
      </c>
      <c r="BI197" s="64">
        <f t="shared" si="258"/>
        <v>0</v>
      </c>
      <c r="BJ197" s="64">
        <f t="shared" si="259"/>
        <v>0</v>
      </c>
      <c r="BK197" s="64">
        <f t="shared" si="260"/>
        <v>0</v>
      </c>
      <c r="BL197" s="64">
        <f t="shared" si="261"/>
        <v>1244904.4878861262</v>
      </c>
      <c r="BM197" s="64">
        <f t="shared" si="262"/>
        <v>378450.96431738237</v>
      </c>
      <c r="BN197" s="64">
        <f t="shared" si="263"/>
        <v>495168.35093773046</v>
      </c>
      <c r="BO197" s="64">
        <f t="shared" si="264"/>
        <v>0</v>
      </c>
      <c r="BP197" s="64">
        <f t="shared" si="265"/>
        <v>0</v>
      </c>
      <c r="BQ197" s="64">
        <f t="shared" si="266"/>
        <v>0</v>
      </c>
      <c r="BR197" s="64">
        <f t="shared" si="267"/>
        <v>0</v>
      </c>
      <c r="BS197" s="64">
        <f t="shared" si="268"/>
        <v>231682.41898485465</v>
      </c>
      <c r="BT197" s="64">
        <f t="shared" si="269"/>
        <v>23895.821977014093</v>
      </c>
      <c r="BU197" s="64">
        <f t="shared" si="245"/>
        <v>35239.299291173193</v>
      </c>
      <c r="BV197" s="64">
        <f t="shared" si="246"/>
        <v>0</v>
      </c>
      <c r="BW197" s="64">
        <f t="shared" si="247"/>
        <v>15042.658630079064</v>
      </c>
      <c r="BX197" s="64">
        <f t="shared" si="248"/>
        <v>2361.0676336103702</v>
      </c>
      <c r="BY197" s="64">
        <f t="shared" si="249"/>
        <v>0</v>
      </c>
      <c r="BZ197" s="55">
        <f t="shared" si="240"/>
        <v>0</v>
      </c>
      <c r="CC197" s="94">
        <f t="shared" si="241"/>
        <v>2538288.5117725674</v>
      </c>
      <c r="CD197" s="64">
        <f t="shared" si="242"/>
        <v>0</v>
      </c>
      <c r="CE197" s="64">
        <f t="shared" si="270"/>
        <v>0</v>
      </c>
      <c r="CF197" s="64">
        <f t="shared" si="271"/>
        <v>0</v>
      </c>
      <c r="CG197" s="64">
        <f t="shared" si="272"/>
        <v>0</v>
      </c>
      <c r="CH197" s="64">
        <f t="shared" si="273"/>
        <v>0</v>
      </c>
      <c r="CI197" s="64">
        <f t="shared" si="274"/>
        <v>0</v>
      </c>
      <c r="CJ197" s="64">
        <f t="shared" si="275"/>
        <v>0</v>
      </c>
      <c r="CK197" s="64">
        <f t="shared" si="276"/>
        <v>585715.24924589624</v>
      </c>
      <c r="CL197" s="64">
        <f t="shared" si="277"/>
        <v>281096.73349016556</v>
      </c>
      <c r="CM197" s="64">
        <f t="shared" si="278"/>
        <v>343725.50522054691</v>
      </c>
      <c r="CN197" s="64">
        <f t="shared" si="279"/>
        <v>0</v>
      </c>
      <c r="CO197" s="64">
        <f t="shared" si="280"/>
        <v>0</v>
      </c>
      <c r="CP197" s="64">
        <f t="shared" si="281"/>
        <v>0</v>
      </c>
      <c r="CQ197" s="64">
        <f t="shared" si="282"/>
        <v>0</v>
      </c>
      <c r="CR197" s="64">
        <f t="shared" si="283"/>
        <v>152591.79901345191</v>
      </c>
      <c r="CS197" s="64">
        <f t="shared" si="284"/>
        <v>15738.382223193745</v>
      </c>
      <c r="CT197" s="64">
        <f t="shared" si="250"/>
        <v>24315.116510909604</v>
      </c>
      <c r="CU197" s="64">
        <f t="shared" si="251"/>
        <v>0</v>
      </c>
      <c r="CV197" s="64">
        <f t="shared" si="252"/>
        <v>10953.32558897056</v>
      </c>
      <c r="CW197" s="64">
        <f t="shared" si="253"/>
        <v>1494.4190691316489</v>
      </c>
      <c r="CX197" s="64">
        <f t="shared" si="254"/>
        <v>0</v>
      </c>
      <c r="CY197" s="119">
        <f>'DORC build-up'!S197</f>
        <v>1415630.5303622661</v>
      </c>
      <c r="CZ197" s="55">
        <f t="shared" si="243"/>
        <v>0</v>
      </c>
      <c r="DB197" s="94">
        <f>'DORC build-up'!T197</f>
        <v>0</v>
      </c>
      <c r="DC197" s="64">
        <f t="shared" si="195"/>
        <v>0</v>
      </c>
      <c r="DD197" s="64">
        <f t="shared" si="196"/>
        <v>0</v>
      </c>
      <c r="DE197" s="64">
        <f t="shared" si="197"/>
        <v>0</v>
      </c>
      <c r="DF197" s="64">
        <f t="shared" si="198"/>
        <v>0</v>
      </c>
      <c r="DG197" s="64">
        <f t="shared" si="199"/>
        <v>0</v>
      </c>
      <c r="DH197" s="64">
        <f t="shared" si="200"/>
        <v>0</v>
      </c>
      <c r="DI197" s="64">
        <f t="shared" si="201"/>
        <v>0</v>
      </c>
      <c r="DJ197" s="64">
        <f t="shared" si="202"/>
        <v>0</v>
      </c>
      <c r="DK197" s="64">
        <f t="shared" si="203"/>
        <v>0</v>
      </c>
      <c r="DL197" s="64">
        <f t="shared" si="204"/>
        <v>0</v>
      </c>
      <c r="DM197" s="64">
        <f t="shared" si="205"/>
        <v>0</v>
      </c>
      <c r="DN197" s="64">
        <f t="shared" si="206"/>
        <v>0</v>
      </c>
      <c r="DO197" s="64">
        <f t="shared" si="207"/>
        <v>0</v>
      </c>
      <c r="DP197" s="64">
        <f t="shared" si="208"/>
        <v>0</v>
      </c>
      <c r="DQ197" s="64">
        <f t="shared" si="209"/>
        <v>0</v>
      </c>
      <c r="DR197" s="64">
        <f t="shared" si="210"/>
        <v>0</v>
      </c>
      <c r="DS197" s="64">
        <f t="shared" si="211"/>
        <v>0</v>
      </c>
      <c r="DT197" s="64">
        <f t="shared" si="212"/>
        <v>0</v>
      </c>
      <c r="DU197" s="64">
        <f t="shared" si="213"/>
        <v>0</v>
      </c>
      <c r="DV197" s="64">
        <f t="shared" si="214"/>
        <v>0</v>
      </c>
      <c r="DW197" s="64">
        <f t="shared" si="215"/>
        <v>0</v>
      </c>
      <c r="DX197" s="55">
        <f t="shared" si="244"/>
        <v>0</v>
      </c>
    </row>
    <row r="198" spans="1:128" ht="13.9" x14ac:dyDescent="0.4">
      <c r="A198" s="58">
        <f>'DORC build-up'!A198</f>
        <v>186</v>
      </c>
      <c r="B198" s="58" t="str">
        <f>'DORC build-up'!B198</f>
        <v>CBH Sidings NG</v>
      </c>
      <c r="C198" s="58">
        <f>'DORC build-up'!C198</f>
        <v>42</v>
      </c>
      <c r="D198" t="str">
        <f>IF('DORC build-up'!E198=0,"",'DORC build-up'!E198)</f>
        <v/>
      </c>
      <c r="E198" t="str">
        <f>IF('DORC build-up'!F198=0,"",'DORC build-up'!F198)</f>
        <v>Pithara</v>
      </c>
      <c r="F198" s="94">
        <f>'DORC build-up'!J198</f>
        <v>2012816.5182591903</v>
      </c>
      <c r="G198" s="319">
        <f t="shared" si="194"/>
        <v>0.47696535303633031</v>
      </c>
      <c r="I198" s="70">
        <f>IF($F198=0,0,CRC!G198/$F198)</f>
        <v>0</v>
      </c>
      <c r="J198" s="70">
        <f>IF($F198=0,0,CRC!H198/$F198)</f>
        <v>0</v>
      </c>
      <c r="K198" s="70">
        <f>IF($F198=0,0,CRC!I198/$F198)</f>
        <v>3.5122837754303693E-2</v>
      </c>
      <c r="L198" s="70">
        <f>IF($F198=0,0,CRC!J198/$F198)</f>
        <v>0</v>
      </c>
      <c r="M198" s="70">
        <f>IF($F198=0,0,CRC!K198/$F198)</f>
        <v>0</v>
      </c>
      <c r="N198" s="70">
        <f>IF($F198=0,0,CRC!L198/$F198)</f>
        <v>0</v>
      </c>
      <c r="O198" s="70">
        <f>IF($F198=0,0,CRC!M198/$F198)</f>
        <v>0</v>
      </c>
      <c r="P198" s="70">
        <f>IF($F198=0,0,CRC!N198/$F198)</f>
        <v>0.39199595707928231</v>
      </c>
      <c r="Q198" s="70">
        <f>IF($F198=0,0,CRC!O198/$F198)</f>
        <v>0.11916677095210182</v>
      </c>
      <c r="R198" s="70">
        <f>IF($F198=0,0,CRC!P198/$F198)</f>
        <v>0</v>
      </c>
      <c r="S198" s="70">
        <f>IF($F198=0,0,CRC!Q198/$F198)</f>
        <v>0.42841088205386046</v>
      </c>
      <c r="T198" s="70">
        <f>IF($F198=0,0,CRC!R198/$F198)</f>
        <v>0</v>
      </c>
      <c r="U198" s="70">
        <f>IF($F198=0,0,CRC!S198/$F198)</f>
        <v>0</v>
      </c>
      <c r="V198" s="70">
        <f>IF($F198=0,0,CRC!T198/$F198)</f>
        <v>0</v>
      </c>
      <c r="W198" s="70">
        <f>IF($F198=0,0,CRC!U198/$F198)</f>
        <v>0</v>
      </c>
      <c r="X198" s="70">
        <f>IF($F198=0,0,CRC!V198/$F198)</f>
        <v>8.1513517746353639E-3</v>
      </c>
      <c r="Y198" s="70">
        <f>IF($F198=0,0,CRC!W198/$F198)</f>
        <v>1.2020843019768111E-2</v>
      </c>
      <c r="Z198" s="70">
        <f>IF($F198=0,0,CRC!X198/$F198)</f>
        <v>0</v>
      </c>
      <c r="AA198" s="70">
        <f>IF($F198=0,0,CRC!Y198/$F198)</f>
        <v>5.1313573660482512E-3</v>
      </c>
      <c r="AB198" s="70">
        <f>IF($F198=0,0,CRC!Z198/$F198)</f>
        <v>0</v>
      </c>
      <c r="AC198" s="70">
        <f>IF($F198=0,0,CRC!AA198/$F198)</f>
        <v>0</v>
      </c>
      <c r="AD198" s="55">
        <f t="shared" si="216"/>
        <v>0</v>
      </c>
      <c r="AF198" s="94">
        <f>'DORC build-up'!V198</f>
        <v>1377480.0191615557</v>
      </c>
      <c r="AG198" s="64">
        <f t="shared" si="217"/>
        <v>0</v>
      </c>
      <c r="AH198" s="64">
        <f t="shared" si="218"/>
        <v>0</v>
      </c>
      <c r="AI198" s="64">
        <f t="shared" si="219"/>
        <v>48381.00722280646</v>
      </c>
      <c r="AJ198" s="64">
        <f t="shared" si="220"/>
        <v>0</v>
      </c>
      <c r="AK198" s="64">
        <f t="shared" si="221"/>
        <v>0</v>
      </c>
      <c r="AL198" s="64">
        <f t="shared" si="222"/>
        <v>0</v>
      </c>
      <c r="AM198" s="64">
        <f t="shared" si="223"/>
        <v>0</v>
      </c>
      <c r="AN198" s="64">
        <f t="shared" si="224"/>
        <v>539966.59846882219</v>
      </c>
      <c r="AO198" s="64">
        <f t="shared" si="225"/>
        <v>164149.84593452193</v>
      </c>
      <c r="AP198" s="64">
        <f t="shared" si="226"/>
        <v>0</v>
      </c>
      <c r="AQ198" s="64">
        <f t="shared" si="227"/>
        <v>590127.43002057064</v>
      </c>
      <c r="AR198" s="64">
        <f t="shared" si="228"/>
        <v>0</v>
      </c>
      <c r="AS198" s="64">
        <f t="shared" si="229"/>
        <v>0</v>
      </c>
      <c r="AT198" s="64">
        <f t="shared" si="230"/>
        <v>0</v>
      </c>
      <c r="AU198" s="64">
        <f t="shared" si="231"/>
        <v>0</v>
      </c>
      <c r="AV198" s="64">
        <f t="shared" si="232"/>
        <v>11228.324198717302</v>
      </c>
      <c r="AW198" s="64">
        <f t="shared" si="233"/>
        <v>16558.471073208231</v>
      </c>
      <c r="AX198" s="64">
        <f t="shared" si="234"/>
        <v>0</v>
      </c>
      <c r="AY198" s="64">
        <f t="shared" si="235"/>
        <v>7068.3422429089351</v>
      </c>
      <c r="AZ198" s="64">
        <f t="shared" si="236"/>
        <v>0</v>
      </c>
      <c r="BA198" s="64">
        <f t="shared" si="237"/>
        <v>0</v>
      </c>
      <c r="BB198" s="55">
        <f t="shared" si="238"/>
        <v>0</v>
      </c>
      <c r="BD198" s="94">
        <f>'DORC build-up'!P198</f>
        <v>2633630.5389291663</v>
      </c>
      <c r="BE198" s="64">
        <f t="shared" si="239"/>
        <v>0</v>
      </c>
      <c r="BF198" s="64">
        <f t="shared" si="255"/>
        <v>0</v>
      </c>
      <c r="BG198" s="64">
        <f t="shared" si="256"/>
        <v>92500.578123588508</v>
      </c>
      <c r="BH198" s="64">
        <f t="shared" si="257"/>
        <v>0</v>
      </c>
      <c r="BI198" s="64">
        <f t="shared" si="258"/>
        <v>0</v>
      </c>
      <c r="BJ198" s="64">
        <f t="shared" si="259"/>
        <v>0</v>
      </c>
      <c r="BK198" s="64">
        <f t="shared" si="260"/>
        <v>0</v>
      </c>
      <c r="BL198" s="64">
        <f t="shared" si="261"/>
        <v>1032372.5237007646</v>
      </c>
      <c r="BM198" s="64">
        <f t="shared" si="262"/>
        <v>313841.24720503244</v>
      </c>
      <c r="BN198" s="64">
        <f t="shared" si="263"/>
        <v>0</v>
      </c>
      <c r="BO198" s="64">
        <f t="shared" si="264"/>
        <v>1128275.982186628</v>
      </c>
      <c r="BP198" s="64">
        <f t="shared" si="265"/>
        <v>0</v>
      </c>
      <c r="BQ198" s="64">
        <f t="shared" si="266"/>
        <v>0</v>
      </c>
      <c r="BR198" s="64">
        <f t="shared" si="267"/>
        <v>0</v>
      </c>
      <c r="BS198" s="64">
        <f t="shared" si="268"/>
        <v>0</v>
      </c>
      <c r="BT198" s="64">
        <f t="shared" si="269"/>
        <v>21467.648967234149</v>
      </c>
      <c r="BU198" s="64">
        <f t="shared" si="245"/>
        <v>31658.459280534797</v>
      </c>
      <c r="BV198" s="64">
        <f t="shared" si="246"/>
        <v>0</v>
      </c>
      <c r="BW198" s="64">
        <f t="shared" si="247"/>
        <v>13514.099465383802</v>
      </c>
      <c r="BX198" s="64">
        <f t="shared" si="248"/>
        <v>0</v>
      </c>
      <c r="BY198" s="64">
        <f t="shared" si="249"/>
        <v>0</v>
      </c>
      <c r="BZ198" s="55">
        <f t="shared" si="240"/>
        <v>0</v>
      </c>
      <c r="CC198" s="94">
        <f t="shared" si="241"/>
        <v>2633630.5389291663</v>
      </c>
      <c r="CD198" s="64">
        <f t="shared" si="242"/>
        <v>0</v>
      </c>
      <c r="CE198" s="64">
        <f t="shared" si="270"/>
        <v>0</v>
      </c>
      <c r="CF198" s="64">
        <f t="shared" si="271"/>
        <v>0</v>
      </c>
      <c r="CG198" s="64">
        <f t="shared" si="272"/>
        <v>0</v>
      </c>
      <c r="CH198" s="64">
        <f t="shared" si="273"/>
        <v>0</v>
      </c>
      <c r="CI198" s="64">
        <f t="shared" si="274"/>
        <v>0</v>
      </c>
      <c r="CJ198" s="64">
        <f t="shared" si="275"/>
        <v>0</v>
      </c>
      <c r="CK198" s="64">
        <f t="shared" si="276"/>
        <v>485721.06207180704</v>
      </c>
      <c r="CL198" s="64">
        <f t="shared" si="277"/>
        <v>233107.47690374483</v>
      </c>
      <c r="CM198" s="64">
        <f t="shared" si="278"/>
        <v>0</v>
      </c>
      <c r="CN198" s="64">
        <f t="shared" si="279"/>
        <v>491498.2129152125</v>
      </c>
      <c r="CO198" s="64">
        <f t="shared" si="280"/>
        <v>0</v>
      </c>
      <c r="CP198" s="64">
        <f t="shared" si="281"/>
        <v>0</v>
      </c>
      <c r="CQ198" s="64">
        <f t="shared" si="282"/>
        <v>0</v>
      </c>
      <c r="CR198" s="64">
        <f t="shared" si="283"/>
        <v>0</v>
      </c>
      <c r="CS198" s="64">
        <f t="shared" si="284"/>
        <v>14139.12713296417</v>
      </c>
      <c r="CT198" s="64">
        <f t="shared" si="250"/>
        <v>21844.336903569099</v>
      </c>
      <c r="CU198" s="64">
        <f t="shared" si="251"/>
        <v>0</v>
      </c>
      <c r="CV198" s="64">
        <f t="shared" si="252"/>
        <v>9840.3038403128176</v>
      </c>
      <c r="CW198" s="64">
        <f t="shared" si="253"/>
        <v>0</v>
      </c>
      <c r="CX198" s="64">
        <f t="shared" si="254"/>
        <v>0</v>
      </c>
      <c r="CY198" s="119">
        <f>'DORC build-up'!S198</f>
        <v>1256150.5197676106</v>
      </c>
      <c r="CZ198" s="55">
        <f t="shared" si="243"/>
        <v>0</v>
      </c>
      <c r="DB198" s="94">
        <f>'DORC build-up'!T198</f>
        <v>0</v>
      </c>
      <c r="DC198" s="64">
        <f t="shared" si="195"/>
        <v>0</v>
      </c>
      <c r="DD198" s="64">
        <f t="shared" si="196"/>
        <v>0</v>
      </c>
      <c r="DE198" s="64">
        <f t="shared" si="197"/>
        <v>0</v>
      </c>
      <c r="DF198" s="64">
        <f t="shared" si="198"/>
        <v>0</v>
      </c>
      <c r="DG198" s="64">
        <f t="shared" si="199"/>
        <v>0</v>
      </c>
      <c r="DH198" s="64">
        <f t="shared" si="200"/>
        <v>0</v>
      </c>
      <c r="DI198" s="64">
        <f t="shared" si="201"/>
        <v>0</v>
      </c>
      <c r="DJ198" s="64">
        <f t="shared" si="202"/>
        <v>0</v>
      </c>
      <c r="DK198" s="64">
        <f t="shared" si="203"/>
        <v>0</v>
      </c>
      <c r="DL198" s="64">
        <f t="shared" si="204"/>
        <v>0</v>
      </c>
      <c r="DM198" s="64">
        <f t="shared" si="205"/>
        <v>0</v>
      </c>
      <c r="DN198" s="64">
        <f t="shared" si="206"/>
        <v>0</v>
      </c>
      <c r="DO198" s="64">
        <f t="shared" si="207"/>
        <v>0</v>
      </c>
      <c r="DP198" s="64">
        <f t="shared" si="208"/>
        <v>0</v>
      </c>
      <c r="DQ198" s="64">
        <f t="shared" si="209"/>
        <v>0</v>
      </c>
      <c r="DR198" s="64">
        <f t="shared" si="210"/>
        <v>0</v>
      </c>
      <c r="DS198" s="64">
        <f t="shared" si="211"/>
        <v>0</v>
      </c>
      <c r="DT198" s="64">
        <f t="shared" si="212"/>
        <v>0</v>
      </c>
      <c r="DU198" s="64">
        <f t="shared" si="213"/>
        <v>0</v>
      </c>
      <c r="DV198" s="64">
        <f t="shared" si="214"/>
        <v>0</v>
      </c>
      <c r="DW198" s="64">
        <f t="shared" si="215"/>
        <v>0</v>
      </c>
      <c r="DX198" s="55">
        <f t="shared" si="244"/>
        <v>0</v>
      </c>
    </row>
    <row r="199" spans="1:128" ht="13.9" x14ac:dyDescent="0.4">
      <c r="A199" s="58">
        <f>'DORC build-up'!A199</f>
        <v>187</v>
      </c>
      <c r="B199" s="58" t="str">
        <f>'DORC build-up'!B199</f>
        <v>CBH Sidings NG</v>
      </c>
      <c r="C199" s="58">
        <f>'DORC build-up'!C199</f>
        <v>42</v>
      </c>
      <c r="D199" t="str">
        <f>IF('DORC build-up'!E199=0,"",'DORC build-up'!E199)</f>
        <v/>
      </c>
      <c r="E199" t="str">
        <f>IF('DORC build-up'!F199=0,"",'DORC build-up'!F199)</f>
        <v>Tambellup</v>
      </c>
      <c r="F199" s="94">
        <f>'DORC build-up'!J199</f>
        <v>2300205.9925515028</v>
      </c>
      <c r="G199" s="319">
        <f t="shared" si="194"/>
        <v>0.49806077940887816</v>
      </c>
      <c r="I199" s="70">
        <f>IF($F199=0,0,CRC!G199/$F199)</f>
        <v>0</v>
      </c>
      <c r="J199" s="70">
        <f>IF($F199=0,0,CRC!H199/$F199)</f>
        <v>0</v>
      </c>
      <c r="K199" s="70">
        <f>IF($F199=0,0,CRC!I199/$F199)</f>
        <v>3.0066269053271109E-2</v>
      </c>
      <c r="L199" s="70">
        <f>IF($F199=0,0,CRC!J199/$F199)</f>
        <v>0</v>
      </c>
      <c r="M199" s="70">
        <f>IF($F199=0,0,CRC!K199/$F199)</f>
        <v>0</v>
      </c>
      <c r="N199" s="70">
        <f>IF($F199=0,0,CRC!L199/$F199)</f>
        <v>0</v>
      </c>
      <c r="O199" s="70">
        <f>IF($F199=0,0,CRC!M199/$F199)</f>
        <v>0</v>
      </c>
      <c r="P199" s="70">
        <f>IF($F199=0,0,CRC!N199/$F199)</f>
        <v>0.33556103854097219</v>
      </c>
      <c r="Q199" s="70">
        <f>IF($F199=0,0,CRC!O199/$F199)</f>
        <v>0.10201055571645556</v>
      </c>
      <c r="R199" s="70">
        <f>IF($F199=0,0,CRC!P199/$F199)</f>
        <v>0.10624238146120221</v>
      </c>
      <c r="S199" s="70">
        <f>IF($F199=0,0,CRC!Q199/$F199)</f>
        <v>0.40612531139603292</v>
      </c>
      <c r="T199" s="70">
        <f>IF($F199=0,0,CRC!R199/$F199)</f>
        <v>0</v>
      </c>
      <c r="U199" s="70">
        <f>IF($F199=0,0,CRC!S199/$F199)</f>
        <v>0</v>
      </c>
      <c r="V199" s="70">
        <f>IF($F199=0,0,CRC!T199/$F199)</f>
        <v>0</v>
      </c>
      <c r="W199" s="70">
        <f>IF($F199=0,0,CRC!U199/$F199)</f>
        <v>0</v>
      </c>
      <c r="X199" s="70">
        <f>IF($F199=0,0,CRC!V199/$F199)</f>
        <v>6.4410618785804424E-3</v>
      </c>
      <c r="Y199" s="70">
        <f>IF($F199=0,0,CRC!W199/$F199)</f>
        <v>9.4986691611026394E-3</v>
      </c>
      <c r="Z199" s="70">
        <f>IF($F199=0,0,CRC!X199/$F199)</f>
        <v>0</v>
      </c>
      <c r="AA199" s="70">
        <f>IF($F199=0,0,CRC!Y199/$F199)</f>
        <v>4.0547127923828115E-3</v>
      </c>
      <c r="AB199" s="70">
        <f>IF($F199=0,0,CRC!Z199/$F199)</f>
        <v>0</v>
      </c>
      <c r="AC199" s="70">
        <f>IF($F199=0,0,CRC!AA199/$F199)</f>
        <v>0</v>
      </c>
      <c r="AD199" s="55">
        <f t="shared" si="216"/>
        <v>0</v>
      </c>
      <c r="AF199" s="94">
        <f>'DORC build-up'!V199</f>
        <v>1523652.3337531243</v>
      </c>
      <c r="AG199" s="64">
        <f t="shared" si="217"/>
        <v>0</v>
      </c>
      <c r="AH199" s="64">
        <f t="shared" si="218"/>
        <v>0</v>
      </c>
      <c r="AI199" s="64">
        <f t="shared" si="219"/>
        <v>45810.541010265864</v>
      </c>
      <c r="AJ199" s="64">
        <f t="shared" si="220"/>
        <v>0</v>
      </c>
      <c r="AK199" s="64">
        <f t="shared" si="221"/>
        <v>0</v>
      </c>
      <c r="AL199" s="64">
        <f t="shared" si="222"/>
        <v>0</v>
      </c>
      <c r="AM199" s="64">
        <f t="shared" si="223"/>
        <v>0</v>
      </c>
      <c r="AN199" s="64">
        <f t="shared" si="224"/>
        <v>511278.35948957439</v>
      </c>
      <c r="AO199" s="64">
        <f t="shared" si="225"/>
        <v>155428.62128483065</v>
      </c>
      <c r="AP199" s="64">
        <f t="shared" si="226"/>
        <v>161876.45245685041</v>
      </c>
      <c r="AQ199" s="64">
        <f t="shared" si="227"/>
        <v>618793.77850477991</v>
      </c>
      <c r="AR199" s="64">
        <f t="shared" si="228"/>
        <v>0</v>
      </c>
      <c r="AS199" s="64">
        <f t="shared" si="229"/>
        <v>0</v>
      </c>
      <c r="AT199" s="64">
        <f t="shared" si="230"/>
        <v>0</v>
      </c>
      <c r="AU199" s="64">
        <f t="shared" si="231"/>
        <v>0</v>
      </c>
      <c r="AV199" s="64">
        <f t="shared" si="232"/>
        <v>9813.938963147375</v>
      </c>
      <c r="AW199" s="64">
        <f t="shared" si="233"/>
        <v>14472.669434862868</v>
      </c>
      <c r="AX199" s="64">
        <f t="shared" si="234"/>
        <v>0</v>
      </c>
      <c r="AY199" s="64">
        <f t="shared" si="235"/>
        <v>6177.9726088127181</v>
      </c>
      <c r="AZ199" s="64">
        <f t="shared" si="236"/>
        <v>0</v>
      </c>
      <c r="BA199" s="64">
        <f t="shared" si="237"/>
        <v>0</v>
      </c>
      <c r="BB199" s="55">
        <f t="shared" si="238"/>
        <v>0</v>
      </c>
      <c r="BD199" s="94">
        <f>'DORC build-up'!P199</f>
        <v>3035531.5369832134</v>
      </c>
      <c r="BE199" s="64">
        <f t="shared" si="239"/>
        <v>0</v>
      </c>
      <c r="BF199" s="64">
        <f t="shared" si="255"/>
        <v>0</v>
      </c>
      <c r="BG199" s="64">
        <f t="shared" si="256"/>
        <v>91267.107910626873</v>
      </c>
      <c r="BH199" s="64">
        <f t="shared" si="257"/>
        <v>0</v>
      </c>
      <c r="BI199" s="64">
        <f t="shared" si="258"/>
        <v>0</v>
      </c>
      <c r="BJ199" s="64">
        <f t="shared" si="259"/>
        <v>0</v>
      </c>
      <c r="BK199" s="64">
        <f t="shared" si="260"/>
        <v>0</v>
      </c>
      <c r="BL199" s="64">
        <f t="shared" si="261"/>
        <v>1018606.1150739606</v>
      </c>
      <c r="BM199" s="64">
        <f t="shared" si="262"/>
        <v>309656.25898248411</v>
      </c>
      <c r="BN199" s="64">
        <f t="shared" si="263"/>
        <v>322502.09948968003</v>
      </c>
      <c r="BO199" s="64">
        <f t="shared" si="264"/>
        <v>1232806.190709786</v>
      </c>
      <c r="BP199" s="64">
        <f t="shared" si="265"/>
        <v>0</v>
      </c>
      <c r="BQ199" s="64">
        <f t="shared" si="266"/>
        <v>0</v>
      </c>
      <c r="BR199" s="64">
        <f t="shared" si="267"/>
        <v>0</v>
      </c>
      <c r="BS199" s="64">
        <f t="shared" si="268"/>
        <v>0</v>
      </c>
      <c r="BT199" s="64">
        <f t="shared" si="269"/>
        <v>19552.046464091276</v>
      </c>
      <c r="BU199" s="64">
        <f t="shared" si="245"/>
        <v>28833.509797896946</v>
      </c>
      <c r="BV199" s="64">
        <f t="shared" si="246"/>
        <v>0</v>
      </c>
      <c r="BW199" s="64">
        <f t="shared" si="247"/>
        <v>12308.208554687293</v>
      </c>
      <c r="BX199" s="64">
        <f t="shared" si="248"/>
        <v>0</v>
      </c>
      <c r="BY199" s="64">
        <f t="shared" si="249"/>
        <v>0</v>
      </c>
      <c r="BZ199" s="55">
        <f t="shared" si="240"/>
        <v>0</v>
      </c>
      <c r="CC199" s="94">
        <f t="shared" si="241"/>
        <v>3035531.5369832134</v>
      </c>
      <c r="CD199" s="64">
        <f t="shared" si="242"/>
        <v>0</v>
      </c>
      <c r="CE199" s="64">
        <f t="shared" si="270"/>
        <v>0</v>
      </c>
      <c r="CF199" s="64">
        <f t="shared" si="271"/>
        <v>0</v>
      </c>
      <c r="CG199" s="64">
        <f t="shared" si="272"/>
        <v>0</v>
      </c>
      <c r="CH199" s="64">
        <f t="shared" si="273"/>
        <v>0</v>
      </c>
      <c r="CI199" s="64">
        <f t="shared" si="274"/>
        <v>0</v>
      </c>
      <c r="CJ199" s="64">
        <f t="shared" si="275"/>
        <v>0</v>
      </c>
      <c r="CK199" s="64">
        <f t="shared" si="276"/>
        <v>479244.10296487919</v>
      </c>
      <c r="CL199" s="64">
        <f t="shared" si="277"/>
        <v>229999.0516915776</v>
      </c>
      <c r="CM199" s="64">
        <f t="shared" si="278"/>
        <v>223867.6944353366</v>
      </c>
      <c r="CN199" s="64">
        <f t="shared" si="279"/>
        <v>537033.53538588842</v>
      </c>
      <c r="CO199" s="64">
        <f t="shared" si="280"/>
        <v>0</v>
      </c>
      <c r="CP199" s="64">
        <f t="shared" si="281"/>
        <v>0</v>
      </c>
      <c r="CQ199" s="64">
        <f t="shared" si="282"/>
        <v>0</v>
      </c>
      <c r="CR199" s="64">
        <f t="shared" si="283"/>
        <v>0</v>
      </c>
      <c r="CS199" s="64">
        <f t="shared" si="284"/>
        <v>12877.463717026032</v>
      </c>
      <c r="CT199" s="64">
        <f t="shared" si="250"/>
        <v>19895.121760548973</v>
      </c>
      <c r="CU199" s="64">
        <f t="shared" si="251"/>
        <v>0</v>
      </c>
      <c r="CV199" s="64">
        <f t="shared" si="252"/>
        <v>8962.2332748326207</v>
      </c>
      <c r="CW199" s="64">
        <f t="shared" si="253"/>
        <v>0</v>
      </c>
      <c r="CX199" s="64">
        <f t="shared" si="254"/>
        <v>0</v>
      </c>
      <c r="CY199" s="119">
        <f>'DORC build-up'!S199</f>
        <v>1511879.203230089</v>
      </c>
      <c r="CZ199" s="55">
        <f t="shared" si="243"/>
        <v>0</v>
      </c>
      <c r="DB199" s="94">
        <f>'DORC build-up'!T199</f>
        <v>0</v>
      </c>
      <c r="DC199" s="64">
        <f t="shared" si="195"/>
        <v>0</v>
      </c>
      <c r="DD199" s="64">
        <f t="shared" si="196"/>
        <v>0</v>
      </c>
      <c r="DE199" s="64">
        <f t="shared" si="197"/>
        <v>0</v>
      </c>
      <c r="DF199" s="64">
        <f t="shared" si="198"/>
        <v>0</v>
      </c>
      <c r="DG199" s="64">
        <f t="shared" si="199"/>
        <v>0</v>
      </c>
      <c r="DH199" s="64">
        <f t="shared" si="200"/>
        <v>0</v>
      </c>
      <c r="DI199" s="64">
        <f t="shared" si="201"/>
        <v>0</v>
      </c>
      <c r="DJ199" s="64">
        <f t="shared" si="202"/>
        <v>0</v>
      </c>
      <c r="DK199" s="64">
        <f t="shared" si="203"/>
        <v>0</v>
      </c>
      <c r="DL199" s="64">
        <f t="shared" si="204"/>
        <v>0</v>
      </c>
      <c r="DM199" s="64">
        <f t="shared" si="205"/>
        <v>0</v>
      </c>
      <c r="DN199" s="64">
        <f t="shared" si="206"/>
        <v>0</v>
      </c>
      <c r="DO199" s="64">
        <f t="shared" si="207"/>
        <v>0</v>
      </c>
      <c r="DP199" s="64">
        <f t="shared" si="208"/>
        <v>0</v>
      </c>
      <c r="DQ199" s="64">
        <f t="shared" si="209"/>
        <v>0</v>
      </c>
      <c r="DR199" s="64">
        <f t="shared" si="210"/>
        <v>0</v>
      </c>
      <c r="DS199" s="64">
        <f t="shared" si="211"/>
        <v>0</v>
      </c>
      <c r="DT199" s="64">
        <f t="shared" si="212"/>
        <v>0</v>
      </c>
      <c r="DU199" s="64">
        <f t="shared" si="213"/>
        <v>0</v>
      </c>
      <c r="DV199" s="64">
        <f t="shared" si="214"/>
        <v>0</v>
      </c>
      <c r="DW199" s="64">
        <f t="shared" si="215"/>
        <v>0</v>
      </c>
      <c r="DX199" s="55">
        <f t="shared" si="244"/>
        <v>0</v>
      </c>
    </row>
    <row r="200" spans="1:128" ht="13.9" x14ac:dyDescent="0.4">
      <c r="A200" s="58">
        <f>'DORC build-up'!A200</f>
        <v>188</v>
      </c>
      <c r="B200" s="58" t="str">
        <f>'DORC build-up'!B200</f>
        <v>CBH Sidings NG</v>
      </c>
      <c r="C200" s="58">
        <f>'DORC build-up'!C200</f>
        <v>42</v>
      </c>
      <c r="D200" t="str">
        <f>IF('DORC build-up'!E200=0,"",'DORC build-up'!E200)</f>
        <v/>
      </c>
      <c r="E200" t="str">
        <f>IF('DORC build-up'!F200=0,"",'DORC build-up'!F200)</f>
        <v>Tarin Rock</v>
      </c>
      <c r="F200" s="94">
        <f>'DORC build-up'!J200</f>
        <v>1205157.0636437607</v>
      </c>
      <c r="G200" s="319">
        <f t="shared" si="194"/>
        <v>0.54075666230889952</v>
      </c>
      <c r="I200" s="70">
        <f>IF($F200=0,0,CRC!G200/$F200)</f>
        <v>0</v>
      </c>
      <c r="J200" s="70">
        <f>IF($F200=0,0,CRC!H200/$F200)</f>
        <v>0</v>
      </c>
      <c r="K200" s="70">
        <f>IF($F200=0,0,CRC!I200/$F200)</f>
        <v>5.0613889749419959E-2</v>
      </c>
      <c r="L200" s="70">
        <f>IF($F200=0,0,CRC!J200/$F200)</f>
        <v>0</v>
      </c>
      <c r="M200" s="70">
        <f>IF($F200=0,0,CRC!K200/$F200)</f>
        <v>0</v>
      </c>
      <c r="N200" s="70">
        <f>IF($F200=0,0,CRC!L200/$F200)</f>
        <v>0</v>
      </c>
      <c r="O200" s="70">
        <f>IF($F200=0,0,CRC!M200/$F200)</f>
        <v>0</v>
      </c>
      <c r="P200" s="70">
        <f>IF($F200=0,0,CRC!N200/$F200)</f>
        <v>0.56488716238191916</v>
      </c>
      <c r="Q200" s="70">
        <f>IF($F200=0,0,CRC!O200/$F200)</f>
        <v>0.17172569736410345</v>
      </c>
      <c r="R200" s="70">
        <f>IF($F200=0,0,CRC!P200/$F200)</f>
        <v>0.17836094142583825</v>
      </c>
      <c r="S200" s="70">
        <f>IF($F200=0,0,CRC!Q200/$F200)</f>
        <v>0</v>
      </c>
      <c r="T200" s="70">
        <f>IF($F200=0,0,CRC!R200/$F200)</f>
        <v>0</v>
      </c>
      <c r="U200" s="70">
        <f>IF($F200=0,0,CRC!S200/$F200)</f>
        <v>0</v>
      </c>
      <c r="V200" s="70">
        <f>IF($F200=0,0,CRC!T200/$F200)</f>
        <v>0</v>
      </c>
      <c r="W200" s="70">
        <f>IF($F200=0,0,CRC!U200/$F200)</f>
        <v>0</v>
      </c>
      <c r="X200" s="70">
        <f>IF($F200=0,0,CRC!V200/$F200)</f>
        <v>1.0842954781454464E-2</v>
      </c>
      <c r="Y200" s="70">
        <f>IF($F200=0,0,CRC!W200/$F200)</f>
        <v>1.5990164687026864E-2</v>
      </c>
      <c r="Z200" s="70">
        <f>IF($F200=0,0,CRC!X200/$F200)</f>
        <v>0</v>
      </c>
      <c r="AA200" s="70">
        <f>IF($F200=0,0,CRC!Y200/$F200)</f>
        <v>6.825748345283919E-3</v>
      </c>
      <c r="AB200" s="70">
        <f>IF($F200=0,0,CRC!Z200/$F200)</f>
        <v>7.534412649539972E-4</v>
      </c>
      <c r="AC200" s="70">
        <f>IF($F200=0,0,CRC!AA200/$F200)</f>
        <v>0</v>
      </c>
      <c r="AD200" s="55">
        <f t="shared" si="216"/>
        <v>0</v>
      </c>
      <c r="AF200" s="94">
        <f>'DORC build-up'!V200</f>
        <v>714367.51570123667</v>
      </c>
      <c r="AG200" s="64">
        <f t="shared" si="217"/>
        <v>0</v>
      </c>
      <c r="AH200" s="64">
        <f t="shared" si="218"/>
        <v>0</v>
      </c>
      <c r="AI200" s="64">
        <f t="shared" si="219"/>
        <v>36156.918680269424</v>
      </c>
      <c r="AJ200" s="64">
        <f t="shared" si="220"/>
        <v>0</v>
      </c>
      <c r="AK200" s="64">
        <f t="shared" si="221"/>
        <v>0</v>
      </c>
      <c r="AL200" s="64">
        <f t="shared" si="222"/>
        <v>0</v>
      </c>
      <c r="AM200" s="64">
        <f t="shared" si="223"/>
        <v>0</v>
      </c>
      <c r="AN200" s="64">
        <f t="shared" si="224"/>
        <v>403537.03884229268</v>
      </c>
      <c r="AO200" s="64">
        <f t="shared" si="225"/>
        <v>122675.25980805699</v>
      </c>
      <c r="AP200" s="64">
        <f t="shared" si="226"/>
        <v>127415.26262450987</v>
      </c>
      <c r="AQ200" s="64">
        <f t="shared" si="227"/>
        <v>0</v>
      </c>
      <c r="AR200" s="64">
        <f t="shared" si="228"/>
        <v>0</v>
      </c>
      <c r="AS200" s="64">
        <f t="shared" si="229"/>
        <v>0</v>
      </c>
      <c r="AT200" s="64">
        <f t="shared" si="230"/>
        <v>0</v>
      </c>
      <c r="AU200" s="64">
        <f t="shared" si="231"/>
        <v>0</v>
      </c>
      <c r="AV200" s="64">
        <f t="shared" si="232"/>
        <v>7745.8546700884708</v>
      </c>
      <c r="AW200" s="64">
        <f t="shared" si="233"/>
        <v>11422.854223125023</v>
      </c>
      <c r="AX200" s="64">
        <f t="shared" si="234"/>
        <v>0</v>
      </c>
      <c r="AY200" s="64">
        <f t="shared" si="235"/>
        <v>4876.0928882223006</v>
      </c>
      <c r="AZ200" s="64">
        <f t="shared" si="236"/>
        <v>538.23396467198427</v>
      </c>
      <c r="BA200" s="64">
        <f t="shared" si="237"/>
        <v>0</v>
      </c>
      <c r="BB200" s="55">
        <f t="shared" si="238"/>
        <v>0</v>
      </c>
      <c r="BD200" s="94">
        <f>'DORC build-up'!P200</f>
        <v>1555531.5822169632</v>
      </c>
      <c r="BE200" s="64">
        <f t="shared" si="239"/>
        <v>0</v>
      </c>
      <c r="BF200" s="64">
        <f t="shared" si="255"/>
        <v>0</v>
      </c>
      <c r="BG200" s="64">
        <f t="shared" si="256"/>
        <v>78731.504004070157</v>
      </c>
      <c r="BH200" s="64">
        <f t="shared" si="257"/>
        <v>0</v>
      </c>
      <c r="BI200" s="64">
        <f t="shared" si="258"/>
        <v>0</v>
      </c>
      <c r="BJ200" s="64">
        <f t="shared" si="259"/>
        <v>0</v>
      </c>
      <c r="BK200" s="64">
        <f t="shared" si="260"/>
        <v>0</v>
      </c>
      <c r="BL200" s="64">
        <f t="shared" si="261"/>
        <v>878699.82147399732</v>
      </c>
      <c r="BM200" s="64">
        <f t="shared" si="262"/>
        <v>267124.74572809524</v>
      </c>
      <c r="BN200" s="64">
        <f t="shared" si="263"/>
        <v>277446.07742184127</v>
      </c>
      <c r="BO200" s="64">
        <f t="shared" si="264"/>
        <v>0</v>
      </c>
      <c r="BP200" s="64">
        <f t="shared" si="265"/>
        <v>0</v>
      </c>
      <c r="BQ200" s="64">
        <f t="shared" si="266"/>
        <v>0</v>
      </c>
      <c r="BR200" s="64">
        <f t="shared" si="267"/>
        <v>0</v>
      </c>
      <c r="BS200" s="64">
        <f t="shared" si="268"/>
        <v>0</v>
      </c>
      <c r="BT200" s="64">
        <f t="shared" si="269"/>
        <v>16866.558607102848</v>
      </c>
      <c r="BU200" s="64">
        <f t="shared" si="245"/>
        <v>24873.206175520711</v>
      </c>
      <c r="BV200" s="64">
        <f t="shared" si="246"/>
        <v>0</v>
      </c>
      <c r="BW200" s="64">
        <f t="shared" si="247"/>
        <v>10617.667123354313</v>
      </c>
      <c r="BX200" s="64">
        <f t="shared" si="248"/>
        <v>1172.0016829814415</v>
      </c>
      <c r="BY200" s="64">
        <f t="shared" si="249"/>
        <v>0</v>
      </c>
      <c r="BZ200" s="55">
        <f t="shared" si="240"/>
        <v>0</v>
      </c>
      <c r="CC200" s="94">
        <f t="shared" si="241"/>
        <v>1555531.5822169632</v>
      </c>
      <c r="CD200" s="64">
        <f t="shared" si="242"/>
        <v>0</v>
      </c>
      <c r="CE200" s="64">
        <f t="shared" si="270"/>
        <v>0</v>
      </c>
      <c r="CF200" s="64">
        <f t="shared" si="271"/>
        <v>0</v>
      </c>
      <c r="CG200" s="64">
        <f t="shared" si="272"/>
        <v>0</v>
      </c>
      <c r="CH200" s="64">
        <f t="shared" si="273"/>
        <v>0</v>
      </c>
      <c r="CI200" s="64">
        <f t="shared" si="274"/>
        <v>0</v>
      </c>
      <c r="CJ200" s="64">
        <f t="shared" si="275"/>
        <v>0</v>
      </c>
      <c r="CK200" s="64">
        <f t="shared" si="276"/>
        <v>413419.57552172028</v>
      </c>
      <c r="CL200" s="64">
        <f t="shared" si="277"/>
        <v>198408.51401712181</v>
      </c>
      <c r="CM200" s="64">
        <f t="shared" si="278"/>
        <v>192591.65686313011</v>
      </c>
      <c r="CN200" s="64">
        <f t="shared" si="279"/>
        <v>0</v>
      </c>
      <c r="CO200" s="64">
        <f t="shared" si="280"/>
        <v>0</v>
      </c>
      <c r="CP200" s="64">
        <f t="shared" si="281"/>
        <v>0</v>
      </c>
      <c r="CQ200" s="64">
        <f t="shared" si="282"/>
        <v>0</v>
      </c>
      <c r="CR200" s="64">
        <f t="shared" si="283"/>
        <v>0</v>
      </c>
      <c r="CS200" s="64">
        <f t="shared" si="284"/>
        <v>11108.734673526915</v>
      </c>
      <c r="CT200" s="64">
        <f t="shared" si="250"/>
        <v>17162.512261109361</v>
      </c>
      <c r="CU200" s="64">
        <f t="shared" si="251"/>
        <v>0</v>
      </c>
      <c r="CV200" s="64">
        <f t="shared" si="252"/>
        <v>7731.2639911178358</v>
      </c>
      <c r="CW200" s="64">
        <f t="shared" si="253"/>
        <v>741.80918800011079</v>
      </c>
      <c r="CX200" s="64">
        <f t="shared" si="254"/>
        <v>0</v>
      </c>
      <c r="CY200" s="119">
        <f>'DORC build-up'!S200</f>
        <v>841164.0665157265</v>
      </c>
      <c r="CZ200" s="55">
        <f t="shared" si="243"/>
        <v>0</v>
      </c>
      <c r="DB200" s="94">
        <f>'DORC build-up'!T200</f>
        <v>0</v>
      </c>
      <c r="DC200" s="64">
        <f t="shared" si="195"/>
        <v>0</v>
      </c>
      <c r="DD200" s="64">
        <f t="shared" si="196"/>
        <v>0</v>
      </c>
      <c r="DE200" s="64">
        <f t="shared" si="197"/>
        <v>0</v>
      </c>
      <c r="DF200" s="64">
        <f t="shared" si="198"/>
        <v>0</v>
      </c>
      <c r="DG200" s="64">
        <f t="shared" si="199"/>
        <v>0</v>
      </c>
      <c r="DH200" s="64">
        <f t="shared" si="200"/>
        <v>0</v>
      </c>
      <c r="DI200" s="64">
        <f t="shared" si="201"/>
        <v>0</v>
      </c>
      <c r="DJ200" s="64">
        <f t="shared" si="202"/>
        <v>0</v>
      </c>
      <c r="DK200" s="64">
        <f t="shared" si="203"/>
        <v>0</v>
      </c>
      <c r="DL200" s="64">
        <f t="shared" si="204"/>
        <v>0</v>
      </c>
      <c r="DM200" s="64">
        <f t="shared" si="205"/>
        <v>0</v>
      </c>
      <c r="DN200" s="64">
        <f t="shared" si="206"/>
        <v>0</v>
      </c>
      <c r="DO200" s="64">
        <f t="shared" si="207"/>
        <v>0</v>
      </c>
      <c r="DP200" s="64">
        <f t="shared" si="208"/>
        <v>0</v>
      </c>
      <c r="DQ200" s="64">
        <f t="shared" si="209"/>
        <v>0</v>
      </c>
      <c r="DR200" s="64">
        <f t="shared" si="210"/>
        <v>0</v>
      </c>
      <c r="DS200" s="64">
        <f t="shared" si="211"/>
        <v>0</v>
      </c>
      <c r="DT200" s="64">
        <f t="shared" si="212"/>
        <v>0</v>
      </c>
      <c r="DU200" s="64">
        <f t="shared" si="213"/>
        <v>0</v>
      </c>
      <c r="DV200" s="64">
        <f t="shared" si="214"/>
        <v>0</v>
      </c>
      <c r="DW200" s="64">
        <f t="shared" si="215"/>
        <v>0</v>
      </c>
      <c r="DX200" s="55">
        <f t="shared" si="244"/>
        <v>0</v>
      </c>
    </row>
    <row r="201" spans="1:128" ht="13.9" x14ac:dyDescent="0.4">
      <c r="A201" s="58">
        <f>'DORC build-up'!A201</f>
        <v>189</v>
      </c>
      <c r="B201" s="58" t="str">
        <f>'DORC build-up'!B201</f>
        <v>CBH Sidings NG</v>
      </c>
      <c r="C201" s="58">
        <f>'DORC build-up'!C201</f>
        <v>42</v>
      </c>
      <c r="D201" t="str">
        <f>IF('DORC build-up'!E201=0,"",'DORC build-up'!E201)</f>
        <v/>
      </c>
      <c r="E201" t="str">
        <f>IF('DORC build-up'!F201=0,"",'DORC build-up'!F201)</f>
        <v>Three Springs</v>
      </c>
      <c r="F201" s="94">
        <f>'DORC build-up'!J201</f>
        <v>5121163.6933019375</v>
      </c>
      <c r="G201" s="319">
        <f t="shared" si="194"/>
        <v>0.47979749654315001</v>
      </c>
      <c r="I201" s="70">
        <f>IF($F201=0,0,CRC!G201/$F201)</f>
        <v>0</v>
      </c>
      <c r="J201" s="70">
        <f>IF($F201=0,0,CRC!H201/$F201)</f>
        <v>0</v>
      </c>
      <c r="K201" s="70">
        <f>IF($F201=0,0,CRC!I201/$F201)</f>
        <v>2.1554036418396528E-2</v>
      </c>
      <c r="L201" s="70">
        <f>IF($F201=0,0,CRC!J201/$F201)</f>
        <v>0</v>
      </c>
      <c r="M201" s="70">
        <f>IF($F201=0,0,CRC!K201/$F201)</f>
        <v>0</v>
      </c>
      <c r="N201" s="70">
        <f>IF($F201=0,0,CRC!L201/$F201)</f>
        <v>0</v>
      </c>
      <c r="O201" s="70">
        <f>IF($F201=0,0,CRC!M201/$F201)</f>
        <v>0</v>
      </c>
      <c r="P201" s="70">
        <f>IF($F201=0,0,CRC!N201/$F201)</f>
        <v>0.24055844216960409</v>
      </c>
      <c r="Q201" s="70">
        <f>IF($F201=0,0,CRC!O201/$F201)</f>
        <v>7.3129766419559636E-2</v>
      </c>
      <c r="R201" s="70">
        <f>IF($F201=0,0,CRC!P201/$F201)</f>
        <v>7.6176079962105514E-2</v>
      </c>
      <c r="S201" s="70">
        <f>IF($F201=0,0,CRC!Q201/$F201)</f>
        <v>0.54724195375075801</v>
      </c>
      <c r="T201" s="70">
        <f>IF($F201=0,0,CRC!R201/$F201)</f>
        <v>0</v>
      </c>
      <c r="U201" s="70">
        <f>IF($F201=0,0,CRC!S201/$F201)</f>
        <v>0</v>
      </c>
      <c r="V201" s="70">
        <f>IF($F201=0,0,CRC!T201/$F201)</f>
        <v>0</v>
      </c>
      <c r="W201" s="70">
        <f>IF($F201=0,0,CRC!U201/$F201)</f>
        <v>0</v>
      </c>
      <c r="X201" s="70">
        <f>IF($F201=0,0,CRC!V201/$F201)</f>
        <v>4.6174961734723142E-3</v>
      </c>
      <c r="Y201" s="70">
        <f>IF($F201=0,0,CRC!W201/$F201)</f>
        <v>6.8094468476271345E-3</v>
      </c>
      <c r="Z201" s="70">
        <f>IF($F201=0,0,CRC!X201/$F201)</f>
        <v>2.7006018293071359E-2</v>
      </c>
      <c r="AA201" s="70">
        <f>IF($F201=0,0,CRC!Y201/$F201)</f>
        <v>2.9067599654054531E-3</v>
      </c>
      <c r="AB201" s="70">
        <f>IF($F201=0,0,CRC!Z201/$F201)</f>
        <v>0</v>
      </c>
      <c r="AC201" s="70">
        <f>IF($F201=0,0,CRC!AA201/$F201)</f>
        <v>0</v>
      </c>
      <c r="AD201" s="55">
        <f t="shared" si="216"/>
        <v>0</v>
      </c>
      <c r="AF201" s="94">
        <f>'DORC build-up'!V201</f>
        <v>1838839.9256655509</v>
      </c>
      <c r="AG201" s="64">
        <f t="shared" si="217"/>
        <v>0</v>
      </c>
      <c r="AH201" s="64">
        <f t="shared" si="218"/>
        <v>0</v>
      </c>
      <c r="AI201" s="64">
        <f t="shared" si="219"/>
        <v>39634.422725396849</v>
      </c>
      <c r="AJ201" s="64">
        <f t="shared" si="220"/>
        <v>0</v>
      </c>
      <c r="AK201" s="64">
        <f t="shared" si="221"/>
        <v>0</v>
      </c>
      <c r="AL201" s="64">
        <f t="shared" si="222"/>
        <v>0</v>
      </c>
      <c r="AM201" s="64">
        <f t="shared" si="223"/>
        <v>0</v>
      </c>
      <c r="AN201" s="64">
        <f t="shared" si="224"/>
        <v>442348.4679173755</v>
      </c>
      <c r="AO201" s="64">
        <f t="shared" si="225"/>
        <v>134473.93424688213</v>
      </c>
      <c r="AP201" s="64">
        <f t="shared" si="226"/>
        <v>140075.61721501115</v>
      </c>
      <c r="AQ201" s="64">
        <f t="shared" si="227"/>
        <v>1006290.3535561147</v>
      </c>
      <c r="AR201" s="64">
        <f t="shared" si="228"/>
        <v>0</v>
      </c>
      <c r="AS201" s="64">
        <f t="shared" si="229"/>
        <v>0</v>
      </c>
      <c r="AT201" s="64">
        <f t="shared" si="230"/>
        <v>0</v>
      </c>
      <c r="AU201" s="64">
        <f t="shared" si="231"/>
        <v>0</v>
      </c>
      <c r="AV201" s="64">
        <f t="shared" si="232"/>
        <v>8490.8363203887966</v>
      </c>
      <c r="AW201" s="64">
        <f t="shared" si="233"/>
        <v>12521.482735114199</v>
      </c>
      <c r="AX201" s="64">
        <f t="shared" si="234"/>
        <v>49659.744670553846</v>
      </c>
      <c r="AY201" s="64">
        <f t="shared" si="235"/>
        <v>5345.0662787137626</v>
      </c>
      <c r="AZ201" s="64">
        <f t="shared" si="236"/>
        <v>0</v>
      </c>
      <c r="BA201" s="64">
        <f t="shared" si="237"/>
        <v>0</v>
      </c>
      <c r="BB201" s="55">
        <f t="shared" si="238"/>
        <v>0</v>
      </c>
      <c r="BD201" s="94">
        <f>'DORC build-up'!P201</f>
        <v>6795150.0147555592</v>
      </c>
      <c r="BE201" s="64">
        <f t="shared" si="239"/>
        <v>0</v>
      </c>
      <c r="BF201" s="64">
        <f t="shared" si="255"/>
        <v>0</v>
      </c>
      <c r="BG201" s="64">
        <f t="shared" si="256"/>
        <v>146462.91088650902</v>
      </c>
      <c r="BH201" s="64">
        <f t="shared" si="257"/>
        <v>0</v>
      </c>
      <c r="BI201" s="64">
        <f t="shared" si="258"/>
        <v>0</v>
      </c>
      <c r="BJ201" s="64">
        <f t="shared" si="259"/>
        <v>0</v>
      </c>
      <c r="BK201" s="64">
        <f t="shared" si="260"/>
        <v>0</v>
      </c>
      <c r="BL201" s="64">
        <f t="shared" si="261"/>
        <v>1634630.7018583596</v>
      </c>
      <c r="BM201" s="64">
        <f t="shared" si="262"/>
        <v>496927.73336494126</v>
      </c>
      <c r="BN201" s="64">
        <f t="shared" si="263"/>
        <v>517627.89087852195</v>
      </c>
      <c r="BO201" s="64">
        <f t="shared" si="264"/>
        <v>3718591.1701043244</v>
      </c>
      <c r="BP201" s="64">
        <f t="shared" si="265"/>
        <v>0</v>
      </c>
      <c r="BQ201" s="64">
        <f t="shared" si="266"/>
        <v>0</v>
      </c>
      <c r="BR201" s="64">
        <f t="shared" si="267"/>
        <v>0</v>
      </c>
      <c r="BS201" s="64">
        <f t="shared" si="268"/>
        <v>0</v>
      </c>
      <c r="BT201" s="64">
        <f t="shared" si="269"/>
        <v>31376.579191304132</v>
      </c>
      <c r="BU201" s="64">
        <f t="shared" si="245"/>
        <v>46271.212847130722</v>
      </c>
      <c r="BV201" s="64">
        <f t="shared" si="246"/>
        <v>183509.94560265273</v>
      </c>
      <c r="BW201" s="64">
        <f t="shared" si="247"/>
        <v>19751.870021815732</v>
      </c>
      <c r="BX201" s="64">
        <f t="shared" si="248"/>
        <v>0</v>
      </c>
      <c r="BY201" s="64">
        <f t="shared" si="249"/>
        <v>0</v>
      </c>
      <c r="BZ201" s="55">
        <f t="shared" si="240"/>
        <v>0</v>
      </c>
      <c r="CC201" s="94">
        <f t="shared" si="241"/>
        <v>6795150.0147555592</v>
      </c>
      <c r="CD201" s="64">
        <f t="shared" si="242"/>
        <v>0</v>
      </c>
      <c r="CE201" s="64">
        <f t="shared" si="270"/>
        <v>0</v>
      </c>
      <c r="CF201" s="64">
        <f t="shared" si="271"/>
        <v>0</v>
      </c>
      <c r="CG201" s="64">
        <f t="shared" si="272"/>
        <v>0</v>
      </c>
      <c r="CH201" s="64">
        <f t="shared" si="273"/>
        <v>0</v>
      </c>
      <c r="CI201" s="64">
        <f t="shared" si="274"/>
        <v>0</v>
      </c>
      <c r="CJ201" s="64">
        <f t="shared" si="275"/>
        <v>0</v>
      </c>
      <c r="CK201" s="64">
        <f t="shared" si="276"/>
        <v>769077.57846523332</v>
      </c>
      <c r="CL201" s="64">
        <f t="shared" si="277"/>
        <v>369096.06739015295</v>
      </c>
      <c r="CM201" s="64">
        <f t="shared" si="278"/>
        <v>359315.99418970244</v>
      </c>
      <c r="CN201" s="64">
        <f t="shared" si="279"/>
        <v>1619888.1687851509</v>
      </c>
      <c r="CO201" s="64">
        <f t="shared" si="280"/>
        <v>0</v>
      </c>
      <c r="CP201" s="64">
        <f t="shared" si="281"/>
        <v>0</v>
      </c>
      <c r="CQ201" s="64">
        <f t="shared" si="282"/>
        <v>0</v>
      </c>
      <c r="CR201" s="64">
        <f t="shared" si="283"/>
        <v>0</v>
      </c>
      <c r="CS201" s="64">
        <f t="shared" si="284"/>
        <v>20665.394839485522</v>
      </c>
      <c r="CT201" s="64">
        <f t="shared" si="250"/>
        <v>31927.136864520329</v>
      </c>
      <c r="CU201" s="64">
        <f t="shared" si="251"/>
        <v>75943.283025533805</v>
      </c>
      <c r="CV201" s="64">
        <f t="shared" si="252"/>
        <v>14382.342155087355</v>
      </c>
      <c r="CW201" s="64">
        <f t="shared" si="253"/>
        <v>0</v>
      </c>
      <c r="CX201" s="64">
        <f t="shared" si="254"/>
        <v>0</v>
      </c>
      <c r="CY201" s="119">
        <f>'DORC build-up'!S201</f>
        <v>3260295.9657148663</v>
      </c>
      <c r="CZ201" s="55">
        <f t="shared" si="243"/>
        <v>0</v>
      </c>
      <c r="DB201" s="94">
        <f>'DORC build-up'!T201</f>
        <v>1696014.1233751418</v>
      </c>
      <c r="DC201" s="64">
        <f t="shared" si="195"/>
        <v>0</v>
      </c>
      <c r="DD201" s="64">
        <f t="shared" si="196"/>
        <v>0</v>
      </c>
      <c r="DE201" s="64">
        <f t="shared" si="197"/>
        <v>0</v>
      </c>
      <c r="DF201" s="64">
        <f t="shared" si="198"/>
        <v>0</v>
      </c>
      <c r="DG201" s="64">
        <f t="shared" si="199"/>
        <v>0</v>
      </c>
      <c r="DH201" s="64">
        <f t="shared" si="200"/>
        <v>0</v>
      </c>
      <c r="DI201" s="64">
        <f t="shared" si="201"/>
        <v>0</v>
      </c>
      <c r="DJ201" s="64">
        <f t="shared" si="202"/>
        <v>400076.08167014632</v>
      </c>
      <c r="DK201" s="64">
        <f t="shared" si="203"/>
        <v>192004.69827243578</v>
      </c>
      <c r="DL201" s="64">
        <f t="shared" si="204"/>
        <v>186917.07970957019</v>
      </c>
      <c r="DM201" s="64">
        <f t="shared" si="205"/>
        <v>842669.88072216779</v>
      </c>
      <c r="DN201" s="64">
        <f t="shared" si="206"/>
        <v>0</v>
      </c>
      <c r="DO201" s="64">
        <f t="shared" si="207"/>
        <v>0</v>
      </c>
      <c r="DP201" s="64">
        <f t="shared" si="208"/>
        <v>0</v>
      </c>
      <c r="DQ201" s="64">
        <f t="shared" si="209"/>
        <v>0</v>
      </c>
      <c r="DR201" s="64">
        <f t="shared" si="210"/>
        <v>10750.190130424637</v>
      </c>
      <c r="DS201" s="64">
        <f t="shared" si="211"/>
        <v>16608.576525132958</v>
      </c>
      <c r="DT201" s="64">
        <f t="shared" si="212"/>
        <v>39505.885950614786</v>
      </c>
      <c r="DU201" s="64">
        <f t="shared" si="213"/>
        <v>7481.7303946494285</v>
      </c>
      <c r="DV201" s="64">
        <f t="shared" si="214"/>
        <v>0</v>
      </c>
      <c r="DW201" s="64">
        <f t="shared" si="215"/>
        <v>0</v>
      </c>
      <c r="DX201" s="55">
        <f t="shared" si="244"/>
        <v>0</v>
      </c>
    </row>
    <row r="202" spans="1:128" ht="13.9" x14ac:dyDescent="0.4">
      <c r="A202" s="58">
        <f>'DORC build-up'!A202</f>
        <v>190</v>
      </c>
      <c r="B202" s="58" t="str">
        <f>'DORC build-up'!B202</f>
        <v>CBH Sidings NG</v>
      </c>
      <c r="C202" s="58">
        <f>'DORC build-up'!C202</f>
        <v>42</v>
      </c>
      <c r="D202" t="str">
        <f>IF('DORC build-up'!E202=0,"",'DORC build-up'!E202)</f>
        <v/>
      </c>
      <c r="E202" t="str">
        <f>IF('DORC build-up'!F202=0,"",'DORC build-up'!F202)</f>
        <v>Wagin</v>
      </c>
      <c r="F202" s="94">
        <f>'DORC build-up'!J202</f>
        <v>4614882.8437995389</v>
      </c>
      <c r="G202" s="319">
        <f t="shared" si="194"/>
        <v>0.48755194550549674</v>
      </c>
      <c r="I202" s="70">
        <f>IF($F202=0,0,CRC!G202/$F202)</f>
        <v>0</v>
      </c>
      <c r="J202" s="70">
        <f>IF($F202=0,0,CRC!H202/$F202)</f>
        <v>0</v>
      </c>
      <c r="K202" s="70">
        <f>IF($F202=0,0,CRC!I202/$F202)</f>
        <v>2.5006887640724024E-2</v>
      </c>
      <c r="L202" s="70">
        <f>IF($F202=0,0,CRC!J202/$F202)</f>
        <v>0</v>
      </c>
      <c r="M202" s="70">
        <f>IF($F202=0,0,CRC!K202/$F202)</f>
        <v>0</v>
      </c>
      <c r="N202" s="70">
        <f>IF($F202=0,0,CRC!L202/$F202)</f>
        <v>0</v>
      </c>
      <c r="O202" s="70">
        <f>IF($F202=0,0,CRC!M202/$F202)</f>
        <v>0</v>
      </c>
      <c r="P202" s="70">
        <f>IF($F202=0,0,CRC!N202/$F202)</f>
        <v>0.27909472813308056</v>
      </c>
      <c r="Q202" s="70">
        <f>IF($F202=0,0,CRC!O202/$F202)</f>
        <v>8.4844797352456508E-2</v>
      </c>
      <c r="R202" s="70">
        <f>IF($F202=0,0,CRC!P202/$F202)</f>
        <v>8.8358911209493865E-2</v>
      </c>
      <c r="S202" s="70">
        <f>IF($F202=0,0,CRC!Q202/$F202)</f>
        <v>0.50606478355952955</v>
      </c>
      <c r="T202" s="70">
        <f>IF($F202=0,0,CRC!R202/$F202)</f>
        <v>0</v>
      </c>
      <c r="U202" s="70">
        <f>IF($F202=0,0,CRC!S202/$F202)</f>
        <v>0</v>
      </c>
      <c r="V202" s="70">
        <f>IF($F202=0,0,CRC!T202/$F202)</f>
        <v>0</v>
      </c>
      <c r="W202" s="70">
        <f>IF($F202=0,0,CRC!U202/$F202)</f>
        <v>0</v>
      </c>
      <c r="X202" s="70">
        <f>IF($F202=0,0,CRC!V202/$F202)</f>
        <v>5.3571964781938229E-3</v>
      </c>
      <c r="Y202" s="70">
        <f>IF($F202=0,0,CRC!W202/$F202)</f>
        <v>7.9002869304218275E-3</v>
      </c>
      <c r="Z202" s="70">
        <f>IF($F202=0,0,CRC!X202/$F202)</f>
        <v>0</v>
      </c>
      <c r="AA202" s="70">
        <f>IF($F202=0,0,CRC!Y202/$F202)</f>
        <v>3.3724086960996509E-3</v>
      </c>
      <c r="AB202" s="70">
        <f>IF($F202=0,0,CRC!Z202/$F202)</f>
        <v>0</v>
      </c>
      <c r="AC202" s="70">
        <f>IF($F202=0,0,CRC!AA202/$F202)</f>
        <v>0</v>
      </c>
      <c r="AD202" s="55">
        <f t="shared" si="216"/>
        <v>0</v>
      </c>
      <c r="AF202" s="94">
        <f>'DORC build-up'!V202</f>
        <v>3137747.4815134769</v>
      </c>
      <c r="AG202" s="64">
        <f t="shared" si="217"/>
        <v>0</v>
      </c>
      <c r="AH202" s="64">
        <f t="shared" si="218"/>
        <v>0</v>
      </c>
      <c r="AI202" s="64">
        <f t="shared" si="219"/>
        <v>78465.298715172306</v>
      </c>
      <c r="AJ202" s="64">
        <f t="shared" si="220"/>
        <v>0</v>
      </c>
      <c r="AK202" s="64">
        <f t="shared" si="221"/>
        <v>0</v>
      </c>
      <c r="AL202" s="64">
        <f t="shared" si="222"/>
        <v>0</v>
      </c>
      <c r="AM202" s="64">
        <f t="shared" si="223"/>
        <v>0</v>
      </c>
      <c r="AN202" s="64">
        <f t="shared" si="224"/>
        <v>875728.78030326206</v>
      </c>
      <c r="AO202" s="64">
        <f t="shared" si="225"/>
        <v>266221.54921219172</v>
      </c>
      <c r="AP202" s="64">
        <f t="shared" si="226"/>
        <v>277247.9511168623</v>
      </c>
      <c r="AQ202" s="64">
        <f t="shared" si="227"/>
        <v>1587903.5000965768</v>
      </c>
      <c r="AR202" s="64">
        <f t="shared" si="228"/>
        <v>0</v>
      </c>
      <c r="AS202" s="64">
        <f t="shared" si="229"/>
        <v>0</v>
      </c>
      <c r="AT202" s="64">
        <f t="shared" si="230"/>
        <v>0</v>
      </c>
      <c r="AU202" s="64">
        <f t="shared" si="231"/>
        <v>0</v>
      </c>
      <c r="AV202" s="64">
        <f t="shared" si="232"/>
        <v>16809.529757425535</v>
      </c>
      <c r="AW202" s="64">
        <f t="shared" si="233"/>
        <v>24789.105419164927</v>
      </c>
      <c r="AX202" s="64">
        <f t="shared" si="234"/>
        <v>0</v>
      </c>
      <c r="AY202" s="64">
        <f t="shared" si="235"/>
        <v>10581.766892820828</v>
      </c>
      <c r="AZ202" s="64">
        <f t="shared" si="236"/>
        <v>0</v>
      </c>
      <c r="BA202" s="64">
        <f t="shared" si="237"/>
        <v>0</v>
      </c>
      <c r="BB202" s="55">
        <f t="shared" si="238"/>
        <v>0</v>
      </c>
      <c r="BD202" s="94">
        <f>'DORC build-up'!P202</f>
        <v>6123054.7252416853</v>
      </c>
      <c r="BE202" s="64">
        <f t="shared" si="239"/>
        <v>0</v>
      </c>
      <c r="BF202" s="64">
        <f t="shared" si="255"/>
        <v>0</v>
      </c>
      <c r="BG202" s="64">
        <f t="shared" si="256"/>
        <v>153118.54153212314</v>
      </c>
      <c r="BH202" s="64">
        <f t="shared" si="257"/>
        <v>0</v>
      </c>
      <c r="BI202" s="64">
        <f t="shared" si="258"/>
        <v>0</v>
      </c>
      <c r="BJ202" s="64">
        <f t="shared" si="259"/>
        <v>0</v>
      </c>
      <c r="BK202" s="64">
        <f t="shared" si="260"/>
        <v>0</v>
      </c>
      <c r="BL202" s="64">
        <f t="shared" si="261"/>
        <v>1708912.2938853025</v>
      </c>
      <c r="BM202" s="64">
        <f t="shared" si="262"/>
        <v>519509.33734113205</v>
      </c>
      <c r="BN202" s="64">
        <f t="shared" si="263"/>
        <v>541026.44879850198</v>
      </c>
      <c r="BO202" s="64">
        <f t="shared" si="264"/>
        <v>3098662.3642525882</v>
      </c>
      <c r="BP202" s="64">
        <f t="shared" si="265"/>
        <v>0</v>
      </c>
      <c r="BQ202" s="64">
        <f t="shared" si="266"/>
        <v>0</v>
      </c>
      <c r="BR202" s="64">
        <f t="shared" si="267"/>
        <v>0</v>
      </c>
      <c r="BS202" s="64">
        <f t="shared" si="268"/>
        <v>0</v>
      </c>
      <c r="BT202" s="64">
        <f t="shared" si="269"/>
        <v>32802.407209852805</v>
      </c>
      <c r="BU202" s="64">
        <f t="shared" si="245"/>
        <v>48373.8892200845</v>
      </c>
      <c r="BV202" s="64">
        <f t="shared" si="246"/>
        <v>0</v>
      </c>
      <c r="BW202" s="64">
        <f t="shared" si="247"/>
        <v>20649.443002099117</v>
      </c>
      <c r="BX202" s="64">
        <f t="shared" si="248"/>
        <v>0</v>
      </c>
      <c r="BY202" s="64">
        <f t="shared" si="249"/>
        <v>0</v>
      </c>
      <c r="BZ202" s="55">
        <f t="shared" si="240"/>
        <v>0</v>
      </c>
      <c r="CC202" s="94">
        <f t="shared" si="241"/>
        <v>6123054.7252416853</v>
      </c>
      <c r="CD202" s="64">
        <f t="shared" si="242"/>
        <v>0</v>
      </c>
      <c r="CE202" s="64">
        <f t="shared" si="270"/>
        <v>0</v>
      </c>
      <c r="CF202" s="64">
        <f t="shared" si="271"/>
        <v>0</v>
      </c>
      <c r="CG202" s="64">
        <f t="shared" si="272"/>
        <v>0</v>
      </c>
      <c r="CH202" s="64">
        <f t="shared" si="273"/>
        <v>0</v>
      </c>
      <c r="CI202" s="64">
        <f t="shared" si="274"/>
        <v>0</v>
      </c>
      <c r="CJ202" s="64">
        <f t="shared" si="275"/>
        <v>0</v>
      </c>
      <c r="CK202" s="64">
        <f t="shared" si="276"/>
        <v>804026.33285708237</v>
      </c>
      <c r="CL202" s="64">
        <f t="shared" si="277"/>
        <v>385868.68977235525</v>
      </c>
      <c r="CM202" s="64">
        <f t="shared" si="278"/>
        <v>375558.31082251319</v>
      </c>
      <c r="CN202" s="64">
        <f t="shared" si="279"/>
        <v>1349835.5353680276</v>
      </c>
      <c r="CO202" s="64">
        <f t="shared" si="280"/>
        <v>0</v>
      </c>
      <c r="CP202" s="64">
        <f t="shared" si="281"/>
        <v>0</v>
      </c>
      <c r="CQ202" s="64">
        <f t="shared" si="282"/>
        <v>0</v>
      </c>
      <c r="CR202" s="64">
        <f t="shared" si="283"/>
        <v>0</v>
      </c>
      <c r="CS202" s="64">
        <f t="shared" si="284"/>
        <v>21604.480607786092</v>
      </c>
      <c r="CT202" s="64">
        <f t="shared" si="250"/>
        <v>33377.98356185844</v>
      </c>
      <c r="CU202" s="64">
        <f t="shared" si="251"/>
        <v>0</v>
      </c>
      <c r="CV202" s="64">
        <f t="shared" si="252"/>
        <v>15035.910738585477</v>
      </c>
      <c r="CW202" s="64">
        <f t="shared" si="253"/>
        <v>0</v>
      </c>
      <c r="CX202" s="64">
        <f t="shared" si="254"/>
        <v>0</v>
      </c>
      <c r="CY202" s="119">
        <f>'DORC build-up'!S202</f>
        <v>2985307.2437282084</v>
      </c>
      <c r="CZ202" s="55">
        <f t="shared" si="243"/>
        <v>0</v>
      </c>
      <c r="DB202" s="94">
        <f>'DORC build-up'!T202</f>
        <v>0</v>
      </c>
      <c r="DC202" s="64">
        <f t="shared" si="195"/>
        <v>0</v>
      </c>
      <c r="DD202" s="64">
        <f t="shared" si="196"/>
        <v>0</v>
      </c>
      <c r="DE202" s="64">
        <f t="shared" si="197"/>
        <v>0</v>
      </c>
      <c r="DF202" s="64">
        <f t="shared" si="198"/>
        <v>0</v>
      </c>
      <c r="DG202" s="64">
        <f t="shared" si="199"/>
        <v>0</v>
      </c>
      <c r="DH202" s="64">
        <f t="shared" si="200"/>
        <v>0</v>
      </c>
      <c r="DI202" s="64">
        <f t="shared" si="201"/>
        <v>0</v>
      </c>
      <c r="DJ202" s="64">
        <f t="shared" si="202"/>
        <v>0</v>
      </c>
      <c r="DK202" s="64">
        <f t="shared" si="203"/>
        <v>0</v>
      </c>
      <c r="DL202" s="64">
        <f t="shared" si="204"/>
        <v>0</v>
      </c>
      <c r="DM202" s="64">
        <f t="shared" si="205"/>
        <v>0</v>
      </c>
      <c r="DN202" s="64">
        <f t="shared" si="206"/>
        <v>0</v>
      </c>
      <c r="DO202" s="64">
        <f t="shared" si="207"/>
        <v>0</v>
      </c>
      <c r="DP202" s="64">
        <f t="shared" si="208"/>
        <v>0</v>
      </c>
      <c r="DQ202" s="64">
        <f t="shared" si="209"/>
        <v>0</v>
      </c>
      <c r="DR202" s="64">
        <f t="shared" si="210"/>
        <v>0</v>
      </c>
      <c r="DS202" s="64">
        <f t="shared" si="211"/>
        <v>0</v>
      </c>
      <c r="DT202" s="64">
        <f t="shared" si="212"/>
        <v>0</v>
      </c>
      <c r="DU202" s="64">
        <f t="shared" si="213"/>
        <v>0</v>
      </c>
      <c r="DV202" s="64">
        <f t="shared" si="214"/>
        <v>0</v>
      </c>
      <c r="DW202" s="64">
        <f t="shared" si="215"/>
        <v>0</v>
      </c>
      <c r="DX202" s="55">
        <f t="shared" si="244"/>
        <v>0</v>
      </c>
    </row>
    <row r="203" spans="1:128" ht="13.9" x14ac:dyDescent="0.4">
      <c r="A203" s="58">
        <f>'DORC build-up'!A203</f>
        <v>191</v>
      </c>
      <c r="B203" s="58" t="str">
        <f>'DORC build-up'!B203</f>
        <v>CBH Sidings NG</v>
      </c>
      <c r="C203" s="58">
        <f>'DORC build-up'!C203</f>
        <v>42</v>
      </c>
      <c r="D203" t="str">
        <f>IF('DORC build-up'!E203=0,"",'DORC build-up'!E203)</f>
        <v/>
      </c>
      <c r="E203" t="str">
        <f>IF('DORC build-up'!F203=0,"",'DORC build-up'!F203)</f>
        <v>Watheroo</v>
      </c>
      <c r="F203" s="94">
        <f>'DORC build-up'!J203</f>
        <v>1585973.0885730616</v>
      </c>
      <c r="G203" s="319">
        <f t="shared" si="194"/>
        <v>0.55464420862181951</v>
      </c>
      <c r="I203" s="70">
        <f>IF($F203=0,0,CRC!G203/$F203)</f>
        <v>0</v>
      </c>
      <c r="J203" s="70">
        <f>IF($F203=0,0,CRC!H203/$F203)</f>
        <v>0</v>
      </c>
      <c r="K203" s="70">
        <f>IF($F203=0,0,CRC!I203/$F203)</f>
        <v>4.4727918784437881E-2</v>
      </c>
      <c r="L203" s="70">
        <f>IF($F203=0,0,CRC!J203/$F203)</f>
        <v>0</v>
      </c>
      <c r="M203" s="70">
        <f>IF($F203=0,0,CRC!K203/$F203)</f>
        <v>0</v>
      </c>
      <c r="N203" s="70">
        <f>IF($F203=0,0,CRC!L203/$F203)</f>
        <v>0</v>
      </c>
      <c r="O203" s="70">
        <f>IF($F203=0,0,CRC!M203/$F203)</f>
        <v>0</v>
      </c>
      <c r="P203" s="70">
        <f>IF($F203=0,0,CRC!N203/$F203)</f>
        <v>0.49919552214774415</v>
      </c>
      <c r="Q203" s="70">
        <f>IF($F203=0,0,CRC!O203/$F203)</f>
        <v>0.15175543873291425</v>
      </c>
      <c r="R203" s="70">
        <f>IF($F203=0,0,CRC!P203/$F203)</f>
        <v>0.16221645640057669</v>
      </c>
      <c r="S203" s="70">
        <f>IF($F203=0,0,CRC!Q203/$F203)</f>
        <v>0</v>
      </c>
      <c r="T203" s="70">
        <f>IF($F203=0,0,CRC!R203/$F203)</f>
        <v>0</v>
      </c>
      <c r="U203" s="70">
        <f>IF($F203=0,0,CRC!S203/$F203)</f>
        <v>0</v>
      </c>
      <c r="V203" s="70">
        <f>IF($F203=0,0,CRC!T203/$F203)</f>
        <v>0</v>
      </c>
      <c r="W203" s="70">
        <f>IF($F203=0,0,CRC!U203/$F203)</f>
        <v>0.11236004020744819</v>
      </c>
      <c r="X203" s="70">
        <f>IF($F203=0,0,CRC!V203/$F203)</f>
        <v>9.5820100618483998E-3</v>
      </c>
      <c r="Y203" s="70">
        <f>IF($F203=0,0,CRC!W203/$F203)</f>
        <v>1.4130642616324908E-2</v>
      </c>
      <c r="Z203" s="70">
        <f>IF($F203=0,0,CRC!X203/$F203)</f>
        <v>0</v>
      </c>
      <c r="AA203" s="70">
        <f>IF($F203=0,0,CRC!Y203/$F203)</f>
        <v>6.0319710487054421E-3</v>
      </c>
      <c r="AB203" s="70">
        <f>IF($F203=0,0,CRC!Z203/$F203)</f>
        <v>0</v>
      </c>
      <c r="AC203" s="70">
        <f>IF($F203=0,0,CRC!AA203/$F203)</f>
        <v>0</v>
      </c>
      <c r="AD203" s="55">
        <f t="shared" si="216"/>
        <v>0</v>
      </c>
      <c r="AF203" s="94">
        <f>'DORC build-up'!V203</f>
        <v>917528.11395566538</v>
      </c>
      <c r="AG203" s="64">
        <f t="shared" si="217"/>
        <v>0</v>
      </c>
      <c r="AH203" s="64">
        <f t="shared" si="218"/>
        <v>0</v>
      </c>
      <c r="AI203" s="64">
        <f t="shared" si="219"/>
        <v>41039.122963447466</v>
      </c>
      <c r="AJ203" s="64">
        <f t="shared" si="220"/>
        <v>0</v>
      </c>
      <c r="AK203" s="64">
        <f t="shared" si="221"/>
        <v>0</v>
      </c>
      <c r="AL203" s="64">
        <f t="shared" si="222"/>
        <v>0</v>
      </c>
      <c r="AM203" s="64">
        <f t="shared" si="223"/>
        <v>0</v>
      </c>
      <c r="AN203" s="64">
        <f t="shared" si="224"/>
        <v>458025.92593133327</v>
      </c>
      <c r="AO203" s="64">
        <f t="shared" si="225"/>
        <v>139239.88148312535</v>
      </c>
      <c r="AP203" s="64">
        <f t="shared" si="226"/>
        <v>148838.15929379256</v>
      </c>
      <c r="AQ203" s="64">
        <f t="shared" si="227"/>
        <v>0</v>
      </c>
      <c r="AR203" s="64">
        <f t="shared" si="228"/>
        <v>0</v>
      </c>
      <c r="AS203" s="64">
        <f t="shared" si="229"/>
        <v>0</v>
      </c>
      <c r="AT203" s="64">
        <f t="shared" si="230"/>
        <v>0</v>
      </c>
      <c r="AU203" s="64">
        <f t="shared" si="231"/>
        <v>103093.49577552266</v>
      </c>
      <c r="AV203" s="64">
        <f t="shared" si="232"/>
        <v>8791.7636199519711</v>
      </c>
      <c r="AW203" s="64">
        <f t="shared" si="233"/>
        <v>12965.261868738142</v>
      </c>
      <c r="AX203" s="64">
        <f t="shared" si="234"/>
        <v>0</v>
      </c>
      <c r="AY203" s="64">
        <f t="shared" si="235"/>
        <v>5534.5030197538817</v>
      </c>
      <c r="AZ203" s="64">
        <f t="shared" si="236"/>
        <v>0</v>
      </c>
      <c r="BA203" s="64">
        <f t="shared" si="237"/>
        <v>0</v>
      </c>
      <c r="BB203" s="55">
        <f t="shared" si="238"/>
        <v>0</v>
      </c>
      <c r="BD203" s="94">
        <f>'DORC build-up'!P203</f>
        <v>2060213.7251124971</v>
      </c>
      <c r="BE203" s="64">
        <f t="shared" si="239"/>
        <v>0</v>
      </c>
      <c r="BF203" s="64">
        <f t="shared" si="255"/>
        <v>0</v>
      </c>
      <c r="BG203" s="64">
        <f t="shared" si="256"/>
        <v>92149.072175416004</v>
      </c>
      <c r="BH203" s="64">
        <f t="shared" si="257"/>
        <v>0</v>
      </c>
      <c r="BI203" s="64">
        <f t="shared" si="258"/>
        <v>0</v>
      </c>
      <c r="BJ203" s="64">
        <f t="shared" si="259"/>
        <v>0</v>
      </c>
      <c r="BK203" s="64">
        <f t="shared" si="260"/>
        <v>0</v>
      </c>
      <c r="BL203" s="64">
        <f t="shared" si="261"/>
        <v>1028449.4662434821</v>
      </c>
      <c r="BM203" s="64">
        <f t="shared" si="262"/>
        <v>312648.63773801859</v>
      </c>
      <c r="BN203" s="64">
        <f t="shared" si="263"/>
        <v>334200.56991558109</v>
      </c>
      <c r="BO203" s="64">
        <f t="shared" si="264"/>
        <v>0</v>
      </c>
      <c r="BP203" s="64">
        <f t="shared" si="265"/>
        <v>0</v>
      </c>
      <c r="BQ203" s="64">
        <f t="shared" si="266"/>
        <v>0</v>
      </c>
      <c r="BR203" s="64">
        <f t="shared" si="267"/>
        <v>0</v>
      </c>
      <c r="BS203" s="64">
        <f t="shared" si="268"/>
        <v>231485.6969895768</v>
      </c>
      <c r="BT203" s="64">
        <f t="shared" si="269"/>
        <v>19740.988643586119</v>
      </c>
      <c r="BU203" s="64">
        <f t="shared" si="245"/>
        <v>29112.143862812143</v>
      </c>
      <c r="BV203" s="64">
        <f t="shared" si="246"/>
        <v>0</v>
      </c>
      <c r="BW203" s="64">
        <f t="shared" si="247"/>
        <v>12427.149544024174</v>
      </c>
      <c r="BX203" s="64">
        <f t="shared" si="248"/>
        <v>0</v>
      </c>
      <c r="BY203" s="64">
        <f t="shared" si="249"/>
        <v>0</v>
      </c>
      <c r="BZ203" s="55">
        <f t="shared" si="240"/>
        <v>0</v>
      </c>
      <c r="CC203" s="94">
        <f t="shared" si="241"/>
        <v>2060213.7251124971</v>
      </c>
      <c r="CD203" s="64">
        <f t="shared" si="242"/>
        <v>0</v>
      </c>
      <c r="CE203" s="64">
        <f t="shared" si="270"/>
        <v>0</v>
      </c>
      <c r="CF203" s="64">
        <f t="shared" si="271"/>
        <v>0</v>
      </c>
      <c r="CG203" s="64">
        <f t="shared" si="272"/>
        <v>0</v>
      </c>
      <c r="CH203" s="64">
        <f t="shared" si="273"/>
        <v>0</v>
      </c>
      <c r="CI203" s="64">
        <f t="shared" si="274"/>
        <v>0</v>
      </c>
      <c r="CJ203" s="64">
        <f t="shared" si="275"/>
        <v>0</v>
      </c>
      <c r="CK203" s="64">
        <f t="shared" si="276"/>
        <v>483875.3023378214</v>
      </c>
      <c r="CL203" s="64">
        <f t="shared" si="277"/>
        <v>232221.65903798322</v>
      </c>
      <c r="CM203" s="64">
        <f t="shared" si="278"/>
        <v>231988.29150062869</v>
      </c>
      <c r="CN203" s="64">
        <f t="shared" si="279"/>
        <v>0</v>
      </c>
      <c r="CO203" s="64">
        <f t="shared" si="280"/>
        <v>0</v>
      </c>
      <c r="CP203" s="64">
        <f t="shared" si="281"/>
        <v>0</v>
      </c>
      <c r="CQ203" s="64">
        <f t="shared" si="282"/>
        <v>0</v>
      </c>
      <c r="CR203" s="64">
        <f t="shared" si="283"/>
        <v>152462.23301834319</v>
      </c>
      <c r="CS203" s="64">
        <f t="shared" si="284"/>
        <v>13001.905732112751</v>
      </c>
      <c r="CT203" s="64">
        <f t="shared" si="250"/>
        <v>20087.37926534046</v>
      </c>
      <c r="CU203" s="64">
        <f t="shared" si="251"/>
        <v>0</v>
      </c>
      <c r="CV203" s="64">
        <f t="shared" si="252"/>
        <v>9048.8402646021077</v>
      </c>
      <c r="CW203" s="64">
        <f t="shared" si="253"/>
        <v>0</v>
      </c>
      <c r="CX203" s="64">
        <f t="shared" si="254"/>
        <v>0</v>
      </c>
      <c r="CY203" s="119">
        <f>'DORC build-up'!S203</f>
        <v>1142685.6111568317</v>
      </c>
      <c r="CZ203" s="55">
        <f t="shared" si="243"/>
        <v>0</v>
      </c>
      <c r="DB203" s="94">
        <f>'DORC build-up'!T203</f>
        <v>0</v>
      </c>
      <c r="DC203" s="64">
        <f t="shared" si="195"/>
        <v>0</v>
      </c>
      <c r="DD203" s="64">
        <f t="shared" si="196"/>
        <v>0</v>
      </c>
      <c r="DE203" s="64">
        <f t="shared" si="197"/>
        <v>0</v>
      </c>
      <c r="DF203" s="64">
        <f t="shared" si="198"/>
        <v>0</v>
      </c>
      <c r="DG203" s="64">
        <f t="shared" si="199"/>
        <v>0</v>
      </c>
      <c r="DH203" s="64">
        <f t="shared" si="200"/>
        <v>0</v>
      </c>
      <c r="DI203" s="64">
        <f t="shared" si="201"/>
        <v>0</v>
      </c>
      <c r="DJ203" s="64">
        <f t="shared" si="202"/>
        <v>0</v>
      </c>
      <c r="DK203" s="64">
        <f t="shared" si="203"/>
        <v>0</v>
      </c>
      <c r="DL203" s="64">
        <f t="shared" si="204"/>
        <v>0</v>
      </c>
      <c r="DM203" s="64">
        <f t="shared" si="205"/>
        <v>0</v>
      </c>
      <c r="DN203" s="64">
        <f t="shared" si="206"/>
        <v>0</v>
      </c>
      <c r="DO203" s="64">
        <f t="shared" si="207"/>
        <v>0</v>
      </c>
      <c r="DP203" s="64">
        <f t="shared" si="208"/>
        <v>0</v>
      </c>
      <c r="DQ203" s="64">
        <f t="shared" si="209"/>
        <v>0</v>
      </c>
      <c r="DR203" s="64">
        <f t="shared" si="210"/>
        <v>0</v>
      </c>
      <c r="DS203" s="64">
        <f t="shared" si="211"/>
        <v>0</v>
      </c>
      <c r="DT203" s="64">
        <f t="shared" si="212"/>
        <v>0</v>
      </c>
      <c r="DU203" s="64">
        <f t="shared" si="213"/>
        <v>0</v>
      </c>
      <c r="DV203" s="64">
        <f t="shared" si="214"/>
        <v>0</v>
      </c>
      <c r="DW203" s="64">
        <f t="shared" si="215"/>
        <v>0</v>
      </c>
      <c r="DX203" s="55">
        <f t="shared" si="244"/>
        <v>0</v>
      </c>
    </row>
    <row r="204" spans="1:128" ht="13.9" x14ac:dyDescent="0.4">
      <c r="A204" s="58">
        <f>'DORC build-up'!A204</f>
        <v>192</v>
      </c>
      <c r="B204" s="58" t="str">
        <f>'DORC build-up'!B204</f>
        <v>CBH Sidings NG</v>
      </c>
      <c r="C204" s="58">
        <f>'DORC build-up'!C204</f>
        <v>42</v>
      </c>
      <c r="D204" t="str">
        <f>IF('DORC build-up'!E204=0,"",'DORC build-up'!E204)</f>
        <v/>
      </c>
      <c r="E204" t="str">
        <f>IF('DORC build-up'!F204=0,"",'DORC build-up'!F204)</f>
        <v>Welbungin</v>
      </c>
      <c r="F204" s="94">
        <f>'DORC build-up'!J204</f>
        <v>1809445.6637641464</v>
      </c>
      <c r="G204" s="319">
        <f t="shared" si="194"/>
        <v>0.52661782711053662</v>
      </c>
      <c r="I204" s="70">
        <f>IF($F204=0,0,CRC!G204/$F204)</f>
        <v>0</v>
      </c>
      <c r="J204" s="70">
        <f>IF($F204=0,0,CRC!H204/$F204)</f>
        <v>0</v>
      </c>
      <c r="K204" s="70">
        <f>IF($F204=0,0,CRC!I204/$F204)</f>
        <v>3.3893068041856274E-2</v>
      </c>
      <c r="L204" s="70">
        <f>IF($F204=0,0,CRC!J204/$F204)</f>
        <v>0</v>
      </c>
      <c r="M204" s="70">
        <f>IF($F204=0,0,CRC!K204/$F204)</f>
        <v>0</v>
      </c>
      <c r="N204" s="70">
        <f>IF($F204=0,0,CRC!L204/$F204)</f>
        <v>0</v>
      </c>
      <c r="O204" s="70">
        <f>IF($F204=0,0,CRC!M204/$F204)</f>
        <v>0</v>
      </c>
      <c r="P204" s="70">
        <f>IF($F204=0,0,CRC!N204/$F204)</f>
        <v>0.37827084868143163</v>
      </c>
      <c r="Q204" s="70">
        <f>IF($F204=0,0,CRC!O204/$F204)</f>
        <v>0.11499433799915522</v>
      </c>
      <c r="R204" s="70">
        <f>IF($F204=0,0,CRC!P204/$F204)</f>
        <v>0.1192357371213785</v>
      </c>
      <c r="S204" s="70">
        <f>IF($F204=0,0,CRC!Q204/$F204)</f>
        <v>0.23828084956310652</v>
      </c>
      <c r="T204" s="70">
        <f>IF($F204=0,0,CRC!R204/$F204)</f>
        <v>0</v>
      </c>
      <c r="U204" s="70">
        <f>IF($F204=0,0,CRC!S204/$F204)</f>
        <v>0</v>
      </c>
      <c r="V204" s="70">
        <f>IF($F204=0,0,CRC!T204/$F204)</f>
        <v>0</v>
      </c>
      <c r="W204" s="70">
        <f>IF($F204=0,0,CRC!U204/$F204)</f>
        <v>9.0907569642140154E-2</v>
      </c>
      <c r="X204" s="70">
        <f>IF($F204=0,0,CRC!V204/$F204)</f>
        <v>7.8659452935852161E-3</v>
      </c>
      <c r="Y204" s="70">
        <f>IF($F204=0,0,CRC!W204/$F204)</f>
        <v>1.1599952522046739E-2</v>
      </c>
      <c r="Z204" s="70">
        <f>IF($F204=0,0,CRC!X204/$F204)</f>
        <v>0</v>
      </c>
      <c r="AA204" s="70">
        <f>IF($F204=0,0,CRC!Y204/$F204)</f>
        <v>4.9516911352996589E-3</v>
      </c>
      <c r="AB204" s="70">
        <f>IF($F204=0,0,CRC!Z204/$F204)</f>
        <v>0</v>
      </c>
      <c r="AC204" s="70">
        <f>IF($F204=0,0,CRC!AA204/$F204)</f>
        <v>0</v>
      </c>
      <c r="AD204" s="55">
        <f t="shared" si="216"/>
        <v>0</v>
      </c>
      <c r="AF204" s="94">
        <f>'DORC build-up'!V204</f>
        <v>1122356.0725088993</v>
      </c>
      <c r="AG204" s="64">
        <f t="shared" si="217"/>
        <v>0</v>
      </c>
      <c r="AH204" s="64">
        <f t="shared" si="218"/>
        <v>0</v>
      </c>
      <c r="AI204" s="64">
        <f t="shared" si="219"/>
        <v>38040.090732734694</v>
      </c>
      <c r="AJ204" s="64">
        <f t="shared" si="220"/>
        <v>0</v>
      </c>
      <c r="AK204" s="64">
        <f t="shared" si="221"/>
        <v>0</v>
      </c>
      <c r="AL204" s="64">
        <f t="shared" si="222"/>
        <v>0</v>
      </c>
      <c r="AM204" s="64">
        <f t="shared" si="223"/>
        <v>0</v>
      </c>
      <c r="AN204" s="64">
        <f t="shared" si="224"/>
        <v>424554.58407069976</v>
      </c>
      <c r="AO204" s="64">
        <f t="shared" si="225"/>
        <v>129064.59355749273</v>
      </c>
      <c r="AP204" s="64">
        <f t="shared" si="226"/>
        <v>133824.95361825393</v>
      </c>
      <c r="AQ204" s="64">
        <f t="shared" si="227"/>
        <v>267435.95846973208</v>
      </c>
      <c r="AR204" s="64">
        <f t="shared" si="228"/>
        <v>0</v>
      </c>
      <c r="AS204" s="64">
        <f t="shared" si="229"/>
        <v>0</v>
      </c>
      <c r="AT204" s="64">
        <f t="shared" si="230"/>
        <v>0</v>
      </c>
      <c r="AU204" s="64">
        <f t="shared" si="231"/>
        <v>102030.66282488167</v>
      </c>
      <c r="AV204" s="64">
        <f t="shared" si="232"/>
        <v>8828.3914662781644</v>
      </c>
      <c r="AW204" s="64">
        <f t="shared" si="233"/>
        <v>13019.277153934079</v>
      </c>
      <c r="AX204" s="64">
        <f t="shared" si="234"/>
        <v>0</v>
      </c>
      <c r="AY204" s="64">
        <f t="shared" si="235"/>
        <v>5557.5606148920579</v>
      </c>
      <c r="AZ204" s="64">
        <f t="shared" si="236"/>
        <v>0</v>
      </c>
      <c r="BA204" s="64">
        <f t="shared" si="237"/>
        <v>0</v>
      </c>
      <c r="BB204" s="55">
        <f t="shared" si="238"/>
        <v>0</v>
      </c>
      <c r="BD204" s="94">
        <f>'DORC build-up'!P204</f>
        <v>2370930.1633776855</v>
      </c>
      <c r="BE204" s="64">
        <f t="shared" si="239"/>
        <v>0</v>
      </c>
      <c r="BF204" s="64">
        <f t="shared" si="255"/>
        <v>0</v>
      </c>
      <c r="BG204" s="64">
        <f t="shared" si="256"/>
        <v>80358.097349849311</v>
      </c>
      <c r="BH204" s="64">
        <f t="shared" si="257"/>
        <v>0</v>
      </c>
      <c r="BI204" s="64">
        <f t="shared" si="258"/>
        <v>0</v>
      </c>
      <c r="BJ204" s="64">
        <f t="shared" si="259"/>
        <v>0</v>
      </c>
      <c r="BK204" s="64">
        <f t="shared" si="260"/>
        <v>0</v>
      </c>
      <c r="BL204" s="64">
        <f t="shared" si="261"/>
        <v>896853.76506528247</v>
      </c>
      <c r="BM204" s="64">
        <f t="shared" si="262"/>
        <v>272643.54457984585</v>
      </c>
      <c r="BN204" s="64">
        <f t="shared" si="263"/>
        <v>282699.60569364869</v>
      </c>
      <c r="BO204" s="64">
        <f t="shared" si="264"/>
        <v>564947.25358442985</v>
      </c>
      <c r="BP204" s="64">
        <f t="shared" si="265"/>
        <v>0</v>
      </c>
      <c r="BQ204" s="64">
        <f t="shared" si="266"/>
        <v>0</v>
      </c>
      <c r="BR204" s="64">
        <f t="shared" si="267"/>
        <v>0</v>
      </c>
      <c r="BS204" s="64">
        <f t="shared" si="268"/>
        <v>215535.49894390767</v>
      </c>
      <c r="BT204" s="64">
        <f t="shared" si="269"/>
        <v>18649.606960039931</v>
      </c>
      <c r="BU204" s="64">
        <f t="shared" si="245"/>
        <v>27502.67732826967</v>
      </c>
      <c r="BV204" s="64">
        <f t="shared" si="246"/>
        <v>0</v>
      </c>
      <c r="BW204" s="64">
        <f t="shared" si="247"/>
        <v>11740.113872411857</v>
      </c>
      <c r="BX204" s="64">
        <f t="shared" si="248"/>
        <v>0</v>
      </c>
      <c r="BY204" s="64">
        <f t="shared" si="249"/>
        <v>0</v>
      </c>
      <c r="BZ204" s="55">
        <f t="shared" si="240"/>
        <v>0</v>
      </c>
      <c r="CC204" s="94">
        <f t="shared" si="241"/>
        <v>2370930.1633776855</v>
      </c>
      <c r="CD204" s="64">
        <f t="shared" si="242"/>
        <v>0</v>
      </c>
      <c r="CE204" s="64">
        <f t="shared" si="270"/>
        <v>0</v>
      </c>
      <c r="CF204" s="64">
        <f t="shared" si="271"/>
        <v>0</v>
      </c>
      <c r="CG204" s="64">
        <f t="shared" si="272"/>
        <v>0</v>
      </c>
      <c r="CH204" s="64">
        <f t="shared" si="273"/>
        <v>0</v>
      </c>
      <c r="CI204" s="64">
        <f t="shared" si="274"/>
        <v>0</v>
      </c>
      <c r="CJ204" s="64">
        <f t="shared" si="275"/>
        <v>0</v>
      </c>
      <c r="CK204" s="64">
        <f t="shared" si="276"/>
        <v>421960.8264360138</v>
      </c>
      <c r="CL204" s="64">
        <f t="shared" si="277"/>
        <v>202507.63510884502</v>
      </c>
      <c r="CM204" s="64">
        <f t="shared" si="278"/>
        <v>196238.44013592557</v>
      </c>
      <c r="CN204" s="64">
        <f t="shared" si="279"/>
        <v>246101.63640102657</v>
      </c>
      <c r="CO204" s="64">
        <f t="shared" si="280"/>
        <v>0</v>
      </c>
      <c r="CP204" s="64">
        <f t="shared" si="281"/>
        <v>0</v>
      </c>
      <c r="CQ204" s="64">
        <f t="shared" si="282"/>
        <v>0</v>
      </c>
      <c r="CR204" s="64">
        <f t="shared" si="283"/>
        <v>141957.03618435899</v>
      </c>
      <c r="CS204" s="64">
        <f t="shared" si="284"/>
        <v>12283.094631847394</v>
      </c>
      <c r="CT204" s="64">
        <f t="shared" si="250"/>
        <v>18976.84735650615</v>
      </c>
      <c r="CU204" s="64">
        <f t="shared" si="251"/>
        <v>0</v>
      </c>
      <c r="CV204" s="64">
        <f t="shared" si="252"/>
        <v>8548.5746142629287</v>
      </c>
      <c r="CW204" s="64">
        <f t="shared" si="253"/>
        <v>0</v>
      </c>
      <c r="CX204" s="64">
        <f t="shared" si="254"/>
        <v>0</v>
      </c>
      <c r="CY204" s="119">
        <f>'DORC build-up'!S204</f>
        <v>1248574.0908687862</v>
      </c>
      <c r="CZ204" s="55">
        <f t="shared" si="243"/>
        <v>0</v>
      </c>
      <c r="DB204" s="94">
        <f>'DORC build-up'!T204</f>
        <v>0</v>
      </c>
      <c r="DC204" s="64">
        <f t="shared" si="195"/>
        <v>0</v>
      </c>
      <c r="DD204" s="64">
        <f t="shared" si="196"/>
        <v>0</v>
      </c>
      <c r="DE204" s="64">
        <f t="shared" si="197"/>
        <v>0</v>
      </c>
      <c r="DF204" s="64">
        <f t="shared" si="198"/>
        <v>0</v>
      </c>
      <c r="DG204" s="64">
        <f t="shared" si="199"/>
        <v>0</v>
      </c>
      <c r="DH204" s="64">
        <f t="shared" si="200"/>
        <v>0</v>
      </c>
      <c r="DI204" s="64">
        <f t="shared" si="201"/>
        <v>0</v>
      </c>
      <c r="DJ204" s="64">
        <f t="shared" si="202"/>
        <v>0</v>
      </c>
      <c r="DK204" s="64">
        <f t="shared" si="203"/>
        <v>0</v>
      </c>
      <c r="DL204" s="64">
        <f t="shared" si="204"/>
        <v>0</v>
      </c>
      <c r="DM204" s="64">
        <f t="shared" si="205"/>
        <v>0</v>
      </c>
      <c r="DN204" s="64">
        <f t="shared" si="206"/>
        <v>0</v>
      </c>
      <c r="DO204" s="64">
        <f t="shared" si="207"/>
        <v>0</v>
      </c>
      <c r="DP204" s="64">
        <f t="shared" si="208"/>
        <v>0</v>
      </c>
      <c r="DQ204" s="64">
        <f t="shared" si="209"/>
        <v>0</v>
      </c>
      <c r="DR204" s="64">
        <f t="shared" si="210"/>
        <v>0</v>
      </c>
      <c r="DS204" s="64">
        <f t="shared" si="211"/>
        <v>0</v>
      </c>
      <c r="DT204" s="64">
        <f t="shared" si="212"/>
        <v>0</v>
      </c>
      <c r="DU204" s="64">
        <f t="shared" si="213"/>
        <v>0</v>
      </c>
      <c r="DV204" s="64">
        <f t="shared" si="214"/>
        <v>0</v>
      </c>
      <c r="DW204" s="64">
        <f t="shared" si="215"/>
        <v>0</v>
      </c>
      <c r="DX204" s="55">
        <f t="shared" si="244"/>
        <v>0</v>
      </c>
    </row>
    <row r="205" spans="1:128" ht="13.9" x14ac:dyDescent="0.4">
      <c r="A205" s="58">
        <f>'DORC build-up'!A205</f>
        <v>193</v>
      </c>
      <c r="B205" s="58" t="str">
        <f>'DORC build-up'!B205</f>
        <v>CBH Sidings NG</v>
      </c>
      <c r="C205" s="58">
        <f>'DORC build-up'!C205</f>
        <v>42</v>
      </c>
      <c r="D205" t="str">
        <f>IF('DORC build-up'!E205=0,"",'DORC build-up'!E205)</f>
        <v/>
      </c>
      <c r="E205" t="str">
        <f>IF('DORC build-up'!F205=0,"",'DORC build-up'!F205)</f>
        <v>Wongan Hills</v>
      </c>
      <c r="F205" s="94">
        <f>'DORC build-up'!J205</f>
        <v>4695554.8101489572</v>
      </c>
      <c r="G205" s="319">
        <f t="shared" ref="G205:G233" si="285">SUMPRODUCT(I205:AC205,$I$9:$AC$9)</f>
        <v>0.47517547908766072</v>
      </c>
      <c r="I205" s="70">
        <f>IF($F205=0,0,CRC!G205/$F205)</f>
        <v>0</v>
      </c>
      <c r="J205" s="70">
        <f>IF($F205=0,0,CRC!H205/$F205)</f>
        <v>0</v>
      </c>
      <c r="K205" s="70">
        <f>IF($F205=0,0,CRC!I205/$F205)</f>
        <v>3.3094195954039E-2</v>
      </c>
      <c r="L205" s="70">
        <f>IF($F205=0,0,CRC!J205/$F205)</f>
        <v>0</v>
      </c>
      <c r="M205" s="70">
        <f>IF($F205=0,0,CRC!K205/$F205)</f>
        <v>0</v>
      </c>
      <c r="N205" s="70">
        <f>IF($F205=0,0,CRC!L205/$F205)</f>
        <v>0</v>
      </c>
      <c r="O205" s="70">
        <f>IF($F205=0,0,CRC!M205/$F205)</f>
        <v>0</v>
      </c>
      <c r="P205" s="70">
        <f>IF($F205=0,0,CRC!N205/$F205)</f>
        <v>0.36935486555847097</v>
      </c>
      <c r="Q205" s="70">
        <f>IF($F205=0,0,CRC!O205/$F205)</f>
        <v>0.11228387912977519</v>
      </c>
      <c r="R205" s="70">
        <f>IF($F205=0,0,CRC!P205/$F205)</f>
        <v>2.3139198538405141E-3</v>
      </c>
      <c r="S205" s="70">
        <f>IF($F205=0,0,CRC!Q205/$F205)</f>
        <v>0.45911108211121321</v>
      </c>
      <c r="T205" s="70">
        <f>IF($F205=0,0,CRC!R205/$F205)</f>
        <v>0</v>
      </c>
      <c r="U205" s="70">
        <f>IF($F205=0,0,CRC!S205/$F205)</f>
        <v>0</v>
      </c>
      <c r="V205" s="70">
        <f>IF($F205=0,0,CRC!T205/$F205)</f>
        <v>0</v>
      </c>
      <c r="W205" s="70">
        <f>IF($F205=0,0,CRC!U205/$F205)</f>
        <v>0</v>
      </c>
      <c r="X205" s="70">
        <f>IF($F205=0,0,CRC!V205/$F205)</f>
        <v>7.6805420680175988E-3</v>
      </c>
      <c r="Y205" s="70">
        <f>IF($F205=0,0,CRC!W205/$F205)</f>
        <v>1.1326537371833E-2</v>
      </c>
      <c r="Z205" s="70">
        <f>IF($F205=0,0,CRC!X205/$F205)</f>
        <v>0</v>
      </c>
      <c r="AA205" s="70">
        <f>IF($F205=0,0,CRC!Y205/$F205)</f>
        <v>4.8349779528106037E-3</v>
      </c>
      <c r="AB205" s="70">
        <f>IF($F205=0,0,CRC!Z205/$F205)</f>
        <v>0</v>
      </c>
      <c r="AC205" s="70">
        <f>IF($F205=0,0,CRC!AA205/$F205)</f>
        <v>0</v>
      </c>
      <c r="AD205" s="55">
        <f t="shared" si="216"/>
        <v>0</v>
      </c>
      <c r="AF205" s="94">
        <f>'DORC build-up'!V205</f>
        <v>1696259.5527672572</v>
      </c>
      <c r="AG205" s="64">
        <f t="shared" si="217"/>
        <v>0</v>
      </c>
      <c r="AH205" s="64">
        <f t="shared" si="218"/>
        <v>0</v>
      </c>
      <c r="AI205" s="64">
        <f t="shared" si="219"/>
        <v>56136.346028190164</v>
      </c>
      <c r="AJ205" s="64">
        <f t="shared" si="220"/>
        <v>0</v>
      </c>
      <c r="AK205" s="64">
        <f t="shared" si="221"/>
        <v>0</v>
      </c>
      <c r="AL205" s="64">
        <f t="shared" si="222"/>
        <v>0</v>
      </c>
      <c r="AM205" s="64">
        <f t="shared" si="223"/>
        <v>0</v>
      </c>
      <c r="AN205" s="64">
        <f t="shared" si="224"/>
        <v>626521.71906462242</v>
      </c>
      <c r="AO205" s="64">
        <f t="shared" si="225"/>
        <v>190462.60259564524</v>
      </c>
      <c r="AP205" s="64">
        <f t="shared" si="226"/>
        <v>3925.0086564147878</v>
      </c>
      <c r="AQ205" s="64">
        <f t="shared" si="227"/>
        <v>778771.55881245807</v>
      </c>
      <c r="AR205" s="64">
        <f t="shared" si="228"/>
        <v>0</v>
      </c>
      <c r="AS205" s="64">
        <f t="shared" si="229"/>
        <v>0</v>
      </c>
      <c r="AT205" s="64">
        <f t="shared" si="230"/>
        <v>0</v>
      </c>
      <c r="AU205" s="64">
        <f t="shared" si="231"/>
        <v>0</v>
      </c>
      <c r="AV205" s="64">
        <f t="shared" si="232"/>
        <v>13028.192853305636</v>
      </c>
      <c r="AW205" s="64">
        <f t="shared" si="233"/>
        <v>19212.74721674707</v>
      </c>
      <c r="AX205" s="64">
        <f t="shared" si="234"/>
        <v>0</v>
      </c>
      <c r="AY205" s="64">
        <f t="shared" si="235"/>
        <v>8201.3775398740636</v>
      </c>
      <c r="AZ205" s="64">
        <f t="shared" si="236"/>
        <v>0</v>
      </c>
      <c r="BA205" s="64">
        <f t="shared" si="237"/>
        <v>0</v>
      </c>
      <c r="BB205" s="55">
        <f t="shared" si="238"/>
        <v>0</v>
      </c>
      <c r="BD205" s="94">
        <f>'DORC build-up'!P205</f>
        <v>6158345.7853198033</v>
      </c>
      <c r="BE205" s="64">
        <f t="shared" si="239"/>
        <v>0</v>
      </c>
      <c r="BF205" s="64">
        <f t="shared" si="255"/>
        <v>0</v>
      </c>
      <c r="BG205" s="64">
        <f t="shared" si="256"/>
        <v>203805.50217210376</v>
      </c>
      <c r="BH205" s="64">
        <f t="shared" si="257"/>
        <v>0</v>
      </c>
      <c r="BI205" s="64">
        <f t="shared" si="258"/>
        <v>0</v>
      </c>
      <c r="BJ205" s="64">
        <f t="shared" si="259"/>
        <v>0</v>
      </c>
      <c r="BK205" s="64">
        <f t="shared" si="260"/>
        <v>0</v>
      </c>
      <c r="BL205" s="64">
        <f t="shared" si="261"/>
        <v>2274614.9795993725</v>
      </c>
      <c r="BM205" s="64">
        <f t="shared" si="262"/>
        <v>691482.95379820932</v>
      </c>
      <c r="BN205" s="64">
        <f t="shared" si="263"/>
        <v>14249.918579466546</v>
      </c>
      <c r="BO205" s="64">
        <f t="shared" si="264"/>
        <v>2827364.7975132042</v>
      </c>
      <c r="BP205" s="64">
        <f t="shared" si="265"/>
        <v>0</v>
      </c>
      <c r="BQ205" s="64">
        <f t="shared" si="266"/>
        <v>0</v>
      </c>
      <c r="BR205" s="64">
        <f t="shared" si="267"/>
        <v>0</v>
      </c>
      <c r="BS205" s="64">
        <f t="shared" si="268"/>
        <v>0</v>
      </c>
      <c r="BT205" s="64">
        <f t="shared" si="269"/>
        <v>47299.433873547627</v>
      </c>
      <c r="BU205" s="64">
        <f t="shared" si="245"/>
        <v>69752.733686094987</v>
      </c>
      <c r="BV205" s="64">
        <f t="shared" si="246"/>
        <v>0</v>
      </c>
      <c r="BW205" s="64">
        <f t="shared" si="247"/>
        <v>29775.466097805351</v>
      </c>
      <c r="BX205" s="64">
        <f t="shared" si="248"/>
        <v>0</v>
      </c>
      <c r="BY205" s="64">
        <f t="shared" si="249"/>
        <v>0</v>
      </c>
      <c r="BZ205" s="55">
        <f t="shared" si="240"/>
        <v>0</v>
      </c>
      <c r="CC205" s="94">
        <f t="shared" si="241"/>
        <v>6158345.7853198033</v>
      </c>
      <c r="CD205" s="64">
        <f t="shared" si="242"/>
        <v>0</v>
      </c>
      <c r="CE205" s="64">
        <f t="shared" si="270"/>
        <v>0</v>
      </c>
      <c r="CF205" s="64">
        <f t="shared" si="271"/>
        <v>0</v>
      </c>
      <c r="CG205" s="64">
        <f t="shared" si="272"/>
        <v>0</v>
      </c>
      <c r="CH205" s="64">
        <f t="shared" si="273"/>
        <v>0</v>
      </c>
      <c r="CI205" s="64">
        <f t="shared" si="274"/>
        <v>0</v>
      </c>
      <c r="CJ205" s="64">
        <f t="shared" si="275"/>
        <v>0</v>
      </c>
      <c r="CK205" s="64">
        <f t="shared" si="276"/>
        <v>1070183.8515954982</v>
      </c>
      <c r="CL205" s="64">
        <f t="shared" si="277"/>
        <v>513603.12934438483</v>
      </c>
      <c r="CM205" s="64">
        <f t="shared" si="278"/>
        <v>9891.7074441511486</v>
      </c>
      <c r="CN205" s="64">
        <f t="shared" si="279"/>
        <v>1231653.2188728808</v>
      </c>
      <c r="CO205" s="64">
        <f t="shared" si="280"/>
        <v>0</v>
      </c>
      <c r="CP205" s="64">
        <f t="shared" si="281"/>
        <v>0</v>
      </c>
      <c r="CQ205" s="64">
        <f t="shared" si="282"/>
        <v>0</v>
      </c>
      <c r="CR205" s="64">
        <f t="shared" si="283"/>
        <v>0</v>
      </c>
      <c r="CS205" s="64">
        <f t="shared" si="284"/>
        <v>31152.582654768703</v>
      </c>
      <c r="CT205" s="64">
        <f t="shared" si="250"/>
        <v>48129.386243405737</v>
      </c>
      <c r="CU205" s="64">
        <f t="shared" si="251"/>
        <v>0</v>
      </c>
      <c r="CV205" s="64">
        <f t="shared" si="252"/>
        <v>21681.032771725044</v>
      </c>
      <c r="CW205" s="64">
        <f t="shared" si="253"/>
        <v>0</v>
      </c>
      <c r="CX205" s="64">
        <f t="shared" si="254"/>
        <v>0</v>
      </c>
      <c r="CY205" s="119">
        <f>'DORC build-up'!S205</f>
        <v>2926294.9089268139</v>
      </c>
      <c r="CZ205" s="55">
        <f t="shared" si="243"/>
        <v>0</v>
      </c>
      <c r="DB205" s="94">
        <f>'DORC build-up'!T205</f>
        <v>1535791.3236257324</v>
      </c>
      <c r="DC205" s="64">
        <f t="shared" ref="DC205:DC233" si="286">IF($CC205=0,0,$DB205*(CD205/$CY205))</f>
        <v>0</v>
      </c>
      <c r="DD205" s="64">
        <f t="shared" ref="DD205:DD233" si="287">IF($CC205=0,0,$DB205*(CE205/$CY205))</f>
        <v>0</v>
      </c>
      <c r="DE205" s="64">
        <f t="shared" ref="DE205:DE233" si="288">IF($CC205=0,0,$DB205*(CF205/$CY205))</f>
        <v>0</v>
      </c>
      <c r="DF205" s="64">
        <f t="shared" ref="DF205:DF233" si="289">IF($CC205=0,0,$DB205*(CG205/$CY205))</f>
        <v>0</v>
      </c>
      <c r="DG205" s="64">
        <f t="shared" ref="DG205:DG233" si="290">IF($CC205=0,0,$DB205*(CH205/$CY205))</f>
        <v>0</v>
      </c>
      <c r="DH205" s="64">
        <f t="shared" ref="DH205:DH233" si="291">IF($CC205=0,0,$DB205*(CI205/$CY205))</f>
        <v>0</v>
      </c>
      <c r="DI205" s="64">
        <f t="shared" ref="DI205:DI233" si="292">IF($CC205=0,0,$DB205*(CJ205/$CY205))</f>
        <v>0</v>
      </c>
      <c r="DJ205" s="64">
        <f t="shared" ref="DJ205:DJ233" si="293">IF($CC205=0,0,$DB205*(CK205/$CY205))</f>
        <v>561658.7272017292</v>
      </c>
      <c r="DK205" s="64">
        <f t="shared" ref="DK205:DK233" si="294">IF($CC205=0,0,$DB205*(CL205/$CY205))</f>
        <v>269551.51629724493</v>
      </c>
      <c r="DL205" s="64">
        <f t="shared" ref="DL205:DL233" si="295">IF($CC205=0,0,$DB205*(CM205/$CY205))</f>
        <v>5191.4106203816464</v>
      </c>
      <c r="DM205" s="64">
        <f t="shared" ref="DM205:DM233" si="296">IF($CC205=0,0,$DB205*(CN205/$CY205))</f>
        <v>646401.81052510021</v>
      </c>
      <c r="DN205" s="64">
        <f t="shared" ref="DN205:DN233" si="297">IF($CC205=0,0,$DB205*(CO205/$CY205))</f>
        <v>0</v>
      </c>
      <c r="DO205" s="64">
        <f t="shared" ref="DO205:DO233" si="298">IF($CC205=0,0,$DB205*(CP205/$CY205))</f>
        <v>0</v>
      </c>
      <c r="DP205" s="64">
        <f t="shared" ref="DP205:DP233" si="299">IF($CC205=0,0,$DB205*(CQ205/$CY205))</f>
        <v>0</v>
      </c>
      <c r="DQ205" s="64">
        <f t="shared" ref="DQ205:DQ233" si="300">IF($CC205=0,0,$DB205*(CR205/$CY205))</f>
        <v>0</v>
      </c>
      <c r="DR205" s="64">
        <f t="shared" ref="DR205:DR233" si="301">IF($CC205=0,0,$DB205*(CS205/$CY205))</f>
        <v>16349.639266971033</v>
      </c>
      <c r="DS205" s="64">
        <f t="shared" ref="DS205:DS233" si="302">IF($CC205=0,0,$DB205*(CT205/$CY205))</f>
        <v>25259.482077000346</v>
      </c>
      <c r="DT205" s="64">
        <f t="shared" ref="DT205:DT233" si="303">IF($CC205=0,0,$DB205*(CU205/$CY205))</f>
        <v>0</v>
      </c>
      <c r="DU205" s="64">
        <f t="shared" ref="DU205:DU233" si="304">IF($CC205=0,0,$DB205*(CV205/$CY205))</f>
        <v>11378.737637305323</v>
      </c>
      <c r="DV205" s="64">
        <f t="shared" ref="DV205:DV233" si="305">IF($CC205=0,0,$DB205*(CW205/$CY205))</f>
        <v>0</v>
      </c>
      <c r="DW205" s="64">
        <f t="shared" ref="DW205:DW233" si="306">IF($CC205=0,0,$DB205*(CX205/$CY205))</f>
        <v>0</v>
      </c>
      <c r="DX205" s="55">
        <f t="shared" si="244"/>
        <v>0</v>
      </c>
    </row>
    <row r="206" spans="1:128" ht="13.9" x14ac:dyDescent="0.4">
      <c r="A206" s="58">
        <f>'DORC build-up'!A206</f>
        <v>194</v>
      </c>
      <c r="B206" s="58" t="str">
        <f>'DORC build-up'!B206</f>
        <v>CBH Sidings NG</v>
      </c>
      <c r="C206" s="58">
        <f>'DORC build-up'!C206</f>
        <v>42</v>
      </c>
      <c r="D206" t="str">
        <f>IF('DORC build-up'!E206=0,"",'DORC build-up'!E206)</f>
        <v/>
      </c>
      <c r="E206" t="str">
        <f>IF('DORC build-up'!F206=0,"",'DORC build-up'!F206)</f>
        <v>Woodanilling</v>
      </c>
      <c r="F206" s="94">
        <f>'DORC build-up'!J206</f>
        <v>2317944.8737305352</v>
      </c>
      <c r="G206" s="319">
        <f t="shared" si="285"/>
        <v>0.49135562533920052</v>
      </c>
      <c r="I206" s="70">
        <f>IF($F206=0,0,CRC!G206/$F206)</f>
        <v>0</v>
      </c>
      <c r="J206" s="70">
        <f>IF($F206=0,0,CRC!H206/$F206)</f>
        <v>0</v>
      </c>
      <c r="K206" s="70">
        <f>IF($F206=0,0,CRC!I206/$F206)</f>
        <v>3.254445267656076E-2</v>
      </c>
      <c r="L206" s="70">
        <f>IF($F206=0,0,CRC!J206/$F206)</f>
        <v>0</v>
      </c>
      <c r="M206" s="70">
        <f>IF($F206=0,0,CRC!K206/$F206)</f>
        <v>0</v>
      </c>
      <c r="N206" s="70">
        <f>IF($F206=0,0,CRC!L206/$F206)</f>
        <v>0</v>
      </c>
      <c r="O206" s="70">
        <f>IF($F206=0,0,CRC!M206/$F206)</f>
        <v>0</v>
      </c>
      <c r="P206" s="70">
        <f>IF($F206=0,0,CRC!N206/$F206)</f>
        <v>0.36321933790804428</v>
      </c>
      <c r="Q206" s="70">
        <f>IF($F206=0,0,CRC!O206/$F206)</f>
        <v>0.11041867872404543</v>
      </c>
      <c r="R206" s="70">
        <f>IF($F206=0,0,CRC!P206/$F206)</f>
        <v>6.9157767972283374E-2</v>
      </c>
      <c r="S206" s="70">
        <f>IF($F206=0,0,CRC!Q206/$F206)</f>
        <v>0.40301729587577717</v>
      </c>
      <c r="T206" s="70">
        <f>IF($F206=0,0,CRC!R206/$F206)</f>
        <v>0</v>
      </c>
      <c r="U206" s="70">
        <f>IF($F206=0,0,CRC!S206/$F206)</f>
        <v>0</v>
      </c>
      <c r="V206" s="70">
        <f>IF($F206=0,0,CRC!T206/$F206)</f>
        <v>0</v>
      </c>
      <c r="W206" s="70">
        <f>IF($F206=0,0,CRC!U206/$F206)</f>
        <v>0</v>
      </c>
      <c r="X206" s="70">
        <f>IF($F206=0,0,CRC!V206/$F206)</f>
        <v>6.9719602762436765E-3</v>
      </c>
      <c r="Y206" s="70">
        <f>IF($F206=0,0,CRC!W206/$F206)</f>
        <v>1.0281587930185162E-2</v>
      </c>
      <c r="Z206" s="70">
        <f>IF($F206=0,0,CRC!X206/$F206)</f>
        <v>0</v>
      </c>
      <c r="AA206" s="70">
        <f>IF($F206=0,0,CRC!Y206/$F206)</f>
        <v>4.3889186368599765E-3</v>
      </c>
      <c r="AB206" s="70">
        <f>IF($F206=0,0,CRC!Z206/$F206)</f>
        <v>0</v>
      </c>
      <c r="AC206" s="70">
        <f>IF($F206=0,0,CRC!AA206/$F206)</f>
        <v>0</v>
      </c>
      <c r="AD206" s="55">
        <f t="shared" ref="AD206:AD233" si="307">IF(F206=0,0,ROUND(1-SUM(I206:AC206),0))</f>
        <v>0</v>
      </c>
      <c r="AF206" s="94">
        <f>'DORC build-up'!V206</f>
        <v>1551796.7888129959</v>
      </c>
      <c r="AG206" s="64">
        <f t="shared" ref="AG206:AG233" si="308">$AF206*I206</f>
        <v>0</v>
      </c>
      <c r="AH206" s="64">
        <f t="shared" ref="AH206:AH233" si="309">$AF206*J206</f>
        <v>0</v>
      </c>
      <c r="AI206" s="64">
        <f t="shared" ref="AI206:AI233" si="310">$AF206*K206</f>
        <v>50502.377157163493</v>
      </c>
      <c r="AJ206" s="64">
        <f t="shared" ref="AJ206:AJ233" si="311">$AF206*L206</f>
        <v>0</v>
      </c>
      <c r="AK206" s="64">
        <f t="shared" ref="AK206:AK233" si="312">$AF206*M206</f>
        <v>0</v>
      </c>
      <c r="AL206" s="64">
        <f t="shared" ref="AL206:AL233" si="313">$AF206*N206</f>
        <v>0</v>
      </c>
      <c r="AM206" s="64">
        <f t="shared" ref="AM206:AM233" si="314">$AF206*O206</f>
        <v>0</v>
      </c>
      <c r="AN206" s="64">
        <f t="shared" ref="AN206:AN233" si="315">$AF206*P206</f>
        <v>563642.60220048553</v>
      </c>
      <c r="AO206" s="64">
        <f t="shared" ref="AO206:AO233" si="316">$AF206*Q206</f>
        <v>171347.35106894755</v>
      </c>
      <c r="AP206" s="64">
        <f t="shared" ref="AP206:AP233" si="317">$AF206*R206</f>
        <v>107318.80226086359</v>
      </c>
      <c r="AQ206" s="64">
        <f t="shared" ref="AQ206:AQ233" si="318">$AF206*S206</f>
        <v>625400.94557612808</v>
      </c>
      <c r="AR206" s="64">
        <f t="shared" ref="AR206:AR233" si="319">$AF206*T206</f>
        <v>0</v>
      </c>
      <c r="AS206" s="64">
        <f t="shared" ref="AS206:AS233" si="320">$AF206*U206</f>
        <v>0</v>
      </c>
      <c r="AT206" s="64">
        <f t="shared" ref="AT206:AT233" si="321">$AF206*V206</f>
        <v>0</v>
      </c>
      <c r="AU206" s="64">
        <f t="shared" ref="AU206:AU233" si="322">$AF206*W206</f>
        <v>0</v>
      </c>
      <c r="AV206" s="64">
        <f t="shared" ref="AV206:AV233" si="323">$AF206*X206</f>
        <v>10819.065568406704</v>
      </c>
      <c r="AW206" s="64">
        <f t="shared" ref="AW206:AW233" si="324">$AF206*Y206</f>
        <v>15954.935133959791</v>
      </c>
      <c r="AX206" s="64">
        <f t="shared" ref="AX206:AX233" si="325">$AF206*Z206</f>
        <v>0</v>
      </c>
      <c r="AY206" s="64">
        <f t="shared" ref="AY206:AY233" si="326">$AF206*AA206</f>
        <v>6810.7098470408228</v>
      </c>
      <c r="AZ206" s="64">
        <f t="shared" ref="AZ206:AZ233" si="327">$AF206*AB206</f>
        <v>0</v>
      </c>
      <c r="BA206" s="64">
        <f t="shared" ref="BA206:BA233" si="328">$AF206*AC206</f>
        <v>0</v>
      </c>
      <c r="BB206" s="55">
        <f t="shared" ref="BB206:BB233" si="329">ROUND(SUM(-AF206,AG206:BA206),0)</f>
        <v>0</v>
      </c>
      <c r="BD206" s="94">
        <f>'DORC build-up'!P206</f>
        <v>3050848.2274041567</v>
      </c>
      <c r="BE206" s="64">
        <f t="shared" ref="BE206:BE233" si="330">$BD206*I206</f>
        <v>0</v>
      </c>
      <c r="BF206" s="64">
        <f t="shared" si="255"/>
        <v>0</v>
      </c>
      <c r="BG206" s="64">
        <f t="shared" si="256"/>
        <v>99288.185760123859</v>
      </c>
      <c r="BH206" s="64">
        <f t="shared" si="257"/>
        <v>0</v>
      </c>
      <c r="BI206" s="64">
        <f t="shared" si="258"/>
        <v>0</v>
      </c>
      <c r="BJ206" s="64">
        <f t="shared" si="259"/>
        <v>0</v>
      </c>
      <c r="BK206" s="64">
        <f t="shared" si="260"/>
        <v>0</v>
      </c>
      <c r="BL206" s="64">
        <f t="shared" si="261"/>
        <v>1108127.0732156683</v>
      </c>
      <c r="BM206" s="64">
        <f t="shared" si="262"/>
        <v>336870.63025756308</v>
      </c>
      <c r="BN206" s="64">
        <f t="shared" si="263"/>
        <v>210989.85382946869</v>
      </c>
      <c r="BO206" s="64">
        <f t="shared" si="264"/>
        <v>1229544.6027358314</v>
      </c>
      <c r="BP206" s="64">
        <f t="shared" si="265"/>
        <v>0</v>
      </c>
      <c r="BQ206" s="64">
        <f t="shared" si="266"/>
        <v>0</v>
      </c>
      <c r="BR206" s="64">
        <f t="shared" si="267"/>
        <v>0</v>
      </c>
      <c r="BS206" s="64">
        <f t="shared" si="268"/>
        <v>0</v>
      </c>
      <c r="BT206" s="64">
        <f t="shared" si="269"/>
        <v>21270.392650310216</v>
      </c>
      <c r="BU206" s="64">
        <f t="shared" si="245"/>
        <v>31367.564311705373</v>
      </c>
      <c r="BV206" s="64">
        <f t="shared" si="246"/>
        <v>0</v>
      </c>
      <c r="BW206" s="64">
        <f t="shared" si="247"/>
        <v>13389.924643485327</v>
      </c>
      <c r="BX206" s="64">
        <f t="shared" si="248"/>
        <v>0</v>
      </c>
      <c r="BY206" s="64">
        <f t="shared" si="249"/>
        <v>0</v>
      </c>
      <c r="BZ206" s="55">
        <f t="shared" ref="BZ206:BZ233" si="331">ROUND(SUM(-BD206,BE206:BY206),0)</f>
        <v>0</v>
      </c>
      <c r="CC206" s="94">
        <f t="shared" ref="CC206:CC233" si="332">BD206</f>
        <v>3050848.2274041567</v>
      </c>
      <c r="CD206" s="64">
        <f t="shared" ref="CD206:CD233" si="333">($CC206*I206)*I$9</f>
        <v>0</v>
      </c>
      <c r="CE206" s="64">
        <f t="shared" si="270"/>
        <v>0</v>
      </c>
      <c r="CF206" s="64">
        <f t="shared" si="271"/>
        <v>0</v>
      </c>
      <c r="CG206" s="64">
        <f t="shared" si="272"/>
        <v>0</v>
      </c>
      <c r="CH206" s="64">
        <f t="shared" si="273"/>
        <v>0</v>
      </c>
      <c r="CI206" s="64">
        <f t="shared" si="274"/>
        <v>0</v>
      </c>
      <c r="CJ206" s="64">
        <f t="shared" si="275"/>
        <v>0</v>
      </c>
      <c r="CK206" s="64">
        <f t="shared" si="276"/>
        <v>521362.82839395647</v>
      </c>
      <c r="CL206" s="64">
        <f t="shared" si="277"/>
        <v>250212.68989226624</v>
      </c>
      <c r="CM206" s="64">
        <f t="shared" si="278"/>
        <v>146460.47948460968</v>
      </c>
      <c r="CN206" s="64">
        <f t="shared" si="279"/>
        <v>535612.72639431735</v>
      </c>
      <c r="CO206" s="64">
        <f t="shared" si="280"/>
        <v>0</v>
      </c>
      <c r="CP206" s="64">
        <f t="shared" si="281"/>
        <v>0</v>
      </c>
      <c r="CQ206" s="64">
        <f t="shared" si="282"/>
        <v>0</v>
      </c>
      <c r="CR206" s="64">
        <f t="shared" si="283"/>
        <v>0</v>
      </c>
      <c r="CS206" s="64">
        <f t="shared" si="284"/>
        <v>14009.209220340173</v>
      </c>
      <c r="CT206" s="64">
        <f t="shared" si="250"/>
        <v>21643.619375076796</v>
      </c>
      <c r="CU206" s="64">
        <f t="shared" si="251"/>
        <v>0</v>
      </c>
      <c r="CV206" s="64">
        <f t="shared" si="252"/>
        <v>9749.8858305943268</v>
      </c>
      <c r="CW206" s="64">
        <f t="shared" si="253"/>
        <v>0</v>
      </c>
      <c r="CX206" s="64">
        <f t="shared" si="254"/>
        <v>0</v>
      </c>
      <c r="CY206" s="119">
        <f>'DORC build-up'!S206</f>
        <v>1499051.4385911608</v>
      </c>
      <c r="CZ206" s="55">
        <f t="shared" ref="CZ206:CZ233" si="334">ROUND(SUM(-CY206,CD206:CX206),0)</f>
        <v>0</v>
      </c>
      <c r="DB206" s="94">
        <f>'DORC build-up'!T206</f>
        <v>0</v>
      </c>
      <c r="DC206" s="64">
        <f t="shared" si="286"/>
        <v>0</v>
      </c>
      <c r="DD206" s="64">
        <f t="shared" si="287"/>
        <v>0</v>
      </c>
      <c r="DE206" s="64">
        <f t="shared" si="288"/>
        <v>0</v>
      </c>
      <c r="DF206" s="64">
        <f t="shared" si="289"/>
        <v>0</v>
      </c>
      <c r="DG206" s="64">
        <f t="shared" si="290"/>
        <v>0</v>
      </c>
      <c r="DH206" s="64">
        <f t="shared" si="291"/>
        <v>0</v>
      </c>
      <c r="DI206" s="64">
        <f t="shared" si="292"/>
        <v>0</v>
      </c>
      <c r="DJ206" s="64">
        <f t="shared" si="293"/>
        <v>0</v>
      </c>
      <c r="DK206" s="64">
        <f t="shared" si="294"/>
        <v>0</v>
      </c>
      <c r="DL206" s="64">
        <f t="shared" si="295"/>
        <v>0</v>
      </c>
      <c r="DM206" s="64">
        <f t="shared" si="296"/>
        <v>0</v>
      </c>
      <c r="DN206" s="64">
        <f t="shared" si="297"/>
        <v>0</v>
      </c>
      <c r="DO206" s="64">
        <f t="shared" si="298"/>
        <v>0</v>
      </c>
      <c r="DP206" s="64">
        <f t="shared" si="299"/>
        <v>0</v>
      </c>
      <c r="DQ206" s="64">
        <f t="shared" si="300"/>
        <v>0</v>
      </c>
      <c r="DR206" s="64">
        <f t="shared" si="301"/>
        <v>0</v>
      </c>
      <c r="DS206" s="64">
        <f t="shared" si="302"/>
        <v>0</v>
      </c>
      <c r="DT206" s="64">
        <f t="shared" si="303"/>
        <v>0</v>
      </c>
      <c r="DU206" s="64">
        <f t="shared" si="304"/>
        <v>0</v>
      </c>
      <c r="DV206" s="64">
        <f t="shared" si="305"/>
        <v>0</v>
      </c>
      <c r="DW206" s="64">
        <f t="shared" si="306"/>
        <v>0</v>
      </c>
      <c r="DX206" s="55">
        <f t="shared" ref="DX206:DX233" si="335">ROUND(SUM(-DB206,DC206:DW206),0)</f>
        <v>0</v>
      </c>
    </row>
    <row r="207" spans="1:128" ht="13.9" x14ac:dyDescent="0.4">
      <c r="A207" s="58">
        <f>'DORC build-up'!A207</f>
        <v>195</v>
      </c>
      <c r="B207" s="58" t="str">
        <f>'DORC build-up'!B207</f>
        <v>CBH Sidings NG</v>
      </c>
      <c r="C207" s="58">
        <f>'DORC build-up'!C207</f>
        <v>42</v>
      </c>
      <c r="D207" t="str">
        <f>IF('DORC build-up'!E207=0,"",'DORC build-up'!E207)</f>
        <v/>
      </c>
      <c r="E207" t="str">
        <f>IF('DORC build-up'!F207=0,"",'DORC build-up'!F207)</f>
        <v>Wyalkatchem</v>
      </c>
      <c r="F207" s="94">
        <f>'DORC build-up'!J207</f>
        <v>1723504.4632041764</v>
      </c>
      <c r="G207" s="319">
        <f t="shared" si="285"/>
        <v>0.53964941372720043</v>
      </c>
      <c r="I207" s="70">
        <f>IF($F207=0,0,CRC!G207/$F207)</f>
        <v>0</v>
      </c>
      <c r="J207" s="70">
        <f>IF($F207=0,0,CRC!H207/$F207)</f>
        <v>0</v>
      </c>
      <c r="K207" s="70">
        <f>IF($F207=0,0,CRC!I207/$F207)</f>
        <v>5.0040512711908715E-2</v>
      </c>
      <c r="L207" s="70">
        <f>IF($F207=0,0,CRC!J207/$F207)</f>
        <v>0</v>
      </c>
      <c r="M207" s="70">
        <f>IF($F207=0,0,CRC!K207/$F207)</f>
        <v>0</v>
      </c>
      <c r="N207" s="70">
        <f>IF($F207=0,0,CRC!L207/$F207)</f>
        <v>0</v>
      </c>
      <c r="O207" s="70">
        <f>IF($F207=0,0,CRC!M207/$F207)</f>
        <v>0</v>
      </c>
      <c r="P207" s="70">
        <f>IF($F207=0,0,CRC!N207/$F207)</f>
        <v>0.55848786508826698</v>
      </c>
      <c r="Q207" s="70">
        <f>IF($F207=0,0,CRC!O207/$F207)</f>
        <v>0.16978031098683313</v>
      </c>
      <c r="R207" s="70">
        <f>IF($F207=0,0,CRC!P207/$F207)</f>
        <v>0.1765146864977743</v>
      </c>
      <c r="S207" s="70">
        <f>IF($F207=0,0,CRC!Q207/$F207)</f>
        <v>0</v>
      </c>
      <c r="T207" s="70">
        <f>IF($F207=0,0,CRC!R207/$F207)</f>
        <v>0</v>
      </c>
      <c r="U207" s="70">
        <f>IF($F207=0,0,CRC!S207/$F207)</f>
        <v>0</v>
      </c>
      <c r="V207" s="70">
        <f>IF($F207=0,0,CRC!T207/$F207)</f>
        <v>0</v>
      </c>
      <c r="W207" s="70">
        <f>IF($F207=0,0,CRC!U207/$F207)</f>
        <v>0</v>
      </c>
      <c r="X207" s="70">
        <f>IF($F207=0,0,CRC!V207/$F207)</f>
        <v>1.1613464292129977E-2</v>
      </c>
      <c r="Y207" s="70">
        <f>IF($F207=0,0,CRC!W207/$F207)</f>
        <v>1.7126439274254206E-2</v>
      </c>
      <c r="Z207" s="70">
        <f>IF($F207=0,0,CRC!X207/$F207)</f>
        <v>0</v>
      </c>
      <c r="AA207" s="70">
        <f>IF($F207=0,0,CRC!Y207/$F207)</f>
        <v>7.310791778879556E-3</v>
      </c>
      <c r="AB207" s="70">
        <f>IF($F207=0,0,CRC!Z207/$F207)</f>
        <v>0</v>
      </c>
      <c r="AC207" s="70">
        <f>IF($F207=0,0,CRC!AA207/$F207)</f>
        <v>9.1259293699529568E-3</v>
      </c>
      <c r="AD207" s="55">
        <f t="shared" si="307"/>
        <v>0</v>
      </c>
      <c r="AF207" s="94">
        <f>'DORC build-up'!V207</f>
        <v>469587.64880657336</v>
      </c>
      <c r="AG207" s="64">
        <f t="shared" si="308"/>
        <v>0</v>
      </c>
      <c r="AH207" s="64">
        <f t="shared" si="309"/>
        <v>0</v>
      </c>
      <c r="AI207" s="64">
        <f t="shared" si="310"/>
        <v>23498.406709460658</v>
      </c>
      <c r="AJ207" s="64">
        <f t="shared" si="311"/>
        <v>0</v>
      </c>
      <c r="AK207" s="64">
        <f t="shared" si="312"/>
        <v>0</v>
      </c>
      <c r="AL207" s="64">
        <f t="shared" si="313"/>
        <v>0</v>
      </c>
      <c r="AM207" s="64">
        <f t="shared" si="314"/>
        <v>0</v>
      </c>
      <c r="AN207" s="64">
        <f t="shared" si="315"/>
        <v>262259.00345380203</v>
      </c>
      <c r="AO207" s="64">
        <f t="shared" si="316"/>
        <v>79726.737049955802</v>
      </c>
      <c r="AP207" s="64">
        <f t="shared" si="317"/>
        <v>82889.116612319238</v>
      </c>
      <c r="AQ207" s="64">
        <f t="shared" si="318"/>
        <v>0</v>
      </c>
      <c r="AR207" s="64">
        <f t="shared" si="319"/>
        <v>0</v>
      </c>
      <c r="AS207" s="64">
        <f t="shared" si="320"/>
        <v>0</v>
      </c>
      <c r="AT207" s="64">
        <f t="shared" si="321"/>
        <v>0</v>
      </c>
      <c r="AU207" s="64">
        <f t="shared" si="322"/>
        <v>0</v>
      </c>
      <c r="AV207" s="64">
        <f t="shared" si="323"/>
        <v>5453.5393914404112</v>
      </c>
      <c r="AW207" s="64">
        <f t="shared" si="324"/>
        <v>8042.3643512255894</v>
      </c>
      <c r="AX207" s="64">
        <f t="shared" si="325"/>
        <v>0</v>
      </c>
      <c r="AY207" s="64">
        <f t="shared" si="326"/>
        <v>3433.0575223584765</v>
      </c>
      <c r="AZ207" s="64">
        <f t="shared" si="327"/>
        <v>0</v>
      </c>
      <c r="BA207" s="64">
        <f t="shared" si="328"/>
        <v>4285.4237160110624</v>
      </c>
      <c r="BB207" s="55">
        <f t="shared" si="329"/>
        <v>0</v>
      </c>
      <c r="BD207" s="94">
        <f>'DORC build-up'!P207</f>
        <v>2215844.4205572838</v>
      </c>
      <c r="BE207" s="64">
        <f t="shared" si="330"/>
        <v>0</v>
      </c>
      <c r="BF207" s="64">
        <f t="shared" si="255"/>
        <v>0</v>
      </c>
      <c r="BG207" s="64">
        <f t="shared" si="256"/>
        <v>110881.99089450877</v>
      </c>
      <c r="BH207" s="64">
        <f t="shared" si="257"/>
        <v>0</v>
      </c>
      <c r="BI207" s="64">
        <f t="shared" si="258"/>
        <v>0</v>
      </c>
      <c r="BJ207" s="64">
        <f t="shared" si="259"/>
        <v>0</v>
      </c>
      <c r="BK207" s="64">
        <f t="shared" si="260"/>
        <v>0</v>
      </c>
      <c r="BL207" s="64">
        <f t="shared" si="261"/>
        <v>1237522.2198047854</v>
      </c>
      <c r="BM207" s="64">
        <f t="shared" si="262"/>
        <v>376206.75482065469</v>
      </c>
      <c r="BN207" s="64">
        <f t="shared" si="263"/>
        <v>391129.08322251128</v>
      </c>
      <c r="BO207" s="64">
        <f t="shared" si="264"/>
        <v>0</v>
      </c>
      <c r="BP207" s="64">
        <f t="shared" si="265"/>
        <v>0</v>
      </c>
      <c r="BQ207" s="64">
        <f t="shared" si="266"/>
        <v>0</v>
      </c>
      <c r="BR207" s="64">
        <f t="shared" si="267"/>
        <v>0</v>
      </c>
      <c r="BS207" s="64">
        <f t="shared" si="268"/>
        <v>0</v>
      </c>
      <c r="BT207" s="64">
        <f t="shared" si="269"/>
        <v>25733.630055057456</v>
      </c>
      <c r="BU207" s="64">
        <f t="shared" si="245"/>
        <v>37949.524909869317</v>
      </c>
      <c r="BV207" s="64">
        <f t="shared" si="246"/>
        <v>0</v>
      </c>
      <c r="BW207" s="64">
        <f t="shared" si="247"/>
        <v>16199.577173086323</v>
      </c>
      <c r="BX207" s="64">
        <f t="shared" si="248"/>
        <v>0</v>
      </c>
      <c r="BY207" s="64">
        <f t="shared" si="249"/>
        <v>20221.639676810108</v>
      </c>
      <c r="BZ207" s="55">
        <f t="shared" si="331"/>
        <v>0</v>
      </c>
      <c r="CC207" s="94">
        <f t="shared" si="332"/>
        <v>2215844.4205572838</v>
      </c>
      <c r="CD207" s="64">
        <f t="shared" si="333"/>
        <v>0</v>
      </c>
      <c r="CE207" s="64">
        <f t="shared" si="270"/>
        <v>0</v>
      </c>
      <c r="CF207" s="64">
        <f t="shared" si="271"/>
        <v>0</v>
      </c>
      <c r="CG207" s="64">
        <f t="shared" si="272"/>
        <v>0</v>
      </c>
      <c r="CH207" s="64">
        <f t="shared" si="273"/>
        <v>0</v>
      </c>
      <c r="CI207" s="64">
        <f t="shared" si="274"/>
        <v>0</v>
      </c>
      <c r="CJ207" s="64">
        <f t="shared" si="275"/>
        <v>0</v>
      </c>
      <c r="CK207" s="64">
        <f t="shared" si="276"/>
        <v>582241.96512543759</v>
      </c>
      <c r="CL207" s="64">
        <f t="shared" si="277"/>
        <v>279429.83336762094</v>
      </c>
      <c r="CM207" s="64">
        <f t="shared" si="278"/>
        <v>271505.72422996716</v>
      </c>
      <c r="CN207" s="64">
        <f t="shared" si="279"/>
        <v>0</v>
      </c>
      <c r="CO207" s="64">
        <f t="shared" si="280"/>
        <v>0</v>
      </c>
      <c r="CP207" s="64">
        <f t="shared" si="281"/>
        <v>0</v>
      </c>
      <c r="CQ207" s="64">
        <f t="shared" si="282"/>
        <v>0</v>
      </c>
      <c r="CR207" s="64">
        <f t="shared" si="283"/>
        <v>0</v>
      </c>
      <c r="CS207" s="64">
        <f t="shared" si="284"/>
        <v>16948.808297381202</v>
      </c>
      <c r="CT207" s="64">
        <f t="shared" si="250"/>
        <v>26185.172187809934</v>
      </c>
      <c r="CU207" s="64">
        <f t="shared" si="251"/>
        <v>0</v>
      </c>
      <c r="CV207" s="64">
        <f t="shared" si="252"/>
        <v>11795.736880292228</v>
      </c>
      <c r="CW207" s="64">
        <f t="shared" si="253"/>
        <v>0</v>
      </c>
      <c r="CX207" s="64">
        <f t="shared" si="254"/>
        <v>7671.9023759170004</v>
      </c>
      <c r="CY207" s="119">
        <f>'DORC build-up'!S207</f>
        <v>1195779.1424644263</v>
      </c>
      <c r="CZ207" s="55">
        <f t="shared" si="334"/>
        <v>0</v>
      </c>
      <c r="DB207" s="94">
        <f>'DORC build-up'!T207</f>
        <v>550477.62928628421</v>
      </c>
      <c r="DC207" s="64">
        <f t="shared" si="286"/>
        <v>0</v>
      </c>
      <c r="DD207" s="64">
        <f t="shared" si="287"/>
        <v>0</v>
      </c>
      <c r="DE207" s="64">
        <f t="shared" si="288"/>
        <v>0</v>
      </c>
      <c r="DF207" s="64">
        <f t="shared" si="289"/>
        <v>0</v>
      </c>
      <c r="DG207" s="64">
        <f t="shared" si="290"/>
        <v>0</v>
      </c>
      <c r="DH207" s="64">
        <f t="shared" si="291"/>
        <v>0</v>
      </c>
      <c r="DI207" s="64">
        <f t="shared" si="292"/>
        <v>0</v>
      </c>
      <c r="DJ207" s="64">
        <f t="shared" si="293"/>
        <v>268035.4299981221</v>
      </c>
      <c r="DK207" s="64">
        <f t="shared" si="294"/>
        <v>128635.687612895</v>
      </c>
      <c r="DL207" s="64">
        <f t="shared" si="295"/>
        <v>124987.81932568643</v>
      </c>
      <c r="DM207" s="64">
        <f t="shared" si="296"/>
        <v>0</v>
      </c>
      <c r="DN207" s="64">
        <f t="shared" si="297"/>
        <v>0</v>
      </c>
      <c r="DO207" s="64">
        <f t="shared" si="298"/>
        <v>0</v>
      </c>
      <c r="DP207" s="64">
        <f t="shared" si="299"/>
        <v>0</v>
      </c>
      <c r="DQ207" s="64">
        <f t="shared" si="300"/>
        <v>0</v>
      </c>
      <c r="DR207" s="64">
        <f t="shared" si="301"/>
        <v>7802.3938363247262</v>
      </c>
      <c r="DS207" s="64">
        <f t="shared" si="302"/>
        <v>12054.359368312509</v>
      </c>
      <c r="DT207" s="64">
        <f t="shared" si="303"/>
        <v>0</v>
      </c>
      <c r="DU207" s="64">
        <f t="shared" si="304"/>
        <v>5430.1743883622112</v>
      </c>
      <c r="DV207" s="64">
        <f t="shared" si="305"/>
        <v>0</v>
      </c>
      <c r="DW207" s="64">
        <f t="shared" si="306"/>
        <v>3531.7647565810753</v>
      </c>
      <c r="DX207" s="55">
        <f t="shared" si="335"/>
        <v>0</v>
      </c>
    </row>
    <row r="208" spans="1:128" ht="13.9" x14ac:dyDescent="0.4">
      <c r="A208" s="58">
        <f>'DORC build-up'!A208</f>
        <v>196</v>
      </c>
      <c r="B208" s="58" t="str">
        <f>'DORC build-up'!B208</f>
        <v>CBH Sidings NG</v>
      </c>
      <c r="C208" s="58">
        <f>'DORC build-up'!C208</f>
        <v>42</v>
      </c>
      <c r="D208" t="str">
        <f>IF('DORC build-up'!E208=0,"",'DORC build-up'!E208)</f>
        <v/>
      </c>
      <c r="E208" t="str">
        <f>IF('DORC build-up'!F208=0,"",'DORC build-up'!F208)</f>
        <v>Yerecoin</v>
      </c>
      <c r="F208" s="94">
        <f>'DORC build-up'!J208</f>
        <v>3403974.2284027459</v>
      </c>
      <c r="G208" s="319">
        <f t="shared" si="285"/>
        <v>0.5061292081682881</v>
      </c>
      <c r="I208" s="70">
        <f>IF($F208=0,0,CRC!G208/$F208)</f>
        <v>0</v>
      </c>
      <c r="J208" s="70">
        <f>IF($F208=0,0,CRC!H208/$F208)</f>
        <v>0</v>
      </c>
      <c r="K208" s="70">
        <f>IF($F208=0,0,CRC!I208/$F208)</f>
        <v>2.8684520636284745E-2</v>
      </c>
      <c r="L208" s="70">
        <f>IF($F208=0,0,CRC!J208/$F208)</f>
        <v>0</v>
      </c>
      <c r="M208" s="70">
        <f>IF($F208=0,0,CRC!K208/$F208)</f>
        <v>0</v>
      </c>
      <c r="N208" s="70">
        <f>IF($F208=0,0,CRC!L208/$F208)</f>
        <v>0</v>
      </c>
      <c r="O208" s="70">
        <f>IF($F208=0,0,CRC!M208/$F208)</f>
        <v>0</v>
      </c>
      <c r="P208" s="70">
        <f>IF($F208=0,0,CRC!N208/$F208)</f>
        <v>0.32013973924424938</v>
      </c>
      <c r="Q208" s="70">
        <f>IF($F208=0,0,CRC!O208/$F208)</f>
        <v>9.7322480730251806E-2</v>
      </c>
      <c r="R208" s="70">
        <f>IF($F208=0,0,CRC!P208/$F208)</f>
        <v>0.10122875553076324</v>
      </c>
      <c r="S208" s="70">
        <f>IF($F208=0,0,CRC!Q208/$F208)</f>
        <v>0.37998782106142359</v>
      </c>
      <c r="T208" s="70">
        <f>IF($F208=0,0,CRC!R208/$F208)</f>
        <v>0</v>
      </c>
      <c r="U208" s="70">
        <f>IF($F208=0,0,CRC!S208/$F208)</f>
        <v>0</v>
      </c>
      <c r="V208" s="70">
        <f>IF($F208=0,0,CRC!T208/$F208)</f>
        <v>0</v>
      </c>
      <c r="W208" s="70">
        <f>IF($F208=0,0,CRC!U208/$F208)</f>
        <v>4.832360548437311E-2</v>
      </c>
      <c r="X208" s="70">
        <f>IF($F208=0,0,CRC!V208/$F208)</f>
        <v>6.6571391477186093E-3</v>
      </c>
      <c r="Y208" s="70">
        <f>IF($F208=0,0,CRC!W208/$F208)</f>
        <v>9.8173194910433168E-3</v>
      </c>
      <c r="Z208" s="70">
        <f>IF($F208=0,0,CRC!X208/$F208)</f>
        <v>0</v>
      </c>
      <c r="AA208" s="70">
        <f>IF($F208=0,0,CRC!Y208/$F208)</f>
        <v>4.1907355917027832E-3</v>
      </c>
      <c r="AB208" s="70">
        <f>IF($F208=0,0,CRC!Z208/$F208)</f>
        <v>0</v>
      </c>
      <c r="AC208" s="70">
        <f>IF($F208=0,0,CRC!AA208/$F208)</f>
        <v>3.6478830821896663E-3</v>
      </c>
      <c r="AD208" s="55">
        <f t="shared" si="307"/>
        <v>0</v>
      </c>
      <c r="AF208" s="94">
        <f>'DORC build-up'!V208</f>
        <v>2216152.9344028439</v>
      </c>
      <c r="AG208" s="64">
        <f t="shared" si="308"/>
        <v>0</v>
      </c>
      <c r="AH208" s="64">
        <f t="shared" si="309"/>
        <v>0</v>
      </c>
      <c r="AI208" s="64">
        <f t="shared" si="310"/>
        <v>63569.284580041371</v>
      </c>
      <c r="AJ208" s="64">
        <f t="shared" si="311"/>
        <v>0</v>
      </c>
      <c r="AK208" s="64">
        <f t="shared" si="312"/>
        <v>0</v>
      </c>
      <c r="AL208" s="64">
        <f t="shared" si="313"/>
        <v>0</v>
      </c>
      <c r="AM208" s="64">
        <f t="shared" si="314"/>
        <v>0</v>
      </c>
      <c r="AN208" s="64">
        <f t="shared" si="315"/>
        <v>709478.62254510459</v>
      </c>
      <c r="AO208" s="64">
        <f t="shared" si="316"/>
        <v>215681.50125371179</v>
      </c>
      <c r="AP208" s="64">
        <f t="shared" si="317"/>
        <v>224338.40361544909</v>
      </c>
      <c r="AQ208" s="64">
        <f t="shared" si="318"/>
        <v>842111.12468261668</v>
      </c>
      <c r="AR208" s="64">
        <f t="shared" si="319"/>
        <v>0</v>
      </c>
      <c r="AS208" s="64">
        <f t="shared" si="320"/>
        <v>0</v>
      </c>
      <c r="AT208" s="64">
        <f t="shared" si="321"/>
        <v>0</v>
      </c>
      <c r="AU208" s="64">
        <f t="shared" si="322"/>
        <v>107092.50009511883</v>
      </c>
      <c r="AV208" s="64">
        <f t="shared" si="323"/>
        <v>14753.238456944644</v>
      </c>
      <c r="AW208" s="64">
        <f t="shared" si="324"/>
        <v>21756.681398045879</v>
      </c>
      <c r="AX208" s="64">
        <f t="shared" si="325"/>
        <v>0</v>
      </c>
      <c r="AY208" s="64">
        <f t="shared" si="326"/>
        <v>9287.3109788585607</v>
      </c>
      <c r="AZ208" s="64">
        <f t="shared" si="327"/>
        <v>0</v>
      </c>
      <c r="BA208" s="64">
        <f t="shared" si="328"/>
        <v>8084.2667969531194</v>
      </c>
      <c r="BB208" s="55">
        <f t="shared" si="329"/>
        <v>0</v>
      </c>
      <c r="BD208" s="94">
        <f>'DORC build-up'!P208</f>
        <v>4487313.2225199612</v>
      </c>
      <c r="BE208" s="64">
        <f t="shared" si="330"/>
        <v>0</v>
      </c>
      <c r="BF208" s="64">
        <f t="shared" si="255"/>
        <v>0</v>
      </c>
      <c r="BG208" s="64">
        <f t="shared" si="256"/>
        <v>128716.42873284723</v>
      </c>
      <c r="BH208" s="64">
        <f t="shared" si="257"/>
        <v>0</v>
      </c>
      <c r="BI208" s="64">
        <f t="shared" si="258"/>
        <v>0</v>
      </c>
      <c r="BJ208" s="64">
        <f t="shared" si="259"/>
        <v>0</v>
      </c>
      <c r="BK208" s="64">
        <f t="shared" si="260"/>
        <v>0</v>
      </c>
      <c r="BL208" s="64">
        <f t="shared" si="261"/>
        <v>1436567.2849648127</v>
      </c>
      <c r="BM208" s="64">
        <f t="shared" si="262"/>
        <v>436716.45462930307</v>
      </c>
      <c r="BN208" s="64">
        <f t="shared" si="263"/>
        <v>454245.13319243456</v>
      </c>
      <c r="BO208" s="64">
        <f t="shared" si="264"/>
        <v>1705124.373845475</v>
      </c>
      <c r="BP208" s="64">
        <f t="shared" si="265"/>
        <v>0</v>
      </c>
      <c r="BQ208" s="64">
        <f t="shared" si="266"/>
        <v>0</v>
      </c>
      <c r="BR208" s="64">
        <f t="shared" si="267"/>
        <v>0</v>
      </c>
      <c r="BS208" s="64">
        <f t="shared" si="268"/>
        <v>216843.15384986557</v>
      </c>
      <c r="BT208" s="64">
        <f t="shared" si="269"/>
        <v>29872.668521712982</v>
      </c>
      <c r="BU208" s="64">
        <f t="shared" si="245"/>
        <v>44053.387561861615</v>
      </c>
      <c r="BV208" s="64">
        <f t="shared" si="246"/>
        <v>0</v>
      </c>
      <c r="BW208" s="64">
        <f t="shared" si="247"/>
        <v>18805.143232732913</v>
      </c>
      <c r="BX208" s="64">
        <f t="shared" si="248"/>
        <v>0</v>
      </c>
      <c r="BY208" s="64">
        <f t="shared" si="249"/>
        <v>16369.193988916561</v>
      </c>
      <c r="BZ208" s="55">
        <f t="shared" si="331"/>
        <v>0</v>
      </c>
      <c r="CC208" s="94">
        <f t="shared" si="332"/>
        <v>4487313.2225199612</v>
      </c>
      <c r="CD208" s="64">
        <f t="shared" si="333"/>
        <v>0</v>
      </c>
      <c r="CE208" s="64">
        <f t="shared" si="270"/>
        <v>0</v>
      </c>
      <c r="CF208" s="64">
        <f t="shared" si="271"/>
        <v>0</v>
      </c>
      <c r="CG208" s="64">
        <f t="shared" si="272"/>
        <v>0</v>
      </c>
      <c r="CH208" s="64">
        <f t="shared" si="273"/>
        <v>0</v>
      </c>
      <c r="CI208" s="64">
        <f t="shared" si="274"/>
        <v>0</v>
      </c>
      <c r="CJ208" s="64">
        <f t="shared" si="275"/>
        <v>0</v>
      </c>
      <c r="CK208" s="64">
        <f t="shared" si="276"/>
        <v>675890.69969569577</v>
      </c>
      <c r="CL208" s="64">
        <f t="shared" si="277"/>
        <v>324373.77740370255</v>
      </c>
      <c r="CM208" s="64">
        <f t="shared" si="278"/>
        <v>315318.29044578603</v>
      </c>
      <c r="CN208" s="64">
        <f t="shared" si="279"/>
        <v>742784.20862866275</v>
      </c>
      <c r="CO208" s="64">
        <f t="shared" si="280"/>
        <v>0</v>
      </c>
      <c r="CP208" s="64">
        <f t="shared" si="281"/>
        <v>0</v>
      </c>
      <c r="CQ208" s="64">
        <f t="shared" si="282"/>
        <v>0</v>
      </c>
      <c r="CR208" s="64">
        <f t="shared" si="283"/>
        <v>142818.29020381882</v>
      </c>
      <c r="CS208" s="64">
        <f t="shared" si="284"/>
        <v>19674.881896665112</v>
      </c>
      <c r="CT208" s="64">
        <f t="shared" si="250"/>
        <v>30396.837417684637</v>
      </c>
      <c r="CU208" s="64">
        <f t="shared" si="251"/>
        <v>0</v>
      </c>
      <c r="CV208" s="64">
        <f t="shared" si="252"/>
        <v>13692.98218092099</v>
      </c>
      <c r="CW208" s="64">
        <f t="shared" si="253"/>
        <v>0</v>
      </c>
      <c r="CX208" s="64">
        <f t="shared" si="254"/>
        <v>6210.3202441803915</v>
      </c>
      <c r="CY208" s="119">
        <f>'DORC build-up'!S208</f>
        <v>2271160.2881171172</v>
      </c>
      <c r="CZ208" s="55">
        <f t="shared" si="334"/>
        <v>0</v>
      </c>
      <c r="DB208" s="94">
        <f>'DORC build-up'!T208</f>
        <v>0</v>
      </c>
      <c r="DC208" s="64">
        <f t="shared" si="286"/>
        <v>0</v>
      </c>
      <c r="DD208" s="64">
        <f t="shared" si="287"/>
        <v>0</v>
      </c>
      <c r="DE208" s="64">
        <f t="shared" si="288"/>
        <v>0</v>
      </c>
      <c r="DF208" s="64">
        <f t="shared" si="289"/>
        <v>0</v>
      </c>
      <c r="DG208" s="64">
        <f t="shared" si="290"/>
        <v>0</v>
      </c>
      <c r="DH208" s="64">
        <f t="shared" si="291"/>
        <v>0</v>
      </c>
      <c r="DI208" s="64">
        <f t="shared" si="292"/>
        <v>0</v>
      </c>
      <c r="DJ208" s="64">
        <f t="shared" si="293"/>
        <v>0</v>
      </c>
      <c r="DK208" s="64">
        <f t="shared" si="294"/>
        <v>0</v>
      </c>
      <c r="DL208" s="64">
        <f t="shared" si="295"/>
        <v>0</v>
      </c>
      <c r="DM208" s="64">
        <f t="shared" si="296"/>
        <v>0</v>
      </c>
      <c r="DN208" s="64">
        <f t="shared" si="297"/>
        <v>0</v>
      </c>
      <c r="DO208" s="64">
        <f t="shared" si="298"/>
        <v>0</v>
      </c>
      <c r="DP208" s="64">
        <f t="shared" si="299"/>
        <v>0</v>
      </c>
      <c r="DQ208" s="64">
        <f t="shared" si="300"/>
        <v>0</v>
      </c>
      <c r="DR208" s="64">
        <f t="shared" si="301"/>
        <v>0</v>
      </c>
      <c r="DS208" s="64">
        <f t="shared" si="302"/>
        <v>0</v>
      </c>
      <c r="DT208" s="64">
        <f t="shared" si="303"/>
        <v>0</v>
      </c>
      <c r="DU208" s="64">
        <f t="shared" si="304"/>
        <v>0</v>
      </c>
      <c r="DV208" s="64">
        <f t="shared" si="305"/>
        <v>0</v>
      </c>
      <c r="DW208" s="64">
        <f t="shared" si="306"/>
        <v>0</v>
      </c>
      <c r="DX208" s="55">
        <f t="shared" si="335"/>
        <v>0</v>
      </c>
    </row>
    <row r="209" spans="1:128" ht="13.9" x14ac:dyDescent="0.4">
      <c r="A209" s="58">
        <f>'DORC build-up'!A209</f>
        <v>197</v>
      </c>
      <c r="B209" s="58" t="str">
        <f>'DORC build-up'!B209</f>
        <v>CBH Sidings NG</v>
      </c>
      <c r="C209" s="58">
        <f>'DORC build-up'!C209</f>
        <v>42</v>
      </c>
      <c r="D209" t="str">
        <f>IF('DORC build-up'!E209=0,"",'DORC build-up'!E209)</f>
        <v/>
      </c>
      <c r="E209" t="str">
        <f>IF('DORC build-up'!F209=0,"",'DORC build-up'!F209)</f>
        <v>York</v>
      </c>
      <c r="F209" s="94">
        <f>'DORC build-up'!J209</f>
        <v>1698649.2877777382</v>
      </c>
      <c r="G209" s="319">
        <f t="shared" si="285"/>
        <v>0.54075221391949968</v>
      </c>
      <c r="I209" s="70">
        <f>IF($F209=0,0,CRC!G209/$F209)</f>
        <v>0</v>
      </c>
      <c r="J209" s="70">
        <f>IF($F209=0,0,CRC!H209/$F209)</f>
        <v>0</v>
      </c>
      <c r="K209" s="70">
        <f>IF($F209=0,0,CRC!I209/$F209)</f>
        <v>5.0630580496409838E-2</v>
      </c>
      <c r="L209" s="70">
        <f>IF($F209=0,0,CRC!J209/$F209)</f>
        <v>0</v>
      </c>
      <c r="M209" s="70">
        <f>IF($F209=0,0,CRC!K209/$F209)</f>
        <v>0</v>
      </c>
      <c r="N209" s="70">
        <f>IF($F209=0,0,CRC!L209/$F209)</f>
        <v>0</v>
      </c>
      <c r="O209" s="70">
        <f>IF($F209=0,0,CRC!M209/$F209)</f>
        <v>0</v>
      </c>
      <c r="P209" s="70">
        <f>IF($F209=0,0,CRC!N209/$F209)</f>
        <v>0.56507344304028828</v>
      </c>
      <c r="Q209" s="70">
        <f>IF($F209=0,0,CRC!O209/$F209)</f>
        <v>0.17178232668424764</v>
      </c>
      <c r="R209" s="70">
        <f>IF($F209=0,0,CRC!P209/$F209)</f>
        <v>0.17884368241041534</v>
      </c>
      <c r="S209" s="70">
        <f>IF($F209=0,0,CRC!Q209/$F209)</f>
        <v>0</v>
      </c>
      <c r="T209" s="70">
        <f>IF($F209=0,0,CRC!R209/$F209)</f>
        <v>0</v>
      </c>
      <c r="U209" s="70">
        <f>IF($F209=0,0,CRC!S209/$F209)</f>
        <v>0</v>
      </c>
      <c r="V209" s="70">
        <f>IF($F209=0,0,CRC!T209/$F209)</f>
        <v>0</v>
      </c>
      <c r="W209" s="70">
        <f>IF($F209=0,0,CRC!U209/$F209)</f>
        <v>0</v>
      </c>
      <c r="X209" s="70">
        <f>IF($F209=0,0,CRC!V209/$F209)</f>
        <v>1.0846530420785405E-2</v>
      </c>
      <c r="Y209" s="70">
        <f>IF($F209=0,0,CRC!W209/$F209)</f>
        <v>1.5995437701893711E-2</v>
      </c>
      <c r="Z209" s="70">
        <f>IF($F209=0,0,CRC!X209/$F209)</f>
        <v>0</v>
      </c>
      <c r="AA209" s="70">
        <f>IF($F209=0,0,CRC!Y209/$F209)</f>
        <v>6.8279992459598328E-3</v>
      </c>
      <c r="AB209" s="70">
        <f>IF($F209=0,0,CRC!Z209/$F209)</f>
        <v>0</v>
      </c>
      <c r="AC209" s="70">
        <f>IF($F209=0,0,CRC!AA209/$F209)</f>
        <v>0</v>
      </c>
      <c r="AD209" s="55">
        <f t="shared" si="307"/>
        <v>0</v>
      </c>
      <c r="AF209" s="94">
        <f>'DORC build-up'!V209</f>
        <v>462407.78202379355</v>
      </c>
      <c r="AG209" s="64">
        <f t="shared" si="308"/>
        <v>0</v>
      </c>
      <c r="AH209" s="64">
        <f t="shared" si="309"/>
        <v>0</v>
      </c>
      <c r="AI209" s="64">
        <f t="shared" si="310"/>
        <v>23411.974429922015</v>
      </c>
      <c r="AJ209" s="64">
        <f t="shared" si="311"/>
        <v>0</v>
      </c>
      <c r="AK209" s="64">
        <f t="shared" si="312"/>
        <v>0</v>
      </c>
      <c r="AL209" s="64">
        <f t="shared" si="313"/>
        <v>0</v>
      </c>
      <c r="AM209" s="64">
        <f t="shared" si="314"/>
        <v>0</v>
      </c>
      <c r="AN209" s="64">
        <f t="shared" si="315"/>
        <v>261294.35747680813</v>
      </c>
      <c r="AO209" s="64">
        <f t="shared" si="316"/>
        <v>79433.484672949678</v>
      </c>
      <c r="AP209" s="64">
        <f t="shared" si="317"/>
        <v>82698.710512367907</v>
      </c>
      <c r="AQ209" s="64">
        <f t="shared" si="318"/>
        <v>0</v>
      </c>
      <c r="AR209" s="64">
        <f t="shared" si="319"/>
        <v>0</v>
      </c>
      <c r="AS209" s="64">
        <f t="shared" si="320"/>
        <v>0</v>
      </c>
      <c r="AT209" s="64">
        <f t="shared" si="321"/>
        <v>0</v>
      </c>
      <c r="AU209" s="64">
        <f t="shared" si="322"/>
        <v>0</v>
      </c>
      <c r="AV209" s="64">
        <f t="shared" si="323"/>
        <v>5015.5200745289831</v>
      </c>
      <c r="AW209" s="64">
        <f t="shared" si="324"/>
        <v>7396.4148702324364</v>
      </c>
      <c r="AX209" s="64">
        <f t="shared" si="325"/>
        <v>0</v>
      </c>
      <c r="AY209" s="64">
        <f t="shared" si="326"/>
        <v>3157.3199869844211</v>
      </c>
      <c r="AZ209" s="64">
        <f t="shared" si="327"/>
        <v>0</v>
      </c>
      <c r="BA209" s="64">
        <f t="shared" si="328"/>
        <v>0</v>
      </c>
      <c r="BB209" s="55">
        <f t="shared" si="329"/>
        <v>0</v>
      </c>
      <c r="BD209" s="94">
        <f>'DORC build-up'!P209</f>
        <v>2192456.5316194161</v>
      </c>
      <c r="BE209" s="64">
        <f t="shared" si="330"/>
        <v>0</v>
      </c>
      <c r="BF209" s="64">
        <f t="shared" si="255"/>
        <v>0</v>
      </c>
      <c r="BG209" s="64">
        <f t="shared" si="256"/>
        <v>111005.34690903637</v>
      </c>
      <c r="BH209" s="64">
        <f t="shared" si="257"/>
        <v>0</v>
      </c>
      <c r="BI209" s="64">
        <f t="shared" si="258"/>
        <v>0</v>
      </c>
      <c r="BJ209" s="64">
        <f t="shared" si="259"/>
        <v>0</v>
      </c>
      <c r="BK209" s="64">
        <f t="shared" si="260"/>
        <v>0</v>
      </c>
      <c r="BL209" s="64">
        <f t="shared" si="261"/>
        <v>1238898.9610383522</v>
      </c>
      <c r="BM209" s="64">
        <f t="shared" si="262"/>
        <v>376625.28415565903</v>
      </c>
      <c r="BN209" s="64">
        <f t="shared" si="263"/>
        <v>392106.99963958358</v>
      </c>
      <c r="BO209" s="64">
        <f t="shared" si="264"/>
        <v>0</v>
      </c>
      <c r="BP209" s="64">
        <f t="shared" si="265"/>
        <v>0</v>
      </c>
      <c r="BQ209" s="64">
        <f t="shared" si="266"/>
        <v>0</v>
      </c>
      <c r="BR209" s="64">
        <f t="shared" si="267"/>
        <v>0</v>
      </c>
      <c r="BS209" s="64">
        <f t="shared" si="268"/>
        <v>0</v>
      </c>
      <c r="BT209" s="64">
        <f t="shared" si="269"/>
        <v>23780.546466459655</v>
      </c>
      <c r="BU209" s="64">
        <f t="shared" si="245"/>
        <v>35069.301865628331</v>
      </c>
      <c r="BV209" s="64">
        <f t="shared" si="246"/>
        <v>0</v>
      </c>
      <c r="BW209" s="64">
        <f t="shared" si="247"/>
        <v>14970.091544697083</v>
      </c>
      <c r="BX209" s="64">
        <f t="shared" si="248"/>
        <v>0</v>
      </c>
      <c r="BY209" s="64">
        <f t="shared" si="249"/>
        <v>0</v>
      </c>
      <c r="BZ209" s="55">
        <f t="shared" si="331"/>
        <v>0</v>
      </c>
      <c r="CC209" s="94">
        <f t="shared" si="332"/>
        <v>2192456.5316194161</v>
      </c>
      <c r="CD209" s="64">
        <f t="shared" si="333"/>
        <v>0</v>
      </c>
      <c r="CE209" s="64">
        <f t="shared" si="270"/>
        <v>0</v>
      </c>
      <c r="CF209" s="64">
        <f t="shared" si="271"/>
        <v>0</v>
      </c>
      <c r="CG209" s="64">
        <f t="shared" si="272"/>
        <v>0</v>
      </c>
      <c r="CH209" s="64">
        <f t="shared" si="273"/>
        <v>0</v>
      </c>
      <c r="CI209" s="64">
        <f t="shared" si="274"/>
        <v>0</v>
      </c>
      <c r="CJ209" s="64">
        <f t="shared" si="275"/>
        <v>0</v>
      </c>
      <c r="CK209" s="64">
        <f t="shared" si="276"/>
        <v>582889.7082596398</v>
      </c>
      <c r="CL209" s="64">
        <f t="shared" si="277"/>
        <v>279740.69855236617</v>
      </c>
      <c r="CM209" s="64">
        <f t="shared" si="278"/>
        <v>272184.55358948716</v>
      </c>
      <c r="CN209" s="64">
        <f t="shared" si="279"/>
        <v>0</v>
      </c>
      <c r="CO209" s="64">
        <f t="shared" si="280"/>
        <v>0</v>
      </c>
      <c r="CP209" s="64">
        <f t="shared" si="281"/>
        <v>0</v>
      </c>
      <c r="CQ209" s="64">
        <f t="shared" si="282"/>
        <v>0</v>
      </c>
      <c r="CR209" s="64">
        <f t="shared" si="283"/>
        <v>0</v>
      </c>
      <c r="CS209" s="64">
        <f t="shared" si="284"/>
        <v>15662.45890706657</v>
      </c>
      <c r="CT209" s="64">
        <f t="shared" si="250"/>
        <v>24197.818287283648</v>
      </c>
      <c r="CU209" s="64">
        <f t="shared" si="251"/>
        <v>0</v>
      </c>
      <c r="CV209" s="64">
        <f t="shared" si="252"/>
        <v>10900.48579962361</v>
      </c>
      <c r="CW209" s="64">
        <f t="shared" si="253"/>
        <v>0</v>
      </c>
      <c r="CX209" s="64">
        <f t="shared" si="254"/>
        <v>0</v>
      </c>
      <c r="CY209" s="119">
        <f>'DORC build-up'!S209</f>
        <v>1185575.7233954668</v>
      </c>
      <c r="CZ209" s="55">
        <f t="shared" si="334"/>
        <v>0</v>
      </c>
      <c r="DB209" s="94">
        <f>'DORC build-up'!T209</f>
        <v>544473.02620015573</v>
      </c>
      <c r="DC209" s="64">
        <f t="shared" si="286"/>
        <v>0</v>
      </c>
      <c r="DD209" s="64">
        <f t="shared" si="287"/>
        <v>0</v>
      </c>
      <c r="DE209" s="64">
        <f t="shared" si="288"/>
        <v>0</v>
      </c>
      <c r="DF209" s="64">
        <f t="shared" si="289"/>
        <v>0</v>
      </c>
      <c r="DG209" s="64">
        <f t="shared" si="290"/>
        <v>0</v>
      </c>
      <c r="DH209" s="64">
        <f t="shared" si="291"/>
        <v>0</v>
      </c>
      <c r="DI209" s="64">
        <f t="shared" si="292"/>
        <v>0</v>
      </c>
      <c r="DJ209" s="64">
        <f t="shared" si="293"/>
        <v>267690.80804734828</v>
      </c>
      <c r="DK209" s="64">
        <f t="shared" si="294"/>
        <v>128470.29648678678</v>
      </c>
      <c r="DL209" s="64">
        <f t="shared" si="295"/>
        <v>125000.15364128127</v>
      </c>
      <c r="DM209" s="64">
        <f t="shared" si="296"/>
        <v>0</v>
      </c>
      <c r="DN209" s="64">
        <f t="shared" si="297"/>
        <v>0</v>
      </c>
      <c r="DO209" s="64">
        <f t="shared" si="298"/>
        <v>0</v>
      </c>
      <c r="DP209" s="64">
        <f t="shared" si="299"/>
        <v>0</v>
      </c>
      <c r="DQ209" s="64">
        <f t="shared" si="300"/>
        <v>0</v>
      </c>
      <c r="DR209" s="64">
        <f t="shared" si="301"/>
        <v>7192.949577647134</v>
      </c>
      <c r="DS209" s="64">
        <f t="shared" si="302"/>
        <v>11112.794476413259</v>
      </c>
      <c r="DT209" s="64">
        <f t="shared" si="303"/>
        <v>0</v>
      </c>
      <c r="DU209" s="64">
        <f t="shared" si="304"/>
        <v>5006.0239706790744</v>
      </c>
      <c r="DV209" s="64">
        <f t="shared" si="305"/>
        <v>0</v>
      </c>
      <c r="DW209" s="64">
        <f t="shared" si="306"/>
        <v>0</v>
      </c>
      <c r="DX209" s="55">
        <f t="shared" si="335"/>
        <v>0</v>
      </c>
    </row>
    <row r="210" spans="1:128" ht="13.9" x14ac:dyDescent="0.4">
      <c r="A210" s="58">
        <f>'DORC build-up'!A210</f>
        <v>198</v>
      </c>
      <c r="B210" s="58" t="str">
        <f>'DORC build-up'!B210</f>
        <v>CBH Sidings NG</v>
      </c>
      <c r="C210" s="58">
        <f>'DORC build-up'!C210</f>
        <v>42</v>
      </c>
      <c r="D210" t="str">
        <f>IF('DORC build-up'!E210=0,"",'DORC build-up'!E210)</f>
        <v/>
      </c>
      <c r="E210" t="str">
        <f>IF('DORC build-up'!F210=0,"",'DORC build-up'!F210)</f>
        <v>Yornaning</v>
      </c>
      <c r="F210" s="94">
        <f>'DORC build-up'!J210</f>
        <v>1253153.9477832231</v>
      </c>
      <c r="G210" s="319">
        <f t="shared" si="285"/>
        <v>0.54081375440818347</v>
      </c>
      <c r="I210" s="70">
        <f>IF($F210=0,0,CRC!G210/$F210)</f>
        <v>0</v>
      </c>
      <c r="J210" s="70">
        <f>IF($F210=0,0,CRC!H210/$F210)</f>
        <v>0</v>
      </c>
      <c r="K210" s="70">
        <f>IF($F210=0,0,CRC!I210/$F210)</f>
        <v>5.0595630019886408E-2</v>
      </c>
      <c r="L210" s="70">
        <f>IF($F210=0,0,CRC!J210/$F210)</f>
        <v>0</v>
      </c>
      <c r="M210" s="70">
        <f>IF($F210=0,0,CRC!K210/$F210)</f>
        <v>0</v>
      </c>
      <c r="N210" s="70">
        <f>IF($F210=0,0,CRC!L210/$F210)</f>
        <v>0</v>
      </c>
      <c r="O210" s="70">
        <f>IF($F210=0,0,CRC!M210/$F210)</f>
        <v>0</v>
      </c>
      <c r="P210" s="70">
        <f>IF($F210=0,0,CRC!N210/$F210)</f>
        <v>0.56468337075766073</v>
      </c>
      <c r="Q210" s="70">
        <f>IF($F210=0,0,CRC!O210/$F210)</f>
        <v>0.17166374471032886</v>
      </c>
      <c r="R210" s="70">
        <f>IF($F210=0,0,CRC!P210/$F210)</f>
        <v>0.17868594583579048</v>
      </c>
      <c r="S210" s="70">
        <f>IF($F210=0,0,CRC!Q210/$F210)</f>
        <v>0</v>
      </c>
      <c r="T210" s="70">
        <f>IF($F210=0,0,CRC!R210/$F210)</f>
        <v>0</v>
      </c>
      <c r="U210" s="70">
        <f>IF($F210=0,0,CRC!S210/$F210)</f>
        <v>0</v>
      </c>
      <c r="V210" s="70">
        <f>IF($F210=0,0,CRC!T210/$F210)</f>
        <v>0</v>
      </c>
      <c r="W210" s="70">
        <f>IF($F210=0,0,CRC!U210/$F210)</f>
        <v>0</v>
      </c>
      <c r="X210" s="70">
        <f>IF($F210=0,0,CRC!V210/$F210)</f>
        <v>1.0839043020816543E-2</v>
      </c>
      <c r="Y210" s="70">
        <f>IF($F210=0,0,CRC!W210/$F210)</f>
        <v>1.5984395992231271E-2</v>
      </c>
      <c r="Z210" s="70">
        <f>IF($F210=0,0,CRC!X210/$F210)</f>
        <v>0</v>
      </c>
      <c r="AA210" s="70">
        <f>IF($F210=0,0,CRC!Y210/$F210)</f>
        <v>6.8232858528877397E-3</v>
      </c>
      <c r="AB210" s="70">
        <f>IF($F210=0,0,CRC!Z210/$F210)</f>
        <v>7.2458381039794883E-4</v>
      </c>
      <c r="AC210" s="70">
        <f>IF($F210=0,0,CRC!AA210/$F210)</f>
        <v>0</v>
      </c>
      <c r="AD210" s="55">
        <f t="shared" si="307"/>
        <v>0</v>
      </c>
      <c r="AF210" s="94">
        <f>'DORC build-up'!V210</f>
        <v>742740.55132450163</v>
      </c>
      <c r="AG210" s="64">
        <f t="shared" si="308"/>
        <v>0</v>
      </c>
      <c r="AH210" s="64">
        <f t="shared" si="309"/>
        <v>0</v>
      </c>
      <c r="AI210" s="64">
        <f t="shared" si="310"/>
        <v>37579.426135580936</v>
      </c>
      <c r="AJ210" s="64">
        <f t="shared" si="311"/>
        <v>0</v>
      </c>
      <c r="AK210" s="64">
        <f t="shared" si="312"/>
        <v>0</v>
      </c>
      <c r="AL210" s="64">
        <f t="shared" si="313"/>
        <v>0</v>
      </c>
      <c r="AM210" s="64">
        <f t="shared" si="314"/>
        <v>0</v>
      </c>
      <c r="AN210" s="64">
        <f t="shared" si="315"/>
        <v>419413.23812032287</v>
      </c>
      <c r="AO210" s="64">
        <f t="shared" si="316"/>
        <v>127501.62438857816</v>
      </c>
      <c r="AP210" s="64">
        <f t="shared" si="317"/>
        <v>132717.29792401506</v>
      </c>
      <c r="AQ210" s="64">
        <f t="shared" si="318"/>
        <v>0</v>
      </c>
      <c r="AR210" s="64">
        <f t="shared" si="319"/>
        <v>0</v>
      </c>
      <c r="AS210" s="64">
        <f t="shared" si="320"/>
        <v>0</v>
      </c>
      <c r="AT210" s="64">
        <f t="shared" si="321"/>
        <v>0</v>
      </c>
      <c r="AU210" s="64">
        <f t="shared" si="322"/>
        <v>0</v>
      </c>
      <c r="AV210" s="64">
        <f t="shared" si="323"/>
        <v>8050.5967891112705</v>
      </c>
      <c r="AW210" s="64">
        <f t="shared" si="324"/>
        <v>11872.259091859009</v>
      </c>
      <c r="AX210" s="64">
        <f t="shared" si="325"/>
        <v>0</v>
      </c>
      <c r="AY210" s="64">
        <f t="shared" si="326"/>
        <v>5067.9310962185118</v>
      </c>
      <c r="AZ210" s="64">
        <f t="shared" si="327"/>
        <v>538.1777788157807</v>
      </c>
      <c r="BA210" s="64">
        <f t="shared" si="328"/>
        <v>0</v>
      </c>
      <c r="BB210" s="55">
        <f t="shared" si="329"/>
        <v>0</v>
      </c>
      <c r="BD210" s="94">
        <f>'DORC build-up'!P210</f>
        <v>1617514.8068018232</v>
      </c>
      <c r="BE210" s="64">
        <f t="shared" si="330"/>
        <v>0</v>
      </c>
      <c r="BF210" s="64">
        <f t="shared" si="255"/>
        <v>0</v>
      </c>
      <c r="BG210" s="64">
        <f t="shared" si="256"/>
        <v>81839.180716633084</v>
      </c>
      <c r="BH210" s="64">
        <f t="shared" si="257"/>
        <v>0</v>
      </c>
      <c r="BI210" s="64">
        <f t="shared" si="258"/>
        <v>0</v>
      </c>
      <c r="BJ210" s="64">
        <f t="shared" si="259"/>
        <v>0</v>
      </c>
      <c r="BK210" s="64">
        <f t="shared" si="260"/>
        <v>0</v>
      </c>
      <c r="BL210" s="64">
        <f t="shared" si="261"/>
        <v>913383.71335527988</v>
      </c>
      <c r="BM210" s="64">
        <f t="shared" si="262"/>
        <v>277668.64886000508</v>
      </c>
      <c r="BN210" s="64">
        <f t="shared" si="263"/>
        <v>289027.16315677966</v>
      </c>
      <c r="BO210" s="64">
        <f t="shared" si="264"/>
        <v>0</v>
      </c>
      <c r="BP210" s="64">
        <f t="shared" si="265"/>
        <v>0</v>
      </c>
      <c r="BQ210" s="64">
        <f t="shared" si="266"/>
        <v>0</v>
      </c>
      <c r="BR210" s="64">
        <f t="shared" si="267"/>
        <v>0</v>
      </c>
      <c r="BS210" s="64">
        <f t="shared" si="268"/>
        <v>0</v>
      </c>
      <c r="BT210" s="64">
        <f t="shared" si="269"/>
        <v>17532.312577732719</v>
      </c>
      <c r="BU210" s="64">
        <f t="shared" si="245"/>
        <v>25854.997195217802</v>
      </c>
      <c r="BV210" s="64">
        <f t="shared" si="246"/>
        <v>0</v>
      </c>
      <c r="BW210" s="64">
        <f t="shared" si="247"/>
        <v>11036.765898087326</v>
      </c>
      <c r="BX210" s="64">
        <f t="shared" si="248"/>
        <v>1172.025042087567</v>
      </c>
      <c r="BY210" s="64">
        <f t="shared" si="249"/>
        <v>0</v>
      </c>
      <c r="BZ210" s="55">
        <f t="shared" si="331"/>
        <v>0</v>
      </c>
      <c r="CC210" s="94">
        <f t="shared" si="332"/>
        <v>1617514.8068018232</v>
      </c>
      <c r="CD210" s="64">
        <f t="shared" si="333"/>
        <v>0</v>
      </c>
      <c r="CE210" s="64">
        <f t="shared" si="270"/>
        <v>0</v>
      </c>
      <c r="CF210" s="64">
        <f t="shared" si="271"/>
        <v>0</v>
      </c>
      <c r="CG210" s="64">
        <f t="shared" si="272"/>
        <v>0</v>
      </c>
      <c r="CH210" s="64">
        <f t="shared" si="273"/>
        <v>0</v>
      </c>
      <c r="CI210" s="64">
        <f t="shared" si="274"/>
        <v>0</v>
      </c>
      <c r="CJ210" s="64">
        <f t="shared" si="275"/>
        <v>0</v>
      </c>
      <c r="CK210" s="64">
        <f t="shared" si="276"/>
        <v>429738.00362262479</v>
      </c>
      <c r="CL210" s="64">
        <f t="shared" si="277"/>
        <v>206240.06158356159</v>
      </c>
      <c r="CM210" s="64">
        <f t="shared" si="278"/>
        <v>200630.77030344922</v>
      </c>
      <c r="CN210" s="64">
        <f t="shared" si="279"/>
        <v>0</v>
      </c>
      <c r="CO210" s="64">
        <f t="shared" si="280"/>
        <v>0</v>
      </c>
      <c r="CP210" s="64">
        <f t="shared" si="281"/>
        <v>0</v>
      </c>
      <c r="CQ210" s="64">
        <f t="shared" si="282"/>
        <v>0</v>
      </c>
      <c r="CR210" s="64">
        <f t="shared" si="283"/>
        <v>0</v>
      </c>
      <c r="CS210" s="64">
        <f t="shared" si="284"/>
        <v>11547.216784184615</v>
      </c>
      <c r="CT210" s="64">
        <f t="shared" si="250"/>
        <v>17839.948064700358</v>
      </c>
      <c r="CU210" s="64">
        <f t="shared" si="251"/>
        <v>0</v>
      </c>
      <c r="CV210" s="64">
        <f t="shared" si="252"/>
        <v>8036.4311458394204</v>
      </c>
      <c r="CW210" s="64">
        <f t="shared" si="253"/>
        <v>741.82397296142869</v>
      </c>
      <c r="CX210" s="64">
        <f t="shared" si="254"/>
        <v>0</v>
      </c>
      <c r="CY210" s="119">
        <f>'DORC build-up'!S210</f>
        <v>874774.25547732157</v>
      </c>
      <c r="CZ210" s="55">
        <f t="shared" si="334"/>
        <v>0</v>
      </c>
      <c r="DB210" s="94">
        <f>'DORC build-up'!T210</f>
        <v>0</v>
      </c>
      <c r="DC210" s="64">
        <f t="shared" si="286"/>
        <v>0</v>
      </c>
      <c r="DD210" s="64">
        <f t="shared" si="287"/>
        <v>0</v>
      </c>
      <c r="DE210" s="64">
        <f t="shared" si="288"/>
        <v>0</v>
      </c>
      <c r="DF210" s="64">
        <f t="shared" si="289"/>
        <v>0</v>
      </c>
      <c r="DG210" s="64">
        <f t="shared" si="290"/>
        <v>0</v>
      </c>
      <c r="DH210" s="64">
        <f t="shared" si="291"/>
        <v>0</v>
      </c>
      <c r="DI210" s="64">
        <f t="shared" si="292"/>
        <v>0</v>
      </c>
      <c r="DJ210" s="64">
        <f t="shared" si="293"/>
        <v>0</v>
      </c>
      <c r="DK210" s="64">
        <f t="shared" si="294"/>
        <v>0</v>
      </c>
      <c r="DL210" s="64">
        <f t="shared" si="295"/>
        <v>0</v>
      </c>
      <c r="DM210" s="64">
        <f t="shared" si="296"/>
        <v>0</v>
      </c>
      <c r="DN210" s="64">
        <f t="shared" si="297"/>
        <v>0</v>
      </c>
      <c r="DO210" s="64">
        <f t="shared" si="298"/>
        <v>0</v>
      </c>
      <c r="DP210" s="64">
        <f t="shared" si="299"/>
        <v>0</v>
      </c>
      <c r="DQ210" s="64">
        <f t="shared" si="300"/>
        <v>0</v>
      </c>
      <c r="DR210" s="64">
        <f t="shared" si="301"/>
        <v>0</v>
      </c>
      <c r="DS210" s="64">
        <f t="shared" si="302"/>
        <v>0</v>
      </c>
      <c r="DT210" s="64">
        <f t="shared" si="303"/>
        <v>0</v>
      </c>
      <c r="DU210" s="64">
        <f t="shared" si="304"/>
        <v>0</v>
      </c>
      <c r="DV210" s="64">
        <f t="shared" si="305"/>
        <v>0</v>
      </c>
      <c r="DW210" s="64">
        <f t="shared" si="306"/>
        <v>0</v>
      </c>
      <c r="DX210" s="55">
        <f t="shared" si="335"/>
        <v>0</v>
      </c>
    </row>
    <row r="211" spans="1:128" ht="13.9" x14ac:dyDescent="0.4">
      <c r="A211" s="58">
        <f>'DORC build-up'!A211</f>
        <v>199</v>
      </c>
      <c r="B211" s="58" t="str">
        <f>'DORC build-up'!B211</f>
        <v>Sidings &amp; Other</v>
      </c>
      <c r="C211" s="58">
        <f>'DORC build-up'!C211</f>
        <v>43</v>
      </c>
      <c r="D211" t="str">
        <f>IF('DORC build-up'!E211=0,"",'DORC build-up'!E211)</f>
        <v>NG all tracks servicing customer facilities on the NG network</v>
      </c>
      <c r="E211" t="str">
        <f>IF('DORC build-up'!F211=0,"",'DORC build-up'!F211)</f>
        <v>Kwinana to Kwinana Alcoa</v>
      </c>
      <c r="F211" s="94">
        <f>'DORC build-up'!J211</f>
        <v>13366123.386690423</v>
      </c>
      <c r="G211" s="319">
        <f t="shared" si="285"/>
        <v>0.52972023646352073</v>
      </c>
      <c r="I211" s="70">
        <f>IF($F211=0,0,CRC!G211/$F211)</f>
        <v>0</v>
      </c>
      <c r="J211" s="70">
        <f>IF($F211=0,0,CRC!H211/$F211)</f>
        <v>0</v>
      </c>
      <c r="K211" s="70">
        <f>IF($F211=0,0,CRC!I211/$F211)</f>
        <v>4.3917532781758077E-2</v>
      </c>
      <c r="L211" s="70">
        <f>IF($F211=0,0,CRC!J211/$F211)</f>
        <v>0</v>
      </c>
      <c r="M211" s="70">
        <f>IF($F211=0,0,CRC!K211/$F211)</f>
        <v>0</v>
      </c>
      <c r="N211" s="70">
        <f>IF($F211=0,0,CRC!L211/$F211)</f>
        <v>0</v>
      </c>
      <c r="O211" s="70">
        <f>IF($F211=0,0,CRC!M211/$F211)</f>
        <v>0</v>
      </c>
      <c r="P211" s="70">
        <f>IF($F211=0,0,CRC!N211/$F211)</f>
        <v>0.49015103551069289</v>
      </c>
      <c r="Q211" s="70">
        <f>IF($F211=0,0,CRC!O211/$F211)</f>
        <v>0.14900591479525063</v>
      </c>
      <c r="R211" s="70">
        <f>IF($F211=0,0,CRC!P211/$F211)</f>
        <v>0.12251356583544663</v>
      </c>
      <c r="S211" s="70">
        <f>IF($F211=0,0,CRC!Q211/$F211)</f>
        <v>9.6772168906355954E-2</v>
      </c>
      <c r="T211" s="70">
        <f>IF($F211=0,0,CRC!R211/$F211)</f>
        <v>0</v>
      </c>
      <c r="U211" s="70">
        <f>IF($F211=0,0,CRC!S211/$F211)</f>
        <v>5.4395427826439198E-2</v>
      </c>
      <c r="V211" s="70">
        <f>IF($F211=0,0,CRC!T211/$F211)</f>
        <v>6.461204181533925E-3</v>
      </c>
      <c r="W211" s="70">
        <f>IF($F211=0,0,CRC!U211/$F211)</f>
        <v>0</v>
      </c>
      <c r="X211" s="70">
        <f>IF($F211=0,0,CRC!V211/$F211)</f>
        <v>1.0192435511117703E-2</v>
      </c>
      <c r="Y211" s="70">
        <f>IF($F211=0,0,CRC!W211/$F211)</f>
        <v>1.5030840363129419E-2</v>
      </c>
      <c r="Z211" s="70">
        <f>IF($F211=0,0,CRC!X211/$F211)</f>
        <v>0</v>
      </c>
      <c r="AA211" s="70">
        <f>IF($F211=0,0,CRC!Y211/$F211)</f>
        <v>6.4162399665649546E-3</v>
      </c>
      <c r="AB211" s="70">
        <f>IF($F211=0,0,CRC!Z211/$F211)</f>
        <v>2.5083346180527458E-4</v>
      </c>
      <c r="AC211" s="70">
        <f>IF($F211=0,0,CRC!AA211/$F211)</f>
        <v>4.8928008599053562E-3</v>
      </c>
      <c r="AD211" s="55">
        <f t="shared" si="307"/>
        <v>0</v>
      </c>
      <c r="AF211" s="94">
        <f>'DORC build-up'!V211</f>
        <v>8140180.2416404244</v>
      </c>
      <c r="AG211" s="64">
        <f t="shared" si="308"/>
        <v>0</v>
      </c>
      <c r="AH211" s="64">
        <f t="shared" si="309"/>
        <v>0</v>
      </c>
      <c r="AI211" s="64">
        <f t="shared" si="310"/>
        <v>357496.63261166273</v>
      </c>
      <c r="AJ211" s="64">
        <f t="shared" si="311"/>
        <v>0</v>
      </c>
      <c r="AK211" s="64">
        <f t="shared" si="312"/>
        <v>0</v>
      </c>
      <c r="AL211" s="64">
        <f t="shared" si="313"/>
        <v>0</v>
      </c>
      <c r="AM211" s="64">
        <f t="shared" si="314"/>
        <v>0</v>
      </c>
      <c r="AN211" s="64">
        <f t="shared" si="315"/>
        <v>3989917.7746837363</v>
      </c>
      <c r="AO211" s="64">
        <f t="shared" si="316"/>
        <v>1212935.0035038558</v>
      </c>
      <c r="AP211" s="64">
        <f t="shared" si="317"/>
        <v>997282.50794661604</v>
      </c>
      <c r="AQ211" s="64">
        <f t="shared" si="318"/>
        <v>787742.89727220859</v>
      </c>
      <c r="AR211" s="64">
        <f t="shared" si="319"/>
        <v>0</v>
      </c>
      <c r="AS211" s="64">
        <f t="shared" si="320"/>
        <v>442788.58682835812</v>
      </c>
      <c r="AT211" s="64">
        <f t="shared" si="321"/>
        <v>52595.366615726947</v>
      </c>
      <c r="AU211" s="64">
        <f t="shared" si="322"/>
        <v>0</v>
      </c>
      <c r="AV211" s="64">
        <f t="shared" si="323"/>
        <v>82968.262161794555</v>
      </c>
      <c r="AW211" s="64">
        <f t="shared" si="324"/>
        <v>122353.74973919748</v>
      </c>
      <c r="AX211" s="64">
        <f t="shared" si="325"/>
        <v>0</v>
      </c>
      <c r="AY211" s="64">
        <f t="shared" si="326"/>
        <v>52229.349801455661</v>
      </c>
      <c r="AZ211" s="64">
        <f t="shared" si="327"/>
        <v>2041.8295897295641</v>
      </c>
      <c r="BA211" s="64">
        <f t="shared" si="328"/>
        <v>39828.280886082859</v>
      </c>
      <c r="BB211" s="55">
        <f t="shared" si="329"/>
        <v>0</v>
      </c>
      <c r="BD211" s="94">
        <f>'DORC build-up'!P211</f>
        <v>17309229.256276507</v>
      </c>
      <c r="BE211" s="64">
        <f t="shared" si="330"/>
        <v>0</v>
      </c>
      <c r="BF211" s="64">
        <f t="shared" si="255"/>
        <v>0</v>
      </c>
      <c r="BG211" s="64">
        <f t="shared" si="256"/>
        <v>760178.64328948944</v>
      </c>
      <c r="BH211" s="64">
        <f t="shared" si="257"/>
        <v>0</v>
      </c>
      <c r="BI211" s="64">
        <f t="shared" si="258"/>
        <v>0</v>
      </c>
      <c r="BJ211" s="64">
        <f t="shared" si="259"/>
        <v>0</v>
      </c>
      <c r="BK211" s="64">
        <f t="shared" si="260"/>
        <v>0</v>
      </c>
      <c r="BL211" s="64">
        <f t="shared" si="261"/>
        <v>8484136.6438559107</v>
      </c>
      <c r="BM211" s="64">
        <f t="shared" si="262"/>
        <v>2579177.5397321968</v>
      </c>
      <c r="BN211" s="64">
        <f t="shared" si="263"/>
        <v>2120615.3980496707</v>
      </c>
      <c r="BO211" s="64">
        <f t="shared" si="264"/>
        <v>1675051.6572272282</v>
      </c>
      <c r="BP211" s="64">
        <f t="shared" si="265"/>
        <v>0</v>
      </c>
      <c r="BQ211" s="64">
        <f t="shared" si="266"/>
        <v>941542.93074107857</v>
      </c>
      <c r="BR211" s="64">
        <f t="shared" si="267"/>
        <v>111838.46444978312</v>
      </c>
      <c r="BS211" s="64">
        <f t="shared" si="268"/>
        <v>0</v>
      </c>
      <c r="BT211" s="64">
        <f t="shared" si="269"/>
        <v>176423.20294175015</v>
      </c>
      <c r="BU211" s="64">
        <f t="shared" si="245"/>
        <v>260172.26175990154</v>
      </c>
      <c r="BV211" s="64">
        <f t="shared" si="246"/>
        <v>0</v>
      </c>
      <c r="BW211" s="64">
        <f t="shared" si="247"/>
        <v>111060.16854455671</v>
      </c>
      <c r="BX211" s="64">
        <f t="shared" si="248"/>
        <v>4341.7338955329742</v>
      </c>
      <c r="BY211" s="64">
        <f t="shared" si="249"/>
        <v>84690.611789408649</v>
      </c>
      <c r="BZ211" s="55">
        <f t="shared" si="331"/>
        <v>0</v>
      </c>
      <c r="CC211" s="94">
        <f t="shared" si="332"/>
        <v>17309229.256276507</v>
      </c>
      <c r="CD211" s="64">
        <f t="shared" si="333"/>
        <v>0</v>
      </c>
      <c r="CE211" s="64">
        <f t="shared" si="270"/>
        <v>0</v>
      </c>
      <c r="CF211" s="64">
        <f t="shared" si="271"/>
        <v>0</v>
      </c>
      <c r="CG211" s="64">
        <f t="shared" si="272"/>
        <v>0</v>
      </c>
      <c r="CH211" s="64">
        <f t="shared" si="273"/>
        <v>0</v>
      </c>
      <c r="CI211" s="64">
        <f t="shared" si="274"/>
        <v>0</v>
      </c>
      <c r="CJ211" s="64">
        <f t="shared" si="275"/>
        <v>0</v>
      </c>
      <c r="CK211" s="64">
        <f t="shared" si="276"/>
        <v>3991702.3814656343</v>
      </c>
      <c r="CL211" s="64">
        <f t="shared" si="277"/>
        <v>1915699.6542936878</v>
      </c>
      <c r="CM211" s="64">
        <f t="shared" si="278"/>
        <v>1472043.9981527773</v>
      </c>
      <c r="CN211" s="64">
        <f t="shared" si="279"/>
        <v>729683.96834283427</v>
      </c>
      <c r="CO211" s="64">
        <f t="shared" si="280"/>
        <v>0</v>
      </c>
      <c r="CP211" s="64">
        <f t="shared" si="281"/>
        <v>620123.57381149021</v>
      </c>
      <c r="CQ211" s="64">
        <f t="shared" si="282"/>
        <v>28332.41099394509</v>
      </c>
      <c r="CR211" s="64">
        <f t="shared" si="283"/>
        <v>0</v>
      </c>
      <c r="CS211" s="64">
        <f t="shared" si="284"/>
        <v>116196.70600192074</v>
      </c>
      <c r="CT211" s="64">
        <f t="shared" si="250"/>
        <v>179518.86061433281</v>
      </c>
      <c r="CU211" s="64">
        <f t="shared" si="251"/>
        <v>0</v>
      </c>
      <c r="CV211" s="64">
        <f t="shared" si="252"/>
        <v>80868.562928233019</v>
      </c>
      <c r="CW211" s="64">
        <f t="shared" si="253"/>
        <v>2748.0661012061646</v>
      </c>
      <c r="CX211" s="64">
        <f t="shared" si="254"/>
        <v>32130.83193002094</v>
      </c>
      <c r="CY211" s="119">
        <f>'DORC build-up'!S211</f>
        <v>9169049.0146360826</v>
      </c>
      <c r="CZ211" s="55">
        <f t="shared" si="334"/>
        <v>0</v>
      </c>
      <c r="DB211" s="94">
        <f>'DORC build-up'!T211</f>
        <v>0</v>
      </c>
      <c r="DC211" s="64">
        <f t="shared" si="286"/>
        <v>0</v>
      </c>
      <c r="DD211" s="64">
        <f t="shared" si="287"/>
        <v>0</v>
      </c>
      <c r="DE211" s="64">
        <f t="shared" si="288"/>
        <v>0</v>
      </c>
      <c r="DF211" s="64">
        <f t="shared" si="289"/>
        <v>0</v>
      </c>
      <c r="DG211" s="64">
        <f t="shared" si="290"/>
        <v>0</v>
      </c>
      <c r="DH211" s="64">
        <f t="shared" si="291"/>
        <v>0</v>
      </c>
      <c r="DI211" s="64">
        <f t="shared" si="292"/>
        <v>0</v>
      </c>
      <c r="DJ211" s="64">
        <f t="shared" si="293"/>
        <v>0</v>
      </c>
      <c r="DK211" s="64">
        <f t="shared" si="294"/>
        <v>0</v>
      </c>
      <c r="DL211" s="64">
        <f t="shared" si="295"/>
        <v>0</v>
      </c>
      <c r="DM211" s="64">
        <f t="shared" si="296"/>
        <v>0</v>
      </c>
      <c r="DN211" s="64">
        <f t="shared" si="297"/>
        <v>0</v>
      </c>
      <c r="DO211" s="64">
        <f t="shared" si="298"/>
        <v>0</v>
      </c>
      <c r="DP211" s="64">
        <f t="shared" si="299"/>
        <v>0</v>
      </c>
      <c r="DQ211" s="64">
        <f t="shared" si="300"/>
        <v>0</v>
      </c>
      <c r="DR211" s="64">
        <f t="shared" si="301"/>
        <v>0</v>
      </c>
      <c r="DS211" s="64">
        <f t="shared" si="302"/>
        <v>0</v>
      </c>
      <c r="DT211" s="64">
        <f t="shared" si="303"/>
        <v>0</v>
      </c>
      <c r="DU211" s="64">
        <f t="shared" si="304"/>
        <v>0</v>
      </c>
      <c r="DV211" s="64">
        <f t="shared" si="305"/>
        <v>0</v>
      </c>
      <c r="DW211" s="64">
        <f t="shared" si="306"/>
        <v>0</v>
      </c>
      <c r="DX211" s="55">
        <f t="shared" si="335"/>
        <v>0</v>
      </c>
    </row>
    <row r="212" spans="1:128" ht="13.9" x14ac:dyDescent="0.4">
      <c r="A212" s="58">
        <f>'DORC build-up'!A212</f>
        <v>200</v>
      </c>
      <c r="B212" s="58" t="str">
        <f>'DORC build-up'!B212</f>
        <v>Sidings &amp; Other</v>
      </c>
      <c r="C212" s="58">
        <f>'DORC build-up'!C212</f>
        <v>43</v>
      </c>
      <c r="D212" t="str">
        <f>IF('DORC build-up'!E212=0,"",'DORC build-up'!E212)</f>
        <v/>
      </c>
      <c r="E212" t="str">
        <f>IF('DORC build-up'!F212=0,"",'DORC build-up'!F212)</f>
        <v>Kwinana to Kwinana West</v>
      </c>
      <c r="F212" s="94">
        <f>'DORC build-up'!J212</f>
        <v>1435882.3531109912</v>
      </c>
      <c r="G212" s="319">
        <f t="shared" si="285"/>
        <v>0.5445549184821904</v>
      </c>
      <c r="I212" s="70">
        <f>IF($F212=0,0,CRC!G212/$F212)</f>
        <v>0</v>
      </c>
      <c r="J212" s="70">
        <f>IF($F212=0,0,CRC!H212/$F212)</f>
        <v>0</v>
      </c>
      <c r="K212" s="70">
        <f>IF($F212=0,0,CRC!I212/$F212)</f>
        <v>4.9369633832752044E-2</v>
      </c>
      <c r="L212" s="70">
        <f>IF($F212=0,0,CRC!J212/$F212)</f>
        <v>0</v>
      </c>
      <c r="M212" s="70">
        <f>IF($F212=0,0,CRC!K212/$F212)</f>
        <v>0</v>
      </c>
      <c r="N212" s="70">
        <f>IF($F212=0,0,CRC!L212/$F212)</f>
        <v>0</v>
      </c>
      <c r="O212" s="70">
        <f>IF($F212=0,0,CRC!M212/$F212)</f>
        <v>0</v>
      </c>
      <c r="P212" s="70">
        <f>IF($F212=0,0,CRC!N212/$F212)</f>
        <v>0.55100037759767906</v>
      </c>
      <c r="Q212" s="70">
        <f>IF($F212=0,0,CRC!O212/$F212)</f>
        <v>0.16750411478969437</v>
      </c>
      <c r="R212" s="70">
        <f>IF($F212=0,0,CRC!P212/$F212)</f>
        <v>0.19655849982312842</v>
      </c>
      <c r="S212" s="70">
        <f>IF($F212=0,0,CRC!Q212/$F212)</f>
        <v>0</v>
      </c>
      <c r="T212" s="70">
        <f>IF($F212=0,0,CRC!R212/$F212)</f>
        <v>0</v>
      </c>
      <c r="U212" s="70">
        <f>IF($F212=0,0,CRC!S212/$F212)</f>
        <v>0</v>
      </c>
      <c r="V212" s="70">
        <f>IF($F212=0,0,CRC!T212/$F212)</f>
        <v>0</v>
      </c>
      <c r="W212" s="70">
        <f>IF($F212=0,0,CRC!U212/$F212)</f>
        <v>0</v>
      </c>
      <c r="X212" s="70">
        <f>IF($F212=0,0,CRC!V212/$F212)</f>
        <v>1.1457765889272165E-2</v>
      </c>
      <c r="Y212" s="70">
        <f>IF($F212=0,0,CRC!W212/$F212)</f>
        <v>1.6896829988466013E-2</v>
      </c>
      <c r="Z212" s="70">
        <f>IF($F212=0,0,CRC!X212/$F212)</f>
        <v>0</v>
      </c>
      <c r="AA212" s="70">
        <f>IF($F212=0,0,CRC!Y212/$F212)</f>
        <v>7.2127780790080245E-3</v>
      </c>
      <c r="AB212" s="70">
        <f>IF($F212=0,0,CRC!Z212/$F212)</f>
        <v>0</v>
      </c>
      <c r="AC212" s="70">
        <f>IF($F212=0,0,CRC!AA212/$F212)</f>
        <v>0</v>
      </c>
      <c r="AD212" s="55">
        <f t="shared" si="307"/>
        <v>0</v>
      </c>
      <c r="AF212" s="94">
        <f>'DORC build-up'!V212</f>
        <v>841448.37168718665</v>
      </c>
      <c r="AG212" s="64">
        <f t="shared" si="308"/>
        <v>0</v>
      </c>
      <c r="AH212" s="64">
        <f t="shared" si="309"/>
        <v>0</v>
      </c>
      <c r="AI212" s="64">
        <f t="shared" si="310"/>
        <v>41541.997999361847</v>
      </c>
      <c r="AJ212" s="64">
        <f t="shared" si="311"/>
        <v>0</v>
      </c>
      <c r="AK212" s="64">
        <f t="shared" si="312"/>
        <v>0</v>
      </c>
      <c r="AL212" s="64">
        <f t="shared" si="313"/>
        <v>0</v>
      </c>
      <c r="AM212" s="64">
        <f t="shared" si="314"/>
        <v>0</v>
      </c>
      <c r="AN212" s="64">
        <f t="shared" si="315"/>
        <v>463638.37052859203</v>
      </c>
      <c r="AO212" s="64">
        <f t="shared" si="316"/>
        <v>140946.06464069194</v>
      </c>
      <c r="AP212" s="64">
        <f t="shared" si="317"/>
        <v>165393.82961744757</v>
      </c>
      <c r="AQ212" s="64">
        <f t="shared" si="318"/>
        <v>0</v>
      </c>
      <c r="AR212" s="64">
        <f t="shared" si="319"/>
        <v>0</v>
      </c>
      <c r="AS212" s="64">
        <f t="shared" si="320"/>
        <v>0</v>
      </c>
      <c r="AT212" s="64">
        <f t="shared" si="321"/>
        <v>0</v>
      </c>
      <c r="AU212" s="64">
        <f t="shared" si="322"/>
        <v>0</v>
      </c>
      <c r="AV212" s="64">
        <f t="shared" si="323"/>
        <v>9641.118450701053</v>
      </c>
      <c r="AW212" s="64">
        <f t="shared" si="324"/>
        <v>14217.810080469952</v>
      </c>
      <c r="AX212" s="64">
        <f t="shared" si="325"/>
        <v>0</v>
      </c>
      <c r="AY212" s="64">
        <f t="shared" si="326"/>
        <v>6069.1803699223365</v>
      </c>
      <c r="AZ212" s="64">
        <f t="shared" si="327"/>
        <v>0</v>
      </c>
      <c r="BA212" s="64">
        <f t="shared" si="328"/>
        <v>0</v>
      </c>
      <c r="BB212" s="55">
        <f t="shared" si="329"/>
        <v>0</v>
      </c>
      <c r="BD212" s="94">
        <f>'DORC build-up'!P212</f>
        <v>1847529.8248539388</v>
      </c>
      <c r="BE212" s="64">
        <f t="shared" si="330"/>
        <v>0</v>
      </c>
      <c r="BF212" s="64">
        <f t="shared" si="255"/>
        <v>0</v>
      </c>
      <c r="BG212" s="64">
        <f t="shared" si="256"/>
        <v>91211.870948127471</v>
      </c>
      <c r="BH212" s="64">
        <f t="shared" si="257"/>
        <v>0</v>
      </c>
      <c r="BI212" s="64">
        <f t="shared" si="258"/>
        <v>0</v>
      </c>
      <c r="BJ212" s="64">
        <f t="shared" si="259"/>
        <v>0</v>
      </c>
      <c r="BK212" s="64">
        <f t="shared" si="260"/>
        <v>0</v>
      </c>
      <c r="BL212" s="64">
        <f t="shared" si="261"/>
        <v>1017989.6311174941</v>
      </c>
      <c r="BM212" s="64">
        <f t="shared" si="262"/>
        <v>309468.84785971808</v>
      </c>
      <c r="BN212" s="64">
        <f t="shared" si="263"/>
        <v>363147.69075177744</v>
      </c>
      <c r="BO212" s="64">
        <f t="shared" si="264"/>
        <v>0</v>
      </c>
      <c r="BP212" s="64">
        <f t="shared" si="265"/>
        <v>0</v>
      </c>
      <c r="BQ212" s="64">
        <f t="shared" si="266"/>
        <v>0</v>
      </c>
      <c r="BR212" s="64">
        <f t="shared" si="267"/>
        <v>0</v>
      </c>
      <c r="BS212" s="64">
        <f t="shared" si="268"/>
        <v>0</v>
      </c>
      <c r="BT212" s="64">
        <f t="shared" si="269"/>
        <v>21168.564206624436</v>
      </c>
      <c r="BU212" s="64">
        <f t="shared" si="245"/>
        <v>31217.397349177394</v>
      </c>
      <c r="BV212" s="64">
        <f t="shared" si="246"/>
        <v>0</v>
      </c>
      <c r="BW212" s="64">
        <f t="shared" si="247"/>
        <v>13325.822621020025</v>
      </c>
      <c r="BX212" s="64">
        <f t="shared" si="248"/>
        <v>0</v>
      </c>
      <c r="BY212" s="64">
        <f t="shared" si="249"/>
        <v>0</v>
      </c>
      <c r="BZ212" s="55">
        <f t="shared" si="331"/>
        <v>0</v>
      </c>
      <c r="CC212" s="94">
        <f t="shared" si="332"/>
        <v>1847529.8248539388</v>
      </c>
      <c r="CD212" s="64">
        <f t="shared" si="333"/>
        <v>0</v>
      </c>
      <c r="CE212" s="64">
        <f t="shared" si="270"/>
        <v>0</v>
      </c>
      <c r="CF212" s="64">
        <f t="shared" si="271"/>
        <v>0</v>
      </c>
      <c r="CG212" s="64">
        <f t="shared" si="272"/>
        <v>0</v>
      </c>
      <c r="CH212" s="64">
        <f t="shared" si="273"/>
        <v>0</v>
      </c>
      <c r="CI212" s="64">
        <f t="shared" si="274"/>
        <v>0</v>
      </c>
      <c r="CJ212" s="64">
        <f t="shared" si="275"/>
        <v>0</v>
      </c>
      <c r="CK212" s="64">
        <f t="shared" si="276"/>
        <v>478954.05336048664</v>
      </c>
      <c r="CL212" s="64">
        <f t="shared" si="277"/>
        <v>229859.8509512009</v>
      </c>
      <c r="CM212" s="64">
        <f t="shared" si="278"/>
        <v>252082.19232296347</v>
      </c>
      <c r="CN212" s="64">
        <f t="shared" si="279"/>
        <v>0</v>
      </c>
      <c r="CO212" s="64">
        <f t="shared" si="280"/>
        <v>0</v>
      </c>
      <c r="CP212" s="64">
        <f t="shared" si="281"/>
        <v>0</v>
      </c>
      <c r="CQ212" s="64">
        <f t="shared" si="282"/>
        <v>0</v>
      </c>
      <c r="CR212" s="64">
        <f t="shared" si="283"/>
        <v>0</v>
      </c>
      <c r="CS212" s="64">
        <f t="shared" si="284"/>
        <v>13942.142476644922</v>
      </c>
      <c r="CT212" s="64">
        <f t="shared" si="250"/>
        <v>21540.004170932491</v>
      </c>
      <c r="CU212" s="64">
        <f t="shared" si="251"/>
        <v>0</v>
      </c>
      <c r="CV212" s="64">
        <f t="shared" si="252"/>
        <v>9703.2098845238634</v>
      </c>
      <c r="CW212" s="64">
        <f t="shared" si="253"/>
        <v>0</v>
      </c>
      <c r="CX212" s="64">
        <f t="shared" si="254"/>
        <v>0</v>
      </c>
      <c r="CY212" s="119">
        <f>'DORC build-up'!S212</f>
        <v>1006081.4531667521</v>
      </c>
      <c r="CZ212" s="55">
        <f t="shared" si="334"/>
        <v>0</v>
      </c>
      <c r="DB212" s="94">
        <f>'DORC build-up'!T212</f>
        <v>0</v>
      </c>
      <c r="DC212" s="64">
        <f t="shared" si="286"/>
        <v>0</v>
      </c>
      <c r="DD212" s="64">
        <f t="shared" si="287"/>
        <v>0</v>
      </c>
      <c r="DE212" s="64">
        <f t="shared" si="288"/>
        <v>0</v>
      </c>
      <c r="DF212" s="64">
        <f t="shared" si="289"/>
        <v>0</v>
      </c>
      <c r="DG212" s="64">
        <f t="shared" si="290"/>
        <v>0</v>
      </c>
      <c r="DH212" s="64">
        <f t="shared" si="291"/>
        <v>0</v>
      </c>
      <c r="DI212" s="64">
        <f t="shared" si="292"/>
        <v>0</v>
      </c>
      <c r="DJ212" s="64">
        <f t="shared" si="293"/>
        <v>0</v>
      </c>
      <c r="DK212" s="64">
        <f t="shared" si="294"/>
        <v>0</v>
      </c>
      <c r="DL212" s="64">
        <f t="shared" si="295"/>
        <v>0</v>
      </c>
      <c r="DM212" s="64">
        <f t="shared" si="296"/>
        <v>0</v>
      </c>
      <c r="DN212" s="64">
        <f t="shared" si="297"/>
        <v>0</v>
      </c>
      <c r="DO212" s="64">
        <f t="shared" si="298"/>
        <v>0</v>
      </c>
      <c r="DP212" s="64">
        <f t="shared" si="299"/>
        <v>0</v>
      </c>
      <c r="DQ212" s="64">
        <f t="shared" si="300"/>
        <v>0</v>
      </c>
      <c r="DR212" s="64">
        <f t="shared" si="301"/>
        <v>0</v>
      </c>
      <c r="DS212" s="64">
        <f t="shared" si="302"/>
        <v>0</v>
      </c>
      <c r="DT212" s="64">
        <f t="shared" si="303"/>
        <v>0</v>
      </c>
      <c r="DU212" s="64">
        <f t="shared" si="304"/>
        <v>0</v>
      </c>
      <c r="DV212" s="64">
        <f t="shared" si="305"/>
        <v>0</v>
      </c>
      <c r="DW212" s="64">
        <f t="shared" si="306"/>
        <v>0</v>
      </c>
      <c r="DX212" s="55">
        <f t="shared" si="335"/>
        <v>0</v>
      </c>
    </row>
    <row r="213" spans="1:128" ht="13.9" x14ac:dyDescent="0.4">
      <c r="A213" s="58">
        <f>'DORC build-up'!A213</f>
        <v>201</v>
      </c>
      <c r="B213" s="58" t="str">
        <f>'DORC build-up'!B213</f>
        <v>Sidings &amp; Other</v>
      </c>
      <c r="C213" s="58">
        <f>'DORC build-up'!C213</f>
        <v>43</v>
      </c>
      <c r="D213" t="str">
        <f>IF('DORC build-up'!E213=0,"",'DORC build-up'!E213)</f>
        <v/>
      </c>
      <c r="E213" t="str">
        <f>IF('DORC build-up'!F213=0,"",'DORC build-up'!F213)</f>
        <v>Kwinana West to Kwinana KBT</v>
      </c>
      <c r="F213" s="94">
        <f>'DORC build-up'!J213</f>
        <v>155926.54577305063</v>
      </c>
      <c r="G213" s="319">
        <f t="shared" si="285"/>
        <v>0.54552322328771652</v>
      </c>
      <c r="I213" s="70">
        <f>IF($F213=0,0,CRC!G213/$F213)</f>
        <v>0</v>
      </c>
      <c r="J213" s="70">
        <f>IF($F213=0,0,CRC!H213/$F213)</f>
        <v>0</v>
      </c>
      <c r="K213" s="70">
        <f>IF($F213=0,0,CRC!I213/$F213)</f>
        <v>4.9034867424873459E-2</v>
      </c>
      <c r="L213" s="70">
        <f>IF($F213=0,0,CRC!J213/$F213)</f>
        <v>0</v>
      </c>
      <c r="M213" s="70">
        <f>IF($F213=0,0,CRC!K213/$F213)</f>
        <v>0</v>
      </c>
      <c r="N213" s="70">
        <f>IF($F213=0,0,CRC!L213/$F213)</f>
        <v>0</v>
      </c>
      <c r="O213" s="70">
        <f>IF($F213=0,0,CRC!M213/$F213)</f>
        <v>0</v>
      </c>
      <c r="P213" s="70">
        <f>IF($F213=0,0,CRC!N213/$F213)</f>
        <v>0.54726414536689127</v>
      </c>
      <c r="Q213" s="70">
        <f>IF($F213=0,0,CRC!O213/$F213)</f>
        <v>0.16636830019153492</v>
      </c>
      <c r="R213" s="70">
        <f>IF($F213=0,0,CRC!P213/$F213)</f>
        <v>0.19494124925490106</v>
      </c>
      <c r="S213" s="70">
        <f>IF($F213=0,0,CRC!Q213/$F213)</f>
        <v>0</v>
      </c>
      <c r="T213" s="70">
        <f>IF($F213=0,0,CRC!R213/$F213)</f>
        <v>0</v>
      </c>
      <c r="U213" s="70">
        <f>IF($F213=0,0,CRC!S213/$F213)</f>
        <v>0</v>
      </c>
      <c r="V213" s="70">
        <f>IF($F213=0,0,CRC!T213/$F213)</f>
        <v>0</v>
      </c>
      <c r="W213" s="70">
        <f>IF($F213=0,0,CRC!U213/$F213)</f>
        <v>0</v>
      </c>
      <c r="X213" s="70">
        <f>IF($F213=0,0,CRC!V213/$F213)</f>
        <v>1.3656087463050469E-2</v>
      </c>
      <c r="Y213" s="70">
        <f>IF($F213=0,0,CRC!W213/$F213)</f>
        <v>2.013870682999647E-2</v>
      </c>
      <c r="Z213" s="70">
        <f>IF($F213=0,0,CRC!X213/$F213)</f>
        <v>0</v>
      </c>
      <c r="AA213" s="70">
        <f>IF($F213=0,0,CRC!Y213/$F213)</f>
        <v>8.5966434687524997E-3</v>
      </c>
      <c r="AB213" s="70">
        <f>IF($F213=0,0,CRC!Z213/$F213)</f>
        <v>0</v>
      </c>
      <c r="AC213" s="70">
        <f>IF($F213=0,0,CRC!AA213/$F213)</f>
        <v>0</v>
      </c>
      <c r="AD213" s="55">
        <f t="shared" si="307"/>
        <v>0</v>
      </c>
      <c r="AF213" s="94">
        <f>'DORC build-up'!V213</f>
        <v>90156.496180402581</v>
      </c>
      <c r="AG213" s="64">
        <f t="shared" si="308"/>
        <v>0</v>
      </c>
      <c r="AH213" s="64">
        <f t="shared" si="309"/>
        <v>0</v>
      </c>
      <c r="AI213" s="64">
        <f t="shared" si="310"/>
        <v>4420.8118376971506</v>
      </c>
      <c r="AJ213" s="64">
        <f t="shared" si="311"/>
        <v>0</v>
      </c>
      <c r="AK213" s="64">
        <f t="shared" si="312"/>
        <v>0</v>
      </c>
      <c r="AL213" s="64">
        <f t="shared" si="313"/>
        <v>0</v>
      </c>
      <c r="AM213" s="64">
        <f t="shared" si="314"/>
        <v>0</v>
      </c>
      <c r="AN213" s="64">
        <f t="shared" si="315"/>
        <v>49339.417831441417</v>
      </c>
      <c r="AO213" s="64">
        <f t="shared" si="316"/>
        <v>14999.183020758188</v>
      </c>
      <c r="AP213" s="64">
        <f t="shared" si="317"/>
        <v>17575.219993852395</v>
      </c>
      <c r="AQ213" s="64">
        <f t="shared" si="318"/>
        <v>0</v>
      </c>
      <c r="AR213" s="64">
        <f t="shared" si="319"/>
        <v>0</v>
      </c>
      <c r="AS213" s="64">
        <f t="shared" si="320"/>
        <v>0</v>
      </c>
      <c r="AT213" s="64">
        <f t="shared" si="321"/>
        <v>0</v>
      </c>
      <c r="AU213" s="64">
        <f t="shared" si="322"/>
        <v>0</v>
      </c>
      <c r="AV213" s="64">
        <f t="shared" si="323"/>
        <v>1231.184997201753</v>
      </c>
      <c r="AW213" s="64">
        <f t="shared" si="324"/>
        <v>1815.6352453968241</v>
      </c>
      <c r="AX213" s="64">
        <f t="shared" si="325"/>
        <v>0</v>
      </c>
      <c r="AY213" s="64">
        <f t="shared" si="326"/>
        <v>775.04325405486748</v>
      </c>
      <c r="AZ213" s="64">
        <f t="shared" si="327"/>
        <v>0</v>
      </c>
      <c r="BA213" s="64">
        <f t="shared" si="328"/>
        <v>0</v>
      </c>
      <c r="BB213" s="55">
        <f t="shared" si="329"/>
        <v>0</v>
      </c>
      <c r="BD213" s="94">
        <f>'DORC build-up'!P213</f>
        <v>198374.26420905581</v>
      </c>
      <c r="BE213" s="64">
        <f t="shared" si="330"/>
        <v>0</v>
      </c>
      <c r="BF213" s="64">
        <f t="shared" si="255"/>
        <v>0</v>
      </c>
      <c r="BG213" s="64">
        <f t="shared" si="256"/>
        <v>9727.2557459978707</v>
      </c>
      <c r="BH213" s="64">
        <f t="shared" si="257"/>
        <v>0</v>
      </c>
      <c r="BI213" s="64">
        <f t="shared" si="258"/>
        <v>0</v>
      </c>
      <c r="BJ213" s="64">
        <f t="shared" si="259"/>
        <v>0</v>
      </c>
      <c r="BK213" s="64">
        <f t="shared" si="260"/>
        <v>0</v>
      </c>
      <c r="BL213" s="64">
        <f t="shared" si="261"/>
        <v>108563.12216515481</v>
      </c>
      <c r="BM213" s="64">
        <f t="shared" si="262"/>
        <v>33003.189138207061</v>
      </c>
      <c r="BN213" s="64">
        <f t="shared" si="263"/>
        <v>38671.326884935144</v>
      </c>
      <c r="BO213" s="64">
        <f t="shared" si="264"/>
        <v>0</v>
      </c>
      <c r="BP213" s="64">
        <f t="shared" si="265"/>
        <v>0</v>
      </c>
      <c r="BQ213" s="64">
        <f t="shared" si="266"/>
        <v>0</v>
      </c>
      <c r="BR213" s="64">
        <f t="shared" si="267"/>
        <v>0</v>
      </c>
      <c r="BS213" s="64">
        <f t="shared" si="268"/>
        <v>0</v>
      </c>
      <c r="BT213" s="64">
        <f t="shared" si="269"/>
        <v>2709.0163024571484</v>
      </c>
      <c r="BU213" s="64">
        <f t="shared" si="245"/>
        <v>3995.0011495224367</v>
      </c>
      <c r="BV213" s="64">
        <f t="shared" si="246"/>
        <v>0</v>
      </c>
      <c r="BW213" s="64">
        <f t="shared" si="247"/>
        <v>1705.3528227813624</v>
      </c>
      <c r="BX213" s="64">
        <f t="shared" si="248"/>
        <v>0</v>
      </c>
      <c r="BY213" s="64">
        <f t="shared" si="249"/>
        <v>0</v>
      </c>
      <c r="BZ213" s="55">
        <f t="shared" si="331"/>
        <v>0</v>
      </c>
      <c r="CC213" s="94">
        <f t="shared" si="332"/>
        <v>198374.26420905581</v>
      </c>
      <c r="CD213" s="64">
        <f t="shared" si="333"/>
        <v>0</v>
      </c>
      <c r="CE213" s="64">
        <f t="shared" si="270"/>
        <v>0</v>
      </c>
      <c r="CF213" s="64">
        <f t="shared" si="271"/>
        <v>0</v>
      </c>
      <c r="CG213" s="64">
        <f t="shared" si="272"/>
        <v>0</v>
      </c>
      <c r="CH213" s="64">
        <f t="shared" si="273"/>
        <v>0</v>
      </c>
      <c r="CI213" s="64">
        <f t="shared" si="274"/>
        <v>0</v>
      </c>
      <c r="CJ213" s="64">
        <f t="shared" si="275"/>
        <v>0</v>
      </c>
      <c r="CK213" s="64">
        <f t="shared" si="276"/>
        <v>51077.875272060839</v>
      </c>
      <c r="CL213" s="64">
        <f t="shared" si="277"/>
        <v>24513.317539674761</v>
      </c>
      <c r="CM213" s="64">
        <f t="shared" si="278"/>
        <v>26844.0447494287</v>
      </c>
      <c r="CN213" s="64">
        <f t="shared" si="279"/>
        <v>0</v>
      </c>
      <c r="CO213" s="64">
        <f t="shared" si="280"/>
        <v>0</v>
      </c>
      <c r="CP213" s="64">
        <f t="shared" si="281"/>
        <v>0</v>
      </c>
      <c r="CQ213" s="64">
        <f t="shared" si="282"/>
        <v>0</v>
      </c>
      <c r="CR213" s="64">
        <f t="shared" si="283"/>
        <v>0</v>
      </c>
      <c r="CS213" s="64">
        <f t="shared" si="284"/>
        <v>1784.2254624237523</v>
      </c>
      <c r="CT213" s="64">
        <f t="shared" si="250"/>
        <v>2756.5507931704924</v>
      </c>
      <c r="CU213" s="64">
        <f t="shared" si="251"/>
        <v>0</v>
      </c>
      <c r="CV213" s="64">
        <f t="shared" si="252"/>
        <v>1241.7542118946626</v>
      </c>
      <c r="CW213" s="64">
        <f t="shared" si="253"/>
        <v>0</v>
      </c>
      <c r="CX213" s="64">
        <f t="shared" si="254"/>
        <v>0</v>
      </c>
      <c r="CY213" s="119">
        <f>'DORC build-up'!S213</f>
        <v>108217.76802865323</v>
      </c>
      <c r="CZ213" s="55">
        <f t="shared" si="334"/>
        <v>0</v>
      </c>
      <c r="DB213" s="94">
        <f>'DORC build-up'!T213</f>
        <v>0</v>
      </c>
      <c r="DC213" s="64">
        <f t="shared" si="286"/>
        <v>0</v>
      </c>
      <c r="DD213" s="64">
        <f t="shared" si="287"/>
        <v>0</v>
      </c>
      <c r="DE213" s="64">
        <f t="shared" si="288"/>
        <v>0</v>
      </c>
      <c r="DF213" s="64">
        <f t="shared" si="289"/>
        <v>0</v>
      </c>
      <c r="DG213" s="64">
        <f t="shared" si="290"/>
        <v>0</v>
      </c>
      <c r="DH213" s="64">
        <f t="shared" si="291"/>
        <v>0</v>
      </c>
      <c r="DI213" s="64">
        <f t="shared" si="292"/>
        <v>0</v>
      </c>
      <c r="DJ213" s="64">
        <f t="shared" si="293"/>
        <v>0</v>
      </c>
      <c r="DK213" s="64">
        <f t="shared" si="294"/>
        <v>0</v>
      </c>
      <c r="DL213" s="64">
        <f t="shared" si="295"/>
        <v>0</v>
      </c>
      <c r="DM213" s="64">
        <f t="shared" si="296"/>
        <v>0</v>
      </c>
      <c r="DN213" s="64">
        <f t="shared" si="297"/>
        <v>0</v>
      </c>
      <c r="DO213" s="64">
        <f t="shared" si="298"/>
        <v>0</v>
      </c>
      <c r="DP213" s="64">
        <f t="shared" si="299"/>
        <v>0</v>
      </c>
      <c r="DQ213" s="64">
        <f t="shared" si="300"/>
        <v>0</v>
      </c>
      <c r="DR213" s="64">
        <f t="shared" si="301"/>
        <v>0</v>
      </c>
      <c r="DS213" s="64">
        <f t="shared" si="302"/>
        <v>0</v>
      </c>
      <c r="DT213" s="64">
        <f t="shared" si="303"/>
        <v>0</v>
      </c>
      <c r="DU213" s="64">
        <f t="shared" si="304"/>
        <v>0</v>
      </c>
      <c r="DV213" s="64">
        <f t="shared" si="305"/>
        <v>0</v>
      </c>
      <c r="DW213" s="64">
        <f t="shared" si="306"/>
        <v>0</v>
      </c>
      <c r="DX213" s="55">
        <f t="shared" si="335"/>
        <v>0</v>
      </c>
    </row>
    <row r="214" spans="1:128" ht="13.9" x14ac:dyDescent="0.4">
      <c r="A214" s="58">
        <f>'DORC build-up'!A214</f>
        <v>202</v>
      </c>
      <c r="B214" s="58" t="str">
        <f>'DORC build-up'!B214</f>
        <v>EGR</v>
      </c>
      <c r="C214" s="58">
        <f>'DORC build-up'!C214</f>
        <v>44</v>
      </c>
      <c r="D214" t="str">
        <f>IF('DORC build-up'!E214=0,"",'DORC build-up'!E214)</f>
        <v>DG track between Midland and Avon</v>
      </c>
      <c r="E214" t="str">
        <f>IF('DORC build-up'!F214=0,"",'DORC build-up'!F214)</f>
        <v>Midland to Millendon Junction</v>
      </c>
      <c r="F214" s="94">
        <f>'DORC build-up'!J214</f>
        <v>123143652.14499842</v>
      </c>
      <c r="G214" s="319">
        <f t="shared" si="285"/>
        <v>0.51576993976305474</v>
      </c>
      <c r="I214" s="70">
        <f>IF($F214=0,0,CRC!G214/$F214)</f>
        <v>0</v>
      </c>
      <c r="J214" s="70">
        <f>IF($F214=0,0,CRC!H214/$F214)</f>
        <v>0</v>
      </c>
      <c r="K214" s="70">
        <f>IF($F214=0,0,CRC!I214/$F214)</f>
        <v>8.5493579212322632E-2</v>
      </c>
      <c r="L214" s="70">
        <f>IF($F214=0,0,CRC!J214/$F214)</f>
        <v>0</v>
      </c>
      <c r="M214" s="70">
        <f>IF($F214=0,0,CRC!K214/$F214)</f>
        <v>5.0274439686588859E-2</v>
      </c>
      <c r="N214" s="70">
        <f>IF($F214=0,0,CRC!L214/$F214)</f>
        <v>0</v>
      </c>
      <c r="O214" s="70">
        <f>IF($F214=0,0,CRC!M214/$F214)</f>
        <v>8.0878788321729351E-4</v>
      </c>
      <c r="P214" s="70">
        <f>IF($F214=0,0,CRC!N214/$F214)</f>
        <v>0.35138142628705288</v>
      </c>
      <c r="Q214" s="70">
        <f>IF($F214=0,0,CRC!O214/$F214)</f>
        <v>7.1300300582884044E-2</v>
      </c>
      <c r="R214" s="70">
        <f>IF($F214=0,0,CRC!P214/$F214)</f>
        <v>8.3611335955742078E-2</v>
      </c>
      <c r="S214" s="70">
        <f>IF($F214=0,0,CRC!Q214/$F214)</f>
        <v>8.986532035747706E-2</v>
      </c>
      <c r="T214" s="70">
        <f>IF($F214=0,0,CRC!R214/$F214)</f>
        <v>9.1631794855942861E-2</v>
      </c>
      <c r="U214" s="70">
        <f>IF($F214=0,0,CRC!S214/$F214)</f>
        <v>0.12638950529503942</v>
      </c>
      <c r="V214" s="70">
        <f>IF($F214=0,0,CRC!T214/$F214)</f>
        <v>1.5012813259231065E-2</v>
      </c>
      <c r="W214" s="70">
        <f>IF($F214=0,0,CRC!U214/$F214)</f>
        <v>1.3472727439934689E-3</v>
      </c>
      <c r="X214" s="70">
        <f>IF($F214=0,0,CRC!V214/$F214)</f>
        <v>5.3205237458681083E-3</v>
      </c>
      <c r="Y214" s="70">
        <f>IF($F214=0,0,CRC!W214/$F214)</f>
        <v>7.8462054515970325E-3</v>
      </c>
      <c r="Z214" s="70">
        <f>IF($F214=0,0,CRC!X214/$F214)</f>
        <v>1.4410798407638033E-2</v>
      </c>
      <c r="AA214" s="70">
        <f>IF($F214=0,0,CRC!Y214/$F214)</f>
        <v>3.3493228447764095E-3</v>
      </c>
      <c r="AB214" s="70">
        <f>IF($F214=0,0,CRC!Z214/$F214)</f>
        <v>2.558080533490126E-4</v>
      </c>
      <c r="AC214" s="70">
        <f>IF($F214=0,0,CRC!AA214/$F214)</f>
        <v>1.7007653772797943E-3</v>
      </c>
      <c r="AD214" s="55">
        <f t="shared" si="307"/>
        <v>0</v>
      </c>
      <c r="AF214" s="94">
        <f>'DORC build-up'!V214</f>
        <v>79696092.274334371</v>
      </c>
      <c r="AG214" s="64">
        <f t="shared" si="308"/>
        <v>0</v>
      </c>
      <c r="AH214" s="64">
        <f t="shared" si="309"/>
        <v>0</v>
      </c>
      <c r="AI214" s="64">
        <f t="shared" si="310"/>
        <v>6813504.1777683794</v>
      </c>
      <c r="AJ214" s="64">
        <f t="shared" si="311"/>
        <v>0</v>
      </c>
      <c r="AK214" s="64">
        <f t="shared" si="312"/>
        <v>4006676.3843028438</v>
      </c>
      <c r="AL214" s="64">
        <f t="shared" si="313"/>
        <v>0</v>
      </c>
      <c r="AM214" s="64">
        <f t="shared" si="314"/>
        <v>64457.233771248997</v>
      </c>
      <c r="AN214" s="64">
        <f t="shared" si="315"/>
        <v>28003726.572860189</v>
      </c>
      <c r="AO214" s="64">
        <f t="shared" si="316"/>
        <v>5682355.3344413033</v>
      </c>
      <c r="AP214" s="64">
        <f t="shared" si="317"/>
        <v>6663496.7455091914</v>
      </c>
      <c r="AQ214" s="64">
        <f t="shared" si="318"/>
        <v>7161914.8634721106</v>
      </c>
      <c r="AR214" s="64">
        <f t="shared" si="319"/>
        <v>7302695.9781021001</v>
      </c>
      <c r="AS214" s="64">
        <f t="shared" si="320"/>
        <v>10072749.676500935</v>
      </c>
      <c r="AT214" s="64">
        <f t="shared" si="321"/>
        <v>1196462.5508050295</v>
      </c>
      <c r="AU214" s="64">
        <f t="shared" si="322"/>
        <v>107372.37292399917</v>
      </c>
      <c r="AV214" s="64">
        <f t="shared" si="323"/>
        <v>424024.95139849192</v>
      </c>
      <c r="AW214" s="64">
        <f t="shared" si="324"/>
        <v>625311.91367386247</v>
      </c>
      <c r="AX214" s="64">
        <f t="shared" si="325"/>
        <v>1148484.3196419515</v>
      </c>
      <c r="AY214" s="64">
        <f t="shared" si="326"/>
        <v>266927.9424938368</v>
      </c>
      <c r="AZ214" s="64">
        <f t="shared" si="327"/>
        <v>20386.902224220757</v>
      </c>
      <c r="BA214" s="64">
        <f t="shared" si="328"/>
        <v>135544.35444468359</v>
      </c>
      <c r="BB214" s="55">
        <f t="shared" si="329"/>
        <v>0</v>
      </c>
      <c r="BD214" s="94">
        <f>'DORC build-up'!P214</f>
        <v>164583116.20583236</v>
      </c>
      <c r="BE214" s="64">
        <f t="shared" si="330"/>
        <v>0</v>
      </c>
      <c r="BF214" s="64">
        <f t="shared" si="255"/>
        <v>0</v>
      </c>
      <c r="BG214" s="64">
        <f t="shared" si="256"/>
        <v>14070799.68235423</v>
      </c>
      <c r="BH214" s="64">
        <f t="shared" si="257"/>
        <v>0</v>
      </c>
      <c r="BI214" s="64">
        <f t="shared" si="258"/>
        <v>8274323.9491209649</v>
      </c>
      <c r="BJ214" s="64">
        <f t="shared" si="259"/>
        <v>0</v>
      </c>
      <c r="BK214" s="64">
        <f t="shared" si="260"/>
        <v>133112.83016942098</v>
      </c>
      <c r="BL214" s="64">
        <f t="shared" si="261"/>
        <v>57831450.115173139</v>
      </c>
      <c r="BM214" s="64">
        <f t="shared" si="262"/>
        <v>11734825.656343581</v>
      </c>
      <c r="BN214" s="64">
        <f t="shared" si="263"/>
        <v>13761014.221728789</v>
      </c>
      <c r="BO214" s="64">
        <f t="shared" si="264"/>
        <v>14790314.463268999</v>
      </c>
      <c r="BP214" s="64">
        <f t="shared" si="265"/>
        <v>15081046.340924636</v>
      </c>
      <c r="BQ214" s="64">
        <f t="shared" si="266"/>
        <v>20801578.637171138</v>
      </c>
      <c r="BR214" s="64">
        <f t="shared" si="267"/>
        <v>2470855.5892204875</v>
      </c>
      <c r="BS214" s="64">
        <f t="shared" si="268"/>
        <v>221738.34658562773</v>
      </c>
      <c r="BT214" s="64">
        <f t="shared" si="269"/>
        <v>875668.37794210133</v>
      </c>
      <c r="BU214" s="64">
        <f t="shared" si="245"/>
        <v>1291352.9436150298</v>
      </c>
      <c r="BV214" s="64">
        <f t="shared" si="246"/>
        <v>2371774.1089431145</v>
      </c>
      <c r="BW214" s="64">
        <f t="shared" si="247"/>
        <v>551241.99097268481</v>
      </c>
      <c r="BX214" s="64">
        <f t="shared" si="248"/>
        <v>42101.686570728307</v>
      </c>
      <c r="BY214" s="64">
        <f t="shared" si="249"/>
        <v>279917.26572769671</v>
      </c>
      <c r="BZ214" s="55">
        <f t="shared" si="331"/>
        <v>0</v>
      </c>
      <c r="CC214" s="94">
        <f t="shared" si="332"/>
        <v>164583116.20583236</v>
      </c>
      <c r="CD214" s="64">
        <f t="shared" si="333"/>
        <v>0</v>
      </c>
      <c r="CE214" s="64">
        <f t="shared" si="270"/>
        <v>0</v>
      </c>
      <c r="CF214" s="64">
        <f t="shared" si="271"/>
        <v>0</v>
      </c>
      <c r="CG214" s="64">
        <f t="shared" si="272"/>
        <v>0</v>
      </c>
      <c r="CH214" s="64">
        <f t="shared" si="273"/>
        <v>5462033.0163546447</v>
      </c>
      <c r="CI214" s="64">
        <f t="shared" si="274"/>
        <v>0</v>
      </c>
      <c r="CJ214" s="64">
        <f t="shared" si="275"/>
        <v>115770.46408104501</v>
      </c>
      <c r="CK214" s="64">
        <f t="shared" si="276"/>
        <v>27209125.316896323</v>
      </c>
      <c r="CL214" s="64">
        <f t="shared" si="277"/>
        <v>8716112.4454380516</v>
      </c>
      <c r="CM214" s="64">
        <f t="shared" si="278"/>
        <v>9552330.1454007477</v>
      </c>
      <c r="CN214" s="64">
        <f t="shared" si="279"/>
        <v>6442938.821636904</v>
      </c>
      <c r="CO214" s="64">
        <f t="shared" si="280"/>
        <v>9932751.9207116067</v>
      </c>
      <c r="CP214" s="64">
        <f t="shared" si="281"/>
        <v>13700436.660121504</v>
      </c>
      <c r="CQ214" s="64">
        <f t="shared" si="282"/>
        <v>625950.0826025242</v>
      </c>
      <c r="CR214" s="64">
        <f t="shared" si="283"/>
        <v>146042.3857970039</v>
      </c>
      <c r="CS214" s="64">
        <f t="shared" si="284"/>
        <v>576736.95619567682</v>
      </c>
      <c r="CT214" s="64">
        <f t="shared" si="250"/>
        <v>891033.53109437425</v>
      </c>
      <c r="CU214" s="64">
        <f t="shared" si="251"/>
        <v>981528.88573193748</v>
      </c>
      <c r="CV214" s="64">
        <f t="shared" si="252"/>
        <v>401387.35804074095</v>
      </c>
      <c r="CW214" s="64">
        <f t="shared" si="253"/>
        <v>26647.929249570607</v>
      </c>
      <c r="CX214" s="64">
        <f t="shared" si="254"/>
        <v>106198.01214533691</v>
      </c>
      <c r="CY214" s="119">
        <f>'DORC build-up'!S214</f>
        <v>84887023.931497991</v>
      </c>
      <c r="CZ214" s="55">
        <f t="shared" si="334"/>
        <v>0</v>
      </c>
      <c r="DB214" s="94">
        <f>'DORC build-up'!T214</f>
        <v>0</v>
      </c>
      <c r="DC214" s="64">
        <f t="shared" si="286"/>
        <v>0</v>
      </c>
      <c r="DD214" s="64">
        <f t="shared" si="287"/>
        <v>0</v>
      </c>
      <c r="DE214" s="64">
        <f t="shared" si="288"/>
        <v>0</v>
      </c>
      <c r="DF214" s="64">
        <f t="shared" si="289"/>
        <v>0</v>
      </c>
      <c r="DG214" s="64">
        <f t="shared" si="290"/>
        <v>0</v>
      </c>
      <c r="DH214" s="64">
        <f t="shared" si="291"/>
        <v>0</v>
      </c>
      <c r="DI214" s="64">
        <f t="shared" si="292"/>
        <v>0</v>
      </c>
      <c r="DJ214" s="64">
        <f t="shared" si="293"/>
        <v>0</v>
      </c>
      <c r="DK214" s="64">
        <f t="shared" si="294"/>
        <v>0</v>
      </c>
      <c r="DL214" s="64">
        <f t="shared" si="295"/>
        <v>0</v>
      </c>
      <c r="DM214" s="64">
        <f t="shared" si="296"/>
        <v>0</v>
      </c>
      <c r="DN214" s="64">
        <f t="shared" si="297"/>
        <v>0</v>
      </c>
      <c r="DO214" s="64">
        <f t="shared" si="298"/>
        <v>0</v>
      </c>
      <c r="DP214" s="64">
        <f t="shared" si="299"/>
        <v>0</v>
      </c>
      <c r="DQ214" s="64">
        <f t="shared" si="300"/>
        <v>0</v>
      </c>
      <c r="DR214" s="64">
        <f t="shared" si="301"/>
        <v>0</v>
      </c>
      <c r="DS214" s="64">
        <f t="shared" si="302"/>
        <v>0</v>
      </c>
      <c r="DT214" s="64">
        <f t="shared" si="303"/>
        <v>0</v>
      </c>
      <c r="DU214" s="64">
        <f t="shared" si="304"/>
        <v>0</v>
      </c>
      <c r="DV214" s="64">
        <f t="shared" si="305"/>
        <v>0</v>
      </c>
      <c r="DW214" s="64">
        <f t="shared" si="306"/>
        <v>0</v>
      </c>
      <c r="DX214" s="55">
        <f t="shared" si="335"/>
        <v>0</v>
      </c>
    </row>
    <row r="215" spans="1:128" ht="13.9" x14ac:dyDescent="0.4">
      <c r="A215" s="58">
        <f>'DORC build-up'!A215</f>
        <v>203</v>
      </c>
      <c r="B215" s="58" t="str">
        <f>'DORC build-up'!B215</f>
        <v>EGR</v>
      </c>
      <c r="C215" s="58">
        <f>'DORC build-up'!C215</f>
        <v>44</v>
      </c>
      <c r="D215" t="str">
        <f>IF('DORC build-up'!E215=0,"",'DORC build-up'!E215)</f>
        <v/>
      </c>
      <c r="E215" t="str">
        <f>IF('DORC build-up'!F215=0,"",'DORC build-up'!F215)</f>
        <v>Millendon Junction to Toodyay West</v>
      </c>
      <c r="F215" s="94">
        <f>'DORC build-up'!J215</f>
        <v>477875153.88412589</v>
      </c>
      <c r="G215" s="319">
        <f t="shared" si="285"/>
        <v>0.50327951108876934</v>
      </c>
      <c r="I215" s="70">
        <f>IF($F215=0,0,CRC!G215/$F215)</f>
        <v>0</v>
      </c>
      <c r="J215" s="70">
        <f>IF($F215=0,0,CRC!H215/$F215)</f>
        <v>0</v>
      </c>
      <c r="K215" s="70">
        <f>IF($F215=0,0,CRC!I215/$F215)</f>
        <v>0.1026859518128496</v>
      </c>
      <c r="L215" s="70">
        <f>IF($F215=0,0,CRC!J215/$F215)</f>
        <v>0</v>
      </c>
      <c r="M215" s="70">
        <f>IF($F215=0,0,CRC!K215/$F215)</f>
        <v>1.8343185050130797E-2</v>
      </c>
      <c r="N215" s="70">
        <f>IF($F215=0,0,CRC!L215/$F215)</f>
        <v>0</v>
      </c>
      <c r="O215" s="70">
        <f>IF($F215=0,0,CRC!M215/$F215)</f>
        <v>1.9593141179548202E-3</v>
      </c>
      <c r="P215" s="70">
        <f>IF($F215=0,0,CRC!N215/$F215)</f>
        <v>0.41578999532213839</v>
      </c>
      <c r="Q215" s="70">
        <f>IF($F215=0,0,CRC!O215/$F215)</f>
        <v>8.4280181619786398E-2</v>
      </c>
      <c r="R215" s="70">
        <f>IF($F215=0,0,CRC!P215/$F215)</f>
        <v>9.7718583409963297E-2</v>
      </c>
      <c r="S215" s="70">
        <f>IF($F215=0,0,CRC!Q215/$F215)</f>
        <v>7.6419403850937664E-2</v>
      </c>
      <c r="T215" s="70">
        <f>IF($F215=0,0,CRC!R215/$F215)</f>
        <v>0.12800676786502871</v>
      </c>
      <c r="U215" s="70">
        <f>IF($F215=0,0,CRC!S215/$F215)</f>
        <v>4.18573590946167E-2</v>
      </c>
      <c r="V215" s="70">
        <f>IF($F215=0,0,CRC!T215/$F215)</f>
        <v>4.9719058093086882E-3</v>
      </c>
      <c r="W215" s="70">
        <f>IF($F215=0,0,CRC!U215/$F215)</f>
        <v>1.041536171836619E-3</v>
      </c>
      <c r="X215" s="70">
        <f>IF($F215=0,0,CRC!V215/$F215)</f>
        <v>6.2890998207347591E-3</v>
      </c>
      <c r="Y215" s="70">
        <f>IF($F215=0,0,CRC!W215/$F215)</f>
        <v>9.2745698837277991E-3</v>
      </c>
      <c r="Z215" s="70">
        <f>IF($F215=0,0,CRC!X215/$F215)</f>
        <v>0</v>
      </c>
      <c r="AA215" s="70">
        <f>IF($F215=0,0,CRC!Y215/$F215)</f>
        <v>3.9590511590187937E-3</v>
      </c>
      <c r="AB215" s="70">
        <f>IF($F215=0,0,CRC!Z215/$F215)</f>
        <v>2.5563779277824059E-4</v>
      </c>
      <c r="AC215" s="70">
        <f>IF($F215=0,0,CRC!AA215/$F215)</f>
        <v>7.1474572191886857E-3</v>
      </c>
      <c r="AD215" s="55">
        <f t="shared" si="307"/>
        <v>0</v>
      </c>
      <c r="AF215" s="94">
        <f>'DORC build-up'!V215</f>
        <v>316863542.45854741</v>
      </c>
      <c r="AG215" s="64">
        <f t="shared" si="308"/>
        <v>0</v>
      </c>
      <c r="AH215" s="64">
        <f t="shared" si="309"/>
        <v>0</v>
      </c>
      <c r="AI215" s="64">
        <f t="shared" si="310"/>
        <v>32537434.452147223</v>
      </c>
      <c r="AJ215" s="64">
        <f t="shared" si="311"/>
        <v>0</v>
      </c>
      <c r="AK215" s="64">
        <f t="shared" si="312"/>
        <v>5812286.5949571123</v>
      </c>
      <c r="AL215" s="64">
        <f t="shared" si="313"/>
        <v>0</v>
      </c>
      <c r="AM215" s="64">
        <f t="shared" si="314"/>
        <v>620835.21220420848</v>
      </c>
      <c r="AN215" s="64">
        <f t="shared" si="315"/>
        <v>131748690.83659562</v>
      </c>
      <c r="AO215" s="64">
        <f t="shared" si="316"/>
        <v>26705316.907095276</v>
      </c>
      <c r="AP215" s="64">
        <f t="shared" si="317"/>
        <v>30963456.50331201</v>
      </c>
      <c r="AQ215" s="64">
        <f t="shared" si="318"/>
        <v>24214523.016778469</v>
      </c>
      <c r="AR215" s="64">
        <f t="shared" si="319"/>
        <v>40560677.924381949</v>
      </c>
      <c r="AS215" s="64">
        <f t="shared" si="320"/>
        <v>13263071.080679744</v>
      </c>
      <c r="AT215" s="64">
        <f t="shared" si="321"/>
        <v>1575415.6875077821</v>
      </c>
      <c r="AU215" s="64">
        <f t="shared" si="322"/>
        <v>330024.84100686543</v>
      </c>
      <c r="AV215" s="64">
        <f t="shared" si="323"/>
        <v>1992786.4480734312</v>
      </c>
      <c r="AW215" s="64">
        <f t="shared" si="324"/>
        <v>2938773.0681373486</v>
      </c>
      <c r="AX215" s="64">
        <f t="shared" si="325"/>
        <v>0</v>
      </c>
      <c r="AY215" s="64">
        <f t="shared" si="326"/>
        <v>1254478.9750213129</v>
      </c>
      <c r="AZ215" s="64">
        <f t="shared" si="327"/>
        <v>81002.296605997384</v>
      </c>
      <c r="BA215" s="64">
        <f t="shared" si="328"/>
        <v>2264768.6140430453</v>
      </c>
      <c r="BB215" s="55">
        <f t="shared" si="329"/>
        <v>0</v>
      </c>
      <c r="BD215" s="94">
        <f>'DORC build-up'!P215</f>
        <v>637911158.35202515</v>
      </c>
      <c r="BE215" s="64">
        <f t="shared" si="330"/>
        <v>0</v>
      </c>
      <c r="BF215" s="64">
        <f t="shared" si="255"/>
        <v>0</v>
      </c>
      <c r="BG215" s="64">
        <f t="shared" si="256"/>
        <v>65504514.467415132</v>
      </c>
      <c r="BH215" s="64">
        <f t="shared" si="257"/>
        <v>0</v>
      </c>
      <c r="BI215" s="64">
        <f t="shared" si="258"/>
        <v>11701322.423194487</v>
      </c>
      <c r="BJ215" s="64">
        <f t="shared" si="259"/>
        <v>0</v>
      </c>
      <c r="BK215" s="64">
        <f t="shared" si="260"/>
        <v>1249868.3385600357</v>
      </c>
      <c r="BL215" s="64">
        <f t="shared" si="261"/>
        <v>265237077.54712841</v>
      </c>
      <c r="BM215" s="64">
        <f t="shared" si="262"/>
        <v>53763268.283197001</v>
      </c>
      <c r="BN215" s="64">
        <f t="shared" si="263"/>
        <v>62335774.735568672</v>
      </c>
      <c r="BO215" s="64">
        <f t="shared" si="264"/>
        <v>48748790.431122854</v>
      </c>
      <c r="BP215" s="64">
        <f t="shared" si="265"/>
        <v>81656945.565679252</v>
      </c>
      <c r="BQ215" s="64">
        <f t="shared" si="266"/>
        <v>26701276.425603613</v>
      </c>
      <c r="BR215" s="64">
        <f t="shared" si="267"/>
        <v>3171634.1940332684</v>
      </c>
      <c r="BS215" s="64">
        <f t="shared" si="268"/>
        <v>664407.54584183148</v>
      </c>
      <c r="BT215" s="64">
        <f t="shared" si="269"/>
        <v>4011886.9516364238</v>
      </c>
      <c r="BU215" s="64">
        <f t="shared" si="245"/>
        <v>5916351.6177456072</v>
      </c>
      <c r="BV215" s="64">
        <f t="shared" si="246"/>
        <v>0</v>
      </c>
      <c r="BW215" s="64">
        <f t="shared" si="247"/>
        <v>2525522.9108246062</v>
      </c>
      <c r="BX215" s="64">
        <f t="shared" si="248"/>
        <v>163074.20050972243</v>
      </c>
      <c r="BY215" s="64">
        <f t="shared" si="249"/>
        <v>4559442.7139641987</v>
      </c>
      <c r="BZ215" s="55">
        <f t="shared" si="331"/>
        <v>0</v>
      </c>
      <c r="CC215" s="94">
        <f t="shared" si="332"/>
        <v>637911158.35202515</v>
      </c>
      <c r="CD215" s="64">
        <f t="shared" si="333"/>
        <v>0</v>
      </c>
      <c r="CE215" s="64">
        <f t="shared" si="270"/>
        <v>0</v>
      </c>
      <c r="CF215" s="64">
        <f t="shared" si="271"/>
        <v>0</v>
      </c>
      <c r="CG215" s="64">
        <f t="shared" si="272"/>
        <v>0</v>
      </c>
      <c r="CH215" s="64">
        <f t="shared" si="273"/>
        <v>7724257.5711927628</v>
      </c>
      <c r="CI215" s="64">
        <f t="shared" si="274"/>
        <v>0</v>
      </c>
      <c r="CJ215" s="64">
        <f t="shared" si="275"/>
        <v>1087031.4860793964</v>
      </c>
      <c r="CK215" s="64">
        <f t="shared" si="276"/>
        <v>124791421.74879837</v>
      </c>
      <c r="CL215" s="64">
        <f t="shared" si="277"/>
        <v>39932991.38085448</v>
      </c>
      <c r="CM215" s="64">
        <f t="shared" si="278"/>
        <v>43270931.237267241</v>
      </c>
      <c r="CN215" s="64">
        <f t="shared" si="279"/>
        <v>21235888.875556938</v>
      </c>
      <c r="CO215" s="64">
        <f t="shared" si="280"/>
        <v>53781293.722701713</v>
      </c>
      <c r="CP215" s="64">
        <f t="shared" si="281"/>
        <v>17586124.245382108</v>
      </c>
      <c r="CQ215" s="64">
        <f t="shared" si="282"/>
        <v>803480.66248842899</v>
      </c>
      <c r="CR215" s="64">
        <f t="shared" si="283"/>
        <v>437595.3218303764</v>
      </c>
      <c r="CS215" s="64">
        <f t="shared" si="284"/>
        <v>2642328.4514687946</v>
      </c>
      <c r="CT215" s="64">
        <f t="shared" si="250"/>
        <v>4082282.6162444856</v>
      </c>
      <c r="CU215" s="64">
        <f t="shared" si="251"/>
        <v>0</v>
      </c>
      <c r="CV215" s="64">
        <f t="shared" si="252"/>
        <v>1838961.8088754818</v>
      </c>
      <c r="CW215" s="64">
        <f t="shared" si="253"/>
        <v>103216.52436210707</v>
      </c>
      <c r="CX215" s="64">
        <f t="shared" si="254"/>
        <v>1729810.2403749931</v>
      </c>
      <c r="CY215" s="119">
        <f>'DORC build-up'!S215</f>
        <v>321047615.89347774</v>
      </c>
      <c r="CZ215" s="55">
        <f t="shared" si="334"/>
        <v>0</v>
      </c>
      <c r="DB215" s="94">
        <f>'DORC build-up'!T215</f>
        <v>0</v>
      </c>
      <c r="DC215" s="64">
        <f t="shared" si="286"/>
        <v>0</v>
      </c>
      <c r="DD215" s="64">
        <f t="shared" si="287"/>
        <v>0</v>
      </c>
      <c r="DE215" s="64">
        <f t="shared" si="288"/>
        <v>0</v>
      </c>
      <c r="DF215" s="64">
        <f t="shared" si="289"/>
        <v>0</v>
      </c>
      <c r="DG215" s="64">
        <f t="shared" si="290"/>
        <v>0</v>
      </c>
      <c r="DH215" s="64">
        <f t="shared" si="291"/>
        <v>0</v>
      </c>
      <c r="DI215" s="64">
        <f t="shared" si="292"/>
        <v>0</v>
      </c>
      <c r="DJ215" s="64">
        <f t="shared" si="293"/>
        <v>0</v>
      </c>
      <c r="DK215" s="64">
        <f t="shared" si="294"/>
        <v>0</v>
      </c>
      <c r="DL215" s="64">
        <f t="shared" si="295"/>
        <v>0</v>
      </c>
      <c r="DM215" s="64">
        <f t="shared" si="296"/>
        <v>0</v>
      </c>
      <c r="DN215" s="64">
        <f t="shared" si="297"/>
        <v>0</v>
      </c>
      <c r="DO215" s="64">
        <f t="shared" si="298"/>
        <v>0</v>
      </c>
      <c r="DP215" s="64">
        <f t="shared" si="299"/>
        <v>0</v>
      </c>
      <c r="DQ215" s="64">
        <f t="shared" si="300"/>
        <v>0</v>
      </c>
      <c r="DR215" s="64">
        <f t="shared" si="301"/>
        <v>0</v>
      </c>
      <c r="DS215" s="64">
        <f t="shared" si="302"/>
        <v>0</v>
      </c>
      <c r="DT215" s="64">
        <f t="shared" si="303"/>
        <v>0</v>
      </c>
      <c r="DU215" s="64">
        <f t="shared" si="304"/>
        <v>0</v>
      </c>
      <c r="DV215" s="64">
        <f t="shared" si="305"/>
        <v>0</v>
      </c>
      <c r="DW215" s="64">
        <f t="shared" si="306"/>
        <v>0</v>
      </c>
      <c r="DX215" s="55">
        <f t="shared" si="335"/>
        <v>0</v>
      </c>
    </row>
    <row r="216" spans="1:128" ht="13.9" x14ac:dyDescent="0.4">
      <c r="A216" s="58">
        <f>'DORC build-up'!A216</f>
        <v>204</v>
      </c>
      <c r="B216" s="58" t="str">
        <f>'DORC build-up'!B216</f>
        <v>EGR</v>
      </c>
      <c r="C216" s="58">
        <f>'DORC build-up'!C216</f>
        <v>44</v>
      </c>
      <c r="D216" t="str">
        <f>IF('DORC build-up'!E216=0,"",'DORC build-up'!E216)</f>
        <v/>
      </c>
      <c r="E216" t="str">
        <f>IF('DORC build-up'!F216=0,"",'DORC build-up'!F216)</f>
        <v>Toodyay West</v>
      </c>
      <c r="F216" s="94">
        <f>'DORC build-up'!J216</f>
        <v>0</v>
      </c>
      <c r="G216" s="319">
        <f t="shared" si="285"/>
        <v>0</v>
      </c>
      <c r="I216" s="70">
        <f>IF($F216=0,0,CRC!G216/$F216)</f>
        <v>0</v>
      </c>
      <c r="J216" s="70">
        <f>IF($F216=0,0,CRC!H216/$F216)</f>
        <v>0</v>
      </c>
      <c r="K216" s="70">
        <f>IF($F216=0,0,CRC!I216/$F216)</f>
        <v>0</v>
      </c>
      <c r="L216" s="70">
        <f>IF($F216=0,0,CRC!J216/$F216)</f>
        <v>0</v>
      </c>
      <c r="M216" s="70">
        <f>IF($F216=0,0,CRC!K216/$F216)</f>
        <v>0</v>
      </c>
      <c r="N216" s="70">
        <f>IF($F216=0,0,CRC!L216/$F216)</f>
        <v>0</v>
      </c>
      <c r="O216" s="70">
        <f>IF($F216=0,0,CRC!M216/$F216)</f>
        <v>0</v>
      </c>
      <c r="P216" s="70">
        <f>IF($F216=0,0,CRC!N216/$F216)</f>
        <v>0</v>
      </c>
      <c r="Q216" s="70">
        <f>IF($F216=0,0,CRC!O216/$F216)</f>
        <v>0</v>
      </c>
      <c r="R216" s="70">
        <f>IF($F216=0,0,CRC!P216/$F216)</f>
        <v>0</v>
      </c>
      <c r="S216" s="70">
        <f>IF($F216=0,0,CRC!Q216/$F216)</f>
        <v>0</v>
      </c>
      <c r="T216" s="70">
        <f>IF($F216=0,0,CRC!R216/$F216)</f>
        <v>0</v>
      </c>
      <c r="U216" s="70">
        <f>IF($F216=0,0,CRC!S216/$F216)</f>
        <v>0</v>
      </c>
      <c r="V216" s="70">
        <f>IF($F216=0,0,CRC!T216/$F216)</f>
        <v>0</v>
      </c>
      <c r="W216" s="70">
        <f>IF($F216=0,0,CRC!U216/$F216)</f>
        <v>0</v>
      </c>
      <c r="X216" s="70">
        <f>IF($F216=0,0,CRC!V216/$F216)</f>
        <v>0</v>
      </c>
      <c r="Y216" s="70">
        <f>IF($F216=0,0,CRC!W216/$F216)</f>
        <v>0</v>
      </c>
      <c r="Z216" s="70">
        <f>IF($F216=0,0,CRC!X216/$F216)</f>
        <v>0</v>
      </c>
      <c r="AA216" s="70">
        <f>IF($F216=0,0,CRC!Y216/$F216)</f>
        <v>0</v>
      </c>
      <c r="AB216" s="70">
        <f>IF($F216=0,0,CRC!Z216/$F216)</f>
        <v>0</v>
      </c>
      <c r="AC216" s="70">
        <f>IF($F216=0,0,CRC!AA216/$F216)</f>
        <v>0</v>
      </c>
      <c r="AD216" s="55">
        <f t="shared" si="307"/>
        <v>0</v>
      </c>
      <c r="AF216" s="94">
        <f>'DORC build-up'!V216</f>
        <v>0</v>
      </c>
      <c r="AG216" s="64">
        <f t="shared" si="308"/>
        <v>0</v>
      </c>
      <c r="AH216" s="64">
        <f t="shared" si="309"/>
        <v>0</v>
      </c>
      <c r="AI216" s="64">
        <f t="shared" si="310"/>
        <v>0</v>
      </c>
      <c r="AJ216" s="64">
        <f t="shared" si="311"/>
        <v>0</v>
      </c>
      <c r="AK216" s="64">
        <f t="shared" si="312"/>
        <v>0</v>
      </c>
      <c r="AL216" s="64">
        <f t="shared" si="313"/>
        <v>0</v>
      </c>
      <c r="AM216" s="64">
        <f t="shared" si="314"/>
        <v>0</v>
      </c>
      <c r="AN216" s="64">
        <f t="shared" si="315"/>
        <v>0</v>
      </c>
      <c r="AO216" s="64">
        <f t="shared" si="316"/>
        <v>0</v>
      </c>
      <c r="AP216" s="64">
        <f t="shared" si="317"/>
        <v>0</v>
      </c>
      <c r="AQ216" s="64">
        <f t="shared" si="318"/>
        <v>0</v>
      </c>
      <c r="AR216" s="64">
        <f t="shared" si="319"/>
        <v>0</v>
      </c>
      <c r="AS216" s="64">
        <f t="shared" si="320"/>
        <v>0</v>
      </c>
      <c r="AT216" s="64">
        <f t="shared" si="321"/>
        <v>0</v>
      </c>
      <c r="AU216" s="64">
        <f t="shared" si="322"/>
        <v>0</v>
      </c>
      <c r="AV216" s="64">
        <f t="shared" si="323"/>
        <v>0</v>
      </c>
      <c r="AW216" s="64">
        <f t="shared" si="324"/>
        <v>0</v>
      </c>
      <c r="AX216" s="64">
        <f t="shared" si="325"/>
        <v>0</v>
      </c>
      <c r="AY216" s="64">
        <f t="shared" si="326"/>
        <v>0</v>
      </c>
      <c r="AZ216" s="64">
        <f t="shared" si="327"/>
        <v>0</v>
      </c>
      <c r="BA216" s="64">
        <f t="shared" si="328"/>
        <v>0</v>
      </c>
      <c r="BB216" s="55">
        <f t="shared" si="329"/>
        <v>0</v>
      </c>
      <c r="BD216" s="94">
        <f>'DORC build-up'!P216</f>
        <v>0</v>
      </c>
      <c r="BE216" s="64">
        <f t="shared" si="330"/>
        <v>0</v>
      </c>
      <c r="BF216" s="64">
        <f t="shared" si="255"/>
        <v>0</v>
      </c>
      <c r="BG216" s="64">
        <f t="shared" si="256"/>
        <v>0</v>
      </c>
      <c r="BH216" s="64">
        <f t="shared" si="257"/>
        <v>0</v>
      </c>
      <c r="BI216" s="64">
        <f t="shared" si="258"/>
        <v>0</v>
      </c>
      <c r="BJ216" s="64">
        <f t="shared" si="259"/>
        <v>0</v>
      </c>
      <c r="BK216" s="64">
        <f t="shared" si="260"/>
        <v>0</v>
      </c>
      <c r="BL216" s="64">
        <f t="shared" si="261"/>
        <v>0</v>
      </c>
      <c r="BM216" s="64">
        <f t="shared" si="262"/>
        <v>0</v>
      </c>
      <c r="BN216" s="64">
        <f t="shared" si="263"/>
        <v>0</v>
      </c>
      <c r="BO216" s="64">
        <f t="shared" si="264"/>
        <v>0</v>
      </c>
      <c r="BP216" s="64">
        <f t="shared" si="265"/>
        <v>0</v>
      </c>
      <c r="BQ216" s="64">
        <f t="shared" si="266"/>
        <v>0</v>
      </c>
      <c r="BR216" s="64">
        <f t="shared" si="267"/>
        <v>0</v>
      </c>
      <c r="BS216" s="64">
        <f t="shared" si="268"/>
        <v>0</v>
      </c>
      <c r="BT216" s="64">
        <f t="shared" si="269"/>
        <v>0</v>
      </c>
      <c r="BU216" s="64">
        <f t="shared" si="245"/>
        <v>0</v>
      </c>
      <c r="BV216" s="64">
        <f t="shared" si="246"/>
        <v>0</v>
      </c>
      <c r="BW216" s="64">
        <f t="shared" si="247"/>
        <v>0</v>
      </c>
      <c r="BX216" s="64">
        <f t="shared" si="248"/>
        <v>0</v>
      </c>
      <c r="BY216" s="64">
        <f t="shared" si="249"/>
        <v>0</v>
      </c>
      <c r="BZ216" s="55">
        <f t="shared" si="331"/>
        <v>0</v>
      </c>
      <c r="CC216" s="94">
        <f t="shared" si="332"/>
        <v>0</v>
      </c>
      <c r="CD216" s="64">
        <f t="shared" si="333"/>
        <v>0</v>
      </c>
      <c r="CE216" s="64">
        <f t="shared" si="270"/>
        <v>0</v>
      </c>
      <c r="CF216" s="64">
        <f t="shared" si="271"/>
        <v>0</v>
      </c>
      <c r="CG216" s="64">
        <f t="shared" si="272"/>
        <v>0</v>
      </c>
      <c r="CH216" s="64">
        <f t="shared" si="273"/>
        <v>0</v>
      </c>
      <c r="CI216" s="64">
        <f t="shared" si="274"/>
        <v>0</v>
      </c>
      <c r="CJ216" s="64">
        <f t="shared" si="275"/>
        <v>0</v>
      </c>
      <c r="CK216" s="64">
        <f t="shared" si="276"/>
        <v>0</v>
      </c>
      <c r="CL216" s="64">
        <f t="shared" si="277"/>
        <v>0</v>
      </c>
      <c r="CM216" s="64">
        <f t="shared" si="278"/>
        <v>0</v>
      </c>
      <c r="CN216" s="64">
        <f t="shared" si="279"/>
        <v>0</v>
      </c>
      <c r="CO216" s="64">
        <f t="shared" si="280"/>
        <v>0</v>
      </c>
      <c r="CP216" s="64">
        <f t="shared" si="281"/>
        <v>0</v>
      </c>
      <c r="CQ216" s="64">
        <f t="shared" si="282"/>
        <v>0</v>
      </c>
      <c r="CR216" s="64">
        <f t="shared" si="283"/>
        <v>0</v>
      </c>
      <c r="CS216" s="64">
        <f t="shared" si="284"/>
        <v>0</v>
      </c>
      <c r="CT216" s="64">
        <f t="shared" si="250"/>
        <v>0</v>
      </c>
      <c r="CU216" s="64">
        <f t="shared" si="251"/>
        <v>0</v>
      </c>
      <c r="CV216" s="64">
        <f t="shared" si="252"/>
        <v>0</v>
      </c>
      <c r="CW216" s="64">
        <f t="shared" si="253"/>
        <v>0</v>
      </c>
      <c r="CX216" s="64">
        <f t="shared" si="254"/>
        <v>0</v>
      </c>
      <c r="CY216" s="119">
        <f>'DORC build-up'!S216</f>
        <v>0</v>
      </c>
      <c r="CZ216" s="55">
        <f t="shared" si="334"/>
        <v>0</v>
      </c>
      <c r="DB216" s="94">
        <f>'DORC build-up'!T216</f>
        <v>0</v>
      </c>
      <c r="DC216" s="64">
        <f t="shared" si="286"/>
        <v>0</v>
      </c>
      <c r="DD216" s="64">
        <f t="shared" si="287"/>
        <v>0</v>
      </c>
      <c r="DE216" s="64">
        <f t="shared" si="288"/>
        <v>0</v>
      </c>
      <c r="DF216" s="64">
        <f t="shared" si="289"/>
        <v>0</v>
      </c>
      <c r="DG216" s="64">
        <f t="shared" si="290"/>
        <v>0</v>
      </c>
      <c r="DH216" s="64">
        <f t="shared" si="291"/>
        <v>0</v>
      </c>
      <c r="DI216" s="64">
        <f t="shared" si="292"/>
        <v>0</v>
      </c>
      <c r="DJ216" s="64">
        <f t="shared" si="293"/>
        <v>0</v>
      </c>
      <c r="DK216" s="64">
        <f t="shared" si="294"/>
        <v>0</v>
      </c>
      <c r="DL216" s="64">
        <f t="shared" si="295"/>
        <v>0</v>
      </c>
      <c r="DM216" s="64">
        <f t="shared" si="296"/>
        <v>0</v>
      </c>
      <c r="DN216" s="64">
        <f t="shared" si="297"/>
        <v>0</v>
      </c>
      <c r="DO216" s="64">
        <f t="shared" si="298"/>
        <v>0</v>
      </c>
      <c r="DP216" s="64">
        <f t="shared" si="299"/>
        <v>0</v>
      </c>
      <c r="DQ216" s="64">
        <f t="shared" si="300"/>
        <v>0</v>
      </c>
      <c r="DR216" s="64">
        <f t="shared" si="301"/>
        <v>0</v>
      </c>
      <c r="DS216" s="64">
        <f t="shared" si="302"/>
        <v>0</v>
      </c>
      <c r="DT216" s="64">
        <f t="shared" si="303"/>
        <v>0</v>
      </c>
      <c r="DU216" s="64">
        <f t="shared" si="304"/>
        <v>0</v>
      </c>
      <c r="DV216" s="64">
        <f t="shared" si="305"/>
        <v>0</v>
      </c>
      <c r="DW216" s="64">
        <f t="shared" si="306"/>
        <v>0</v>
      </c>
      <c r="DX216" s="55">
        <f t="shared" si="335"/>
        <v>0</v>
      </c>
    </row>
    <row r="217" spans="1:128" ht="13.9" x14ac:dyDescent="0.4">
      <c r="A217" s="58">
        <f>'DORC build-up'!A217</f>
        <v>205</v>
      </c>
      <c r="B217" s="58" t="str">
        <f>'DORC build-up'!B217</f>
        <v>EGR</v>
      </c>
      <c r="C217" s="58">
        <f>'DORC build-up'!C217</f>
        <v>44</v>
      </c>
      <c r="D217" t="str">
        <f>IF('DORC build-up'!E217=0,"",'DORC build-up'!E217)</f>
        <v/>
      </c>
      <c r="E217" t="str">
        <f>IF('DORC build-up'!F217=0,"",'DORC build-up'!F217)</f>
        <v>Toodyay West to Avon Yard</v>
      </c>
      <c r="F217" s="94">
        <f>'DORC build-up'!J217</f>
        <v>250973904.42235699</v>
      </c>
      <c r="G217" s="319">
        <f t="shared" si="285"/>
        <v>0.52170732943566656</v>
      </c>
      <c r="I217" s="70">
        <f>IF($F217=0,0,CRC!G217/$F217)</f>
        <v>0</v>
      </c>
      <c r="J217" s="70">
        <f>IF($F217=0,0,CRC!H217/$F217)</f>
        <v>0</v>
      </c>
      <c r="K217" s="70">
        <f>IF($F217=0,0,CRC!I217/$F217)</f>
        <v>9.4761991182807842E-2</v>
      </c>
      <c r="L217" s="70">
        <f>IF($F217=0,0,CRC!J217/$F217)</f>
        <v>0</v>
      </c>
      <c r="M217" s="70">
        <f>IF($F217=0,0,CRC!K217/$F217)</f>
        <v>0.10075778239941231</v>
      </c>
      <c r="N217" s="70">
        <f>IF($F217=0,0,CRC!L217/$F217)</f>
        <v>0</v>
      </c>
      <c r="O217" s="70">
        <f>IF($F217=0,0,CRC!M217/$F217)</f>
        <v>2.3002529901181915E-3</v>
      </c>
      <c r="P217" s="70">
        <f>IF($F217=0,0,CRC!N217/$F217)</f>
        <v>0.33413108887895038</v>
      </c>
      <c r="Q217" s="70">
        <f>IF($F217=0,0,CRC!O217/$F217)</f>
        <v>7.3565326608585072E-2</v>
      </c>
      <c r="R217" s="70">
        <f>IF($F217=0,0,CRC!P217/$F217)</f>
        <v>8.5875756689397773E-2</v>
      </c>
      <c r="S217" s="70">
        <f>IF($F217=0,0,CRC!Q217/$F217)</f>
        <v>6.7715176311318889E-2</v>
      </c>
      <c r="T217" s="70">
        <f>IF($F217=0,0,CRC!R217/$F217)</f>
        <v>0.11535998043596589</v>
      </c>
      <c r="U217" s="70">
        <f>IF($F217=0,0,CRC!S217/$F217)</f>
        <v>8.6204074488552412E-2</v>
      </c>
      <c r="V217" s="70">
        <f>IF($F217=0,0,CRC!T217/$F217)</f>
        <v>1.0239502634814695E-2</v>
      </c>
      <c r="W217" s="70">
        <f>IF($F217=0,0,CRC!U217/$F217)</f>
        <v>1.2618551010085545E-3</v>
      </c>
      <c r="X217" s="70">
        <f>IF($F217=0,0,CRC!V217/$F217)</f>
        <v>5.4895430158604201E-3</v>
      </c>
      <c r="Y217" s="70">
        <f>IF($F217=0,0,CRC!W217/$F217)</f>
        <v>8.095459092964297E-3</v>
      </c>
      <c r="Z217" s="70">
        <f>IF($F217=0,0,CRC!X217/$F217)</f>
        <v>3.9728924799344728E-3</v>
      </c>
      <c r="AA217" s="70">
        <f>IF($F217=0,0,CRC!Y217/$F217)</f>
        <v>3.4557221635713518E-3</v>
      </c>
      <c r="AB217" s="70">
        <f>IF($F217=0,0,CRC!Z217/$F217)</f>
        <v>4.4083524641593875E-4</v>
      </c>
      <c r="AC217" s="70">
        <f>IF($F217=0,0,CRC!AA217/$F217)</f>
        <v>6.3727602803214951E-3</v>
      </c>
      <c r="AD217" s="55">
        <f t="shared" si="307"/>
        <v>0</v>
      </c>
      <c r="AF217" s="94">
        <f>'DORC build-up'!V217</f>
        <v>160568548.26067799</v>
      </c>
      <c r="AG217" s="64">
        <f t="shared" si="308"/>
        <v>0</v>
      </c>
      <c r="AH217" s="64">
        <f t="shared" si="309"/>
        <v>0</v>
      </c>
      <c r="AI217" s="64">
        <f t="shared" si="310"/>
        <v>15215795.354514623</v>
      </c>
      <c r="AJ217" s="64">
        <f t="shared" si="311"/>
        <v>0</v>
      </c>
      <c r="AK217" s="64">
        <f t="shared" si="312"/>
        <v>16178530.845838927</v>
      </c>
      <c r="AL217" s="64">
        <f t="shared" si="313"/>
        <v>0</v>
      </c>
      <c r="AM217" s="64">
        <f t="shared" si="314"/>
        <v>369348.28325556166</v>
      </c>
      <c r="AN217" s="64">
        <f t="shared" si="315"/>
        <v>53650943.870052628</v>
      </c>
      <c r="AO217" s="64">
        <f t="shared" si="316"/>
        <v>11812277.695863131</v>
      </c>
      <c r="AP217" s="64">
        <f t="shared" si="317"/>
        <v>13788945.582403807</v>
      </c>
      <c r="AQ217" s="64">
        <f t="shared" si="318"/>
        <v>10872927.555524327</v>
      </c>
      <c r="AR217" s="64">
        <f t="shared" si="319"/>
        <v>18523184.585983258</v>
      </c>
      <c r="AS217" s="64">
        <f t="shared" si="320"/>
        <v>13841663.094782209</v>
      </c>
      <c r="AT217" s="64">
        <f t="shared" si="321"/>
        <v>1644142.0729835827</v>
      </c>
      <c r="AU217" s="64">
        <f t="shared" si="322"/>
        <v>202614.24168427478</v>
      </c>
      <c r="AV217" s="64">
        <f t="shared" si="323"/>
        <v>881447.95267125173</v>
      </c>
      <c r="AW217" s="64">
        <f t="shared" si="324"/>
        <v>1299876.1140609821</v>
      </c>
      <c r="AX217" s="64">
        <f t="shared" si="325"/>
        <v>637921.5778988431</v>
      </c>
      <c r="AY217" s="64">
        <f t="shared" si="326"/>
        <v>554880.29099690123</v>
      </c>
      <c r="AZ217" s="64">
        <f t="shared" si="327"/>
        <v>70784.275539145543</v>
      </c>
      <c r="BA217" s="64">
        <f t="shared" si="328"/>
        <v>1023264.8666245338</v>
      </c>
      <c r="BB217" s="55">
        <f t="shared" si="329"/>
        <v>0</v>
      </c>
      <c r="BD217" s="94">
        <f>'DORC build-up'!P217</f>
        <v>335711914.78059769</v>
      </c>
      <c r="BE217" s="64">
        <f t="shared" si="330"/>
        <v>0</v>
      </c>
      <c r="BF217" s="64">
        <f t="shared" si="255"/>
        <v>0</v>
      </c>
      <c r="BG217" s="64">
        <f t="shared" si="256"/>
        <v>31812729.508402534</v>
      </c>
      <c r="BH217" s="64">
        <f t="shared" si="257"/>
        <v>0</v>
      </c>
      <c r="BI217" s="64">
        <f t="shared" si="258"/>
        <v>33825588.058353513</v>
      </c>
      <c r="BJ217" s="64">
        <f t="shared" si="259"/>
        <v>0</v>
      </c>
      <c r="BK217" s="64">
        <f t="shared" si="260"/>
        <v>772222.33579237328</v>
      </c>
      <c r="BL217" s="64">
        <f t="shared" si="261"/>
        <v>112171787.63527849</v>
      </c>
      <c r="BM217" s="64">
        <f t="shared" si="262"/>
        <v>24696756.657228146</v>
      </c>
      <c r="BN217" s="64">
        <f t="shared" si="263"/>
        <v>28829514.711430445</v>
      </c>
      <c r="BO217" s="64">
        <f t="shared" si="264"/>
        <v>22732791.499178633</v>
      </c>
      <c r="BP217" s="64">
        <f t="shared" si="265"/>
        <v>38727719.921210393</v>
      </c>
      <c r="BQ217" s="64">
        <f t="shared" si="266"/>
        <v>28939734.908441201</v>
      </c>
      <c r="BR217" s="64">
        <f t="shared" si="267"/>
        <v>3437523.0359346163</v>
      </c>
      <c r="BS217" s="64">
        <f t="shared" si="268"/>
        <v>423619.79213524633</v>
      </c>
      <c r="BT217" s="64">
        <f t="shared" si="269"/>
        <v>1842904.9971249586</v>
      </c>
      <c r="BU217" s="64">
        <f t="shared" ref="BU217:BU233" si="336">$BD217*Y217</f>
        <v>2717742.0731270448</v>
      </c>
      <c r="BV217" s="64">
        <f t="shared" ref="BV217:BV233" si="337">$BD217*Z217</f>
        <v>1333747.3416562392</v>
      </c>
      <c r="BW217" s="64">
        <f t="shared" ref="BW217:BW233" si="338">$BD217*AA217</f>
        <v>1160127.1044822882</v>
      </c>
      <c r="BX217" s="64">
        <f t="shared" ref="BX217:BX233" si="339">$BD217*AB217</f>
        <v>147993.64467707142</v>
      </c>
      <c r="BY217" s="64">
        <f t="shared" ref="BY217:BY233" si="340">$BD217*AC217</f>
        <v>2139411.5561444676</v>
      </c>
      <c r="BZ217" s="55">
        <f t="shared" si="331"/>
        <v>0</v>
      </c>
      <c r="CC217" s="94">
        <f t="shared" si="332"/>
        <v>335711914.78059769</v>
      </c>
      <c r="CD217" s="64">
        <f t="shared" si="333"/>
        <v>0</v>
      </c>
      <c r="CE217" s="64">
        <f t="shared" si="270"/>
        <v>0</v>
      </c>
      <c r="CF217" s="64">
        <f t="shared" si="271"/>
        <v>0</v>
      </c>
      <c r="CG217" s="64">
        <f t="shared" si="272"/>
        <v>0</v>
      </c>
      <c r="CH217" s="64">
        <f t="shared" si="273"/>
        <v>22328891.146685906</v>
      </c>
      <c r="CI217" s="64">
        <f t="shared" si="274"/>
        <v>0</v>
      </c>
      <c r="CJ217" s="64">
        <f t="shared" si="275"/>
        <v>671614.73521858116</v>
      </c>
      <c r="CK217" s="64">
        <f t="shared" si="276"/>
        <v>52775716.685475275</v>
      </c>
      <c r="CL217" s="64">
        <f t="shared" si="277"/>
        <v>18343664.777470022</v>
      </c>
      <c r="CM217" s="64">
        <f t="shared" si="278"/>
        <v>20012263.48712213</v>
      </c>
      <c r="CN217" s="64">
        <f t="shared" si="279"/>
        <v>9902831.0207992066</v>
      </c>
      <c r="CO217" s="64">
        <f t="shared" si="280"/>
        <v>25507038.817878135</v>
      </c>
      <c r="CP217" s="64">
        <f t="shared" si="281"/>
        <v>19060428.633301321</v>
      </c>
      <c r="CQ217" s="64">
        <f t="shared" si="282"/>
        <v>870839.16910343722</v>
      </c>
      <c r="CR217" s="64">
        <f t="shared" si="283"/>
        <v>279006.52307954116</v>
      </c>
      <c r="CS217" s="64">
        <f t="shared" si="284"/>
        <v>1213783.0317653969</v>
      </c>
      <c r="CT217" s="64">
        <f t="shared" ref="CT217:CT233" si="341">($CC217*Y217)*Y$9</f>
        <v>1875242.0304576687</v>
      </c>
      <c r="CU217" s="64">
        <f t="shared" ref="CU217:CU233" si="342">($CC217*Z217)*Z$9</f>
        <v>551954.56311273039</v>
      </c>
      <c r="CV217" s="64">
        <f t="shared" ref="CV217:CV233" si="343">($CC217*AA217)*AA$9</f>
        <v>844747.60828348203</v>
      </c>
      <c r="CW217" s="64">
        <f t="shared" ref="CW217:CW233" si="344">($CC217*AB217)*AB$9</f>
        <v>93671.405921363053</v>
      </c>
      <c r="CX217" s="64">
        <f t="shared" ref="CX217:CX233" si="345">($CC217*AC217)*AC$9</f>
        <v>811672.88424546667</v>
      </c>
      <c r="CY217" s="119">
        <f>'DORC build-up'!S217</f>
        <v>175143366.51991969</v>
      </c>
      <c r="CZ217" s="55">
        <f t="shared" si="334"/>
        <v>0</v>
      </c>
      <c r="DB217" s="94">
        <f>'DORC build-up'!T217</f>
        <v>0</v>
      </c>
      <c r="DC217" s="64">
        <f t="shared" si="286"/>
        <v>0</v>
      </c>
      <c r="DD217" s="64">
        <f t="shared" si="287"/>
        <v>0</v>
      </c>
      <c r="DE217" s="64">
        <f t="shared" si="288"/>
        <v>0</v>
      </c>
      <c r="DF217" s="64">
        <f t="shared" si="289"/>
        <v>0</v>
      </c>
      <c r="DG217" s="64">
        <f t="shared" si="290"/>
        <v>0</v>
      </c>
      <c r="DH217" s="64">
        <f t="shared" si="291"/>
        <v>0</v>
      </c>
      <c r="DI217" s="64">
        <f t="shared" si="292"/>
        <v>0</v>
      </c>
      <c r="DJ217" s="64">
        <f t="shared" si="293"/>
        <v>0</v>
      </c>
      <c r="DK217" s="64">
        <f t="shared" si="294"/>
        <v>0</v>
      </c>
      <c r="DL217" s="64">
        <f t="shared" si="295"/>
        <v>0</v>
      </c>
      <c r="DM217" s="64">
        <f t="shared" si="296"/>
        <v>0</v>
      </c>
      <c r="DN217" s="64">
        <f t="shared" si="297"/>
        <v>0</v>
      </c>
      <c r="DO217" s="64">
        <f t="shared" si="298"/>
        <v>0</v>
      </c>
      <c r="DP217" s="64">
        <f t="shared" si="299"/>
        <v>0</v>
      </c>
      <c r="DQ217" s="64">
        <f t="shared" si="300"/>
        <v>0</v>
      </c>
      <c r="DR217" s="64">
        <f t="shared" si="301"/>
        <v>0</v>
      </c>
      <c r="DS217" s="64">
        <f t="shared" si="302"/>
        <v>0</v>
      </c>
      <c r="DT217" s="64">
        <f t="shared" si="303"/>
        <v>0</v>
      </c>
      <c r="DU217" s="64">
        <f t="shared" si="304"/>
        <v>0</v>
      </c>
      <c r="DV217" s="64">
        <f t="shared" si="305"/>
        <v>0</v>
      </c>
      <c r="DW217" s="64">
        <f t="shared" si="306"/>
        <v>0</v>
      </c>
      <c r="DX217" s="55">
        <f t="shared" si="335"/>
        <v>0</v>
      </c>
    </row>
    <row r="218" spans="1:128" ht="13.9" x14ac:dyDescent="0.4">
      <c r="A218" s="58">
        <f>'DORC build-up'!A218</f>
        <v>206</v>
      </c>
      <c r="B218" s="58" t="str">
        <f>'DORC build-up'!B218</f>
        <v>EGR</v>
      </c>
      <c r="C218" s="58">
        <f>'DORC build-up'!C218</f>
        <v>44</v>
      </c>
      <c r="D218" t="str">
        <f>IF('DORC build-up'!E218=0,"",'DORC build-up'!E218)</f>
        <v/>
      </c>
      <c r="E218" t="str">
        <f>IF('DORC build-up'!F218=0,"",'DORC build-up'!F218)</f>
        <v>Avon Yard</v>
      </c>
      <c r="F218" s="94">
        <f>'DORC build-up'!J218</f>
        <v>18625502.341898859</v>
      </c>
      <c r="G218" s="319">
        <f t="shared" si="285"/>
        <v>0.50298124275696854</v>
      </c>
      <c r="I218" s="70">
        <f>IF($F218=0,0,CRC!G218/$F218)</f>
        <v>0</v>
      </c>
      <c r="J218" s="70">
        <f>IF($F218=0,0,CRC!H218/$F218)</f>
        <v>0</v>
      </c>
      <c r="K218" s="70">
        <f>IF($F218=0,0,CRC!I218/$F218)</f>
        <v>0.13174066441755594</v>
      </c>
      <c r="L218" s="70">
        <f>IF($F218=0,0,CRC!J218/$F218)</f>
        <v>0</v>
      </c>
      <c r="M218" s="70">
        <f>IF($F218=0,0,CRC!K218/$F218)</f>
        <v>0</v>
      </c>
      <c r="N218" s="70">
        <f>IF($F218=0,0,CRC!L218/$F218)</f>
        <v>0</v>
      </c>
      <c r="O218" s="70">
        <f>IF($F218=0,0,CRC!M218/$F218)</f>
        <v>3.8889823571123811E-4</v>
      </c>
      <c r="P218" s="70">
        <f>IF($F218=0,0,CRC!N218/$F218)</f>
        <v>0.27234450852039982</v>
      </c>
      <c r="Q218" s="70">
        <f>IF($F218=0,0,CRC!O218/$F218)</f>
        <v>8.2792730590201535E-2</v>
      </c>
      <c r="R218" s="70">
        <f>IF($F218=0,0,CRC!P218/$F218)</f>
        <v>9.0307726021231077E-2</v>
      </c>
      <c r="S218" s="70">
        <f>IF($F218=0,0,CRC!Q218/$F218)</f>
        <v>0.11111378163178232</v>
      </c>
      <c r="T218" s="70">
        <f>IF($F218=0,0,CRC!R218/$F218)</f>
        <v>0.20941402852204469</v>
      </c>
      <c r="U218" s="70">
        <f>IF($F218=0,0,CRC!S218/$F218)</f>
        <v>7.524492149593115E-2</v>
      </c>
      <c r="V218" s="70">
        <f>IF($F218=0,0,CRC!T218/$F218)</f>
        <v>8.9377512198257816E-3</v>
      </c>
      <c r="W218" s="70">
        <f>IF($F218=0,0,CRC!U218/$F218)</f>
        <v>0</v>
      </c>
      <c r="X218" s="70">
        <f>IF($F218=0,0,CRC!V218/$F218)</f>
        <v>5.663262216734956E-3</v>
      </c>
      <c r="Y218" s="70">
        <f>IF($F218=0,0,CRC!W218/$F218)</f>
        <v>8.3516437480947968E-3</v>
      </c>
      <c r="Z218" s="70">
        <f>IF($F218=0,0,CRC!X218/$F218)</f>
        <v>0</v>
      </c>
      <c r="AA218" s="70">
        <f>IF($F218=0,0,CRC!Y218/$F218)</f>
        <v>3.5650801358043001E-3</v>
      </c>
      <c r="AB218" s="70">
        <f>IF($F218=0,0,CRC!Z218/$F218)</f>
        <v>1.350032446826155E-4</v>
      </c>
      <c r="AC218" s="70">
        <f>IF($F218=0,0,CRC!AA218/$F218)</f>
        <v>0</v>
      </c>
      <c r="AD218" s="55">
        <f t="shared" si="307"/>
        <v>0</v>
      </c>
      <c r="AF218" s="94">
        <f>'DORC build-up'!V218</f>
        <v>12415858.089972761</v>
      </c>
      <c r="AG218" s="64">
        <f t="shared" si="308"/>
        <v>0</v>
      </c>
      <c r="AH218" s="64">
        <f t="shared" si="309"/>
        <v>0</v>
      </c>
      <c r="AI218" s="64">
        <f t="shared" si="310"/>
        <v>1635673.3940870985</v>
      </c>
      <c r="AJ218" s="64">
        <f t="shared" si="311"/>
        <v>0</v>
      </c>
      <c r="AK218" s="64">
        <f t="shared" si="312"/>
        <v>0</v>
      </c>
      <c r="AL218" s="64">
        <f t="shared" si="313"/>
        <v>0</v>
      </c>
      <c r="AM218" s="64">
        <f t="shared" si="314"/>
        <v>4828.5053060315095</v>
      </c>
      <c r="AN218" s="64">
        <f t="shared" si="315"/>
        <v>3381390.7693726616</v>
      </c>
      <c r="AO218" s="64">
        <f t="shared" si="316"/>
        <v>1027942.793889289</v>
      </c>
      <c r="AP218" s="64">
        <f t="shared" si="317"/>
        <v>1121247.9107077455</v>
      </c>
      <c r="AQ218" s="64">
        <f t="shared" si="318"/>
        <v>1379572.9445804311</v>
      </c>
      <c r="AR218" s="64">
        <f t="shared" si="319"/>
        <v>2600054.8601792147</v>
      </c>
      <c r="AS218" s="64">
        <f t="shared" si="320"/>
        <v>934230.26728462207</v>
      </c>
      <c r="AT218" s="64">
        <f t="shared" si="321"/>
        <v>110969.85078883784</v>
      </c>
      <c r="AU218" s="64">
        <f t="shared" si="322"/>
        <v>0</v>
      </c>
      <c r="AV218" s="64">
        <f t="shared" si="323"/>
        <v>70314.260009285776</v>
      </c>
      <c r="AW218" s="64">
        <f t="shared" si="324"/>
        <v>103692.82359435321</v>
      </c>
      <c r="AX218" s="64">
        <f t="shared" si="325"/>
        <v>0</v>
      </c>
      <c r="AY218" s="64">
        <f t="shared" si="326"/>
        <v>44263.529045527008</v>
      </c>
      <c r="AZ218" s="64">
        <f t="shared" si="327"/>
        <v>1676.1811276652238</v>
      </c>
      <c r="BA218" s="64">
        <f t="shared" si="328"/>
        <v>0</v>
      </c>
      <c r="BB218" s="55">
        <f t="shared" si="329"/>
        <v>0</v>
      </c>
      <c r="BD218" s="94">
        <f>'DORC build-up'!P218</f>
        <v>24980663.021338798</v>
      </c>
      <c r="BE218" s="64">
        <f t="shared" si="330"/>
        <v>0</v>
      </c>
      <c r="BF218" s="64">
        <f t="shared" ref="BF218:BF233" si="346">$BD218*J218</f>
        <v>0</v>
      </c>
      <c r="BG218" s="64">
        <f t="shared" ref="BG218:BG233" si="347">$BD218*K218</f>
        <v>3290969.1440222436</v>
      </c>
      <c r="BH218" s="64">
        <f t="shared" ref="BH218:BH233" si="348">$BD218*L218</f>
        <v>0</v>
      </c>
      <c r="BI218" s="64">
        <f t="shared" ref="BI218:BI233" si="349">$BD218*M218</f>
        <v>0</v>
      </c>
      <c r="BJ218" s="64">
        <f t="shared" ref="BJ218:BJ233" si="350">$BD218*N218</f>
        <v>0</v>
      </c>
      <c r="BK218" s="64">
        <f t="shared" ref="BK218:BK233" si="351">$BD218*O218</f>
        <v>9714.9357758956248</v>
      </c>
      <c r="BL218" s="64">
        <f t="shared" ref="BL218:BL233" si="352">$BD218*P218</f>
        <v>6803346.3930602409</v>
      </c>
      <c r="BM218" s="64">
        <f t="shared" ref="BM218:BM233" si="353">$BD218*Q218</f>
        <v>2068217.303490313</v>
      </c>
      <c r="BN218" s="64">
        <f t="shared" ref="BN218:BN233" si="354">$BD218*R218</f>
        <v>2255946.8719597626</v>
      </c>
      <c r="BO218" s="64">
        <f t="shared" ref="BO218:BO233" si="355">$BD218*S218</f>
        <v>2775695.9359701788</v>
      </c>
      <c r="BP218" s="64">
        <f t="shared" ref="BP218:BP233" si="356">$BD218*T218</f>
        <v>5231301.2784502301</v>
      </c>
      <c r="BQ218" s="64">
        <f t="shared" ref="BQ218:BQ233" si="357">$BD218*U218</f>
        <v>1879668.0279569481</v>
      </c>
      <c r="BR218" s="64">
        <f t="shared" ref="BR218:BR233" si="358">$BD218*V218</f>
        <v>223270.95139102763</v>
      </c>
      <c r="BS218" s="64">
        <f t="shared" ref="BS218:BS233" si="359">$BD218*W218</f>
        <v>0</v>
      </c>
      <c r="BT218" s="64">
        <f t="shared" ref="BT218:BT233" si="360">$BD218*X218</f>
        <v>141472.0450377361</v>
      </c>
      <c r="BU218" s="64">
        <f t="shared" si="336"/>
        <v>208629.59814542704</v>
      </c>
      <c r="BV218" s="64">
        <f t="shared" si="337"/>
        <v>0</v>
      </c>
      <c r="BW218" s="64">
        <f t="shared" si="338"/>
        <v>89058.065516595976</v>
      </c>
      <c r="BX218" s="64">
        <f t="shared" si="339"/>
        <v>3372.4705622037668</v>
      </c>
      <c r="BY218" s="64">
        <f t="shared" si="340"/>
        <v>0</v>
      </c>
      <c r="BZ218" s="55">
        <f t="shared" si="331"/>
        <v>0</v>
      </c>
      <c r="CC218" s="94">
        <f t="shared" si="332"/>
        <v>24980663.021338798</v>
      </c>
      <c r="CD218" s="64">
        <f t="shared" si="333"/>
        <v>0</v>
      </c>
      <c r="CE218" s="64">
        <f t="shared" ref="CE218:CE233" si="361">($CC218*J218)*J$9</f>
        <v>0</v>
      </c>
      <c r="CF218" s="64">
        <f t="shared" ref="CF218:CF233" si="362">($CC218*K218)*K$9</f>
        <v>0</v>
      </c>
      <c r="CG218" s="64">
        <f t="shared" ref="CG218:CG233" si="363">($CC218*L218)*L$9</f>
        <v>0</v>
      </c>
      <c r="CH218" s="64">
        <f t="shared" ref="CH218:CH233" si="364">($CC218*M218)*M$9</f>
        <v>0</v>
      </c>
      <c r="CI218" s="64">
        <f t="shared" ref="CI218:CI233" si="365">($CC218*N218)*N$9</f>
        <v>0</v>
      </c>
      <c r="CJ218" s="64">
        <f t="shared" ref="CJ218:CJ233" si="366">($CC218*O218)*O$9</f>
        <v>8449.2428104902028</v>
      </c>
      <c r="CK218" s="64">
        <f t="shared" ref="CK218:CK233" si="367">($CC218*P218)*P$9</f>
        <v>3200907.1917507197</v>
      </c>
      <c r="CL218" s="64">
        <f t="shared" ref="CL218:CL233" si="368">($CC218*Q218)*Q$9</f>
        <v>1536180.8608615636</v>
      </c>
      <c r="CM218" s="64">
        <f t="shared" ref="CM218:CM233" si="369">($CC218*R218)*R$9</f>
        <v>1565985.541779093</v>
      </c>
      <c r="CN218" s="64">
        <f t="shared" ref="CN218:CN233" si="370">($CC218*S218)*S$9</f>
        <v>1209145.2921663811</v>
      </c>
      <c r="CO218" s="64">
        <f t="shared" ref="CO218:CO233" si="371">($CC218*T218)*T$9</f>
        <v>3445465.0325119155</v>
      </c>
      <c r="CP218" s="64">
        <f t="shared" ref="CP218:CP233" si="372">($CC218*U218)*U$9</f>
        <v>1237996.0775218252</v>
      </c>
      <c r="CQ218" s="64">
        <f t="shared" ref="CQ218:CQ233" si="373">($CC218*V218)*V$9</f>
        <v>56561.974352393736</v>
      </c>
      <c r="CR218" s="64">
        <f t="shared" ref="CR218:CR233" si="374">($CC218*W218)*W$9</f>
        <v>0</v>
      </c>
      <c r="CS218" s="64">
        <f t="shared" ref="CS218:CS233" si="375">($CC218*X218)*X$9</f>
        <v>93177.004785293786</v>
      </c>
      <c r="CT218" s="64">
        <f t="shared" si="341"/>
        <v>143954.42272034526</v>
      </c>
      <c r="CU218" s="64">
        <f t="shared" si="342"/>
        <v>0</v>
      </c>
      <c r="CV218" s="64">
        <f t="shared" si="343"/>
        <v>64847.711559217918</v>
      </c>
      <c r="CW218" s="64">
        <f t="shared" si="344"/>
        <v>2134.5785467974179</v>
      </c>
      <c r="CX218" s="64">
        <f t="shared" si="345"/>
        <v>0</v>
      </c>
      <c r="CY218" s="119">
        <f>'DORC build-up'!S218</f>
        <v>12564804.931366038</v>
      </c>
      <c r="CZ218" s="55">
        <f t="shared" si="334"/>
        <v>0</v>
      </c>
      <c r="DB218" s="94">
        <f>'DORC build-up'!T218</f>
        <v>0</v>
      </c>
      <c r="DC218" s="64">
        <f t="shared" si="286"/>
        <v>0</v>
      </c>
      <c r="DD218" s="64">
        <f t="shared" si="287"/>
        <v>0</v>
      </c>
      <c r="DE218" s="64">
        <f t="shared" si="288"/>
        <v>0</v>
      </c>
      <c r="DF218" s="64">
        <f t="shared" si="289"/>
        <v>0</v>
      </c>
      <c r="DG218" s="64">
        <f t="shared" si="290"/>
        <v>0</v>
      </c>
      <c r="DH218" s="64">
        <f t="shared" si="291"/>
        <v>0</v>
      </c>
      <c r="DI218" s="64">
        <f t="shared" si="292"/>
        <v>0</v>
      </c>
      <c r="DJ218" s="64">
        <f t="shared" si="293"/>
        <v>0</v>
      </c>
      <c r="DK218" s="64">
        <f t="shared" si="294"/>
        <v>0</v>
      </c>
      <c r="DL218" s="64">
        <f t="shared" si="295"/>
        <v>0</v>
      </c>
      <c r="DM218" s="64">
        <f t="shared" si="296"/>
        <v>0</v>
      </c>
      <c r="DN218" s="64">
        <f t="shared" si="297"/>
        <v>0</v>
      </c>
      <c r="DO218" s="64">
        <f t="shared" si="298"/>
        <v>0</v>
      </c>
      <c r="DP218" s="64">
        <f t="shared" si="299"/>
        <v>0</v>
      </c>
      <c r="DQ218" s="64">
        <f t="shared" si="300"/>
        <v>0</v>
      </c>
      <c r="DR218" s="64">
        <f t="shared" si="301"/>
        <v>0</v>
      </c>
      <c r="DS218" s="64">
        <f t="shared" si="302"/>
        <v>0</v>
      </c>
      <c r="DT218" s="64">
        <f t="shared" si="303"/>
        <v>0</v>
      </c>
      <c r="DU218" s="64">
        <f t="shared" si="304"/>
        <v>0</v>
      </c>
      <c r="DV218" s="64">
        <f t="shared" si="305"/>
        <v>0</v>
      </c>
      <c r="DW218" s="64">
        <f t="shared" si="306"/>
        <v>0</v>
      </c>
      <c r="DX218" s="55">
        <f t="shared" si="335"/>
        <v>0</v>
      </c>
    </row>
    <row r="219" spans="1:128" ht="13.9" x14ac:dyDescent="0.4">
      <c r="A219" s="58">
        <f>'DORC build-up'!A219</f>
        <v>207</v>
      </c>
      <c r="B219" s="58" t="str">
        <f>'DORC build-up'!B219</f>
        <v>Metro</v>
      </c>
      <c r="C219" s="58">
        <f>'DORC build-up'!C219</f>
        <v>45</v>
      </c>
      <c r="D219" t="str">
        <f>IF('DORC build-up'!E219=0,"",'DORC build-up'!E219)</f>
        <v>DG track between Midland and Kwinana</v>
      </c>
      <c r="E219" t="str">
        <f>IF('DORC build-up'!F219=0,"",'DORC build-up'!F219)</f>
        <v>Midland to Woodbridge South</v>
      </c>
      <c r="F219" s="94">
        <f>'DORC build-up'!J219</f>
        <v>30338342.889630936</v>
      </c>
      <c r="G219" s="319">
        <f t="shared" si="285"/>
        <v>0.60358784377191999</v>
      </c>
      <c r="I219" s="70">
        <f>IF($F219=0,0,CRC!G219/$F219)</f>
        <v>0</v>
      </c>
      <c r="J219" s="70">
        <f>IF($F219=0,0,CRC!H219/$F219)</f>
        <v>0</v>
      </c>
      <c r="K219" s="70">
        <f>IF($F219=0,0,CRC!I219/$F219)</f>
        <v>2.5564719989599603E-2</v>
      </c>
      <c r="L219" s="70">
        <f>IF($F219=0,0,CRC!J219/$F219)</f>
        <v>0</v>
      </c>
      <c r="M219" s="70">
        <f>IF($F219=0,0,CRC!K219/$F219)</f>
        <v>0.60669641242306849</v>
      </c>
      <c r="N219" s="70">
        <f>IF($F219=0,0,CRC!L219/$F219)</f>
        <v>0</v>
      </c>
      <c r="O219" s="70">
        <f>IF($F219=0,0,CRC!M219/$F219)</f>
        <v>2.2175909053834592E-5</v>
      </c>
      <c r="P219" s="70">
        <f>IF($F219=0,0,CRC!N219/$F219)</f>
        <v>0.10569873974464825</v>
      </c>
      <c r="Q219" s="70">
        <f>IF($F219=0,0,CRC!O219/$F219)</f>
        <v>2.1421611254915377E-2</v>
      </c>
      <c r="R219" s="70">
        <f>IF($F219=0,0,CRC!P219/$F219)</f>
        <v>2.6206181659042874E-2</v>
      </c>
      <c r="S219" s="70">
        <f>IF($F219=0,0,CRC!Q219/$F219)</f>
        <v>6.6320777878994985E-2</v>
      </c>
      <c r="T219" s="70">
        <f>IF($F219=0,0,CRC!R219/$F219)</f>
        <v>4.1320481269826341E-2</v>
      </c>
      <c r="U219" s="70">
        <f>IF($F219=0,0,CRC!S219/$F219)</f>
        <v>7.7554347521613443E-2</v>
      </c>
      <c r="V219" s="70">
        <f>IF($F219=0,0,CRC!T219/$F219)</f>
        <v>9.2120697368469652E-3</v>
      </c>
      <c r="W219" s="70">
        <f>IF($F219=0,0,CRC!U219/$F219)</f>
        <v>0</v>
      </c>
      <c r="X219" s="70">
        <f>IF($F219=0,0,CRC!V219/$F219)</f>
        <v>1.7583601957813077E-3</v>
      </c>
      <c r="Y219" s="70">
        <f>IF($F219=0,0,CRC!W219/$F219)</f>
        <v>2.5930633924385314E-3</v>
      </c>
      <c r="Z219" s="70">
        <f>IF($F219=0,0,CRC!X219/$F219)</f>
        <v>1.2248308851750224E-2</v>
      </c>
      <c r="AA219" s="70">
        <f>IF($F219=0,0,CRC!Y219/$F219)</f>
        <v>1.1069053075177923E-3</v>
      </c>
      <c r="AB219" s="70">
        <f>IF($F219=0,0,CRC!Z219/$F219)</f>
        <v>1.6115949024595778E-4</v>
      </c>
      <c r="AC219" s="70">
        <f>IF($F219=0,0,CRC!AA219/$F219)</f>
        <v>2.1146853746559541E-3</v>
      </c>
      <c r="AD219" s="55">
        <f t="shared" si="307"/>
        <v>0</v>
      </c>
      <c r="AF219" s="94">
        <f>'DORC build-up'!V219</f>
        <v>16337228.650135998</v>
      </c>
      <c r="AG219" s="64">
        <f t="shared" si="308"/>
        <v>0</v>
      </c>
      <c r="AH219" s="64">
        <f t="shared" si="309"/>
        <v>0</v>
      </c>
      <c r="AI219" s="64">
        <f t="shared" si="310"/>
        <v>417656.67584679107</v>
      </c>
      <c r="AJ219" s="64">
        <f t="shared" si="311"/>
        <v>0</v>
      </c>
      <c r="AK219" s="64">
        <f t="shared" si="312"/>
        <v>9911738.0109728798</v>
      </c>
      <c r="AL219" s="64">
        <f t="shared" si="313"/>
        <v>0</v>
      </c>
      <c r="AM219" s="64">
        <f t="shared" si="314"/>
        <v>362.29289673711673</v>
      </c>
      <c r="AN219" s="64">
        <f t="shared" si="315"/>
        <v>1726824.4792395358</v>
      </c>
      <c r="AO219" s="64">
        <f t="shared" si="316"/>
        <v>349969.76112587925</v>
      </c>
      <c r="AP219" s="64">
        <f t="shared" si="317"/>
        <v>428136.38181078376</v>
      </c>
      <c r="AQ219" s="64">
        <f t="shared" si="318"/>
        <v>1083497.7124640227</v>
      </c>
      <c r="AR219" s="64">
        <f t="shared" si="319"/>
        <v>675062.15043881477</v>
      </c>
      <c r="AS219" s="64">
        <f t="shared" si="320"/>
        <v>1267023.1082727069</v>
      </c>
      <c r="AT219" s="64">
        <f t="shared" si="321"/>
        <v>150499.68963186702</v>
      </c>
      <c r="AU219" s="64">
        <f t="shared" si="322"/>
        <v>0</v>
      </c>
      <c r="AV219" s="64">
        <f t="shared" si="323"/>
        <v>28726.732567777122</v>
      </c>
      <c r="AW219" s="64">
        <f t="shared" si="324"/>
        <v>42363.469546565619</v>
      </c>
      <c r="AX219" s="64">
        <f t="shared" si="325"/>
        <v>200103.42228852809</v>
      </c>
      <c r="AY219" s="64">
        <f t="shared" si="326"/>
        <v>18083.765102967274</v>
      </c>
      <c r="AZ219" s="64">
        <f t="shared" si="327"/>
        <v>2632.8994412875745</v>
      </c>
      <c r="BA219" s="64">
        <f t="shared" si="328"/>
        <v>34548.098488852833</v>
      </c>
      <c r="BB219" s="55">
        <f t="shared" si="329"/>
        <v>0</v>
      </c>
      <c r="BD219" s="94">
        <f>'DORC build-up'!P219</f>
        <v>41212733.75061737</v>
      </c>
      <c r="BE219" s="64">
        <f t="shared" si="330"/>
        <v>0</v>
      </c>
      <c r="BF219" s="64">
        <f t="shared" si="346"/>
        <v>0</v>
      </c>
      <c r="BG219" s="64">
        <f t="shared" si="347"/>
        <v>1053591.9983404542</v>
      </c>
      <c r="BH219" s="64">
        <f t="shared" si="348"/>
        <v>0</v>
      </c>
      <c r="BI219" s="64">
        <f t="shared" si="349"/>
        <v>25003617.712646671</v>
      </c>
      <c r="BJ219" s="64">
        <f t="shared" si="350"/>
        <v>0</v>
      </c>
      <c r="BK219" s="64">
        <f t="shared" si="351"/>
        <v>913.92983551359021</v>
      </c>
      <c r="BL219" s="64">
        <f t="shared" si="352"/>
        <v>4356134.0188719863</v>
      </c>
      <c r="BM219" s="64">
        <f t="shared" si="353"/>
        <v>882843.16115805588</v>
      </c>
      <c r="BN219" s="64">
        <f t="shared" si="354"/>
        <v>1080028.3873344462</v>
      </c>
      <c r="BO219" s="64">
        <f t="shared" si="355"/>
        <v>2733260.5608608546</v>
      </c>
      <c r="BP219" s="64">
        <f t="shared" si="356"/>
        <v>1702929.993020725</v>
      </c>
      <c r="BQ219" s="64">
        <f t="shared" si="357"/>
        <v>3196226.6756111067</v>
      </c>
      <c r="BR219" s="64">
        <f t="shared" si="358"/>
        <v>379654.5773567938</v>
      </c>
      <c r="BS219" s="64">
        <f t="shared" si="359"/>
        <v>0</v>
      </c>
      <c r="BT219" s="64">
        <f t="shared" si="360"/>
        <v>72466.830586418466</v>
      </c>
      <c r="BU219" s="64">
        <f t="shared" si="336"/>
        <v>106867.23119104184</v>
      </c>
      <c r="BV219" s="64">
        <f t="shared" si="337"/>
        <v>504786.29160251195</v>
      </c>
      <c r="BW219" s="64">
        <f t="shared" si="338"/>
        <v>45618.593725876017</v>
      </c>
      <c r="BX219" s="64">
        <f t="shared" si="339"/>
        <v>6641.8231628918747</v>
      </c>
      <c r="BY219" s="64">
        <f t="shared" si="340"/>
        <v>87151.965312020373</v>
      </c>
      <c r="BZ219" s="55">
        <f t="shared" si="331"/>
        <v>0</v>
      </c>
      <c r="CC219" s="94">
        <f t="shared" si="332"/>
        <v>41212733.75061737</v>
      </c>
      <c r="CD219" s="64">
        <f t="shared" si="333"/>
        <v>0</v>
      </c>
      <c r="CE219" s="64">
        <f t="shared" si="361"/>
        <v>0</v>
      </c>
      <c r="CF219" s="64">
        <f t="shared" si="362"/>
        <v>0</v>
      </c>
      <c r="CG219" s="64">
        <f t="shared" si="363"/>
        <v>0</v>
      </c>
      <c r="CH219" s="64">
        <f t="shared" si="364"/>
        <v>16505346.698360134</v>
      </c>
      <c r="CI219" s="64">
        <f t="shared" si="365"/>
        <v>0</v>
      </c>
      <c r="CJ219" s="64">
        <f t="shared" si="366"/>
        <v>794.86012775970198</v>
      </c>
      <c r="CK219" s="64">
        <f t="shared" si="367"/>
        <v>2049517.9730169945</v>
      </c>
      <c r="CL219" s="64">
        <f t="shared" si="368"/>
        <v>655737.07609195553</v>
      </c>
      <c r="CM219" s="64">
        <f t="shared" si="369"/>
        <v>749711.2898795692</v>
      </c>
      <c r="CN219" s="64">
        <f t="shared" si="370"/>
        <v>1190659.645604803</v>
      </c>
      <c r="CO219" s="64">
        <f t="shared" si="371"/>
        <v>1121592.015344006</v>
      </c>
      <c r="CP219" s="64">
        <f t="shared" si="372"/>
        <v>2105114.3225423861</v>
      </c>
      <c r="CQ219" s="64">
        <f t="shared" si="373"/>
        <v>96179.159597054546</v>
      </c>
      <c r="CR219" s="64">
        <f t="shared" si="374"/>
        <v>0</v>
      </c>
      <c r="CS219" s="64">
        <f t="shared" si="375"/>
        <v>47728.455600713918</v>
      </c>
      <c r="CT219" s="64">
        <f t="shared" si="341"/>
        <v>73738.389521819176</v>
      </c>
      <c r="CU219" s="64">
        <f t="shared" si="342"/>
        <v>208899.45819931108</v>
      </c>
      <c r="CV219" s="64">
        <f t="shared" si="343"/>
        <v>33217.220591002886</v>
      </c>
      <c r="CW219" s="64">
        <f t="shared" si="344"/>
        <v>4203.8893961069225</v>
      </c>
      <c r="CX219" s="64">
        <f t="shared" si="345"/>
        <v>33064.646607757066</v>
      </c>
      <c r="CY219" s="119">
        <f>'DORC build-up'!S219</f>
        <v>24875505.100481372</v>
      </c>
      <c r="CZ219" s="55">
        <f t="shared" si="334"/>
        <v>0</v>
      </c>
      <c r="DB219" s="94">
        <f>'DORC build-up'!T219</f>
        <v>0</v>
      </c>
      <c r="DC219" s="64">
        <f t="shared" si="286"/>
        <v>0</v>
      </c>
      <c r="DD219" s="64">
        <f t="shared" si="287"/>
        <v>0</v>
      </c>
      <c r="DE219" s="64">
        <f t="shared" si="288"/>
        <v>0</v>
      </c>
      <c r="DF219" s="64">
        <f t="shared" si="289"/>
        <v>0</v>
      </c>
      <c r="DG219" s="64">
        <f t="shared" si="290"/>
        <v>0</v>
      </c>
      <c r="DH219" s="64">
        <f t="shared" si="291"/>
        <v>0</v>
      </c>
      <c r="DI219" s="64">
        <f t="shared" si="292"/>
        <v>0</v>
      </c>
      <c r="DJ219" s="64">
        <f t="shared" si="293"/>
        <v>0</v>
      </c>
      <c r="DK219" s="64">
        <f t="shared" si="294"/>
        <v>0</v>
      </c>
      <c r="DL219" s="64">
        <f t="shared" si="295"/>
        <v>0</v>
      </c>
      <c r="DM219" s="64">
        <f t="shared" si="296"/>
        <v>0</v>
      </c>
      <c r="DN219" s="64">
        <f t="shared" si="297"/>
        <v>0</v>
      </c>
      <c r="DO219" s="64">
        <f t="shared" si="298"/>
        <v>0</v>
      </c>
      <c r="DP219" s="64">
        <f t="shared" si="299"/>
        <v>0</v>
      </c>
      <c r="DQ219" s="64">
        <f t="shared" si="300"/>
        <v>0</v>
      </c>
      <c r="DR219" s="64">
        <f t="shared" si="301"/>
        <v>0</v>
      </c>
      <c r="DS219" s="64">
        <f t="shared" si="302"/>
        <v>0</v>
      </c>
      <c r="DT219" s="64">
        <f t="shared" si="303"/>
        <v>0</v>
      </c>
      <c r="DU219" s="64">
        <f t="shared" si="304"/>
        <v>0</v>
      </c>
      <c r="DV219" s="64">
        <f t="shared" si="305"/>
        <v>0</v>
      </c>
      <c r="DW219" s="64">
        <f t="shared" si="306"/>
        <v>0</v>
      </c>
      <c r="DX219" s="55">
        <f t="shared" si="335"/>
        <v>0</v>
      </c>
    </row>
    <row r="220" spans="1:128" ht="13.9" x14ac:dyDescent="0.4">
      <c r="A220" s="58">
        <f>'DORC build-up'!A220</f>
        <v>208</v>
      </c>
      <c r="B220" s="58" t="str">
        <f>'DORC build-up'!B220</f>
        <v>Metro</v>
      </c>
      <c r="C220" s="58">
        <f>'DORC build-up'!C220</f>
        <v>45</v>
      </c>
      <c r="D220" t="str">
        <f>IF('DORC build-up'!E220=0,"",'DORC build-up'!E220)</f>
        <v/>
      </c>
      <c r="E220" t="str">
        <f>IF('DORC build-up'!F220=0,"",'DORC build-up'!F220)</f>
        <v>Woodbridge West to Woodbridge South</v>
      </c>
      <c r="F220" s="94">
        <f>'DORC build-up'!J220</f>
        <v>3627410.1278306725</v>
      </c>
      <c r="G220" s="319">
        <f t="shared" si="285"/>
        <v>0.498627877730562</v>
      </c>
      <c r="I220" s="70">
        <f>IF($F220=0,0,CRC!G220/$F220)</f>
        <v>0</v>
      </c>
      <c r="J220" s="70">
        <f>IF($F220=0,0,CRC!H220/$F220)</f>
        <v>0</v>
      </c>
      <c r="K220" s="70">
        <f>IF($F220=0,0,CRC!I220/$F220)</f>
        <v>0.13104345536619158</v>
      </c>
      <c r="L220" s="70">
        <f>IF($F220=0,0,CRC!J220/$F220)</f>
        <v>0</v>
      </c>
      <c r="M220" s="70">
        <f>IF($F220=0,0,CRC!K220/$F220)</f>
        <v>0</v>
      </c>
      <c r="N220" s="70">
        <f>IF($F220=0,0,CRC!L220/$F220)</f>
        <v>0</v>
      </c>
      <c r="O220" s="70">
        <f>IF($F220=0,0,CRC!M220/$F220)</f>
        <v>0</v>
      </c>
      <c r="P220" s="70">
        <f>IF($F220=0,0,CRC!N220/$F220)</f>
        <v>0.40635477592632091</v>
      </c>
      <c r="Q220" s="70">
        <f>IF($F220=0,0,CRC!O220/$F220)</f>
        <v>8.2354567921067712E-2</v>
      </c>
      <c r="R220" s="70">
        <f>IF($F220=0,0,CRC!P220/$F220)</f>
        <v>9.6990273391116003E-2</v>
      </c>
      <c r="S220" s="70">
        <f>IF($F220=0,0,CRC!Q220/$F220)</f>
        <v>0</v>
      </c>
      <c r="T220" s="70">
        <f>IF($F220=0,0,CRC!R220/$F220)</f>
        <v>0.20830574994447901</v>
      </c>
      <c r="U220" s="70">
        <f>IF($F220=0,0,CRC!S220/$F220)</f>
        <v>2.1161951424826651E-2</v>
      </c>
      <c r="V220" s="70">
        <f>IF($F220=0,0,CRC!T220/$F220)</f>
        <v>2.5136614325707825E-3</v>
      </c>
      <c r="W220" s="70">
        <f>IF($F220=0,0,CRC!U220/$F220)</f>
        <v>0</v>
      </c>
      <c r="X220" s="70">
        <f>IF($F220=0,0,CRC!V220/$F220)</f>
        <v>6.7599487475502535E-3</v>
      </c>
      <c r="Y220" s="70">
        <f>IF($F220=0,0,CRC!W220/$F220)</f>
        <v>9.9689333699028906E-3</v>
      </c>
      <c r="Z220" s="70">
        <f>IF($F220=0,0,CRC!X220/$F220)</f>
        <v>2.9328456118049441E-2</v>
      </c>
      <c r="AA220" s="70">
        <f>IF($F220=0,0,CRC!Y220/$F220)</f>
        <v>4.2554552617626827E-3</v>
      </c>
      <c r="AB220" s="70">
        <f>IF($F220=0,0,CRC!Z220/$F220)</f>
        <v>9.6277109616181328E-4</v>
      </c>
      <c r="AC220" s="70">
        <f>IF($F220=0,0,CRC!AA220/$F220)</f>
        <v>0</v>
      </c>
      <c r="AD220" s="55">
        <f t="shared" si="307"/>
        <v>0</v>
      </c>
      <c r="AF220" s="94">
        <f>'DORC build-up'!V220</f>
        <v>1232210.0513036111</v>
      </c>
      <c r="AG220" s="64">
        <f t="shared" si="308"/>
        <v>0</v>
      </c>
      <c r="AH220" s="64">
        <f t="shared" si="309"/>
        <v>0</v>
      </c>
      <c r="AI220" s="64">
        <f t="shared" si="310"/>
        <v>161473.06285977739</v>
      </c>
      <c r="AJ220" s="64">
        <f t="shared" si="311"/>
        <v>0</v>
      </c>
      <c r="AK220" s="64">
        <f t="shared" si="312"/>
        <v>0</v>
      </c>
      <c r="AL220" s="64">
        <f t="shared" si="313"/>
        <v>0</v>
      </c>
      <c r="AM220" s="64">
        <f t="shared" si="314"/>
        <v>0</v>
      </c>
      <c r="AN220" s="64">
        <f t="shared" si="315"/>
        <v>500714.43929163931</v>
      </c>
      <c r="AO220" s="64">
        <f t="shared" si="316"/>
        <v>101478.12636310558</v>
      </c>
      <c r="AP220" s="64">
        <f t="shared" si="317"/>
        <v>119512.38975121832</v>
      </c>
      <c r="AQ220" s="64">
        <f t="shared" si="318"/>
        <v>0</v>
      </c>
      <c r="AR220" s="64">
        <f t="shared" si="319"/>
        <v>256676.43882592366</v>
      </c>
      <c r="AS220" s="64">
        <f t="shared" si="320"/>
        <v>26075.969250870174</v>
      </c>
      <c r="AT220" s="64">
        <f t="shared" si="321"/>
        <v>3097.3588827879526</v>
      </c>
      <c r="AU220" s="64">
        <f t="shared" si="322"/>
        <v>0</v>
      </c>
      <c r="AV220" s="64">
        <f t="shared" si="323"/>
        <v>8329.6767930286805</v>
      </c>
      <c r="AW220" s="64">
        <f t="shared" si="324"/>
        <v>12283.819899170321</v>
      </c>
      <c r="AX220" s="64">
        <f t="shared" si="325"/>
        <v>36138.81841787741</v>
      </c>
      <c r="AY220" s="64">
        <f t="shared" si="326"/>
        <v>5243.6147464168171</v>
      </c>
      <c r="AZ220" s="64">
        <f t="shared" si="327"/>
        <v>1186.3362217951819</v>
      </c>
      <c r="BA220" s="64">
        <f t="shared" si="328"/>
        <v>0</v>
      </c>
      <c r="BB220" s="55">
        <f t="shared" si="329"/>
        <v>0</v>
      </c>
      <c r="BD220" s="94">
        <f>'DORC build-up'!P220</f>
        <v>4901899.2690104386</v>
      </c>
      <c r="BE220" s="64">
        <f t="shared" si="330"/>
        <v>0</v>
      </c>
      <c r="BF220" s="64">
        <f t="shared" si="346"/>
        <v>0</v>
      </c>
      <c r="BG220" s="64">
        <f t="shared" si="347"/>
        <v>642361.81806813658</v>
      </c>
      <c r="BH220" s="64">
        <f t="shared" si="348"/>
        <v>0</v>
      </c>
      <c r="BI220" s="64">
        <f t="shared" si="349"/>
        <v>0</v>
      </c>
      <c r="BJ220" s="64">
        <f t="shared" si="350"/>
        <v>0</v>
      </c>
      <c r="BK220" s="64">
        <f t="shared" si="351"/>
        <v>0</v>
      </c>
      <c r="BL220" s="64">
        <f t="shared" si="352"/>
        <v>1991910.179072133</v>
      </c>
      <c r="BM220" s="64">
        <f t="shared" si="353"/>
        <v>403693.79629195231</v>
      </c>
      <c r="BN220" s="64">
        <f t="shared" si="354"/>
        <v>475436.5502370341</v>
      </c>
      <c r="BO220" s="64">
        <f t="shared" si="355"/>
        <v>0</v>
      </c>
      <c r="BP220" s="64">
        <f t="shared" si="356"/>
        <v>1021093.8033835129</v>
      </c>
      <c r="BQ220" s="64">
        <f t="shared" si="357"/>
        <v>103733.75422019218</v>
      </c>
      <c r="BR220" s="64">
        <f t="shared" si="358"/>
        <v>12321.71513885845</v>
      </c>
      <c r="BS220" s="64">
        <f t="shared" si="359"/>
        <v>0</v>
      </c>
      <c r="BT220" s="64">
        <f t="shared" si="360"/>
        <v>33136.587824164621</v>
      </c>
      <c r="BU220" s="64">
        <f t="shared" si="336"/>
        <v>48866.707198740747</v>
      </c>
      <c r="BV220" s="64">
        <f t="shared" si="337"/>
        <v>143765.13760627128</v>
      </c>
      <c r="BW220" s="64">
        <f t="shared" si="338"/>
        <v>20859.813036941119</v>
      </c>
      <c r="BX220" s="64">
        <f t="shared" si="339"/>
        <v>4719.4069324999709</v>
      </c>
      <c r="BY220" s="64">
        <f t="shared" si="340"/>
        <v>0</v>
      </c>
      <c r="BZ220" s="55">
        <f t="shared" si="331"/>
        <v>0</v>
      </c>
      <c r="CC220" s="94">
        <f t="shared" si="332"/>
        <v>4901899.2690104386</v>
      </c>
      <c r="CD220" s="64">
        <f t="shared" si="333"/>
        <v>0</v>
      </c>
      <c r="CE220" s="64">
        <f t="shared" si="361"/>
        <v>0</v>
      </c>
      <c r="CF220" s="64">
        <f t="shared" si="362"/>
        <v>0</v>
      </c>
      <c r="CG220" s="64">
        <f t="shared" si="363"/>
        <v>0</v>
      </c>
      <c r="CH220" s="64">
        <f t="shared" si="364"/>
        <v>0</v>
      </c>
      <c r="CI220" s="64">
        <f t="shared" si="365"/>
        <v>0</v>
      </c>
      <c r="CJ220" s="64">
        <f t="shared" si="366"/>
        <v>0</v>
      </c>
      <c r="CK220" s="64">
        <f t="shared" si="367"/>
        <v>937174.03894313192</v>
      </c>
      <c r="CL220" s="64">
        <f t="shared" si="368"/>
        <v>299845.99899908371</v>
      </c>
      <c r="CM220" s="64">
        <f t="shared" si="369"/>
        <v>330028.5006524765</v>
      </c>
      <c r="CN220" s="64">
        <f t="shared" si="370"/>
        <v>0</v>
      </c>
      <c r="CO220" s="64">
        <f t="shared" si="371"/>
        <v>672517.75556592271</v>
      </c>
      <c r="CP220" s="64">
        <f t="shared" si="372"/>
        <v>68321.628564803352</v>
      </c>
      <c r="CQ220" s="64">
        <f t="shared" si="373"/>
        <v>3121.5011685108111</v>
      </c>
      <c r="CR220" s="64">
        <f t="shared" si="374"/>
        <v>0</v>
      </c>
      <c r="CS220" s="64">
        <f t="shared" si="375"/>
        <v>21824.580265570632</v>
      </c>
      <c r="CT220" s="64">
        <f t="shared" si="341"/>
        <v>33718.027967131253</v>
      </c>
      <c r="CU220" s="64">
        <f t="shared" si="342"/>
        <v>59495.394097485078</v>
      </c>
      <c r="CV220" s="64">
        <f t="shared" si="343"/>
        <v>15189.09187115336</v>
      </c>
      <c r="CW220" s="64">
        <f t="shared" si="344"/>
        <v>2987.1112603985343</v>
      </c>
      <c r="CX220" s="64">
        <f t="shared" si="345"/>
        <v>0</v>
      </c>
      <c r="CY220" s="119">
        <f>'DORC build-up'!S220</f>
        <v>2444223.6293556681</v>
      </c>
      <c r="CZ220" s="55">
        <f t="shared" si="334"/>
        <v>0</v>
      </c>
      <c r="DB220" s="94">
        <f>'DORC build-up'!T220</f>
        <v>1225465.5883511596</v>
      </c>
      <c r="DC220" s="64">
        <f t="shared" si="286"/>
        <v>0</v>
      </c>
      <c r="DD220" s="64">
        <f t="shared" si="287"/>
        <v>0</v>
      </c>
      <c r="DE220" s="64">
        <f t="shared" si="288"/>
        <v>0</v>
      </c>
      <c r="DF220" s="64">
        <f t="shared" si="289"/>
        <v>0</v>
      </c>
      <c r="DG220" s="64">
        <f t="shared" si="290"/>
        <v>0</v>
      </c>
      <c r="DH220" s="64">
        <f t="shared" si="291"/>
        <v>0</v>
      </c>
      <c r="DI220" s="64">
        <f t="shared" si="292"/>
        <v>0</v>
      </c>
      <c r="DJ220" s="64">
        <f t="shared" si="293"/>
        <v>469872.93684073904</v>
      </c>
      <c r="DK220" s="64">
        <f t="shared" si="294"/>
        <v>150334.42487217038</v>
      </c>
      <c r="DL220" s="64">
        <f t="shared" si="295"/>
        <v>165467.08978153273</v>
      </c>
      <c r="DM220" s="64">
        <f t="shared" si="296"/>
        <v>0</v>
      </c>
      <c r="DN220" s="64">
        <f t="shared" si="297"/>
        <v>337181.65437196579</v>
      </c>
      <c r="DO220" s="64">
        <f t="shared" si="298"/>
        <v>34254.559910439712</v>
      </c>
      <c r="DP220" s="64">
        <f t="shared" si="299"/>
        <v>1565.0336655227961</v>
      </c>
      <c r="DQ220" s="64">
        <f t="shared" si="300"/>
        <v>0</v>
      </c>
      <c r="DR220" s="64">
        <f t="shared" si="301"/>
        <v>10942.236125388845</v>
      </c>
      <c r="DS220" s="64">
        <f t="shared" si="302"/>
        <v>16905.279240620861</v>
      </c>
      <c r="DT220" s="64">
        <f t="shared" si="303"/>
        <v>29829.332003912688</v>
      </c>
      <c r="DU220" s="64">
        <f t="shared" si="304"/>
        <v>7615.3872267856295</v>
      </c>
      <c r="DV220" s="64">
        <f t="shared" si="305"/>
        <v>1497.654312080949</v>
      </c>
      <c r="DW220" s="64">
        <f t="shared" si="306"/>
        <v>0</v>
      </c>
      <c r="DX220" s="55">
        <f t="shared" si="335"/>
        <v>0</v>
      </c>
    </row>
    <row r="221" spans="1:128" ht="13.9" x14ac:dyDescent="0.4">
      <c r="A221" s="58">
        <f>'DORC build-up'!A221</f>
        <v>209</v>
      </c>
      <c r="B221" s="58" t="str">
        <f>'DORC build-up'!B221</f>
        <v>Metro</v>
      </c>
      <c r="C221" s="58">
        <f>'DORC build-up'!C221</f>
        <v>45</v>
      </c>
      <c r="D221" t="str">
        <f>IF('DORC build-up'!E221=0,"",'DORC build-up'!E221)</f>
        <v/>
      </c>
      <c r="E221" t="str">
        <f>IF('DORC build-up'!F221=0,"",'DORC build-up'!F221)</f>
        <v>Woodbridge South to Forrestfield</v>
      </c>
      <c r="F221" s="94">
        <f>'DORC build-up'!J221</f>
        <v>115641002.51466526</v>
      </c>
      <c r="G221" s="319">
        <f t="shared" si="285"/>
        <v>0.5540123414468533</v>
      </c>
      <c r="I221" s="70">
        <f>IF($F221=0,0,CRC!G221/$F221)</f>
        <v>0</v>
      </c>
      <c r="J221" s="70">
        <f>IF($F221=0,0,CRC!H221/$F221)</f>
        <v>0</v>
      </c>
      <c r="K221" s="70">
        <f>IF($F221=0,0,CRC!I221/$F221)</f>
        <v>5.0814893205347718E-2</v>
      </c>
      <c r="L221" s="70">
        <f>IF($F221=0,0,CRC!J221/$F221)</f>
        <v>0</v>
      </c>
      <c r="M221" s="70">
        <f>IF($F221=0,0,CRC!K221/$F221)</f>
        <v>0.15233011479008959</v>
      </c>
      <c r="N221" s="70">
        <f>IF($F221=0,0,CRC!L221/$F221)</f>
        <v>0.13556939021973924</v>
      </c>
      <c r="O221" s="70">
        <f>IF($F221=0,0,CRC!M221/$F221)</f>
        <v>6.2354421021137019E-4</v>
      </c>
      <c r="P221" s="70">
        <f>IF($F221=0,0,CRC!N221/$F221)</f>
        <v>0.19731873312311968</v>
      </c>
      <c r="Q221" s="70">
        <f>IF($F221=0,0,CRC!O221/$F221)</f>
        <v>3.9989929912952263E-2</v>
      </c>
      <c r="R221" s="70">
        <f>IF($F221=0,0,CRC!P221/$F221)</f>
        <v>4.716429677966795E-2</v>
      </c>
      <c r="S221" s="70">
        <f>IF($F221=0,0,CRC!Q221/$F221)</f>
        <v>8.699606784128476E-2</v>
      </c>
      <c r="T221" s="70">
        <f>IF($F221=0,0,CRC!R221/$F221)</f>
        <v>8.0651394684609995E-2</v>
      </c>
      <c r="U221" s="70">
        <f>IF($F221=0,0,CRC!S221/$F221)</f>
        <v>0.17423055926018391</v>
      </c>
      <c r="V221" s="70">
        <f>IF($F221=0,0,CRC!T221/$F221)</f>
        <v>2.0695475024754242E-2</v>
      </c>
      <c r="W221" s="70">
        <f>IF($F221=0,0,CRC!U221/$F221)</f>
        <v>0</v>
      </c>
      <c r="X221" s="70">
        <f>IF($F221=0,0,CRC!V221/$F221)</f>
        <v>3.2825122328221097E-3</v>
      </c>
      <c r="Y221" s="70">
        <f>IF($F221=0,0,CRC!W221/$F221)</f>
        <v>4.8407387329309813E-3</v>
      </c>
      <c r="Z221" s="70">
        <f>IF($F221=0,0,CRC!X221/$F221)</f>
        <v>2.1885188176910247E-3</v>
      </c>
      <c r="AA221" s="70">
        <f>IF($F221=0,0,CRC!Y221/$F221)</f>
        <v>2.0663742396013454E-3</v>
      </c>
      <c r="AB221" s="70">
        <f>IF($F221=0,0,CRC!Z221/$F221)</f>
        <v>1.6308034317333409E-4</v>
      </c>
      <c r="AC221" s="70">
        <f>IF($F221=0,0,CRC!AA221/$F221)</f>
        <v>1.0743765818204834E-3</v>
      </c>
      <c r="AD221" s="55">
        <f t="shared" si="307"/>
        <v>0</v>
      </c>
      <c r="AF221" s="94">
        <f>'DORC build-up'!V221</f>
        <v>70089041.655295953</v>
      </c>
      <c r="AG221" s="64">
        <f t="shared" si="308"/>
        <v>0</v>
      </c>
      <c r="AH221" s="64">
        <f t="shared" si="309"/>
        <v>0</v>
      </c>
      <c r="AI221" s="64">
        <f t="shared" si="310"/>
        <v>3561567.1665790314</v>
      </c>
      <c r="AJ221" s="64">
        <f t="shared" si="311"/>
        <v>0</v>
      </c>
      <c r="AK221" s="64">
        <f t="shared" si="312"/>
        <v>10676671.760878604</v>
      </c>
      <c r="AL221" s="64">
        <f t="shared" si="313"/>
        <v>9501928.6382943746</v>
      </c>
      <c r="AM221" s="64">
        <f t="shared" si="314"/>
        <v>43703.616123423344</v>
      </c>
      <c r="AN221" s="64">
        <f t="shared" si="315"/>
        <v>13829880.905236561</v>
      </c>
      <c r="AO221" s="64">
        <f t="shared" si="316"/>
        <v>2802855.863461277</v>
      </c>
      <c r="AP221" s="64">
        <f t="shared" si="317"/>
        <v>3305700.3616328877</v>
      </c>
      <c r="AQ221" s="64">
        <f t="shared" si="318"/>
        <v>6097471.0227747606</v>
      </c>
      <c r="AR221" s="64">
        <f t="shared" si="319"/>
        <v>5652778.9616073444</v>
      </c>
      <c r="AS221" s="64">
        <f t="shared" si="320"/>
        <v>12211652.925612541</v>
      </c>
      <c r="AT221" s="64">
        <f t="shared" si="321"/>
        <v>1450526.011086137</v>
      </c>
      <c r="AU221" s="64">
        <f t="shared" si="322"/>
        <v>0</v>
      </c>
      <c r="AV221" s="64">
        <f t="shared" si="323"/>
        <v>230068.13662028738</v>
      </c>
      <c r="AW221" s="64">
        <f t="shared" si="324"/>
        <v>339282.73869480408</v>
      </c>
      <c r="AX221" s="64">
        <f t="shared" si="325"/>
        <v>153391.18657654527</v>
      </c>
      <c r="AY221" s="64">
        <f t="shared" si="326"/>
        <v>144830.1901548492</v>
      </c>
      <c r="AZ221" s="64">
        <f t="shared" si="327"/>
        <v>11430.144965835772</v>
      </c>
      <c r="BA221" s="64">
        <f t="shared" si="328"/>
        <v>75302.02499669035</v>
      </c>
      <c r="BB221" s="55">
        <f t="shared" si="329"/>
        <v>0</v>
      </c>
      <c r="BD221" s="94">
        <f>'DORC build-up'!P221</f>
        <v>157154666.30326879</v>
      </c>
      <c r="BE221" s="64">
        <f t="shared" si="330"/>
        <v>0</v>
      </c>
      <c r="BF221" s="64">
        <f t="shared" si="346"/>
        <v>0</v>
      </c>
      <c r="BG221" s="64">
        <f t="shared" si="347"/>
        <v>7985797.5849226611</v>
      </c>
      <c r="BH221" s="64">
        <f t="shared" si="348"/>
        <v>0</v>
      </c>
      <c r="BI221" s="64">
        <f t="shared" si="349"/>
        <v>23939388.357775159</v>
      </c>
      <c r="BJ221" s="64">
        <f t="shared" si="350"/>
        <v>21305362.280920751</v>
      </c>
      <c r="BK221" s="64">
        <f t="shared" si="351"/>
        <v>97992.882281103171</v>
      </c>
      <c r="BL221" s="64">
        <f t="shared" si="352"/>
        <v>31009559.659347624</v>
      </c>
      <c r="BM221" s="64">
        <f t="shared" si="353"/>
        <v>6284604.0909611192</v>
      </c>
      <c r="BN221" s="64">
        <f t="shared" si="354"/>
        <v>7412089.3218370518</v>
      </c>
      <c r="BO221" s="64">
        <f t="shared" si="355"/>
        <v>13671838.01129364</v>
      </c>
      <c r="BP221" s="64">
        <f t="shared" si="356"/>
        <v>12674743.01855311</v>
      </c>
      <c r="BQ221" s="64">
        <f t="shared" si="357"/>
        <v>27381145.400366101</v>
      </c>
      <c r="BR221" s="64">
        <f t="shared" si="358"/>
        <v>3252390.4715028862</v>
      </c>
      <c r="BS221" s="64">
        <f t="shared" si="359"/>
        <v>0</v>
      </c>
      <c r="BT221" s="64">
        <f t="shared" si="360"/>
        <v>515862.11458555638</v>
      </c>
      <c r="BU221" s="64">
        <f t="shared" si="336"/>
        <v>760744.68023507658</v>
      </c>
      <c r="BV221" s="64">
        <f t="shared" si="337"/>
        <v>343935.94449265732</v>
      </c>
      <c r="BW221" s="64">
        <f t="shared" si="338"/>
        <v>324740.35408222023</v>
      </c>
      <c r="BX221" s="64">
        <f t="shared" si="339"/>
        <v>25628.836912027877</v>
      </c>
      <c r="BY221" s="64">
        <f t="shared" si="340"/>
        <v>168843.29320004463</v>
      </c>
      <c r="BZ221" s="55">
        <f t="shared" si="331"/>
        <v>0</v>
      </c>
      <c r="CC221" s="94">
        <f t="shared" si="332"/>
        <v>157154666.30326879</v>
      </c>
      <c r="CD221" s="64">
        <f t="shared" si="333"/>
        <v>0</v>
      </c>
      <c r="CE221" s="64">
        <f t="shared" si="361"/>
        <v>0</v>
      </c>
      <c r="CF221" s="64">
        <f t="shared" si="362"/>
        <v>0</v>
      </c>
      <c r="CG221" s="64">
        <f t="shared" si="363"/>
        <v>0</v>
      </c>
      <c r="CH221" s="64">
        <f t="shared" si="364"/>
        <v>15802829.379842585</v>
      </c>
      <c r="CI221" s="64">
        <f t="shared" si="365"/>
        <v>12289584.832040017</v>
      </c>
      <c r="CJ221" s="64">
        <f t="shared" si="366"/>
        <v>85226.055549141616</v>
      </c>
      <c r="CK221" s="64">
        <f t="shared" si="367"/>
        <v>14589691.130217586</v>
      </c>
      <c r="CL221" s="64">
        <f t="shared" si="368"/>
        <v>4667927.5462661628</v>
      </c>
      <c r="CM221" s="64">
        <f t="shared" si="369"/>
        <v>5145167.5820223186</v>
      </c>
      <c r="CN221" s="64">
        <f t="shared" si="370"/>
        <v>5955709.4681694591</v>
      </c>
      <c r="CO221" s="64">
        <f t="shared" si="371"/>
        <v>8347900.7501239907</v>
      </c>
      <c r="CP221" s="64">
        <f t="shared" si="372"/>
        <v>18033902.848553635</v>
      </c>
      <c r="CQ221" s="64">
        <f t="shared" si="373"/>
        <v>823938.91944739874</v>
      </c>
      <c r="CR221" s="64">
        <f t="shared" si="374"/>
        <v>0</v>
      </c>
      <c r="CS221" s="64">
        <f t="shared" si="375"/>
        <v>339759.60909074976</v>
      </c>
      <c r="CT221" s="64">
        <f t="shared" si="341"/>
        <v>524913.829362205</v>
      </c>
      <c r="CU221" s="64">
        <f t="shared" si="342"/>
        <v>142333.56502549467</v>
      </c>
      <c r="CV221" s="64">
        <f t="shared" si="343"/>
        <v>236459.98474150361</v>
      </c>
      <c r="CW221" s="64">
        <f t="shared" si="344"/>
        <v>16221.569452643622</v>
      </c>
      <c r="CX221" s="64">
        <f t="shared" si="345"/>
        <v>64057.578067942799</v>
      </c>
      <c r="CY221" s="119">
        <f>'DORC build-up'!S221</f>
        <v>87065624.647972837</v>
      </c>
      <c r="CZ221" s="55">
        <f t="shared" si="334"/>
        <v>0</v>
      </c>
      <c r="DB221" s="94">
        <f>'DORC build-up'!T221</f>
        <v>0</v>
      </c>
      <c r="DC221" s="64">
        <f t="shared" si="286"/>
        <v>0</v>
      </c>
      <c r="DD221" s="64">
        <f t="shared" si="287"/>
        <v>0</v>
      </c>
      <c r="DE221" s="64">
        <f t="shared" si="288"/>
        <v>0</v>
      </c>
      <c r="DF221" s="64">
        <f t="shared" si="289"/>
        <v>0</v>
      </c>
      <c r="DG221" s="64">
        <f t="shared" si="290"/>
        <v>0</v>
      </c>
      <c r="DH221" s="64">
        <f t="shared" si="291"/>
        <v>0</v>
      </c>
      <c r="DI221" s="64">
        <f t="shared" si="292"/>
        <v>0</v>
      </c>
      <c r="DJ221" s="64">
        <f t="shared" si="293"/>
        <v>0</v>
      </c>
      <c r="DK221" s="64">
        <f t="shared" si="294"/>
        <v>0</v>
      </c>
      <c r="DL221" s="64">
        <f t="shared" si="295"/>
        <v>0</v>
      </c>
      <c r="DM221" s="64">
        <f t="shared" si="296"/>
        <v>0</v>
      </c>
      <c r="DN221" s="64">
        <f t="shared" si="297"/>
        <v>0</v>
      </c>
      <c r="DO221" s="64">
        <f t="shared" si="298"/>
        <v>0</v>
      </c>
      <c r="DP221" s="64">
        <f t="shared" si="299"/>
        <v>0</v>
      </c>
      <c r="DQ221" s="64">
        <f t="shared" si="300"/>
        <v>0</v>
      </c>
      <c r="DR221" s="64">
        <f t="shared" si="301"/>
        <v>0</v>
      </c>
      <c r="DS221" s="64">
        <f t="shared" si="302"/>
        <v>0</v>
      </c>
      <c r="DT221" s="64">
        <f t="shared" si="303"/>
        <v>0</v>
      </c>
      <c r="DU221" s="64">
        <f t="shared" si="304"/>
        <v>0</v>
      </c>
      <c r="DV221" s="64">
        <f t="shared" si="305"/>
        <v>0</v>
      </c>
      <c r="DW221" s="64">
        <f t="shared" si="306"/>
        <v>0</v>
      </c>
      <c r="DX221" s="55">
        <f t="shared" si="335"/>
        <v>0</v>
      </c>
    </row>
    <row r="222" spans="1:128" ht="13.9" x14ac:dyDescent="0.4">
      <c r="A222" s="58">
        <f>'DORC build-up'!A222</f>
        <v>210</v>
      </c>
      <c r="B222" s="58" t="str">
        <f>'DORC build-up'!B222</f>
        <v>Metro</v>
      </c>
      <c r="C222" s="58">
        <f>'DORC build-up'!C222</f>
        <v>45</v>
      </c>
      <c r="D222" t="str">
        <f>IF('DORC build-up'!E222=0,"",'DORC build-up'!E222)</f>
        <v/>
      </c>
      <c r="E222" t="str">
        <f>IF('DORC build-up'!F222=0,"",'DORC build-up'!F222)</f>
        <v>Forrestfield</v>
      </c>
      <c r="F222" s="94">
        <f>'DORC build-up'!J222</f>
        <v>75177662.711427882</v>
      </c>
      <c r="G222" s="319">
        <f t="shared" si="285"/>
        <v>0.46347852766358577</v>
      </c>
      <c r="I222" s="70">
        <f>IF($F222=0,0,CRC!G222/$F222)</f>
        <v>0</v>
      </c>
      <c r="J222" s="70">
        <f>IF($F222=0,0,CRC!H222/$F222)</f>
        <v>0</v>
      </c>
      <c r="K222" s="70">
        <f>IF($F222=0,0,CRC!I222/$F222)</f>
        <v>9.4110976327814677E-2</v>
      </c>
      <c r="L222" s="70">
        <f>IF($F222=0,0,CRC!J222/$F222)</f>
        <v>0</v>
      </c>
      <c r="M222" s="70">
        <f>IF($F222=0,0,CRC!K222/$F222)</f>
        <v>0</v>
      </c>
      <c r="N222" s="70">
        <f>IF($F222=0,0,CRC!L222/$F222)</f>
        <v>0</v>
      </c>
      <c r="O222" s="70">
        <f>IF($F222=0,0,CRC!M222/$F222)</f>
        <v>0</v>
      </c>
      <c r="P222" s="70">
        <f>IF($F222=0,0,CRC!N222/$F222)</f>
        <v>0.24832066746303252</v>
      </c>
      <c r="Q222" s="70">
        <f>IF($F222=0,0,CRC!O222/$F222)</f>
        <v>5.9144264552921606E-2</v>
      </c>
      <c r="R222" s="70">
        <f>IF($F222=0,0,CRC!P222/$F222)</f>
        <v>1.9407796110934558E-2</v>
      </c>
      <c r="S222" s="70">
        <f>IF($F222=0,0,CRC!Q222/$F222)</f>
        <v>0.41484355359267133</v>
      </c>
      <c r="T222" s="70">
        <f>IF($F222=0,0,CRC!R222/$F222)</f>
        <v>0.14892746355007994</v>
      </c>
      <c r="U222" s="70">
        <f>IF($F222=0,0,CRC!S222/$F222)</f>
        <v>0</v>
      </c>
      <c r="V222" s="70">
        <f>IF($F222=0,0,CRC!T222/$F222)</f>
        <v>0</v>
      </c>
      <c r="W222" s="70">
        <f>IF($F222=0,0,CRC!U222/$F222)</f>
        <v>0</v>
      </c>
      <c r="X222" s="70">
        <f>IF($F222=0,0,CRC!V222/$F222)</f>
        <v>4.8547664954359431E-3</v>
      </c>
      <c r="Y222" s="70">
        <f>IF($F222=0,0,CRC!W222/$F222)</f>
        <v>7.1593506884170535E-3</v>
      </c>
      <c r="Z222" s="70">
        <f>IF($F222=0,0,CRC!X222/$F222)</f>
        <v>0</v>
      </c>
      <c r="AA222" s="70">
        <f>IF($F222=0,0,CRC!Y222/$F222)</f>
        <v>3.0561240031766208E-3</v>
      </c>
      <c r="AB222" s="70">
        <f>IF($F222=0,0,CRC!Z222/$F222)</f>
        <v>5.574579733991841E-5</v>
      </c>
      <c r="AC222" s="70">
        <f>IF($F222=0,0,CRC!AA222/$F222)</f>
        <v>1.1929141817595709E-4</v>
      </c>
      <c r="AD222" s="55">
        <f t="shared" si="307"/>
        <v>0</v>
      </c>
      <c r="AF222" s="94">
        <f>'DORC build-up'!V222</f>
        <v>54778237.205597237</v>
      </c>
      <c r="AG222" s="64">
        <f t="shared" si="308"/>
        <v>0</v>
      </c>
      <c r="AH222" s="64">
        <f t="shared" si="309"/>
        <v>0</v>
      </c>
      <c r="AI222" s="64">
        <f t="shared" si="310"/>
        <v>5155233.384935379</v>
      </c>
      <c r="AJ222" s="64">
        <f t="shared" si="311"/>
        <v>0</v>
      </c>
      <c r="AK222" s="64">
        <f t="shared" si="312"/>
        <v>0</v>
      </c>
      <c r="AL222" s="64">
        <f t="shared" si="313"/>
        <v>0</v>
      </c>
      <c r="AM222" s="64">
        <f t="shared" si="314"/>
        <v>0</v>
      </c>
      <c r="AN222" s="64">
        <f t="shared" si="315"/>
        <v>13602568.425342228</v>
      </c>
      <c r="AO222" s="64">
        <f t="shared" si="316"/>
        <v>3239818.553030536</v>
      </c>
      <c r="AP222" s="64">
        <f t="shared" si="317"/>
        <v>1063124.8590026407</v>
      </c>
      <c r="AQ222" s="64">
        <f t="shared" si="318"/>
        <v>22724398.581912242</v>
      </c>
      <c r="AR222" s="64">
        <f t="shared" si="319"/>
        <v>8157983.9247742146</v>
      </c>
      <c r="AS222" s="64">
        <f t="shared" si="320"/>
        <v>0</v>
      </c>
      <c r="AT222" s="64">
        <f t="shared" si="321"/>
        <v>0</v>
      </c>
      <c r="AU222" s="64">
        <f t="shared" si="322"/>
        <v>0</v>
      </c>
      <c r="AV222" s="64">
        <f t="shared" si="323"/>
        <v>265935.55066477606</v>
      </c>
      <c r="AW222" s="64">
        <f t="shared" si="324"/>
        <v>392176.61024816521</v>
      </c>
      <c r="AX222" s="64">
        <f t="shared" si="325"/>
        <v>0</v>
      </c>
      <c r="AY222" s="64">
        <f t="shared" si="326"/>
        <v>167409.08557572833</v>
      </c>
      <c r="AZ222" s="64">
        <f t="shared" si="327"/>
        <v>3053.6565099012023</v>
      </c>
      <c r="BA222" s="64">
        <f t="shared" si="328"/>
        <v>6534.5736014346712</v>
      </c>
      <c r="BB222" s="55">
        <f t="shared" si="329"/>
        <v>0</v>
      </c>
      <c r="BD222" s="94">
        <f>'DORC build-up'!P222</f>
        <v>102098872.14215674</v>
      </c>
      <c r="BE222" s="64">
        <f t="shared" si="330"/>
        <v>0</v>
      </c>
      <c r="BF222" s="64">
        <f t="shared" si="346"/>
        <v>0</v>
      </c>
      <c r="BG222" s="64">
        <f t="shared" si="347"/>
        <v>9608624.5392670892</v>
      </c>
      <c r="BH222" s="64">
        <f t="shared" si="348"/>
        <v>0</v>
      </c>
      <c r="BI222" s="64">
        <f t="shared" si="349"/>
        <v>0</v>
      </c>
      <c r="BJ222" s="64">
        <f t="shared" si="350"/>
        <v>0</v>
      </c>
      <c r="BK222" s="64">
        <f t="shared" si="351"/>
        <v>0</v>
      </c>
      <c r="BL222" s="64">
        <f t="shared" si="352"/>
        <v>25353260.077563178</v>
      </c>
      <c r="BM222" s="64">
        <f t="shared" si="353"/>
        <v>6038562.7045306358</v>
      </c>
      <c r="BN222" s="64">
        <f t="shared" si="354"/>
        <v>1981514.0936913542</v>
      </c>
      <c r="BO222" s="64">
        <f t="shared" si="355"/>
        <v>42355058.937256098</v>
      </c>
      <c r="BP222" s="64">
        <f t="shared" si="356"/>
        <v>15205326.059455318</v>
      </c>
      <c r="BQ222" s="64">
        <f t="shared" si="357"/>
        <v>0</v>
      </c>
      <c r="BR222" s="64">
        <f t="shared" si="358"/>
        <v>0</v>
      </c>
      <c r="BS222" s="64">
        <f t="shared" si="359"/>
        <v>0</v>
      </c>
      <c r="BT222" s="64">
        <f t="shared" si="360"/>
        <v>495666.18369754066</v>
      </c>
      <c r="BU222" s="64">
        <f t="shared" si="336"/>
        <v>730961.63055755454</v>
      </c>
      <c r="BV222" s="64">
        <f t="shared" si="337"/>
        <v>0</v>
      </c>
      <c r="BW222" s="64">
        <f t="shared" si="338"/>
        <v>312026.81385090598</v>
      </c>
      <c r="BX222" s="64">
        <f t="shared" si="339"/>
        <v>5691.5830350709111</v>
      </c>
      <c r="BY222" s="64">
        <f t="shared" si="340"/>
        <v>12179.519252003594</v>
      </c>
      <c r="BZ222" s="55">
        <f t="shared" si="331"/>
        <v>0</v>
      </c>
      <c r="CC222" s="94">
        <f t="shared" si="332"/>
        <v>102098872.14215674</v>
      </c>
      <c r="CD222" s="64">
        <f t="shared" si="333"/>
        <v>0</v>
      </c>
      <c r="CE222" s="64">
        <f t="shared" si="361"/>
        <v>0</v>
      </c>
      <c r="CF222" s="64">
        <f t="shared" si="362"/>
        <v>0</v>
      </c>
      <c r="CG222" s="64">
        <f t="shared" si="363"/>
        <v>0</v>
      </c>
      <c r="CH222" s="64">
        <f t="shared" si="364"/>
        <v>0</v>
      </c>
      <c r="CI222" s="64">
        <f t="shared" si="365"/>
        <v>0</v>
      </c>
      <c r="CJ222" s="64">
        <f t="shared" si="366"/>
        <v>0</v>
      </c>
      <c r="CK222" s="64">
        <f t="shared" si="367"/>
        <v>11928458.118695678</v>
      </c>
      <c r="CL222" s="64">
        <f t="shared" si="368"/>
        <v>4485178.8243709812</v>
      </c>
      <c r="CM222" s="64">
        <f t="shared" si="369"/>
        <v>1375485.593265119</v>
      </c>
      <c r="CN222" s="64">
        <f t="shared" si="370"/>
        <v>18450659.328256853</v>
      </c>
      <c r="CO222" s="64">
        <f t="shared" si="371"/>
        <v>10014605.631988343</v>
      </c>
      <c r="CP222" s="64">
        <f t="shared" si="372"/>
        <v>0</v>
      </c>
      <c r="CQ222" s="64">
        <f t="shared" si="373"/>
        <v>0</v>
      </c>
      <c r="CR222" s="64">
        <f t="shared" si="374"/>
        <v>0</v>
      </c>
      <c r="CS222" s="64">
        <f t="shared" si="375"/>
        <v>326458.06709003751</v>
      </c>
      <c r="CT222" s="64">
        <f t="shared" si="341"/>
        <v>504363.5250847147</v>
      </c>
      <c r="CU222" s="64">
        <f t="shared" si="342"/>
        <v>0</v>
      </c>
      <c r="CV222" s="64">
        <f t="shared" si="343"/>
        <v>227202.60883698045</v>
      </c>
      <c r="CW222" s="64">
        <f t="shared" si="344"/>
        <v>3602.4424290421557</v>
      </c>
      <c r="CX222" s="64">
        <f t="shared" si="345"/>
        <v>4620.796541742804</v>
      </c>
      <c r="CY222" s="119">
        <f>'DORC build-up'!S222</f>
        <v>47320634.936559498</v>
      </c>
      <c r="CZ222" s="55">
        <f t="shared" si="334"/>
        <v>0</v>
      </c>
      <c r="DB222" s="94">
        <f>'DORC build-up'!T222</f>
        <v>0</v>
      </c>
      <c r="DC222" s="64">
        <f t="shared" si="286"/>
        <v>0</v>
      </c>
      <c r="DD222" s="64">
        <f t="shared" si="287"/>
        <v>0</v>
      </c>
      <c r="DE222" s="64">
        <f t="shared" si="288"/>
        <v>0</v>
      </c>
      <c r="DF222" s="64">
        <f t="shared" si="289"/>
        <v>0</v>
      </c>
      <c r="DG222" s="64">
        <f t="shared" si="290"/>
        <v>0</v>
      </c>
      <c r="DH222" s="64">
        <f t="shared" si="291"/>
        <v>0</v>
      </c>
      <c r="DI222" s="64">
        <f t="shared" si="292"/>
        <v>0</v>
      </c>
      <c r="DJ222" s="64">
        <f t="shared" si="293"/>
        <v>0</v>
      </c>
      <c r="DK222" s="64">
        <f t="shared" si="294"/>
        <v>0</v>
      </c>
      <c r="DL222" s="64">
        <f t="shared" si="295"/>
        <v>0</v>
      </c>
      <c r="DM222" s="64">
        <f t="shared" si="296"/>
        <v>0</v>
      </c>
      <c r="DN222" s="64">
        <f t="shared" si="297"/>
        <v>0</v>
      </c>
      <c r="DO222" s="64">
        <f t="shared" si="298"/>
        <v>0</v>
      </c>
      <c r="DP222" s="64">
        <f t="shared" si="299"/>
        <v>0</v>
      </c>
      <c r="DQ222" s="64">
        <f t="shared" si="300"/>
        <v>0</v>
      </c>
      <c r="DR222" s="64">
        <f t="shared" si="301"/>
        <v>0</v>
      </c>
      <c r="DS222" s="64">
        <f t="shared" si="302"/>
        <v>0</v>
      </c>
      <c r="DT222" s="64">
        <f t="shared" si="303"/>
        <v>0</v>
      </c>
      <c r="DU222" s="64">
        <f t="shared" si="304"/>
        <v>0</v>
      </c>
      <c r="DV222" s="64">
        <f t="shared" si="305"/>
        <v>0</v>
      </c>
      <c r="DW222" s="64">
        <f t="shared" si="306"/>
        <v>0</v>
      </c>
      <c r="DX222" s="55">
        <f t="shared" si="335"/>
        <v>0</v>
      </c>
    </row>
    <row r="223" spans="1:128" ht="13.9" x14ac:dyDescent="0.4">
      <c r="A223" s="58">
        <f>'DORC build-up'!A223</f>
        <v>211</v>
      </c>
      <c r="B223" s="58" t="str">
        <f>'DORC build-up'!B223</f>
        <v>Metro</v>
      </c>
      <c r="C223" s="58">
        <f>'DORC build-up'!C223</f>
        <v>45</v>
      </c>
      <c r="D223" t="str">
        <f>IF('DORC build-up'!E223=0,"",'DORC build-up'!E223)</f>
        <v/>
      </c>
      <c r="E223" t="str">
        <f>IF('DORC build-up'!F223=0,"",'DORC build-up'!F223)</f>
        <v>Forrestfield to Kenwick</v>
      </c>
      <c r="F223" s="94">
        <f>'DORC build-up'!J223</f>
        <v>32868102.004683699</v>
      </c>
      <c r="G223" s="319">
        <f t="shared" si="285"/>
        <v>0.50036179064326491</v>
      </c>
      <c r="I223" s="70">
        <f>IF($F223=0,0,CRC!G223/$F223)</f>
        <v>0</v>
      </c>
      <c r="J223" s="70">
        <f>IF($F223=0,0,CRC!H223/$F223)</f>
        <v>0</v>
      </c>
      <c r="K223" s="70">
        <f>IF($F223=0,0,CRC!I223/$F223)</f>
        <v>7.9976104460474803E-2</v>
      </c>
      <c r="L223" s="70">
        <f>IF($F223=0,0,CRC!J223/$F223)</f>
        <v>0</v>
      </c>
      <c r="M223" s="70">
        <f>IF($F223=0,0,CRC!K223/$F223)</f>
        <v>0</v>
      </c>
      <c r="N223" s="70">
        <f>IF($F223=0,0,CRC!L223/$F223)</f>
        <v>0</v>
      </c>
      <c r="O223" s="70">
        <f>IF($F223=0,0,CRC!M223/$F223)</f>
        <v>3.1220296044285538E-3</v>
      </c>
      <c r="P223" s="70">
        <f>IF($F223=0,0,CRC!N223/$F223)</f>
        <v>0.32970698671768456</v>
      </c>
      <c r="Q223" s="70">
        <f>IF($F223=0,0,CRC!O223/$F223)</f>
        <v>6.6820615974784073E-2</v>
      </c>
      <c r="R223" s="70">
        <f>IF($F223=0,0,CRC!P223/$F223)</f>
        <v>7.8142564510844087E-2</v>
      </c>
      <c r="S223" s="70">
        <f>IF($F223=0,0,CRC!Q223/$F223)</f>
        <v>0.21425693363725368</v>
      </c>
      <c r="T223" s="70">
        <f>IF($F223=0,0,CRC!R223/$F223)</f>
        <v>9.0244050171710374E-2</v>
      </c>
      <c r="U223" s="70">
        <f>IF($F223=0,0,CRC!S223/$F223)</f>
        <v>0.10723095139820202</v>
      </c>
      <c r="V223" s="70">
        <f>IF($F223=0,0,CRC!T223/$F223)</f>
        <v>1.2737119630248863E-2</v>
      </c>
      <c r="W223" s="70">
        <f>IF($F223=0,0,CRC!U223/$F223)</f>
        <v>0</v>
      </c>
      <c r="X223" s="70">
        <f>IF($F223=0,0,CRC!V223/$F223)</f>
        <v>5.4848680610189247E-3</v>
      </c>
      <c r="Y223" s="70">
        <f>IF($F223=0,0,CRC!W223/$F223)</f>
        <v>8.0885649115048502E-3</v>
      </c>
      <c r="Z223" s="70">
        <f>IF($F223=0,0,CRC!X223/$F223)</f>
        <v>0</v>
      </c>
      <c r="AA223" s="70">
        <f>IF($F223=0,0,CRC!Y223/$F223)</f>
        <v>3.4527792328004707E-3</v>
      </c>
      <c r="AB223" s="70">
        <f>IF($F223=0,0,CRC!Z223/$F223)</f>
        <v>1.4875552821100755E-4</v>
      </c>
      <c r="AC223" s="70">
        <f>IF($F223=0,0,CRC!AA223/$F223)</f>
        <v>5.8767616083361008E-4</v>
      </c>
      <c r="AD223" s="55">
        <f t="shared" si="307"/>
        <v>0</v>
      </c>
      <c r="AF223" s="94">
        <f>'DORC build-up'!V223</f>
        <v>22294564.521271296</v>
      </c>
      <c r="AG223" s="64">
        <f t="shared" si="308"/>
        <v>0</v>
      </c>
      <c r="AH223" s="64">
        <f t="shared" si="309"/>
        <v>0</v>
      </c>
      <c r="AI223" s="64">
        <f t="shared" si="310"/>
        <v>1783032.4210539886</v>
      </c>
      <c r="AJ223" s="64">
        <f t="shared" si="311"/>
        <v>0</v>
      </c>
      <c r="AK223" s="64">
        <f t="shared" si="312"/>
        <v>0</v>
      </c>
      <c r="AL223" s="64">
        <f t="shared" si="313"/>
        <v>0</v>
      </c>
      <c r="AM223" s="64">
        <f t="shared" si="314"/>
        <v>69604.290453251495</v>
      </c>
      <c r="AN223" s="64">
        <f t="shared" si="315"/>
        <v>7350673.6884913566</v>
      </c>
      <c r="AO223" s="64">
        <f t="shared" si="316"/>
        <v>1489736.5342009149</v>
      </c>
      <c r="AP223" s="64">
        <f t="shared" si="317"/>
        <v>1742154.446344618</v>
      </c>
      <c r="AQ223" s="64">
        <f t="shared" si="318"/>
        <v>4776765.0311054941</v>
      </c>
      <c r="AR223" s="64">
        <f t="shared" si="319"/>
        <v>2011951.7992140409</v>
      </c>
      <c r="AS223" s="64">
        <f t="shared" si="320"/>
        <v>2390667.3646245212</v>
      </c>
      <c r="AT223" s="64">
        <f t="shared" si="321"/>
        <v>283968.53541173448</v>
      </c>
      <c r="AU223" s="64">
        <f t="shared" si="322"/>
        <v>0</v>
      </c>
      <c r="AV223" s="64">
        <f t="shared" si="323"/>
        <v>122282.7448770466</v>
      </c>
      <c r="AW223" s="64">
        <f t="shared" si="324"/>
        <v>180331.03230403594</v>
      </c>
      <c r="AX223" s="64">
        <f t="shared" si="325"/>
        <v>0</v>
      </c>
      <c r="AY223" s="64">
        <f t="shared" si="326"/>
        <v>76978.209383375695</v>
      </c>
      <c r="AZ223" s="64">
        <f t="shared" si="327"/>
        <v>3316.4397215961003</v>
      </c>
      <c r="BA223" s="64">
        <f t="shared" si="328"/>
        <v>13101.984085317927</v>
      </c>
      <c r="BB223" s="55">
        <f t="shared" si="329"/>
        <v>0</v>
      </c>
      <c r="BD223" s="94">
        <f>'DORC build-up'!P223</f>
        <v>44621416.264329918</v>
      </c>
      <c r="BE223" s="64">
        <f t="shared" si="330"/>
        <v>0</v>
      </c>
      <c r="BF223" s="64">
        <f t="shared" si="346"/>
        <v>0</v>
      </c>
      <c r="BG223" s="64">
        <f t="shared" si="347"/>
        <v>3568647.0483303787</v>
      </c>
      <c r="BH223" s="64">
        <f t="shared" si="348"/>
        <v>0</v>
      </c>
      <c r="BI223" s="64">
        <f t="shared" si="349"/>
        <v>0</v>
      </c>
      <c r="BJ223" s="64">
        <f t="shared" si="350"/>
        <v>0</v>
      </c>
      <c r="BK223" s="64">
        <f t="shared" si="351"/>
        <v>139309.38256876776</v>
      </c>
      <c r="BL223" s="64">
        <f t="shared" si="352"/>
        <v>14711992.699587697</v>
      </c>
      <c r="BM223" s="64">
        <f t="shared" si="353"/>
        <v>2981630.5204497734</v>
      </c>
      <c r="BN223" s="64">
        <f t="shared" si="354"/>
        <v>3486831.8990006284</v>
      </c>
      <c r="BO223" s="64">
        <f t="shared" si="355"/>
        <v>9560447.8233468067</v>
      </c>
      <c r="BP223" s="64">
        <f t="shared" si="356"/>
        <v>4026817.3280909625</v>
      </c>
      <c r="BQ223" s="64">
        <f t="shared" si="357"/>
        <v>4784796.9187593022</v>
      </c>
      <c r="BR223" s="64">
        <f t="shared" si="358"/>
        <v>568348.31702990248</v>
      </c>
      <c r="BS223" s="64">
        <f t="shared" si="359"/>
        <v>0</v>
      </c>
      <c r="BT223" s="64">
        <f t="shared" si="360"/>
        <v>244742.58090565354</v>
      </c>
      <c r="BU223" s="64">
        <f t="shared" si="336"/>
        <v>360923.22189731081</v>
      </c>
      <c r="BV223" s="64">
        <f t="shared" si="337"/>
        <v>0</v>
      </c>
      <c r="BW223" s="64">
        <f t="shared" si="338"/>
        <v>154067.89941562351</v>
      </c>
      <c r="BX223" s="64">
        <f t="shared" si="339"/>
        <v>6637.6823459236402</v>
      </c>
      <c r="BY223" s="64">
        <f t="shared" si="340"/>
        <v>26222.942601179813</v>
      </c>
      <c r="BZ223" s="55">
        <f t="shared" si="331"/>
        <v>0</v>
      </c>
      <c r="CC223" s="94">
        <f t="shared" si="332"/>
        <v>44621416.264329918</v>
      </c>
      <c r="CD223" s="64">
        <f t="shared" si="333"/>
        <v>0</v>
      </c>
      <c r="CE223" s="64">
        <f t="shared" si="361"/>
        <v>0</v>
      </c>
      <c r="CF223" s="64">
        <f t="shared" si="362"/>
        <v>0</v>
      </c>
      <c r="CG223" s="64">
        <f t="shared" si="363"/>
        <v>0</v>
      </c>
      <c r="CH223" s="64">
        <f t="shared" si="364"/>
        <v>0</v>
      </c>
      <c r="CI223" s="64">
        <f t="shared" si="365"/>
        <v>0</v>
      </c>
      <c r="CJ223" s="64">
        <f t="shared" si="366"/>
        <v>121159.70977630849</v>
      </c>
      <c r="CK223" s="64">
        <f t="shared" si="367"/>
        <v>6921847.061194811</v>
      </c>
      <c r="CL223" s="64">
        <f t="shared" si="368"/>
        <v>2214624.0300503792</v>
      </c>
      <c r="CM223" s="64">
        <f t="shared" si="369"/>
        <v>2420415.3069020119</v>
      </c>
      <c r="CN223" s="64">
        <f t="shared" si="370"/>
        <v>4164710.6683396874</v>
      </c>
      <c r="CO223" s="64">
        <f t="shared" si="371"/>
        <v>2652161.9684578204</v>
      </c>
      <c r="CP223" s="64">
        <f t="shared" si="372"/>
        <v>3151386.1645031953</v>
      </c>
      <c r="CQ223" s="64">
        <f t="shared" si="373"/>
        <v>143981.57364757545</v>
      </c>
      <c r="CR223" s="64">
        <f t="shared" si="374"/>
        <v>0</v>
      </c>
      <c r="CS223" s="64">
        <f t="shared" si="375"/>
        <v>161193.54623118945</v>
      </c>
      <c r="CT223" s="64">
        <f t="shared" si="341"/>
        <v>249037.02310914549</v>
      </c>
      <c r="CU223" s="64">
        <f t="shared" si="342"/>
        <v>0</v>
      </c>
      <c r="CV223" s="64">
        <f t="shared" si="343"/>
        <v>112184.68135238283</v>
      </c>
      <c r="CW223" s="64">
        <f t="shared" si="344"/>
        <v>4201.2684987844468</v>
      </c>
      <c r="CX223" s="64">
        <f t="shared" si="345"/>
        <v>9948.7409953326769</v>
      </c>
      <c r="CY223" s="119">
        <f>'DORC build-up'!S223</f>
        <v>22326851.743058622</v>
      </c>
      <c r="CZ223" s="55">
        <f t="shared" si="334"/>
        <v>0</v>
      </c>
      <c r="DB223" s="94">
        <f>'DORC build-up'!T223</f>
        <v>0</v>
      </c>
      <c r="DC223" s="64">
        <f t="shared" si="286"/>
        <v>0</v>
      </c>
      <c r="DD223" s="64">
        <f t="shared" si="287"/>
        <v>0</v>
      </c>
      <c r="DE223" s="64">
        <f t="shared" si="288"/>
        <v>0</v>
      </c>
      <c r="DF223" s="64">
        <f t="shared" si="289"/>
        <v>0</v>
      </c>
      <c r="DG223" s="64">
        <f t="shared" si="290"/>
        <v>0</v>
      </c>
      <c r="DH223" s="64">
        <f t="shared" si="291"/>
        <v>0</v>
      </c>
      <c r="DI223" s="64">
        <f t="shared" si="292"/>
        <v>0</v>
      </c>
      <c r="DJ223" s="64">
        <f t="shared" si="293"/>
        <v>0</v>
      </c>
      <c r="DK223" s="64">
        <f t="shared" si="294"/>
        <v>0</v>
      </c>
      <c r="DL223" s="64">
        <f t="shared" si="295"/>
        <v>0</v>
      </c>
      <c r="DM223" s="64">
        <f t="shared" si="296"/>
        <v>0</v>
      </c>
      <c r="DN223" s="64">
        <f t="shared" si="297"/>
        <v>0</v>
      </c>
      <c r="DO223" s="64">
        <f t="shared" si="298"/>
        <v>0</v>
      </c>
      <c r="DP223" s="64">
        <f t="shared" si="299"/>
        <v>0</v>
      </c>
      <c r="DQ223" s="64">
        <f t="shared" si="300"/>
        <v>0</v>
      </c>
      <c r="DR223" s="64">
        <f t="shared" si="301"/>
        <v>0</v>
      </c>
      <c r="DS223" s="64">
        <f t="shared" si="302"/>
        <v>0</v>
      </c>
      <c r="DT223" s="64">
        <f t="shared" si="303"/>
        <v>0</v>
      </c>
      <c r="DU223" s="64">
        <f t="shared" si="304"/>
        <v>0</v>
      </c>
      <c r="DV223" s="64">
        <f t="shared" si="305"/>
        <v>0</v>
      </c>
      <c r="DW223" s="64">
        <f t="shared" si="306"/>
        <v>0</v>
      </c>
      <c r="DX223" s="55">
        <f t="shared" si="335"/>
        <v>0</v>
      </c>
    </row>
    <row r="224" spans="1:128" ht="13.9" x14ac:dyDescent="0.4">
      <c r="A224" s="58">
        <f>'DORC build-up'!A224</f>
        <v>212</v>
      </c>
      <c r="B224" s="58" t="str">
        <f>'DORC build-up'!B224</f>
        <v>Metro</v>
      </c>
      <c r="C224" s="58">
        <f>'DORC build-up'!C224</f>
        <v>45</v>
      </c>
      <c r="D224" t="str">
        <f>IF('DORC build-up'!E224=0,"",'DORC build-up'!E224)</f>
        <v/>
      </c>
      <c r="E224" t="str">
        <f>IF('DORC build-up'!F224=0,"",'DORC build-up'!F224)</f>
        <v>Kenwick to Cockburn East</v>
      </c>
      <c r="F224" s="94">
        <f>'DORC build-up'!J224</f>
        <v>159370644.59267056</v>
      </c>
      <c r="G224" s="319">
        <f t="shared" si="285"/>
        <v>0.52359082509831723</v>
      </c>
      <c r="I224" s="70">
        <f>IF($F224=0,0,CRC!G224/$F224)</f>
        <v>0</v>
      </c>
      <c r="J224" s="70">
        <f>IF($F224=0,0,CRC!H224/$F224)</f>
        <v>0</v>
      </c>
      <c r="K224" s="70">
        <f>IF($F224=0,0,CRC!I224/$F224)</f>
        <v>8.9075985842354197E-2</v>
      </c>
      <c r="L224" s="70">
        <f>IF($F224=0,0,CRC!J224/$F224)</f>
        <v>0</v>
      </c>
      <c r="M224" s="70">
        <f>IF($F224=0,0,CRC!K224/$F224)</f>
        <v>9.0253756464689666E-2</v>
      </c>
      <c r="N224" s="70">
        <f>IF($F224=0,0,CRC!L224/$F224)</f>
        <v>0</v>
      </c>
      <c r="O224" s="70">
        <f>IF($F224=0,0,CRC!M224/$F224)</f>
        <v>1.1741297337301835E-3</v>
      </c>
      <c r="P224" s="70">
        <f>IF($F224=0,0,CRC!N224/$F224)</f>
        <v>0.35737190509938704</v>
      </c>
      <c r="Q224" s="70">
        <f>IF($F224=0,0,CRC!O224/$F224)</f>
        <v>7.3245235587990121E-2</v>
      </c>
      <c r="R224" s="70">
        <f>IF($F224=0,0,CRC!P224/$F224)</f>
        <v>8.6096985509438312E-2</v>
      </c>
      <c r="S224" s="70">
        <f>IF($F224=0,0,CRC!Q224/$F224)</f>
        <v>6.3125254501622777E-2</v>
      </c>
      <c r="T224" s="70">
        <f>IF($F224=0,0,CRC!R224/$F224)</f>
        <v>0.13940351157322758</v>
      </c>
      <c r="U224" s="70">
        <f>IF($F224=0,0,CRC!S224/$F224)</f>
        <v>6.5074091131103518E-2</v>
      </c>
      <c r="V224" s="70">
        <f>IF($F224=0,0,CRC!T224/$F224)</f>
        <v>7.7296384370276125E-3</v>
      </c>
      <c r="W224" s="70">
        <f>IF($F224=0,0,CRC!U224/$F224)</f>
        <v>4.3005700148629261E-4</v>
      </c>
      <c r="X224" s="70">
        <f>IF($F224=0,0,CRC!V224/$F224)</f>
        <v>6.0122231355960194E-3</v>
      </c>
      <c r="Y224" s="70">
        <f>IF($F224=0,0,CRC!W224/$F224)</f>
        <v>8.8662583226633875E-3</v>
      </c>
      <c r="Z224" s="70">
        <f>IF($F224=0,0,CRC!X224/$F224)</f>
        <v>5.8385976322881342E-3</v>
      </c>
      <c r="AA224" s="70">
        <f>IF($F224=0,0,CRC!Y224/$F224)</f>
        <v>3.7847545200006302E-3</v>
      </c>
      <c r="AB224" s="70">
        <f>IF($F224=0,0,CRC!Z224/$F224)</f>
        <v>2.5419638198453465E-4</v>
      </c>
      <c r="AC224" s="70">
        <f>IF($F224=0,0,CRC!AA224/$F224)</f>
        <v>2.2634191254101862E-3</v>
      </c>
      <c r="AD224" s="55">
        <f t="shared" si="307"/>
        <v>0</v>
      </c>
      <c r="AF224" s="94">
        <f>'DORC build-up'!V224</f>
        <v>102964742.73340464</v>
      </c>
      <c r="AG224" s="64">
        <f t="shared" si="308"/>
        <v>0</v>
      </c>
      <c r="AH224" s="64">
        <f t="shared" si="309"/>
        <v>0</v>
      </c>
      <c r="AI224" s="64">
        <f t="shared" si="310"/>
        <v>9171685.9659823943</v>
      </c>
      <c r="AJ224" s="64">
        <f t="shared" si="311"/>
        <v>0</v>
      </c>
      <c r="AK224" s="64">
        <f t="shared" si="312"/>
        <v>9292954.8151101265</v>
      </c>
      <c r="AL224" s="64">
        <f t="shared" si="313"/>
        <v>0</v>
      </c>
      <c r="AM224" s="64">
        <f t="shared" si="314"/>
        <v>120893.96596916924</v>
      </c>
      <c r="AN224" s="64">
        <f t="shared" si="315"/>
        <v>36796706.268705085</v>
      </c>
      <c r="AO224" s="64">
        <f t="shared" si="316"/>
        <v>7541676.8387650168</v>
      </c>
      <c r="AP224" s="64">
        <f t="shared" si="317"/>
        <v>8864953.9631009828</v>
      </c>
      <c r="AQ224" s="64">
        <f t="shared" si="318"/>
        <v>6499675.5897402819</v>
      </c>
      <c r="AR224" s="64">
        <f t="shared" si="319"/>
        <v>14353646.705270573</v>
      </c>
      <c r="AS224" s="64">
        <f t="shared" si="320"/>
        <v>6700337.0519242017</v>
      </c>
      <c r="AT224" s="64">
        <f t="shared" si="321"/>
        <v>795880.23309078405</v>
      </c>
      <c r="AU224" s="64">
        <f t="shared" si="322"/>
        <v>44280.708518735533</v>
      </c>
      <c r="AV224" s="64">
        <f t="shared" si="323"/>
        <v>619047.00841246743</v>
      </c>
      <c r="AW224" s="64">
        <f t="shared" si="324"/>
        <v>912912.00720094342</v>
      </c>
      <c r="AX224" s="64">
        <f t="shared" si="325"/>
        <v>601169.70313241321</v>
      </c>
      <c r="AY224" s="64">
        <f t="shared" si="326"/>
        <v>389696.27546095522</v>
      </c>
      <c r="AZ224" s="64">
        <f t="shared" si="327"/>
        <v>26173.265074799863</v>
      </c>
      <c r="BA224" s="64">
        <f t="shared" si="328"/>
        <v>233052.36794572754</v>
      </c>
      <c r="BB224" s="55">
        <f t="shared" si="329"/>
        <v>0</v>
      </c>
      <c r="BD224" s="94">
        <f>'DORC build-up'!P224</f>
        <v>216126699.81566501</v>
      </c>
      <c r="BE224" s="64">
        <f t="shared" si="330"/>
        <v>0</v>
      </c>
      <c r="BF224" s="64">
        <f t="shared" si="346"/>
        <v>0</v>
      </c>
      <c r="BG224" s="64">
        <f t="shared" si="347"/>
        <v>19251698.852934912</v>
      </c>
      <c r="BH224" s="64">
        <f t="shared" si="348"/>
        <v>0</v>
      </c>
      <c r="BI224" s="64">
        <f t="shared" si="349"/>
        <v>19506246.53068012</v>
      </c>
      <c r="BJ224" s="64">
        <f t="shared" si="350"/>
        <v>0</v>
      </c>
      <c r="BK224" s="64">
        <f t="shared" si="351"/>
        <v>253760.78450655006</v>
      </c>
      <c r="BL224" s="64">
        <f t="shared" si="352"/>
        <v>77237610.455967546</v>
      </c>
      <c r="BM224" s="64">
        <f t="shared" si="353"/>
        <v>15830251.044853205</v>
      </c>
      <c r="BN224" s="64">
        <f t="shared" si="354"/>
        <v>18607857.342232034</v>
      </c>
      <c r="BO224" s="64">
        <f t="shared" si="355"/>
        <v>13643052.930459682</v>
      </c>
      <c r="BP224" s="64">
        <f t="shared" si="356"/>
        <v>30128820.899036542</v>
      </c>
      <c r="BQ224" s="64">
        <f t="shared" si="357"/>
        <v>14064248.559669238</v>
      </c>
      <c r="BR224" s="64">
        <f t="shared" si="358"/>
        <v>1670581.2461630928</v>
      </c>
      <c r="BS224" s="64">
        <f t="shared" si="359"/>
        <v>92946.800463852967</v>
      </c>
      <c r="BT224" s="64">
        <f t="shared" si="360"/>
        <v>1299401.944851757</v>
      </c>
      <c r="BU224" s="64">
        <f t="shared" si="336"/>
        <v>1916235.1509904114</v>
      </c>
      <c r="BV224" s="64">
        <f t="shared" si="337"/>
        <v>1261876.83781799</v>
      </c>
      <c r="BW224" s="64">
        <f t="shared" si="338"/>
        <v>817986.5040201575</v>
      </c>
      <c r="BX224" s="64">
        <f t="shared" si="339"/>
        <v>54938.625143399637</v>
      </c>
      <c r="BY224" s="64">
        <f t="shared" si="340"/>
        <v>489185.30587456236</v>
      </c>
      <c r="BZ224" s="55">
        <f t="shared" si="331"/>
        <v>0</v>
      </c>
      <c r="CC224" s="94">
        <f t="shared" si="332"/>
        <v>216126699.81566501</v>
      </c>
      <c r="CD224" s="64">
        <f t="shared" si="333"/>
        <v>0</v>
      </c>
      <c r="CE224" s="64">
        <f t="shared" si="361"/>
        <v>0</v>
      </c>
      <c r="CF224" s="64">
        <f t="shared" si="362"/>
        <v>0</v>
      </c>
      <c r="CG224" s="64">
        <f t="shared" si="363"/>
        <v>0</v>
      </c>
      <c r="CH224" s="64">
        <f t="shared" si="364"/>
        <v>12876431.141790971</v>
      </c>
      <c r="CI224" s="64">
        <f t="shared" si="365"/>
        <v>0</v>
      </c>
      <c r="CJ224" s="64">
        <f t="shared" si="366"/>
        <v>220700.01629821968</v>
      </c>
      <c r="CK224" s="64">
        <f t="shared" si="367"/>
        <v>36339531.827210017</v>
      </c>
      <c r="CL224" s="64">
        <f t="shared" si="368"/>
        <v>11758014.323107205</v>
      </c>
      <c r="CM224" s="64">
        <f t="shared" si="369"/>
        <v>12916809.311253605</v>
      </c>
      <c r="CN224" s="64">
        <f t="shared" si="370"/>
        <v>5943170.1462199735</v>
      </c>
      <c r="CO224" s="64">
        <f t="shared" si="371"/>
        <v>19843590.21837825</v>
      </c>
      <c r="CP224" s="64">
        <f t="shared" si="372"/>
        <v>9263063.63208583</v>
      </c>
      <c r="CQ224" s="64">
        <f t="shared" si="373"/>
        <v>423213.91569465067</v>
      </c>
      <c r="CR224" s="64">
        <f t="shared" si="374"/>
        <v>61217.07273891518</v>
      </c>
      <c r="CS224" s="64">
        <f t="shared" si="375"/>
        <v>855818.41416922316</v>
      </c>
      <c r="CT224" s="64">
        <f t="shared" si="341"/>
        <v>1322202.2541833892</v>
      </c>
      <c r="CU224" s="64">
        <f t="shared" si="342"/>
        <v>522211.85899796779</v>
      </c>
      <c r="CV224" s="64">
        <f t="shared" si="343"/>
        <v>595617.61828463885</v>
      </c>
      <c r="CW224" s="64">
        <f t="shared" si="344"/>
        <v>34772.967905467667</v>
      </c>
      <c r="CX224" s="64">
        <f t="shared" si="345"/>
        <v>185592.36394201042</v>
      </c>
      <c r="CY224" s="119">
        <f>'DORC build-up'!S224</f>
        <v>113161957.08226037</v>
      </c>
      <c r="CZ224" s="55">
        <f t="shared" si="334"/>
        <v>0</v>
      </c>
      <c r="DB224" s="94">
        <f>'DORC build-up'!T224</f>
        <v>0</v>
      </c>
      <c r="DC224" s="64">
        <f t="shared" si="286"/>
        <v>0</v>
      </c>
      <c r="DD224" s="64">
        <f t="shared" si="287"/>
        <v>0</v>
      </c>
      <c r="DE224" s="64">
        <f t="shared" si="288"/>
        <v>0</v>
      </c>
      <c r="DF224" s="64">
        <f t="shared" si="289"/>
        <v>0</v>
      </c>
      <c r="DG224" s="64">
        <f t="shared" si="290"/>
        <v>0</v>
      </c>
      <c r="DH224" s="64">
        <f t="shared" si="291"/>
        <v>0</v>
      </c>
      <c r="DI224" s="64">
        <f t="shared" si="292"/>
        <v>0</v>
      </c>
      <c r="DJ224" s="64">
        <f t="shared" si="293"/>
        <v>0</v>
      </c>
      <c r="DK224" s="64">
        <f t="shared" si="294"/>
        <v>0</v>
      </c>
      <c r="DL224" s="64">
        <f t="shared" si="295"/>
        <v>0</v>
      </c>
      <c r="DM224" s="64">
        <f t="shared" si="296"/>
        <v>0</v>
      </c>
      <c r="DN224" s="64">
        <f t="shared" si="297"/>
        <v>0</v>
      </c>
      <c r="DO224" s="64">
        <f t="shared" si="298"/>
        <v>0</v>
      </c>
      <c r="DP224" s="64">
        <f t="shared" si="299"/>
        <v>0</v>
      </c>
      <c r="DQ224" s="64">
        <f t="shared" si="300"/>
        <v>0</v>
      </c>
      <c r="DR224" s="64">
        <f t="shared" si="301"/>
        <v>0</v>
      </c>
      <c r="DS224" s="64">
        <f t="shared" si="302"/>
        <v>0</v>
      </c>
      <c r="DT224" s="64">
        <f t="shared" si="303"/>
        <v>0</v>
      </c>
      <c r="DU224" s="64">
        <f t="shared" si="304"/>
        <v>0</v>
      </c>
      <c r="DV224" s="64">
        <f t="shared" si="305"/>
        <v>0</v>
      </c>
      <c r="DW224" s="64">
        <f t="shared" si="306"/>
        <v>0</v>
      </c>
      <c r="DX224" s="55">
        <f t="shared" si="335"/>
        <v>0</v>
      </c>
    </row>
    <row r="225" spans="1:128" ht="13.9" x14ac:dyDescent="0.4">
      <c r="A225" s="58">
        <f>'DORC build-up'!A225</f>
        <v>213</v>
      </c>
      <c r="B225" s="58" t="str">
        <f>'DORC build-up'!B225</f>
        <v>Metro</v>
      </c>
      <c r="C225" s="58">
        <f>'DORC build-up'!C225</f>
        <v>45</v>
      </c>
      <c r="D225" t="str">
        <f>IF('DORC build-up'!E225=0,"",'DORC build-up'!E225)</f>
        <v/>
      </c>
      <c r="E225" t="str">
        <f>IF('DORC build-up'!F225=0,"",'DORC build-up'!F225)</f>
        <v>Cockburn East to Cockburn South</v>
      </c>
      <c r="F225" s="94">
        <f>'DORC build-up'!J225</f>
        <v>4761211.98332687</v>
      </c>
      <c r="G225" s="319">
        <f t="shared" si="285"/>
        <v>0.48724016522523589</v>
      </c>
      <c r="I225" s="70">
        <f>IF($F225=0,0,CRC!G225/$F225)</f>
        <v>0</v>
      </c>
      <c r="J225" s="70">
        <f>IF($F225=0,0,CRC!H225/$F225)</f>
        <v>0</v>
      </c>
      <c r="K225" s="70">
        <f>IF($F225=0,0,CRC!I225/$F225)</f>
        <v>0.10695590553850358</v>
      </c>
      <c r="L225" s="70">
        <f>IF($F225=0,0,CRC!J225/$F225)</f>
        <v>0</v>
      </c>
      <c r="M225" s="70">
        <f>IF($F225=0,0,CRC!K225/$F225)</f>
        <v>0</v>
      </c>
      <c r="N225" s="70">
        <f>IF($F225=0,0,CRC!L225/$F225)</f>
        <v>0</v>
      </c>
      <c r="O225" s="70">
        <f>IF($F225=0,0,CRC!M225/$F225)</f>
        <v>0</v>
      </c>
      <c r="P225" s="70">
        <f>IF($F225=0,0,CRC!N225/$F225)</f>
        <v>0.33166130202873384</v>
      </c>
      <c r="Q225" s="70">
        <f>IF($F225=0,0,CRC!O225/$F225)</f>
        <v>6.721669054449006E-2</v>
      </c>
      <c r="R225" s="70">
        <f>IF($F225=0,0,CRC!P225/$F225)</f>
        <v>7.9734546467249187E-2</v>
      </c>
      <c r="S225" s="70">
        <f>IF($F225=0,0,CRC!Q225/$F225)</f>
        <v>0.21129730277143455</v>
      </c>
      <c r="T225" s="70">
        <f>IF($F225=0,0,CRC!R225/$F225)</f>
        <v>0.17001635107934451</v>
      </c>
      <c r="U225" s="70">
        <f>IF($F225=0,0,CRC!S225/$F225)</f>
        <v>0</v>
      </c>
      <c r="V225" s="70">
        <f>IF($F225=0,0,CRC!T225/$F225)</f>
        <v>0</v>
      </c>
      <c r="W225" s="70">
        <f>IF($F225=0,0,CRC!U225/$F225)</f>
        <v>1.439517118298326E-2</v>
      </c>
      <c r="X225" s="70">
        <f>IF($F225=0,0,CRC!V225/$F225)</f>
        <v>5.5173792362822899E-3</v>
      </c>
      <c r="Y225" s="70">
        <f>IF($F225=0,0,CRC!W225/$F225)</f>
        <v>8.1365093193814884E-3</v>
      </c>
      <c r="Z225" s="70">
        <f>IF($F225=0,0,CRC!X225/$F225)</f>
        <v>0</v>
      </c>
      <c r="AA225" s="70">
        <f>IF($F225=0,0,CRC!Y225/$F225)</f>
        <v>3.4732453423831377E-3</v>
      </c>
      <c r="AB225" s="70">
        <f>IF($F225=0,0,CRC!Z225/$F225)</f>
        <v>1.4670069878131026E-4</v>
      </c>
      <c r="AC225" s="70">
        <f>IF($F225=0,0,CRC!AA225/$F225)</f>
        <v>1.4488957904326941E-3</v>
      </c>
      <c r="AD225" s="55">
        <f t="shared" si="307"/>
        <v>0</v>
      </c>
      <c r="AF225" s="94">
        <f>'DORC build-up'!V225</f>
        <v>3314299.9376221467</v>
      </c>
      <c r="AG225" s="64">
        <f t="shared" si="308"/>
        <v>0</v>
      </c>
      <c r="AH225" s="64">
        <f t="shared" si="309"/>
        <v>0</v>
      </c>
      <c r="AI225" s="64">
        <f t="shared" si="310"/>
        <v>354483.95105458261</v>
      </c>
      <c r="AJ225" s="64">
        <f t="shared" si="311"/>
        <v>0</v>
      </c>
      <c r="AK225" s="64">
        <f t="shared" si="312"/>
        <v>0</v>
      </c>
      <c r="AL225" s="64">
        <f t="shared" si="313"/>
        <v>0</v>
      </c>
      <c r="AM225" s="64">
        <f t="shared" si="314"/>
        <v>0</v>
      </c>
      <c r="AN225" s="64">
        <f t="shared" si="315"/>
        <v>1099225.0326255125</v>
      </c>
      <c r="AO225" s="64">
        <f t="shared" si="316"/>
        <v>222776.27327877053</v>
      </c>
      <c r="AP225" s="64">
        <f t="shared" si="317"/>
        <v>264264.20238273416</v>
      </c>
      <c r="AQ225" s="64">
        <f t="shared" si="318"/>
        <v>700302.63739509333</v>
      </c>
      <c r="AR225" s="64">
        <f t="shared" si="319"/>
        <v>563485.18177701649</v>
      </c>
      <c r="AS225" s="64">
        <f t="shared" si="320"/>
        <v>0</v>
      </c>
      <c r="AT225" s="64">
        <f t="shared" si="321"/>
        <v>0</v>
      </c>
      <c r="AU225" s="64">
        <f t="shared" si="322"/>
        <v>47709.914953821542</v>
      </c>
      <c r="AV225" s="64">
        <f t="shared" si="323"/>
        <v>18286.249658648121</v>
      </c>
      <c r="AW225" s="64">
        <f t="shared" si="324"/>
        <v>26966.832329688081</v>
      </c>
      <c r="AX225" s="64">
        <f t="shared" si="325"/>
        <v>0</v>
      </c>
      <c r="AY225" s="64">
        <f t="shared" si="326"/>
        <v>11511.376821606846</v>
      </c>
      <c r="AZ225" s="64">
        <f t="shared" si="327"/>
        <v>486.21011682002194</v>
      </c>
      <c r="BA225" s="64">
        <f t="shared" si="328"/>
        <v>4802.0752278520686</v>
      </c>
      <c r="BB225" s="55">
        <f t="shared" si="329"/>
        <v>0</v>
      </c>
      <c r="BD225" s="94">
        <f>'DORC build-up'!P225</f>
        <v>6463649.6715426091</v>
      </c>
      <c r="BE225" s="64">
        <f t="shared" si="330"/>
        <v>0</v>
      </c>
      <c r="BF225" s="64">
        <f t="shared" si="346"/>
        <v>0</v>
      </c>
      <c r="BG225" s="64">
        <f t="shared" si="347"/>
        <v>691325.50370349095</v>
      </c>
      <c r="BH225" s="64">
        <f t="shared" si="348"/>
        <v>0</v>
      </c>
      <c r="BI225" s="64">
        <f t="shared" si="349"/>
        <v>0</v>
      </c>
      <c r="BJ225" s="64">
        <f t="shared" si="350"/>
        <v>0</v>
      </c>
      <c r="BK225" s="64">
        <f t="shared" si="351"/>
        <v>0</v>
      </c>
      <c r="BL225" s="64">
        <f t="shared" si="352"/>
        <v>2143742.4659214197</v>
      </c>
      <c r="BM225" s="64">
        <f t="shared" si="353"/>
        <v>434465.13976007438</v>
      </c>
      <c r="BN225" s="64">
        <f t="shared" si="354"/>
        <v>515376.17508363409</v>
      </c>
      <c r="BO225" s="64">
        <f t="shared" si="355"/>
        <v>1365751.7416564221</v>
      </c>
      <c r="BP225" s="64">
        <f t="shared" si="356"/>
        <v>1098926.1318108782</v>
      </c>
      <c r="BQ225" s="64">
        <f t="shared" si="357"/>
        <v>0</v>
      </c>
      <c r="BR225" s="64">
        <f t="shared" si="358"/>
        <v>0</v>
      </c>
      <c r="BS225" s="64">
        <f t="shared" si="359"/>
        <v>93045.343488689381</v>
      </c>
      <c r="BT225" s="64">
        <f t="shared" si="360"/>
        <v>35662.406488372035</v>
      </c>
      <c r="BU225" s="64">
        <f t="shared" si="336"/>
        <v>52591.545789723532</v>
      </c>
      <c r="BV225" s="64">
        <f t="shared" si="337"/>
        <v>0</v>
      </c>
      <c r="BW225" s="64">
        <f t="shared" si="338"/>
        <v>22449.841116481664</v>
      </c>
      <c r="BX225" s="64">
        <f t="shared" si="339"/>
        <v>948.2219234928873</v>
      </c>
      <c r="BY225" s="64">
        <f t="shared" si="340"/>
        <v>9365.1547999297527</v>
      </c>
      <c r="BZ225" s="55">
        <f t="shared" si="331"/>
        <v>0</v>
      </c>
      <c r="CC225" s="94">
        <f t="shared" si="332"/>
        <v>6463649.6715426091</v>
      </c>
      <c r="CD225" s="64">
        <f t="shared" si="333"/>
        <v>0</v>
      </c>
      <c r="CE225" s="64">
        <f t="shared" si="361"/>
        <v>0</v>
      </c>
      <c r="CF225" s="64">
        <f t="shared" si="362"/>
        <v>0</v>
      </c>
      <c r="CG225" s="64">
        <f t="shared" si="363"/>
        <v>0</v>
      </c>
      <c r="CH225" s="64">
        <f t="shared" si="364"/>
        <v>0</v>
      </c>
      <c r="CI225" s="64">
        <f t="shared" si="365"/>
        <v>0</v>
      </c>
      <c r="CJ225" s="64">
        <f t="shared" si="366"/>
        <v>0</v>
      </c>
      <c r="CK225" s="64">
        <f t="shared" si="367"/>
        <v>1008609.6282601166</v>
      </c>
      <c r="CL225" s="64">
        <f t="shared" si="368"/>
        <v>322701.59972293093</v>
      </c>
      <c r="CM225" s="64">
        <f t="shared" si="369"/>
        <v>357752.94568762189</v>
      </c>
      <c r="CN225" s="64">
        <f t="shared" si="370"/>
        <v>594947.11480877444</v>
      </c>
      <c r="CO225" s="64">
        <f t="shared" si="371"/>
        <v>723780.06139031891</v>
      </c>
      <c r="CP225" s="64">
        <f t="shared" si="372"/>
        <v>0</v>
      </c>
      <c r="CQ225" s="64">
        <f t="shared" si="373"/>
        <v>0</v>
      </c>
      <c r="CR225" s="64">
        <f t="shared" si="374"/>
        <v>61281.975624105609</v>
      </c>
      <c r="CS225" s="64">
        <f t="shared" si="375"/>
        <v>23488.147210537478</v>
      </c>
      <c r="CT225" s="64">
        <f t="shared" si="341"/>
        <v>36288.166594909388</v>
      </c>
      <c r="CU225" s="64">
        <f t="shared" si="342"/>
        <v>0</v>
      </c>
      <c r="CV225" s="64">
        <f t="shared" si="343"/>
        <v>16346.872266168653</v>
      </c>
      <c r="CW225" s="64">
        <f t="shared" si="344"/>
        <v>600.16956061086148</v>
      </c>
      <c r="CX225" s="64">
        <f t="shared" si="345"/>
        <v>3553.0527943689194</v>
      </c>
      <c r="CY225" s="119">
        <f>'DORC build-up'!S225</f>
        <v>3149349.7339204624</v>
      </c>
      <c r="CZ225" s="55">
        <f t="shared" si="334"/>
        <v>0</v>
      </c>
      <c r="DB225" s="94">
        <f>'DORC build-up'!T225</f>
        <v>0</v>
      </c>
      <c r="DC225" s="64">
        <f t="shared" si="286"/>
        <v>0</v>
      </c>
      <c r="DD225" s="64">
        <f t="shared" si="287"/>
        <v>0</v>
      </c>
      <c r="DE225" s="64">
        <f t="shared" si="288"/>
        <v>0</v>
      </c>
      <c r="DF225" s="64">
        <f t="shared" si="289"/>
        <v>0</v>
      </c>
      <c r="DG225" s="64">
        <f t="shared" si="290"/>
        <v>0</v>
      </c>
      <c r="DH225" s="64">
        <f t="shared" si="291"/>
        <v>0</v>
      </c>
      <c r="DI225" s="64">
        <f t="shared" si="292"/>
        <v>0</v>
      </c>
      <c r="DJ225" s="64">
        <f t="shared" si="293"/>
        <v>0</v>
      </c>
      <c r="DK225" s="64">
        <f t="shared" si="294"/>
        <v>0</v>
      </c>
      <c r="DL225" s="64">
        <f t="shared" si="295"/>
        <v>0</v>
      </c>
      <c r="DM225" s="64">
        <f t="shared" si="296"/>
        <v>0</v>
      </c>
      <c r="DN225" s="64">
        <f t="shared" si="297"/>
        <v>0</v>
      </c>
      <c r="DO225" s="64">
        <f t="shared" si="298"/>
        <v>0</v>
      </c>
      <c r="DP225" s="64">
        <f t="shared" si="299"/>
        <v>0</v>
      </c>
      <c r="DQ225" s="64">
        <f t="shared" si="300"/>
        <v>0</v>
      </c>
      <c r="DR225" s="64">
        <f t="shared" si="301"/>
        <v>0</v>
      </c>
      <c r="DS225" s="64">
        <f t="shared" si="302"/>
        <v>0</v>
      </c>
      <c r="DT225" s="64">
        <f t="shared" si="303"/>
        <v>0</v>
      </c>
      <c r="DU225" s="64">
        <f t="shared" si="304"/>
        <v>0</v>
      </c>
      <c r="DV225" s="64">
        <f t="shared" si="305"/>
        <v>0</v>
      </c>
      <c r="DW225" s="64">
        <f t="shared" si="306"/>
        <v>0</v>
      </c>
      <c r="DX225" s="55">
        <f t="shared" si="335"/>
        <v>0</v>
      </c>
    </row>
    <row r="226" spans="1:128" ht="13.9" x14ac:dyDescent="0.4">
      <c r="A226" s="58">
        <f>'DORC build-up'!A226</f>
        <v>214</v>
      </c>
      <c r="B226" s="58" t="str">
        <f>'DORC build-up'!B226</f>
        <v>Metro</v>
      </c>
      <c r="C226" s="58">
        <f>'DORC build-up'!C226</f>
        <v>45</v>
      </c>
      <c r="D226" t="str">
        <f>IF('DORC build-up'!E226=0,"",'DORC build-up'!E226)</f>
        <v/>
      </c>
      <c r="E226" t="str">
        <f>IF('DORC build-up'!F226=0,"",'DORC build-up'!F226)</f>
        <v>Cockburn South to Kwinana North</v>
      </c>
      <c r="F226" s="94">
        <f>'DORC build-up'!J226</f>
        <v>49057693.928331733</v>
      </c>
      <c r="G226" s="319">
        <f t="shared" si="285"/>
        <v>0.50012733502943973</v>
      </c>
      <c r="I226" s="70">
        <f>IF($F226=0,0,CRC!G226/$F226)</f>
        <v>0</v>
      </c>
      <c r="J226" s="70">
        <f>IF($F226=0,0,CRC!H226/$F226)</f>
        <v>0</v>
      </c>
      <c r="K226" s="70">
        <f>IF($F226=0,0,CRC!I226/$F226)</f>
        <v>0.10209662228670162</v>
      </c>
      <c r="L226" s="70">
        <f>IF($F226=0,0,CRC!J226/$F226)</f>
        <v>0</v>
      </c>
      <c r="M226" s="70">
        <f>IF($F226=0,0,CRC!K226/$F226)</f>
        <v>0</v>
      </c>
      <c r="N226" s="70">
        <f>IF($F226=0,0,CRC!L226/$F226)</f>
        <v>0</v>
      </c>
      <c r="O226" s="70">
        <f>IF($F226=0,0,CRC!M226/$F226)</f>
        <v>0</v>
      </c>
      <c r="P226" s="70">
        <f>IF($F226=0,0,CRC!N226/$F226)</f>
        <v>0.31659307178838608</v>
      </c>
      <c r="Q226" s="70">
        <f>IF($F226=0,0,CRC!O226/$F226)</f>
        <v>6.4162862549112923E-2</v>
      </c>
      <c r="R226" s="70">
        <f>IF($F226=0,0,CRC!P226/$F226)</f>
        <v>7.5908511653446892E-2</v>
      </c>
      <c r="S226" s="70">
        <f>IF($F226=0,0,CRC!Q226/$F226)</f>
        <v>0.14354973065566351</v>
      </c>
      <c r="T226" s="70">
        <f>IF($F226=0,0,CRC!R226/$F226)</f>
        <v>0.15833585467240813</v>
      </c>
      <c r="U226" s="70">
        <f>IF($F226=0,0,CRC!S226/$F226)</f>
        <v>9.7240548903654606E-2</v>
      </c>
      <c r="V226" s="70">
        <f>IF($F226=0,0,CRC!T226/$F226)</f>
        <v>1.1550438452210553E-2</v>
      </c>
      <c r="W226" s="70">
        <f>IF($F226=0,0,CRC!U226/$F226)</f>
        <v>0</v>
      </c>
      <c r="X226" s="70">
        <f>IF($F226=0,0,CRC!V226/$F226)</f>
        <v>5.266710436072331E-3</v>
      </c>
      <c r="Y226" s="70">
        <f>IF($F226=0,0,CRC!W226/$F226)</f>
        <v>7.766846669481642E-3</v>
      </c>
      <c r="Z226" s="70">
        <f>IF($F226=0,0,CRC!X226/$F226)</f>
        <v>6.5057892190164635E-3</v>
      </c>
      <c r="AA226" s="70">
        <f>IF($F226=0,0,CRC!Y226/$F226)</f>
        <v>3.3154468287184043E-3</v>
      </c>
      <c r="AB226" s="70">
        <f>IF($F226=0,0,CRC!Z226/$F226)</f>
        <v>6.976516909865246E-4</v>
      </c>
      <c r="AC226" s="70">
        <f>IF($F226=0,0,CRC!AA226/$F226)</f>
        <v>7.0099141941402376E-3</v>
      </c>
      <c r="AD226" s="55">
        <f t="shared" si="307"/>
        <v>0</v>
      </c>
      <c r="AF226" s="94">
        <f>'DORC build-up'!V226</f>
        <v>33267657.708200607</v>
      </c>
      <c r="AG226" s="64">
        <f t="shared" si="308"/>
        <v>0</v>
      </c>
      <c r="AH226" s="64">
        <f t="shared" si="309"/>
        <v>0</v>
      </c>
      <c r="AI226" s="64">
        <f t="shared" si="310"/>
        <v>3396515.4833974349</v>
      </c>
      <c r="AJ226" s="64">
        <f t="shared" si="311"/>
        <v>0</v>
      </c>
      <c r="AK226" s="64">
        <f t="shared" si="312"/>
        <v>0</v>
      </c>
      <c r="AL226" s="64">
        <f t="shared" si="313"/>
        <v>0</v>
      </c>
      <c r="AM226" s="64">
        <f t="shared" si="314"/>
        <v>0</v>
      </c>
      <c r="AN226" s="64">
        <f t="shared" si="315"/>
        <v>10532309.94504381</v>
      </c>
      <c r="AO226" s="64">
        <f t="shared" si="316"/>
        <v>2134548.1488622124</v>
      </c>
      <c r="AP226" s="64">
        <f t="shared" si="317"/>
        <v>2525298.3828258282</v>
      </c>
      <c r="AQ226" s="64">
        <f t="shared" si="318"/>
        <v>4775563.3035570048</v>
      </c>
      <c r="AR226" s="64">
        <f t="shared" si="319"/>
        <v>5267463.0161770694</v>
      </c>
      <c r="AS226" s="64">
        <f t="shared" si="320"/>
        <v>3234965.2962843231</v>
      </c>
      <c r="AT226" s="64">
        <f t="shared" si="321"/>
        <v>384256.03280777909</v>
      </c>
      <c r="AU226" s="64">
        <f t="shared" si="322"/>
        <v>0</v>
      </c>
      <c r="AV226" s="64">
        <f t="shared" si="323"/>
        <v>175211.12003546226</v>
      </c>
      <c r="AW226" s="64">
        <f t="shared" si="324"/>
        <v>258384.79647239315</v>
      </c>
      <c r="AX226" s="64">
        <f t="shared" si="325"/>
        <v>216432.36885994146</v>
      </c>
      <c r="AY226" s="64">
        <f t="shared" si="326"/>
        <v>110297.15024754309</v>
      </c>
      <c r="AZ226" s="64">
        <f t="shared" si="327"/>
        <v>23209.237655287045</v>
      </c>
      <c r="BA226" s="64">
        <f t="shared" si="328"/>
        <v>233203.42597451434</v>
      </c>
      <c r="BB226" s="55">
        <f t="shared" si="329"/>
        <v>0</v>
      </c>
      <c r="BD226" s="94">
        <f>'DORC build-up'!P226</f>
        <v>66552264.28546536</v>
      </c>
      <c r="BE226" s="64">
        <f t="shared" si="330"/>
        <v>0</v>
      </c>
      <c r="BF226" s="64">
        <f t="shared" si="346"/>
        <v>0</v>
      </c>
      <c r="BG226" s="64">
        <f t="shared" si="347"/>
        <v>6794761.389077899</v>
      </c>
      <c r="BH226" s="64">
        <f t="shared" si="348"/>
        <v>0</v>
      </c>
      <c r="BI226" s="64">
        <f t="shared" si="349"/>
        <v>0</v>
      </c>
      <c r="BJ226" s="64">
        <f t="shared" si="350"/>
        <v>0</v>
      </c>
      <c r="BK226" s="64">
        <f t="shared" si="351"/>
        <v>0</v>
      </c>
      <c r="BL226" s="64">
        <f t="shared" si="352"/>
        <v>21069985.784607977</v>
      </c>
      <c r="BM226" s="64">
        <f t="shared" si="353"/>
        <v>4270183.7856805511</v>
      </c>
      <c r="BN226" s="64">
        <f t="shared" si="354"/>
        <v>5051883.3290765248</v>
      </c>
      <c r="BO226" s="64">
        <f t="shared" si="355"/>
        <v>9553559.6127030868</v>
      </c>
      <c r="BP226" s="64">
        <f t="shared" si="356"/>
        <v>10537609.646023141</v>
      </c>
      <c r="BQ226" s="64">
        <f t="shared" si="357"/>
        <v>6471578.7098997403</v>
      </c>
      <c r="BR226" s="64">
        <f t="shared" si="358"/>
        <v>768707.83248451818</v>
      </c>
      <c r="BS226" s="64">
        <f t="shared" si="359"/>
        <v>0</v>
      </c>
      <c r="BT226" s="64">
        <f t="shared" si="360"/>
        <v>350511.50485650427</v>
      </c>
      <c r="BU226" s="64">
        <f t="shared" si="336"/>
        <v>516901.23221202864</v>
      </c>
      <c r="BV226" s="64">
        <f t="shared" si="337"/>
        <v>432975.00348951493</v>
      </c>
      <c r="BW226" s="64">
        <f t="shared" si="338"/>
        <v>220650.49356927525</v>
      </c>
      <c r="BX226" s="64">
        <f t="shared" si="339"/>
        <v>46430.299717736998</v>
      </c>
      <c r="BY226" s="64">
        <f t="shared" si="340"/>
        <v>466525.66206685605</v>
      </c>
      <c r="BZ226" s="55">
        <f t="shared" si="331"/>
        <v>0</v>
      </c>
      <c r="CC226" s="94">
        <f t="shared" si="332"/>
        <v>66552264.28546536</v>
      </c>
      <c r="CD226" s="64">
        <f t="shared" si="333"/>
        <v>0</v>
      </c>
      <c r="CE226" s="64">
        <f t="shared" si="361"/>
        <v>0</v>
      </c>
      <c r="CF226" s="64">
        <f t="shared" si="362"/>
        <v>0</v>
      </c>
      <c r="CG226" s="64">
        <f t="shared" si="363"/>
        <v>0</v>
      </c>
      <c r="CH226" s="64">
        <f t="shared" si="364"/>
        <v>0</v>
      </c>
      <c r="CI226" s="64">
        <f t="shared" si="365"/>
        <v>0</v>
      </c>
      <c r="CJ226" s="64">
        <f t="shared" si="366"/>
        <v>0</v>
      </c>
      <c r="CK226" s="64">
        <f t="shared" si="367"/>
        <v>9913219.9261281863</v>
      </c>
      <c r="CL226" s="64">
        <f t="shared" si="368"/>
        <v>3171704.7298915819</v>
      </c>
      <c r="CM226" s="64">
        <f t="shared" si="369"/>
        <v>3506809.6462822086</v>
      </c>
      <c r="CN226" s="64">
        <f t="shared" si="370"/>
        <v>4161710.0343857403</v>
      </c>
      <c r="CO226" s="64">
        <f t="shared" si="371"/>
        <v>6940331.5980281131</v>
      </c>
      <c r="CP226" s="64">
        <f t="shared" si="372"/>
        <v>4262342.5727668619</v>
      </c>
      <c r="CQ226" s="64">
        <f t="shared" si="373"/>
        <v>194739.31756274484</v>
      </c>
      <c r="CR226" s="64">
        <f t="shared" si="374"/>
        <v>0</v>
      </c>
      <c r="CS226" s="64">
        <f t="shared" si="375"/>
        <v>230855.58815950836</v>
      </c>
      <c r="CT226" s="64">
        <f t="shared" si="341"/>
        <v>356661.85022630123</v>
      </c>
      <c r="CU226" s="64">
        <f t="shared" si="342"/>
        <v>179181.25976770165</v>
      </c>
      <c r="CV226" s="64">
        <f t="shared" si="343"/>
        <v>160666.85795811506</v>
      </c>
      <c r="CW226" s="64">
        <f t="shared" si="344"/>
        <v>29387.690676858565</v>
      </c>
      <c r="CX226" s="64">
        <f t="shared" si="345"/>
        <v>176995.50543082177</v>
      </c>
      <c r="CY226" s="119">
        <f>'DORC build-up'!S226</f>
        <v>33284606.577264752</v>
      </c>
      <c r="CZ226" s="55">
        <f t="shared" si="334"/>
        <v>0</v>
      </c>
      <c r="DB226" s="94">
        <f>'DORC build-up'!T226</f>
        <v>0</v>
      </c>
      <c r="DC226" s="64">
        <f t="shared" si="286"/>
        <v>0</v>
      </c>
      <c r="DD226" s="64">
        <f t="shared" si="287"/>
        <v>0</v>
      </c>
      <c r="DE226" s="64">
        <f t="shared" si="288"/>
        <v>0</v>
      </c>
      <c r="DF226" s="64">
        <f t="shared" si="289"/>
        <v>0</v>
      </c>
      <c r="DG226" s="64">
        <f t="shared" si="290"/>
        <v>0</v>
      </c>
      <c r="DH226" s="64">
        <f t="shared" si="291"/>
        <v>0</v>
      </c>
      <c r="DI226" s="64">
        <f t="shared" si="292"/>
        <v>0</v>
      </c>
      <c r="DJ226" s="64">
        <f t="shared" si="293"/>
        <v>0</v>
      </c>
      <c r="DK226" s="64">
        <f t="shared" si="294"/>
        <v>0</v>
      </c>
      <c r="DL226" s="64">
        <f t="shared" si="295"/>
        <v>0</v>
      </c>
      <c r="DM226" s="64">
        <f t="shared" si="296"/>
        <v>0</v>
      </c>
      <c r="DN226" s="64">
        <f t="shared" si="297"/>
        <v>0</v>
      </c>
      <c r="DO226" s="64">
        <f t="shared" si="298"/>
        <v>0</v>
      </c>
      <c r="DP226" s="64">
        <f t="shared" si="299"/>
        <v>0</v>
      </c>
      <c r="DQ226" s="64">
        <f t="shared" si="300"/>
        <v>0</v>
      </c>
      <c r="DR226" s="64">
        <f t="shared" si="301"/>
        <v>0</v>
      </c>
      <c r="DS226" s="64">
        <f t="shared" si="302"/>
        <v>0</v>
      </c>
      <c r="DT226" s="64">
        <f t="shared" si="303"/>
        <v>0</v>
      </c>
      <c r="DU226" s="64">
        <f t="shared" si="304"/>
        <v>0</v>
      </c>
      <c r="DV226" s="64">
        <f t="shared" si="305"/>
        <v>0</v>
      </c>
      <c r="DW226" s="64">
        <f t="shared" si="306"/>
        <v>0</v>
      </c>
      <c r="DX226" s="55">
        <f t="shared" si="335"/>
        <v>0</v>
      </c>
    </row>
    <row r="227" spans="1:128" ht="13.9" x14ac:dyDescent="0.4">
      <c r="A227" s="58">
        <f>'DORC build-up'!A227</f>
        <v>215</v>
      </c>
      <c r="B227" s="58" t="str">
        <f>'DORC build-up'!B227</f>
        <v>Metro</v>
      </c>
      <c r="C227" s="58">
        <f>'DORC build-up'!C227</f>
        <v>45</v>
      </c>
      <c r="D227" t="str">
        <f>IF('DORC build-up'!E227=0,"",'DORC build-up'!E227)</f>
        <v/>
      </c>
      <c r="E227" t="str">
        <f>IF('DORC build-up'!F227=0,"",'DORC build-up'!F227)</f>
        <v>Kwinana North to Kwinana West</v>
      </c>
      <c r="F227" s="94">
        <f>'DORC build-up'!J227</f>
        <v>3110133.5596716683</v>
      </c>
      <c r="G227" s="319">
        <f t="shared" si="285"/>
        <v>0.47819405720227232</v>
      </c>
      <c r="I227" s="70">
        <f>IF($F227=0,0,CRC!G227/$F227)</f>
        <v>0</v>
      </c>
      <c r="J227" s="70">
        <f>IF($F227=0,0,CRC!H227/$F227)</f>
        <v>0</v>
      </c>
      <c r="K227" s="70">
        <f>IF($F227=0,0,CRC!I227/$F227)</f>
        <v>9.346343828400154E-2</v>
      </c>
      <c r="L227" s="70">
        <f>IF($F227=0,0,CRC!J227/$F227)</f>
        <v>0</v>
      </c>
      <c r="M227" s="70">
        <f>IF($F227=0,0,CRC!K227/$F227)</f>
        <v>0</v>
      </c>
      <c r="N227" s="70">
        <f>IF($F227=0,0,CRC!L227/$F227)</f>
        <v>0</v>
      </c>
      <c r="O227" s="70">
        <f>IF($F227=0,0,CRC!M227/$F227)</f>
        <v>0</v>
      </c>
      <c r="P227" s="70">
        <f>IF($F227=0,0,CRC!N227/$F227)</f>
        <v>0.289822291506802</v>
      </c>
      <c r="Q227" s="70">
        <f>IF($F227=0,0,CRC!O227/$F227)</f>
        <v>5.8737317745378541E-2</v>
      </c>
      <c r="R227" s="70">
        <f>IF($F227=0,0,CRC!P227/$F227)</f>
        <v>6.9176118845749091E-2</v>
      </c>
      <c r="S227" s="70">
        <f>IF($F227=0,0,CRC!Q227/$F227)</f>
        <v>0.32346882559802514</v>
      </c>
      <c r="T227" s="70">
        <f>IF($F227=0,0,CRC!R227/$F227)</f>
        <v>0.148568820546847</v>
      </c>
      <c r="U227" s="70">
        <f>IF($F227=0,0,CRC!S227/$F227)</f>
        <v>0</v>
      </c>
      <c r="V227" s="70">
        <f>IF($F227=0,0,CRC!T227/$F227)</f>
        <v>0</v>
      </c>
      <c r="W227" s="70">
        <f>IF($F227=0,0,CRC!U227/$F227)</f>
        <v>0</v>
      </c>
      <c r="X227" s="70">
        <f>IF($F227=0,0,CRC!V227/$F227)</f>
        <v>4.8213628891586703E-3</v>
      </c>
      <c r="Y227" s="70">
        <f>IF($F227=0,0,CRC!W227/$F227)</f>
        <v>7.1100902076459112E-3</v>
      </c>
      <c r="Z227" s="70">
        <f>IF($F227=0,0,CRC!X227/$F227)</f>
        <v>0</v>
      </c>
      <c r="AA227" s="70">
        <f>IF($F227=0,0,CRC!Y227/$F227)</f>
        <v>3.0350960993561988E-3</v>
      </c>
      <c r="AB227" s="70">
        <f>IF($F227=0,0,CRC!Z227/$F227)</f>
        <v>1.7966382770358881E-3</v>
      </c>
      <c r="AC227" s="70">
        <f>IF($F227=0,0,CRC!AA227/$F227)</f>
        <v>0</v>
      </c>
      <c r="AD227" s="55">
        <f t="shared" si="307"/>
        <v>0</v>
      </c>
      <c r="AF227" s="94">
        <f>'DORC build-up'!V227</f>
        <v>2204087.5752790933</v>
      </c>
      <c r="AG227" s="64">
        <f t="shared" si="308"/>
        <v>0</v>
      </c>
      <c r="AH227" s="64">
        <f t="shared" si="309"/>
        <v>0</v>
      </c>
      <c r="AI227" s="64">
        <f t="shared" si="310"/>
        <v>206001.60306463213</v>
      </c>
      <c r="AJ227" s="64">
        <f t="shared" si="311"/>
        <v>0</v>
      </c>
      <c r="AK227" s="64">
        <f t="shared" si="312"/>
        <v>0</v>
      </c>
      <c r="AL227" s="64">
        <f t="shared" si="313"/>
        <v>0</v>
      </c>
      <c r="AM227" s="64">
        <f t="shared" si="314"/>
        <v>0</v>
      </c>
      <c r="AN227" s="64">
        <f t="shared" si="315"/>
        <v>638793.71174905775</v>
      </c>
      <c r="AO227" s="64">
        <f t="shared" si="316"/>
        <v>129462.19224780906</v>
      </c>
      <c r="AP227" s="64">
        <f t="shared" si="317"/>
        <v>152470.22405394551</v>
      </c>
      <c r="AQ227" s="64">
        <f t="shared" si="318"/>
        <v>712953.6194907272</v>
      </c>
      <c r="AR227" s="64">
        <f t="shared" si="319"/>
        <v>327458.69144117477</v>
      </c>
      <c r="AS227" s="64">
        <f t="shared" si="320"/>
        <v>0</v>
      </c>
      <c r="AT227" s="64">
        <f t="shared" si="321"/>
        <v>0</v>
      </c>
      <c r="AU227" s="64">
        <f t="shared" si="322"/>
        <v>0</v>
      </c>
      <c r="AV227" s="64">
        <f t="shared" si="323"/>
        <v>10626.706039906338</v>
      </c>
      <c r="AW227" s="64">
        <f t="shared" si="324"/>
        <v>15671.261485785903</v>
      </c>
      <c r="AX227" s="64">
        <f t="shared" si="325"/>
        <v>0</v>
      </c>
      <c r="AY227" s="64">
        <f t="shared" si="326"/>
        <v>6689.6176023690387</v>
      </c>
      <c r="AZ227" s="64">
        <f t="shared" si="327"/>
        <v>3959.9481036856387</v>
      </c>
      <c r="BA227" s="64">
        <f t="shared" si="328"/>
        <v>0</v>
      </c>
      <c r="BB227" s="55">
        <f t="shared" si="329"/>
        <v>0</v>
      </c>
      <c r="BD227" s="94">
        <f>'DORC build-up'!P227</f>
        <v>4223960.2781478548</v>
      </c>
      <c r="BE227" s="64">
        <f t="shared" si="330"/>
        <v>0</v>
      </c>
      <c r="BF227" s="64">
        <f t="shared" si="346"/>
        <v>0</v>
      </c>
      <c r="BG227" s="64">
        <f t="shared" si="347"/>
        <v>394785.85077074601</v>
      </c>
      <c r="BH227" s="64">
        <f t="shared" si="348"/>
        <v>0</v>
      </c>
      <c r="BI227" s="64">
        <f t="shared" si="349"/>
        <v>0</v>
      </c>
      <c r="BJ227" s="64">
        <f t="shared" si="350"/>
        <v>0</v>
      </c>
      <c r="BK227" s="64">
        <f t="shared" si="351"/>
        <v>0</v>
      </c>
      <c r="BL227" s="64">
        <f t="shared" si="352"/>
        <v>1224197.8470465201</v>
      </c>
      <c r="BM227" s="64">
        <f t="shared" si="353"/>
        <v>248104.09700142808</v>
      </c>
      <c r="BN227" s="64">
        <f t="shared" si="354"/>
        <v>292197.17820087937</v>
      </c>
      <c r="BO227" s="64">
        <f t="shared" si="355"/>
        <v>1366319.4705451943</v>
      </c>
      <c r="BP227" s="64">
        <f t="shared" si="356"/>
        <v>627548.79656115861</v>
      </c>
      <c r="BQ227" s="64">
        <f t="shared" si="357"/>
        <v>0</v>
      </c>
      <c r="BR227" s="64">
        <f t="shared" si="358"/>
        <v>0</v>
      </c>
      <c r="BS227" s="64">
        <f t="shared" si="359"/>
        <v>0</v>
      </c>
      <c r="BT227" s="64">
        <f t="shared" si="360"/>
        <v>20365.245330342401</v>
      </c>
      <c r="BU227" s="64">
        <f t="shared" si="336"/>
        <v>30032.738611144363</v>
      </c>
      <c r="BV227" s="64">
        <f t="shared" si="337"/>
        <v>0</v>
      </c>
      <c r="BW227" s="64">
        <f t="shared" si="338"/>
        <v>12820.125364042078</v>
      </c>
      <c r="BX227" s="64">
        <f t="shared" si="339"/>
        <v>7588.9287163995923</v>
      </c>
      <c r="BY227" s="64">
        <f t="shared" si="340"/>
        <v>0</v>
      </c>
      <c r="BZ227" s="55">
        <f t="shared" si="331"/>
        <v>0</v>
      </c>
      <c r="CC227" s="94">
        <f t="shared" si="332"/>
        <v>4223960.2781478548</v>
      </c>
      <c r="CD227" s="64">
        <f t="shared" si="333"/>
        <v>0</v>
      </c>
      <c r="CE227" s="64">
        <f t="shared" si="361"/>
        <v>0</v>
      </c>
      <c r="CF227" s="64">
        <f t="shared" si="362"/>
        <v>0</v>
      </c>
      <c r="CG227" s="64">
        <f t="shared" si="363"/>
        <v>0</v>
      </c>
      <c r="CH227" s="64">
        <f t="shared" si="364"/>
        <v>0</v>
      </c>
      <c r="CI227" s="64">
        <f t="shared" si="365"/>
        <v>0</v>
      </c>
      <c r="CJ227" s="64">
        <f t="shared" si="366"/>
        <v>0</v>
      </c>
      <c r="CK227" s="64">
        <f t="shared" si="367"/>
        <v>575972.97952285176</v>
      </c>
      <c r="CL227" s="64">
        <f t="shared" si="368"/>
        <v>184280.81259727251</v>
      </c>
      <c r="CM227" s="64">
        <f t="shared" si="369"/>
        <v>202831.26437890143</v>
      </c>
      <c r="CN227" s="64">
        <f t="shared" si="370"/>
        <v>595194.42817771726</v>
      </c>
      <c r="CO227" s="64">
        <f t="shared" si="371"/>
        <v>413319.23352480965</v>
      </c>
      <c r="CP227" s="64">
        <f t="shared" si="372"/>
        <v>0</v>
      </c>
      <c r="CQ227" s="64">
        <f t="shared" si="373"/>
        <v>0</v>
      </c>
      <c r="CR227" s="64">
        <f t="shared" si="374"/>
        <v>0</v>
      </c>
      <c r="CS227" s="64">
        <f t="shared" si="375"/>
        <v>13413.056700303156</v>
      </c>
      <c r="CT227" s="64">
        <f t="shared" si="341"/>
        <v>20722.589641689694</v>
      </c>
      <c r="CU227" s="64">
        <f t="shared" si="342"/>
        <v>0</v>
      </c>
      <c r="CV227" s="64">
        <f t="shared" si="343"/>
        <v>9334.9859660435941</v>
      </c>
      <c r="CW227" s="64">
        <f t="shared" si="344"/>
        <v>4803.3523591725489</v>
      </c>
      <c r="CX227" s="64">
        <f t="shared" si="345"/>
        <v>0</v>
      </c>
      <c r="CY227" s="119">
        <f>'DORC build-up'!S227</f>
        <v>2019872.7028687615</v>
      </c>
      <c r="CZ227" s="55">
        <f t="shared" si="334"/>
        <v>0</v>
      </c>
      <c r="DB227" s="94">
        <f>'DORC build-up'!T227</f>
        <v>0</v>
      </c>
      <c r="DC227" s="64">
        <f t="shared" si="286"/>
        <v>0</v>
      </c>
      <c r="DD227" s="64">
        <f t="shared" si="287"/>
        <v>0</v>
      </c>
      <c r="DE227" s="64">
        <f t="shared" si="288"/>
        <v>0</v>
      </c>
      <c r="DF227" s="64">
        <f t="shared" si="289"/>
        <v>0</v>
      </c>
      <c r="DG227" s="64">
        <f t="shared" si="290"/>
        <v>0</v>
      </c>
      <c r="DH227" s="64">
        <f t="shared" si="291"/>
        <v>0</v>
      </c>
      <c r="DI227" s="64">
        <f t="shared" si="292"/>
        <v>0</v>
      </c>
      <c r="DJ227" s="64">
        <f t="shared" si="293"/>
        <v>0</v>
      </c>
      <c r="DK227" s="64">
        <f t="shared" si="294"/>
        <v>0</v>
      </c>
      <c r="DL227" s="64">
        <f t="shared" si="295"/>
        <v>0</v>
      </c>
      <c r="DM227" s="64">
        <f t="shared" si="296"/>
        <v>0</v>
      </c>
      <c r="DN227" s="64">
        <f t="shared" si="297"/>
        <v>0</v>
      </c>
      <c r="DO227" s="64">
        <f t="shared" si="298"/>
        <v>0</v>
      </c>
      <c r="DP227" s="64">
        <f t="shared" si="299"/>
        <v>0</v>
      </c>
      <c r="DQ227" s="64">
        <f t="shared" si="300"/>
        <v>0</v>
      </c>
      <c r="DR227" s="64">
        <f t="shared" si="301"/>
        <v>0</v>
      </c>
      <c r="DS227" s="64">
        <f t="shared" si="302"/>
        <v>0</v>
      </c>
      <c r="DT227" s="64">
        <f t="shared" si="303"/>
        <v>0</v>
      </c>
      <c r="DU227" s="64">
        <f t="shared" si="304"/>
        <v>0</v>
      </c>
      <c r="DV227" s="64">
        <f t="shared" si="305"/>
        <v>0</v>
      </c>
      <c r="DW227" s="64">
        <f t="shared" si="306"/>
        <v>0</v>
      </c>
      <c r="DX227" s="55">
        <f t="shared" si="335"/>
        <v>0</v>
      </c>
    </row>
    <row r="228" spans="1:128" ht="13.9" x14ac:dyDescent="0.4">
      <c r="A228" s="58">
        <f>'DORC build-up'!A228</f>
        <v>216</v>
      </c>
      <c r="B228" s="58" t="str">
        <f>'DORC build-up'!B228</f>
        <v>Metro</v>
      </c>
      <c r="C228" s="58">
        <f>'DORC build-up'!C228</f>
        <v>45</v>
      </c>
      <c r="D228" t="str">
        <f>IF('DORC build-up'!E228=0,"",'DORC build-up'!E228)</f>
        <v/>
      </c>
      <c r="E228" t="str">
        <f>IF('DORC build-up'!F228=0,"",'DORC build-up'!F228)</f>
        <v>Kwinana North to Kwinana</v>
      </c>
      <c r="F228" s="94">
        <f>'DORC build-up'!J228</f>
        <v>8643612.76248971</v>
      </c>
      <c r="G228" s="319">
        <f t="shared" si="285"/>
        <v>0.54101564253979051</v>
      </c>
      <c r="I228" s="70">
        <f>IF($F228=0,0,CRC!G228/$F228)</f>
        <v>0</v>
      </c>
      <c r="J228" s="70">
        <f>IF($F228=0,0,CRC!H228/$F228)</f>
        <v>0</v>
      </c>
      <c r="K228" s="70">
        <f>IF($F228=0,0,CRC!I228/$F228)</f>
        <v>5.861353622351765E-2</v>
      </c>
      <c r="L228" s="70">
        <f>IF($F228=0,0,CRC!J228/$F228)</f>
        <v>0</v>
      </c>
      <c r="M228" s="70">
        <f>IF($F228=0,0,CRC!K228/$F228)</f>
        <v>0</v>
      </c>
      <c r="N228" s="70">
        <f>IF($F228=0,0,CRC!L228/$F228)</f>
        <v>0</v>
      </c>
      <c r="O228" s="70">
        <f>IF($F228=0,0,CRC!M228/$F228)</f>
        <v>0</v>
      </c>
      <c r="P228" s="70">
        <f>IF($F228=0,0,CRC!N228/$F228)</f>
        <v>0.15234637217779545</v>
      </c>
      <c r="Q228" s="70">
        <f>IF($F228=0,0,CRC!O228/$F228)</f>
        <v>3.6835814780102373E-2</v>
      </c>
      <c r="R228" s="70">
        <f>IF($F228=0,0,CRC!P228/$F228)</f>
        <v>4.3347011434380654E-2</v>
      </c>
      <c r="S228" s="70">
        <f>IF($F228=0,0,CRC!Q228/$F228)</f>
        <v>0.16627162038504278</v>
      </c>
      <c r="T228" s="70">
        <f>IF($F228=0,0,CRC!R228/$F228)</f>
        <v>9.3171662681047679E-2</v>
      </c>
      <c r="U228" s="70">
        <f>IF($F228=0,0,CRC!S228/$F228)</f>
        <v>0.37727974281215748</v>
      </c>
      <c r="V228" s="70">
        <f>IF($F228=0,0,CRC!T228/$F228)</f>
        <v>4.4814087309762961E-2</v>
      </c>
      <c r="W228" s="70">
        <f>IF($F228=0,0,CRC!U228/$F228)</f>
        <v>1.7449362551349417E-2</v>
      </c>
      <c r="X228" s="70">
        <f>IF($F228=0,0,CRC!V228/$F228)</f>
        <v>3.0236115163205851E-3</v>
      </c>
      <c r="Y228" s="70">
        <f>IF($F228=0,0,CRC!W228/$F228)</f>
        <v>4.4589364310778585E-3</v>
      </c>
      <c r="Z228" s="70">
        <f>IF($F228=0,0,CRC!X228/$F228)</f>
        <v>0</v>
      </c>
      <c r="AA228" s="70">
        <f>IF($F228=0,0,CRC!Y228/$F228)</f>
        <v>1.903393652402396E-3</v>
      </c>
      <c r="AB228" s="70">
        <f>IF($F228=0,0,CRC!Z228/$F228)</f>
        <v>4.8484804504278473E-4</v>
      </c>
      <c r="AC228" s="70">
        <f>IF($F228=0,0,CRC!AA228/$F228)</f>
        <v>0</v>
      </c>
      <c r="AD228" s="55">
        <f t="shared" si="307"/>
        <v>0</v>
      </c>
      <c r="AF228" s="94">
        <f>'DORC build-up'!V228</f>
        <v>5393861.9532383578</v>
      </c>
      <c r="AG228" s="64">
        <f t="shared" si="308"/>
        <v>0</v>
      </c>
      <c r="AH228" s="64">
        <f t="shared" si="309"/>
        <v>0</v>
      </c>
      <c r="AI228" s="64">
        <f t="shared" si="310"/>
        <v>316153.32298079017</v>
      </c>
      <c r="AJ228" s="64">
        <f t="shared" si="311"/>
        <v>0</v>
      </c>
      <c r="AK228" s="64">
        <f t="shared" si="312"/>
        <v>0</v>
      </c>
      <c r="AL228" s="64">
        <f t="shared" si="313"/>
        <v>0</v>
      </c>
      <c r="AM228" s="64">
        <f t="shared" si="314"/>
        <v>0</v>
      </c>
      <c r="AN228" s="64">
        <f t="shared" si="315"/>
        <v>821735.30060370162</v>
      </c>
      <c r="AO228" s="64">
        <f t="shared" si="316"/>
        <v>198687.29985892936</v>
      </c>
      <c r="AP228" s="64">
        <f t="shared" si="317"/>
        <v>233807.79576249386</v>
      </c>
      <c r="AQ228" s="64">
        <f t="shared" si="318"/>
        <v>896846.16709817364</v>
      </c>
      <c r="AR228" s="64">
        <f t="shared" si="319"/>
        <v>502555.08645526122</v>
      </c>
      <c r="AS228" s="64">
        <f t="shared" si="320"/>
        <v>2034994.8504820489</v>
      </c>
      <c r="AT228" s="64">
        <f t="shared" si="321"/>
        <v>241721.00050923234</v>
      </c>
      <c r="AU228" s="64">
        <f t="shared" si="322"/>
        <v>94119.452773985817</v>
      </c>
      <c r="AV228" s="64">
        <f t="shared" si="323"/>
        <v>16308.943119254944</v>
      </c>
      <c r="AW228" s="64">
        <f t="shared" si="324"/>
        <v>24050.887567499289</v>
      </c>
      <c r="AX228" s="64">
        <f t="shared" si="325"/>
        <v>0</v>
      </c>
      <c r="AY228" s="64">
        <f t="shared" si="326"/>
        <v>10266.64260372868</v>
      </c>
      <c r="AZ228" s="64">
        <f t="shared" si="327"/>
        <v>2615.2034232582741</v>
      </c>
      <c r="BA228" s="64">
        <f t="shared" si="328"/>
        <v>0</v>
      </c>
      <c r="BB228" s="55">
        <f t="shared" si="329"/>
        <v>0</v>
      </c>
      <c r="BD228" s="94">
        <f>'DORC build-up'!P228</f>
        <v>11751733.72592761</v>
      </c>
      <c r="BE228" s="64">
        <f t="shared" si="330"/>
        <v>0</v>
      </c>
      <c r="BF228" s="64">
        <f t="shared" si="346"/>
        <v>0</v>
      </c>
      <c r="BG228" s="64">
        <f t="shared" si="347"/>
        <v>688810.67043379205</v>
      </c>
      <c r="BH228" s="64">
        <f t="shared" si="348"/>
        <v>0</v>
      </c>
      <c r="BI228" s="64">
        <f t="shared" si="349"/>
        <v>0</v>
      </c>
      <c r="BJ228" s="64">
        <f t="shared" si="350"/>
        <v>0</v>
      </c>
      <c r="BK228" s="64">
        <f t="shared" si="351"/>
        <v>0</v>
      </c>
      <c r="BL228" s="64">
        <f t="shared" si="352"/>
        <v>1790333.9999445186</v>
      </c>
      <c r="BM228" s="64">
        <f t="shared" si="353"/>
        <v>432884.68687335181</v>
      </c>
      <c r="BN228" s="64">
        <f t="shared" si="354"/>
        <v>509402.53619158088</v>
      </c>
      <c r="BO228" s="64">
        <f t="shared" si="355"/>
        <v>1953979.8089435401</v>
      </c>
      <c r="BP228" s="64">
        <f t="shared" si="356"/>
        <v>1094928.5706296188</v>
      </c>
      <c r="BQ228" s="64">
        <f t="shared" si="357"/>
        <v>4433691.0777149256</v>
      </c>
      <c r="BR228" s="64">
        <f t="shared" si="358"/>
        <v>526643.22123480588</v>
      </c>
      <c r="BS228" s="64">
        <f t="shared" si="359"/>
        <v>205060.26239063119</v>
      </c>
      <c r="BT228" s="64">
        <f t="shared" si="360"/>
        <v>35532.677430447737</v>
      </c>
      <c r="BU228" s="64">
        <f t="shared" si="336"/>
        <v>52400.233638864964</v>
      </c>
      <c r="BV228" s="64">
        <f t="shared" si="337"/>
        <v>0</v>
      </c>
      <c r="BW228" s="64">
        <f t="shared" si="338"/>
        <v>22368.17537865377</v>
      </c>
      <c r="BX228" s="64">
        <f t="shared" si="339"/>
        <v>5697.805122879362</v>
      </c>
      <c r="BY228" s="64">
        <f t="shared" si="340"/>
        <v>0</v>
      </c>
      <c r="BZ228" s="55">
        <f t="shared" si="331"/>
        <v>0</v>
      </c>
      <c r="CC228" s="94">
        <f t="shared" si="332"/>
        <v>11751733.72592761</v>
      </c>
      <c r="CD228" s="64">
        <f t="shared" si="333"/>
        <v>0</v>
      </c>
      <c r="CE228" s="64">
        <f t="shared" si="361"/>
        <v>0</v>
      </c>
      <c r="CF228" s="64">
        <f t="shared" si="362"/>
        <v>0</v>
      </c>
      <c r="CG228" s="64">
        <f t="shared" si="363"/>
        <v>0</v>
      </c>
      <c r="CH228" s="64">
        <f t="shared" si="364"/>
        <v>0</v>
      </c>
      <c r="CI228" s="64">
        <f t="shared" si="365"/>
        <v>0</v>
      </c>
      <c r="CJ228" s="64">
        <f t="shared" si="366"/>
        <v>0</v>
      </c>
      <c r="CK228" s="64">
        <f t="shared" si="367"/>
        <v>842334.440284246</v>
      </c>
      <c r="CL228" s="64">
        <f t="shared" si="368"/>
        <v>321527.70882085827</v>
      </c>
      <c r="CM228" s="64">
        <f t="shared" si="369"/>
        <v>353606.29123709479</v>
      </c>
      <c r="CN228" s="64">
        <f t="shared" si="370"/>
        <v>851190.31099724525</v>
      </c>
      <c r="CO228" s="64">
        <f t="shared" si="371"/>
        <v>721147.16824725061</v>
      </c>
      <c r="CP228" s="64">
        <f t="shared" si="372"/>
        <v>2920139.1317596585</v>
      </c>
      <c r="CQ228" s="64">
        <f t="shared" si="373"/>
        <v>133416.28271281766</v>
      </c>
      <c r="CR228" s="64">
        <f t="shared" si="374"/>
        <v>135057.78505533648</v>
      </c>
      <c r="CS228" s="64">
        <f t="shared" si="375"/>
        <v>23402.704428906804</v>
      </c>
      <c r="CT228" s="64">
        <f t="shared" si="341"/>
        <v>36156.161210816972</v>
      </c>
      <c r="CU228" s="64">
        <f t="shared" si="342"/>
        <v>0</v>
      </c>
      <c r="CV228" s="64">
        <f t="shared" si="343"/>
        <v>16287.407284752153</v>
      </c>
      <c r="CW228" s="64">
        <f t="shared" si="344"/>
        <v>3606.3806502681787</v>
      </c>
      <c r="CX228" s="64">
        <f t="shared" si="345"/>
        <v>0</v>
      </c>
      <c r="CY228" s="119">
        <f>'DORC build-up'!S228</f>
        <v>6357871.7726892522</v>
      </c>
      <c r="CZ228" s="55">
        <f t="shared" si="334"/>
        <v>0</v>
      </c>
      <c r="DB228" s="94">
        <f>'DORC build-up'!T228</f>
        <v>0</v>
      </c>
      <c r="DC228" s="64">
        <f t="shared" si="286"/>
        <v>0</v>
      </c>
      <c r="DD228" s="64">
        <f t="shared" si="287"/>
        <v>0</v>
      </c>
      <c r="DE228" s="64">
        <f t="shared" si="288"/>
        <v>0</v>
      </c>
      <c r="DF228" s="64">
        <f t="shared" si="289"/>
        <v>0</v>
      </c>
      <c r="DG228" s="64">
        <f t="shared" si="290"/>
        <v>0</v>
      </c>
      <c r="DH228" s="64">
        <f t="shared" si="291"/>
        <v>0</v>
      </c>
      <c r="DI228" s="64">
        <f t="shared" si="292"/>
        <v>0</v>
      </c>
      <c r="DJ228" s="64">
        <f t="shared" si="293"/>
        <v>0</v>
      </c>
      <c r="DK228" s="64">
        <f t="shared" si="294"/>
        <v>0</v>
      </c>
      <c r="DL228" s="64">
        <f t="shared" si="295"/>
        <v>0</v>
      </c>
      <c r="DM228" s="64">
        <f t="shared" si="296"/>
        <v>0</v>
      </c>
      <c r="DN228" s="64">
        <f t="shared" si="297"/>
        <v>0</v>
      </c>
      <c r="DO228" s="64">
        <f t="shared" si="298"/>
        <v>0</v>
      </c>
      <c r="DP228" s="64">
        <f t="shared" si="299"/>
        <v>0</v>
      </c>
      <c r="DQ228" s="64">
        <f t="shared" si="300"/>
        <v>0</v>
      </c>
      <c r="DR228" s="64">
        <f t="shared" si="301"/>
        <v>0</v>
      </c>
      <c r="DS228" s="64">
        <f t="shared" si="302"/>
        <v>0</v>
      </c>
      <c r="DT228" s="64">
        <f t="shared" si="303"/>
        <v>0</v>
      </c>
      <c r="DU228" s="64">
        <f t="shared" si="304"/>
        <v>0</v>
      </c>
      <c r="DV228" s="64">
        <f t="shared" si="305"/>
        <v>0</v>
      </c>
      <c r="DW228" s="64">
        <f t="shared" si="306"/>
        <v>0</v>
      </c>
      <c r="DX228" s="55">
        <f t="shared" si="335"/>
        <v>0</v>
      </c>
    </row>
    <row r="229" spans="1:128" ht="13.9" x14ac:dyDescent="0.4">
      <c r="A229" s="58">
        <f>'DORC build-up'!A229</f>
        <v>217</v>
      </c>
      <c r="B229" s="58" t="str">
        <f>'DORC build-up'!B229</f>
        <v>Metro</v>
      </c>
      <c r="C229" s="58">
        <f>'DORC build-up'!C229</f>
        <v>45</v>
      </c>
      <c r="D229" t="str">
        <f>IF('DORC build-up'!E229=0,"",'DORC build-up'!E229)</f>
        <v/>
      </c>
      <c r="E229" t="str">
        <f>IF('DORC build-up'!F229=0,"",'DORC build-up'!F229)</f>
        <v>Kwinana West to Kwinana KBT</v>
      </c>
      <c r="F229" s="94">
        <f>'DORC build-up'!J229</f>
        <v>1576603.4053011865</v>
      </c>
      <c r="G229" s="319">
        <f t="shared" si="285"/>
        <v>0.45822395202274163</v>
      </c>
      <c r="I229" s="70">
        <f>IF($F229=0,0,CRC!G229/$F229)</f>
        <v>0</v>
      </c>
      <c r="J229" s="70">
        <f>IF($F229=0,0,CRC!H229/$F229)</f>
        <v>0</v>
      </c>
      <c r="K229" s="70">
        <f>IF($F229=0,0,CRC!I229/$F229)</f>
        <v>5.0158391746047873E-2</v>
      </c>
      <c r="L229" s="70">
        <f>IF($F229=0,0,CRC!J229/$F229)</f>
        <v>0</v>
      </c>
      <c r="M229" s="70">
        <f>IF($F229=0,0,CRC!K229/$F229)</f>
        <v>0</v>
      </c>
      <c r="N229" s="70">
        <f>IF($F229=0,0,CRC!L229/$F229)</f>
        <v>0</v>
      </c>
      <c r="O229" s="70">
        <f>IF($F229=0,0,CRC!M229/$F229)</f>
        <v>0</v>
      </c>
      <c r="P229" s="70">
        <f>IF($F229=0,0,CRC!N229/$F229)</f>
        <v>0.15553697040293682</v>
      </c>
      <c r="Q229" s="70">
        <f>IF($F229=0,0,CRC!O229/$F229)</f>
        <v>3.1522159334995185E-2</v>
      </c>
      <c r="R229" s="70">
        <f>IF($F229=0,0,CRC!P229/$F229)</f>
        <v>3.6918665502235548E-2</v>
      </c>
      <c r="S229" s="70">
        <f>IF($F229=0,0,CRC!Q229/$F229)</f>
        <v>0.63810039139666375</v>
      </c>
      <c r="T229" s="70">
        <f>IF($F229=0,0,CRC!R229/$F229)</f>
        <v>7.9731424812269261E-2</v>
      </c>
      <c r="U229" s="70">
        <f>IF($F229=0,0,CRC!S229/$F229)</f>
        <v>0</v>
      </c>
      <c r="V229" s="70">
        <f>IF($F229=0,0,CRC!T229/$F229)</f>
        <v>0</v>
      </c>
      <c r="W229" s="70">
        <f>IF($F229=0,0,CRC!U229/$F229)</f>
        <v>0</v>
      </c>
      <c r="X229" s="70">
        <f>IF($F229=0,0,CRC!V229/$F229)</f>
        <v>2.5874482362765049E-3</v>
      </c>
      <c r="Y229" s="70">
        <f>IF($F229=0,0,CRC!W229/$F229)</f>
        <v>3.8157240577986321E-3</v>
      </c>
      <c r="Z229" s="70">
        <f>IF($F229=0,0,CRC!X229/$F229)</f>
        <v>0</v>
      </c>
      <c r="AA229" s="70">
        <f>IF($F229=0,0,CRC!Y229/$F229)</f>
        <v>1.6288245107763031E-3</v>
      </c>
      <c r="AB229" s="70">
        <f>IF($F229=0,0,CRC!Z229/$F229)</f>
        <v>0</v>
      </c>
      <c r="AC229" s="70">
        <f>IF($F229=0,0,CRC!AA229/$F229)</f>
        <v>0</v>
      </c>
      <c r="AD229" s="55">
        <f t="shared" si="307"/>
        <v>0</v>
      </c>
      <c r="AF229" s="94">
        <f>'DORC build-up'!V229</f>
        <v>1163405.9756573043</v>
      </c>
      <c r="AG229" s="64">
        <f t="shared" si="308"/>
        <v>0</v>
      </c>
      <c r="AH229" s="64">
        <f t="shared" si="309"/>
        <v>0</v>
      </c>
      <c r="AI229" s="64">
        <f t="shared" si="310"/>
        <v>58354.572686712105</v>
      </c>
      <c r="AJ229" s="64">
        <f t="shared" si="311"/>
        <v>0</v>
      </c>
      <c r="AK229" s="64">
        <f t="shared" si="312"/>
        <v>0</v>
      </c>
      <c r="AL229" s="64">
        <f t="shared" si="313"/>
        <v>0</v>
      </c>
      <c r="AM229" s="64">
        <f t="shared" si="314"/>
        <v>0</v>
      </c>
      <c r="AN229" s="64">
        <f t="shared" si="315"/>
        <v>180952.64080240997</v>
      </c>
      <c r="AO229" s="64">
        <f t="shared" si="316"/>
        <v>36673.068535955077</v>
      </c>
      <c r="AP229" s="64">
        <f t="shared" si="317"/>
        <v>42951.396058594008</v>
      </c>
      <c r="AQ229" s="64">
        <f t="shared" si="318"/>
        <v>742369.80842014332</v>
      </c>
      <c r="AR229" s="64">
        <f t="shared" si="319"/>
        <v>92760.016074265121</v>
      </c>
      <c r="AS229" s="64">
        <f t="shared" si="320"/>
        <v>0</v>
      </c>
      <c r="AT229" s="64">
        <f t="shared" si="321"/>
        <v>0</v>
      </c>
      <c r="AU229" s="64">
        <f t="shared" si="322"/>
        <v>0</v>
      </c>
      <c r="AV229" s="64">
        <f t="shared" si="323"/>
        <v>3010.2527397880385</v>
      </c>
      <c r="AW229" s="64">
        <f t="shared" si="324"/>
        <v>4439.2361703022661</v>
      </c>
      <c r="AX229" s="64">
        <f t="shared" si="325"/>
        <v>0</v>
      </c>
      <c r="AY229" s="64">
        <f t="shared" si="326"/>
        <v>1894.9841691342363</v>
      </c>
      <c r="AZ229" s="64">
        <f t="shared" si="327"/>
        <v>0</v>
      </c>
      <c r="BA229" s="64">
        <f t="shared" si="328"/>
        <v>0</v>
      </c>
      <c r="BB229" s="55">
        <f t="shared" si="329"/>
        <v>0</v>
      </c>
      <c r="BD229" s="94">
        <f>'DORC build-up'!P229</f>
        <v>2147392.7834220892</v>
      </c>
      <c r="BE229" s="64">
        <f t="shared" si="330"/>
        <v>0</v>
      </c>
      <c r="BF229" s="64">
        <f t="shared" si="346"/>
        <v>0</v>
      </c>
      <c r="BG229" s="64">
        <f t="shared" si="347"/>
        <v>107709.76846352128</v>
      </c>
      <c r="BH229" s="64">
        <f t="shared" si="348"/>
        <v>0</v>
      </c>
      <c r="BI229" s="64">
        <f t="shared" si="349"/>
        <v>0</v>
      </c>
      <c r="BJ229" s="64">
        <f t="shared" si="350"/>
        <v>0</v>
      </c>
      <c r="BK229" s="64">
        <f t="shared" si="351"/>
        <v>0</v>
      </c>
      <c r="BL229" s="64">
        <f t="shared" si="352"/>
        <v>333998.9677986016</v>
      </c>
      <c r="BM229" s="64">
        <f t="shared" si="353"/>
        <v>67690.457473849907</v>
      </c>
      <c r="BN229" s="64">
        <f t="shared" si="354"/>
        <v>79278.875873074649</v>
      </c>
      <c r="BO229" s="64">
        <f t="shared" si="355"/>
        <v>1370252.1755840064</v>
      </c>
      <c r="BP229" s="64">
        <f t="shared" si="356"/>
        <v>171214.68625382791</v>
      </c>
      <c r="BQ229" s="64">
        <f t="shared" si="357"/>
        <v>0</v>
      </c>
      <c r="BR229" s="64">
        <f t="shared" si="358"/>
        <v>0</v>
      </c>
      <c r="BS229" s="64">
        <f t="shared" si="359"/>
        <v>0</v>
      </c>
      <c r="BT229" s="64">
        <f t="shared" si="360"/>
        <v>5556.2676700583788</v>
      </c>
      <c r="BU229" s="64">
        <f t="shared" si="336"/>
        <v>8193.858305246833</v>
      </c>
      <c r="BV229" s="64">
        <f t="shared" si="337"/>
        <v>0</v>
      </c>
      <c r="BW229" s="64">
        <f t="shared" si="338"/>
        <v>3497.725999902048</v>
      </c>
      <c r="BX229" s="64">
        <f t="shared" si="339"/>
        <v>0</v>
      </c>
      <c r="BY229" s="64">
        <f t="shared" si="340"/>
        <v>0</v>
      </c>
      <c r="BZ229" s="55">
        <f t="shared" si="331"/>
        <v>0</v>
      </c>
      <c r="CC229" s="94">
        <f t="shared" si="332"/>
        <v>2147392.7834220892</v>
      </c>
      <c r="CD229" s="64">
        <f t="shared" si="333"/>
        <v>0</v>
      </c>
      <c r="CE229" s="64">
        <f t="shared" si="361"/>
        <v>0</v>
      </c>
      <c r="CF229" s="64">
        <f t="shared" si="362"/>
        <v>0</v>
      </c>
      <c r="CG229" s="64">
        <f t="shared" si="363"/>
        <v>0</v>
      </c>
      <c r="CH229" s="64">
        <f t="shared" si="364"/>
        <v>0</v>
      </c>
      <c r="CI229" s="64">
        <f t="shared" si="365"/>
        <v>0</v>
      </c>
      <c r="CJ229" s="64">
        <f t="shared" si="366"/>
        <v>0</v>
      </c>
      <c r="CK229" s="64">
        <f t="shared" si="367"/>
        <v>157143.21104602242</v>
      </c>
      <c r="CL229" s="64">
        <f t="shared" si="368"/>
        <v>50277.495047936995</v>
      </c>
      <c r="CM229" s="64">
        <f t="shared" si="369"/>
        <v>55032.135254978035</v>
      </c>
      <c r="CN229" s="64">
        <f t="shared" si="370"/>
        <v>596907.58836991841</v>
      </c>
      <c r="CO229" s="64">
        <f t="shared" si="371"/>
        <v>112766.2474669829</v>
      </c>
      <c r="CP229" s="64">
        <f t="shared" si="372"/>
        <v>0</v>
      </c>
      <c r="CQ229" s="64">
        <f t="shared" si="373"/>
        <v>0</v>
      </c>
      <c r="CR229" s="64">
        <f t="shared" si="374"/>
        <v>0</v>
      </c>
      <c r="CS229" s="64">
        <f t="shared" si="375"/>
        <v>3659.4959742280366</v>
      </c>
      <c r="CT229" s="64">
        <f t="shared" si="341"/>
        <v>5653.7622306203384</v>
      </c>
      <c r="CU229" s="64">
        <f t="shared" si="342"/>
        <v>0</v>
      </c>
      <c r="CV229" s="64">
        <f t="shared" si="343"/>
        <v>2546.8723740979672</v>
      </c>
      <c r="CW229" s="64">
        <f t="shared" si="344"/>
        <v>0</v>
      </c>
      <c r="CX229" s="64">
        <f t="shared" si="345"/>
        <v>0</v>
      </c>
      <c r="CY229" s="119">
        <f>'DORC build-up'!S229</f>
        <v>983986.80776478502</v>
      </c>
      <c r="CZ229" s="55">
        <f t="shared" si="334"/>
        <v>0</v>
      </c>
      <c r="DB229" s="94">
        <f>'DORC build-up'!T229</f>
        <v>0</v>
      </c>
      <c r="DC229" s="64">
        <f t="shared" si="286"/>
        <v>0</v>
      </c>
      <c r="DD229" s="64">
        <f t="shared" si="287"/>
        <v>0</v>
      </c>
      <c r="DE229" s="64">
        <f t="shared" si="288"/>
        <v>0</v>
      </c>
      <c r="DF229" s="64">
        <f t="shared" si="289"/>
        <v>0</v>
      </c>
      <c r="DG229" s="64">
        <f t="shared" si="290"/>
        <v>0</v>
      </c>
      <c r="DH229" s="64">
        <f t="shared" si="291"/>
        <v>0</v>
      </c>
      <c r="DI229" s="64">
        <f t="shared" si="292"/>
        <v>0</v>
      </c>
      <c r="DJ229" s="64">
        <f t="shared" si="293"/>
        <v>0</v>
      </c>
      <c r="DK229" s="64">
        <f t="shared" si="294"/>
        <v>0</v>
      </c>
      <c r="DL229" s="64">
        <f t="shared" si="295"/>
        <v>0</v>
      </c>
      <c r="DM229" s="64">
        <f t="shared" si="296"/>
        <v>0</v>
      </c>
      <c r="DN229" s="64">
        <f t="shared" si="297"/>
        <v>0</v>
      </c>
      <c r="DO229" s="64">
        <f t="shared" si="298"/>
        <v>0</v>
      </c>
      <c r="DP229" s="64">
        <f t="shared" si="299"/>
        <v>0</v>
      </c>
      <c r="DQ229" s="64">
        <f t="shared" si="300"/>
        <v>0</v>
      </c>
      <c r="DR229" s="64">
        <f t="shared" si="301"/>
        <v>0</v>
      </c>
      <c r="DS229" s="64">
        <f t="shared" si="302"/>
        <v>0</v>
      </c>
      <c r="DT229" s="64">
        <f t="shared" si="303"/>
        <v>0</v>
      </c>
      <c r="DU229" s="64">
        <f t="shared" si="304"/>
        <v>0</v>
      </c>
      <c r="DV229" s="64">
        <f t="shared" si="305"/>
        <v>0</v>
      </c>
      <c r="DW229" s="64">
        <f t="shared" si="306"/>
        <v>0</v>
      </c>
      <c r="DX229" s="55">
        <f t="shared" si="335"/>
        <v>0</v>
      </c>
    </row>
    <row r="230" spans="1:128" ht="13.9" x14ac:dyDescent="0.4">
      <c r="A230" s="58">
        <f>'DORC build-up'!A230</f>
        <v>218</v>
      </c>
      <c r="B230" s="58" t="str">
        <f>'DORC build-up'!B230</f>
        <v>Metro</v>
      </c>
      <c r="C230" s="58">
        <f>'DORC build-up'!C230</f>
        <v>46</v>
      </c>
      <c r="D230" t="str">
        <f>IF('DORC build-up'!E230=0,"",'DORC build-up'!E230)</f>
        <v>DG track between Cockburn North and Cockburn East</v>
      </c>
      <c r="E230" t="str">
        <f>IF('DORC build-up'!F230=0,"",'DORC build-up'!F230)</f>
        <v>Cockburn North to Cockburn East</v>
      </c>
      <c r="F230" s="94">
        <f>'DORC build-up'!J230</f>
        <v>4639077.220230584</v>
      </c>
      <c r="G230" s="319">
        <f t="shared" si="285"/>
        <v>0.48432227870222622</v>
      </c>
      <c r="I230" s="70">
        <f>IF($F230=0,0,CRC!G230/$F230)</f>
        <v>0</v>
      </c>
      <c r="J230" s="70">
        <f>IF($F230=0,0,CRC!H230/$F230)</f>
        <v>0</v>
      </c>
      <c r="K230" s="70">
        <f>IF($F230=0,0,CRC!I230/$F230)</f>
        <v>0.10789853616084458</v>
      </c>
      <c r="L230" s="70">
        <f>IF($F230=0,0,CRC!J230/$F230)</f>
        <v>0</v>
      </c>
      <c r="M230" s="70">
        <f>IF($F230=0,0,CRC!K230/$F230)</f>
        <v>0</v>
      </c>
      <c r="N230" s="70">
        <f>IF($F230=0,0,CRC!L230/$F230)</f>
        <v>0</v>
      </c>
      <c r="O230" s="70">
        <f>IF($F230=0,0,CRC!M230/$F230)</f>
        <v>0</v>
      </c>
      <c r="P230" s="70">
        <f>IF($F230=0,0,CRC!N230/$F230)</f>
        <v>0.33458432061254845</v>
      </c>
      <c r="Q230" s="70">
        <f>IF($F230=0,0,CRC!O230/$F230)</f>
        <v>6.7809088977476492E-2</v>
      </c>
      <c r="R230" s="70">
        <f>IF($F230=0,0,CRC!P230/$F230)</f>
        <v>7.9882006546245957E-2</v>
      </c>
      <c r="S230" s="70">
        <f>IF($F230=0,0,CRC!Q230/$F230)</f>
        <v>0.21686020780442958</v>
      </c>
      <c r="T230" s="70">
        <f>IF($F230=0,0,CRC!R230/$F230)</f>
        <v>0.1715147500505764</v>
      </c>
      <c r="U230" s="70">
        <f>IF($F230=0,0,CRC!S230/$F230)</f>
        <v>0</v>
      </c>
      <c r="V230" s="70">
        <f>IF($F230=0,0,CRC!T230/$F230)</f>
        <v>0</v>
      </c>
      <c r="W230" s="70">
        <f>IF($F230=0,0,CRC!U230/$F230)</f>
        <v>0</v>
      </c>
      <c r="X230" s="70">
        <f>IF($F230=0,0,CRC!V230/$F230)</f>
        <v>5.5660053555882105E-3</v>
      </c>
      <c r="Y230" s="70">
        <f>IF($F230=0,0,CRC!W230/$F230)</f>
        <v>8.2082185233267619E-3</v>
      </c>
      <c r="Z230" s="70">
        <f>IF($F230=0,0,CRC!X230/$F230)</f>
        <v>0</v>
      </c>
      <c r="AA230" s="70">
        <f>IF($F230=0,0,CRC!Y230/$F230)</f>
        <v>3.5038559702128924E-3</v>
      </c>
      <c r="AB230" s="70">
        <f>IF($F230=0,0,CRC!Z230/$F230)</f>
        <v>7.5281472137823414E-4</v>
      </c>
      <c r="AC230" s="70">
        <f>IF($F230=0,0,CRC!AA230/$F230)</f>
        <v>3.4201952773727177E-3</v>
      </c>
      <c r="AD230" s="55">
        <f t="shared" si="307"/>
        <v>0</v>
      </c>
      <c r="AF230" s="94">
        <f>'DORC build-up'!V230</f>
        <v>3258359.5057038595</v>
      </c>
      <c r="AG230" s="64">
        <f t="shared" si="308"/>
        <v>0</v>
      </c>
      <c r="AH230" s="64">
        <f t="shared" si="309"/>
        <v>0</v>
      </c>
      <c r="AI230" s="64">
        <f t="shared" si="310"/>
        <v>351572.22095121955</v>
      </c>
      <c r="AJ230" s="64">
        <f t="shared" si="311"/>
        <v>0</v>
      </c>
      <c r="AK230" s="64">
        <f t="shared" si="312"/>
        <v>0</v>
      </c>
      <c r="AL230" s="64">
        <f t="shared" si="313"/>
        <v>0</v>
      </c>
      <c r="AM230" s="64">
        <f t="shared" si="314"/>
        <v>0</v>
      </c>
      <c r="AN230" s="64">
        <f t="shared" si="315"/>
        <v>1090196.0015273651</v>
      </c>
      <c r="AO230" s="64">
        <f t="shared" si="316"/>
        <v>220946.38964287934</v>
      </c>
      <c r="AP230" s="64">
        <f t="shared" si="317"/>
        <v>260284.29536465844</v>
      </c>
      <c r="AQ230" s="64">
        <f t="shared" si="318"/>
        <v>706608.51950847742</v>
      </c>
      <c r="AR230" s="64">
        <f t="shared" si="319"/>
        <v>558856.7161957171</v>
      </c>
      <c r="AS230" s="64">
        <f t="shared" si="320"/>
        <v>0</v>
      </c>
      <c r="AT230" s="64">
        <f t="shared" si="321"/>
        <v>0</v>
      </c>
      <c r="AU230" s="64">
        <f t="shared" si="322"/>
        <v>0</v>
      </c>
      <c r="AV230" s="64">
        <f t="shared" si="323"/>
        <v>18136.046459179437</v>
      </c>
      <c r="AW230" s="64">
        <f t="shared" si="324"/>
        <v>26745.326850376252</v>
      </c>
      <c r="AX230" s="64">
        <f t="shared" si="325"/>
        <v>0</v>
      </c>
      <c r="AY230" s="64">
        <f t="shared" si="326"/>
        <v>11416.822407160396</v>
      </c>
      <c r="AZ230" s="64">
        <f t="shared" si="327"/>
        <v>2452.9410034365719</v>
      </c>
      <c r="BA230" s="64">
        <f t="shared" si="328"/>
        <v>11144.225793390842</v>
      </c>
      <c r="BB230" s="55">
        <f t="shared" si="329"/>
        <v>0</v>
      </c>
      <c r="BD230" s="94">
        <f>'DORC build-up'!P230</f>
        <v>6318596.6178716244</v>
      </c>
      <c r="BE230" s="64">
        <f t="shared" si="330"/>
        <v>0</v>
      </c>
      <c r="BF230" s="64">
        <f t="shared" si="346"/>
        <v>0</v>
      </c>
      <c r="BG230" s="64">
        <f t="shared" si="347"/>
        <v>681767.32565921172</v>
      </c>
      <c r="BH230" s="64">
        <f t="shared" si="348"/>
        <v>0</v>
      </c>
      <c r="BI230" s="64">
        <f t="shared" si="349"/>
        <v>0</v>
      </c>
      <c r="BJ230" s="64">
        <f t="shared" si="350"/>
        <v>0</v>
      </c>
      <c r="BK230" s="64">
        <f t="shared" si="351"/>
        <v>0</v>
      </c>
      <c r="BL230" s="64">
        <f t="shared" si="352"/>
        <v>2114103.356615324</v>
      </c>
      <c r="BM230" s="64">
        <f t="shared" si="353"/>
        <v>428458.28027403902</v>
      </c>
      <c r="BN230" s="64">
        <f t="shared" si="354"/>
        <v>504742.17639190867</v>
      </c>
      <c r="BO230" s="64">
        <f t="shared" si="355"/>
        <v>1370252.1755840064</v>
      </c>
      <c r="BP230" s="64">
        <f t="shared" si="356"/>
        <v>1083732.519584669</v>
      </c>
      <c r="BQ230" s="64">
        <f t="shared" si="357"/>
        <v>0</v>
      </c>
      <c r="BR230" s="64">
        <f t="shared" si="358"/>
        <v>0</v>
      </c>
      <c r="BS230" s="64">
        <f t="shared" si="359"/>
        <v>0</v>
      </c>
      <c r="BT230" s="64">
        <f t="shared" si="360"/>
        <v>35169.342614875015</v>
      </c>
      <c r="BU230" s="64">
        <f t="shared" si="336"/>
        <v>51864.421800243697</v>
      </c>
      <c r="BV230" s="64">
        <f t="shared" si="337"/>
        <v>0</v>
      </c>
      <c r="BW230" s="64">
        <f t="shared" si="338"/>
        <v>22139.452482896482</v>
      </c>
      <c r="BX230" s="64">
        <f t="shared" si="339"/>
        <v>4756.7325523844793</v>
      </c>
      <c r="BY230" s="64">
        <f t="shared" si="340"/>
        <v>21610.834312067756</v>
      </c>
      <c r="BZ230" s="55">
        <f t="shared" si="331"/>
        <v>0</v>
      </c>
      <c r="CC230" s="94">
        <f t="shared" si="332"/>
        <v>6318596.6178716244</v>
      </c>
      <c r="CD230" s="64">
        <f t="shared" si="333"/>
        <v>0</v>
      </c>
      <c r="CE230" s="64">
        <f t="shared" si="361"/>
        <v>0</v>
      </c>
      <c r="CF230" s="64">
        <f t="shared" si="362"/>
        <v>0</v>
      </c>
      <c r="CG230" s="64">
        <f t="shared" si="363"/>
        <v>0</v>
      </c>
      <c r="CH230" s="64">
        <f t="shared" si="364"/>
        <v>0</v>
      </c>
      <c r="CI230" s="64">
        <f t="shared" si="365"/>
        <v>0</v>
      </c>
      <c r="CJ230" s="64">
        <f t="shared" si="366"/>
        <v>0</v>
      </c>
      <c r="CK230" s="64">
        <f t="shared" si="367"/>
        <v>994664.72046713077</v>
      </c>
      <c r="CL230" s="64">
        <f t="shared" si="368"/>
        <v>318239.96865507372</v>
      </c>
      <c r="CM230" s="64">
        <f t="shared" si="369"/>
        <v>350371.26112336019</v>
      </c>
      <c r="CN230" s="64">
        <f t="shared" si="370"/>
        <v>596907.58836991841</v>
      </c>
      <c r="CO230" s="64">
        <f t="shared" si="371"/>
        <v>713773.17078002356</v>
      </c>
      <c r="CP230" s="64">
        <f t="shared" si="372"/>
        <v>0</v>
      </c>
      <c r="CQ230" s="64">
        <f t="shared" si="373"/>
        <v>0</v>
      </c>
      <c r="CR230" s="64">
        <f t="shared" si="374"/>
        <v>0</v>
      </c>
      <c r="CS230" s="64">
        <f t="shared" si="375"/>
        <v>23163.403089619223</v>
      </c>
      <c r="CT230" s="64">
        <f t="shared" si="341"/>
        <v>35786.451042168301</v>
      </c>
      <c r="CU230" s="64">
        <f t="shared" si="342"/>
        <v>0</v>
      </c>
      <c r="CV230" s="64">
        <f t="shared" si="343"/>
        <v>16120.862499784937</v>
      </c>
      <c r="CW230" s="64">
        <f t="shared" si="344"/>
        <v>3010.7362160450921</v>
      </c>
      <c r="CX230" s="64">
        <f t="shared" si="345"/>
        <v>8198.9499246410778</v>
      </c>
      <c r="CY230" s="119">
        <f>'DORC build-up'!S230</f>
        <v>3060237.1121677649</v>
      </c>
      <c r="CZ230" s="55">
        <f t="shared" si="334"/>
        <v>0</v>
      </c>
      <c r="DB230" s="94">
        <f>'DORC build-up'!T230</f>
        <v>0</v>
      </c>
      <c r="DC230" s="64">
        <f t="shared" si="286"/>
        <v>0</v>
      </c>
      <c r="DD230" s="64">
        <f t="shared" si="287"/>
        <v>0</v>
      </c>
      <c r="DE230" s="64">
        <f t="shared" si="288"/>
        <v>0</v>
      </c>
      <c r="DF230" s="64">
        <f t="shared" si="289"/>
        <v>0</v>
      </c>
      <c r="DG230" s="64">
        <f t="shared" si="290"/>
        <v>0</v>
      </c>
      <c r="DH230" s="64">
        <f t="shared" si="291"/>
        <v>0</v>
      </c>
      <c r="DI230" s="64">
        <f t="shared" si="292"/>
        <v>0</v>
      </c>
      <c r="DJ230" s="64">
        <f t="shared" si="293"/>
        <v>0</v>
      </c>
      <c r="DK230" s="64">
        <f t="shared" si="294"/>
        <v>0</v>
      </c>
      <c r="DL230" s="64">
        <f t="shared" si="295"/>
        <v>0</v>
      </c>
      <c r="DM230" s="64">
        <f t="shared" si="296"/>
        <v>0</v>
      </c>
      <c r="DN230" s="64">
        <f t="shared" si="297"/>
        <v>0</v>
      </c>
      <c r="DO230" s="64">
        <f t="shared" si="298"/>
        <v>0</v>
      </c>
      <c r="DP230" s="64">
        <f t="shared" si="299"/>
        <v>0</v>
      </c>
      <c r="DQ230" s="64">
        <f t="shared" si="300"/>
        <v>0</v>
      </c>
      <c r="DR230" s="64">
        <f t="shared" si="301"/>
        <v>0</v>
      </c>
      <c r="DS230" s="64">
        <f t="shared" si="302"/>
        <v>0</v>
      </c>
      <c r="DT230" s="64">
        <f t="shared" si="303"/>
        <v>0</v>
      </c>
      <c r="DU230" s="64">
        <f t="shared" si="304"/>
        <v>0</v>
      </c>
      <c r="DV230" s="64">
        <f t="shared" si="305"/>
        <v>0</v>
      </c>
      <c r="DW230" s="64">
        <f t="shared" si="306"/>
        <v>0</v>
      </c>
      <c r="DX230" s="55">
        <f t="shared" si="335"/>
        <v>0</v>
      </c>
    </row>
    <row r="231" spans="1:128" ht="13.9" x14ac:dyDescent="0.4">
      <c r="A231" s="58">
        <f>'DORC build-up'!A231</f>
        <v>219</v>
      </c>
      <c r="B231" s="58" t="str">
        <f>'DORC build-up'!B231</f>
        <v>Metro</v>
      </c>
      <c r="C231" s="58">
        <f>'DORC build-up'!C231</f>
        <v>47</v>
      </c>
      <c r="D231" t="str">
        <f>IF('DORC build-up'!E231=0,"",'DORC build-up'!E231)</f>
        <v>DG track between Cockburn North and Cockburn South</v>
      </c>
      <c r="E231" t="str">
        <f>IF('DORC build-up'!F231=0,"",'DORC build-up'!F231)</f>
        <v>Cockburn North to Cockburn South</v>
      </c>
      <c r="F231" s="94">
        <f>'DORC build-up'!J231</f>
        <v>5695842.7529612314</v>
      </c>
      <c r="G231" s="319">
        <f t="shared" si="285"/>
        <v>0.48668364751613696</v>
      </c>
      <c r="I231" s="70">
        <f>IF($F231=0,0,CRC!G231/$F231)</f>
        <v>0</v>
      </c>
      <c r="J231" s="70">
        <f>IF($F231=0,0,CRC!H231/$F231)</f>
        <v>0</v>
      </c>
      <c r="K231" s="70">
        <f>IF($F231=0,0,CRC!I231/$F231)</f>
        <v>0.11457941930839889</v>
      </c>
      <c r="L231" s="70">
        <f>IF($F231=0,0,CRC!J231/$F231)</f>
        <v>0</v>
      </c>
      <c r="M231" s="70">
        <f>IF($F231=0,0,CRC!K231/$F231)</f>
        <v>0</v>
      </c>
      <c r="N231" s="70">
        <f>IF($F231=0,0,CRC!L231/$F231)</f>
        <v>0</v>
      </c>
      <c r="O231" s="70">
        <f>IF($F231=0,0,CRC!M231/$F231)</f>
        <v>0</v>
      </c>
      <c r="P231" s="70">
        <f>IF($F231=0,0,CRC!N231/$F231)</f>
        <v>0.34055610171081085</v>
      </c>
      <c r="Q231" s="70">
        <f>IF($F231=0,0,CRC!O231/$F231)</f>
        <v>7.2007705714271786E-2</v>
      </c>
      <c r="R231" s="70">
        <f>IF($F231=0,0,CRC!P231/$F231)</f>
        <v>8.4704558162033219E-2</v>
      </c>
      <c r="S231" s="70">
        <f>IF($F231=0,0,CRC!Q231/$F231)</f>
        <v>0.17662553087108504</v>
      </c>
      <c r="T231" s="70">
        <f>IF($F231=0,0,CRC!R231/$F231)</f>
        <v>0.18213463465644109</v>
      </c>
      <c r="U231" s="70">
        <f>IF($F231=0,0,CRC!S231/$F231)</f>
        <v>0</v>
      </c>
      <c r="V231" s="70">
        <f>IF($F231=0,0,CRC!T231/$F231)</f>
        <v>0</v>
      </c>
      <c r="W231" s="70">
        <f>IF($F231=0,0,CRC!U231/$F231)</f>
        <v>0</v>
      </c>
      <c r="X231" s="70">
        <f>IF($F231=0,0,CRC!V231/$F231)</f>
        <v>5.9106423886978472E-3</v>
      </c>
      <c r="Y231" s="70">
        <f>IF($F231=0,0,CRC!W231/$F231)</f>
        <v>8.7164566399420759E-3</v>
      </c>
      <c r="Z231" s="70">
        <f>IF($F231=0,0,CRC!X231/$F231)</f>
        <v>0</v>
      </c>
      <c r="AA231" s="70">
        <f>IF($F231=0,0,CRC!Y231/$F231)</f>
        <v>3.7208084251373714E-3</v>
      </c>
      <c r="AB231" s="70">
        <f>IF($F231=0,0,CRC!Z231/$F231)</f>
        <v>1.8394287429288714E-3</v>
      </c>
      <c r="AC231" s="70">
        <f>IF($F231=0,0,CRC!AA231/$F231)</f>
        <v>9.204713380253117E-3</v>
      </c>
      <c r="AD231" s="55">
        <f t="shared" si="307"/>
        <v>0</v>
      </c>
      <c r="AF231" s="94">
        <f>'DORC build-up'!V231</f>
        <v>3982282.9988674503</v>
      </c>
      <c r="AG231" s="64">
        <f t="shared" si="308"/>
        <v>0</v>
      </c>
      <c r="AH231" s="64">
        <f t="shared" si="309"/>
        <v>0</v>
      </c>
      <c r="AI231" s="64">
        <f t="shared" si="310"/>
        <v>456287.67353194178</v>
      </c>
      <c r="AJ231" s="64">
        <f t="shared" si="311"/>
        <v>0</v>
      </c>
      <c r="AK231" s="64">
        <f t="shared" si="312"/>
        <v>0</v>
      </c>
      <c r="AL231" s="64">
        <f t="shared" si="313"/>
        <v>0</v>
      </c>
      <c r="AM231" s="64">
        <f t="shared" si="314"/>
        <v>0</v>
      </c>
      <c r="AN231" s="64">
        <f t="shared" si="315"/>
        <v>1356190.7740035362</v>
      </c>
      <c r="AO231" s="64">
        <f t="shared" si="316"/>
        <v>286755.0622533951</v>
      </c>
      <c r="AP231" s="64">
        <f t="shared" si="317"/>
        <v>337317.52189524402</v>
      </c>
      <c r="AQ231" s="64">
        <f t="shared" si="318"/>
        <v>703372.84875385999</v>
      </c>
      <c r="AR231" s="64">
        <f t="shared" si="319"/>
        <v>725311.65909727965</v>
      </c>
      <c r="AS231" s="64">
        <f t="shared" si="320"/>
        <v>0</v>
      </c>
      <c r="AT231" s="64">
        <f t="shared" si="321"/>
        <v>0</v>
      </c>
      <c r="AU231" s="64">
        <f t="shared" si="322"/>
        <v>0</v>
      </c>
      <c r="AV231" s="64">
        <f t="shared" si="323"/>
        <v>23537.850696896734</v>
      </c>
      <c r="AW231" s="64">
        <f t="shared" si="324"/>
        <v>34711.397087606631</v>
      </c>
      <c r="AX231" s="64">
        <f t="shared" si="325"/>
        <v>0</v>
      </c>
      <c r="AY231" s="64">
        <f t="shared" si="326"/>
        <v>14817.312133467327</v>
      </c>
      <c r="AZ231" s="64">
        <f t="shared" si="327"/>
        <v>7325.1258105937704</v>
      </c>
      <c r="BA231" s="64">
        <f t="shared" si="328"/>
        <v>36655.773603629728</v>
      </c>
      <c r="BB231" s="55">
        <f t="shared" si="329"/>
        <v>0</v>
      </c>
      <c r="BD231" s="94">
        <f>'DORC build-up'!P231</f>
        <v>7757950.7833673386</v>
      </c>
      <c r="BE231" s="64">
        <f t="shared" si="330"/>
        <v>0</v>
      </c>
      <c r="BF231" s="64">
        <f t="shared" si="346"/>
        <v>0</v>
      </c>
      <c r="BG231" s="64">
        <f t="shared" si="347"/>
        <v>888901.49578136799</v>
      </c>
      <c r="BH231" s="64">
        <f t="shared" si="348"/>
        <v>0</v>
      </c>
      <c r="BI231" s="64">
        <f t="shared" si="349"/>
        <v>0</v>
      </c>
      <c r="BJ231" s="64">
        <f t="shared" si="350"/>
        <v>0</v>
      </c>
      <c r="BK231" s="64">
        <f t="shared" si="351"/>
        <v>0</v>
      </c>
      <c r="BL231" s="64">
        <f t="shared" si="352"/>
        <v>2642017.4760479121</v>
      </c>
      <c r="BM231" s="64">
        <f t="shared" si="353"/>
        <v>558632.23695451964</v>
      </c>
      <c r="BN231" s="64">
        <f t="shared" si="354"/>
        <v>657133.79334792995</v>
      </c>
      <c r="BO231" s="64">
        <f t="shared" si="355"/>
        <v>1370252.1755840061</v>
      </c>
      <c r="BP231" s="64">
        <f t="shared" si="356"/>
        <v>1412991.5316112612</v>
      </c>
      <c r="BQ231" s="64">
        <f t="shared" si="357"/>
        <v>0</v>
      </c>
      <c r="BR231" s="64">
        <f t="shared" si="358"/>
        <v>0</v>
      </c>
      <c r="BS231" s="64">
        <f t="shared" si="359"/>
        <v>0</v>
      </c>
      <c r="BT231" s="64">
        <f t="shared" si="360"/>
        <v>45854.472749602661</v>
      </c>
      <c r="BU231" s="64">
        <f t="shared" si="336"/>
        <v>67621.841618026068</v>
      </c>
      <c r="BV231" s="64">
        <f t="shared" si="337"/>
        <v>0</v>
      </c>
      <c r="BW231" s="64">
        <f t="shared" si="338"/>
        <v>28865.848636554263</v>
      </c>
      <c r="BX231" s="64">
        <f t="shared" si="339"/>
        <v>14270.197657153436</v>
      </c>
      <c r="BY231" s="64">
        <f t="shared" si="340"/>
        <v>71409.713379006498</v>
      </c>
      <c r="BZ231" s="55">
        <f t="shared" si="331"/>
        <v>0</v>
      </c>
      <c r="CC231" s="94">
        <f t="shared" si="332"/>
        <v>7757950.7833673386</v>
      </c>
      <c r="CD231" s="64">
        <f t="shared" si="333"/>
        <v>0</v>
      </c>
      <c r="CE231" s="64">
        <f t="shared" si="361"/>
        <v>0</v>
      </c>
      <c r="CF231" s="64">
        <f t="shared" si="362"/>
        <v>0</v>
      </c>
      <c r="CG231" s="64">
        <f t="shared" si="363"/>
        <v>0</v>
      </c>
      <c r="CH231" s="64">
        <f t="shared" si="364"/>
        <v>0</v>
      </c>
      <c r="CI231" s="64">
        <f t="shared" si="365"/>
        <v>0</v>
      </c>
      <c r="CJ231" s="64">
        <f t="shared" si="366"/>
        <v>0</v>
      </c>
      <c r="CK231" s="64">
        <f t="shared" si="367"/>
        <v>1243043.0925050746</v>
      </c>
      <c r="CL231" s="64">
        <f t="shared" si="368"/>
        <v>414927.45913187566</v>
      </c>
      <c r="CM231" s="64">
        <f t="shared" si="369"/>
        <v>456155.25444681803</v>
      </c>
      <c r="CN231" s="64">
        <f t="shared" si="370"/>
        <v>596907.58836991829</v>
      </c>
      <c r="CO231" s="64">
        <f t="shared" si="371"/>
        <v>930631.33898576</v>
      </c>
      <c r="CP231" s="64">
        <f t="shared" si="372"/>
        <v>0</v>
      </c>
      <c r="CQ231" s="64">
        <f t="shared" si="373"/>
        <v>0</v>
      </c>
      <c r="CR231" s="64">
        <f t="shared" si="374"/>
        <v>0</v>
      </c>
      <c r="CS231" s="64">
        <f t="shared" si="375"/>
        <v>30200.895347750058</v>
      </c>
      <c r="CT231" s="64">
        <f t="shared" si="341"/>
        <v>46659.070716438182</v>
      </c>
      <c r="CU231" s="64">
        <f t="shared" si="342"/>
        <v>0</v>
      </c>
      <c r="CV231" s="64">
        <f t="shared" si="343"/>
        <v>21018.693988434872</v>
      </c>
      <c r="CW231" s="64">
        <f t="shared" si="344"/>
        <v>9032.2086481352762</v>
      </c>
      <c r="CX231" s="64">
        <f t="shared" si="345"/>
        <v>27092.18235968356</v>
      </c>
      <c r="CY231" s="119">
        <f>'DORC build-up'!S231</f>
        <v>3775667.7844998883</v>
      </c>
      <c r="CZ231" s="55">
        <f t="shared" si="334"/>
        <v>0</v>
      </c>
      <c r="DB231" s="94">
        <f>'DORC build-up'!T231</f>
        <v>0</v>
      </c>
      <c r="DC231" s="64">
        <f t="shared" si="286"/>
        <v>0</v>
      </c>
      <c r="DD231" s="64">
        <f t="shared" si="287"/>
        <v>0</v>
      </c>
      <c r="DE231" s="64">
        <f t="shared" si="288"/>
        <v>0</v>
      </c>
      <c r="DF231" s="64">
        <f t="shared" si="289"/>
        <v>0</v>
      </c>
      <c r="DG231" s="64">
        <f t="shared" si="290"/>
        <v>0</v>
      </c>
      <c r="DH231" s="64">
        <f t="shared" si="291"/>
        <v>0</v>
      </c>
      <c r="DI231" s="64">
        <f t="shared" si="292"/>
        <v>0</v>
      </c>
      <c r="DJ231" s="64">
        <f t="shared" si="293"/>
        <v>0</v>
      </c>
      <c r="DK231" s="64">
        <f t="shared" si="294"/>
        <v>0</v>
      </c>
      <c r="DL231" s="64">
        <f t="shared" si="295"/>
        <v>0</v>
      </c>
      <c r="DM231" s="64">
        <f t="shared" si="296"/>
        <v>0</v>
      </c>
      <c r="DN231" s="64">
        <f t="shared" si="297"/>
        <v>0</v>
      </c>
      <c r="DO231" s="64">
        <f t="shared" si="298"/>
        <v>0</v>
      </c>
      <c r="DP231" s="64">
        <f t="shared" si="299"/>
        <v>0</v>
      </c>
      <c r="DQ231" s="64">
        <f t="shared" si="300"/>
        <v>0</v>
      </c>
      <c r="DR231" s="64">
        <f t="shared" si="301"/>
        <v>0</v>
      </c>
      <c r="DS231" s="64">
        <f t="shared" si="302"/>
        <v>0</v>
      </c>
      <c r="DT231" s="64">
        <f t="shared" si="303"/>
        <v>0</v>
      </c>
      <c r="DU231" s="64">
        <f t="shared" si="304"/>
        <v>0</v>
      </c>
      <c r="DV231" s="64">
        <f t="shared" si="305"/>
        <v>0</v>
      </c>
      <c r="DW231" s="64">
        <f t="shared" si="306"/>
        <v>0</v>
      </c>
      <c r="DX231" s="55">
        <f t="shared" si="335"/>
        <v>0</v>
      </c>
    </row>
    <row r="232" spans="1:128" ht="13.9" x14ac:dyDescent="0.4">
      <c r="A232" s="58">
        <f>'DORC build-up'!A232</f>
        <v>220</v>
      </c>
      <c r="B232" s="58" t="str">
        <f>'DORC build-up'!B232</f>
        <v>Sidings &amp; Other</v>
      </c>
      <c r="C232" s="58">
        <f>'DORC build-up'!C232</f>
        <v>48</v>
      </c>
      <c r="D232" t="str">
        <f>IF('DORC build-up'!E232=0,"",'DORC build-up'!E232)</f>
        <v>DG all tracks servicing customer facilities on the DG network</v>
      </c>
      <c r="E232" t="str">
        <f>IF('DORC build-up'!F232=0,"",'DORC build-up'!F232)</f>
        <v>Kwinana West to Kwinana FPA</v>
      </c>
      <c r="F232" s="94">
        <f>'DORC build-up'!J232</f>
        <v>21322963.062950488</v>
      </c>
      <c r="G232" s="319">
        <f t="shared" si="285"/>
        <v>0.51594801847083371</v>
      </c>
      <c r="I232" s="70">
        <f>IF($F232=0,0,CRC!G232/$F232)</f>
        <v>0</v>
      </c>
      <c r="J232" s="70">
        <f>IF($F232=0,0,CRC!H232/$F232)</f>
        <v>0</v>
      </c>
      <c r="K232" s="70">
        <f>IF($F232=0,0,CRC!I232/$F232)</f>
        <v>1.0379742925342514E-2</v>
      </c>
      <c r="L232" s="70">
        <f>IF($F232=0,0,CRC!J232/$F232)</f>
        <v>0</v>
      </c>
      <c r="M232" s="70">
        <f>IF($F232=0,0,CRC!K232/$F232)</f>
        <v>0</v>
      </c>
      <c r="N232" s="70">
        <f>IF($F232=0,0,CRC!L232/$F232)</f>
        <v>0</v>
      </c>
      <c r="O232" s="70">
        <f>IF($F232=0,0,CRC!M232/$F232)</f>
        <v>0</v>
      </c>
      <c r="P232" s="70">
        <f>IF($F232=0,0,CRC!N232/$F232)</f>
        <v>0.17376801772336795</v>
      </c>
      <c r="Q232" s="70">
        <f>IF($F232=0,0,CRC!O232/$F232)</f>
        <v>3.5216984925269229E-2</v>
      </c>
      <c r="R232" s="70">
        <f>IF($F232=0,0,CRC!P232/$F232)</f>
        <v>4.1421240355644415E-2</v>
      </c>
      <c r="S232" s="70">
        <f>IF($F232=0,0,CRC!Q232/$F232)</f>
        <v>0.42462584694583</v>
      </c>
      <c r="T232" s="70">
        <f>IF($F232=0,0,CRC!R232/$F232)</f>
        <v>0</v>
      </c>
      <c r="U232" s="70">
        <f>IF($F232=0,0,CRC!S232/$F232)</f>
        <v>0.27310876015358398</v>
      </c>
      <c r="V232" s="70">
        <f>IF($F232=0,0,CRC!T232/$F232)</f>
        <v>3.2440437250503308E-2</v>
      </c>
      <c r="W232" s="70">
        <f>IF($F232=0,0,CRC!U232/$F232)</f>
        <v>0</v>
      </c>
      <c r="X232" s="70">
        <f>IF($F232=0,0,CRC!V232/$F232)</f>
        <v>2.8907323436660128E-3</v>
      </c>
      <c r="Y232" s="70">
        <f>IF($F232=0,0,CRC!W232/$F232)</f>
        <v>4.2629787888070802E-3</v>
      </c>
      <c r="Z232" s="70">
        <f>IF($F232=0,0,CRC!X232/$F232)</f>
        <v>0</v>
      </c>
      <c r="AA232" s="70">
        <f>IF($F232=0,0,CRC!Y232/$F232)</f>
        <v>1.8197448858852695E-3</v>
      </c>
      <c r="AB232" s="70">
        <f>IF($F232=0,0,CRC!Z232/$F232)</f>
        <v>6.5513702100213764E-5</v>
      </c>
      <c r="AC232" s="70">
        <f>IF($F232=0,0,CRC!AA232/$F232)</f>
        <v>0</v>
      </c>
      <c r="AD232" s="55">
        <f t="shared" si="307"/>
        <v>0</v>
      </c>
      <c r="AF232" s="94">
        <f>'DORC build-up'!V232</f>
        <v>14058163.369024342</v>
      </c>
      <c r="AG232" s="64">
        <f t="shared" si="308"/>
        <v>0</v>
      </c>
      <c r="AH232" s="64">
        <f t="shared" si="309"/>
        <v>0</v>
      </c>
      <c r="AI232" s="64">
        <f t="shared" si="310"/>
        <v>145920.12177293969</v>
      </c>
      <c r="AJ232" s="64">
        <f t="shared" si="311"/>
        <v>0</v>
      </c>
      <c r="AK232" s="64">
        <f t="shared" si="312"/>
        <v>0</v>
      </c>
      <c r="AL232" s="64">
        <f t="shared" si="313"/>
        <v>0</v>
      </c>
      <c r="AM232" s="64">
        <f t="shared" si="314"/>
        <v>0</v>
      </c>
      <c r="AN232" s="64">
        <f t="shared" si="315"/>
        <v>2442859.1814666237</v>
      </c>
      <c r="AO232" s="64">
        <f t="shared" si="316"/>
        <v>495086.12744390231</v>
      </c>
      <c r="AP232" s="64">
        <f t="shared" si="317"/>
        <v>582306.56386727316</v>
      </c>
      <c r="AQ232" s="64">
        <f t="shared" si="318"/>
        <v>5969459.5270748036</v>
      </c>
      <c r="AR232" s="64">
        <f t="shared" si="319"/>
        <v>0</v>
      </c>
      <c r="AS232" s="64">
        <f t="shared" si="320"/>
        <v>3839407.5677507692</v>
      </c>
      <c r="AT232" s="64">
        <f t="shared" si="321"/>
        <v>456052.96663015836</v>
      </c>
      <c r="AU232" s="64">
        <f t="shared" si="322"/>
        <v>0</v>
      </c>
      <c r="AV232" s="64">
        <f t="shared" si="323"/>
        <v>40638.387543379424</v>
      </c>
      <c r="AW232" s="64">
        <f t="shared" si="324"/>
        <v>59929.652251735453</v>
      </c>
      <c r="AX232" s="64">
        <f t="shared" si="325"/>
        <v>0</v>
      </c>
      <c r="AY232" s="64">
        <f t="shared" si="326"/>
        <v>25582.270895721678</v>
      </c>
      <c r="AZ232" s="64">
        <f t="shared" si="327"/>
        <v>921.00232703439826</v>
      </c>
      <c r="BA232" s="64">
        <f t="shared" si="328"/>
        <v>0</v>
      </c>
      <c r="BB232" s="55">
        <f t="shared" si="329"/>
        <v>0</v>
      </c>
      <c r="BD232" s="94">
        <f>'DORC build-up'!P232</f>
        <v>29042672.905941352</v>
      </c>
      <c r="BE232" s="64">
        <f t="shared" si="330"/>
        <v>0</v>
      </c>
      <c r="BF232" s="64">
        <f t="shared" si="346"/>
        <v>0</v>
      </c>
      <c r="BG232" s="64">
        <f t="shared" si="347"/>
        <v>301455.47862848145</v>
      </c>
      <c r="BH232" s="64">
        <f t="shared" si="348"/>
        <v>0</v>
      </c>
      <c r="BI232" s="64">
        <f t="shared" si="349"/>
        <v>0</v>
      </c>
      <c r="BJ232" s="64">
        <f t="shared" si="350"/>
        <v>0</v>
      </c>
      <c r="BK232" s="64">
        <f t="shared" si="351"/>
        <v>0</v>
      </c>
      <c r="BL232" s="64">
        <f t="shared" si="352"/>
        <v>5046687.7002535947</v>
      </c>
      <c r="BM232" s="64">
        <f t="shared" si="353"/>
        <v>1022795.3739180617</v>
      </c>
      <c r="BN232" s="64">
        <f t="shared" si="354"/>
        <v>1202983.5350073585</v>
      </c>
      <c r="BO232" s="64">
        <f t="shared" si="355"/>
        <v>12332269.580256056</v>
      </c>
      <c r="BP232" s="64">
        <f t="shared" si="356"/>
        <v>0</v>
      </c>
      <c r="BQ232" s="64">
        <f t="shared" si="357"/>
        <v>7931808.3888877286</v>
      </c>
      <c r="BR232" s="64">
        <f t="shared" si="358"/>
        <v>942157.00799208297</v>
      </c>
      <c r="BS232" s="64">
        <f t="shared" si="359"/>
        <v>0</v>
      </c>
      <c r="BT232" s="64">
        <f t="shared" si="360"/>
        <v>83954.593915717254</v>
      </c>
      <c r="BU232" s="64">
        <f t="shared" si="336"/>
        <v>123808.29856829006</v>
      </c>
      <c r="BV232" s="64">
        <f t="shared" si="337"/>
        <v>0</v>
      </c>
      <c r="BW232" s="64">
        <f t="shared" si="338"/>
        <v>52850.255493025456</v>
      </c>
      <c r="BX232" s="64">
        <f t="shared" si="339"/>
        <v>1902.6930209537913</v>
      </c>
      <c r="BY232" s="64">
        <f t="shared" si="340"/>
        <v>0</v>
      </c>
      <c r="BZ232" s="55">
        <f t="shared" si="331"/>
        <v>0</v>
      </c>
      <c r="CC232" s="94">
        <f t="shared" si="332"/>
        <v>29042672.905941352</v>
      </c>
      <c r="CD232" s="64">
        <f t="shared" si="333"/>
        <v>0</v>
      </c>
      <c r="CE232" s="64">
        <f t="shared" si="361"/>
        <v>0</v>
      </c>
      <c r="CF232" s="64">
        <f t="shared" si="362"/>
        <v>0</v>
      </c>
      <c r="CG232" s="64">
        <f t="shared" si="363"/>
        <v>0</v>
      </c>
      <c r="CH232" s="64">
        <f t="shared" si="364"/>
        <v>0</v>
      </c>
      <c r="CI232" s="64">
        <f t="shared" si="365"/>
        <v>0</v>
      </c>
      <c r="CJ232" s="64">
        <f t="shared" si="366"/>
        <v>0</v>
      </c>
      <c r="CK232" s="64">
        <f t="shared" si="367"/>
        <v>2374416.6504206681</v>
      </c>
      <c r="CL232" s="64">
        <f t="shared" si="368"/>
        <v>759687.42517487204</v>
      </c>
      <c r="CM232" s="64">
        <f t="shared" si="369"/>
        <v>835061.6968134999</v>
      </c>
      <c r="CN232" s="64">
        <f t="shared" si="370"/>
        <v>5372168.2953292644</v>
      </c>
      <c r="CO232" s="64">
        <f t="shared" si="371"/>
        <v>0</v>
      </c>
      <c r="CP232" s="64">
        <f t="shared" si="372"/>
        <v>5224086.1295974674</v>
      </c>
      <c r="CQ232" s="64">
        <f t="shared" si="373"/>
        <v>238679.77535799463</v>
      </c>
      <c r="CR232" s="64">
        <f t="shared" si="374"/>
        <v>0</v>
      </c>
      <c r="CS232" s="64">
        <f t="shared" si="375"/>
        <v>55294.58202817088</v>
      </c>
      <c r="CT232" s="64">
        <f t="shared" si="341"/>
        <v>85427.726012120489</v>
      </c>
      <c r="CU232" s="64">
        <f t="shared" si="342"/>
        <v>0</v>
      </c>
      <c r="CV232" s="64">
        <f t="shared" si="343"/>
        <v>38482.961696535218</v>
      </c>
      <c r="CW232" s="64">
        <f t="shared" si="344"/>
        <v>1204.2944864180367</v>
      </c>
      <c r="CX232" s="64">
        <f t="shared" si="345"/>
        <v>0</v>
      </c>
      <c r="CY232" s="119">
        <f>'DORC build-up'!S232</f>
        <v>14984509.53691701</v>
      </c>
      <c r="CZ232" s="55">
        <f t="shared" si="334"/>
        <v>0</v>
      </c>
      <c r="DB232" s="94">
        <f>'DORC build-up'!T232</f>
        <v>0</v>
      </c>
      <c r="DC232" s="64">
        <f t="shared" si="286"/>
        <v>0</v>
      </c>
      <c r="DD232" s="64">
        <f t="shared" si="287"/>
        <v>0</v>
      </c>
      <c r="DE232" s="64">
        <f t="shared" si="288"/>
        <v>0</v>
      </c>
      <c r="DF232" s="64">
        <f t="shared" si="289"/>
        <v>0</v>
      </c>
      <c r="DG232" s="64">
        <f t="shared" si="290"/>
        <v>0</v>
      </c>
      <c r="DH232" s="64">
        <f t="shared" si="291"/>
        <v>0</v>
      </c>
      <c r="DI232" s="64">
        <f t="shared" si="292"/>
        <v>0</v>
      </c>
      <c r="DJ232" s="64">
        <f t="shared" si="293"/>
        <v>0</v>
      </c>
      <c r="DK232" s="64">
        <f t="shared" si="294"/>
        <v>0</v>
      </c>
      <c r="DL232" s="64">
        <f t="shared" si="295"/>
        <v>0</v>
      </c>
      <c r="DM232" s="64">
        <f t="shared" si="296"/>
        <v>0</v>
      </c>
      <c r="DN232" s="64">
        <f t="shared" si="297"/>
        <v>0</v>
      </c>
      <c r="DO232" s="64">
        <f t="shared" si="298"/>
        <v>0</v>
      </c>
      <c r="DP232" s="64">
        <f t="shared" si="299"/>
        <v>0</v>
      </c>
      <c r="DQ232" s="64">
        <f t="shared" si="300"/>
        <v>0</v>
      </c>
      <c r="DR232" s="64">
        <f t="shared" si="301"/>
        <v>0</v>
      </c>
      <c r="DS232" s="64">
        <f t="shared" si="302"/>
        <v>0</v>
      </c>
      <c r="DT232" s="64">
        <f t="shared" si="303"/>
        <v>0</v>
      </c>
      <c r="DU232" s="64">
        <f t="shared" si="304"/>
        <v>0</v>
      </c>
      <c r="DV232" s="64">
        <f t="shared" si="305"/>
        <v>0</v>
      </c>
      <c r="DW232" s="64">
        <f t="shared" si="306"/>
        <v>0</v>
      </c>
      <c r="DX232" s="55">
        <f t="shared" si="335"/>
        <v>0</v>
      </c>
    </row>
    <row r="233" spans="1:128" ht="13.9" x14ac:dyDescent="0.4">
      <c r="A233" s="58">
        <f>'DORC build-up'!A233</f>
        <v>221</v>
      </c>
      <c r="B233" s="58" t="str">
        <f>'DORC build-up'!B233</f>
        <v>Sidings &amp; Other</v>
      </c>
      <c r="C233" s="58">
        <f>'DORC build-up'!C233</f>
        <v>48</v>
      </c>
      <c r="D233" t="str">
        <f>IF('DORC build-up'!E233=0,"",'DORC build-up'!E233)</f>
        <v/>
      </c>
      <c r="E233" t="str">
        <f>IF('DORC build-up'!F233=0,"",'DORC build-up'!F233)</f>
        <v>Kwinana FPA to Kwinana CBH</v>
      </c>
      <c r="F233" s="94">
        <f>'DORC build-up'!J233</f>
        <v>16782068.314018033</v>
      </c>
      <c r="G233" s="319">
        <f t="shared" si="285"/>
        <v>0.53148523080498122</v>
      </c>
      <c r="I233" s="70">
        <f>IF($F233=0,0,CRC!G233/$F233)</f>
        <v>0</v>
      </c>
      <c r="J233" s="70">
        <f>IF($F233=0,0,CRC!H233/$F233)</f>
        <v>0</v>
      </c>
      <c r="K233" s="70">
        <f>IF($F233=0,0,CRC!I233/$F233)</f>
        <v>2.3163442534392148E-2</v>
      </c>
      <c r="L233" s="70">
        <f>IF($F233=0,0,CRC!J233/$F233)</f>
        <v>0</v>
      </c>
      <c r="M233" s="70">
        <f>IF($F233=0,0,CRC!K233/$F233)</f>
        <v>0</v>
      </c>
      <c r="N233" s="70">
        <f>IF($F233=0,0,CRC!L233/$F233)</f>
        <v>0</v>
      </c>
      <c r="O233" s="70">
        <f>IF($F233=0,0,CRC!M233/$F233)</f>
        <v>3.596807846955302E-4</v>
      </c>
      <c r="P233" s="70">
        <f>IF($F233=0,0,CRC!N233/$F233)</f>
        <v>0.38778084599986851</v>
      </c>
      <c r="Q233" s="70">
        <f>IF($F233=0,0,CRC!O233/$F233)</f>
        <v>7.8590251455973356E-2</v>
      </c>
      <c r="R233" s="70">
        <f>IF($F233=0,0,CRC!P233/$F233)</f>
        <v>9.2309504243645715E-2</v>
      </c>
      <c r="S233" s="70">
        <f>IF($F233=0,0,CRC!Q233/$F233)</f>
        <v>0.17984039234776511</v>
      </c>
      <c r="T233" s="70">
        <f>IF($F233=0,0,CRC!R233/$F233)</f>
        <v>0</v>
      </c>
      <c r="U233" s="70">
        <f>IF($F233=0,0,CRC!S233/$F233)</f>
        <v>0.19449519771307278</v>
      </c>
      <c r="V233" s="70">
        <f>IF($F233=0,0,CRC!T233/$F233)</f>
        <v>2.3102551721105504E-2</v>
      </c>
      <c r="W233" s="70">
        <f>IF($F233=0,0,CRC!U233/$F233)</f>
        <v>0</v>
      </c>
      <c r="X233" s="70">
        <f>IF($F233=0,0,CRC!V233/$F233)</f>
        <v>6.4509605879865175E-3</v>
      </c>
      <c r="Y233" s="70">
        <f>IF($F233=0,0,CRC!W233/$F233)</f>
        <v>9.5132668419730636E-3</v>
      </c>
      <c r="Z233" s="70">
        <f>IF($F233=0,0,CRC!X233/$F233)</f>
        <v>0</v>
      </c>
      <c r="AA233" s="70">
        <f>IF($F233=0,0,CRC!Y233/$F233)</f>
        <v>4.0609441288322187E-3</v>
      </c>
      <c r="AB233" s="70">
        <f>IF($F233=0,0,CRC!Z233/$F233)</f>
        <v>3.3296164068957653E-4</v>
      </c>
      <c r="AC233" s="70">
        <f>IF($F233=0,0,CRC!AA233/$F233)</f>
        <v>0</v>
      </c>
      <c r="AD233" s="55">
        <f t="shared" si="307"/>
        <v>0</v>
      </c>
      <c r="AF233" s="94">
        <f>'DORC build-up'!V233</f>
        <v>10709218.992493333</v>
      </c>
      <c r="AG233" s="64">
        <f t="shared" si="308"/>
        <v>0</v>
      </c>
      <c r="AH233" s="64">
        <f t="shared" si="309"/>
        <v>0</v>
      </c>
      <c r="AI233" s="64">
        <f t="shared" si="310"/>
        <v>248062.37872084029</v>
      </c>
      <c r="AJ233" s="64">
        <f t="shared" si="311"/>
        <v>0</v>
      </c>
      <c r="AK233" s="64">
        <f t="shared" si="312"/>
        <v>0</v>
      </c>
      <c r="AL233" s="64">
        <f t="shared" si="313"/>
        <v>0</v>
      </c>
      <c r="AM233" s="64">
        <f t="shared" si="314"/>
        <v>3851.9002906962774</v>
      </c>
      <c r="AN233" s="64">
        <f t="shared" si="315"/>
        <v>4152830.0009069243</v>
      </c>
      <c r="AO233" s="64">
        <f t="shared" si="316"/>
        <v>841640.21351713676</v>
      </c>
      <c r="AP233" s="64">
        <f t="shared" si="317"/>
        <v>988562.69603369466</v>
      </c>
      <c r="AQ233" s="64">
        <f t="shared" si="318"/>
        <v>1925950.1453481389</v>
      </c>
      <c r="AR233" s="64">
        <f t="shared" si="319"/>
        <v>0</v>
      </c>
      <c r="AS233" s="64">
        <f t="shared" si="320"/>
        <v>2082891.6652975848</v>
      </c>
      <c r="AT233" s="64">
        <f t="shared" si="321"/>
        <v>247410.2856667226</v>
      </c>
      <c r="AU233" s="64">
        <f t="shared" si="322"/>
        <v>0</v>
      </c>
      <c r="AV233" s="64">
        <f t="shared" si="323"/>
        <v>69084.74964869117</v>
      </c>
      <c r="AW233" s="64">
        <f t="shared" si="324"/>
        <v>101879.657944715</v>
      </c>
      <c r="AX233" s="64">
        <f t="shared" si="325"/>
        <v>0</v>
      </c>
      <c r="AY233" s="64">
        <f t="shared" si="326"/>
        <v>43489.539991944293</v>
      </c>
      <c r="AZ233" s="64">
        <f t="shared" si="327"/>
        <v>3565.759126244554</v>
      </c>
      <c r="BA233" s="64">
        <f t="shared" si="328"/>
        <v>0</v>
      </c>
      <c r="BB233" s="55">
        <f t="shared" si="329"/>
        <v>0</v>
      </c>
      <c r="BD233" s="94">
        <f>'DORC build-up'!P233</f>
        <v>22857804.484783772</v>
      </c>
      <c r="BE233" s="64">
        <f t="shared" si="330"/>
        <v>0</v>
      </c>
      <c r="BF233" s="64">
        <f t="shared" si="346"/>
        <v>0</v>
      </c>
      <c r="BG233" s="64">
        <f t="shared" si="347"/>
        <v>529465.44064566004</v>
      </c>
      <c r="BH233" s="64">
        <f t="shared" si="348"/>
        <v>0</v>
      </c>
      <c r="BI233" s="64">
        <f t="shared" si="349"/>
        <v>0</v>
      </c>
      <c r="BJ233" s="64">
        <f t="shared" si="350"/>
        <v>0</v>
      </c>
      <c r="BK233" s="64">
        <f t="shared" si="351"/>
        <v>8221.5130535040371</v>
      </c>
      <c r="BL233" s="64">
        <f t="shared" si="352"/>
        <v>8863818.7608090397</v>
      </c>
      <c r="BM233" s="64">
        <f t="shared" si="353"/>
        <v>1796400.6021906321</v>
      </c>
      <c r="BN233" s="64">
        <f t="shared" si="354"/>
        <v>2109992.6000885717</v>
      </c>
      <c r="BO233" s="64">
        <f t="shared" si="355"/>
        <v>4110756.5267520184</v>
      </c>
      <c r="BP233" s="64">
        <f t="shared" si="356"/>
        <v>0</v>
      </c>
      <c r="BQ233" s="64">
        <f t="shared" si="357"/>
        <v>4445733.202554781</v>
      </c>
      <c r="BR233" s="64">
        <f t="shared" si="358"/>
        <v>528073.61034063448</v>
      </c>
      <c r="BS233" s="64">
        <f t="shared" si="359"/>
        <v>0</v>
      </c>
      <c r="BT233" s="64">
        <f t="shared" si="360"/>
        <v>147454.79585924157</v>
      </c>
      <c r="BU233" s="64">
        <f t="shared" si="336"/>
        <v>217452.39348539663</v>
      </c>
      <c r="BV233" s="64">
        <f t="shared" si="337"/>
        <v>0</v>
      </c>
      <c r="BW233" s="64">
        <f t="shared" si="338"/>
        <v>92824.266920477414</v>
      </c>
      <c r="BX233" s="64">
        <f t="shared" si="339"/>
        <v>7610.7720838151654</v>
      </c>
      <c r="BY233" s="64">
        <f t="shared" si="340"/>
        <v>0</v>
      </c>
      <c r="BZ233" s="55">
        <f t="shared" si="331"/>
        <v>0</v>
      </c>
      <c r="CC233" s="94">
        <f t="shared" si="332"/>
        <v>22857804.484783772</v>
      </c>
      <c r="CD233" s="64">
        <f t="shared" si="333"/>
        <v>0</v>
      </c>
      <c r="CE233" s="64">
        <f t="shared" si="361"/>
        <v>0</v>
      </c>
      <c r="CF233" s="64">
        <f t="shared" si="362"/>
        <v>0</v>
      </c>
      <c r="CG233" s="64">
        <f t="shared" si="363"/>
        <v>0</v>
      </c>
      <c r="CH233" s="64">
        <f t="shared" si="364"/>
        <v>0</v>
      </c>
      <c r="CI233" s="64">
        <f t="shared" si="365"/>
        <v>0</v>
      </c>
      <c r="CJ233" s="64">
        <f t="shared" si="366"/>
        <v>7150.3879862001741</v>
      </c>
      <c r="CK233" s="64">
        <f t="shared" si="367"/>
        <v>4170339.0623752093</v>
      </c>
      <c r="CL233" s="64">
        <f t="shared" si="368"/>
        <v>1334287.3685798664</v>
      </c>
      <c r="CM233" s="64">
        <f t="shared" si="369"/>
        <v>1464670.088675082</v>
      </c>
      <c r="CN233" s="64">
        <f t="shared" si="370"/>
        <v>1790722.7651097549</v>
      </c>
      <c r="CO233" s="64">
        <f t="shared" si="371"/>
        <v>0</v>
      </c>
      <c r="CP233" s="64">
        <f t="shared" si="372"/>
        <v>2928070.3744551963</v>
      </c>
      <c r="CQ233" s="64">
        <f t="shared" si="373"/>
        <v>133778.64795296089</v>
      </c>
      <c r="CR233" s="64">
        <f t="shared" si="374"/>
        <v>0</v>
      </c>
      <c r="CS233" s="64">
        <f t="shared" si="375"/>
        <v>97117.393162205568</v>
      </c>
      <c r="CT233" s="64">
        <f t="shared" si="341"/>
        <v>150042.15150492429</v>
      </c>
      <c r="CU233" s="64">
        <f t="shared" si="342"/>
        <v>0</v>
      </c>
      <c r="CV233" s="64">
        <f t="shared" si="343"/>
        <v>67590.074543369119</v>
      </c>
      <c r="CW233" s="64">
        <f t="shared" si="344"/>
        <v>4817.177945672147</v>
      </c>
      <c r="CX233" s="64">
        <f t="shared" si="345"/>
        <v>0</v>
      </c>
      <c r="CY233" s="119">
        <f>'DORC build-up'!S233</f>
        <v>12148585.492290439</v>
      </c>
      <c r="CZ233" s="55">
        <f t="shared" si="334"/>
        <v>0</v>
      </c>
      <c r="DB233" s="94">
        <f>'DORC build-up'!T233</f>
        <v>0</v>
      </c>
      <c r="DC233" s="64">
        <f t="shared" si="286"/>
        <v>0</v>
      </c>
      <c r="DD233" s="64">
        <f t="shared" si="287"/>
        <v>0</v>
      </c>
      <c r="DE233" s="64">
        <f t="shared" si="288"/>
        <v>0</v>
      </c>
      <c r="DF233" s="64">
        <f t="shared" si="289"/>
        <v>0</v>
      </c>
      <c r="DG233" s="64">
        <f t="shared" si="290"/>
        <v>0</v>
      </c>
      <c r="DH233" s="64">
        <f t="shared" si="291"/>
        <v>0</v>
      </c>
      <c r="DI233" s="64">
        <f t="shared" si="292"/>
        <v>0</v>
      </c>
      <c r="DJ233" s="64">
        <f t="shared" si="293"/>
        <v>0</v>
      </c>
      <c r="DK233" s="64">
        <f t="shared" si="294"/>
        <v>0</v>
      </c>
      <c r="DL233" s="64">
        <f t="shared" si="295"/>
        <v>0</v>
      </c>
      <c r="DM233" s="64">
        <f t="shared" si="296"/>
        <v>0</v>
      </c>
      <c r="DN233" s="64">
        <f t="shared" si="297"/>
        <v>0</v>
      </c>
      <c r="DO233" s="64">
        <f t="shared" si="298"/>
        <v>0</v>
      </c>
      <c r="DP233" s="64">
        <f t="shared" si="299"/>
        <v>0</v>
      </c>
      <c r="DQ233" s="64">
        <f t="shared" si="300"/>
        <v>0</v>
      </c>
      <c r="DR233" s="64">
        <f t="shared" si="301"/>
        <v>0</v>
      </c>
      <c r="DS233" s="64">
        <f t="shared" si="302"/>
        <v>0</v>
      </c>
      <c r="DT233" s="64">
        <f t="shared" si="303"/>
        <v>0</v>
      </c>
      <c r="DU233" s="64">
        <f t="shared" si="304"/>
        <v>0</v>
      </c>
      <c r="DV233" s="64">
        <f t="shared" si="305"/>
        <v>0</v>
      </c>
      <c r="DW233" s="64">
        <f t="shared" si="306"/>
        <v>0</v>
      </c>
      <c r="DX233" s="55">
        <f t="shared" si="335"/>
        <v>0</v>
      </c>
    </row>
    <row r="234" spans="1:128" x14ac:dyDescent="0.35"/>
    <row r="235" spans="1:128" s="66" customFormat="1" ht="13.9" x14ac:dyDescent="0.4">
      <c r="A235" s="66" t="s">
        <v>73</v>
      </c>
    </row>
    <row r="236" spans="1:128" x14ac:dyDescent="0.35"/>
    <row r="237" spans="1:128" x14ac:dyDescent="0.35"/>
    <row r="238" spans="1:128" x14ac:dyDescent="0.35"/>
    <row r="239" spans="1:128" x14ac:dyDescent="0.35"/>
  </sheetData>
  <mergeCells count="1">
    <mergeCell ref="C7:D7"/>
  </mergeCells>
  <pageMargins left="0.7" right="0.7" top="0.75" bottom="0.75" header="0.3" footer="0.3"/>
  <pageSetup orientation="portrait" r:id="rId1"/>
  <headerFooter>
    <oddHeader>&amp;C&amp;"Aptos"&amp;10&amp;K000000 OFFICIAL&amp;1#_x000D_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27FD-9332-470F-80B9-BB87251ED77C}">
  <sheetPr>
    <tabColor theme="6" tint="0.39997558519241921"/>
  </sheetPr>
  <dimension ref="A1:AP4653"/>
  <sheetViews>
    <sheetView showGridLines="0" zoomScaleNormal="100" workbookViewId="0"/>
  </sheetViews>
  <sheetFormatPr defaultColWidth="0" defaultRowHeight="13.5" outlineLevelCol="1" x14ac:dyDescent="0.35"/>
  <cols>
    <col min="1" max="3" width="9" customWidth="1"/>
    <col min="4" max="4" width="34.625" customWidth="1"/>
    <col min="5" max="5" width="40.125" bestFit="1" customWidth="1"/>
    <col min="6" max="9" width="9" hidden="1" customWidth="1" outlineLevel="1"/>
    <col min="10" max="10" width="1.625" customWidth="1" collapsed="1"/>
    <col min="11" max="11" width="59.75" hidden="1" customWidth="1" outlineLevel="1"/>
    <col min="12" max="12" width="42.75" hidden="1" customWidth="1" outlineLevel="1"/>
    <col min="13" max="35" width="15.625" hidden="1" customWidth="1" outlineLevel="1"/>
    <col min="36" max="36" width="1.625" hidden="1" customWidth="1" outlineLevel="1"/>
    <col min="37" max="37" width="62.375" customWidth="1" collapsed="1"/>
    <col min="38" max="38" width="45.625" customWidth="1"/>
    <col min="39" max="39" width="28.5" customWidth="1"/>
    <col min="40" max="40" width="15.375" bestFit="1" customWidth="1"/>
    <col min="41" max="41" width="14.25" customWidth="1"/>
    <col min="42" max="42" width="1.625" customWidth="1"/>
    <col min="43" max="16384" width="9" hidden="1"/>
  </cols>
  <sheetData>
    <row r="1" spans="1:42" ht="17.649999999999999" x14ac:dyDescent="0.5">
      <c r="A1" s="126" t="str">
        <f>'DORC build-up'!A1</f>
        <v>Economic Regulation Authority</v>
      </c>
      <c r="E1" s="55">
        <f>SUM(J1:AP1)</f>
        <v>0</v>
      </c>
      <c r="AI1" s="55">
        <f>ROUND(AH12-AI12,0)</f>
        <v>0</v>
      </c>
      <c r="AN1" s="55">
        <f>ROUND(AN12-AI12,0)</f>
        <v>0</v>
      </c>
    </row>
    <row r="2" spans="1:42" ht="17.649999999999999" x14ac:dyDescent="0.5">
      <c r="A2" s="126" t="str">
        <f>'DORC build-up'!A2</f>
        <v>ARC Depreciated Optimised Replacement Cost</v>
      </c>
    </row>
    <row r="3" spans="1:42" ht="17.649999999999999" x14ac:dyDescent="0.5">
      <c r="A3" s="126" t="str">
        <f>'DORC build-up'!A3</f>
        <v>Dec 2024 $</v>
      </c>
    </row>
    <row r="5" spans="1:42" ht="13.9" x14ac:dyDescent="0.4">
      <c r="K5" s="66" t="s">
        <v>891</v>
      </c>
      <c r="L5" s="66"/>
      <c r="M5" s="66"/>
      <c r="N5" s="66"/>
      <c r="O5" s="66"/>
      <c r="P5" s="66"/>
      <c r="Q5" s="66"/>
      <c r="R5" s="66"/>
      <c r="S5" s="66"/>
      <c r="T5" s="66"/>
      <c r="U5" s="66"/>
      <c r="V5" s="66"/>
      <c r="W5" s="66"/>
      <c r="X5" s="66"/>
      <c r="Y5" s="66"/>
      <c r="Z5" s="66"/>
      <c r="AA5" s="66"/>
      <c r="AB5" s="66"/>
      <c r="AC5" s="66"/>
      <c r="AD5" s="66"/>
      <c r="AE5" s="66"/>
      <c r="AF5" s="66"/>
      <c r="AG5" s="66"/>
      <c r="AH5" s="303" t="s">
        <v>5</v>
      </c>
      <c r="AI5" s="303" t="s">
        <v>892</v>
      </c>
      <c r="AK5" s="66" t="s">
        <v>893</v>
      </c>
      <c r="AL5" s="66"/>
      <c r="AM5" s="66"/>
      <c r="AN5" s="66"/>
      <c r="AO5" s="66"/>
    </row>
    <row r="6" spans="1:42" ht="5.0999999999999996" customHeight="1" x14ac:dyDescent="0.35"/>
    <row r="7" spans="1:42" ht="69.400000000000006" x14ac:dyDescent="0.35">
      <c r="A7" s="1" t="str">
        <f>Deprec!A7</f>
        <v>ERA No.</v>
      </c>
      <c r="B7" s="1" t="str">
        <f>Deprec!B7</f>
        <v>Network Group</v>
      </c>
      <c r="C7" s="1" t="str">
        <f>Deprec!C7</f>
        <v>Route Number</v>
      </c>
      <c r="D7" s="1" t="str">
        <f>Deprec!D7</f>
        <v>Code Schedule 1 Route</v>
      </c>
      <c r="E7" s="1" t="str">
        <f>Deprec!E7</f>
        <v>Route Section</v>
      </c>
      <c r="F7" s="112" t="s">
        <v>894</v>
      </c>
      <c r="G7" s="95" t="s">
        <v>895</v>
      </c>
      <c r="H7" s="95" t="s">
        <v>896</v>
      </c>
      <c r="I7" s="95" t="s">
        <v>897</v>
      </c>
      <c r="K7" s="1" t="str">
        <f>C7</f>
        <v>Route Number</v>
      </c>
      <c r="L7" s="1" t="str">
        <f>E7</f>
        <v>Route Section</v>
      </c>
      <c r="M7" s="1" t="str">
        <f>Deprec!I7</f>
        <v>Clearing/Grubbing</v>
      </c>
      <c r="N7" s="1" t="str">
        <f>Deprec!J7</f>
        <v>Cutting/Embankments</v>
      </c>
      <c r="O7" s="1" t="str">
        <f>Deprec!K7</f>
        <v>Formation</v>
      </c>
      <c r="P7" s="1" t="str">
        <f>Deprec!L7</f>
        <v>Access Roads</v>
      </c>
      <c r="Q7" s="1" t="str">
        <f>Deprec!M7</f>
        <v>Bridges</v>
      </c>
      <c r="R7" s="1" t="str">
        <f>Deprec!N7</f>
        <v>Tunnels</v>
      </c>
      <c r="S7" s="1" t="str">
        <f>Deprec!O7</f>
        <v>Culverts</v>
      </c>
      <c r="T7" s="1" t="str">
        <f>Deprec!P7</f>
        <v>Rail</v>
      </c>
      <c r="U7" s="1" t="str">
        <f>Deprec!Q7</f>
        <v>Ballast</v>
      </c>
      <c r="V7" s="1" t="str">
        <f>Deprec!R7</f>
        <v>Sleepers</v>
      </c>
      <c r="W7" s="1" t="str">
        <f>Deprec!S7</f>
        <v>Turnouts</v>
      </c>
      <c r="X7" s="1" t="str">
        <f>Deprec!T7</f>
        <v>Fibre Optic</v>
      </c>
      <c r="Y7" s="1" t="str">
        <f>Deprec!U7</f>
        <v>Signalling and Control Systems</v>
      </c>
      <c r="Z7" s="1" t="str">
        <f>Deprec!V7</f>
        <v>Control Centre Assets</v>
      </c>
      <c r="AA7" s="1" t="str">
        <f>Deprec!W7</f>
        <v>Communication</v>
      </c>
      <c r="AB7" s="1" t="str">
        <f>Deprec!X7</f>
        <v>Radio Masts</v>
      </c>
      <c r="AC7" s="1" t="str">
        <f>Deprec!Y7</f>
        <v>Buildings</v>
      </c>
      <c r="AD7" s="1" t="str">
        <f>Deprec!Z7</f>
        <v>Pedestrian Crossings</v>
      </c>
      <c r="AE7" s="1" t="str">
        <f>Deprec!AA7</f>
        <v>Plant and Equipment</v>
      </c>
      <c r="AF7" s="1" t="str">
        <f>Deprec!AB7</f>
        <v>Signage</v>
      </c>
      <c r="AG7" s="1" t="str">
        <f>Deprec!AC7</f>
        <v>Walkways</v>
      </c>
      <c r="AH7" s="1" t="s">
        <v>840</v>
      </c>
      <c r="AI7" s="1" t="s">
        <v>72</v>
      </c>
      <c r="AK7" s="1" t="str">
        <f>D7</f>
        <v>Code Schedule 1 Route</v>
      </c>
      <c r="AL7" s="1" t="str">
        <f>E7</f>
        <v>Route Section</v>
      </c>
      <c r="AM7" s="1" t="s">
        <v>808</v>
      </c>
      <c r="AN7" s="1" t="s">
        <v>5</v>
      </c>
      <c r="AO7" s="1" t="s">
        <v>898</v>
      </c>
    </row>
    <row r="8" spans="1:42" ht="13.9" x14ac:dyDescent="0.4">
      <c r="K8" s="61" t="s">
        <v>899</v>
      </c>
      <c r="L8" s="65"/>
      <c r="M8" s="188">
        <v>100</v>
      </c>
      <c r="N8" s="188">
        <v>100</v>
      </c>
      <c r="O8" s="188">
        <v>100</v>
      </c>
      <c r="P8" s="188">
        <v>10</v>
      </c>
      <c r="Q8" s="188">
        <v>100</v>
      </c>
      <c r="R8" s="188">
        <v>100</v>
      </c>
      <c r="S8" s="188">
        <v>50</v>
      </c>
      <c r="T8" s="188">
        <v>60</v>
      </c>
      <c r="U8" s="188">
        <v>50</v>
      </c>
      <c r="V8" s="188">
        <v>50</v>
      </c>
      <c r="W8" s="188">
        <v>40</v>
      </c>
      <c r="X8" s="188">
        <v>20</v>
      </c>
      <c r="Y8" s="188">
        <v>20</v>
      </c>
      <c r="Z8" s="188">
        <v>20</v>
      </c>
      <c r="AA8" s="188">
        <v>15</v>
      </c>
      <c r="AB8" s="188">
        <v>15</v>
      </c>
      <c r="AC8" s="188">
        <v>50</v>
      </c>
      <c r="AD8" s="188">
        <v>20</v>
      </c>
      <c r="AE8" s="188">
        <v>12</v>
      </c>
      <c r="AF8" s="188">
        <v>10</v>
      </c>
      <c r="AG8" s="188">
        <v>10</v>
      </c>
    </row>
    <row r="9" spans="1:42" ht="13.9" x14ac:dyDescent="0.4">
      <c r="K9" s="61" t="s">
        <v>55</v>
      </c>
      <c r="L9" s="65"/>
      <c r="M9" s="304">
        <f>Deprec!I9</f>
        <v>0</v>
      </c>
      <c r="N9" s="304">
        <f>Deprec!J9</f>
        <v>0</v>
      </c>
      <c r="O9" s="304">
        <f>Deprec!K9</f>
        <v>0</v>
      </c>
      <c r="P9" s="304">
        <f>Deprec!L9</f>
        <v>0.39352613195868985</v>
      </c>
      <c r="Q9" s="304">
        <f>Deprec!M9</f>
        <v>0.6601183431952663</v>
      </c>
      <c r="R9" s="304">
        <f>Deprec!N9</f>
        <v>0.57683059644780188</v>
      </c>
      <c r="S9" s="304">
        <f>Deprec!O9</f>
        <v>0.86971679539603164</v>
      </c>
      <c r="T9" s="304">
        <f>Deprec!P9</f>
        <v>0.47049010984003514</v>
      </c>
      <c r="U9" s="304">
        <f>Deprec!Q9</f>
        <v>0.74275602388062056</v>
      </c>
      <c r="V9" s="304">
        <f>Deprec!R9</f>
        <v>0.6941588745920716</v>
      </c>
      <c r="W9" s="304">
        <f>Deprec!S9</f>
        <v>0.43561878536373366</v>
      </c>
      <c r="X9" s="304">
        <f>Deprec!T9</f>
        <v>0.65862485242536684</v>
      </c>
      <c r="Y9" s="304">
        <f>Deprec!U9</f>
        <v>0.65862485242536684</v>
      </c>
      <c r="Z9" s="304">
        <f>Deprec!V9</f>
        <v>0.25333333333333363</v>
      </c>
      <c r="AA9" s="304">
        <f>Deprec!W9</f>
        <v>0.65862485242536684</v>
      </c>
      <c r="AB9" s="304">
        <f>Deprec!X9</f>
        <v>0.65862485242536684</v>
      </c>
      <c r="AC9" s="304">
        <f>Deprec!Y9</f>
        <v>0.69000000000000283</v>
      </c>
      <c r="AD9" s="304">
        <f>Deprec!Z9</f>
        <v>0.413837423231387</v>
      </c>
      <c r="AE9" s="304">
        <f>Deprec!AA9</f>
        <v>0.72815091124041476</v>
      </c>
      <c r="AF9" s="304">
        <f>Deprec!AB9</f>
        <v>0.63294208427502507</v>
      </c>
      <c r="AG9" s="304">
        <f>Deprec!AC9</f>
        <v>0.37939071700080929</v>
      </c>
    </row>
    <row r="10" spans="1:42" ht="13.9" x14ac:dyDescent="0.4">
      <c r="K10" s="61" t="s">
        <v>900</v>
      </c>
      <c r="L10" s="65"/>
      <c r="M10" s="305">
        <f>M8*(1-M9)</f>
        <v>100</v>
      </c>
      <c r="N10" s="305">
        <f t="shared" ref="N10:AG10" si="0">N8*(1-N9)</f>
        <v>100</v>
      </c>
      <c r="O10" s="305">
        <f t="shared" si="0"/>
        <v>100</v>
      </c>
      <c r="P10" s="305">
        <f t="shared" si="0"/>
        <v>6.064738680413102</v>
      </c>
      <c r="Q10" s="305">
        <f t="shared" si="0"/>
        <v>33.988165680473372</v>
      </c>
      <c r="R10" s="305">
        <f t="shared" si="0"/>
        <v>42.316940355219813</v>
      </c>
      <c r="S10" s="305">
        <f t="shared" si="0"/>
        <v>6.5141602301984181</v>
      </c>
      <c r="T10" s="305">
        <f t="shared" si="0"/>
        <v>31.770593409597893</v>
      </c>
      <c r="U10" s="305">
        <f t="shared" si="0"/>
        <v>12.862198805968973</v>
      </c>
      <c r="V10" s="305">
        <f t="shared" si="0"/>
        <v>15.29205627039642</v>
      </c>
      <c r="W10" s="305">
        <f t="shared" si="0"/>
        <v>22.575248585450652</v>
      </c>
      <c r="X10" s="305">
        <f t="shared" si="0"/>
        <v>6.8275029514926633</v>
      </c>
      <c r="Y10" s="305">
        <f t="shared" si="0"/>
        <v>6.8275029514926633</v>
      </c>
      <c r="Z10" s="305">
        <f t="shared" si="0"/>
        <v>14.933333333333326</v>
      </c>
      <c r="AA10" s="305">
        <f t="shared" si="0"/>
        <v>5.1206272136194979</v>
      </c>
      <c r="AB10" s="305">
        <f t="shared" si="0"/>
        <v>5.1206272136194979</v>
      </c>
      <c r="AC10" s="305">
        <f t="shared" si="0"/>
        <v>15.499999999999858</v>
      </c>
      <c r="AD10" s="305">
        <f t="shared" si="0"/>
        <v>11.72325153537226</v>
      </c>
      <c r="AE10" s="305">
        <f t="shared" si="0"/>
        <v>3.2621890651150229</v>
      </c>
      <c r="AF10" s="305">
        <f t="shared" si="0"/>
        <v>3.6705791572497493</v>
      </c>
      <c r="AG10" s="305">
        <f t="shared" si="0"/>
        <v>6.2060928299919071</v>
      </c>
    </row>
    <row r="11" spans="1:42" ht="5.0999999999999996" customHeight="1" x14ac:dyDescent="0.4">
      <c r="AH11" s="22"/>
      <c r="AI11" s="22"/>
    </row>
    <row r="12" spans="1:42" ht="13.9" x14ac:dyDescent="0.4">
      <c r="A12" s="13"/>
      <c r="B12" s="13"/>
      <c r="C12" s="13"/>
      <c r="D12" s="13" t="s">
        <v>57</v>
      </c>
      <c r="E12" s="13"/>
      <c r="F12" s="13"/>
      <c r="G12" s="13"/>
      <c r="H12" s="13"/>
      <c r="I12" s="13"/>
      <c r="J12" s="13"/>
      <c r="K12" s="13"/>
      <c r="L12" s="13"/>
      <c r="M12" s="113">
        <f t="shared" ref="M12:AH12" si="1">SUM(M13:M233)</f>
        <v>1700530.5150916413</v>
      </c>
      <c r="N12" s="113">
        <f t="shared" si="1"/>
        <v>4291918.1828960143</v>
      </c>
      <c r="O12" s="113">
        <f t="shared" si="1"/>
        <v>862769963.49340332</v>
      </c>
      <c r="P12" s="113">
        <f t="shared" si="1"/>
        <v>0</v>
      </c>
      <c r="Q12" s="113">
        <f t="shared" si="1"/>
        <v>220363586.17996868</v>
      </c>
      <c r="R12" s="113">
        <f t="shared" si="1"/>
        <v>20929734.347593129</v>
      </c>
      <c r="S12" s="113">
        <f t="shared" si="1"/>
        <v>34218130.8217149</v>
      </c>
      <c r="T12" s="113">
        <f t="shared" si="1"/>
        <v>3000882023.9748116</v>
      </c>
      <c r="U12" s="113">
        <f t="shared" si="1"/>
        <v>879922234.41742945</v>
      </c>
      <c r="V12" s="113">
        <f t="shared" si="1"/>
        <v>978435603.46395755</v>
      </c>
      <c r="W12" s="113">
        <f t="shared" si="1"/>
        <v>377151169.85599142</v>
      </c>
      <c r="X12" s="113">
        <f t="shared" si="1"/>
        <v>586249703.13149095</v>
      </c>
      <c r="Y12" s="113">
        <f t="shared" si="1"/>
        <v>450643861.10860163</v>
      </c>
      <c r="Z12" s="113">
        <f t="shared" si="1"/>
        <v>53528432.740117922</v>
      </c>
      <c r="AA12" s="113">
        <f t="shared" si="1"/>
        <v>19633865.129991028</v>
      </c>
      <c r="AB12" s="113">
        <f t="shared" si="1"/>
        <v>55493080.552056305</v>
      </c>
      <c r="AC12" s="113">
        <f t="shared" si="1"/>
        <v>81835949.231801569</v>
      </c>
      <c r="AD12" s="113">
        <f t="shared" si="1"/>
        <v>18501814.365942761</v>
      </c>
      <c r="AE12" s="113">
        <f t="shared" si="1"/>
        <v>34933448.52832596</v>
      </c>
      <c r="AF12" s="113">
        <f t="shared" si="1"/>
        <v>4383133.6065025376</v>
      </c>
      <c r="AG12" s="113">
        <f t="shared" si="1"/>
        <v>38506823.488110408</v>
      </c>
      <c r="AH12" s="113">
        <f t="shared" si="1"/>
        <v>7724375007.1357937</v>
      </c>
      <c r="AI12" s="114">
        <f>'DORC build-up'!V11</f>
        <v>7724375007.1357937</v>
      </c>
      <c r="AJ12" s="13"/>
      <c r="AK12" s="13"/>
      <c r="AL12" s="13"/>
      <c r="AM12" s="13"/>
      <c r="AN12" s="63">
        <f>SUM(AN13:AN1048576)</f>
        <v>7724375007.1357956</v>
      </c>
      <c r="AO12" s="318">
        <f>SUMPRODUCT(AN13:AN1048576,AO13:AO1048576)/AN12</f>
        <v>30.517229350377409</v>
      </c>
      <c r="AP12" s="13"/>
    </row>
    <row r="13" spans="1:42" x14ac:dyDescent="0.35">
      <c r="A13" s="58">
        <f>IF(Deprec!A13=0,"",Deprec!A13)</f>
        <v>1</v>
      </c>
      <c r="B13" s="58" t="str">
        <f>IF(Deprec!B13=0,"",Deprec!B13)</f>
        <v>EGR</v>
      </c>
      <c r="C13" s="58">
        <f>IF(Deprec!C13=0,"",Deprec!C13)</f>
        <v>1</v>
      </c>
      <c r="D13" t="str">
        <f>IF(Deprec!D13=0,"",Deprec!D13)</f>
        <v>SG track between Avon and Kalgoorlie</v>
      </c>
      <c r="E13" t="str">
        <f>IF(Deprec!E13=0,"",Deprec!E13)</f>
        <v>Avon Yard to West Merredin</v>
      </c>
      <c r="F13" s="58">
        <f>C13</f>
        <v>1</v>
      </c>
      <c r="G13" s="58" t="str">
        <f>REPT("0",2-LEN(F13))&amp;F13</f>
        <v>01</v>
      </c>
      <c r="H13" s="58">
        <f>C13</f>
        <v>1</v>
      </c>
      <c r="I13" s="58" t="str">
        <f>REPT("0",2-LEN(H13))&amp;H13</f>
        <v>01</v>
      </c>
      <c r="K13" s="58" t="str">
        <f>IF(D13="",K12,_xlfn.CONCAT(G13,":",D13))</f>
        <v>01:SG track between Avon and Kalgoorlie</v>
      </c>
      <c r="L13" s="58" t="str">
        <f>_xlfn.CONCAT(I13,":",E13)</f>
        <v>01:Avon Yard to West Merredin</v>
      </c>
      <c r="M13" s="94">
        <f>Deprec!AG13</f>
        <v>0</v>
      </c>
      <c r="N13" s="94">
        <f>Deprec!AH13</f>
        <v>0</v>
      </c>
      <c r="O13" s="94">
        <f>Deprec!AI13</f>
        <v>65937853.747411214</v>
      </c>
      <c r="P13" s="94">
        <f>Deprec!AJ13</f>
        <v>0</v>
      </c>
      <c r="Q13" s="94">
        <f>Deprec!AK13</f>
        <v>2851206.3915842474</v>
      </c>
      <c r="R13" s="94">
        <f>Deprec!AL13</f>
        <v>0</v>
      </c>
      <c r="S13" s="94">
        <f>Deprec!AM13</f>
        <v>2230826.4227435505</v>
      </c>
      <c r="T13" s="94">
        <f>Deprec!AN13</f>
        <v>136311840.01631328</v>
      </c>
      <c r="U13" s="94">
        <f>Deprec!AO13</f>
        <v>39001222.931726351</v>
      </c>
      <c r="V13" s="94">
        <f>Deprec!AP13</f>
        <v>49059080.958586156</v>
      </c>
      <c r="W13" s="94">
        <f>Deprec!AQ13</f>
        <v>14026642.405959165</v>
      </c>
      <c r="X13" s="94">
        <f>Deprec!AR13</f>
        <v>104814346.02133875</v>
      </c>
      <c r="Y13" s="94">
        <f>Deprec!AS13</f>
        <v>86865679.978159502</v>
      </c>
      <c r="Z13" s="94">
        <f>Deprec!AT13</f>
        <v>10318089.536817098</v>
      </c>
      <c r="AA13" s="94">
        <f>Deprec!AU13</f>
        <v>914934.03240045416</v>
      </c>
      <c r="AB13" s="94">
        <f>Deprec!AV13</f>
        <v>2616492.6659714943</v>
      </c>
      <c r="AC13" s="94">
        <f>Deprec!AW13</f>
        <v>3858556.0370353251</v>
      </c>
      <c r="AD13" s="94">
        <f>Deprec!AX13</f>
        <v>588198.16194779205</v>
      </c>
      <c r="AE13" s="94">
        <f>Deprec!AY13</f>
        <v>1647108.2693943302</v>
      </c>
      <c r="AF13" s="94">
        <f>Deprec!AZ13</f>
        <v>338516.82988043298</v>
      </c>
      <c r="AG13" s="94">
        <f>Deprec!BA13</f>
        <v>4630547.1225547576</v>
      </c>
      <c r="AH13" s="94">
        <f>SUM(M13:AG13)</f>
        <v>526011141.5298239</v>
      </c>
      <c r="AI13" s="55">
        <f>ROUND(SUM(-AH13,M13:AG13),0)</f>
        <v>0</v>
      </c>
      <c r="AK13" t="str" cm="1">
        <f t="array" ref="AK13:AN4653">_xlfn.LET(
_xlpm.track,L13:L233,
_xlpm.route,K13:K233,
_xlpm.hdr,M7:AG7,
_xlpm.vals,M13:AG233,
_xlpm.r,ROWS(_xlpm.track),
_xlpm.c,COLUMNS(_xlpm.hdr),
_xlpm.seq,_xlfn.SEQUENCE(_xlpm.r*_xlpm.c),
_xlpm.rowIndex,INT((_xlpm.seq-1)/_xlpm.c)+1,
_xlpm.colIndex,MOD(_xlpm.seq-1,_xlpm.c)+1,
_xlpm.tables,
  _xlfn.HSTACK(INDEX(_xlpm.route,_xlpm.rowIndex),
    INDEX(_xlpm.track,_xlpm.rowIndex),
    INDEX(_xlpm.hdr,1,_xlpm.colIndex),
    INDEX(_xlfn.TOCOL(_xlpm.vals,0),_xlpm.seq)
    ),
_xlfn.SORTBY(_xlpm.tables,INDEX(_xlpm.tables,,1),1,INDEX(_xlpm.tables,,2),1,INDEX(_xlpm.tables,,3),1))</f>
        <v>01:SG track between Avon and Kalgoorlie</v>
      </c>
      <c r="AL13" t="str">
        <v>01:Avon Yard to West Merredin</v>
      </c>
      <c r="AM13" t="str">
        <v>Access Roads</v>
      </c>
      <c r="AN13" s="64">
        <v>0</v>
      </c>
      <c r="AO13" s="149">
        <f t="shared" ref="AO13:AO76" si="2">_xlfn.XLOOKUP(AM13,$M$7:$AG$7,$M$10:$AG$10)</f>
        <v>6.064738680413102</v>
      </c>
    </row>
    <row r="14" spans="1:42" x14ac:dyDescent="0.35">
      <c r="A14" s="58">
        <f>IF(Deprec!A14=0,"",Deprec!A14)</f>
        <v>2</v>
      </c>
      <c r="B14" s="58" t="str">
        <f>IF(Deprec!B14=0,"",Deprec!B14)</f>
        <v>EGR</v>
      </c>
      <c r="C14" s="58">
        <f>IF(Deprec!C14=0,"",Deprec!C14)</f>
        <v>1</v>
      </c>
      <c r="D14" t="str">
        <f>IF(Deprec!D14=0,"",Deprec!D14)</f>
        <v/>
      </c>
      <c r="E14" t="str">
        <f>IF(Deprec!E14=0,"",Deprec!E14)</f>
        <v>West Merredin</v>
      </c>
      <c r="F14" s="58">
        <f t="shared" ref="F14:F77" si="3">C14</f>
        <v>1</v>
      </c>
      <c r="G14" s="58" t="str">
        <f t="shared" ref="G14" si="4">REPT("0",2-LEN(F14))&amp;F14</f>
        <v>01</v>
      </c>
      <c r="H14" s="58">
        <f>IF(F14=F13,H13+1,1)</f>
        <v>2</v>
      </c>
      <c r="I14" s="58" t="str">
        <f t="shared" ref="I14" si="5">REPT("0",2-LEN(H14))&amp;H14</f>
        <v>02</v>
      </c>
      <c r="K14" s="58" t="str">
        <f t="shared" ref="K14:K15" si="6">IF(D14="",K13,_xlfn.CONCAT(G14,":",D14))</f>
        <v>01:SG track between Avon and Kalgoorlie</v>
      </c>
      <c r="L14" s="58" t="str">
        <f t="shared" ref="L14:L15" si="7">_xlfn.CONCAT(I14,":",E14)</f>
        <v>02:West Merredin</v>
      </c>
      <c r="M14" s="94">
        <f>Deprec!AG14</f>
        <v>0</v>
      </c>
      <c r="N14" s="94">
        <f>Deprec!AH14</f>
        <v>0</v>
      </c>
      <c r="O14" s="94">
        <f>Deprec!AI14</f>
        <v>1808591.1670457919</v>
      </c>
      <c r="P14" s="94">
        <f>Deprec!AJ14</f>
        <v>0</v>
      </c>
      <c r="Q14" s="94">
        <f>Deprec!AK14</f>
        <v>0</v>
      </c>
      <c r="R14" s="94">
        <f>Deprec!AL14</f>
        <v>0</v>
      </c>
      <c r="S14" s="94">
        <f>Deprec!AM14</f>
        <v>0</v>
      </c>
      <c r="T14" s="94">
        <f>Deprec!AN14</f>
        <v>3738859.7869997025</v>
      </c>
      <c r="U14" s="94">
        <f>Deprec!AO14</f>
        <v>1136613.3752479097</v>
      </c>
      <c r="V14" s="94">
        <f>Deprec!AP14</f>
        <v>1242206.9349542058</v>
      </c>
      <c r="W14" s="94">
        <f>Deprec!AQ14</f>
        <v>8159321.424723235</v>
      </c>
      <c r="X14" s="94">
        <f>Deprec!AR14</f>
        <v>2874923.7292443286</v>
      </c>
      <c r="Y14" s="94">
        <f>Deprec!AS14</f>
        <v>0</v>
      </c>
      <c r="Z14" s="94">
        <f>Deprec!AT14</f>
        <v>0</v>
      </c>
      <c r="AA14" s="94">
        <f>Deprec!AU14</f>
        <v>0</v>
      </c>
      <c r="AB14" s="94">
        <f>Deprec!AV14</f>
        <v>71767.054209008609</v>
      </c>
      <c r="AC14" s="94">
        <f>Deprec!AW14</f>
        <v>105835.26714208971</v>
      </c>
      <c r="AD14" s="94">
        <f>Deprec!AX14</f>
        <v>0</v>
      </c>
      <c r="AE14" s="94">
        <f>Deprec!AY14</f>
        <v>45178.077506224909</v>
      </c>
      <c r="AF14" s="94">
        <f>Deprec!AZ14</f>
        <v>0</v>
      </c>
      <c r="AG14" s="94">
        <f>Deprec!BA14</f>
        <v>0</v>
      </c>
      <c r="AH14" s="94">
        <f t="shared" ref="AH14:AH77" si="8">SUM(M14:AG14)</f>
        <v>19183296.8170725</v>
      </c>
      <c r="AI14" s="55">
        <f t="shared" ref="AI14:AI77" si="9">ROUND(SUM(-AH14,M14:AG14),0)</f>
        <v>0</v>
      </c>
      <c r="AK14" t="str">
        <v>01:SG track between Avon and Kalgoorlie</v>
      </c>
      <c r="AL14" t="str">
        <v>01:Avon Yard to West Merredin</v>
      </c>
      <c r="AM14" t="str">
        <v>Ballast</v>
      </c>
      <c r="AN14" s="64">
        <v>39001222.931726351</v>
      </c>
      <c r="AO14" s="149">
        <f t="shared" si="2"/>
        <v>12.862198805968973</v>
      </c>
    </row>
    <row r="15" spans="1:42" x14ac:dyDescent="0.35">
      <c r="A15" s="58">
        <f>IF(Deprec!A15=0,"",Deprec!A15)</f>
        <v>3</v>
      </c>
      <c r="B15" s="58" t="str">
        <f>IF(Deprec!B15=0,"",Deprec!B15)</f>
        <v>EGR</v>
      </c>
      <c r="C15" s="58">
        <f>IF(Deprec!C15=0,"",Deprec!C15)</f>
        <v>1</v>
      </c>
      <c r="D15" t="str">
        <f>IF(Deprec!D15=0,"",Deprec!D15)</f>
        <v/>
      </c>
      <c r="E15" t="str">
        <f>IF(Deprec!E15=0,"",Deprec!E15)</f>
        <v>West Merredin to Merredin</v>
      </c>
      <c r="F15" s="58">
        <f t="shared" si="3"/>
        <v>1</v>
      </c>
      <c r="G15" s="58" t="str">
        <f t="shared" ref="G15:G78" si="10">REPT("0",2-LEN(F15))&amp;F15</f>
        <v>01</v>
      </c>
      <c r="H15" s="58">
        <f t="shared" ref="H15:H78" si="11">IF(F15=F14,H14+1,1)</f>
        <v>3</v>
      </c>
      <c r="I15" s="58" t="str">
        <f t="shared" ref="I15:I78" si="12">REPT("0",2-LEN(H15))&amp;H15</f>
        <v>03</v>
      </c>
      <c r="K15" s="58" t="str">
        <f t="shared" si="6"/>
        <v>01:SG track between Avon and Kalgoorlie</v>
      </c>
      <c r="L15" s="58" t="str">
        <f t="shared" si="7"/>
        <v>03:West Merredin to Merredin</v>
      </c>
      <c r="M15" s="94">
        <f>Deprec!AG15</f>
        <v>0</v>
      </c>
      <c r="N15" s="94">
        <f>Deprec!AH15</f>
        <v>0</v>
      </c>
      <c r="O15" s="94">
        <f>Deprec!AI15</f>
        <v>915729.41461489361</v>
      </c>
      <c r="P15" s="94">
        <f>Deprec!AJ15</f>
        <v>0</v>
      </c>
      <c r="Q15" s="94">
        <f>Deprec!AK15</f>
        <v>0</v>
      </c>
      <c r="R15" s="94">
        <f>Deprec!AL15</f>
        <v>0</v>
      </c>
      <c r="S15" s="94">
        <f>Deprec!AM15</f>
        <v>25143.111831851391</v>
      </c>
      <c r="T15" s="94">
        <f>Deprec!AN15</f>
        <v>1893066.7950064782</v>
      </c>
      <c r="U15" s="94">
        <f>Deprec!AO15</f>
        <v>575492.30568196916</v>
      </c>
      <c r="V15" s="94">
        <f>Deprec!AP15</f>
        <v>701313.22645271197</v>
      </c>
      <c r="W15" s="94">
        <f>Deprec!AQ15</f>
        <v>718374.62376718258</v>
      </c>
      <c r="X15" s="94">
        <f>Deprec!AR15</f>
        <v>1455637.00166889</v>
      </c>
      <c r="Y15" s="94">
        <f>Deprec!AS15</f>
        <v>2043823.8819718016</v>
      </c>
      <c r="Z15" s="94">
        <f>Deprec!AT15</f>
        <v>242769.73157836744</v>
      </c>
      <c r="AA15" s="94">
        <f>Deprec!AU15</f>
        <v>0</v>
      </c>
      <c r="AB15" s="94">
        <f>Deprec!AV15</f>
        <v>36337.235156798044</v>
      </c>
      <c r="AC15" s="94">
        <f>Deprec!AW15</f>
        <v>53586.719315865615</v>
      </c>
      <c r="AD15" s="94">
        <f>Deprec!AX15</f>
        <v>736855.84063388745</v>
      </c>
      <c r="AE15" s="94">
        <f>Deprec!AY15</f>
        <v>22874.65250412458</v>
      </c>
      <c r="AF15" s="94">
        <f>Deprec!AZ15</f>
        <v>4073.184116759925</v>
      </c>
      <c r="AG15" s="94">
        <f>Deprec!BA15</f>
        <v>0</v>
      </c>
      <c r="AH15" s="94">
        <f t="shared" si="8"/>
        <v>9425077.7243015822</v>
      </c>
      <c r="AI15" s="55">
        <f t="shared" si="9"/>
        <v>0</v>
      </c>
      <c r="AK15" t="str">
        <v>01:SG track between Avon and Kalgoorlie</v>
      </c>
      <c r="AL15" t="str">
        <v>01:Avon Yard to West Merredin</v>
      </c>
      <c r="AM15" t="str">
        <v>Bridges</v>
      </c>
      <c r="AN15" s="64">
        <v>2851206.3915842474</v>
      </c>
      <c r="AO15" s="149">
        <f t="shared" si="2"/>
        <v>33.988165680473372</v>
      </c>
    </row>
    <row r="16" spans="1:42" x14ac:dyDescent="0.35">
      <c r="A16" s="58">
        <f>IF(Deprec!A16=0,"",Deprec!A16)</f>
        <v>4</v>
      </c>
      <c r="B16" s="58" t="str">
        <f>IF(Deprec!B16=0,"",Deprec!B16)</f>
        <v>EGR</v>
      </c>
      <c r="C16" s="58">
        <f>IF(Deprec!C16=0,"",Deprec!C16)</f>
        <v>1</v>
      </c>
      <c r="D16" t="str">
        <f>IF(Deprec!D16=0,"",Deprec!D16)</f>
        <v/>
      </c>
      <c r="E16" t="str">
        <f>IF(Deprec!E16=0,"",Deprec!E16)</f>
        <v>Merredin</v>
      </c>
      <c r="F16" s="58">
        <f t="shared" si="3"/>
        <v>1</v>
      </c>
      <c r="G16" s="58" t="str">
        <f t="shared" si="10"/>
        <v>01</v>
      </c>
      <c r="H16" s="58">
        <f t="shared" si="11"/>
        <v>4</v>
      </c>
      <c r="I16" s="58" t="str">
        <f t="shared" si="12"/>
        <v>04</v>
      </c>
      <c r="K16" s="58" t="str">
        <f t="shared" ref="K16:K79" si="13">IF(D16="",K15,_xlfn.CONCAT(G16,":",D16))</f>
        <v>01:SG track between Avon and Kalgoorlie</v>
      </c>
      <c r="L16" s="58" t="str">
        <f t="shared" ref="L16:L79" si="14">_xlfn.CONCAT(I16,":",E16)</f>
        <v>04:Merredin</v>
      </c>
      <c r="M16" s="94">
        <f>Deprec!AG16</f>
        <v>0</v>
      </c>
      <c r="N16" s="94">
        <f>Deprec!AH16</f>
        <v>0</v>
      </c>
      <c r="O16" s="94">
        <f>Deprec!AI16</f>
        <v>250726.33159893673</v>
      </c>
      <c r="P16" s="94">
        <f>Deprec!AJ16</f>
        <v>0</v>
      </c>
      <c r="Q16" s="94">
        <f>Deprec!AK16</f>
        <v>0</v>
      </c>
      <c r="R16" s="94">
        <f>Deprec!AL16</f>
        <v>0</v>
      </c>
      <c r="S16" s="94">
        <f>Deprec!AM16</f>
        <v>0</v>
      </c>
      <c r="T16" s="94">
        <f>Deprec!AN16</f>
        <v>2798284.9508809904</v>
      </c>
      <c r="U16" s="94">
        <f>Deprec!AO16</f>
        <v>850678.62506782124</v>
      </c>
      <c r="V16" s="94">
        <f>Deprec!AP16</f>
        <v>886306.46222021454</v>
      </c>
      <c r="W16" s="94">
        <f>Deprec!AQ16</f>
        <v>3657888.8246810334</v>
      </c>
      <c r="X16" s="94">
        <f>Deprec!AR16</f>
        <v>0</v>
      </c>
      <c r="Y16" s="94">
        <f>Deprec!AS16</f>
        <v>0</v>
      </c>
      <c r="Z16" s="94">
        <f>Deprec!AT16</f>
        <v>0</v>
      </c>
      <c r="AA16" s="94">
        <f>Deprec!AU16</f>
        <v>0</v>
      </c>
      <c r="AB16" s="94">
        <f>Deprec!AV16</f>
        <v>53712.810643611607</v>
      </c>
      <c r="AC16" s="94">
        <f>Deprec!AW16</f>
        <v>79210.575466333365</v>
      </c>
      <c r="AD16" s="94">
        <f>Deprec!AX16</f>
        <v>0</v>
      </c>
      <c r="AE16" s="94">
        <f>Deprec!AY16</f>
        <v>33812.750837830295</v>
      </c>
      <c r="AF16" s="94">
        <f>Deprec!AZ16</f>
        <v>0</v>
      </c>
      <c r="AG16" s="94">
        <f>Deprec!BA16</f>
        <v>0</v>
      </c>
      <c r="AH16" s="94">
        <f t="shared" si="8"/>
        <v>8610621.3313967716</v>
      </c>
      <c r="AI16" s="55">
        <f t="shared" si="9"/>
        <v>0</v>
      </c>
      <c r="AK16" t="str">
        <v>01:SG track between Avon and Kalgoorlie</v>
      </c>
      <c r="AL16" t="str">
        <v>01:Avon Yard to West Merredin</v>
      </c>
      <c r="AM16" t="str">
        <v>Buildings</v>
      </c>
      <c r="AN16" s="64">
        <v>3858556.0370353251</v>
      </c>
      <c r="AO16" s="149">
        <f t="shared" si="2"/>
        <v>15.499999999999858</v>
      </c>
    </row>
    <row r="17" spans="1:41" x14ac:dyDescent="0.35">
      <c r="A17" s="58">
        <f>IF(Deprec!A17=0,"",Deprec!A17)</f>
        <v>5</v>
      </c>
      <c r="B17" s="58" t="str">
        <f>IF(Deprec!B17=0,"",Deprec!B17)</f>
        <v>EGR</v>
      </c>
      <c r="C17" s="58">
        <f>IF(Deprec!C17=0,"",Deprec!C17)</f>
        <v>1</v>
      </c>
      <c r="D17" t="str">
        <f>IF(Deprec!D17=0,"",Deprec!D17)</f>
        <v/>
      </c>
      <c r="E17" t="str">
        <f>IF(Deprec!E17=0,"",Deprec!E17)</f>
        <v>Merredin to Southern Cross</v>
      </c>
      <c r="F17" s="58">
        <f t="shared" si="3"/>
        <v>1</v>
      </c>
      <c r="G17" s="58" t="str">
        <f t="shared" si="10"/>
        <v>01</v>
      </c>
      <c r="H17" s="58">
        <f t="shared" si="11"/>
        <v>5</v>
      </c>
      <c r="I17" s="58" t="str">
        <f t="shared" si="12"/>
        <v>05</v>
      </c>
      <c r="K17" s="58" t="str">
        <f t="shared" si="13"/>
        <v>01:SG track between Avon and Kalgoorlie</v>
      </c>
      <c r="L17" s="58" t="str">
        <f t="shared" si="14"/>
        <v>05:Merredin to Southern Cross</v>
      </c>
      <c r="M17" s="94">
        <f>Deprec!AG17</f>
        <v>0</v>
      </c>
      <c r="N17" s="94">
        <f>Deprec!AH17</f>
        <v>0</v>
      </c>
      <c r="O17" s="94">
        <f>Deprec!AI17</f>
        <v>51703517.858322725</v>
      </c>
      <c r="P17" s="94">
        <f>Deprec!AJ17</f>
        <v>0</v>
      </c>
      <c r="Q17" s="94">
        <f>Deprec!AK17</f>
        <v>1622670.6731702725</v>
      </c>
      <c r="R17" s="94">
        <f>Deprec!AL17</f>
        <v>0</v>
      </c>
      <c r="S17" s="94">
        <f>Deprec!AM17</f>
        <v>1307134.3642075667</v>
      </c>
      <c r="T17" s="94">
        <f>Deprec!AN17</f>
        <v>106885518.01492307</v>
      </c>
      <c r="U17" s="94">
        <f>Deprec!AO17</f>
        <v>32493197.476536617</v>
      </c>
      <c r="V17" s="94">
        <f>Deprec!AP17</f>
        <v>38259909.618341267</v>
      </c>
      <c r="W17" s="94">
        <f>Deprec!AQ17</f>
        <v>8552914.8751029633</v>
      </c>
      <c r="X17" s="94">
        <f>Deprec!AR17</f>
        <v>82187546.35360682</v>
      </c>
      <c r="Y17" s="94">
        <f>Deprec!AS17</f>
        <v>61063943.800437257</v>
      </c>
      <c r="Z17" s="94">
        <f>Deprec!AT17</f>
        <v>7253304.6395595428</v>
      </c>
      <c r="AA17" s="94">
        <f>Deprec!AU17</f>
        <v>519196.96858329611</v>
      </c>
      <c r="AB17" s="94">
        <f>Deprec!AV17</f>
        <v>1905110.2978104332</v>
      </c>
      <c r="AC17" s="94">
        <f>Deprec!AW17</f>
        <v>2809476.5700805895</v>
      </c>
      <c r="AD17" s="94">
        <f>Deprec!AX17</f>
        <v>811317.60872521356</v>
      </c>
      <c r="AE17" s="94">
        <f>Deprec!AY17</f>
        <v>1199285.9626330191</v>
      </c>
      <c r="AF17" s="94">
        <f>Deprec!AZ17</f>
        <v>231768.44236097188</v>
      </c>
      <c r="AG17" s="94">
        <f>Deprec!BA17</f>
        <v>4105710.1551357894</v>
      </c>
      <c r="AH17" s="94">
        <f t="shared" si="8"/>
        <v>402911523.67953748</v>
      </c>
      <c r="AI17" s="55">
        <f t="shared" si="9"/>
        <v>0</v>
      </c>
      <c r="AK17" t="str">
        <v>01:SG track between Avon and Kalgoorlie</v>
      </c>
      <c r="AL17" t="str">
        <v>01:Avon Yard to West Merredin</v>
      </c>
      <c r="AM17" t="str">
        <v>Clearing/Grubbing</v>
      </c>
      <c r="AN17" s="64">
        <v>0</v>
      </c>
      <c r="AO17" s="149">
        <f t="shared" si="2"/>
        <v>100</v>
      </c>
    </row>
    <row r="18" spans="1:41" x14ac:dyDescent="0.35">
      <c r="A18" s="58">
        <f>IF(Deprec!A18=0,"",Deprec!A18)</f>
        <v>6</v>
      </c>
      <c r="B18" s="58" t="str">
        <f>IF(Deprec!B18=0,"",Deprec!B18)</f>
        <v>EGR</v>
      </c>
      <c r="C18" s="58">
        <f>IF(Deprec!C18=0,"",Deprec!C18)</f>
        <v>1</v>
      </c>
      <c r="D18" t="str">
        <f>IF(Deprec!D18=0,"",Deprec!D18)</f>
        <v/>
      </c>
      <c r="E18" t="str">
        <f>IF(Deprec!E18=0,"",Deprec!E18)</f>
        <v>Southern Cross</v>
      </c>
      <c r="F18" s="58">
        <f t="shared" si="3"/>
        <v>1</v>
      </c>
      <c r="G18" s="58" t="str">
        <f t="shared" si="10"/>
        <v>01</v>
      </c>
      <c r="H18" s="58">
        <f t="shared" si="11"/>
        <v>6</v>
      </c>
      <c r="I18" s="58" t="str">
        <f t="shared" si="12"/>
        <v>06</v>
      </c>
      <c r="K18" s="58" t="str">
        <f t="shared" si="13"/>
        <v>01:SG track between Avon and Kalgoorlie</v>
      </c>
      <c r="L18" s="58" t="str">
        <f t="shared" si="14"/>
        <v>06:Southern Cross</v>
      </c>
      <c r="M18" s="94">
        <f>Deprec!AG18</f>
        <v>0</v>
      </c>
      <c r="N18" s="94">
        <f>Deprec!AH18</f>
        <v>0</v>
      </c>
      <c r="O18" s="94">
        <f>Deprec!AI18</f>
        <v>0</v>
      </c>
      <c r="P18" s="94">
        <f>Deprec!AJ18</f>
        <v>0</v>
      </c>
      <c r="Q18" s="94">
        <f>Deprec!AK18</f>
        <v>0</v>
      </c>
      <c r="R18" s="94">
        <f>Deprec!AL18</f>
        <v>0</v>
      </c>
      <c r="S18" s="94">
        <f>Deprec!AM18</f>
        <v>0</v>
      </c>
      <c r="T18" s="94">
        <f>Deprec!AN18</f>
        <v>0</v>
      </c>
      <c r="U18" s="94">
        <f>Deprec!AO18</f>
        <v>0</v>
      </c>
      <c r="V18" s="94">
        <f>Deprec!AP18</f>
        <v>0</v>
      </c>
      <c r="W18" s="94">
        <f>Deprec!AQ18</f>
        <v>0</v>
      </c>
      <c r="X18" s="94">
        <f>Deprec!AR18</f>
        <v>0</v>
      </c>
      <c r="Y18" s="94">
        <f>Deprec!AS18</f>
        <v>0</v>
      </c>
      <c r="Z18" s="94">
        <f>Deprec!AT18</f>
        <v>0</v>
      </c>
      <c r="AA18" s="94">
        <f>Deprec!AU18</f>
        <v>0</v>
      </c>
      <c r="AB18" s="94">
        <f>Deprec!AV18</f>
        <v>0</v>
      </c>
      <c r="AC18" s="94">
        <f>Deprec!AW18</f>
        <v>0</v>
      </c>
      <c r="AD18" s="94">
        <f>Deprec!AX18</f>
        <v>0</v>
      </c>
      <c r="AE18" s="94">
        <f>Deprec!AY18</f>
        <v>0</v>
      </c>
      <c r="AF18" s="94">
        <f>Deprec!AZ18</f>
        <v>0</v>
      </c>
      <c r="AG18" s="94">
        <f>Deprec!BA18</f>
        <v>0</v>
      </c>
      <c r="AH18" s="94">
        <f t="shared" si="8"/>
        <v>0</v>
      </c>
      <c r="AI18" s="55">
        <f t="shared" si="9"/>
        <v>0</v>
      </c>
      <c r="AK18" t="str">
        <v>01:SG track between Avon and Kalgoorlie</v>
      </c>
      <c r="AL18" t="str">
        <v>01:Avon Yard to West Merredin</v>
      </c>
      <c r="AM18" t="str">
        <v>Communication</v>
      </c>
      <c r="AN18" s="64">
        <v>914934.03240045416</v>
      </c>
      <c r="AO18" s="149">
        <f t="shared" si="2"/>
        <v>5.1206272136194979</v>
      </c>
    </row>
    <row r="19" spans="1:41" x14ac:dyDescent="0.35">
      <c r="A19" s="58">
        <f>IF(Deprec!A19=0,"",Deprec!A19)</f>
        <v>7</v>
      </c>
      <c r="B19" s="58" t="str">
        <f>IF(Deprec!B19=0,"",Deprec!B19)</f>
        <v>EGR</v>
      </c>
      <c r="C19" s="58">
        <f>IF(Deprec!C19=0,"",Deprec!C19)</f>
        <v>1</v>
      </c>
      <c r="D19" t="str">
        <f>IF(Deprec!D19=0,"",Deprec!D19)</f>
        <v/>
      </c>
      <c r="E19" t="str">
        <f>IF(Deprec!E19=0,"",Deprec!E19)</f>
        <v>Southern Cross to Koolyanobbing East</v>
      </c>
      <c r="F19" s="58">
        <f t="shared" si="3"/>
        <v>1</v>
      </c>
      <c r="G19" s="58" t="str">
        <f t="shared" si="10"/>
        <v>01</v>
      </c>
      <c r="H19" s="58">
        <f t="shared" si="11"/>
        <v>7</v>
      </c>
      <c r="I19" s="58" t="str">
        <f t="shared" si="12"/>
        <v>07</v>
      </c>
      <c r="K19" s="58" t="str">
        <f t="shared" si="13"/>
        <v>01:SG track between Avon and Kalgoorlie</v>
      </c>
      <c r="L19" s="58" t="str">
        <f t="shared" si="14"/>
        <v>07:Southern Cross to Koolyanobbing East</v>
      </c>
      <c r="M19" s="94">
        <f>Deprec!AG19</f>
        <v>0</v>
      </c>
      <c r="N19" s="94">
        <f>Deprec!AH19</f>
        <v>0</v>
      </c>
      <c r="O19" s="94">
        <f>Deprec!AI19</f>
        <v>24186069.853114627</v>
      </c>
      <c r="P19" s="94">
        <f>Deprec!AJ19</f>
        <v>0</v>
      </c>
      <c r="Q19" s="94">
        <f>Deprec!AK19</f>
        <v>0</v>
      </c>
      <c r="R19" s="94">
        <f>Deprec!AL19</f>
        <v>0</v>
      </c>
      <c r="S19" s="94">
        <f>Deprec!AM19</f>
        <v>813928.65596066345</v>
      </c>
      <c r="T19" s="94">
        <f>Deprec!AN19</f>
        <v>49999317.494779356</v>
      </c>
      <c r="U19" s="94">
        <f>Deprec!AO19</f>
        <v>15199792.518412922</v>
      </c>
      <c r="V19" s="94">
        <f>Deprec!AP19</f>
        <v>17866896.520286761</v>
      </c>
      <c r="W19" s="94">
        <f>Deprec!AQ19</f>
        <v>4741745.361010287</v>
      </c>
      <c r="X19" s="94">
        <f>Deprec!AR19</f>
        <v>38446005.600844339</v>
      </c>
      <c r="Y19" s="94">
        <f>Deprec!AS19</f>
        <v>16083325.740859764</v>
      </c>
      <c r="Z19" s="94">
        <f>Deprec!AT19</f>
        <v>1910411.5121842201</v>
      </c>
      <c r="AA19" s="94">
        <f>Deprec!AU19</f>
        <v>201042.39138864711</v>
      </c>
      <c r="AB19" s="94">
        <f>Deprec!AV19</f>
        <v>891179.80070507166</v>
      </c>
      <c r="AC19" s="94">
        <f>Deprec!AW19</f>
        <v>1314227.7235536326</v>
      </c>
      <c r="AD19" s="94">
        <f>Deprec!AX19</f>
        <v>170278.68387382795</v>
      </c>
      <c r="AE19" s="94">
        <f>Deprec!AY19</f>
        <v>561006.58654569532</v>
      </c>
      <c r="AF19" s="94">
        <f>Deprec!AZ19</f>
        <v>74255.732353421074</v>
      </c>
      <c r="AG19" s="94">
        <f>Deprec!BA19</f>
        <v>1153508.5881551025</v>
      </c>
      <c r="AH19" s="94">
        <f t="shared" si="8"/>
        <v>173612992.76402837</v>
      </c>
      <c r="AI19" s="55">
        <f t="shared" si="9"/>
        <v>0</v>
      </c>
      <c r="AK19" t="str">
        <v>01:SG track between Avon and Kalgoorlie</v>
      </c>
      <c r="AL19" t="str">
        <v>01:Avon Yard to West Merredin</v>
      </c>
      <c r="AM19" t="str">
        <v>Control Centre Assets</v>
      </c>
      <c r="AN19" s="64">
        <v>10318089.536817098</v>
      </c>
      <c r="AO19" s="149">
        <f t="shared" si="2"/>
        <v>14.933333333333326</v>
      </c>
    </row>
    <row r="20" spans="1:41" x14ac:dyDescent="0.35">
      <c r="A20" s="58">
        <f>IF(Deprec!A20=0,"",Deprec!A20)</f>
        <v>8</v>
      </c>
      <c r="B20" s="58" t="str">
        <f>IF(Deprec!B20=0,"",Deprec!B20)</f>
        <v>EGR</v>
      </c>
      <c r="C20" s="58">
        <f>IF(Deprec!C20=0,"",Deprec!C20)</f>
        <v>1</v>
      </c>
      <c r="D20" t="str">
        <f>IF(Deprec!D20=0,"",Deprec!D20)</f>
        <v/>
      </c>
      <c r="E20" t="str">
        <f>IF(Deprec!E20=0,"",Deprec!E20)</f>
        <v>Koolyanobbing East to Mount Walton</v>
      </c>
      <c r="F20" s="58">
        <f t="shared" si="3"/>
        <v>1</v>
      </c>
      <c r="G20" s="58" t="str">
        <f t="shared" si="10"/>
        <v>01</v>
      </c>
      <c r="H20" s="58">
        <f t="shared" si="11"/>
        <v>8</v>
      </c>
      <c r="I20" s="58" t="str">
        <f t="shared" si="12"/>
        <v>08</v>
      </c>
      <c r="K20" s="58" t="str">
        <f t="shared" si="13"/>
        <v>01:SG track between Avon and Kalgoorlie</v>
      </c>
      <c r="L20" s="58" t="str">
        <f t="shared" si="14"/>
        <v>08:Koolyanobbing East to Mount Walton</v>
      </c>
      <c r="M20" s="94">
        <f>Deprec!AG20</f>
        <v>0</v>
      </c>
      <c r="N20" s="94">
        <f>Deprec!AH20</f>
        <v>0</v>
      </c>
      <c r="O20" s="94">
        <f>Deprec!AI20</f>
        <v>28530772.370843481</v>
      </c>
      <c r="P20" s="94">
        <f>Deprec!AJ20</f>
        <v>0</v>
      </c>
      <c r="Q20" s="94">
        <f>Deprec!AK20</f>
        <v>0</v>
      </c>
      <c r="R20" s="94">
        <f>Deprec!AL20</f>
        <v>0</v>
      </c>
      <c r="S20" s="94">
        <f>Deprec!AM20</f>
        <v>965565.81242625858</v>
      </c>
      <c r="T20" s="94">
        <f>Deprec!AN20</f>
        <v>58981023.159386024</v>
      </c>
      <c r="U20" s="94">
        <f>Deprec!AO20</f>
        <v>17930231.040453352</v>
      </c>
      <c r="V20" s="94">
        <f>Deprec!AP20</f>
        <v>21078324.266519524</v>
      </c>
      <c r="W20" s="94">
        <f>Deprec!AQ20</f>
        <v>4642254.9216387831</v>
      </c>
      <c r="X20" s="94">
        <f>Deprec!AR20</f>
        <v>45352313.998407148</v>
      </c>
      <c r="Y20" s="94">
        <f>Deprec!AS20</f>
        <v>7478625.6582214208</v>
      </c>
      <c r="Z20" s="94">
        <f>Deprec!AT20</f>
        <v>888327.00294601778</v>
      </c>
      <c r="AA20" s="94">
        <f>Deprec!AU20</f>
        <v>474398.30084573437</v>
      </c>
      <c r="AB20" s="94">
        <f>Deprec!AV20</f>
        <v>1051268.2792130343</v>
      </c>
      <c r="AC20" s="94">
        <f>Deprec!AW20</f>
        <v>1550311.077900565</v>
      </c>
      <c r="AD20" s="94">
        <f>Deprec!AX20</f>
        <v>0</v>
      </c>
      <c r="AE20" s="94">
        <f>Deprec!AY20</f>
        <v>661783.88289149536</v>
      </c>
      <c r="AF20" s="94">
        <f>Deprec!AZ20</f>
        <v>82724.982703603106</v>
      </c>
      <c r="AG20" s="94">
        <f>Deprec!BA20</f>
        <v>2476205.3023731075</v>
      </c>
      <c r="AH20" s="94">
        <f t="shared" si="8"/>
        <v>192144130.05676958</v>
      </c>
      <c r="AI20" s="55">
        <f t="shared" si="9"/>
        <v>0</v>
      </c>
      <c r="AK20" t="str">
        <v>01:SG track between Avon and Kalgoorlie</v>
      </c>
      <c r="AL20" t="str">
        <v>01:Avon Yard to West Merredin</v>
      </c>
      <c r="AM20" t="str">
        <v>Culverts</v>
      </c>
      <c r="AN20" s="64">
        <v>2230826.4227435505</v>
      </c>
      <c r="AO20" s="149">
        <f t="shared" si="2"/>
        <v>6.5141602301984181</v>
      </c>
    </row>
    <row r="21" spans="1:41" x14ac:dyDescent="0.35">
      <c r="A21" s="58">
        <f>IF(Deprec!A21=0,"",Deprec!A21)</f>
        <v>9</v>
      </c>
      <c r="B21" s="58" t="str">
        <f>IF(Deprec!B21=0,"",Deprec!B21)</f>
        <v>EGR</v>
      </c>
      <c r="C21" s="58">
        <f>IF(Deprec!C21=0,"",Deprec!C21)</f>
        <v>1</v>
      </c>
      <c r="D21" t="str">
        <f>IF(Deprec!D21=0,"",Deprec!D21)</f>
        <v/>
      </c>
      <c r="E21" t="str">
        <f>IF(Deprec!E21=0,"",Deprec!E21)</f>
        <v>Mount Walton to West Kalgoorlie West</v>
      </c>
      <c r="F21" s="58">
        <f t="shared" si="3"/>
        <v>1</v>
      </c>
      <c r="G21" s="58" t="str">
        <f t="shared" si="10"/>
        <v>01</v>
      </c>
      <c r="H21" s="58">
        <f t="shared" si="11"/>
        <v>9</v>
      </c>
      <c r="I21" s="58" t="str">
        <f t="shared" si="12"/>
        <v>09</v>
      </c>
      <c r="K21" s="58" t="str">
        <f t="shared" si="13"/>
        <v>01:SG track between Avon and Kalgoorlie</v>
      </c>
      <c r="L21" s="58" t="str">
        <f t="shared" si="14"/>
        <v>09:Mount Walton to West Kalgoorlie West</v>
      </c>
      <c r="M21" s="94">
        <f>Deprec!AG21</f>
        <v>0</v>
      </c>
      <c r="N21" s="94">
        <f>Deprec!AH21</f>
        <v>0</v>
      </c>
      <c r="O21" s="94">
        <f>Deprec!AI21</f>
        <v>38581758.523839056</v>
      </c>
      <c r="P21" s="94">
        <f>Deprec!AJ21</f>
        <v>0</v>
      </c>
      <c r="Q21" s="94">
        <f>Deprec!AK21</f>
        <v>0</v>
      </c>
      <c r="R21" s="94">
        <f>Deprec!AL21</f>
        <v>0</v>
      </c>
      <c r="S21" s="94">
        <f>Deprec!AM21</f>
        <v>1136503.9582893101</v>
      </c>
      <c r="T21" s="94">
        <f>Deprec!AN21</f>
        <v>79759200.467698887</v>
      </c>
      <c r="U21" s="94">
        <f>Deprec!AO21</f>
        <v>24246796.942180466</v>
      </c>
      <c r="V21" s="94">
        <f>Deprec!AP21</f>
        <v>28540282.08458202</v>
      </c>
      <c r="W21" s="94">
        <f>Deprec!AQ21</f>
        <v>4964995.2306911647</v>
      </c>
      <c r="X21" s="94">
        <f>Deprec!AR21</f>
        <v>61329290.509219386</v>
      </c>
      <c r="Y21" s="94">
        <f>Deprec!AS21</f>
        <v>8178723.8744222056</v>
      </c>
      <c r="Z21" s="94">
        <f>Deprec!AT21</f>
        <v>971486.15257958823</v>
      </c>
      <c r="AA21" s="94">
        <f>Deprec!AU21</f>
        <v>210468.5619392792</v>
      </c>
      <c r="AB21" s="94">
        <f>Deprec!AV21</f>
        <v>1421615.1727395381</v>
      </c>
      <c r="AC21" s="94">
        <f>Deprec!AW21</f>
        <v>2096463.6662103764</v>
      </c>
      <c r="AD21" s="94">
        <f>Deprec!AX21</f>
        <v>30945.954673724715</v>
      </c>
      <c r="AE21" s="94">
        <f>Deprec!AY21</f>
        <v>894920.95176438452</v>
      </c>
      <c r="AF21" s="94">
        <f>Deprec!AZ21</f>
        <v>108852.55543767309</v>
      </c>
      <c r="AG21" s="94">
        <f>Deprec!BA21</f>
        <v>3165786.8789869403</v>
      </c>
      <c r="AH21" s="94">
        <f t="shared" si="8"/>
        <v>255638091.48525399</v>
      </c>
      <c r="AI21" s="55">
        <f t="shared" si="9"/>
        <v>0</v>
      </c>
      <c r="AK21" t="str">
        <v>01:SG track between Avon and Kalgoorlie</v>
      </c>
      <c r="AL21" t="str">
        <v>01:Avon Yard to West Merredin</v>
      </c>
      <c r="AM21" t="str">
        <v>Cutting/Embankments</v>
      </c>
      <c r="AN21" s="64">
        <v>0</v>
      </c>
      <c r="AO21" s="149">
        <f t="shared" si="2"/>
        <v>100</v>
      </c>
    </row>
    <row r="22" spans="1:41" x14ac:dyDescent="0.35">
      <c r="A22" s="58">
        <f>IF(Deprec!A22=0,"",Deprec!A22)</f>
        <v>10</v>
      </c>
      <c r="B22" s="58" t="str">
        <f>IF(Deprec!B22=0,"",Deprec!B22)</f>
        <v>EGR</v>
      </c>
      <c r="C22" s="58">
        <f>IF(Deprec!C22=0,"",Deprec!C22)</f>
        <v>1</v>
      </c>
      <c r="D22" t="str">
        <f>IF(Deprec!D22=0,"",Deprec!D22)</f>
        <v/>
      </c>
      <c r="E22" t="str">
        <f>IF(Deprec!E22=0,"",Deprec!E22)</f>
        <v>West Kalgoorlie West to West Kalgoorlie</v>
      </c>
      <c r="F22" s="58">
        <f t="shared" si="3"/>
        <v>1</v>
      </c>
      <c r="G22" s="58" t="str">
        <f t="shared" si="10"/>
        <v>01</v>
      </c>
      <c r="H22" s="58">
        <f t="shared" si="11"/>
        <v>10</v>
      </c>
      <c r="I22" s="58" t="str">
        <f t="shared" si="12"/>
        <v>10</v>
      </c>
      <c r="K22" s="58" t="str">
        <f t="shared" si="13"/>
        <v>01:SG track between Avon and Kalgoorlie</v>
      </c>
      <c r="L22" s="58" t="str">
        <f t="shared" si="14"/>
        <v>10:West Kalgoorlie West to West Kalgoorlie</v>
      </c>
      <c r="M22" s="94">
        <f>Deprec!AG22</f>
        <v>0</v>
      </c>
      <c r="N22" s="94">
        <f>Deprec!AH22</f>
        <v>0</v>
      </c>
      <c r="O22" s="94">
        <f>Deprec!AI22</f>
        <v>2842660.2735855435</v>
      </c>
      <c r="P22" s="94">
        <f>Deprec!AJ22</f>
        <v>0</v>
      </c>
      <c r="Q22" s="94">
        <f>Deprec!AK22</f>
        <v>0</v>
      </c>
      <c r="R22" s="94">
        <f>Deprec!AL22</f>
        <v>0</v>
      </c>
      <c r="S22" s="94">
        <f>Deprec!AM22</f>
        <v>49604.991855302891</v>
      </c>
      <c r="T22" s="94">
        <f>Deprec!AN22</f>
        <v>5876567.5619057491</v>
      </c>
      <c r="U22" s="94">
        <f>Deprec!AO22</f>
        <v>1786476.538819348</v>
      </c>
      <c r="V22" s="94">
        <f>Deprec!AP22</f>
        <v>2084295.4613487092</v>
      </c>
      <c r="W22" s="94">
        <f>Deprec!AQ22</f>
        <v>2125928.222370124</v>
      </c>
      <c r="X22" s="94">
        <f>Deprec!AR22</f>
        <v>4518672.668329102</v>
      </c>
      <c r="Y22" s="94">
        <f>Deprec!AS22</f>
        <v>4222081.2886647824</v>
      </c>
      <c r="Z22" s="94">
        <f>Deprec!AT22</f>
        <v>501507.76208873873</v>
      </c>
      <c r="AA22" s="94">
        <f>Deprec!AU22</f>
        <v>56324.456892539783</v>
      </c>
      <c r="AB22" s="94">
        <f>Deprec!AV22</f>
        <v>104742.99592581199</v>
      </c>
      <c r="AC22" s="94">
        <f>Deprec!AW22</f>
        <v>154465.06864816547</v>
      </c>
      <c r="AD22" s="94">
        <f>Deprec!AX22</f>
        <v>0</v>
      </c>
      <c r="AE22" s="94">
        <f>Deprec!AY22</f>
        <v>65936.762213886934</v>
      </c>
      <c r="AF22" s="94">
        <f>Deprec!AZ22</f>
        <v>2870.0031001996672</v>
      </c>
      <c r="AG22" s="94">
        <f>Deprec!BA22</f>
        <v>160436.71651486534</v>
      </c>
      <c r="AH22" s="94">
        <f t="shared" si="8"/>
        <v>24552570.772262868</v>
      </c>
      <c r="AI22" s="55">
        <f t="shared" si="9"/>
        <v>0</v>
      </c>
      <c r="AK22" t="str">
        <v>01:SG track between Avon and Kalgoorlie</v>
      </c>
      <c r="AL22" t="str">
        <v>01:Avon Yard to West Merredin</v>
      </c>
      <c r="AM22" t="str">
        <v>Fibre Optic</v>
      </c>
      <c r="AN22" s="64">
        <v>104814346.02133875</v>
      </c>
      <c r="AO22" s="149">
        <f t="shared" si="2"/>
        <v>6.8275029514926633</v>
      </c>
    </row>
    <row r="23" spans="1:41" x14ac:dyDescent="0.35">
      <c r="A23" s="58">
        <f>IF(Deprec!A23=0,"",Deprec!A23)</f>
        <v>11</v>
      </c>
      <c r="B23" s="58" t="str">
        <f>IF(Deprec!B23=0,"",Deprec!B23)</f>
        <v>EGR</v>
      </c>
      <c r="C23" s="58">
        <f>IF(Deprec!C23=0,"",Deprec!C23)</f>
        <v>1</v>
      </c>
      <c r="D23" t="str">
        <f>IF(Deprec!D23=0,"",Deprec!D23)</f>
        <v/>
      </c>
      <c r="E23" t="str">
        <f>IF(Deprec!E23=0,"",Deprec!E23)</f>
        <v>West Kalgoorlie</v>
      </c>
      <c r="F23" s="58">
        <f t="shared" si="3"/>
        <v>1</v>
      </c>
      <c r="G23" s="58" t="str">
        <f t="shared" si="10"/>
        <v>01</v>
      </c>
      <c r="H23" s="58">
        <f t="shared" si="11"/>
        <v>11</v>
      </c>
      <c r="I23" s="58" t="str">
        <f t="shared" si="12"/>
        <v>11</v>
      </c>
      <c r="K23" s="58" t="str">
        <f t="shared" si="13"/>
        <v>01:SG track between Avon and Kalgoorlie</v>
      </c>
      <c r="L23" s="58" t="str">
        <f t="shared" si="14"/>
        <v>11:West Kalgoorlie</v>
      </c>
      <c r="M23" s="94">
        <f>Deprec!AG23</f>
        <v>0</v>
      </c>
      <c r="N23" s="94">
        <f>Deprec!AH23</f>
        <v>0</v>
      </c>
      <c r="O23" s="94">
        <f>Deprec!AI23</f>
        <v>1224983.3987262039</v>
      </c>
      <c r="P23" s="94">
        <f>Deprec!AJ23</f>
        <v>0</v>
      </c>
      <c r="Q23" s="94">
        <f>Deprec!AK23</f>
        <v>0</v>
      </c>
      <c r="R23" s="94">
        <f>Deprec!AL23</f>
        <v>0</v>
      </c>
      <c r="S23" s="94">
        <f>Deprec!AM23</f>
        <v>0</v>
      </c>
      <c r="T23" s="94">
        <f>Deprec!AN23</f>
        <v>2532380.5914195664</v>
      </c>
      <c r="U23" s="94">
        <f>Deprec!AO23</f>
        <v>769843.69979154819</v>
      </c>
      <c r="V23" s="94">
        <f>Deprec!AP23</f>
        <v>812378.86900349404</v>
      </c>
      <c r="W23" s="94">
        <f>Deprec!AQ23</f>
        <v>2647417.1708679972</v>
      </c>
      <c r="X23" s="94">
        <f>Deprec!AR23</f>
        <v>1947224.9478475763</v>
      </c>
      <c r="Y23" s="94">
        <f>Deprec!AS23</f>
        <v>0</v>
      </c>
      <c r="Z23" s="94">
        <f>Deprec!AT23</f>
        <v>0</v>
      </c>
      <c r="AA23" s="94">
        <f>Deprec!AU23</f>
        <v>0</v>
      </c>
      <c r="AB23" s="94">
        <f>Deprec!AV23</f>
        <v>45136.744736692119</v>
      </c>
      <c r="AC23" s="94">
        <f>Deprec!AW23</f>
        <v>66563.404194072078</v>
      </c>
      <c r="AD23" s="94">
        <f>Deprec!AX23</f>
        <v>0</v>
      </c>
      <c r="AE23" s="94">
        <f>Deprec!AY23</f>
        <v>28414.031683036461</v>
      </c>
      <c r="AF23" s="94">
        <f>Deprec!AZ23</f>
        <v>0</v>
      </c>
      <c r="AG23" s="94">
        <f>Deprec!BA23</f>
        <v>0</v>
      </c>
      <c r="AH23" s="94">
        <f t="shared" si="8"/>
        <v>10074342.858270187</v>
      </c>
      <c r="AI23" s="55">
        <f t="shared" si="9"/>
        <v>0</v>
      </c>
      <c r="AK23" t="str">
        <v>01:SG track between Avon and Kalgoorlie</v>
      </c>
      <c r="AL23" t="str">
        <v>01:Avon Yard to West Merredin</v>
      </c>
      <c r="AM23" t="str">
        <v>Formation</v>
      </c>
      <c r="AN23" s="64">
        <v>65937853.747411214</v>
      </c>
      <c r="AO23" s="149">
        <f t="shared" si="2"/>
        <v>100</v>
      </c>
    </row>
    <row r="24" spans="1:41" x14ac:dyDescent="0.35">
      <c r="A24" s="58">
        <f>IF(Deprec!A24=0,"",Deprec!A24)</f>
        <v>12</v>
      </c>
      <c r="B24" s="58" t="str">
        <f>IF(Deprec!B24=0,"",Deprec!B24)</f>
        <v>EGR</v>
      </c>
      <c r="C24" s="58">
        <f>IF(Deprec!C24=0,"",Deprec!C24)</f>
        <v>1</v>
      </c>
      <c r="D24" t="str">
        <f>IF(Deprec!D24=0,"",Deprec!D24)</f>
        <v/>
      </c>
      <c r="E24" t="str">
        <f>IF(Deprec!E24=0,"",Deprec!E24)</f>
        <v>West Kalgoorlie to Kalgoorlie</v>
      </c>
      <c r="F24" s="58">
        <f t="shared" si="3"/>
        <v>1</v>
      </c>
      <c r="G24" s="58" t="str">
        <f t="shared" si="10"/>
        <v>01</v>
      </c>
      <c r="H24" s="58">
        <f t="shared" si="11"/>
        <v>12</v>
      </c>
      <c r="I24" s="58" t="str">
        <f t="shared" si="12"/>
        <v>12</v>
      </c>
      <c r="K24" s="58" t="str">
        <f t="shared" si="13"/>
        <v>01:SG track between Avon and Kalgoorlie</v>
      </c>
      <c r="L24" s="58" t="str">
        <f t="shared" si="14"/>
        <v>12:West Kalgoorlie to Kalgoorlie</v>
      </c>
      <c r="M24" s="94">
        <f>Deprec!AG24</f>
        <v>0</v>
      </c>
      <c r="N24" s="94">
        <f>Deprec!AH24</f>
        <v>0</v>
      </c>
      <c r="O24" s="94">
        <f>Deprec!AI24</f>
        <v>1743153.9980658274</v>
      </c>
      <c r="P24" s="94">
        <f>Deprec!AJ24</f>
        <v>0</v>
      </c>
      <c r="Q24" s="94">
        <f>Deprec!AK24</f>
        <v>0</v>
      </c>
      <c r="R24" s="94">
        <f>Deprec!AL24</f>
        <v>0</v>
      </c>
      <c r="S24" s="94">
        <f>Deprec!AM24</f>
        <v>59917.221855293021</v>
      </c>
      <c r="T24" s="94">
        <f>Deprec!AN24</f>
        <v>3603583.0013268366</v>
      </c>
      <c r="U24" s="94">
        <f>Deprec!AO24</f>
        <v>1095489.232403358</v>
      </c>
      <c r="V24" s="94">
        <f>Deprec!AP24</f>
        <v>1290286.9661430987</v>
      </c>
      <c r="W24" s="94">
        <f>Deprec!AQ24</f>
        <v>1050437.150184341</v>
      </c>
      <c r="X24" s="94">
        <f>Deprec!AR24</f>
        <v>2770905.2681886093</v>
      </c>
      <c r="Y24" s="94">
        <f>Deprec!AS24</f>
        <v>4792945.0196974808</v>
      </c>
      <c r="Z24" s="94">
        <f>Deprec!AT24</f>
        <v>569316.16572522488</v>
      </c>
      <c r="AA24" s="94">
        <f>Deprec!AU24</f>
        <v>55660.676932844792</v>
      </c>
      <c r="AB24" s="94">
        <f>Deprec!AV24</f>
        <v>64229.684360830601</v>
      </c>
      <c r="AC24" s="94">
        <f>Deprec!AW24</f>
        <v>94719.866625476105</v>
      </c>
      <c r="AD24" s="94">
        <f>Deprec!AX24</f>
        <v>237284.3683214343</v>
      </c>
      <c r="AE24" s="94">
        <f>Deprec!AY24</f>
        <v>40433.227895951728</v>
      </c>
      <c r="AF24" s="94">
        <f>Deprec!AZ24</f>
        <v>7374.0687942940731</v>
      </c>
      <c r="AG24" s="94">
        <f>Deprec!BA24</f>
        <v>242356.85929053111</v>
      </c>
      <c r="AH24" s="94">
        <f t="shared" si="8"/>
        <v>17718092.775811438</v>
      </c>
      <c r="AI24" s="55">
        <f t="shared" si="9"/>
        <v>0</v>
      </c>
      <c r="AK24" t="str">
        <v>01:SG track between Avon and Kalgoorlie</v>
      </c>
      <c r="AL24" t="str">
        <v>01:Avon Yard to West Merredin</v>
      </c>
      <c r="AM24" t="str">
        <v>Pedestrian Crossings</v>
      </c>
      <c r="AN24" s="64">
        <v>588198.16194779205</v>
      </c>
      <c r="AO24" s="149">
        <f t="shared" si="2"/>
        <v>11.72325153537226</v>
      </c>
    </row>
    <row r="25" spans="1:41" x14ac:dyDescent="0.35">
      <c r="A25" s="58">
        <f>IF(Deprec!A25=0,"",Deprec!A25)</f>
        <v>13</v>
      </c>
      <c r="B25" s="58" t="str">
        <f>IF(Deprec!B25=0,"",Deprec!B25)</f>
        <v>EGR</v>
      </c>
      <c r="C25" s="58">
        <f>IF(Deprec!C25=0,"",Deprec!C25)</f>
        <v>1</v>
      </c>
      <c r="D25" t="str">
        <f>IF(Deprec!D25=0,"",Deprec!D25)</f>
        <v/>
      </c>
      <c r="E25" t="str">
        <f>IF(Deprec!E25=0,"",Deprec!E25)</f>
        <v>Kalgoorlie</v>
      </c>
      <c r="F25" s="58">
        <f t="shared" si="3"/>
        <v>1</v>
      </c>
      <c r="G25" s="58" t="str">
        <f t="shared" si="10"/>
        <v>01</v>
      </c>
      <c r="H25" s="58">
        <f t="shared" si="11"/>
        <v>13</v>
      </c>
      <c r="I25" s="58" t="str">
        <f t="shared" si="12"/>
        <v>13</v>
      </c>
      <c r="K25" s="58" t="str">
        <f t="shared" si="13"/>
        <v>01:SG track between Avon and Kalgoorlie</v>
      </c>
      <c r="L25" s="58" t="str">
        <f t="shared" si="14"/>
        <v>13:Kalgoorlie</v>
      </c>
      <c r="M25" s="94">
        <f>Deprec!AG25</f>
        <v>0</v>
      </c>
      <c r="N25" s="94">
        <f>Deprec!AH25</f>
        <v>0</v>
      </c>
      <c r="O25" s="94">
        <f>Deprec!AI25</f>
        <v>421240.10006112576</v>
      </c>
      <c r="P25" s="94">
        <f>Deprec!AJ25</f>
        <v>0</v>
      </c>
      <c r="Q25" s="94">
        <f>Deprec!AK25</f>
        <v>0</v>
      </c>
      <c r="R25" s="94">
        <f>Deprec!AL25</f>
        <v>0</v>
      </c>
      <c r="S25" s="94">
        <f>Deprec!AM25</f>
        <v>0</v>
      </c>
      <c r="T25" s="94">
        <f>Deprec!AN25</f>
        <v>870820.17179308564</v>
      </c>
      <c r="U25" s="94">
        <f>Deprec!AO25</f>
        <v>264729.33222509804</v>
      </c>
      <c r="V25" s="94">
        <f>Deprec!AP25</f>
        <v>312156.8584287648</v>
      </c>
      <c r="W25" s="94">
        <f>Deprec!AQ25</f>
        <v>411816.43592185329</v>
      </c>
      <c r="X25" s="94">
        <f>Deprec!AR25</f>
        <v>669600.28415549779</v>
      </c>
      <c r="Y25" s="94">
        <f>Deprec!AS25</f>
        <v>0</v>
      </c>
      <c r="Z25" s="94">
        <f>Deprec!AT25</f>
        <v>0</v>
      </c>
      <c r="AA25" s="94">
        <f>Deprec!AU25</f>
        <v>0</v>
      </c>
      <c r="AB25" s="94">
        <f>Deprec!AV25</f>
        <v>15521.358811138765</v>
      </c>
      <c r="AC25" s="94">
        <f>Deprec!AW25</f>
        <v>22889.432683150277</v>
      </c>
      <c r="AD25" s="94">
        <f>Deprec!AX25</f>
        <v>101614.30538783516</v>
      </c>
      <c r="AE25" s="94">
        <f>Deprec!AY25</f>
        <v>9770.8504145838597</v>
      </c>
      <c r="AF25" s="94">
        <f>Deprec!AZ25</f>
        <v>4002.8557571604138</v>
      </c>
      <c r="AG25" s="94">
        <f>Deprec!BA25</f>
        <v>0</v>
      </c>
      <c r="AH25" s="94">
        <f t="shared" si="8"/>
        <v>3104161.9856392937</v>
      </c>
      <c r="AI25" s="55">
        <f t="shared" si="9"/>
        <v>0</v>
      </c>
      <c r="AK25" t="str">
        <v>01:SG track between Avon and Kalgoorlie</v>
      </c>
      <c r="AL25" t="str">
        <v>01:Avon Yard to West Merredin</v>
      </c>
      <c r="AM25" t="str">
        <v>Plant and Equipment</v>
      </c>
      <c r="AN25" s="64">
        <v>1647108.2693943302</v>
      </c>
      <c r="AO25" s="149">
        <f t="shared" si="2"/>
        <v>3.2621890651150229</v>
      </c>
    </row>
    <row r="26" spans="1:41" x14ac:dyDescent="0.35">
      <c r="A26" s="58">
        <f>IF(Deprec!A26=0,"",Deprec!A26)</f>
        <v>14</v>
      </c>
      <c r="B26" s="58" t="str">
        <f>IF(Deprec!B26=0,"",Deprec!B26)</f>
        <v>EGR</v>
      </c>
      <c r="C26" s="58">
        <f>IF(Deprec!C26=0,"",Deprec!C26)</f>
        <v>1</v>
      </c>
      <c r="D26" t="str">
        <f>IF(Deprec!D26=0,"",Deprec!D26)</f>
        <v/>
      </c>
      <c r="E26" t="str">
        <f>IF(Deprec!E26=0,"",Deprec!E26)</f>
        <v>Kalgoorlie to Parkeston (border)</v>
      </c>
      <c r="F26" s="58">
        <f t="shared" si="3"/>
        <v>1</v>
      </c>
      <c r="G26" s="58" t="str">
        <f t="shared" si="10"/>
        <v>01</v>
      </c>
      <c r="H26" s="58">
        <f t="shared" si="11"/>
        <v>14</v>
      </c>
      <c r="I26" s="58" t="str">
        <f t="shared" si="12"/>
        <v>14</v>
      </c>
      <c r="K26" s="58" t="str">
        <f t="shared" si="13"/>
        <v>01:SG track between Avon and Kalgoorlie</v>
      </c>
      <c r="L26" s="58" t="str">
        <f t="shared" si="14"/>
        <v>14:Kalgoorlie to Parkeston (border)</v>
      </c>
      <c r="M26" s="94">
        <f>Deprec!AG26</f>
        <v>0</v>
      </c>
      <c r="N26" s="94">
        <f>Deprec!AH26</f>
        <v>0</v>
      </c>
      <c r="O26" s="94">
        <f>Deprec!AI26</f>
        <v>170577.09086215054</v>
      </c>
      <c r="P26" s="94">
        <f>Deprec!AJ26</f>
        <v>0</v>
      </c>
      <c r="Q26" s="94">
        <f>Deprec!AK26</f>
        <v>0</v>
      </c>
      <c r="R26" s="94">
        <f>Deprec!AL26</f>
        <v>0</v>
      </c>
      <c r="S26" s="94">
        <f>Deprec!AM26</f>
        <v>533.57333331236498</v>
      </c>
      <c r="T26" s="94">
        <f>Deprec!AN26</f>
        <v>352630.17824511003</v>
      </c>
      <c r="U26" s="94">
        <f>Deprec!AO26</f>
        <v>107199.57418651345</v>
      </c>
      <c r="V26" s="94">
        <f>Deprec!AP26</f>
        <v>126348.46144152063</v>
      </c>
      <c r="W26" s="94">
        <f>Deprec!AQ26</f>
        <v>0</v>
      </c>
      <c r="X26" s="94">
        <f>Deprec!AR26</f>
        <v>271148.13735715108</v>
      </c>
      <c r="Y26" s="94">
        <f>Deprec!AS26</f>
        <v>2242498.5080332584</v>
      </c>
      <c r="Z26" s="94">
        <f>Deprec!AT26</f>
        <v>266368.7246549332</v>
      </c>
      <c r="AA26" s="94">
        <f>Deprec!AU26</f>
        <v>0</v>
      </c>
      <c r="AB26" s="94">
        <f>Deprec!AV26</f>
        <v>6285.2236333802739</v>
      </c>
      <c r="AC26" s="94">
        <f>Deprec!AW26</f>
        <v>9268.8536490477472</v>
      </c>
      <c r="AD26" s="94">
        <f>Deprec!AX26</f>
        <v>0</v>
      </c>
      <c r="AE26" s="94">
        <f>Deprec!AY26</f>
        <v>3956.6110603598809</v>
      </c>
      <c r="AF26" s="94">
        <f>Deprec!AZ26</f>
        <v>4985.5495746072284</v>
      </c>
      <c r="AG26" s="94">
        <f>Deprec!BA26</f>
        <v>0</v>
      </c>
      <c r="AH26" s="94">
        <f t="shared" si="8"/>
        <v>3561800.4860313446</v>
      </c>
      <c r="AI26" s="55">
        <f t="shared" si="9"/>
        <v>0</v>
      </c>
      <c r="AK26" t="str">
        <v>01:SG track between Avon and Kalgoorlie</v>
      </c>
      <c r="AL26" t="str">
        <v>01:Avon Yard to West Merredin</v>
      </c>
      <c r="AM26" t="str">
        <v>Radio Masts</v>
      </c>
      <c r="AN26" s="64">
        <v>2616492.6659714943</v>
      </c>
      <c r="AO26" s="149">
        <f t="shared" si="2"/>
        <v>5.1206272136194979</v>
      </c>
    </row>
    <row r="27" spans="1:41" x14ac:dyDescent="0.35">
      <c r="A27" s="58">
        <f>IF(Deprec!A27=0,"",Deprec!A27)</f>
        <v>15</v>
      </c>
      <c r="B27" s="58" t="str">
        <f>IF(Deprec!B27=0,"",Deprec!B27)</f>
        <v>Metro</v>
      </c>
      <c r="C27" s="58">
        <f>IF(Deprec!C27=0,"",Deprec!C27)</f>
        <v>2</v>
      </c>
      <c r="D27" t="str">
        <f>IF(Deprec!D27=0,"",Deprec!D27)</f>
        <v>SG track between Forrestfield South and Kewdale</v>
      </c>
      <c r="E27" t="str">
        <f>IF(Deprec!E27=0,"",Deprec!E27)</f>
        <v>Forrestfield South to Kewdale</v>
      </c>
      <c r="F27" s="58">
        <f t="shared" si="3"/>
        <v>2</v>
      </c>
      <c r="G27" s="58" t="str">
        <f t="shared" si="10"/>
        <v>02</v>
      </c>
      <c r="H27" s="58">
        <f t="shared" si="11"/>
        <v>1</v>
      </c>
      <c r="I27" s="58" t="str">
        <f t="shared" si="12"/>
        <v>01</v>
      </c>
      <c r="K27" s="58" t="str">
        <f t="shared" si="13"/>
        <v>02:SG track between Forrestfield South and Kewdale</v>
      </c>
      <c r="L27" s="58" t="str">
        <f t="shared" si="14"/>
        <v>01:Forrestfield South to Kewdale</v>
      </c>
      <c r="M27" s="94">
        <f>Deprec!AG27</f>
        <v>0</v>
      </c>
      <c r="N27" s="94">
        <f>Deprec!AH27</f>
        <v>0</v>
      </c>
      <c r="O27" s="94">
        <f>Deprec!AI27</f>
        <v>927602.15658966824</v>
      </c>
      <c r="P27" s="94">
        <f>Deprec!AJ27</f>
        <v>0</v>
      </c>
      <c r="Q27" s="94">
        <f>Deprec!AK27</f>
        <v>0</v>
      </c>
      <c r="R27" s="94">
        <f>Deprec!AL27</f>
        <v>0</v>
      </c>
      <c r="S27" s="94">
        <f>Deprec!AM27</f>
        <v>936.60523607911637</v>
      </c>
      <c r="T27" s="94">
        <f>Deprec!AN27</f>
        <v>1917611.0470960296</v>
      </c>
      <c r="U27" s="94">
        <f>Deprec!AO27</f>
        <v>582953.75831719302</v>
      </c>
      <c r="V27" s="94">
        <f>Deprec!AP27</f>
        <v>726728.94433017843</v>
      </c>
      <c r="W27" s="94">
        <f>Deprec!AQ27</f>
        <v>3301267.1433541039</v>
      </c>
      <c r="X27" s="94">
        <f>Deprec!AR27</f>
        <v>1447586.9231056087</v>
      </c>
      <c r="Y27" s="94">
        <f>Deprec!AS27</f>
        <v>653754.44664054771</v>
      </c>
      <c r="Z27" s="94">
        <f>Deprec!AT27</f>
        <v>77654.338482419029</v>
      </c>
      <c r="AA27" s="94">
        <f>Deprec!AU27</f>
        <v>0</v>
      </c>
      <c r="AB27" s="94">
        <f>Deprec!AV27</f>
        <v>47850.86763120415</v>
      </c>
      <c r="AC27" s="94">
        <f>Deprec!AW27</f>
        <v>70565.936062812005</v>
      </c>
      <c r="AD27" s="94">
        <f>Deprec!AX27</f>
        <v>74052.40393766707</v>
      </c>
      <c r="AE27" s="94">
        <f>Deprec!AY27</f>
        <v>30122.599156526157</v>
      </c>
      <c r="AF27" s="94">
        <f>Deprec!AZ27</f>
        <v>2917.1196939456258</v>
      </c>
      <c r="AG27" s="94">
        <f>Deprec!BA27</f>
        <v>0</v>
      </c>
      <c r="AH27" s="94">
        <f t="shared" si="8"/>
        <v>9861604.2896339856</v>
      </c>
      <c r="AI27" s="55">
        <f t="shared" si="9"/>
        <v>0</v>
      </c>
      <c r="AK27" t="str">
        <v>01:SG track between Avon and Kalgoorlie</v>
      </c>
      <c r="AL27" t="str">
        <v>01:Avon Yard to West Merredin</v>
      </c>
      <c r="AM27" t="str">
        <v>Rail</v>
      </c>
      <c r="AN27" s="64">
        <v>136311840.01631328</v>
      </c>
      <c r="AO27" s="149">
        <f t="shared" si="2"/>
        <v>31.770593409597893</v>
      </c>
    </row>
    <row r="28" spans="1:41" x14ac:dyDescent="0.35">
      <c r="A28" s="58">
        <f>IF(Deprec!A28=0,"",Deprec!A28)</f>
        <v>16</v>
      </c>
      <c r="B28" s="58" t="str">
        <f>IF(Deprec!B28=0,"",Deprec!B28)</f>
        <v>LBL</v>
      </c>
      <c r="C28" s="58">
        <f>IF(Deprec!C28=0,"",Deprec!C28)</f>
        <v>3</v>
      </c>
      <c r="D28" t="str">
        <f>IF(Deprec!D28=0,"",Deprec!D28)</f>
        <v>SG track between Kalgoorlie and Leonora</v>
      </c>
      <c r="E28" t="str">
        <f>IF(Deprec!E28=0,"",Deprec!E28)</f>
        <v>Kalgoorlie to Menzies</v>
      </c>
      <c r="F28" s="58">
        <f t="shared" si="3"/>
        <v>3</v>
      </c>
      <c r="G28" s="58" t="str">
        <f t="shared" si="10"/>
        <v>03</v>
      </c>
      <c r="H28" s="58">
        <f t="shared" si="11"/>
        <v>1</v>
      </c>
      <c r="I28" s="58" t="str">
        <f t="shared" si="12"/>
        <v>01</v>
      </c>
      <c r="K28" s="58" t="str">
        <f t="shared" si="13"/>
        <v>03:SG track between Kalgoorlie and Leonora</v>
      </c>
      <c r="L28" s="58" t="str">
        <f t="shared" si="14"/>
        <v>01:Kalgoorlie to Menzies</v>
      </c>
      <c r="M28" s="94">
        <f>Deprec!AG28</f>
        <v>0</v>
      </c>
      <c r="N28" s="94">
        <f>Deprec!AH28</f>
        <v>0</v>
      </c>
      <c r="O28" s="94">
        <f>Deprec!AI28</f>
        <v>9746224.3704039194</v>
      </c>
      <c r="P28" s="94">
        <f>Deprec!AJ28</f>
        <v>0</v>
      </c>
      <c r="Q28" s="94">
        <f>Deprec!AK28</f>
        <v>7863435.8919254504</v>
      </c>
      <c r="R28" s="94">
        <f>Deprec!AL28</f>
        <v>0</v>
      </c>
      <c r="S28" s="94">
        <f>Deprec!AM28</f>
        <v>1689815.5176908178</v>
      </c>
      <c r="T28" s="94">
        <f>Deprec!AN28</f>
        <v>108774825.56254372</v>
      </c>
      <c r="U28" s="94">
        <f>Deprec!AO28</f>
        <v>33067546.971013289</v>
      </c>
      <c r="V28" s="94">
        <f>Deprec!AP28</f>
        <v>39394343.003104433</v>
      </c>
      <c r="W28" s="94">
        <f>Deprec!AQ28</f>
        <v>3964729.2730726465</v>
      </c>
      <c r="X28" s="94">
        <f>Deprec!AR28</f>
        <v>0</v>
      </c>
      <c r="Y28" s="94">
        <f>Deprec!AS28</f>
        <v>3239386.4559619552</v>
      </c>
      <c r="Z28" s="94">
        <f>Deprec!AT28</f>
        <v>384781.18752275791</v>
      </c>
      <c r="AA28" s="94">
        <f>Deprec!AU28</f>
        <v>630250.50615154509</v>
      </c>
      <c r="AB28" s="94">
        <f>Deprec!AV28</f>
        <v>1809532.6778190481</v>
      </c>
      <c r="AC28" s="94">
        <f>Deprec!AW28</f>
        <v>2668527.7314235945</v>
      </c>
      <c r="AD28" s="94">
        <f>Deprec!AX28</f>
        <v>170850.7305565667</v>
      </c>
      <c r="AE28" s="94">
        <f>Deprec!AY28</f>
        <v>1139118.8961228644</v>
      </c>
      <c r="AF28" s="94">
        <f>Deprec!AZ28</f>
        <v>126530.37002084045</v>
      </c>
      <c r="AG28" s="94">
        <f>Deprec!BA28</f>
        <v>541106.25118895469</v>
      </c>
      <c r="AH28" s="94">
        <f t="shared" si="8"/>
        <v>215211005.39652243</v>
      </c>
      <c r="AI28" s="55">
        <f t="shared" si="9"/>
        <v>0</v>
      </c>
      <c r="AK28" t="str">
        <v>01:SG track between Avon and Kalgoorlie</v>
      </c>
      <c r="AL28" t="str">
        <v>01:Avon Yard to West Merredin</v>
      </c>
      <c r="AM28" t="str">
        <v>Signage</v>
      </c>
      <c r="AN28" s="64">
        <v>338516.82988043298</v>
      </c>
      <c r="AO28" s="149">
        <f t="shared" si="2"/>
        <v>3.6705791572497493</v>
      </c>
    </row>
    <row r="29" spans="1:41" x14ac:dyDescent="0.35">
      <c r="A29" s="58">
        <f>IF(Deprec!A29=0,"",Deprec!A29)</f>
        <v>17</v>
      </c>
      <c r="B29" s="58" t="str">
        <f>IF(Deprec!B29=0,"",Deprec!B29)</f>
        <v>LBL</v>
      </c>
      <c r="C29" s="58">
        <f>IF(Deprec!C29=0,"",Deprec!C29)</f>
        <v>3</v>
      </c>
      <c r="D29" t="str">
        <f>IF(Deprec!D29=0,"",Deprec!D29)</f>
        <v/>
      </c>
      <c r="E29" t="str">
        <f>IF(Deprec!E29=0,"",Deprec!E29)</f>
        <v>Menzies</v>
      </c>
      <c r="F29" s="58">
        <f t="shared" si="3"/>
        <v>3</v>
      </c>
      <c r="G29" s="58" t="str">
        <f t="shared" si="10"/>
        <v>03</v>
      </c>
      <c r="H29" s="58">
        <f t="shared" si="11"/>
        <v>2</v>
      </c>
      <c r="I29" s="58" t="str">
        <f t="shared" si="12"/>
        <v>02</v>
      </c>
      <c r="K29" s="58" t="str">
        <f t="shared" si="13"/>
        <v>03:SG track between Kalgoorlie and Leonora</v>
      </c>
      <c r="L29" s="58" t="str">
        <f t="shared" si="14"/>
        <v>02:Menzies</v>
      </c>
      <c r="M29" s="94">
        <f>Deprec!AG29</f>
        <v>0</v>
      </c>
      <c r="N29" s="94">
        <f>Deprec!AH29</f>
        <v>0</v>
      </c>
      <c r="O29" s="94">
        <f>Deprec!AI29</f>
        <v>0</v>
      </c>
      <c r="P29" s="94">
        <f>Deprec!AJ29</f>
        <v>0</v>
      </c>
      <c r="Q29" s="94">
        <f>Deprec!AK29</f>
        <v>0</v>
      </c>
      <c r="R29" s="94">
        <f>Deprec!AL29</f>
        <v>0</v>
      </c>
      <c r="S29" s="94">
        <f>Deprec!AM29</f>
        <v>0</v>
      </c>
      <c r="T29" s="94">
        <f>Deprec!AN29</f>
        <v>0</v>
      </c>
      <c r="U29" s="94">
        <f>Deprec!AO29</f>
        <v>0</v>
      </c>
      <c r="V29" s="94">
        <f>Deprec!AP29</f>
        <v>0</v>
      </c>
      <c r="W29" s="94">
        <f>Deprec!AQ29</f>
        <v>0</v>
      </c>
      <c r="X29" s="94">
        <f>Deprec!AR29</f>
        <v>0</v>
      </c>
      <c r="Y29" s="94">
        <f>Deprec!AS29</f>
        <v>0</v>
      </c>
      <c r="Z29" s="94">
        <f>Deprec!AT29</f>
        <v>0</v>
      </c>
      <c r="AA29" s="94">
        <f>Deprec!AU29</f>
        <v>0</v>
      </c>
      <c r="AB29" s="94">
        <f>Deprec!AV29</f>
        <v>0</v>
      </c>
      <c r="AC29" s="94">
        <f>Deprec!AW29</f>
        <v>0</v>
      </c>
      <c r="AD29" s="94">
        <f>Deprec!AX29</f>
        <v>0</v>
      </c>
      <c r="AE29" s="94">
        <f>Deprec!AY29</f>
        <v>0</v>
      </c>
      <c r="AF29" s="94">
        <f>Deprec!AZ29</f>
        <v>0</v>
      </c>
      <c r="AG29" s="94">
        <f>Deprec!BA29</f>
        <v>0</v>
      </c>
      <c r="AH29" s="94">
        <f t="shared" si="8"/>
        <v>0</v>
      </c>
      <c r="AI29" s="55">
        <f t="shared" si="9"/>
        <v>0</v>
      </c>
      <c r="AK29" t="str">
        <v>01:SG track between Avon and Kalgoorlie</v>
      </c>
      <c r="AL29" t="str">
        <v>01:Avon Yard to West Merredin</v>
      </c>
      <c r="AM29" t="str">
        <v>Signalling and Control Systems</v>
      </c>
      <c r="AN29" s="64">
        <v>86865679.978159502</v>
      </c>
      <c r="AO29" s="149">
        <f t="shared" si="2"/>
        <v>6.8275029514926633</v>
      </c>
    </row>
    <row r="30" spans="1:41" x14ac:dyDescent="0.35">
      <c r="A30" s="58">
        <f>IF(Deprec!A30=0,"",Deprec!A30)</f>
        <v>18</v>
      </c>
      <c r="B30" s="58" t="str">
        <f>IF(Deprec!B30=0,"",Deprec!B30)</f>
        <v>LBL</v>
      </c>
      <c r="C30" s="58">
        <f>IF(Deprec!C30=0,"",Deprec!C30)</f>
        <v>3</v>
      </c>
      <c r="D30" t="str">
        <f>IF(Deprec!D30=0,"",Deprec!D30)</f>
        <v/>
      </c>
      <c r="E30" t="str">
        <f>IF(Deprec!E30=0,"",Deprec!E30)</f>
        <v>Menzies to Malcolm</v>
      </c>
      <c r="F30" s="58">
        <f t="shared" si="3"/>
        <v>3</v>
      </c>
      <c r="G30" s="58" t="str">
        <f t="shared" si="10"/>
        <v>03</v>
      </c>
      <c r="H30" s="58">
        <f t="shared" si="11"/>
        <v>3</v>
      </c>
      <c r="I30" s="58" t="str">
        <f t="shared" si="12"/>
        <v>03</v>
      </c>
      <c r="K30" s="58" t="str">
        <f t="shared" si="13"/>
        <v>03:SG track between Kalgoorlie and Leonora</v>
      </c>
      <c r="L30" s="58" t="str">
        <f t="shared" si="14"/>
        <v>03:Menzies to Malcolm</v>
      </c>
      <c r="M30" s="94">
        <f>Deprec!AG30</f>
        <v>0</v>
      </c>
      <c r="N30" s="94">
        <f>Deprec!AH30</f>
        <v>0</v>
      </c>
      <c r="O30" s="94">
        <f>Deprec!AI30</f>
        <v>7950743.6350429254</v>
      </c>
      <c r="P30" s="94">
        <f>Deprec!AJ30</f>
        <v>0</v>
      </c>
      <c r="Q30" s="94">
        <f>Deprec!AK30</f>
        <v>713364.72827504703</v>
      </c>
      <c r="R30" s="94">
        <f>Deprec!AL30</f>
        <v>0</v>
      </c>
      <c r="S30" s="94">
        <f>Deprec!AM30</f>
        <v>1610040.5063246596</v>
      </c>
      <c r="T30" s="94">
        <f>Deprec!AN30</f>
        <v>88735978.069675505</v>
      </c>
      <c r="U30" s="94">
        <f>Deprec!AO30</f>
        <v>26975737.333181351</v>
      </c>
      <c r="V30" s="94">
        <f>Deprec!AP30</f>
        <v>32244685.18419034</v>
      </c>
      <c r="W30" s="94">
        <f>Deprec!AQ30</f>
        <v>1998220.5273810842</v>
      </c>
      <c r="X30" s="94">
        <f>Deprec!AR30</f>
        <v>0</v>
      </c>
      <c r="Y30" s="94">
        <f>Deprec!AS30</f>
        <v>190587.46442099274</v>
      </c>
      <c r="Z30" s="94">
        <f>Deprec!AT30</f>
        <v>22638.382880156809</v>
      </c>
      <c r="AA30" s="94">
        <f>Deprec!AU30</f>
        <v>203331.22228781204</v>
      </c>
      <c r="AB30" s="94">
        <f>Deprec!AV30</f>
        <v>1476174.7599676612</v>
      </c>
      <c r="AC30" s="94">
        <f>Deprec!AW30</f>
        <v>2176922.9877346219</v>
      </c>
      <c r="AD30" s="94">
        <f>Deprec!AX30</f>
        <v>37363.686566824661</v>
      </c>
      <c r="AE30" s="94">
        <f>Deprec!AY30</f>
        <v>929266.75692062278</v>
      </c>
      <c r="AF30" s="94">
        <f>Deprec!AZ30</f>
        <v>73158.849948476243</v>
      </c>
      <c r="AG30" s="94">
        <f>Deprec!BA30</f>
        <v>386088.17741846351</v>
      </c>
      <c r="AH30" s="94">
        <f t="shared" si="8"/>
        <v>165724302.27221656</v>
      </c>
      <c r="AI30" s="55">
        <f t="shared" si="9"/>
        <v>0</v>
      </c>
      <c r="AK30" t="str">
        <v>01:SG track between Avon and Kalgoorlie</v>
      </c>
      <c r="AL30" t="str">
        <v>01:Avon Yard to West Merredin</v>
      </c>
      <c r="AM30" t="str">
        <v>Sleepers</v>
      </c>
      <c r="AN30" s="64">
        <v>49059080.958586156</v>
      </c>
      <c r="AO30" s="149">
        <f t="shared" si="2"/>
        <v>15.29205627039642</v>
      </c>
    </row>
    <row r="31" spans="1:41" x14ac:dyDescent="0.35">
      <c r="A31" s="58">
        <f>IF(Deprec!A31=0,"",Deprec!A31)</f>
        <v>19</v>
      </c>
      <c r="B31" s="58" t="str">
        <f>IF(Deprec!B31=0,"",Deprec!B31)</f>
        <v>LBL</v>
      </c>
      <c r="C31" s="58">
        <f>IF(Deprec!C31=0,"",Deprec!C31)</f>
        <v>3</v>
      </c>
      <c r="D31" t="str">
        <f>IF(Deprec!D31=0,"",Deprec!D31)</f>
        <v/>
      </c>
      <c r="E31" t="str">
        <f>IF(Deprec!E31=0,"",Deprec!E31)</f>
        <v>Malcolm</v>
      </c>
      <c r="F31" s="58">
        <f t="shared" si="3"/>
        <v>3</v>
      </c>
      <c r="G31" s="58" t="str">
        <f t="shared" si="10"/>
        <v>03</v>
      </c>
      <c r="H31" s="58">
        <f t="shared" si="11"/>
        <v>4</v>
      </c>
      <c r="I31" s="58" t="str">
        <f t="shared" si="12"/>
        <v>04</v>
      </c>
      <c r="K31" s="58" t="str">
        <f t="shared" si="13"/>
        <v>03:SG track between Kalgoorlie and Leonora</v>
      </c>
      <c r="L31" s="58" t="str">
        <f t="shared" si="14"/>
        <v>04:Malcolm</v>
      </c>
      <c r="M31" s="94">
        <f>Deprec!AG31</f>
        <v>0</v>
      </c>
      <c r="N31" s="94">
        <f>Deprec!AH31</f>
        <v>0</v>
      </c>
      <c r="O31" s="94">
        <f>Deprec!AI31</f>
        <v>0</v>
      </c>
      <c r="P31" s="94">
        <f>Deprec!AJ31</f>
        <v>0</v>
      </c>
      <c r="Q31" s="94">
        <f>Deprec!AK31</f>
        <v>0</v>
      </c>
      <c r="R31" s="94">
        <f>Deprec!AL31</f>
        <v>0</v>
      </c>
      <c r="S31" s="94">
        <f>Deprec!AM31</f>
        <v>0</v>
      </c>
      <c r="T31" s="94">
        <f>Deprec!AN31</f>
        <v>0</v>
      </c>
      <c r="U31" s="94">
        <f>Deprec!AO31</f>
        <v>0</v>
      </c>
      <c r="V31" s="94">
        <f>Deprec!AP31</f>
        <v>0</v>
      </c>
      <c r="W31" s="94">
        <f>Deprec!AQ31</f>
        <v>0</v>
      </c>
      <c r="X31" s="94">
        <f>Deprec!AR31</f>
        <v>0</v>
      </c>
      <c r="Y31" s="94">
        <f>Deprec!AS31</f>
        <v>0</v>
      </c>
      <c r="Z31" s="94">
        <f>Deprec!AT31</f>
        <v>0</v>
      </c>
      <c r="AA31" s="94">
        <f>Deprec!AU31</f>
        <v>0</v>
      </c>
      <c r="AB31" s="94">
        <f>Deprec!AV31</f>
        <v>0</v>
      </c>
      <c r="AC31" s="94">
        <f>Deprec!AW31</f>
        <v>0</v>
      </c>
      <c r="AD31" s="94">
        <f>Deprec!AX31</f>
        <v>0</v>
      </c>
      <c r="AE31" s="94">
        <f>Deprec!AY31</f>
        <v>0</v>
      </c>
      <c r="AF31" s="94">
        <f>Deprec!AZ31</f>
        <v>0</v>
      </c>
      <c r="AG31" s="94">
        <f>Deprec!BA31</f>
        <v>0</v>
      </c>
      <c r="AH31" s="94">
        <f t="shared" si="8"/>
        <v>0</v>
      </c>
      <c r="AI31" s="55">
        <f t="shared" si="9"/>
        <v>0</v>
      </c>
      <c r="AK31" t="str">
        <v>01:SG track between Avon and Kalgoorlie</v>
      </c>
      <c r="AL31" t="str">
        <v>01:Avon Yard to West Merredin</v>
      </c>
      <c r="AM31" t="str">
        <v>Tunnels</v>
      </c>
      <c r="AN31" s="64">
        <v>0</v>
      </c>
      <c r="AO31" s="149">
        <f t="shared" si="2"/>
        <v>42.316940355219813</v>
      </c>
    </row>
    <row r="32" spans="1:41" x14ac:dyDescent="0.35">
      <c r="A32" s="58">
        <f>IF(Deprec!A32=0,"",Deprec!A32)</f>
        <v>20</v>
      </c>
      <c r="B32" s="58" t="str">
        <f>IF(Deprec!B32=0,"",Deprec!B32)</f>
        <v>LBL</v>
      </c>
      <c r="C32" s="58">
        <f>IF(Deprec!C32=0,"",Deprec!C32)</f>
        <v>3</v>
      </c>
      <c r="D32" t="str">
        <f>IF(Deprec!D32=0,"",Deprec!D32)</f>
        <v/>
      </c>
      <c r="E32" t="str">
        <f>IF(Deprec!E32=0,"",Deprec!E32)</f>
        <v>Malcolm to Leonora</v>
      </c>
      <c r="F32" s="58">
        <f t="shared" si="3"/>
        <v>3</v>
      </c>
      <c r="G32" s="58" t="str">
        <f t="shared" si="10"/>
        <v>03</v>
      </c>
      <c r="H32" s="58">
        <f t="shared" si="11"/>
        <v>5</v>
      </c>
      <c r="I32" s="58" t="str">
        <f t="shared" si="12"/>
        <v>05</v>
      </c>
      <c r="K32" s="58" t="str">
        <f t="shared" si="13"/>
        <v>03:SG track between Kalgoorlie and Leonora</v>
      </c>
      <c r="L32" s="58" t="str">
        <f t="shared" si="14"/>
        <v>05:Malcolm to Leonora</v>
      </c>
      <c r="M32" s="94">
        <f>Deprec!AG32</f>
        <v>0</v>
      </c>
      <c r="N32" s="94">
        <f>Deprec!AH32</f>
        <v>0</v>
      </c>
      <c r="O32" s="94">
        <f>Deprec!AI32</f>
        <v>1908024.8690636004</v>
      </c>
      <c r="P32" s="94">
        <f>Deprec!AJ32</f>
        <v>0</v>
      </c>
      <c r="Q32" s="94">
        <f>Deprec!AK32</f>
        <v>0</v>
      </c>
      <c r="R32" s="94">
        <f>Deprec!AL32</f>
        <v>0</v>
      </c>
      <c r="S32" s="94">
        <f>Deprec!AM32</f>
        <v>570289.18263956986</v>
      </c>
      <c r="T32" s="94">
        <f>Deprec!AN32</f>
        <v>21294920.413656257</v>
      </c>
      <c r="U32" s="94">
        <f>Deprec!AO32</f>
        <v>6473655.8057515025</v>
      </c>
      <c r="V32" s="94">
        <f>Deprec!AP32</f>
        <v>7603338.8790397197</v>
      </c>
      <c r="W32" s="94">
        <f>Deprec!AQ32</f>
        <v>4473509.1821478885</v>
      </c>
      <c r="X32" s="94">
        <f>Deprec!AR32</f>
        <v>0</v>
      </c>
      <c r="Y32" s="94">
        <f>Deprec!AS32</f>
        <v>695074.89795190131</v>
      </c>
      <c r="Z32" s="94">
        <f>Deprec!AT32</f>
        <v>82562.469247520203</v>
      </c>
      <c r="AA32" s="94">
        <f>Deprec!AU32</f>
        <v>336208.36511914391</v>
      </c>
      <c r="AB32" s="94">
        <f>Deprec!AV32</f>
        <v>354253.42362797522</v>
      </c>
      <c r="AC32" s="94">
        <f>Deprec!AW32</f>
        <v>522419.46027875785</v>
      </c>
      <c r="AD32" s="94">
        <f>Deprec!AX32</f>
        <v>0</v>
      </c>
      <c r="AE32" s="94">
        <f>Deprec!AY32</f>
        <v>223006.06881397145</v>
      </c>
      <c r="AF32" s="94">
        <f>Deprec!AZ32</f>
        <v>25035.38411391127</v>
      </c>
      <c r="AG32" s="94">
        <f>Deprec!BA32</f>
        <v>210303.73347930142</v>
      </c>
      <c r="AH32" s="94">
        <f t="shared" si="8"/>
        <v>44772602.134931013</v>
      </c>
      <c r="AI32" s="55">
        <f t="shared" si="9"/>
        <v>0</v>
      </c>
      <c r="AK32" t="str">
        <v>01:SG track between Avon and Kalgoorlie</v>
      </c>
      <c r="AL32" t="str">
        <v>01:Avon Yard to West Merredin</v>
      </c>
      <c r="AM32" t="str">
        <v>Turnouts</v>
      </c>
      <c r="AN32" s="64">
        <v>14026642.405959165</v>
      </c>
      <c r="AO32" s="149">
        <f t="shared" si="2"/>
        <v>22.575248585450652</v>
      </c>
    </row>
    <row r="33" spans="1:41" x14ac:dyDescent="0.35">
      <c r="A33" s="58">
        <f>IF(Deprec!A33=0,"",Deprec!A33)</f>
        <v>21</v>
      </c>
      <c r="B33" s="58" t="str">
        <f>IF(Deprec!B33=0,"",Deprec!B33)</f>
        <v>LBL</v>
      </c>
      <c r="C33" s="58">
        <f>IF(Deprec!C33=0,"",Deprec!C33)</f>
        <v>3</v>
      </c>
      <c r="D33" t="str">
        <f>IF(Deprec!D33=0,"",Deprec!D33)</f>
        <v/>
      </c>
      <c r="E33" t="str">
        <f>IF(Deprec!E33=0,"",Deprec!E33)</f>
        <v>Leonora</v>
      </c>
      <c r="F33" s="58">
        <f t="shared" si="3"/>
        <v>3</v>
      </c>
      <c r="G33" s="58" t="str">
        <f t="shared" si="10"/>
        <v>03</v>
      </c>
      <c r="H33" s="58">
        <f t="shared" si="11"/>
        <v>6</v>
      </c>
      <c r="I33" s="58" t="str">
        <f t="shared" si="12"/>
        <v>06</v>
      </c>
      <c r="K33" s="58" t="str">
        <f t="shared" si="13"/>
        <v>03:SG track between Kalgoorlie and Leonora</v>
      </c>
      <c r="L33" s="58" t="str">
        <f t="shared" si="14"/>
        <v>06:Leonora</v>
      </c>
      <c r="M33" s="94">
        <f>Deprec!AG33</f>
        <v>0</v>
      </c>
      <c r="N33" s="94">
        <f>Deprec!AH33</f>
        <v>0</v>
      </c>
      <c r="O33" s="94">
        <f>Deprec!AI33</f>
        <v>193000.48102146096</v>
      </c>
      <c r="P33" s="94">
        <f>Deprec!AJ33</f>
        <v>0</v>
      </c>
      <c r="Q33" s="94">
        <f>Deprec!AK33</f>
        <v>0</v>
      </c>
      <c r="R33" s="94">
        <f>Deprec!AL33</f>
        <v>0</v>
      </c>
      <c r="S33" s="94">
        <f>Deprec!AM33</f>
        <v>0</v>
      </c>
      <c r="T33" s="94">
        <f>Deprec!AN33</f>
        <v>2154023.225685948</v>
      </c>
      <c r="U33" s="94">
        <f>Deprec!AO33</f>
        <v>654823.06060852821</v>
      </c>
      <c r="V33" s="94">
        <f>Deprec!AP33</f>
        <v>777056.69858878688</v>
      </c>
      <c r="W33" s="94">
        <f>Deprec!AQ33</f>
        <v>5973824.4125690293</v>
      </c>
      <c r="X33" s="94">
        <f>Deprec!AR33</f>
        <v>0</v>
      </c>
      <c r="Y33" s="94">
        <f>Deprec!AS33</f>
        <v>0</v>
      </c>
      <c r="Z33" s="94">
        <f>Deprec!AT33</f>
        <v>0</v>
      </c>
      <c r="AA33" s="94">
        <f>Deprec!AU33</f>
        <v>0</v>
      </c>
      <c r="AB33" s="94">
        <f>Deprec!AV33</f>
        <v>35833.432924411005</v>
      </c>
      <c r="AC33" s="94">
        <f>Deprec!AW33</f>
        <v>52843.75940983156</v>
      </c>
      <c r="AD33" s="94">
        <f>Deprec!AX33</f>
        <v>0</v>
      </c>
      <c r="AE33" s="94">
        <f>Deprec!AY33</f>
        <v>22557.503966352571</v>
      </c>
      <c r="AF33" s="94">
        <f>Deprec!AZ33</f>
        <v>1488.8608535941275</v>
      </c>
      <c r="AG33" s="94">
        <f>Deprec!BA33</f>
        <v>0</v>
      </c>
      <c r="AH33" s="94">
        <f t="shared" si="8"/>
        <v>9865451.435627941</v>
      </c>
      <c r="AI33" s="55">
        <f t="shared" si="9"/>
        <v>0</v>
      </c>
      <c r="AK33" t="str">
        <v>01:SG track between Avon and Kalgoorlie</v>
      </c>
      <c r="AL33" t="str">
        <v>01:Avon Yard to West Merredin</v>
      </c>
      <c r="AM33" t="str">
        <v>Walkways</v>
      </c>
      <c r="AN33" s="64">
        <v>4630547.1225547576</v>
      </c>
      <c r="AO33" s="149">
        <f t="shared" si="2"/>
        <v>6.2060928299919071</v>
      </c>
    </row>
    <row r="34" spans="1:41" x14ac:dyDescent="0.35">
      <c r="A34" s="58">
        <f>IF(Deprec!A34=0,"",Deprec!A34)</f>
        <v>22</v>
      </c>
      <c r="B34" s="58" t="str">
        <f>IF(Deprec!B34=0,"",Deprec!B34)</f>
        <v>EBL</v>
      </c>
      <c r="C34" s="58">
        <f>IF(Deprec!C34=0,"",Deprec!C34)</f>
        <v>4</v>
      </c>
      <c r="D34" t="str">
        <f>IF(Deprec!D34=0,"",Deprec!D34)</f>
        <v>SG track between West Kalgoorlie West and West Kalgoorlie South</v>
      </c>
      <c r="E34" t="str">
        <f>IF(Deprec!E34=0,"",Deprec!E34)</f>
        <v>West Kalgoorlie West to West Kalgoorlie South</v>
      </c>
      <c r="F34" s="58">
        <f t="shared" si="3"/>
        <v>4</v>
      </c>
      <c r="G34" s="58" t="str">
        <f t="shared" si="10"/>
        <v>04</v>
      </c>
      <c r="H34" s="58">
        <f t="shared" si="11"/>
        <v>1</v>
      </c>
      <c r="I34" s="58" t="str">
        <f t="shared" si="12"/>
        <v>01</v>
      </c>
      <c r="K34" s="58" t="str">
        <f t="shared" si="13"/>
        <v>04:SG track between West Kalgoorlie West and West Kalgoorlie South</v>
      </c>
      <c r="L34" s="58" t="str">
        <f t="shared" si="14"/>
        <v>01:West Kalgoorlie West to West Kalgoorlie South</v>
      </c>
      <c r="M34" s="94">
        <f>Deprec!AG34</f>
        <v>0</v>
      </c>
      <c r="N34" s="94">
        <f>Deprec!AH34</f>
        <v>0</v>
      </c>
      <c r="O34" s="94">
        <f>Deprec!AI34</f>
        <v>886352.33766185131</v>
      </c>
      <c r="P34" s="94">
        <f>Deprec!AJ34</f>
        <v>0</v>
      </c>
      <c r="Q34" s="94">
        <f>Deprec!AK34</f>
        <v>0</v>
      </c>
      <c r="R34" s="94">
        <f>Deprec!AL34</f>
        <v>0</v>
      </c>
      <c r="S34" s="94">
        <f>Deprec!AM34</f>
        <v>1329.214120242837</v>
      </c>
      <c r="T34" s="94">
        <f>Deprec!AN34</f>
        <v>1832336.2254445706</v>
      </c>
      <c r="U34" s="94">
        <f>Deprec!AO34</f>
        <v>557030.21253514953</v>
      </c>
      <c r="V34" s="94">
        <f>Deprec!AP34</f>
        <v>658895.68405139016</v>
      </c>
      <c r="W34" s="94">
        <f>Deprec!AQ34</f>
        <v>425918.34780309635</v>
      </c>
      <c r="X34" s="94">
        <f>Deprec!AR34</f>
        <v>1408939.4078914681</v>
      </c>
      <c r="Y34" s="94">
        <f>Deprec!AS34</f>
        <v>0</v>
      </c>
      <c r="Z34" s="94">
        <f>Deprec!AT34</f>
        <v>0</v>
      </c>
      <c r="AA34" s="94">
        <f>Deprec!AU34</f>
        <v>0</v>
      </c>
      <c r="AB34" s="94">
        <f>Deprec!AV34</f>
        <v>30481.982016942919</v>
      </c>
      <c r="AC34" s="94">
        <f>Deprec!AW34</f>
        <v>44951.945503965995</v>
      </c>
      <c r="AD34" s="94">
        <f>Deprec!AX34</f>
        <v>40785.912591067994</v>
      </c>
      <c r="AE34" s="94">
        <f>Deprec!AY34</f>
        <v>19188.712164417328</v>
      </c>
      <c r="AF34" s="94">
        <f>Deprec!AZ34</f>
        <v>4139.9263406460968</v>
      </c>
      <c r="AG34" s="94">
        <f>Deprec!BA34</f>
        <v>137111.63452477279</v>
      </c>
      <c r="AH34" s="94">
        <f t="shared" si="8"/>
        <v>6047461.542649582</v>
      </c>
      <c r="AI34" s="55">
        <f t="shared" si="9"/>
        <v>0</v>
      </c>
      <c r="AK34" t="str">
        <v>01:SG track between Avon and Kalgoorlie</v>
      </c>
      <c r="AL34" t="str">
        <v>02:West Merredin</v>
      </c>
      <c r="AM34" t="str">
        <v>Access Roads</v>
      </c>
      <c r="AN34" s="64">
        <v>0</v>
      </c>
      <c r="AO34" s="149">
        <f t="shared" si="2"/>
        <v>6.064738680413102</v>
      </c>
    </row>
    <row r="35" spans="1:41" x14ac:dyDescent="0.35">
      <c r="A35" s="58">
        <f>IF(Deprec!A35=0,"",Deprec!A35)</f>
        <v>23</v>
      </c>
      <c r="B35" s="58" t="str">
        <f>IF(Deprec!B35=0,"",Deprec!B35)</f>
        <v>EBL</v>
      </c>
      <c r="C35" s="58">
        <f>IF(Deprec!C35=0,"",Deprec!C35)</f>
        <v>4</v>
      </c>
      <c r="D35" t="str">
        <f>IF(Deprec!D35=0,"",Deprec!D35)</f>
        <v/>
      </c>
      <c r="E35" t="str">
        <f>IF(Deprec!E35=0,"",Deprec!E35)</f>
        <v>West Kalgoorlie to West Kalgoorlie South</v>
      </c>
      <c r="F35" s="58">
        <f t="shared" si="3"/>
        <v>4</v>
      </c>
      <c r="G35" s="58" t="str">
        <f t="shared" si="10"/>
        <v>04</v>
      </c>
      <c r="H35" s="58">
        <f t="shared" si="11"/>
        <v>2</v>
      </c>
      <c r="I35" s="58" t="str">
        <f t="shared" si="12"/>
        <v>02</v>
      </c>
      <c r="K35" s="58" t="str">
        <f t="shared" si="13"/>
        <v>04:SG track between West Kalgoorlie West and West Kalgoorlie South</v>
      </c>
      <c r="L35" s="58" t="str">
        <f t="shared" si="14"/>
        <v>02:West Kalgoorlie to West Kalgoorlie South</v>
      </c>
      <c r="M35" s="94">
        <f>Deprec!AG35</f>
        <v>0</v>
      </c>
      <c r="N35" s="94">
        <f>Deprec!AH35</f>
        <v>0</v>
      </c>
      <c r="O35" s="94">
        <f>Deprec!AI35</f>
        <v>1185853.4488387827</v>
      </c>
      <c r="P35" s="94">
        <f>Deprec!AJ35</f>
        <v>0</v>
      </c>
      <c r="Q35" s="94">
        <f>Deprec!AK35</f>
        <v>0</v>
      </c>
      <c r="R35" s="94">
        <f>Deprec!AL35</f>
        <v>0</v>
      </c>
      <c r="S35" s="94">
        <f>Deprec!AM35</f>
        <v>24148.987522579504</v>
      </c>
      <c r="T35" s="94">
        <f>Deprec!AN35</f>
        <v>2451488.1272921618</v>
      </c>
      <c r="U35" s="94">
        <f>Deprec!AO35</f>
        <v>745252.39069681719</v>
      </c>
      <c r="V35" s="94">
        <f>Deprec!AP35</f>
        <v>961788.31214927998</v>
      </c>
      <c r="W35" s="94">
        <f>Deprec!AQ35</f>
        <v>1756290.0016421457</v>
      </c>
      <c r="X35" s="94">
        <f>Deprec!AR35</f>
        <v>1885024.2562234758</v>
      </c>
      <c r="Y35" s="94">
        <f>Deprec!AS35</f>
        <v>728679.24897275562</v>
      </c>
      <c r="Z35" s="94">
        <f>Deprec!AT35</f>
        <v>86554.065269642888</v>
      </c>
      <c r="AA35" s="94">
        <f>Deprec!AU35</f>
        <v>0</v>
      </c>
      <c r="AB35" s="94">
        <f>Deprec!AV35</f>
        <v>40781.935090945604</v>
      </c>
      <c r="AC35" s="94">
        <f>Deprec!AW35</f>
        <v>60141.342604804871</v>
      </c>
      <c r="AD35" s="94">
        <f>Deprec!AX35</f>
        <v>0</v>
      </c>
      <c r="AE35" s="94">
        <f>Deprec!AY35</f>
        <v>25672.635510812139</v>
      </c>
      <c r="AF35" s="94">
        <f>Deprec!AZ35</f>
        <v>1422.5949013301379</v>
      </c>
      <c r="AG35" s="94">
        <f>Deprec!BA35</f>
        <v>0</v>
      </c>
      <c r="AH35" s="94">
        <f t="shared" si="8"/>
        <v>9953097.3467155341</v>
      </c>
      <c r="AI35" s="55">
        <f t="shared" si="9"/>
        <v>0</v>
      </c>
      <c r="AK35" t="str">
        <v>01:SG track between Avon and Kalgoorlie</v>
      </c>
      <c r="AL35" t="str">
        <v>02:West Merredin</v>
      </c>
      <c r="AM35" t="str">
        <v>Ballast</v>
      </c>
      <c r="AN35" s="64">
        <v>1136613.3752479097</v>
      </c>
      <c r="AO35" s="149">
        <f t="shared" si="2"/>
        <v>12.862198805968973</v>
      </c>
    </row>
    <row r="36" spans="1:41" x14ac:dyDescent="0.35">
      <c r="A36" s="58">
        <f>IF(Deprec!A36=0,"",Deprec!A36)</f>
        <v>24</v>
      </c>
      <c r="B36" s="58" t="str">
        <f>IF(Deprec!B36=0,"",Deprec!B36)</f>
        <v>EBL</v>
      </c>
      <c r="C36" s="58">
        <f>IF(Deprec!C36=0,"",Deprec!C36)</f>
        <v>5</v>
      </c>
      <c r="D36" t="str">
        <f>IF(Deprec!D36=0,"",Deprec!D36)</f>
        <v>SG track between West Kalgoorlie and Esperance</v>
      </c>
      <c r="E36" t="str">
        <f>IF(Deprec!E36=0,"",Deprec!E36)</f>
        <v>West Kalgoorlie South to Hampton Terminal</v>
      </c>
      <c r="F36" s="58">
        <f t="shared" si="3"/>
        <v>5</v>
      </c>
      <c r="G36" s="58" t="str">
        <f t="shared" si="10"/>
        <v>05</v>
      </c>
      <c r="H36" s="58">
        <f t="shared" si="11"/>
        <v>1</v>
      </c>
      <c r="I36" s="58" t="str">
        <f t="shared" si="12"/>
        <v>01</v>
      </c>
      <c r="K36" s="58" t="str">
        <f t="shared" si="13"/>
        <v>05:SG track between West Kalgoorlie and Esperance</v>
      </c>
      <c r="L36" s="58" t="str">
        <f t="shared" si="14"/>
        <v>01:West Kalgoorlie South to Hampton Terminal</v>
      </c>
      <c r="M36" s="94">
        <f>Deprec!AG36</f>
        <v>0</v>
      </c>
      <c r="N36" s="94">
        <f>Deprec!AH36</f>
        <v>0</v>
      </c>
      <c r="O36" s="94">
        <f>Deprec!AI36</f>
        <v>5057287.739232393</v>
      </c>
      <c r="P36" s="94">
        <f>Deprec!AJ36</f>
        <v>0</v>
      </c>
      <c r="Q36" s="94">
        <f>Deprec!AK36</f>
        <v>0</v>
      </c>
      <c r="R36" s="94">
        <f>Deprec!AL36</f>
        <v>0</v>
      </c>
      <c r="S36" s="94">
        <f>Deprec!AM36</f>
        <v>110289.13126294439</v>
      </c>
      <c r="T36" s="94">
        <f>Deprec!AN36</f>
        <v>10454817.04435632</v>
      </c>
      <c r="U36" s="94">
        <f>Deprec!AO36</f>
        <v>3178264.3814843209</v>
      </c>
      <c r="V36" s="94">
        <f>Deprec!AP36</f>
        <v>2895301.464337511</v>
      </c>
      <c r="W36" s="94">
        <f>Deprec!AQ36</f>
        <v>2117686.8522070739</v>
      </c>
      <c r="X36" s="94">
        <f>Deprec!AR36</f>
        <v>8039028.8264453784</v>
      </c>
      <c r="Y36" s="94">
        <f>Deprec!AS36</f>
        <v>770224.6724144771</v>
      </c>
      <c r="Z36" s="94">
        <f>Deprec!AT36</f>
        <v>91488.91870110677</v>
      </c>
      <c r="AA36" s="94">
        <f>Deprec!AU36</f>
        <v>0</v>
      </c>
      <c r="AB36" s="94">
        <f>Deprec!AV36</f>
        <v>173921.98042647829</v>
      </c>
      <c r="AC36" s="94">
        <f>Deprec!AW36</f>
        <v>256483.6952442039</v>
      </c>
      <c r="AD36" s="94">
        <f>Deprec!AX36</f>
        <v>0</v>
      </c>
      <c r="AE36" s="94">
        <f>Deprec!AY36</f>
        <v>109485.6239864622</v>
      </c>
      <c r="AF36" s="94">
        <f>Deprec!AZ36</f>
        <v>6175.1748610358281</v>
      </c>
      <c r="AG36" s="94">
        <f>Deprec!BA36</f>
        <v>96092.158605748176</v>
      </c>
      <c r="AH36" s="94">
        <f t="shared" si="8"/>
        <v>33356547.663565461</v>
      </c>
      <c r="AI36" s="55">
        <f t="shared" si="9"/>
        <v>0</v>
      </c>
      <c r="AK36" t="str">
        <v>01:SG track between Avon and Kalgoorlie</v>
      </c>
      <c r="AL36" t="str">
        <v>02:West Merredin</v>
      </c>
      <c r="AM36" t="str">
        <v>Bridges</v>
      </c>
      <c r="AN36" s="64">
        <v>0</v>
      </c>
      <c r="AO36" s="149">
        <f t="shared" si="2"/>
        <v>33.988165680473372</v>
      </c>
    </row>
    <row r="37" spans="1:41" x14ac:dyDescent="0.35">
      <c r="A37" s="58">
        <f>IF(Deprec!A37=0,"",Deprec!A37)</f>
        <v>25</v>
      </c>
      <c r="B37" s="58" t="str">
        <f>IF(Deprec!B37=0,"",Deprec!B37)</f>
        <v>EBL</v>
      </c>
      <c r="C37" s="58">
        <f>IF(Deprec!C37=0,"",Deprec!C37)</f>
        <v>5</v>
      </c>
      <c r="D37" t="str">
        <f>IF(Deprec!D37=0,"",Deprec!D37)</f>
        <v/>
      </c>
      <c r="E37" t="str">
        <f>IF(Deprec!E37=0,"",Deprec!E37)</f>
        <v>Hampton Terminal</v>
      </c>
      <c r="F37" s="58">
        <f t="shared" si="3"/>
        <v>5</v>
      </c>
      <c r="G37" s="58" t="str">
        <f t="shared" si="10"/>
        <v>05</v>
      </c>
      <c r="H37" s="58">
        <f t="shared" si="11"/>
        <v>2</v>
      </c>
      <c r="I37" s="58" t="str">
        <f t="shared" si="12"/>
        <v>02</v>
      </c>
      <c r="K37" s="58" t="str">
        <f t="shared" si="13"/>
        <v>05:SG track between West Kalgoorlie and Esperance</v>
      </c>
      <c r="L37" s="58" t="str">
        <f t="shared" si="14"/>
        <v>02:Hampton Terminal</v>
      </c>
      <c r="M37" s="94">
        <f>Deprec!AG37</f>
        <v>0</v>
      </c>
      <c r="N37" s="94">
        <f>Deprec!AH37</f>
        <v>0</v>
      </c>
      <c r="O37" s="94">
        <f>Deprec!AI37</f>
        <v>203481.8117844105</v>
      </c>
      <c r="P37" s="94">
        <f>Deprec!AJ37</f>
        <v>0</v>
      </c>
      <c r="Q37" s="94">
        <f>Deprec!AK37</f>
        <v>0</v>
      </c>
      <c r="R37" s="94">
        <f>Deprec!AL37</f>
        <v>0</v>
      </c>
      <c r="S37" s="94">
        <f>Deprec!AM37</f>
        <v>0</v>
      </c>
      <c r="T37" s="94">
        <f>Deprec!AN37</f>
        <v>420653.36673587322</v>
      </c>
      <c r="U37" s="94">
        <f>Deprec!AO37</f>
        <v>127878.62348770544</v>
      </c>
      <c r="V37" s="94">
        <f>Deprec!AP37</f>
        <v>52830.926165815654</v>
      </c>
      <c r="W37" s="94">
        <f>Deprec!AQ37</f>
        <v>268859.67514410004</v>
      </c>
      <c r="X37" s="94">
        <f>Deprec!AR37</f>
        <v>0</v>
      </c>
      <c r="Y37" s="94">
        <f>Deprec!AS37</f>
        <v>0</v>
      </c>
      <c r="Z37" s="94">
        <f>Deprec!AT37</f>
        <v>0</v>
      </c>
      <c r="AA37" s="94">
        <f>Deprec!AU37</f>
        <v>51312.430842288733</v>
      </c>
      <c r="AB37" s="94">
        <f>Deprec!AV37</f>
        <v>6997.8141468541662</v>
      </c>
      <c r="AC37" s="94">
        <f>Deprec!AW37</f>
        <v>10319.714774499396</v>
      </c>
      <c r="AD37" s="94">
        <f>Deprec!AX37</f>
        <v>0</v>
      </c>
      <c r="AE37" s="94">
        <f>Deprec!AY37</f>
        <v>4405.1939066637906</v>
      </c>
      <c r="AF37" s="94">
        <f>Deprec!AZ37</f>
        <v>0</v>
      </c>
      <c r="AG37" s="94">
        <f>Deprec!BA37</f>
        <v>0</v>
      </c>
      <c r="AH37" s="94">
        <f t="shared" si="8"/>
        <v>1146739.5569882109</v>
      </c>
      <c r="AI37" s="55">
        <f t="shared" si="9"/>
        <v>0</v>
      </c>
      <c r="AK37" t="str">
        <v>01:SG track between Avon and Kalgoorlie</v>
      </c>
      <c r="AL37" t="str">
        <v>02:West Merredin</v>
      </c>
      <c r="AM37" t="str">
        <v>Buildings</v>
      </c>
      <c r="AN37" s="64">
        <v>105835.26714208971</v>
      </c>
      <c r="AO37" s="149">
        <f t="shared" si="2"/>
        <v>15.499999999999858</v>
      </c>
    </row>
    <row r="38" spans="1:41" x14ac:dyDescent="0.35">
      <c r="A38" s="58">
        <f>IF(Deprec!A38=0,"",Deprec!A38)</f>
        <v>26</v>
      </c>
      <c r="B38" s="58" t="str">
        <f>IF(Deprec!B38=0,"",Deprec!B38)</f>
        <v>EBL</v>
      </c>
      <c r="C38" s="58">
        <f>IF(Deprec!C38=0,"",Deprec!C38)</f>
        <v>5</v>
      </c>
      <c r="D38" t="str">
        <f>IF(Deprec!D38=0,"",Deprec!D38)</f>
        <v/>
      </c>
      <c r="E38" t="str">
        <f>IF(Deprec!E38=0,"",Deprec!E38)</f>
        <v>Hampton Terminal to Hampton</v>
      </c>
      <c r="F38" s="58">
        <f t="shared" si="3"/>
        <v>5</v>
      </c>
      <c r="G38" s="58" t="str">
        <f t="shared" si="10"/>
        <v>05</v>
      </c>
      <c r="H38" s="58">
        <f t="shared" si="11"/>
        <v>3</v>
      </c>
      <c r="I38" s="58" t="str">
        <f t="shared" si="12"/>
        <v>03</v>
      </c>
      <c r="K38" s="58" t="str">
        <f t="shared" si="13"/>
        <v>05:SG track between West Kalgoorlie and Esperance</v>
      </c>
      <c r="L38" s="58" t="str">
        <f t="shared" si="14"/>
        <v>03:Hampton Terminal to Hampton</v>
      </c>
      <c r="M38" s="94">
        <f>Deprec!AG38</f>
        <v>0</v>
      </c>
      <c r="N38" s="94">
        <f>Deprec!AH38</f>
        <v>0</v>
      </c>
      <c r="O38" s="94">
        <f>Deprec!AI38</f>
        <v>2273094.3351907581</v>
      </c>
      <c r="P38" s="94">
        <f>Deprec!AJ38</f>
        <v>0</v>
      </c>
      <c r="Q38" s="94">
        <f>Deprec!AK38</f>
        <v>0</v>
      </c>
      <c r="R38" s="94">
        <f>Deprec!AL38</f>
        <v>0</v>
      </c>
      <c r="S38" s="94">
        <f>Deprec!AM38</f>
        <v>44361.491224624093</v>
      </c>
      <c r="T38" s="94">
        <f>Deprec!AN38</f>
        <v>4699116.7250826033</v>
      </c>
      <c r="U38" s="94">
        <f>Deprec!AO38</f>
        <v>1428531.4844251117</v>
      </c>
      <c r="V38" s="94">
        <f>Deprec!AP38</f>
        <v>1083197.8553146615</v>
      </c>
      <c r="W38" s="94">
        <f>Deprec!AQ38</f>
        <v>3201344.7275501918</v>
      </c>
      <c r="X38" s="94">
        <f>Deprec!AR38</f>
        <v>0</v>
      </c>
      <c r="Y38" s="94">
        <f>Deprec!AS38</f>
        <v>1483078.8296762921</v>
      </c>
      <c r="Z38" s="94">
        <f>Deprec!AT38</f>
        <v>176163.24604383906</v>
      </c>
      <c r="AA38" s="94">
        <f>Deprec!AU38</f>
        <v>72699.942631190774</v>
      </c>
      <c r="AB38" s="94">
        <f>Deprec!AV38</f>
        <v>78172.547985689918</v>
      </c>
      <c r="AC38" s="94">
        <f>Deprec!AW38</f>
        <v>115281.48382889586</v>
      </c>
      <c r="AD38" s="94">
        <f>Deprec!AX38</f>
        <v>42757.343115144802</v>
      </c>
      <c r="AE38" s="94">
        <f>Deprec!AY38</f>
        <v>49210.399823172178</v>
      </c>
      <c r="AF38" s="94">
        <f>Deprec!AZ38</f>
        <v>5186.1784586313097</v>
      </c>
      <c r="AG38" s="94">
        <f>Deprec!BA38</f>
        <v>0</v>
      </c>
      <c r="AH38" s="94">
        <f t="shared" si="8"/>
        <v>14752196.590350807</v>
      </c>
      <c r="AI38" s="55">
        <f t="shared" si="9"/>
        <v>0</v>
      </c>
      <c r="AK38" t="str">
        <v>01:SG track between Avon and Kalgoorlie</v>
      </c>
      <c r="AL38" t="str">
        <v>02:West Merredin</v>
      </c>
      <c r="AM38" t="str">
        <v>Clearing/Grubbing</v>
      </c>
      <c r="AN38" s="64">
        <v>0</v>
      </c>
      <c r="AO38" s="149">
        <f t="shared" si="2"/>
        <v>100</v>
      </c>
    </row>
    <row r="39" spans="1:41" x14ac:dyDescent="0.35">
      <c r="A39" s="58">
        <f>IF(Deprec!A39=0,"",Deprec!A39)</f>
        <v>27</v>
      </c>
      <c r="B39" s="58" t="str">
        <f>IF(Deprec!B39=0,"",Deprec!B39)</f>
        <v>EBL</v>
      </c>
      <c r="C39" s="58">
        <f>IF(Deprec!C39=0,"",Deprec!C39)</f>
        <v>5</v>
      </c>
      <c r="D39" t="str">
        <f>IF(Deprec!D39=0,"",Deprec!D39)</f>
        <v/>
      </c>
      <c r="E39" t="str">
        <f>IF(Deprec!E39=0,"",Deprec!E39)</f>
        <v>Hampton</v>
      </c>
      <c r="F39" s="58">
        <f t="shared" si="3"/>
        <v>5</v>
      </c>
      <c r="G39" s="58" t="str">
        <f t="shared" si="10"/>
        <v>05</v>
      </c>
      <c r="H39" s="58">
        <f t="shared" si="11"/>
        <v>4</v>
      </c>
      <c r="I39" s="58" t="str">
        <f t="shared" si="12"/>
        <v>04</v>
      </c>
      <c r="K39" s="58" t="str">
        <f t="shared" si="13"/>
        <v>05:SG track between West Kalgoorlie and Esperance</v>
      </c>
      <c r="L39" s="58" t="str">
        <f t="shared" si="14"/>
        <v>04:Hampton</v>
      </c>
      <c r="M39" s="94">
        <f>Deprec!AG39</f>
        <v>0</v>
      </c>
      <c r="N39" s="94">
        <f>Deprec!AH39</f>
        <v>0</v>
      </c>
      <c r="O39" s="94">
        <f>Deprec!AI39</f>
        <v>0</v>
      </c>
      <c r="P39" s="94">
        <f>Deprec!AJ39</f>
        <v>0</v>
      </c>
      <c r="Q39" s="94">
        <f>Deprec!AK39</f>
        <v>0</v>
      </c>
      <c r="R39" s="94">
        <f>Deprec!AL39</f>
        <v>0</v>
      </c>
      <c r="S39" s="94">
        <f>Deprec!AM39</f>
        <v>0</v>
      </c>
      <c r="T39" s="94">
        <f>Deprec!AN39</f>
        <v>0</v>
      </c>
      <c r="U39" s="94">
        <f>Deprec!AO39</f>
        <v>0</v>
      </c>
      <c r="V39" s="94">
        <f>Deprec!AP39</f>
        <v>0</v>
      </c>
      <c r="W39" s="94">
        <f>Deprec!AQ39</f>
        <v>0</v>
      </c>
      <c r="X39" s="94">
        <f>Deprec!AR39</f>
        <v>0</v>
      </c>
      <c r="Y39" s="94">
        <f>Deprec!AS39</f>
        <v>0</v>
      </c>
      <c r="Z39" s="94">
        <f>Deprec!AT39</f>
        <v>0</v>
      </c>
      <c r="AA39" s="94">
        <f>Deprec!AU39</f>
        <v>0</v>
      </c>
      <c r="AB39" s="94">
        <f>Deprec!AV39</f>
        <v>0</v>
      </c>
      <c r="AC39" s="94">
        <f>Deprec!AW39</f>
        <v>0</v>
      </c>
      <c r="AD39" s="94">
        <f>Deprec!AX39</f>
        <v>0</v>
      </c>
      <c r="AE39" s="94">
        <f>Deprec!AY39</f>
        <v>0</v>
      </c>
      <c r="AF39" s="94">
        <f>Deprec!AZ39</f>
        <v>0</v>
      </c>
      <c r="AG39" s="94">
        <f>Deprec!BA39</f>
        <v>0</v>
      </c>
      <c r="AH39" s="94">
        <f t="shared" si="8"/>
        <v>0</v>
      </c>
      <c r="AI39" s="55">
        <f t="shared" si="9"/>
        <v>0</v>
      </c>
      <c r="AK39" t="str">
        <v>01:SG track between Avon and Kalgoorlie</v>
      </c>
      <c r="AL39" t="str">
        <v>02:West Merredin</v>
      </c>
      <c r="AM39" t="str">
        <v>Communication</v>
      </c>
      <c r="AN39" s="64">
        <v>0</v>
      </c>
      <c r="AO39" s="149">
        <f t="shared" si="2"/>
        <v>5.1206272136194979</v>
      </c>
    </row>
    <row r="40" spans="1:41" x14ac:dyDescent="0.35">
      <c r="A40" s="58">
        <f>IF(Deprec!A40=0,"",Deprec!A40)</f>
        <v>28</v>
      </c>
      <c r="B40" s="58" t="str">
        <f>IF(Deprec!B40=0,"",Deprec!B40)</f>
        <v>EBL</v>
      </c>
      <c r="C40" s="58">
        <f>IF(Deprec!C40=0,"",Deprec!C40)</f>
        <v>5</v>
      </c>
      <c r="D40" t="str">
        <f>IF(Deprec!D40=0,"",Deprec!D40)</f>
        <v/>
      </c>
      <c r="E40" t="str">
        <f>IF(Deprec!E40=0,"",Deprec!E40)</f>
        <v>Hampton to Kambalda</v>
      </c>
      <c r="F40" s="58">
        <f t="shared" si="3"/>
        <v>5</v>
      </c>
      <c r="G40" s="58" t="str">
        <f t="shared" si="10"/>
        <v>05</v>
      </c>
      <c r="H40" s="58">
        <f t="shared" si="11"/>
        <v>5</v>
      </c>
      <c r="I40" s="58" t="str">
        <f t="shared" si="12"/>
        <v>05</v>
      </c>
      <c r="K40" s="58" t="str">
        <f t="shared" si="13"/>
        <v>05:SG track between West Kalgoorlie and Esperance</v>
      </c>
      <c r="L40" s="58" t="str">
        <f t="shared" si="14"/>
        <v>05:Hampton to Kambalda</v>
      </c>
      <c r="M40" s="94">
        <f>Deprec!AG40</f>
        <v>0</v>
      </c>
      <c r="N40" s="94">
        <f>Deprec!AH40</f>
        <v>0</v>
      </c>
      <c r="O40" s="94">
        <f>Deprec!AI40</f>
        <v>19066341.521549072</v>
      </c>
      <c r="P40" s="94">
        <f>Deprec!AJ40</f>
        <v>0</v>
      </c>
      <c r="Q40" s="94">
        <f>Deprec!AK40</f>
        <v>0</v>
      </c>
      <c r="R40" s="94">
        <f>Deprec!AL40</f>
        <v>0</v>
      </c>
      <c r="S40" s="94">
        <f>Deprec!AM40</f>
        <v>365408.29960172484</v>
      </c>
      <c r="T40" s="94">
        <f>Deprec!AN40</f>
        <v>39415418.420163959</v>
      </c>
      <c r="U40" s="94">
        <f>Deprec!AO40</f>
        <v>11982287.199729841</v>
      </c>
      <c r="V40" s="94">
        <f>Deprec!AP40</f>
        <v>1951994.0604216582</v>
      </c>
      <c r="W40" s="94">
        <f>Deprec!AQ40</f>
        <v>1918657.3882999467</v>
      </c>
      <c r="X40" s="94">
        <f>Deprec!AR40</f>
        <v>0</v>
      </c>
      <c r="Y40" s="94">
        <f>Deprec!AS40</f>
        <v>945494.02774931584</v>
      </c>
      <c r="Z40" s="94">
        <f>Deprec!AT40</f>
        <v>112307.78412482499</v>
      </c>
      <c r="AA40" s="94">
        <f>Deprec!AU40</f>
        <v>228748.55510064092</v>
      </c>
      <c r="AB40" s="94">
        <f>Deprec!AV40</f>
        <v>655698.47869062028</v>
      </c>
      <c r="AC40" s="94">
        <f>Deprec!AW40</f>
        <v>966962.13076797337</v>
      </c>
      <c r="AD40" s="94">
        <f>Deprec!AX40</f>
        <v>0</v>
      </c>
      <c r="AE40" s="94">
        <f>Deprec!AY40</f>
        <v>412768.74211286957</v>
      </c>
      <c r="AF40" s="94">
        <f>Deprec!AZ40</f>
        <v>27196.96847915175</v>
      </c>
      <c r="AG40" s="94">
        <f>Deprec!BA40</f>
        <v>337683.70034079067</v>
      </c>
      <c r="AH40" s="94">
        <f t="shared" si="8"/>
        <v>78386967.277132392</v>
      </c>
      <c r="AI40" s="55">
        <f t="shared" si="9"/>
        <v>0</v>
      </c>
      <c r="AK40" t="str">
        <v>01:SG track between Avon and Kalgoorlie</v>
      </c>
      <c r="AL40" t="str">
        <v>02:West Merredin</v>
      </c>
      <c r="AM40" t="str">
        <v>Control Centre Assets</v>
      </c>
      <c r="AN40" s="64">
        <v>0</v>
      </c>
      <c r="AO40" s="149">
        <f t="shared" si="2"/>
        <v>14.933333333333326</v>
      </c>
    </row>
    <row r="41" spans="1:41" x14ac:dyDescent="0.35">
      <c r="A41" s="58">
        <f>IF(Deprec!A41=0,"",Deprec!A41)</f>
        <v>29</v>
      </c>
      <c r="B41" s="58" t="str">
        <f>IF(Deprec!B41=0,"",Deprec!B41)</f>
        <v>EBL</v>
      </c>
      <c r="C41" s="58">
        <f>IF(Deprec!C41=0,"",Deprec!C41)</f>
        <v>5</v>
      </c>
      <c r="D41" t="str">
        <f>IF(Deprec!D41=0,"",Deprec!D41)</f>
        <v/>
      </c>
      <c r="E41" t="str">
        <f>IF(Deprec!E41=0,"",Deprec!E41)</f>
        <v>Kambalda to Salmon Gums</v>
      </c>
      <c r="F41" s="58">
        <f t="shared" si="3"/>
        <v>5</v>
      </c>
      <c r="G41" s="58" t="str">
        <f t="shared" si="10"/>
        <v>05</v>
      </c>
      <c r="H41" s="58">
        <f t="shared" si="11"/>
        <v>6</v>
      </c>
      <c r="I41" s="58" t="str">
        <f t="shared" si="12"/>
        <v>06</v>
      </c>
      <c r="K41" s="58" t="str">
        <f t="shared" si="13"/>
        <v>05:SG track between West Kalgoorlie and Esperance</v>
      </c>
      <c r="L41" s="58" t="str">
        <f t="shared" si="14"/>
        <v>06:Kambalda to Salmon Gums</v>
      </c>
      <c r="M41" s="94">
        <f>Deprec!AG41</f>
        <v>0</v>
      </c>
      <c r="N41" s="94">
        <f>Deprec!AH41</f>
        <v>0</v>
      </c>
      <c r="O41" s="94">
        <f>Deprec!AI41</f>
        <v>106447619.03493519</v>
      </c>
      <c r="P41" s="94">
        <f>Deprec!AJ41</f>
        <v>0</v>
      </c>
      <c r="Q41" s="94">
        <f>Deprec!AK41</f>
        <v>0</v>
      </c>
      <c r="R41" s="94">
        <f>Deprec!AL41</f>
        <v>0</v>
      </c>
      <c r="S41" s="94">
        <f>Deprec!AM41</f>
        <v>2333250.3792816233</v>
      </c>
      <c r="T41" s="94">
        <f>Deprec!AN41</f>
        <v>220056765.44449607</v>
      </c>
      <c r="U41" s="94">
        <f>Deprec!AO41</f>
        <v>66897256.695126809</v>
      </c>
      <c r="V41" s="94">
        <f>Deprec!AP41</f>
        <v>87898104.21713832</v>
      </c>
      <c r="W41" s="94">
        <f>Deprec!AQ41</f>
        <v>8541565.5533680506</v>
      </c>
      <c r="X41" s="94">
        <f>Deprec!AR41</f>
        <v>0</v>
      </c>
      <c r="Y41" s="94">
        <f>Deprec!AS41</f>
        <v>7747590.1258363947</v>
      </c>
      <c r="Z41" s="94">
        <f>Deprec!AT41</f>
        <v>920275.1723469987</v>
      </c>
      <c r="AA41" s="94">
        <f>Deprec!AU41</f>
        <v>1572194.3235526637</v>
      </c>
      <c r="AB41" s="94">
        <f>Deprec!AV41</f>
        <v>3660772.6648848425</v>
      </c>
      <c r="AC41" s="94">
        <f>Deprec!AW41</f>
        <v>5398561.4597779242</v>
      </c>
      <c r="AD41" s="94">
        <f>Deprec!AX41</f>
        <v>735394.44806034293</v>
      </c>
      <c r="AE41" s="94">
        <f>Deprec!AY41</f>
        <v>2304492.9600311872</v>
      </c>
      <c r="AF41" s="94">
        <f>Deprec!AZ41</f>
        <v>178428.80884904103</v>
      </c>
      <c r="AG41" s="94">
        <f>Deprec!BA41</f>
        <v>1993943.0627782377</v>
      </c>
      <c r="AH41" s="94">
        <f t="shared" si="8"/>
        <v>516686214.35046381</v>
      </c>
      <c r="AI41" s="55">
        <f t="shared" si="9"/>
        <v>0</v>
      </c>
      <c r="AK41" t="str">
        <v>01:SG track between Avon and Kalgoorlie</v>
      </c>
      <c r="AL41" t="str">
        <v>02:West Merredin</v>
      </c>
      <c r="AM41" t="str">
        <v>Culverts</v>
      </c>
      <c r="AN41" s="64">
        <v>0</v>
      </c>
      <c r="AO41" s="149">
        <f t="shared" si="2"/>
        <v>6.5141602301984181</v>
      </c>
    </row>
    <row r="42" spans="1:41" x14ac:dyDescent="0.35">
      <c r="A42" s="58">
        <f>IF(Deprec!A42=0,"",Deprec!A42)</f>
        <v>30</v>
      </c>
      <c r="B42" s="58" t="str">
        <f>IF(Deprec!B42=0,"",Deprec!B42)</f>
        <v>EBL</v>
      </c>
      <c r="C42" s="58">
        <f>IF(Deprec!C42=0,"",Deprec!C42)</f>
        <v>5</v>
      </c>
      <c r="D42" t="str">
        <f>IF(Deprec!D42=0,"",Deprec!D42)</f>
        <v/>
      </c>
      <c r="E42" t="str">
        <f>IF(Deprec!E42=0,"",Deprec!E42)</f>
        <v>Salmon Gums to Esperance</v>
      </c>
      <c r="F42" s="58">
        <f t="shared" si="3"/>
        <v>5</v>
      </c>
      <c r="G42" s="58" t="str">
        <f t="shared" si="10"/>
        <v>05</v>
      </c>
      <c r="H42" s="58">
        <f t="shared" si="11"/>
        <v>7</v>
      </c>
      <c r="I42" s="58" t="str">
        <f t="shared" si="12"/>
        <v>07</v>
      </c>
      <c r="K42" s="58" t="str">
        <f t="shared" si="13"/>
        <v>05:SG track between West Kalgoorlie and Esperance</v>
      </c>
      <c r="L42" s="58" t="str">
        <f t="shared" si="14"/>
        <v>07:Salmon Gums to Esperance</v>
      </c>
      <c r="M42" s="94">
        <f>Deprec!AG42</f>
        <v>0</v>
      </c>
      <c r="N42" s="94">
        <f>Deprec!AH42</f>
        <v>0</v>
      </c>
      <c r="O42" s="94">
        <f>Deprec!AI42</f>
        <v>48953330.311874636</v>
      </c>
      <c r="P42" s="94">
        <f>Deprec!AJ42</f>
        <v>0</v>
      </c>
      <c r="Q42" s="94">
        <f>Deprec!AK42</f>
        <v>352727.35563235887</v>
      </c>
      <c r="R42" s="94">
        <f>Deprec!AL42</f>
        <v>0</v>
      </c>
      <c r="S42" s="94">
        <f>Deprec!AM42</f>
        <v>1132533.2213015221</v>
      </c>
      <c r="T42" s="94">
        <f>Deprec!AN42</f>
        <v>101200117.23918119</v>
      </c>
      <c r="U42" s="94">
        <f>Deprec!AO42</f>
        <v>30764835.640711084</v>
      </c>
      <c r="V42" s="94">
        <f>Deprec!AP42</f>
        <v>40549209.122267053</v>
      </c>
      <c r="W42" s="94">
        <f>Deprec!AQ42</f>
        <v>4924171.4727532798</v>
      </c>
      <c r="X42" s="94">
        <f>Deprec!AR42</f>
        <v>0</v>
      </c>
      <c r="Y42" s="94">
        <f>Deprec!AS42</f>
        <v>6223599.7151822932</v>
      </c>
      <c r="Z42" s="94">
        <f>Deprec!AT42</f>
        <v>739252.36202267604</v>
      </c>
      <c r="AA42" s="94">
        <f>Deprec!AU42</f>
        <v>1138571.0344948121</v>
      </c>
      <c r="AB42" s="94">
        <f>Deprec!AV42</f>
        <v>1683522.9860986844</v>
      </c>
      <c r="AC42" s="94">
        <f>Deprec!AW42</f>
        <v>2482700.5502371197</v>
      </c>
      <c r="AD42" s="94">
        <f>Deprec!AX42</f>
        <v>210275.34254088285</v>
      </c>
      <c r="AE42" s="94">
        <f>Deprec!AY42</f>
        <v>1059794.5364731203</v>
      </c>
      <c r="AF42" s="94">
        <f>Deprec!AZ42</f>
        <v>61641.673799829681</v>
      </c>
      <c r="AG42" s="94">
        <f>Deprec!BA42</f>
        <v>289362.22181706544</v>
      </c>
      <c r="AH42" s="94">
        <f t="shared" si="8"/>
        <v>241765644.78638765</v>
      </c>
      <c r="AI42" s="55">
        <f t="shared" si="9"/>
        <v>0</v>
      </c>
      <c r="AK42" t="str">
        <v>01:SG track between Avon and Kalgoorlie</v>
      </c>
      <c r="AL42" t="str">
        <v>02:West Merredin</v>
      </c>
      <c r="AM42" t="str">
        <v>Cutting/Embankments</v>
      </c>
      <c r="AN42" s="64">
        <v>0</v>
      </c>
      <c r="AO42" s="149">
        <f t="shared" si="2"/>
        <v>100</v>
      </c>
    </row>
    <row r="43" spans="1:41" x14ac:dyDescent="0.35">
      <c r="A43" s="58">
        <f>IF(Deprec!A43=0,"",Deprec!A43)</f>
        <v>31</v>
      </c>
      <c r="B43" s="58" t="str">
        <f>IF(Deprec!B43=0,"",Deprec!B43)</f>
        <v>EBL</v>
      </c>
      <c r="C43" s="58">
        <f>IF(Deprec!C43=0,"",Deprec!C43)</f>
        <v>5</v>
      </c>
      <c r="D43" t="str">
        <f>IF(Deprec!D43=0,"",Deprec!D43)</f>
        <v/>
      </c>
      <c r="E43" t="str">
        <f>IF(Deprec!E43=0,"",Deprec!E43)</f>
        <v>Esperance</v>
      </c>
      <c r="F43" s="58">
        <f t="shared" si="3"/>
        <v>5</v>
      </c>
      <c r="G43" s="58" t="str">
        <f t="shared" si="10"/>
        <v>05</v>
      </c>
      <c r="H43" s="58">
        <f t="shared" si="11"/>
        <v>8</v>
      </c>
      <c r="I43" s="58" t="str">
        <f t="shared" si="12"/>
        <v>08</v>
      </c>
      <c r="K43" s="58" t="str">
        <f t="shared" si="13"/>
        <v>05:SG track between West Kalgoorlie and Esperance</v>
      </c>
      <c r="L43" s="58" t="str">
        <f t="shared" si="14"/>
        <v>08:Esperance</v>
      </c>
      <c r="M43" s="94">
        <f>Deprec!AG43</f>
        <v>0</v>
      </c>
      <c r="N43" s="94">
        <f>Deprec!AH43</f>
        <v>0</v>
      </c>
      <c r="O43" s="94">
        <f>Deprec!AI43</f>
        <v>0</v>
      </c>
      <c r="P43" s="94">
        <f>Deprec!AJ43</f>
        <v>0</v>
      </c>
      <c r="Q43" s="94">
        <f>Deprec!AK43</f>
        <v>0</v>
      </c>
      <c r="R43" s="94">
        <f>Deprec!AL43</f>
        <v>0</v>
      </c>
      <c r="S43" s="94">
        <f>Deprec!AM43</f>
        <v>0</v>
      </c>
      <c r="T43" s="94">
        <f>Deprec!AN43</f>
        <v>0</v>
      </c>
      <c r="U43" s="94">
        <f>Deprec!AO43</f>
        <v>0</v>
      </c>
      <c r="V43" s="94">
        <f>Deprec!AP43</f>
        <v>0</v>
      </c>
      <c r="W43" s="94">
        <f>Deprec!AQ43</f>
        <v>0</v>
      </c>
      <c r="X43" s="94">
        <f>Deprec!AR43</f>
        <v>0</v>
      </c>
      <c r="Y43" s="94">
        <f>Deprec!AS43</f>
        <v>0</v>
      </c>
      <c r="Z43" s="94">
        <f>Deprec!AT43</f>
        <v>0</v>
      </c>
      <c r="AA43" s="94">
        <f>Deprec!AU43</f>
        <v>0</v>
      </c>
      <c r="AB43" s="94">
        <f>Deprec!AV43</f>
        <v>0</v>
      </c>
      <c r="AC43" s="94">
        <f>Deprec!AW43</f>
        <v>0</v>
      </c>
      <c r="AD43" s="94">
        <f>Deprec!AX43</f>
        <v>0</v>
      </c>
      <c r="AE43" s="94">
        <f>Deprec!AY43</f>
        <v>0</v>
      </c>
      <c r="AF43" s="94">
        <f>Deprec!AZ43</f>
        <v>0</v>
      </c>
      <c r="AG43" s="94">
        <f>Deprec!BA43</f>
        <v>0</v>
      </c>
      <c r="AH43" s="94">
        <f t="shared" si="8"/>
        <v>0</v>
      </c>
      <c r="AI43" s="55">
        <f t="shared" si="9"/>
        <v>0</v>
      </c>
      <c r="AK43" t="str">
        <v>01:SG track between Avon and Kalgoorlie</v>
      </c>
      <c r="AL43" t="str">
        <v>02:West Merredin</v>
      </c>
      <c r="AM43" t="str">
        <v>Fibre Optic</v>
      </c>
      <c r="AN43" s="64">
        <v>2874923.7292443286</v>
      </c>
      <c r="AO43" s="149">
        <f t="shared" si="2"/>
        <v>6.8275029514926633</v>
      </c>
    </row>
    <row r="44" spans="1:41" x14ac:dyDescent="0.35">
      <c r="A44" s="58">
        <f>IF(Deprec!A44=0,"",Deprec!A44)</f>
        <v>32</v>
      </c>
      <c r="B44" s="58" t="str">
        <f>IF(Deprec!B44=0,"",Deprec!B44)</f>
        <v>EBL</v>
      </c>
      <c r="C44" s="58">
        <f>IF(Deprec!C44=0,"",Deprec!C44)</f>
        <v>5</v>
      </c>
      <c r="D44" t="str">
        <f>IF(Deprec!D44=0,"",Deprec!D44)</f>
        <v/>
      </c>
      <c r="E44" t="str">
        <f>IF(Deprec!E44=0,"",Deprec!E44)</f>
        <v>Esperance to Esperance Wharf</v>
      </c>
      <c r="F44" s="58">
        <f t="shared" si="3"/>
        <v>5</v>
      </c>
      <c r="G44" s="58" t="str">
        <f t="shared" si="10"/>
        <v>05</v>
      </c>
      <c r="H44" s="58">
        <f t="shared" si="11"/>
        <v>9</v>
      </c>
      <c r="I44" s="58" t="str">
        <f t="shared" si="12"/>
        <v>09</v>
      </c>
      <c r="K44" s="58" t="str">
        <f t="shared" si="13"/>
        <v>05:SG track between West Kalgoorlie and Esperance</v>
      </c>
      <c r="L44" s="58" t="str">
        <f t="shared" si="14"/>
        <v>09:Esperance to Esperance Wharf</v>
      </c>
      <c r="M44" s="94">
        <f>Deprec!AG44</f>
        <v>0</v>
      </c>
      <c r="N44" s="94">
        <f>Deprec!AH44</f>
        <v>0</v>
      </c>
      <c r="O44" s="94">
        <f>Deprec!AI44</f>
        <v>2008883.2014298921</v>
      </c>
      <c r="P44" s="94">
        <f>Deprec!AJ44</f>
        <v>0</v>
      </c>
      <c r="Q44" s="94">
        <f>Deprec!AK44</f>
        <v>0</v>
      </c>
      <c r="R44" s="94">
        <f>Deprec!AL44</f>
        <v>5618812.1149528688</v>
      </c>
      <c r="S44" s="94">
        <f>Deprec!AM44</f>
        <v>0</v>
      </c>
      <c r="T44" s="94">
        <f>Deprec!AN44</f>
        <v>4152918.9987552757</v>
      </c>
      <c r="U44" s="94">
        <f>Deprec!AO44</f>
        <v>1262487.375621604</v>
      </c>
      <c r="V44" s="94">
        <f>Deprec!AP44</f>
        <v>1229779.5394927477</v>
      </c>
      <c r="W44" s="94">
        <f>Deprec!AQ44</f>
        <v>2193684.5156845301</v>
      </c>
      <c r="X44" s="94">
        <f>Deprec!AR44</f>
        <v>0</v>
      </c>
      <c r="Y44" s="94">
        <f>Deprec!AS44</f>
        <v>810944.01333079184</v>
      </c>
      <c r="Z44" s="94">
        <f>Deprec!AT44</f>
        <v>96325.648299727909</v>
      </c>
      <c r="AA44" s="94">
        <f>Deprec!AU44</f>
        <v>76738.68486760337</v>
      </c>
      <c r="AB44" s="94">
        <f>Deprec!AV44</f>
        <v>69086.230179816048</v>
      </c>
      <c r="AC44" s="94">
        <f>Deprec!AW44</f>
        <v>101881.84129205791</v>
      </c>
      <c r="AD44" s="94">
        <f>Deprec!AX44</f>
        <v>108256.83914356089</v>
      </c>
      <c r="AE44" s="94">
        <f>Deprec!AY44</f>
        <v>43490.472001076436</v>
      </c>
      <c r="AF44" s="94">
        <f>Deprec!AZ44</f>
        <v>4619.8995900316204</v>
      </c>
      <c r="AG44" s="94">
        <f>Deprec!BA44</f>
        <v>0</v>
      </c>
      <c r="AH44" s="94">
        <f t="shared" si="8"/>
        <v>17777909.374641579</v>
      </c>
      <c r="AI44" s="55">
        <f t="shared" si="9"/>
        <v>0</v>
      </c>
      <c r="AK44" t="str">
        <v>01:SG track between Avon and Kalgoorlie</v>
      </c>
      <c r="AL44" t="str">
        <v>02:West Merredin</v>
      </c>
      <c r="AM44" t="str">
        <v>Formation</v>
      </c>
      <c r="AN44" s="64">
        <v>1808591.1670457919</v>
      </c>
      <c r="AO44" s="149">
        <f t="shared" si="2"/>
        <v>100</v>
      </c>
    </row>
    <row r="45" spans="1:41" x14ac:dyDescent="0.35">
      <c r="A45" s="58">
        <f>IF(Deprec!A45=0,"",Deprec!A45)</f>
        <v>33</v>
      </c>
      <c r="B45" s="58" t="str">
        <f>IF(Deprec!B45=0,"",Deprec!B45)</f>
        <v>EBL</v>
      </c>
      <c r="C45" s="58">
        <f>IF(Deprec!C45=0,"",Deprec!C45)</f>
        <v>5</v>
      </c>
      <c r="D45" t="str">
        <f>IF(Deprec!D45=0,"",Deprec!D45)</f>
        <v/>
      </c>
      <c r="E45" t="str">
        <f>IF(Deprec!E45=0,"",Deprec!E45)</f>
        <v>Esperance Wharf</v>
      </c>
      <c r="F45" s="58">
        <f t="shared" si="3"/>
        <v>5</v>
      </c>
      <c r="G45" s="58" t="str">
        <f t="shared" si="10"/>
        <v>05</v>
      </c>
      <c r="H45" s="58">
        <f t="shared" si="11"/>
        <v>10</v>
      </c>
      <c r="I45" s="58" t="str">
        <f t="shared" si="12"/>
        <v>10</v>
      </c>
      <c r="K45" s="58" t="str">
        <f t="shared" si="13"/>
        <v>05:SG track between West Kalgoorlie and Esperance</v>
      </c>
      <c r="L45" s="58" t="str">
        <f t="shared" si="14"/>
        <v>10:Esperance Wharf</v>
      </c>
      <c r="M45" s="94">
        <f>Deprec!AG45</f>
        <v>0</v>
      </c>
      <c r="N45" s="94">
        <f>Deprec!AH45</f>
        <v>0</v>
      </c>
      <c r="O45" s="94">
        <f>Deprec!AI45</f>
        <v>815850.62668134086</v>
      </c>
      <c r="P45" s="94">
        <f>Deprec!AJ45</f>
        <v>0</v>
      </c>
      <c r="Q45" s="94">
        <f>Deprec!AK45</f>
        <v>0</v>
      </c>
      <c r="R45" s="94">
        <f>Deprec!AL45</f>
        <v>0</v>
      </c>
      <c r="S45" s="94">
        <f>Deprec!AM45</f>
        <v>0</v>
      </c>
      <c r="T45" s="94">
        <f>Deprec!AN45</f>
        <v>1686589.6261563126</v>
      </c>
      <c r="U45" s="94">
        <f>Deprec!AO45</f>
        <v>512723.24635151925</v>
      </c>
      <c r="V45" s="94">
        <f>Deprec!AP45</f>
        <v>585676.32334407733</v>
      </c>
      <c r="W45" s="94">
        <f>Deprec!AQ45</f>
        <v>1879426.6292629838</v>
      </c>
      <c r="X45" s="94">
        <f>Deprec!AR45</f>
        <v>0</v>
      </c>
      <c r="Y45" s="94">
        <f>Deprec!AS45</f>
        <v>0</v>
      </c>
      <c r="Z45" s="94">
        <f>Deprec!AT45</f>
        <v>0</v>
      </c>
      <c r="AA45" s="94">
        <f>Deprec!AU45</f>
        <v>0</v>
      </c>
      <c r="AB45" s="94">
        <f>Deprec!AV45</f>
        <v>28057.402315443349</v>
      </c>
      <c r="AC45" s="94">
        <f>Deprec!AW45</f>
        <v>41376.404564690762</v>
      </c>
      <c r="AD45" s="94">
        <f>Deprec!AX45</f>
        <v>0</v>
      </c>
      <c r="AE45" s="94">
        <f>Deprec!AY45</f>
        <v>17662.415023178142</v>
      </c>
      <c r="AF45" s="94">
        <f>Deprec!AZ45</f>
        <v>0</v>
      </c>
      <c r="AG45" s="94">
        <f>Deprec!BA45</f>
        <v>0</v>
      </c>
      <c r="AH45" s="94">
        <f t="shared" si="8"/>
        <v>5567362.6736995457</v>
      </c>
      <c r="AI45" s="55">
        <f t="shared" si="9"/>
        <v>0</v>
      </c>
      <c r="AK45" t="str">
        <v>01:SG track between Avon and Kalgoorlie</v>
      </c>
      <c r="AL45" t="str">
        <v>02:West Merredin</v>
      </c>
      <c r="AM45" t="str">
        <v>Pedestrian Crossings</v>
      </c>
      <c r="AN45" s="64">
        <v>0</v>
      </c>
      <c r="AO45" s="149">
        <f t="shared" si="2"/>
        <v>11.72325153537226</v>
      </c>
    </row>
    <row r="46" spans="1:41" x14ac:dyDescent="0.35">
      <c r="A46" s="58">
        <f>IF(Deprec!A46=0,"",Deprec!A46)</f>
        <v>34</v>
      </c>
      <c r="B46" s="58" t="str">
        <f>IF(Deprec!B46=0,"",Deprec!B46)</f>
        <v>EBL</v>
      </c>
      <c r="C46" s="58">
        <f>IF(Deprec!C46=0,"",Deprec!C46)</f>
        <v>6</v>
      </c>
      <c r="D46" t="str">
        <f>IF(Deprec!D46=0,"",Deprec!D46)</f>
        <v>SG track between Kambalda and Redmine</v>
      </c>
      <c r="E46" t="str">
        <f>IF(Deprec!E46=0,"",Deprec!E46)</f>
        <v>Kambalda to Redmine</v>
      </c>
      <c r="F46" s="58">
        <f t="shared" si="3"/>
        <v>6</v>
      </c>
      <c r="G46" s="58" t="str">
        <f t="shared" si="10"/>
        <v>06</v>
      </c>
      <c r="H46" s="58">
        <f t="shared" si="11"/>
        <v>1</v>
      </c>
      <c r="I46" s="58" t="str">
        <f t="shared" si="12"/>
        <v>01</v>
      </c>
      <c r="K46" s="58" t="str">
        <f t="shared" si="13"/>
        <v>06:SG track between Kambalda and Redmine</v>
      </c>
      <c r="L46" s="58" t="str">
        <f t="shared" si="14"/>
        <v>01:Kambalda to Redmine</v>
      </c>
      <c r="M46" s="94">
        <f>Deprec!AG46</f>
        <v>0</v>
      </c>
      <c r="N46" s="94">
        <f>Deprec!AH46</f>
        <v>0</v>
      </c>
      <c r="O46" s="94">
        <f>Deprec!AI46</f>
        <v>3016871.3024524124</v>
      </c>
      <c r="P46" s="94">
        <f>Deprec!AJ46</f>
        <v>0</v>
      </c>
      <c r="Q46" s="94">
        <f>Deprec!AK46</f>
        <v>0</v>
      </c>
      <c r="R46" s="94">
        <f>Deprec!AL46</f>
        <v>0</v>
      </c>
      <c r="S46" s="94">
        <f>Deprec!AM46</f>
        <v>202824.89116341015</v>
      </c>
      <c r="T46" s="94">
        <f>Deprec!AN46</f>
        <v>6236710.0983453766</v>
      </c>
      <c r="U46" s="94">
        <f>Deprec!AO46</f>
        <v>1895959.8698969942</v>
      </c>
      <c r="V46" s="94">
        <f>Deprec!AP46</f>
        <v>2233658.605928693</v>
      </c>
      <c r="W46" s="94">
        <f>Deprec!AQ46</f>
        <v>0</v>
      </c>
      <c r="X46" s="94">
        <f>Deprec!AR46</f>
        <v>0</v>
      </c>
      <c r="Y46" s="94">
        <f>Deprec!AS46</f>
        <v>1671257.4266153132</v>
      </c>
      <c r="Z46" s="94">
        <f>Deprec!AT46</f>
        <v>198515.49854007942</v>
      </c>
      <c r="AA46" s="94">
        <f>Deprec!AU46</f>
        <v>0</v>
      </c>
      <c r="AB46" s="94">
        <f>Deprec!AV46</f>
        <v>103751.31071620071</v>
      </c>
      <c r="AC46" s="94">
        <f>Deprec!AW46</f>
        <v>153002.62504870535</v>
      </c>
      <c r="AD46" s="94">
        <f>Deprec!AX46</f>
        <v>43656.340304991696</v>
      </c>
      <c r="AE46" s="94">
        <f>Deprec!AY46</f>
        <v>65312.486468485498</v>
      </c>
      <c r="AF46" s="94">
        <f>Deprec!AZ46</f>
        <v>0</v>
      </c>
      <c r="AG46" s="94">
        <f>Deprec!BA46</f>
        <v>314463.26990208402</v>
      </c>
      <c r="AH46" s="94">
        <f t="shared" si="8"/>
        <v>16135983.725382743</v>
      </c>
      <c r="AI46" s="55">
        <f t="shared" si="9"/>
        <v>0</v>
      </c>
      <c r="AK46" t="str">
        <v>01:SG track between Avon and Kalgoorlie</v>
      </c>
      <c r="AL46" t="str">
        <v>02:West Merredin</v>
      </c>
      <c r="AM46" t="str">
        <v>Plant and Equipment</v>
      </c>
      <c r="AN46" s="64">
        <v>45178.077506224909</v>
      </c>
      <c r="AO46" s="149">
        <f t="shared" si="2"/>
        <v>3.2621890651150229</v>
      </c>
    </row>
    <row r="47" spans="1:41" x14ac:dyDescent="0.35">
      <c r="A47" s="58">
        <f>IF(Deprec!A47=0,"",Deprec!A47)</f>
        <v>35</v>
      </c>
      <c r="B47" s="58" t="str">
        <f>IF(Deprec!B47=0,"",Deprec!B47)</f>
        <v>Sidings &amp; Other</v>
      </c>
      <c r="C47" s="58">
        <f>IF(Deprec!C47=0,"",Deprec!C47)</f>
        <v>7</v>
      </c>
      <c r="D47" t="str">
        <f>IF(Deprec!D47=0,"",Deprec!D47)</f>
        <v>SG track between Cockburn North and Robb Jetty</v>
      </c>
      <c r="E47" t="str">
        <f>IF(Deprec!E47=0,"",Deprec!E47)</f>
        <v>Cockburn North to Robb Jetty (SG)</v>
      </c>
      <c r="F47" s="58">
        <f t="shared" si="3"/>
        <v>7</v>
      </c>
      <c r="G47" s="58" t="str">
        <f t="shared" si="10"/>
        <v>07</v>
      </c>
      <c r="H47" s="58">
        <f t="shared" si="11"/>
        <v>1</v>
      </c>
      <c r="I47" s="58" t="str">
        <f t="shared" si="12"/>
        <v>01</v>
      </c>
      <c r="K47" s="58" t="str">
        <f t="shared" si="13"/>
        <v>07:SG track between Cockburn North and Robb Jetty</v>
      </c>
      <c r="L47" s="58" t="str">
        <f t="shared" si="14"/>
        <v>01:Cockburn North to Robb Jetty (SG)</v>
      </c>
      <c r="M47" s="94">
        <f>Deprec!AG47</f>
        <v>0</v>
      </c>
      <c r="N47" s="94">
        <f>Deprec!AH47</f>
        <v>0</v>
      </c>
      <c r="O47" s="94">
        <f>Deprec!AI47</f>
        <v>350449.31169804046</v>
      </c>
      <c r="P47" s="94">
        <f>Deprec!AJ47</f>
        <v>0</v>
      </c>
      <c r="Q47" s="94">
        <f>Deprec!AK47</f>
        <v>3013672.2287901738</v>
      </c>
      <c r="R47" s="94">
        <f>Deprec!AL47</f>
        <v>0</v>
      </c>
      <c r="S47" s="94">
        <f>Deprec!AM47</f>
        <v>12434.839729756097</v>
      </c>
      <c r="T47" s="94">
        <f>Deprec!AN47</f>
        <v>4143889.1922546043</v>
      </c>
      <c r="U47" s="94">
        <f>Deprec!AO47</f>
        <v>1189024.4504040657</v>
      </c>
      <c r="V47" s="94">
        <f>Deprec!AP47</f>
        <v>1404502.458863982</v>
      </c>
      <c r="W47" s="94">
        <f>Deprec!AQ47</f>
        <v>1607224.1827575909</v>
      </c>
      <c r="X47" s="94">
        <f>Deprec!AR47</f>
        <v>0</v>
      </c>
      <c r="Y47" s="94">
        <f>Deprec!AS47</f>
        <v>3672690.9960880228</v>
      </c>
      <c r="Z47" s="94">
        <f>Deprec!AT47</f>
        <v>436250.01897442242</v>
      </c>
      <c r="AA47" s="94">
        <f>Deprec!AU47</f>
        <v>80681.464635921424</v>
      </c>
      <c r="AB47" s="94">
        <f>Deprec!AV47</f>
        <v>97599.253413840066</v>
      </c>
      <c r="AC47" s="94">
        <f>Deprec!AW47</f>
        <v>143930.15251593906</v>
      </c>
      <c r="AD47" s="94">
        <f>Deprec!AX47</f>
        <v>864945.06889032072</v>
      </c>
      <c r="AE47" s="94">
        <f>Deprec!AY47</f>
        <v>61439.704943701967</v>
      </c>
      <c r="AF47" s="94">
        <f>Deprec!AZ47</f>
        <v>10277.775695002489</v>
      </c>
      <c r="AG47" s="94">
        <f>Deprec!BA47</f>
        <v>43851.84296534396</v>
      </c>
      <c r="AH47" s="94">
        <f t="shared" si="8"/>
        <v>17132862.942620721</v>
      </c>
      <c r="AI47" s="55">
        <f t="shared" si="9"/>
        <v>0</v>
      </c>
      <c r="AK47" t="str">
        <v>01:SG track between Avon and Kalgoorlie</v>
      </c>
      <c r="AL47" t="str">
        <v>02:West Merredin</v>
      </c>
      <c r="AM47" t="str">
        <v>Radio Masts</v>
      </c>
      <c r="AN47" s="64">
        <v>71767.054209008609</v>
      </c>
      <c r="AO47" s="149">
        <f t="shared" si="2"/>
        <v>5.1206272136194979</v>
      </c>
    </row>
    <row r="48" spans="1:41" x14ac:dyDescent="0.35">
      <c r="A48" s="58">
        <f>IF(Deprec!A48=0,"",Deprec!A48)</f>
        <v>36</v>
      </c>
      <c r="B48" s="58" t="str">
        <f>IF(Deprec!B48=0,"",Deprec!B48)</f>
        <v>CBH Sidings SG</v>
      </c>
      <c r="C48" s="58">
        <f>IF(Deprec!C48=0,"",Deprec!C48)</f>
        <v>8</v>
      </c>
      <c r="D48" t="str">
        <f>IF(Deprec!D48=0,"",Deprec!D48)</f>
        <v>SG all tracks servicing CBH on the SG network</v>
      </c>
      <c r="E48" t="str">
        <f>IF(Deprec!E48=0,"",Deprec!E48)</f>
        <v>Avon Yard</v>
      </c>
      <c r="F48" s="58">
        <f t="shared" si="3"/>
        <v>8</v>
      </c>
      <c r="G48" s="58" t="str">
        <f t="shared" si="10"/>
        <v>08</v>
      </c>
      <c r="H48" s="58">
        <f t="shared" si="11"/>
        <v>1</v>
      </c>
      <c r="I48" s="58" t="str">
        <f t="shared" si="12"/>
        <v>01</v>
      </c>
      <c r="K48" s="58" t="str">
        <f t="shared" si="13"/>
        <v>08:SG all tracks servicing CBH on the SG network</v>
      </c>
      <c r="L48" s="58" t="str">
        <f t="shared" si="14"/>
        <v>01:Avon Yard</v>
      </c>
      <c r="M48" s="94">
        <f>Deprec!AG48</f>
        <v>0</v>
      </c>
      <c r="N48" s="94">
        <f>Deprec!AH48</f>
        <v>0</v>
      </c>
      <c r="O48" s="94">
        <f>Deprec!AI48</f>
        <v>180843.8041492156</v>
      </c>
      <c r="P48" s="94">
        <f>Deprec!AJ48</f>
        <v>0</v>
      </c>
      <c r="Q48" s="94">
        <f>Deprec!AK48</f>
        <v>0</v>
      </c>
      <c r="R48" s="94">
        <f>Deprec!AL48</f>
        <v>0</v>
      </c>
      <c r="S48" s="94">
        <f>Deprec!AM48</f>
        <v>0</v>
      </c>
      <c r="T48" s="94">
        <f>Deprec!AN48</f>
        <v>2018346.0284510669</v>
      </c>
      <c r="U48" s="94">
        <f>Deprec!AO48</f>
        <v>613577.19264912419</v>
      </c>
      <c r="V48" s="94">
        <f>Deprec!AP48</f>
        <v>722174.60583503335</v>
      </c>
      <c r="W48" s="94">
        <f>Deprec!AQ48</f>
        <v>723259.49507764983</v>
      </c>
      <c r="X48" s="94">
        <f>Deprec!AR48</f>
        <v>0</v>
      </c>
      <c r="Y48" s="94">
        <f>Deprec!AS48</f>
        <v>0</v>
      </c>
      <c r="Z48" s="94">
        <f>Deprec!AT48</f>
        <v>0</v>
      </c>
      <c r="AA48" s="94">
        <f>Deprec!AU48</f>
        <v>0</v>
      </c>
      <c r="AB48" s="94">
        <f>Deprec!AV48</f>
        <v>38741.958000148035</v>
      </c>
      <c r="AC48" s="94">
        <f>Deprec!AW48</f>
        <v>57132.977237884144</v>
      </c>
      <c r="AD48" s="94">
        <f>Deprec!AX48</f>
        <v>0</v>
      </c>
      <c r="AE48" s="94">
        <f>Deprec!AY48</f>
        <v>24388.449554808289</v>
      </c>
      <c r="AF48" s="94">
        <f>Deprec!AZ48</f>
        <v>0</v>
      </c>
      <c r="AG48" s="94">
        <f>Deprec!BA48</f>
        <v>0</v>
      </c>
      <c r="AH48" s="94">
        <f t="shared" si="8"/>
        <v>4378464.5109549304</v>
      </c>
      <c r="AI48" s="55">
        <f t="shared" si="9"/>
        <v>0</v>
      </c>
      <c r="AK48" t="str">
        <v>01:SG track between Avon and Kalgoorlie</v>
      </c>
      <c r="AL48" t="str">
        <v>02:West Merredin</v>
      </c>
      <c r="AM48" t="str">
        <v>Rail</v>
      </c>
      <c r="AN48" s="64">
        <v>3738859.7869997025</v>
      </c>
      <c r="AO48" s="149">
        <f t="shared" si="2"/>
        <v>31.770593409597893</v>
      </c>
    </row>
    <row r="49" spans="1:41" x14ac:dyDescent="0.35">
      <c r="A49" s="58">
        <f>IF(Deprec!A49=0,"",Deprec!A49)</f>
        <v>37</v>
      </c>
      <c r="B49" s="58" t="str">
        <f>IF(Deprec!B49=0,"",Deprec!B49)</f>
        <v>CBH Sidings SG</v>
      </c>
      <c r="C49" s="58">
        <f>IF(Deprec!C49=0,"",Deprec!C49)</f>
        <v>8</v>
      </c>
      <c r="D49" t="str">
        <f>IF(Deprec!D49=0,"",Deprec!D49)</f>
        <v/>
      </c>
      <c r="E49" t="str">
        <f>IF(Deprec!E49=0,"",Deprec!E49)</f>
        <v>Bodallin</v>
      </c>
      <c r="F49" s="58">
        <f t="shared" si="3"/>
        <v>8</v>
      </c>
      <c r="G49" s="58" t="str">
        <f t="shared" si="10"/>
        <v>08</v>
      </c>
      <c r="H49" s="58">
        <f t="shared" si="11"/>
        <v>2</v>
      </c>
      <c r="I49" s="58" t="str">
        <f t="shared" si="12"/>
        <v>02</v>
      </c>
      <c r="K49" s="58" t="str">
        <f t="shared" si="13"/>
        <v>08:SG all tracks servicing CBH on the SG network</v>
      </c>
      <c r="L49" s="58" t="str">
        <f t="shared" si="14"/>
        <v>02:Bodallin</v>
      </c>
      <c r="M49" s="94">
        <f>Deprec!AG49</f>
        <v>0</v>
      </c>
      <c r="N49" s="94">
        <f>Deprec!AH49</f>
        <v>0</v>
      </c>
      <c r="O49" s="94">
        <f>Deprec!AI49</f>
        <v>81087.181581755794</v>
      </c>
      <c r="P49" s="94">
        <f>Deprec!AJ49</f>
        <v>0</v>
      </c>
      <c r="Q49" s="94">
        <f>Deprec!AK49</f>
        <v>0</v>
      </c>
      <c r="R49" s="94">
        <f>Deprec!AL49</f>
        <v>0</v>
      </c>
      <c r="S49" s="94">
        <f>Deprec!AM49</f>
        <v>0</v>
      </c>
      <c r="T49" s="94">
        <f>Deprec!AN49</f>
        <v>904990.86586781021</v>
      </c>
      <c r="U49" s="94">
        <f>Deprec!AO49</f>
        <v>275117.22322381439</v>
      </c>
      <c r="V49" s="94">
        <f>Deprec!AP49</f>
        <v>325796.71171241172</v>
      </c>
      <c r="W49" s="94">
        <f>Deprec!AQ49</f>
        <v>392053.8047080767</v>
      </c>
      <c r="X49" s="94">
        <f>Deprec!AR49</f>
        <v>0</v>
      </c>
      <c r="Y49" s="94">
        <f>Deprec!AS49</f>
        <v>0</v>
      </c>
      <c r="Z49" s="94">
        <f>Deprec!AT49</f>
        <v>0</v>
      </c>
      <c r="AA49" s="94">
        <f>Deprec!AU49</f>
        <v>0</v>
      </c>
      <c r="AB49" s="94">
        <f>Deprec!AV49</f>
        <v>16130.411771484614</v>
      </c>
      <c r="AC49" s="94">
        <f>Deprec!AW49</f>
        <v>23787.606413036934</v>
      </c>
      <c r="AD49" s="94">
        <f>Deprec!AX49</f>
        <v>0</v>
      </c>
      <c r="AE49" s="94">
        <f>Deprec!AY49</f>
        <v>10154.255336956256</v>
      </c>
      <c r="AF49" s="94">
        <f>Deprec!AZ49</f>
        <v>0</v>
      </c>
      <c r="AG49" s="94">
        <f>Deprec!BA49</f>
        <v>0</v>
      </c>
      <c r="AH49" s="94">
        <f t="shared" si="8"/>
        <v>2029118.0606153465</v>
      </c>
      <c r="AI49" s="55">
        <f t="shared" si="9"/>
        <v>0</v>
      </c>
      <c r="AK49" t="str">
        <v>01:SG track between Avon and Kalgoorlie</v>
      </c>
      <c r="AL49" t="str">
        <v>02:West Merredin</v>
      </c>
      <c r="AM49" t="str">
        <v>Signage</v>
      </c>
      <c r="AN49" s="64">
        <v>0</v>
      </c>
      <c r="AO49" s="149">
        <f t="shared" si="2"/>
        <v>3.6705791572497493</v>
      </c>
    </row>
    <row r="50" spans="1:41" x14ac:dyDescent="0.35">
      <c r="A50" s="58">
        <f>IF(Deprec!A50=0,"",Deprec!A50)</f>
        <v>38</v>
      </c>
      <c r="B50" s="58" t="str">
        <f>IF(Deprec!B50=0,"",Deprec!B50)</f>
        <v>CBH Sidings SG</v>
      </c>
      <c r="C50" s="58">
        <f>IF(Deprec!C50=0,"",Deprec!C50)</f>
        <v>8</v>
      </c>
      <c r="D50" t="str">
        <f>IF(Deprec!D50=0,"",Deprec!D50)</f>
        <v/>
      </c>
      <c r="E50" t="str">
        <f>IF(Deprec!E50=0,"",Deprec!E50)</f>
        <v>Burracoppin</v>
      </c>
      <c r="F50" s="58">
        <f t="shared" si="3"/>
        <v>8</v>
      </c>
      <c r="G50" s="58" t="str">
        <f t="shared" si="10"/>
        <v>08</v>
      </c>
      <c r="H50" s="58">
        <f t="shared" si="11"/>
        <v>3</v>
      </c>
      <c r="I50" s="58" t="str">
        <f t="shared" si="12"/>
        <v>03</v>
      </c>
      <c r="K50" s="58" t="str">
        <f t="shared" si="13"/>
        <v>08:SG all tracks servicing CBH on the SG network</v>
      </c>
      <c r="L50" s="58" t="str">
        <f t="shared" si="14"/>
        <v>03:Burracoppin</v>
      </c>
      <c r="M50" s="94">
        <f>Deprec!AG50</f>
        <v>0</v>
      </c>
      <c r="N50" s="94">
        <f>Deprec!AH50</f>
        <v>0</v>
      </c>
      <c r="O50" s="94">
        <f>Deprec!AI50</f>
        <v>86089.059180090509</v>
      </c>
      <c r="P50" s="94">
        <f>Deprec!AJ50</f>
        <v>0</v>
      </c>
      <c r="Q50" s="94">
        <f>Deprec!AK50</f>
        <v>0</v>
      </c>
      <c r="R50" s="94">
        <f>Deprec!AL50</f>
        <v>0</v>
      </c>
      <c r="S50" s="94">
        <f>Deprec!AM50</f>
        <v>0</v>
      </c>
      <c r="T50" s="94">
        <f>Deprec!AN50</f>
        <v>960815.39263493882</v>
      </c>
      <c r="U50" s="94">
        <f>Deprec!AO50</f>
        <v>292087.87936102139</v>
      </c>
      <c r="V50" s="94">
        <f>Deprec!AP50</f>
        <v>371017.56546680239</v>
      </c>
      <c r="W50" s="94">
        <f>Deprec!AQ50</f>
        <v>389519.75377092115</v>
      </c>
      <c r="X50" s="94">
        <f>Deprec!AR50</f>
        <v>0</v>
      </c>
      <c r="Y50" s="94">
        <f>Deprec!AS50</f>
        <v>0</v>
      </c>
      <c r="Z50" s="94">
        <f>Deprec!AT50</f>
        <v>0</v>
      </c>
      <c r="AA50" s="94">
        <f>Deprec!AU50</f>
        <v>0</v>
      </c>
      <c r="AB50" s="94">
        <f>Deprec!AV50</f>
        <v>17125.419166215128</v>
      </c>
      <c r="AC50" s="94">
        <f>Deprec!AW50</f>
        <v>25254.949257052405</v>
      </c>
      <c r="AD50" s="94">
        <f>Deprec!AX50</f>
        <v>0</v>
      </c>
      <c r="AE50" s="94">
        <f>Deprec!AY50</f>
        <v>10780.622431075599</v>
      </c>
      <c r="AF50" s="94">
        <f>Deprec!AZ50</f>
        <v>0</v>
      </c>
      <c r="AG50" s="94">
        <f>Deprec!BA50</f>
        <v>0</v>
      </c>
      <c r="AH50" s="94">
        <f t="shared" si="8"/>
        <v>2152690.6412681174</v>
      </c>
      <c r="AI50" s="55">
        <f t="shared" si="9"/>
        <v>0</v>
      </c>
      <c r="AK50" t="str">
        <v>01:SG track between Avon and Kalgoorlie</v>
      </c>
      <c r="AL50" t="str">
        <v>02:West Merredin</v>
      </c>
      <c r="AM50" t="str">
        <v>Signalling and Control Systems</v>
      </c>
      <c r="AN50" s="64">
        <v>0</v>
      </c>
      <c r="AO50" s="149">
        <f t="shared" si="2"/>
        <v>6.8275029514926633</v>
      </c>
    </row>
    <row r="51" spans="1:41" x14ac:dyDescent="0.35">
      <c r="A51" s="58">
        <f>IF(Deprec!A51=0,"",Deprec!A51)</f>
        <v>39</v>
      </c>
      <c r="B51" s="58" t="str">
        <f>IF(Deprec!B51=0,"",Deprec!B51)</f>
        <v>CBH Sidings SG</v>
      </c>
      <c r="C51" s="58">
        <f>IF(Deprec!C51=0,"",Deprec!C51)</f>
        <v>8</v>
      </c>
      <c r="D51" t="str">
        <f>IF(Deprec!D51=0,"",Deprec!D51)</f>
        <v/>
      </c>
      <c r="E51" t="str">
        <f>IF(Deprec!E51=0,"",Deprec!E51)</f>
        <v>Carrabin</v>
      </c>
      <c r="F51" s="58">
        <f t="shared" si="3"/>
        <v>8</v>
      </c>
      <c r="G51" s="58" t="str">
        <f t="shared" si="10"/>
        <v>08</v>
      </c>
      <c r="H51" s="58">
        <f t="shared" si="11"/>
        <v>4</v>
      </c>
      <c r="I51" s="58" t="str">
        <f t="shared" si="12"/>
        <v>04</v>
      </c>
      <c r="K51" s="58" t="str">
        <f t="shared" si="13"/>
        <v>08:SG all tracks servicing CBH on the SG network</v>
      </c>
      <c r="L51" s="58" t="str">
        <f t="shared" si="14"/>
        <v>04:Carrabin</v>
      </c>
      <c r="M51" s="94">
        <f>Deprec!AG51</f>
        <v>0</v>
      </c>
      <c r="N51" s="94">
        <f>Deprec!AH51</f>
        <v>0</v>
      </c>
      <c r="O51" s="94">
        <f>Deprec!AI51</f>
        <v>93722.468732979876</v>
      </c>
      <c r="P51" s="94">
        <f>Deprec!AJ51</f>
        <v>0</v>
      </c>
      <c r="Q51" s="94">
        <f>Deprec!AK51</f>
        <v>0</v>
      </c>
      <c r="R51" s="94">
        <f>Deprec!AL51</f>
        <v>0</v>
      </c>
      <c r="S51" s="94">
        <f>Deprec!AM51</f>
        <v>0</v>
      </c>
      <c r="T51" s="94">
        <f>Deprec!AN51</f>
        <v>1046009.6956805791</v>
      </c>
      <c r="U51" s="94">
        <f>Deprec!AO51</f>
        <v>317986.94748689595</v>
      </c>
      <c r="V51" s="94">
        <f>Deprec!AP51</f>
        <v>375685.7200710107</v>
      </c>
      <c r="W51" s="94">
        <f>Deprec!AQ51</f>
        <v>390120.16622119496</v>
      </c>
      <c r="X51" s="94">
        <f>Deprec!AR51</f>
        <v>0</v>
      </c>
      <c r="Y51" s="94">
        <f>Deprec!AS51</f>
        <v>0</v>
      </c>
      <c r="Z51" s="94">
        <f>Deprec!AT51</f>
        <v>0</v>
      </c>
      <c r="AA51" s="94">
        <f>Deprec!AU51</f>
        <v>0</v>
      </c>
      <c r="AB51" s="94">
        <f>Deprec!AV51</f>
        <v>18643.908733944696</v>
      </c>
      <c r="AC51" s="94">
        <f>Deprec!AW51</f>
        <v>27494.274123098832</v>
      </c>
      <c r="AD51" s="94">
        <f>Deprec!AX51</f>
        <v>0</v>
      </c>
      <c r="AE51" s="94">
        <f>Deprec!AY51</f>
        <v>11736.526782165281</v>
      </c>
      <c r="AF51" s="94">
        <f>Deprec!AZ51</f>
        <v>0</v>
      </c>
      <c r="AG51" s="94">
        <f>Deprec!BA51</f>
        <v>0</v>
      </c>
      <c r="AH51" s="94">
        <f t="shared" si="8"/>
        <v>2281399.7078318694</v>
      </c>
      <c r="AI51" s="55">
        <f t="shared" si="9"/>
        <v>0</v>
      </c>
      <c r="AK51" t="str">
        <v>01:SG track between Avon and Kalgoorlie</v>
      </c>
      <c r="AL51" t="str">
        <v>02:West Merredin</v>
      </c>
      <c r="AM51" t="str">
        <v>Sleepers</v>
      </c>
      <c r="AN51" s="64">
        <v>1242206.9349542058</v>
      </c>
      <c r="AO51" s="149">
        <f t="shared" si="2"/>
        <v>15.29205627039642</v>
      </c>
    </row>
    <row r="52" spans="1:41" x14ac:dyDescent="0.35">
      <c r="A52" s="58">
        <f>IF(Deprec!A52=0,"",Deprec!A52)</f>
        <v>40</v>
      </c>
      <c r="B52" s="58" t="str">
        <f>IF(Deprec!B52=0,"",Deprec!B52)</f>
        <v>CBH Sidings SG</v>
      </c>
      <c r="C52" s="58">
        <f>IF(Deprec!C52=0,"",Deprec!C52)</f>
        <v>8</v>
      </c>
      <c r="D52" t="str">
        <f>IF(Deprec!D52=0,"",Deprec!D52)</f>
        <v/>
      </c>
      <c r="E52" t="str">
        <f>IF(Deprec!E52=0,"",Deprec!E52)</f>
        <v>Cunderdin</v>
      </c>
      <c r="F52" s="58">
        <f t="shared" si="3"/>
        <v>8</v>
      </c>
      <c r="G52" s="58" t="str">
        <f t="shared" si="10"/>
        <v>08</v>
      </c>
      <c r="H52" s="58">
        <f t="shared" si="11"/>
        <v>5</v>
      </c>
      <c r="I52" s="58" t="str">
        <f t="shared" si="12"/>
        <v>05</v>
      </c>
      <c r="K52" s="58" t="str">
        <f t="shared" si="13"/>
        <v>08:SG all tracks servicing CBH on the SG network</v>
      </c>
      <c r="L52" s="58" t="str">
        <f t="shared" si="14"/>
        <v>05:Cunderdin</v>
      </c>
      <c r="M52" s="94">
        <f>Deprec!AG52</f>
        <v>0</v>
      </c>
      <c r="N52" s="94">
        <f>Deprec!AH52</f>
        <v>0</v>
      </c>
      <c r="O52" s="94">
        <f>Deprec!AI52</f>
        <v>151917.28136940976</v>
      </c>
      <c r="P52" s="94">
        <f>Deprec!AJ52</f>
        <v>0</v>
      </c>
      <c r="Q52" s="94">
        <f>Deprec!AK52</f>
        <v>0</v>
      </c>
      <c r="R52" s="94">
        <f>Deprec!AL52</f>
        <v>0</v>
      </c>
      <c r="S52" s="94">
        <f>Deprec!AM52</f>
        <v>0</v>
      </c>
      <c r="T52" s="94">
        <f>Deprec!AN52</f>
        <v>1695505.3724264482</v>
      </c>
      <c r="U52" s="94">
        <f>Deprec!AO52</f>
        <v>515433.63321764022</v>
      </c>
      <c r="V52" s="94">
        <f>Deprec!AP52</f>
        <v>626998.5021517477</v>
      </c>
      <c r="W52" s="94">
        <f>Deprec!AQ52</f>
        <v>1107771.2052151021</v>
      </c>
      <c r="X52" s="94">
        <f>Deprec!AR52</f>
        <v>0</v>
      </c>
      <c r="Y52" s="94">
        <f>Deprec!AS52</f>
        <v>0</v>
      </c>
      <c r="Z52" s="94">
        <f>Deprec!AT52</f>
        <v>0</v>
      </c>
      <c r="AA52" s="94">
        <f>Deprec!AU52</f>
        <v>0</v>
      </c>
      <c r="AB52" s="94">
        <f>Deprec!AV52</f>
        <v>32545.06264120675</v>
      </c>
      <c r="AC52" s="94">
        <f>Deprec!AW52</f>
        <v>47994.38177798019</v>
      </c>
      <c r="AD52" s="94">
        <f>Deprec!AX52</f>
        <v>0</v>
      </c>
      <c r="AE52" s="94">
        <f>Deprec!AY52</f>
        <v>20487.442025519555</v>
      </c>
      <c r="AF52" s="94">
        <f>Deprec!AZ52</f>
        <v>0</v>
      </c>
      <c r="AG52" s="94">
        <f>Deprec!BA52</f>
        <v>0</v>
      </c>
      <c r="AH52" s="94">
        <f t="shared" si="8"/>
        <v>4198652.8808250548</v>
      </c>
      <c r="AI52" s="55">
        <f t="shared" si="9"/>
        <v>0</v>
      </c>
      <c r="AK52" t="str">
        <v>01:SG track between Avon and Kalgoorlie</v>
      </c>
      <c r="AL52" t="str">
        <v>02:West Merredin</v>
      </c>
      <c r="AM52" t="str">
        <v>Tunnels</v>
      </c>
      <c r="AN52" s="64">
        <v>0</v>
      </c>
      <c r="AO52" s="149">
        <f t="shared" si="2"/>
        <v>42.316940355219813</v>
      </c>
    </row>
    <row r="53" spans="1:41" x14ac:dyDescent="0.35">
      <c r="A53" s="58">
        <f>IF(Deprec!A53=0,"",Deprec!A53)</f>
        <v>41</v>
      </c>
      <c r="B53" s="58" t="str">
        <f>IF(Deprec!B53=0,"",Deprec!B53)</f>
        <v>CBH Sidings SG</v>
      </c>
      <c r="C53" s="58">
        <f>IF(Deprec!C53=0,"",Deprec!C53)</f>
        <v>8</v>
      </c>
      <c r="D53" t="str">
        <f>IF(Deprec!D53=0,"",Deprec!D53)</f>
        <v/>
      </c>
      <c r="E53" t="str">
        <f>IF(Deprec!E53=0,"",Deprec!E53)</f>
        <v>Doodlakine</v>
      </c>
      <c r="F53" s="58">
        <f t="shared" si="3"/>
        <v>8</v>
      </c>
      <c r="G53" s="58" t="str">
        <f t="shared" si="10"/>
        <v>08</v>
      </c>
      <c r="H53" s="58">
        <f t="shared" si="11"/>
        <v>6</v>
      </c>
      <c r="I53" s="58" t="str">
        <f t="shared" si="12"/>
        <v>06</v>
      </c>
      <c r="K53" s="58" t="str">
        <f t="shared" si="13"/>
        <v>08:SG all tracks servicing CBH on the SG network</v>
      </c>
      <c r="L53" s="58" t="str">
        <f t="shared" si="14"/>
        <v>06:Doodlakine</v>
      </c>
      <c r="M53" s="94">
        <f>Deprec!AG53</f>
        <v>0</v>
      </c>
      <c r="N53" s="94">
        <f>Deprec!AH53</f>
        <v>0</v>
      </c>
      <c r="O53" s="94">
        <f>Deprec!AI53</f>
        <v>85739.309518817929</v>
      </c>
      <c r="P53" s="94">
        <f>Deprec!AJ53</f>
        <v>0</v>
      </c>
      <c r="Q53" s="94">
        <f>Deprec!AK53</f>
        <v>0</v>
      </c>
      <c r="R53" s="94">
        <f>Deprec!AL53</f>
        <v>0</v>
      </c>
      <c r="S53" s="94">
        <f>Deprec!AM53</f>
        <v>0</v>
      </c>
      <c r="T53" s="94">
        <f>Deprec!AN53</f>
        <v>956911.93659395003</v>
      </c>
      <c r="U53" s="94">
        <f>Deprec!AO53</f>
        <v>290901.22872456076</v>
      </c>
      <c r="V53" s="94">
        <f>Deprec!AP53</f>
        <v>374659.16764525464</v>
      </c>
      <c r="W53" s="94">
        <f>Deprec!AQ53</f>
        <v>360249.19965889875</v>
      </c>
      <c r="X53" s="94">
        <f>Deprec!AR53</f>
        <v>0</v>
      </c>
      <c r="Y53" s="94">
        <f>Deprec!AS53</f>
        <v>0</v>
      </c>
      <c r="Z53" s="94">
        <f>Deprec!AT53</f>
        <v>0</v>
      </c>
      <c r="AA53" s="94">
        <f>Deprec!AU53</f>
        <v>0</v>
      </c>
      <c r="AB53" s="94">
        <f>Deprec!AV53</f>
        <v>18367.832638595512</v>
      </c>
      <c r="AC53" s="94">
        <f>Deprec!AW53</f>
        <v>27087.143196173336</v>
      </c>
      <c r="AD53" s="94">
        <f>Deprec!AX53</f>
        <v>0</v>
      </c>
      <c r="AE53" s="94">
        <f>Deprec!AY53</f>
        <v>11562.734122416739</v>
      </c>
      <c r="AF53" s="94">
        <f>Deprec!AZ53</f>
        <v>0</v>
      </c>
      <c r="AG53" s="94">
        <f>Deprec!BA53</f>
        <v>0</v>
      </c>
      <c r="AH53" s="94">
        <f t="shared" si="8"/>
        <v>2125478.5520986677</v>
      </c>
      <c r="AI53" s="55">
        <f t="shared" si="9"/>
        <v>0</v>
      </c>
      <c r="AK53" t="str">
        <v>01:SG track between Avon and Kalgoorlie</v>
      </c>
      <c r="AL53" t="str">
        <v>02:West Merredin</v>
      </c>
      <c r="AM53" t="str">
        <v>Turnouts</v>
      </c>
      <c r="AN53" s="64">
        <v>8159321.424723235</v>
      </c>
      <c r="AO53" s="149">
        <f t="shared" si="2"/>
        <v>22.575248585450652</v>
      </c>
    </row>
    <row r="54" spans="1:41" x14ac:dyDescent="0.35">
      <c r="A54" s="58">
        <f>IF(Deprec!A54=0,"",Deprec!A54)</f>
        <v>42</v>
      </c>
      <c r="B54" s="58" t="str">
        <f>IF(Deprec!B54=0,"",Deprec!B54)</f>
        <v>CBH Sidings SG</v>
      </c>
      <c r="C54" s="58">
        <f>IF(Deprec!C54=0,"",Deprec!C54)</f>
        <v>8</v>
      </c>
      <c r="D54" t="str">
        <f>IF(Deprec!D54=0,"",Deprec!D54)</f>
        <v/>
      </c>
      <c r="E54" t="str">
        <f>IF(Deprec!E54=0,"",Deprec!E54)</f>
        <v>Grass Patch</v>
      </c>
      <c r="F54" s="58">
        <f t="shared" si="3"/>
        <v>8</v>
      </c>
      <c r="G54" s="58" t="str">
        <f t="shared" si="10"/>
        <v>08</v>
      </c>
      <c r="H54" s="58">
        <f t="shared" si="11"/>
        <v>7</v>
      </c>
      <c r="I54" s="58" t="str">
        <f t="shared" si="12"/>
        <v>07</v>
      </c>
      <c r="K54" s="58" t="str">
        <f t="shared" si="13"/>
        <v>08:SG all tracks servicing CBH on the SG network</v>
      </c>
      <c r="L54" s="58" t="str">
        <f t="shared" si="14"/>
        <v>07:Grass Patch</v>
      </c>
      <c r="M54" s="94">
        <f>Deprec!AG54</f>
        <v>0</v>
      </c>
      <c r="N54" s="94">
        <f>Deprec!AH54</f>
        <v>0</v>
      </c>
      <c r="O54" s="94">
        <f>Deprec!AI54</f>
        <v>166015.72478072852</v>
      </c>
      <c r="P54" s="94">
        <f>Deprec!AJ54</f>
        <v>0</v>
      </c>
      <c r="Q54" s="94">
        <f>Deprec!AK54</f>
        <v>0</v>
      </c>
      <c r="R54" s="94">
        <f>Deprec!AL54</f>
        <v>0</v>
      </c>
      <c r="S54" s="94">
        <f>Deprec!AM54</f>
        <v>0</v>
      </c>
      <c r="T54" s="94">
        <f>Deprec!AN54</f>
        <v>1852854.0712134873</v>
      </c>
      <c r="U54" s="94">
        <f>Deprec!AO54</f>
        <v>563267.63764890027</v>
      </c>
      <c r="V54" s="94">
        <f>Deprec!AP54</f>
        <v>662506.26727058669</v>
      </c>
      <c r="W54" s="94">
        <f>Deprec!AQ54</f>
        <v>401884.29922389245</v>
      </c>
      <c r="X54" s="94">
        <f>Deprec!AR54</f>
        <v>0</v>
      </c>
      <c r="Y54" s="94">
        <f>Deprec!AS54</f>
        <v>0</v>
      </c>
      <c r="Z54" s="94">
        <f>Deprec!AT54</f>
        <v>0</v>
      </c>
      <c r="AA54" s="94">
        <f>Deprec!AU54</f>
        <v>383311.59414159</v>
      </c>
      <c r="AB54" s="94">
        <f>Deprec!AV54</f>
        <v>30823.308350543506</v>
      </c>
      <c r="AC54" s="94">
        <f>Deprec!AW54</f>
        <v>45455.301313918048</v>
      </c>
      <c r="AD54" s="94">
        <f>Deprec!AX54</f>
        <v>0</v>
      </c>
      <c r="AE54" s="94">
        <f>Deprec!AY54</f>
        <v>19403.580500930257</v>
      </c>
      <c r="AF54" s="94">
        <f>Deprec!AZ54</f>
        <v>0</v>
      </c>
      <c r="AG54" s="94">
        <f>Deprec!BA54</f>
        <v>0</v>
      </c>
      <c r="AH54" s="94">
        <f t="shared" si="8"/>
        <v>4125521.7844445771</v>
      </c>
      <c r="AI54" s="55">
        <f t="shared" si="9"/>
        <v>0</v>
      </c>
      <c r="AK54" t="str">
        <v>01:SG track between Avon and Kalgoorlie</v>
      </c>
      <c r="AL54" t="str">
        <v>02:West Merredin</v>
      </c>
      <c r="AM54" t="str">
        <v>Walkways</v>
      </c>
      <c r="AN54" s="64">
        <v>0</v>
      </c>
      <c r="AO54" s="149">
        <f t="shared" si="2"/>
        <v>6.2060928299919071</v>
      </c>
    </row>
    <row r="55" spans="1:41" x14ac:dyDescent="0.35">
      <c r="A55" s="58">
        <f>IF(Deprec!A55=0,"",Deprec!A55)</f>
        <v>43</v>
      </c>
      <c r="B55" s="58" t="str">
        <f>IF(Deprec!B55=0,"",Deprec!B55)</f>
        <v>CBH Sidings SG</v>
      </c>
      <c r="C55" s="58">
        <f>IF(Deprec!C55=0,"",Deprec!C55)</f>
        <v>8</v>
      </c>
      <c r="D55" t="str">
        <f>IF(Deprec!D55=0,"",Deprec!D55)</f>
        <v/>
      </c>
      <c r="E55" t="str">
        <f>IF(Deprec!E55=0,"",Deprec!E55)</f>
        <v>Grass Valley</v>
      </c>
      <c r="F55" s="58">
        <f t="shared" si="3"/>
        <v>8</v>
      </c>
      <c r="G55" s="58" t="str">
        <f t="shared" si="10"/>
        <v>08</v>
      </c>
      <c r="H55" s="58">
        <f t="shared" si="11"/>
        <v>8</v>
      </c>
      <c r="I55" s="58" t="str">
        <f t="shared" si="12"/>
        <v>08</v>
      </c>
      <c r="K55" s="58" t="str">
        <f t="shared" si="13"/>
        <v>08:SG all tracks servicing CBH on the SG network</v>
      </c>
      <c r="L55" s="58" t="str">
        <f t="shared" si="14"/>
        <v>08:Grass Valley</v>
      </c>
      <c r="M55" s="94">
        <f>Deprec!AG55</f>
        <v>0</v>
      </c>
      <c r="N55" s="94">
        <f>Deprec!AH55</f>
        <v>0</v>
      </c>
      <c r="O55" s="94">
        <f>Deprec!AI55</f>
        <v>112152.16801537399</v>
      </c>
      <c r="P55" s="94">
        <f>Deprec!AJ55</f>
        <v>0</v>
      </c>
      <c r="Q55" s="94">
        <f>Deprec!AK55</f>
        <v>0</v>
      </c>
      <c r="R55" s="94">
        <f>Deprec!AL55</f>
        <v>0</v>
      </c>
      <c r="S55" s="94">
        <f>Deprec!AM55</f>
        <v>0</v>
      </c>
      <c r="T55" s="94">
        <f>Deprec!AN55</f>
        <v>1251698.3037430129</v>
      </c>
      <c r="U55" s="94">
        <f>Deprec!AO55</f>
        <v>380516.28433787602</v>
      </c>
      <c r="V55" s="94">
        <f>Deprec!AP55</f>
        <v>440843.53509987058</v>
      </c>
      <c r="W55" s="94">
        <f>Deprec!AQ55</f>
        <v>737196.54698975</v>
      </c>
      <c r="X55" s="94">
        <f>Deprec!AR55</f>
        <v>0</v>
      </c>
      <c r="Y55" s="94">
        <f>Deprec!AS55</f>
        <v>0</v>
      </c>
      <c r="Z55" s="94">
        <f>Deprec!AT55</f>
        <v>0</v>
      </c>
      <c r="AA55" s="94">
        <f>Deprec!AU55</f>
        <v>0</v>
      </c>
      <c r="AB55" s="94">
        <f>Deprec!AV55</f>
        <v>24026.22861932321</v>
      </c>
      <c r="AC55" s="94">
        <f>Deprec!AW55</f>
        <v>35431.61067942794</v>
      </c>
      <c r="AD55" s="94">
        <f>Deprec!AX55</f>
        <v>0</v>
      </c>
      <c r="AE55" s="94">
        <f>Deprec!AY55</f>
        <v>15124.750914045602</v>
      </c>
      <c r="AF55" s="94">
        <f>Deprec!AZ55</f>
        <v>0</v>
      </c>
      <c r="AG55" s="94">
        <f>Deprec!BA55</f>
        <v>0</v>
      </c>
      <c r="AH55" s="94">
        <f t="shared" si="8"/>
        <v>2996989.4283986804</v>
      </c>
      <c r="AI55" s="55">
        <f t="shared" si="9"/>
        <v>0</v>
      </c>
      <c r="AK55" t="str">
        <v>01:SG track between Avon and Kalgoorlie</v>
      </c>
      <c r="AL55" t="str">
        <v>03:West Merredin to Merredin</v>
      </c>
      <c r="AM55" t="str">
        <v>Access Roads</v>
      </c>
      <c r="AN55" s="64">
        <v>0</v>
      </c>
      <c r="AO55" s="149">
        <f t="shared" si="2"/>
        <v>6.064738680413102</v>
      </c>
    </row>
    <row r="56" spans="1:41" x14ac:dyDescent="0.35">
      <c r="A56" s="58">
        <f>IF(Deprec!A56=0,"",Deprec!A56)</f>
        <v>44</v>
      </c>
      <c r="B56" s="58" t="str">
        <f>IF(Deprec!B56=0,"",Deprec!B56)</f>
        <v>CBH Sidings SG</v>
      </c>
      <c r="C56" s="58">
        <f>IF(Deprec!C56=0,"",Deprec!C56)</f>
        <v>8</v>
      </c>
      <c r="D56" t="str">
        <f>IF(Deprec!D56=0,"",Deprec!D56)</f>
        <v/>
      </c>
      <c r="E56" t="str">
        <f>IF(Deprec!E56=0,"",Deprec!E56)</f>
        <v>Hines Hill</v>
      </c>
      <c r="F56" s="58">
        <f t="shared" si="3"/>
        <v>8</v>
      </c>
      <c r="G56" s="58" t="str">
        <f t="shared" si="10"/>
        <v>08</v>
      </c>
      <c r="H56" s="58">
        <f t="shared" si="11"/>
        <v>9</v>
      </c>
      <c r="I56" s="58" t="str">
        <f t="shared" si="12"/>
        <v>09</v>
      </c>
      <c r="K56" s="58" t="str">
        <f t="shared" si="13"/>
        <v>08:SG all tracks servicing CBH on the SG network</v>
      </c>
      <c r="L56" s="58" t="str">
        <f t="shared" si="14"/>
        <v>09:Hines Hill</v>
      </c>
      <c r="M56" s="94">
        <f>Deprec!AG56</f>
        <v>0</v>
      </c>
      <c r="N56" s="94">
        <f>Deprec!AH56</f>
        <v>0</v>
      </c>
      <c r="O56" s="94">
        <f>Deprec!AI56</f>
        <v>81814.166142687784</v>
      </c>
      <c r="P56" s="94">
        <f>Deprec!AJ56</f>
        <v>0</v>
      </c>
      <c r="Q56" s="94">
        <f>Deprec!AK56</f>
        <v>0</v>
      </c>
      <c r="R56" s="94">
        <f>Deprec!AL56</f>
        <v>0</v>
      </c>
      <c r="S56" s="94">
        <f>Deprec!AM56</f>
        <v>0</v>
      </c>
      <c r="T56" s="94">
        <f>Deprec!AN56</f>
        <v>913104.53284249757</v>
      </c>
      <c r="U56" s="94">
        <f>Deprec!AO56</f>
        <v>277583.77798411925</v>
      </c>
      <c r="V56" s="94">
        <f>Deprec!AP56</f>
        <v>331708.44567777083</v>
      </c>
      <c r="W56" s="94">
        <f>Deprec!AQ56</f>
        <v>362522.89145111566</v>
      </c>
      <c r="X56" s="94">
        <f>Deprec!AR56</f>
        <v>0</v>
      </c>
      <c r="Y56" s="94">
        <f>Deprec!AS56</f>
        <v>0</v>
      </c>
      <c r="Z56" s="94">
        <f>Deprec!AT56</f>
        <v>0</v>
      </c>
      <c r="AA56" s="94">
        <f>Deprec!AU56</f>
        <v>0</v>
      </c>
      <c r="AB56" s="94">
        <f>Deprec!AV56</f>
        <v>17526.95373462643</v>
      </c>
      <c r="AC56" s="94">
        <f>Deprec!AW56</f>
        <v>25847.094479995929</v>
      </c>
      <c r="AD56" s="94">
        <f>Deprec!AX56</f>
        <v>0</v>
      </c>
      <c r="AE56" s="94">
        <f>Deprec!AY56</f>
        <v>11033.392452822392</v>
      </c>
      <c r="AF56" s="94">
        <f>Deprec!AZ56</f>
        <v>0</v>
      </c>
      <c r="AG56" s="94">
        <f>Deprec!BA56</f>
        <v>0</v>
      </c>
      <c r="AH56" s="94">
        <f t="shared" si="8"/>
        <v>2021141.2547656358</v>
      </c>
      <c r="AI56" s="55">
        <f t="shared" si="9"/>
        <v>0</v>
      </c>
      <c r="AK56" t="str">
        <v>01:SG track between Avon and Kalgoorlie</v>
      </c>
      <c r="AL56" t="str">
        <v>03:West Merredin to Merredin</v>
      </c>
      <c r="AM56" t="str">
        <v>Ballast</v>
      </c>
      <c r="AN56" s="64">
        <v>575492.30568196916</v>
      </c>
      <c r="AO56" s="149">
        <f t="shared" si="2"/>
        <v>12.862198805968973</v>
      </c>
    </row>
    <row r="57" spans="1:41" x14ac:dyDescent="0.35">
      <c r="A57" s="58">
        <f>IF(Deprec!A57=0,"",Deprec!A57)</f>
        <v>45</v>
      </c>
      <c r="B57" s="58" t="str">
        <f>IF(Deprec!B57=0,"",Deprec!B57)</f>
        <v>CBH Sidings SG</v>
      </c>
      <c r="C57" s="58">
        <f>IF(Deprec!C57=0,"",Deprec!C57)</f>
        <v>8</v>
      </c>
      <c r="D57" t="str">
        <f>IF(Deprec!D57=0,"",Deprec!D57)</f>
        <v/>
      </c>
      <c r="E57" t="str">
        <f>IF(Deprec!E57=0,"",Deprec!E57)</f>
        <v>Kellerberrin</v>
      </c>
      <c r="F57" s="58">
        <f t="shared" si="3"/>
        <v>8</v>
      </c>
      <c r="G57" s="58" t="str">
        <f t="shared" si="10"/>
        <v>08</v>
      </c>
      <c r="H57" s="58">
        <f t="shared" si="11"/>
        <v>10</v>
      </c>
      <c r="I57" s="58" t="str">
        <f t="shared" si="12"/>
        <v>10</v>
      </c>
      <c r="K57" s="58" t="str">
        <f t="shared" si="13"/>
        <v>08:SG all tracks servicing CBH on the SG network</v>
      </c>
      <c r="L57" s="58" t="str">
        <f t="shared" si="14"/>
        <v>10:Kellerberrin</v>
      </c>
      <c r="M57" s="94">
        <f>Deprec!AG57</f>
        <v>0</v>
      </c>
      <c r="N57" s="94">
        <f>Deprec!AH57</f>
        <v>0</v>
      </c>
      <c r="O57" s="94">
        <f>Deprec!AI57</f>
        <v>184012.87088793921</v>
      </c>
      <c r="P57" s="94">
        <f>Deprec!AJ57</f>
        <v>0</v>
      </c>
      <c r="Q57" s="94">
        <f>Deprec!AK57</f>
        <v>0</v>
      </c>
      <c r="R57" s="94">
        <f>Deprec!AL57</f>
        <v>0</v>
      </c>
      <c r="S57" s="94">
        <f>Deprec!AM57</f>
        <v>0</v>
      </c>
      <c r="T57" s="94">
        <f>Deprec!AN57</f>
        <v>2053715.0768743211</v>
      </c>
      <c r="U57" s="94">
        <f>Deprec!AO57</f>
        <v>624329.38336979365</v>
      </c>
      <c r="V57" s="94">
        <f>Deprec!AP57</f>
        <v>729978.72605861945</v>
      </c>
      <c r="W57" s="94">
        <f>Deprec!AQ57</f>
        <v>1101023.7195454291</v>
      </c>
      <c r="X57" s="94">
        <f>Deprec!AR57</f>
        <v>0</v>
      </c>
      <c r="Y57" s="94">
        <f>Deprec!AS57</f>
        <v>0</v>
      </c>
      <c r="Z57" s="94">
        <f>Deprec!AT57</f>
        <v>0</v>
      </c>
      <c r="AA57" s="94">
        <f>Deprec!AU57</f>
        <v>0</v>
      </c>
      <c r="AB57" s="94">
        <f>Deprec!AV57</f>
        <v>39420.863484739559</v>
      </c>
      <c r="AC57" s="94">
        <f>Deprec!AW57</f>
        <v>58134.162867110594</v>
      </c>
      <c r="AD57" s="94">
        <f>Deprec!AX57</f>
        <v>0</v>
      </c>
      <c r="AE57" s="94">
        <f>Deprec!AY57</f>
        <v>24815.827338950738</v>
      </c>
      <c r="AF57" s="94">
        <f>Deprec!AZ57</f>
        <v>0</v>
      </c>
      <c r="AG57" s="94">
        <f>Deprec!BA57</f>
        <v>0</v>
      </c>
      <c r="AH57" s="94">
        <f t="shared" si="8"/>
        <v>4815430.6304269033</v>
      </c>
      <c r="AI57" s="55">
        <f t="shared" si="9"/>
        <v>0</v>
      </c>
      <c r="AK57" t="str">
        <v>01:SG track between Avon and Kalgoorlie</v>
      </c>
      <c r="AL57" t="str">
        <v>03:West Merredin to Merredin</v>
      </c>
      <c r="AM57" t="str">
        <v>Bridges</v>
      </c>
      <c r="AN57" s="64">
        <v>0</v>
      </c>
      <c r="AO57" s="149">
        <f t="shared" si="2"/>
        <v>33.988165680473372</v>
      </c>
    </row>
    <row r="58" spans="1:41" x14ac:dyDescent="0.35">
      <c r="A58" s="58">
        <f>IF(Deprec!A58=0,"",Deprec!A58)</f>
        <v>46</v>
      </c>
      <c r="B58" s="58" t="str">
        <f>IF(Deprec!B58=0,"",Deprec!B58)</f>
        <v>CBH Sidings SG</v>
      </c>
      <c r="C58" s="58">
        <f>IF(Deprec!C58=0,"",Deprec!C58)</f>
        <v>8</v>
      </c>
      <c r="D58" t="str">
        <f>IF(Deprec!D58=0,"",Deprec!D58)</f>
        <v/>
      </c>
      <c r="E58" t="str">
        <f>IF(Deprec!E58=0,"",Deprec!E58)</f>
        <v>Meckering</v>
      </c>
      <c r="F58" s="58">
        <f t="shared" si="3"/>
        <v>8</v>
      </c>
      <c r="G58" s="58" t="str">
        <f t="shared" si="10"/>
        <v>08</v>
      </c>
      <c r="H58" s="58">
        <f t="shared" si="11"/>
        <v>11</v>
      </c>
      <c r="I58" s="58" t="str">
        <f t="shared" si="12"/>
        <v>11</v>
      </c>
      <c r="K58" s="58" t="str">
        <f t="shared" si="13"/>
        <v>08:SG all tracks servicing CBH on the SG network</v>
      </c>
      <c r="L58" s="58" t="str">
        <f t="shared" si="14"/>
        <v>11:Meckering</v>
      </c>
      <c r="M58" s="94">
        <f>Deprec!AG58</f>
        <v>0</v>
      </c>
      <c r="N58" s="94">
        <f>Deprec!AH58</f>
        <v>0</v>
      </c>
      <c r="O58" s="94">
        <f>Deprec!AI58</f>
        <v>74732.414593453883</v>
      </c>
      <c r="P58" s="94">
        <f>Deprec!AJ58</f>
        <v>0</v>
      </c>
      <c r="Q58" s="94">
        <f>Deprec!AK58</f>
        <v>0</v>
      </c>
      <c r="R58" s="94">
        <f>Deprec!AL58</f>
        <v>0</v>
      </c>
      <c r="S58" s="94">
        <f>Deprec!AM58</f>
        <v>0</v>
      </c>
      <c r="T58" s="94">
        <f>Deprec!AN58</f>
        <v>834067.12715908361</v>
      </c>
      <c r="U58" s="94">
        <f>Deprec!AO58</f>
        <v>253556.40665636139</v>
      </c>
      <c r="V58" s="94">
        <f>Deprec!AP58</f>
        <v>299536.25264811306</v>
      </c>
      <c r="W58" s="94">
        <f>Deprec!AQ58</f>
        <v>363956.56457850913</v>
      </c>
      <c r="X58" s="94">
        <f>Deprec!AR58</f>
        <v>0</v>
      </c>
      <c r="Y58" s="94">
        <f>Deprec!AS58</f>
        <v>0</v>
      </c>
      <c r="Z58" s="94">
        <f>Deprec!AT58</f>
        <v>0</v>
      </c>
      <c r="AA58" s="94">
        <f>Deprec!AU58</f>
        <v>0</v>
      </c>
      <c r="AB58" s="94">
        <f>Deprec!AV58</f>
        <v>16009.838330100178</v>
      </c>
      <c r="AC58" s="94">
        <f>Deprec!AW58</f>
        <v>23609.796099937015</v>
      </c>
      <c r="AD58" s="94">
        <f>Deprec!AX58</f>
        <v>0</v>
      </c>
      <c r="AE58" s="94">
        <f>Deprec!AY58</f>
        <v>10078.353151195724</v>
      </c>
      <c r="AF58" s="94">
        <f>Deprec!AZ58</f>
        <v>0</v>
      </c>
      <c r="AG58" s="94">
        <f>Deprec!BA58</f>
        <v>0</v>
      </c>
      <c r="AH58" s="94">
        <f t="shared" si="8"/>
        <v>1875546.7532167542</v>
      </c>
      <c r="AI58" s="55">
        <f t="shared" si="9"/>
        <v>0</v>
      </c>
      <c r="AK58" t="str">
        <v>01:SG track between Avon and Kalgoorlie</v>
      </c>
      <c r="AL58" t="str">
        <v>03:West Merredin to Merredin</v>
      </c>
      <c r="AM58" t="str">
        <v>Buildings</v>
      </c>
      <c r="AN58" s="64">
        <v>53586.719315865615</v>
      </c>
      <c r="AO58" s="149">
        <f t="shared" si="2"/>
        <v>15.499999999999858</v>
      </c>
    </row>
    <row r="59" spans="1:41" x14ac:dyDescent="0.35">
      <c r="A59" s="58">
        <f>IF(Deprec!A59=0,"",Deprec!A59)</f>
        <v>47</v>
      </c>
      <c r="B59" s="58" t="str">
        <f>IF(Deprec!B59=0,"",Deprec!B59)</f>
        <v>CBH Sidings SG</v>
      </c>
      <c r="C59" s="58">
        <f>IF(Deprec!C59=0,"",Deprec!C59)</f>
        <v>8</v>
      </c>
      <c r="D59" t="str">
        <f>IF(Deprec!D59=0,"",Deprec!D59)</f>
        <v/>
      </c>
      <c r="E59" t="str">
        <f>IF(Deprec!E59=0,"",Deprec!E59)</f>
        <v>Merredin</v>
      </c>
      <c r="F59" s="58">
        <f t="shared" si="3"/>
        <v>8</v>
      </c>
      <c r="G59" s="58" t="str">
        <f t="shared" si="10"/>
        <v>08</v>
      </c>
      <c r="H59" s="58">
        <f t="shared" si="11"/>
        <v>12</v>
      </c>
      <c r="I59" s="58" t="str">
        <f t="shared" si="12"/>
        <v>12</v>
      </c>
      <c r="K59" s="58" t="str">
        <f t="shared" si="13"/>
        <v>08:SG all tracks servicing CBH on the SG network</v>
      </c>
      <c r="L59" s="58" t="str">
        <f t="shared" si="14"/>
        <v>12:Merredin</v>
      </c>
      <c r="M59" s="94">
        <f>Deprec!AG59</f>
        <v>0</v>
      </c>
      <c r="N59" s="94">
        <f>Deprec!AH59</f>
        <v>0</v>
      </c>
      <c r="O59" s="94">
        <f>Deprec!AI59</f>
        <v>150135.33888146494</v>
      </c>
      <c r="P59" s="94">
        <f>Deprec!AJ59</f>
        <v>0</v>
      </c>
      <c r="Q59" s="94">
        <f>Deprec!AK59</f>
        <v>0</v>
      </c>
      <c r="R59" s="94">
        <f>Deprec!AL59</f>
        <v>0</v>
      </c>
      <c r="S59" s="94">
        <f>Deprec!AM59</f>
        <v>0</v>
      </c>
      <c r="T59" s="94">
        <f>Deprec!AN59</f>
        <v>1785834.2174186041</v>
      </c>
      <c r="U59" s="94">
        <f>Deprec!AO59</f>
        <v>509387.756919256</v>
      </c>
      <c r="V59" s="94">
        <f>Deprec!AP59</f>
        <v>290288.55181614729</v>
      </c>
      <c r="W59" s="94">
        <f>Deprec!AQ59</f>
        <v>1952175.8696445681</v>
      </c>
      <c r="X59" s="94">
        <f>Deprec!AR59</f>
        <v>0</v>
      </c>
      <c r="Y59" s="94">
        <f>Deprec!AS59</f>
        <v>0</v>
      </c>
      <c r="Z59" s="94">
        <f>Deprec!AT59</f>
        <v>0</v>
      </c>
      <c r="AA59" s="94">
        <f>Deprec!AU59</f>
        <v>0</v>
      </c>
      <c r="AB59" s="94">
        <f>Deprec!AV59</f>
        <v>32163.319172850621</v>
      </c>
      <c r="AC59" s="94">
        <f>Deprec!AW59</f>
        <v>47431.422598472083</v>
      </c>
      <c r="AD59" s="94">
        <f>Deprec!AX59</f>
        <v>0</v>
      </c>
      <c r="AE59" s="94">
        <f>Deprec!AY59</f>
        <v>20247.13069895095</v>
      </c>
      <c r="AF59" s="94">
        <f>Deprec!AZ59</f>
        <v>0</v>
      </c>
      <c r="AG59" s="94">
        <f>Deprec!BA59</f>
        <v>0</v>
      </c>
      <c r="AH59" s="94">
        <f t="shared" si="8"/>
        <v>4787663.6071503144</v>
      </c>
      <c r="AI59" s="55">
        <f t="shared" si="9"/>
        <v>0</v>
      </c>
      <c r="AK59" t="str">
        <v>01:SG track between Avon and Kalgoorlie</v>
      </c>
      <c r="AL59" t="str">
        <v>03:West Merredin to Merredin</v>
      </c>
      <c r="AM59" t="str">
        <v>Clearing/Grubbing</v>
      </c>
      <c r="AN59" s="64">
        <v>0</v>
      </c>
      <c r="AO59" s="149">
        <f t="shared" si="2"/>
        <v>100</v>
      </c>
    </row>
    <row r="60" spans="1:41" x14ac:dyDescent="0.35">
      <c r="A60" s="58">
        <f>IF(Deprec!A60=0,"",Deprec!A60)</f>
        <v>48</v>
      </c>
      <c r="B60" s="58" t="str">
        <f>IF(Deprec!B60=0,"",Deprec!B60)</f>
        <v>CBH Sidings SG</v>
      </c>
      <c r="C60" s="58">
        <f>IF(Deprec!C60=0,"",Deprec!C60)</f>
        <v>8</v>
      </c>
      <c r="D60" t="str">
        <f>IF(Deprec!D60=0,"",Deprec!D60)</f>
        <v/>
      </c>
      <c r="E60" t="str">
        <f>IF(Deprec!E60=0,"",Deprec!E60)</f>
        <v>Moorine Rock</v>
      </c>
      <c r="F60" s="58">
        <f t="shared" si="3"/>
        <v>8</v>
      </c>
      <c r="G60" s="58" t="str">
        <f t="shared" si="10"/>
        <v>08</v>
      </c>
      <c r="H60" s="58">
        <f t="shared" si="11"/>
        <v>13</v>
      </c>
      <c r="I60" s="58" t="str">
        <f t="shared" si="12"/>
        <v>13</v>
      </c>
      <c r="K60" s="58" t="str">
        <f t="shared" si="13"/>
        <v>08:SG all tracks servicing CBH on the SG network</v>
      </c>
      <c r="L60" s="58" t="str">
        <f t="shared" si="14"/>
        <v>13:Moorine Rock</v>
      </c>
      <c r="M60" s="94">
        <f>Deprec!AG60</f>
        <v>0</v>
      </c>
      <c r="N60" s="94">
        <f>Deprec!AH60</f>
        <v>0</v>
      </c>
      <c r="O60" s="94">
        <f>Deprec!AI60</f>
        <v>73632.593604490612</v>
      </c>
      <c r="P60" s="94">
        <f>Deprec!AJ60</f>
        <v>0</v>
      </c>
      <c r="Q60" s="94">
        <f>Deprec!AK60</f>
        <v>0</v>
      </c>
      <c r="R60" s="94">
        <f>Deprec!AL60</f>
        <v>0</v>
      </c>
      <c r="S60" s="94">
        <f>Deprec!AM60</f>
        <v>0</v>
      </c>
      <c r="T60" s="94">
        <f>Deprec!AN60</f>
        <v>821792.33933583286</v>
      </c>
      <c r="U60" s="94">
        <f>Deprec!AO60</f>
        <v>249824.87115809318</v>
      </c>
      <c r="V60" s="94">
        <f>Deprec!AP60</f>
        <v>294157.91188241553</v>
      </c>
      <c r="W60" s="94">
        <f>Deprec!AQ60</f>
        <v>0</v>
      </c>
      <c r="X60" s="94">
        <f>Deprec!AR60</f>
        <v>0</v>
      </c>
      <c r="Y60" s="94">
        <f>Deprec!AS60</f>
        <v>0</v>
      </c>
      <c r="Z60" s="94">
        <f>Deprec!AT60</f>
        <v>0</v>
      </c>
      <c r="AA60" s="94">
        <f>Deprec!AU60</f>
        <v>0</v>
      </c>
      <c r="AB60" s="94">
        <f>Deprec!AV60</f>
        <v>14647.494603635969</v>
      </c>
      <c r="AC60" s="94">
        <f>Deprec!AW60</f>
        <v>21600.740359544216</v>
      </c>
      <c r="AD60" s="94">
        <f>Deprec!AX60</f>
        <v>0</v>
      </c>
      <c r="AE60" s="94">
        <f>Deprec!AY60</f>
        <v>9220.7441669245891</v>
      </c>
      <c r="AF60" s="94">
        <f>Deprec!AZ60</f>
        <v>0</v>
      </c>
      <c r="AG60" s="94">
        <f>Deprec!BA60</f>
        <v>0</v>
      </c>
      <c r="AH60" s="94">
        <f t="shared" si="8"/>
        <v>1484876.6951109369</v>
      </c>
      <c r="AI60" s="55">
        <f t="shared" si="9"/>
        <v>0</v>
      </c>
      <c r="AK60" t="str">
        <v>01:SG track between Avon and Kalgoorlie</v>
      </c>
      <c r="AL60" t="str">
        <v>03:West Merredin to Merredin</v>
      </c>
      <c r="AM60" t="str">
        <v>Communication</v>
      </c>
      <c r="AN60" s="64">
        <v>0</v>
      </c>
      <c r="AO60" s="149">
        <f t="shared" si="2"/>
        <v>5.1206272136194979</v>
      </c>
    </row>
    <row r="61" spans="1:41" x14ac:dyDescent="0.35">
      <c r="A61" s="58">
        <f>IF(Deprec!A61=0,"",Deprec!A61)</f>
        <v>49</v>
      </c>
      <c r="B61" s="58" t="str">
        <f>IF(Deprec!B61=0,"",Deprec!B61)</f>
        <v>CBH Sidings SG</v>
      </c>
      <c r="C61" s="58">
        <f>IF(Deprec!C61=0,"",Deprec!C61)</f>
        <v>8</v>
      </c>
      <c r="D61" t="str">
        <f>IF(Deprec!D61=0,"",Deprec!D61)</f>
        <v/>
      </c>
      <c r="E61" t="str">
        <f>IF(Deprec!E61=0,"",Deprec!E61)</f>
        <v>Salmon Gums</v>
      </c>
      <c r="F61" s="58">
        <f t="shared" si="3"/>
        <v>8</v>
      </c>
      <c r="G61" s="58" t="str">
        <f t="shared" si="10"/>
        <v>08</v>
      </c>
      <c r="H61" s="58">
        <f t="shared" si="11"/>
        <v>14</v>
      </c>
      <c r="I61" s="58" t="str">
        <f t="shared" si="12"/>
        <v>14</v>
      </c>
      <c r="K61" s="58" t="str">
        <f t="shared" si="13"/>
        <v>08:SG all tracks servicing CBH on the SG network</v>
      </c>
      <c r="L61" s="58" t="str">
        <f t="shared" si="14"/>
        <v>14:Salmon Gums</v>
      </c>
      <c r="M61" s="94">
        <f>Deprec!AG61</f>
        <v>0</v>
      </c>
      <c r="N61" s="94">
        <f>Deprec!AH61</f>
        <v>0</v>
      </c>
      <c r="O61" s="94">
        <f>Deprec!AI61</f>
        <v>132463.93125023445</v>
      </c>
      <c r="P61" s="94">
        <f>Deprec!AJ61</f>
        <v>0</v>
      </c>
      <c r="Q61" s="94">
        <f>Deprec!AK61</f>
        <v>0</v>
      </c>
      <c r="R61" s="94">
        <f>Deprec!AL61</f>
        <v>0</v>
      </c>
      <c r="S61" s="94">
        <f>Deprec!AM61</f>
        <v>0</v>
      </c>
      <c r="T61" s="94">
        <f>Deprec!AN61</f>
        <v>1478392.0898463663</v>
      </c>
      <c r="U61" s="94">
        <f>Deprec!AO61</f>
        <v>449431.19531329541</v>
      </c>
      <c r="V61" s="94">
        <f>Deprec!AP61</f>
        <v>531180.98071144498</v>
      </c>
      <c r="W61" s="94">
        <f>Deprec!AQ61</f>
        <v>4622985.0366531322</v>
      </c>
      <c r="X61" s="94">
        <f>Deprec!AR61</f>
        <v>0</v>
      </c>
      <c r="Y61" s="94">
        <f>Deprec!AS61</f>
        <v>0</v>
      </c>
      <c r="Z61" s="94">
        <f>Deprec!AT61</f>
        <v>0</v>
      </c>
      <c r="AA61" s="94">
        <f>Deprec!AU61</f>
        <v>0</v>
      </c>
      <c r="AB61" s="94">
        <f>Deprec!AV61</f>
        <v>24593.914845379353</v>
      </c>
      <c r="AC61" s="94">
        <f>Deprec!AW61</f>
        <v>36268.780660134704</v>
      </c>
      <c r="AD61" s="94">
        <f>Deprec!AX61</f>
        <v>0</v>
      </c>
      <c r="AE61" s="94">
        <f>Deprec!AY61</f>
        <v>15482.115063970003</v>
      </c>
      <c r="AF61" s="94">
        <f>Deprec!AZ61</f>
        <v>0</v>
      </c>
      <c r="AG61" s="94">
        <f>Deprec!BA61</f>
        <v>0</v>
      </c>
      <c r="AH61" s="94">
        <f t="shared" si="8"/>
        <v>7290798.0443439567</v>
      </c>
      <c r="AI61" s="55">
        <f t="shared" si="9"/>
        <v>0</v>
      </c>
      <c r="AK61" t="str">
        <v>01:SG track between Avon and Kalgoorlie</v>
      </c>
      <c r="AL61" t="str">
        <v>03:West Merredin to Merredin</v>
      </c>
      <c r="AM61" t="str">
        <v>Control Centre Assets</v>
      </c>
      <c r="AN61" s="64">
        <v>242769.73157836744</v>
      </c>
      <c r="AO61" s="149">
        <f t="shared" si="2"/>
        <v>14.933333333333326</v>
      </c>
    </row>
    <row r="62" spans="1:41" x14ac:dyDescent="0.35">
      <c r="A62" s="58">
        <f>IF(Deprec!A62=0,"",Deprec!A62)</f>
        <v>50</v>
      </c>
      <c r="B62" s="58" t="str">
        <f>IF(Deprec!B62=0,"",Deprec!B62)</f>
        <v>CBH Sidings SG</v>
      </c>
      <c r="C62" s="58">
        <f>IF(Deprec!C62=0,"",Deprec!C62)</f>
        <v>8</v>
      </c>
      <c r="D62" t="str">
        <f>IF(Deprec!D62=0,"",Deprec!D62)</f>
        <v/>
      </c>
      <c r="E62" t="str">
        <f>IF(Deprec!E62=0,"",Deprec!E62)</f>
        <v>Southern Cross</v>
      </c>
      <c r="F62" s="58">
        <f t="shared" si="3"/>
        <v>8</v>
      </c>
      <c r="G62" s="58" t="str">
        <f t="shared" si="10"/>
        <v>08</v>
      </c>
      <c r="H62" s="58">
        <f t="shared" si="11"/>
        <v>15</v>
      </c>
      <c r="I62" s="58" t="str">
        <f t="shared" si="12"/>
        <v>15</v>
      </c>
      <c r="K62" s="58" t="str">
        <f t="shared" si="13"/>
        <v>08:SG all tracks servicing CBH on the SG network</v>
      </c>
      <c r="L62" s="58" t="str">
        <f t="shared" si="14"/>
        <v>15:Southern Cross</v>
      </c>
      <c r="M62" s="94">
        <f>Deprec!AG62</f>
        <v>0</v>
      </c>
      <c r="N62" s="94">
        <f>Deprec!AH62</f>
        <v>0</v>
      </c>
      <c r="O62" s="94">
        <f>Deprec!AI62</f>
        <v>213823.06386639917</v>
      </c>
      <c r="P62" s="94">
        <f>Deprec!AJ62</f>
        <v>0</v>
      </c>
      <c r="Q62" s="94">
        <f>Deprec!AK62</f>
        <v>0</v>
      </c>
      <c r="R62" s="94">
        <f>Deprec!AL62</f>
        <v>0</v>
      </c>
      <c r="S62" s="94">
        <f>Deprec!AM62</f>
        <v>0</v>
      </c>
      <c r="T62" s="94">
        <f>Deprec!AN62</f>
        <v>2386418.123508919</v>
      </c>
      <c r="U62" s="94">
        <f>Deprec!AO62</f>
        <v>725471.10954671144</v>
      </c>
      <c r="V62" s="94">
        <f>Deprec!AP62</f>
        <v>854594.29231549497</v>
      </c>
      <c r="W62" s="94">
        <f>Deprec!AQ62</f>
        <v>2873965.9121827842</v>
      </c>
      <c r="X62" s="94">
        <f>Deprec!AR62</f>
        <v>0</v>
      </c>
      <c r="Y62" s="94">
        <f>Deprec!AS62</f>
        <v>0</v>
      </c>
      <c r="Z62" s="94">
        <f>Deprec!AT62</f>
        <v>0</v>
      </c>
      <c r="AA62" s="94">
        <f>Deprec!AU62</f>
        <v>0</v>
      </c>
      <c r="AB62" s="94">
        <f>Deprec!AV62</f>
        <v>42535.133163161889</v>
      </c>
      <c r="AC62" s="94">
        <f>Deprec!AW62</f>
        <v>62726.793385404359</v>
      </c>
      <c r="AD62" s="94">
        <f>Deprec!AX62</f>
        <v>0</v>
      </c>
      <c r="AE62" s="94">
        <f>Deprec!AY62</f>
        <v>26776.291209981249</v>
      </c>
      <c r="AF62" s="94">
        <f>Deprec!AZ62</f>
        <v>0</v>
      </c>
      <c r="AG62" s="94">
        <f>Deprec!BA62</f>
        <v>0</v>
      </c>
      <c r="AH62" s="94">
        <f t="shared" si="8"/>
        <v>7186310.7191788564</v>
      </c>
      <c r="AI62" s="55">
        <f t="shared" si="9"/>
        <v>0</v>
      </c>
      <c r="AK62" t="str">
        <v>01:SG track between Avon and Kalgoorlie</v>
      </c>
      <c r="AL62" t="str">
        <v>03:West Merredin to Merredin</v>
      </c>
      <c r="AM62" t="str">
        <v>Culverts</v>
      </c>
      <c r="AN62" s="64">
        <v>25143.111831851391</v>
      </c>
      <c r="AO62" s="149">
        <f t="shared" si="2"/>
        <v>6.5141602301984181</v>
      </c>
    </row>
    <row r="63" spans="1:41" x14ac:dyDescent="0.35">
      <c r="A63" s="58">
        <f>IF(Deprec!A63=0,"",Deprec!A63)</f>
        <v>51</v>
      </c>
      <c r="B63" s="58" t="str">
        <f>IF(Deprec!B63=0,"",Deprec!B63)</f>
        <v>CBH Sidings SG</v>
      </c>
      <c r="C63" s="58">
        <f>IF(Deprec!C63=0,"",Deprec!C63)</f>
        <v>8</v>
      </c>
      <c r="D63" t="str">
        <f>IF(Deprec!D63=0,"",Deprec!D63)</f>
        <v/>
      </c>
      <c r="E63" t="str">
        <f>IF(Deprec!E63=0,"",Deprec!E63)</f>
        <v>Tammin</v>
      </c>
      <c r="F63" s="58">
        <f t="shared" si="3"/>
        <v>8</v>
      </c>
      <c r="G63" s="58" t="str">
        <f t="shared" si="10"/>
        <v>08</v>
      </c>
      <c r="H63" s="58">
        <f t="shared" si="11"/>
        <v>16</v>
      </c>
      <c r="I63" s="58" t="str">
        <f t="shared" si="12"/>
        <v>16</v>
      </c>
      <c r="K63" s="58" t="str">
        <f t="shared" si="13"/>
        <v>08:SG all tracks servicing CBH on the SG network</v>
      </c>
      <c r="L63" s="58" t="str">
        <f t="shared" si="14"/>
        <v>16:Tammin</v>
      </c>
      <c r="M63" s="94">
        <f>Deprec!AG63</f>
        <v>0</v>
      </c>
      <c r="N63" s="94">
        <f>Deprec!AH63</f>
        <v>0</v>
      </c>
      <c r="O63" s="94">
        <f>Deprec!AI63</f>
        <v>155280.48959382132</v>
      </c>
      <c r="P63" s="94">
        <f>Deprec!AJ63</f>
        <v>0</v>
      </c>
      <c r="Q63" s="94">
        <f>Deprec!AK63</f>
        <v>0</v>
      </c>
      <c r="R63" s="94">
        <f>Deprec!AL63</f>
        <v>0</v>
      </c>
      <c r="S63" s="94">
        <f>Deprec!AM63</f>
        <v>0</v>
      </c>
      <c r="T63" s="94">
        <f>Deprec!AN63</f>
        <v>1733041.1785024696</v>
      </c>
      <c r="U63" s="94">
        <f>Deprec!AO63</f>
        <v>526844.51826475083</v>
      </c>
      <c r="V63" s="94">
        <f>Deprec!AP63</f>
        <v>627890.65719647554</v>
      </c>
      <c r="W63" s="94">
        <f>Deprec!AQ63</f>
        <v>726515.07919754193</v>
      </c>
      <c r="X63" s="94">
        <f>Deprec!AR63</f>
        <v>0</v>
      </c>
      <c r="Y63" s="94">
        <f>Deprec!AS63</f>
        <v>0</v>
      </c>
      <c r="Z63" s="94">
        <f>Deprec!AT63</f>
        <v>0</v>
      </c>
      <c r="AA63" s="94">
        <f>Deprec!AU63</f>
        <v>0</v>
      </c>
      <c r="AB63" s="94">
        <f>Deprec!AV63</f>
        <v>33265.558830660906</v>
      </c>
      <c r="AC63" s="94">
        <f>Deprec!AW63</f>
        <v>49056.901447014716</v>
      </c>
      <c r="AD63" s="94">
        <f>Deprec!AX63</f>
        <v>0</v>
      </c>
      <c r="AE63" s="94">
        <f>Deprec!AY63</f>
        <v>20941.001573822905</v>
      </c>
      <c r="AF63" s="94">
        <f>Deprec!AZ63</f>
        <v>0</v>
      </c>
      <c r="AG63" s="94">
        <f>Deprec!BA63</f>
        <v>0</v>
      </c>
      <c r="AH63" s="94">
        <f t="shared" si="8"/>
        <v>3872835.3846065579</v>
      </c>
      <c r="AI63" s="55">
        <f t="shared" si="9"/>
        <v>0</v>
      </c>
      <c r="AK63" t="str">
        <v>01:SG track between Avon and Kalgoorlie</v>
      </c>
      <c r="AL63" t="str">
        <v>03:West Merredin to Merredin</v>
      </c>
      <c r="AM63" t="str">
        <v>Cutting/Embankments</v>
      </c>
      <c r="AN63" s="64">
        <v>0</v>
      </c>
      <c r="AO63" s="149">
        <f t="shared" si="2"/>
        <v>100</v>
      </c>
    </row>
    <row r="64" spans="1:41" x14ac:dyDescent="0.35">
      <c r="A64" s="58">
        <f>IF(Deprec!A64=0,"",Deprec!A64)</f>
        <v>52</v>
      </c>
      <c r="B64" s="58" t="str">
        <f>IF(Deprec!B64=0,"",Deprec!B64)</f>
        <v>Sidings &amp; Other</v>
      </c>
      <c r="C64" s="58">
        <f>IF(Deprec!C64=0,"",Deprec!C64)</f>
        <v>9</v>
      </c>
      <c r="D64" t="str">
        <f>IF(Deprec!D64=0,"",Deprec!D64)</f>
        <v>SG all tracks servicing customer facilities on the SG network</v>
      </c>
      <c r="E64" t="str">
        <f>IF(Deprec!E64=0,"",Deprec!E64)</f>
        <v>Esperance Industrial Road</v>
      </c>
      <c r="F64" s="58">
        <f t="shared" si="3"/>
        <v>9</v>
      </c>
      <c r="G64" s="58" t="str">
        <f t="shared" si="10"/>
        <v>09</v>
      </c>
      <c r="H64" s="58">
        <f t="shared" si="11"/>
        <v>1</v>
      </c>
      <c r="I64" s="58" t="str">
        <f t="shared" si="12"/>
        <v>01</v>
      </c>
      <c r="K64" s="58" t="str">
        <f t="shared" si="13"/>
        <v>09:SG all tracks servicing customer facilities on the SG network</v>
      </c>
      <c r="L64" s="58" t="str">
        <f t="shared" si="14"/>
        <v>01:Esperance Industrial Road</v>
      </c>
      <c r="M64" s="94">
        <f>Deprec!AG64</f>
        <v>0</v>
      </c>
      <c r="N64" s="94">
        <f>Deprec!AH64</f>
        <v>0</v>
      </c>
      <c r="O64" s="94">
        <f>Deprec!AI64</f>
        <v>300516.62639444979</v>
      </c>
      <c r="P64" s="94">
        <f>Deprec!AJ64</f>
        <v>0</v>
      </c>
      <c r="Q64" s="94">
        <f>Deprec!AK64</f>
        <v>0</v>
      </c>
      <c r="R64" s="94">
        <f>Deprec!AL64</f>
        <v>0</v>
      </c>
      <c r="S64" s="94">
        <f>Deprec!AM64</f>
        <v>0</v>
      </c>
      <c r="T64" s="94">
        <f>Deprec!AN64</f>
        <v>3353980.2052951991</v>
      </c>
      <c r="U64" s="94">
        <f>Deprec!AO64</f>
        <v>1019609.9824097407</v>
      </c>
      <c r="V64" s="94">
        <f>Deprec!AP64</f>
        <v>1274822.9471844602</v>
      </c>
      <c r="W64" s="94">
        <f>Deprec!AQ64</f>
        <v>3944784.7772598043</v>
      </c>
      <c r="X64" s="94">
        <f>Deprec!AR64</f>
        <v>0</v>
      </c>
      <c r="Y64" s="94">
        <f>Deprec!AS64</f>
        <v>0</v>
      </c>
      <c r="Z64" s="94">
        <f>Deprec!AT64</f>
        <v>0</v>
      </c>
      <c r="AA64" s="94">
        <f>Deprec!AU64</f>
        <v>0</v>
      </c>
      <c r="AB64" s="94">
        <f>Deprec!AV64</f>
        <v>55795.417283847986</v>
      </c>
      <c r="AC64" s="94">
        <f>Deprec!AW64</f>
        <v>82281.806862837315</v>
      </c>
      <c r="AD64" s="94">
        <f>Deprec!AX64</f>
        <v>0</v>
      </c>
      <c r="AE64" s="94">
        <f>Deprec!AY64</f>
        <v>35123.77252103277</v>
      </c>
      <c r="AF64" s="94">
        <f>Deprec!AZ64</f>
        <v>0</v>
      </c>
      <c r="AG64" s="94">
        <f>Deprec!BA64</f>
        <v>0</v>
      </c>
      <c r="AH64" s="94">
        <f t="shared" si="8"/>
        <v>10066915.535211369</v>
      </c>
      <c r="AI64" s="55">
        <f t="shared" si="9"/>
        <v>0</v>
      </c>
      <c r="AK64" t="str">
        <v>01:SG track between Avon and Kalgoorlie</v>
      </c>
      <c r="AL64" t="str">
        <v>03:West Merredin to Merredin</v>
      </c>
      <c r="AM64" t="str">
        <v>Fibre Optic</v>
      </c>
      <c r="AN64" s="64">
        <v>1455637.00166889</v>
      </c>
      <c r="AO64" s="149">
        <f t="shared" si="2"/>
        <v>6.8275029514926633</v>
      </c>
    </row>
    <row r="65" spans="1:41" x14ac:dyDescent="0.35">
      <c r="A65" s="58">
        <f>IF(Deprec!A65=0,"",Deprec!A65)</f>
        <v>53</v>
      </c>
      <c r="B65" s="58" t="str">
        <f>IF(Deprec!B65=0,"",Deprec!B65)</f>
        <v>Sidings &amp; Other</v>
      </c>
      <c r="C65" s="58">
        <f>IF(Deprec!C65=0,"",Deprec!C65)</f>
        <v>9</v>
      </c>
      <c r="D65" t="str">
        <f>IF(Deprec!D65=0,"",Deprec!D65)</f>
        <v/>
      </c>
      <c r="E65" t="str">
        <f>IF(Deprec!E65=0,"",Deprec!E65)</f>
        <v>West Kalgoorlie Industrial Road</v>
      </c>
      <c r="F65" s="58">
        <f t="shared" si="3"/>
        <v>9</v>
      </c>
      <c r="G65" s="58" t="str">
        <f t="shared" si="10"/>
        <v>09</v>
      </c>
      <c r="H65" s="58">
        <f t="shared" si="11"/>
        <v>2</v>
      </c>
      <c r="I65" s="58" t="str">
        <f t="shared" si="12"/>
        <v>02</v>
      </c>
      <c r="K65" s="58" t="str">
        <f t="shared" si="13"/>
        <v>09:SG all tracks servicing customer facilities on the SG network</v>
      </c>
      <c r="L65" s="58" t="str">
        <f t="shared" si="14"/>
        <v>02:West Kalgoorlie Industrial Road</v>
      </c>
      <c r="M65" s="94">
        <f>Deprec!AG65</f>
        <v>0</v>
      </c>
      <c r="N65" s="94">
        <f>Deprec!AH65</f>
        <v>0</v>
      </c>
      <c r="O65" s="94">
        <f>Deprec!AI65</f>
        <v>169395.15497621338</v>
      </c>
      <c r="P65" s="94">
        <f>Deprec!AJ65</f>
        <v>0</v>
      </c>
      <c r="Q65" s="94">
        <f>Deprec!AK65</f>
        <v>0</v>
      </c>
      <c r="R65" s="94">
        <f>Deprec!AL65</f>
        <v>0</v>
      </c>
      <c r="S65" s="94">
        <f>Deprec!AM65</f>
        <v>0</v>
      </c>
      <c r="T65" s="94">
        <f>Deprec!AN65</f>
        <v>1890570.9260738101</v>
      </c>
      <c r="U65" s="94">
        <f>Deprec!AO65</f>
        <v>574733.5615264381</v>
      </c>
      <c r="V65" s="94">
        <f>Deprec!AP65</f>
        <v>596444.45874007302</v>
      </c>
      <c r="W65" s="94">
        <f>Deprec!AQ65</f>
        <v>6523271.5137448749</v>
      </c>
      <c r="X65" s="94">
        <f>Deprec!AR65</f>
        <v>0</v>
      </c>
      <c r="Y65" s="94">
        <f>Deprec!AS65</f>
        <v>0</v>
      </c>
      <c r="Z65" s="94">
        <f>Deprec!AT65</f>
        <v>0</v>
      </c>
      <c r="AA65" s="94">
        <f>Deprec!AU65</f>
        <v>0</v>
      </c>
      <c r="AB65" s="94">
        <f>Deprec!AV65</f>
        <v>33697.232393085804</v>
      </c>
      <c r="AC65" s="94">
        <f>Deprec!AW65</f>
        <v>49693.492809178788</v>
      </c>
      <c r="AD65" s="94">
        <f>Deprec!AX65</f>
        <v>0</v>
      </c>
      <c r="AE65" s="94">
        <f>Deprec!AY65</f>
        <v>21212.744393359895</v>
      </c>
      <c r="AF65" s="94">
        <f>Deprec!AZ65</f>
        <v>0</v>
      </c>
      <c r="AG65" s="94">
        <f>Deprec!BA65</f>
        <v>0</v>
      </c>
      <c r="AH65" s="94">
        <f t="shared" si="8"/>
        <v>9859019.0846570339</v>
      </c>
      <c r="AI65" s="55">
        <f t="shared" si="9"/>
        <v>0</v>
      </c>
      <c r="AK65" t="str">
        <v>01:SG track between Avon and Kalgoorlie</v>
      </c>
      <c r="AL65" t="str">
        <v>03:West Merredin to Merredin</v>
      </c>
      <c r="AM65" t="str">
        <v>Formation</v>
      </c>
      <c r="AN65" s="64">
        <v>915729.41461489361</v>
      </c>
      <c r="AO65" s="149">
        <f t="shared" si="2"/>
        <v>100</v>
      </c>
    </row>
    <row r="66" spans="1:41" x14ac:dyDescent="0.35">
      <c r="A66" s="58">
        <f>IF(Deprec!A66=0,"",Deprec!A66)</f>
        <v>54</v>
      </c>
      <c r="B66" s="58" t="str">
        <f>IF(Deprec!B66=0,"",Deprec!B66)</f>
        <v>Sidings &amp; Other</v>
      </c>
      <c r="C66" s="58">
        <f>IF(Deprec!C66=0,"",Deprec!C66)</f>
        <v>9</v>
      </c>
      <c r="D66" t="str">
        <f>IF(Deprec!D66=0,"",Deprec!D66)</f>
        <v/>
      </c>
      <c r="E66" t="str">
        <f>IF(Deprec!E66=0,"",Deprec!E66)</f>
        <v>Kewdale North Grid</v>
      </c>
      <c r="F66" s="58">
        <f t="shared" si="3"/>
        <v>9</v>
      </c>
      <c r="G66" s="58" t="str">
        <f t="shared" si="10"/>
        <v>09</v>
      </c>
      <c r="H66" s="58">
        <f t="shared" si="11"/>
        <v>3</v>
      </c>
      <c r="I66" s="58" t="str">
        <f t="shared" si="12"/>
        <v>03</v>
      </c>
      <c r="K66" s="58" t="str">
        <f t="shared" si="13"/>
        <v>09:SG all tracks servicing customer facilities on the SG network</v>
      </c>
      <c r="L66" s="58" t="str">
        <f t="shared" si="14"/>
        <v>03:Kewdale North Grid</v>
      </c>
      <c r="M66" s="94">
        <f>Deprec!AG66</f>
        <v>0</v>
      </c>
      <c r="N66" s="94">
        <f>Deprec!AH66</f>
        <v>0</v>
      </c>
      <c r="O66" s="94">
        <f>Deprec!AI66</f>
        <v>0</v>
      </c>
      <c r="P66" s="94">
        <f>Deprec!AJ66</f>
        <v>0</v>
      </c>
      <c r="Q66" s="94">
        <f>Deprec!AK66</f>
        <v>0</v>
      </c>
      <c r="R66" s="94">
        <f>Deprec!AL66</f>
        <v>0</v>
      </c>
      <c r="S66" s="94">
        <f>Deprec!AM66</f>
        <v>0</v>
      </c>
      <c r="T66" s="94">
        <f>Deprec!AN66</f>
        <v>1733286.2744745698</v>
      </c>
      <c r="U66" s="94">
        <f>Deprec!AO66</f>
        <v>526919.02744026924</v>
      </c>
      <c r="V66" s="94">
        <f>Deprec!AP66</f>
        <v>0</v>
      </c>
      <c r="W66" s="94">
        <f>Deprec!AQ66</f>
        <v>1462174.7130892682</v>
      </c>
      <c r="X66" s="94">
        <f>Deprec!AR66</f>
        <v>0</v>
      </c>
      <c r="Y66" s="94">
        <f>Deprec!AS66</f>
        <v>0</v>
      </c>
      <c r="Z66" s="94">
        <f>Deprec!AT66</f>
        <v>0</v>
      </c>
      <c r="AA66" s="94">
        <f>Deprec!AU66</f>
        <v>0</v>
      </c>
      <c r="AB66" s="94">
        <f>Deprec!AV66</f>
        <v>43251.342451570796</v>
      </c>
      <c r="AC66" s="94">
        <f>Deprec!AW66</f>
        <v>63782.991138033962</v>
      </c>
      <c r="AD66" s="94">
        <f>Deprec!AX66</f>
        <v>0</v>
      </c>
      <c r="AE66" s="94">
        <f>Deprec!AY66</f>
        <v>27227.152111254723</v>
      </c>
      <c r="AF66" s="94">
        <f>Deprec!AZ66</f>
        <v>0</v>
      </c>
      <c r="AG66" s="94">
        <f>Deprec!BA66</f>
        <v>0</v>
      </c>
      <c r="AH66" s="94">
        <f t="shared" si="8"/>
        <v>3856641.500704967</v>
      </c>
      <c r="AI66" s="55">
        <f t="shared" si="9"/>
        <v>0</v>
      </c>
      <c r="AK66" t="str">
        <v>01:SG track between Avon and Kalgoorlie</v>
      </c>
      <c r="AL66" t="str">
        <v>03:West Merredin to Merredin</v>
      </c>
      <c r="AM66" t="str">
        <v>Pedestrian Crossings</v>
      </c>
      <c r="AN66" s="64">
        <v>736855.84063388745</v>
      </c>
      <c r="AO66" s="149">
        <f t="shared" si="2"/>
        <v>11.72325153537226</v>
      </c>
    </row>
    <row r="67" spans="1:41" x14ac:dyDescent="0.35">
      <c r="A67" s="58">
        <f>IF(Deprec!A67=0,"",Deprec!A67)</f>
        <v>55</v>
      </c>
      <c r="B67" s="58" t="str">
        <f>IF(Deprec!B67=0,"",Deprec!B67)</f>
        <v>Sidings &amp; Other</v>
      </c>
      <c r="C67" s="58">
        <f>IF(Deprec!C67=0,"",Deprec!C67)</f>
        <v>9</v>
      </c>
      <c r="D67" t="str">
        <f>IF(Deprec!D67=0,"",Deprec!D67)</f>
        <v/>
      </c>
      <c r="E67" t="str">
        <f>IF(Deprec!E67=0,"",Deprec!E67)</f>
        <v>Kewdale BP Loading Depot</v>
      </c>
      <c r="F67" s="58">
        <f t="shared" si="3"/>
        <v>9</v>
      </c>
      <c r="G67" s="58" t="str">
        <f t="shared" si="10"/>
        <v>09</v>
      </c>
      <c r="H67" s="58">
        <f t="shared" si="11"/>
        <v>4</v>
      </c>
      <c r="I67" s="58" t="str">
        <f t="shared" si="12"/>
        <v>04</v>
      </c>
      <c r="K67" s="58" t="str">
        <f t="shared" si="13"/>
        <v>09:SG all tracks servicing customer facilities on the SG network</v>
      </c>
      <c r="L67" s="58" t="str">
        <f t="shared" si="14"/>
        <v>04:Kewdale BP Loading Depot</v>
      </c>
      <c r="M67" s="94">
        <f>Deprec!AG67</f>
        <v>0</v>
      </c>
      <c r="N67" s="94">
        <f>Deprec!AH67</f>
        <v>0</v>
      </c>
      <c r="O67" s="94">
        <f>Deprec!AI67</f>
        <v>80927.07205200466</v>
      </c>
      <c r="P67" s="94">
        <f>Deprec!AJ67</f>
        <v>0</v>
      </c>
      <c r="Q67" s="94">
        <f>Deprec!AK67</f>
        <v>0</v>
      </c>
      <c r="R67" s="94">
        <f>Deprec!AL67</f>
        <v>0</v>
      </c>
      <c r="S67" s="94">
        <f>Deprec!AM67</f>
        <v>0</v>
      </c>
      <c r="T67" s="94">
        <f>Deprec!AN67</f>
        <v>903203.92915183783</v>
      </c>
      <c r="U67" s="94">
        <f>Deprec!AO67</f>
        <v>274573.99446215865</v>
      </c>
      <c r="V67" s="94">
        <f>Deprec!AP67</f>
        <v>0</v>
      </c>
      <c r="W67" s="94">
        <f>Deprec!AQ67</f>
        <v>1557248.1537100649</v>
      </c>
      <c r="X67" s="94">
        <f>Deprec!AR67</f>
        <v>0</v>
      </c>
      <c r="Y67" s="94">
        <f>Deprec!AS67</f>
        <v>0</v>
      </c>
      <c r="Z67" s="94">
        <f>Deprec!AT67</f>
        <v>0</v>
      </c>
      <c r="AA67" s="94">
        <f>Deprec!AU67</f>
        <v>0</v>
      </c>
      <c r="AB67" s="94">
        <f>Deprec!AV67</f>
        <v>22537.986378039343</v>
      </c>
      <c r="AC67" s="94">
        <f>Deprec!AW67</f>
        <v>33236.891711031858</v>
      </c>
      <c r="AD67" s="94">
        <f>Deprec!AX67</f>
        <v>0</v>
      </c>
      <c r="AE67" s="94">
        <f>Deprec!AY67</f>
        <v>14187.887557094262</v>
      </c>
      <c r="AF67" s="94">
        <f>Deprec!AZ67</f>
        <v>0</v>
      </c>
      <c r="AG67" s="94">
        <f>Deprec!BA67</f>
        <v>0</v>
      </c>
      <c r="AH67" s="94">
        <f t="shared" si="8"/>
        <v>2885915.9150222316</v>
      </c>
      <c r="AI67" s="55">
        <f t="shared" si="9"/>
        <v>0</v>
      </c>
      <c r="AK67" t="str">
        <v>01:SG track between Avon and Kalgoorlie</v>
      </c>
      <c r="AL67" t="str">
        <v>03:West Merredin to Merredin</v>
      </c>
      <c r="AM67" t="str">
        <v>Plant and Equipment</v>
      </c>
      <c r="AN67" s="64">
        <v>22874.65250412458</v>
      </c>
      <c r="AO67" s="149">
        <f t="shared" si="2"/>
        <v>3.2621890651150229</v>
      </c>
    </row>
    <row r="68" spans="1:41" x14ac:dyDescent="0.35">
      <c r="A68" s="58">
        <f>IF(Deprec!A68=0,"",Deprec!A68)</f>
        <v>56</v>
      </c>
      <c r="B68" s="58" t="str">
        <f>IF(Deprec!B68=0,"",Deprec!B68)</f>
        <v>SWM</v>
      </c>
      <c r="C68" s="58">
        <f>IF(Deprec!C68=0,"",Deprec!C68)</f>
        <v>10</v>
      </c>
      <c r="D68" t="str">
        <f>IF(Deprec!D68=0,"",Deprec!D68)</f>
        <v>NG track between Kwinana and Mundijong Junction</v>
      </c>
      <c r="E68" t="str">
        <f>IF(Deprec!E68=0,"",Deprec!E68)</f>
        <v>Kwinana</v>
      </c>
      <c r="F68" s="58">
        <f t="shared" si="3"/>
        <v>10</v>
      </c>
      <c r="G68" s="58" t="str">
        <f t="shared" si="10"/>
        <v>10</v>
      </c>
      <c r="H68" s="58">
        <f t="shared" si="11"/>
        <v>1</v>
      </c>
      <c r="I68" s="58" t="str">
        <f t="shared" si="12"/>
        <v>01</v>
      </c>
      <c r="K68" s="58" t="str">
        <f t="shared" si="13"/>
        <v>10:NG track between Kwinana and Mundijong Junction</v>
      </c>
      <c r="L68" s="58" t="str">
        <f t="shared" si="14"/>
        <v>01:Kwinana</v>
      </c>
      <c r="M68" s="94">
        <f>Deprec!AG68</f>
        <v>0</v>
      </c>
      <c r="N68" s="94">
        <f>Deprec!AH68</f>
        <v>0</v>
      </c>
      <c r="O68" s="94">
        <f>Deprec!AI68</f>
        <v>0</v>
      </c>
      <c r="P68" s="94">
        <f>Deprec!AJ68</f>
        <v>0</v>
      </c>
      <c r="Q68" s="94">
        <f>Deprec!AK68</f>
        <v>0</v>
      </c>
      <c r="R68" s="94">
        <f>Deprec!AL68</f>
        <v>0</v>
      </c>
      <c r="S68" s="94">
        <f>Deprec!AM68</f>
        <v>0</v>
      </c>
      <c r="T68" s="94">
        <f>Deprec!AN68</f>
        <v>0</v>
      </c>
      <c r="U68" s="94">
        <f>Deprec!AO68</f>
        <v>0</v>
      </c>
      <c r="V68" s="94">
        <f>Deprec!AP68</f>
        <v>0</v>
      </c>
      <c r="W68" s="94">
        <f>Deprec!AQ68</f>
        <v>0</v>
      </c>
      <c r="X68" s="94">
        <f>Deprec!AR68</f>
        <v>0</v>
      </c>
      <c r="Y68" s="94">
        <f>Deprec!AS68</f>
        <v>0</v>
      </c>
      <c r="Z68" s="94">
        <f>Deprec!AT68</f>
        <v>0</v>
      </c>
      <c r="AA68" s="94">
        <f>Deprec!AU68</f>
        <v>0</v>
      </c>
      <c r="AB68" s="94">
        <f>Deprec!AV68</f>
        <v>0</v>
      </c>
      <c r="AC68" s="94">
        <f>Deprec!AW68</f>
        <v>0</v>
      </c>
      <c r="AD68" s="94">
        <f>Deprec!AX68</f>
        <v>0</v>
      </c>
      <c r="AE68" s="94">
        <f>Deprec!AY68</f>
        <v>0</v>
      </c>
      <c r="AF68" s="94">
        <f>Deprec!AZ68</f>
        <v>0</v>
      </c>
      <c r="AG68" s="94">
        <f>Deprec!BA68</f>
        <v>0</v>
      </c>
      <c r="AH68" s="94">
        <f t="shared" si="8"/>
        <v>0</v>
      </c>
      <c r="AI68" s="55">
        <f t="shared" si="9"/>
        <v>0</v>
      </c>
      <c r="AK68" t="str">
        <v>01:SG track between Avon and Kalgoorlie</v>
      </c>
      <c r="AL68" t="str">
        <v>03:West Merredin to Merredin</v>
      </c>
      <c r="AM68" t="str">
        <v>Radio Masts</v>
      </c>
      <c r="AN68" s="64">
        <v>36337.235156798044</v>
      </c>
      <c r="AO68" s="149">
        <f t="shared" si="2"/>
        <v>5.1206272136194979</v>
      </c>
    </row>
    <row r="69" spans="1:41" x14ac:dyDescent="0.35">
      <c r="A69" s="58">
        <f>IF(Deprec!A69=0,"",Deprec!A69)</f>
        <v>57</v>
      </c>
      <c r="B69" s="58" t="str">
        <f>IF(Deprec!B69=0,"",Deprec!B69)</f>
        <v>SWM</v>
      </c>
      <c r="C69" s="58">
        <f>IF(Deprec!C69=0,"",Deprec!C69)</f>
        <v>10</v>
      </c>
      <c r="D69" t="str">
        <f>IF(Deprec!D69=0,"",Deprec!D69)</f>
        <v/>
      </c>
      <c r="E69" t="str">
        <f>IF(Deprec!E69=0,"",Deprec!E69)</f>
        <v>Kwinana to Mundijong Junction</v>
      </c>
      <c r="F69" s="58">
        <f t="shared" si="3"/>
        <v>10</v>
      </c>
      <c r="G69" s="58" t="str">
        <f t="shared" si="10"/>
        <v>10</v>
      </c>
      <c r="H69" s="58">
        <f t="shared" si="11"/>
        <v>2</v>
      </c>
      <c r="I69" s="58" t="str">
        <f t="shared" si="12"/>
        <v>02</v>
      </c>
      <c r="K69" s="58" t="str">
        <f t="shared" si="13"/>
        <v>10:NG track between Kwinana and Mundijong Junction</v>
      </c>
      <c r="L69" s="58" t="str">
        <f t="shared" si="14"/>
        <v>02:Kwinana to Mundijong Junction</v>
      </c>
      <c r="M69" s="94">
        <f>Deprec!AG69</f>
        <v>0</v>
      </c>
      <c r="N69" s="94">
        <f>Deprec!AH69</f>
        <v>0</v>
      </c>
      <c r="O69" s="94">
        <f>Deprec!AI69</f>
        <v>4807894.9218732258</v>
      </c>
      <c r="P69" s="94">
        <f>Deprec!AJ69</f>
        <v>0</v>
      </c>
      <c r="Q69" s="94">
        <f>Deprec!AK69</f>
        <v>923489.95961051248</v>
      </c>
      <c r="R69" s="94">
        <f>Deprec!AL69</f>
        <v>0</v>
      </c>
      <c r="S69" s="94">
        <f>Deprec!AM69</f>
        <v>170151.7085348051</v>
      </c>
      <c r="T69" s="94">
        <f>Deprec!AN69</f>
        <v>9939252.889791837</v>
      </c>
      <c r="U69" s="94">
        <f>Deprec!AO69</f>
        <v>3021532.8784967177</v>
      </c>
      <c r="V69" s="94">
        <f>Deprec!AP69</f>
        <v>3596160.2904228121</v>
      </c>
      <c r="W69" s="94">
        <f>Deprec!AQ69</f>
        <v>2515093.6259711646</v>
      </c>
      <c r="X69" s="94">
        <f>Deprec!AR69</f>
        <v>7642595.7676131194</v>
      </c>
      <c r="Y69" s="94">
        <f>Deprec!AS69</f>
        <v>5380607.3704214254</v>
      </c>
      <c r="Z69" s="94">
        <f>Deprec!AT69</f>
        <v>639119.94500503491</v>
      </c>
      <c r="AA69" s="94">
        <f>Deprec!AU69</f>
        <v>25251.167773205343</v>
      </c>
      <c r="AB69" s="94">
        <f>Deprec!AV69</f>
        <v>206681.5874464954</v>
      </c>
      <c r="AC69" s="94">
        <f>Deprec!AW69</f>
        <v>304794.4667903792</v>
      </c>
      <c r="AD69" s="94">
        <f>Deprec!AX69</f>
        <v>98154.001487679081</v>
      </c>
      <c r="AE69" s="94">
        <f>Deprec!AY69</f>
        <v>130108.12384152836</v>
      </c>
      <c r="AF69" s="94">
        <f>Deprec!AZ69</f>
        <v>17756.031505961477</v>
      </c>
      <c r="AG69" s="94">
        <f>Deprec!BA69</f>
        <v>411784.8952722674</v>
      </c>
      <c r="AH69" s="94">
        <f t="shared" si="8"/>
        <v>39830429.631858177</v>
      </c>
      <c r="AI69" s="55">
        <f t="shared" si="9"/>
        <v>0</v>
      </c>
      <c r="AK69" t="str">
        <v>01:SG track between Avon and Kalgoorlie</v>
      </c>
      <c r="AL69" t="str">
        <v>03:West Merredin to Merredin</v>
      </c>
      <c r="AM69" t="str">
        <v>Rail</v>
      </c>
      <c r="AN69" s="64">
        <v>1893066.7950064782</v>
      </c>
      <c r="AO69" s="149">
        <f t="shared" si="2"/>
        <v>31.770593409597893</v>
      </c>
    </row>
    <row r="70" spans="1:41" x14ac:dyDescent="0.35">
      <c r="A70" s="58">
        <f>IF(Deprec!A70=0,"",Deprec!A70)</f>
        <v>58</v>
      </c>
      <c r="B70" s="58" t="str">
        <f>IF(Deprec!B70=0,"",Deprec!B70)</f>
        <v>SWM</v>
      </c>
      <c r="C70" s="58">
        <f>IF(Deprec!C70=0,"",Deprec!C70)</f>
        <v>11</v>
      </c>
      <c r="D70" t="str">
        <f>IF(Deprec!D70=0,"",Deprec!D70)</f>
        <v>NG track between Mundijong Junction and Picton Junction</v>
      </c>
      <c r="E70" t="str">
        <f>IF(Deprec!E70=0,"",Deprec!E70)</f>
        <v>Mundijong Junction to Pinjarra</v>
      </c>
      <c r="F70" s="58">
        <f t="shared" si="3"/>
        <v>11</v>
      </c>
      <c r="G70" s="58" t="str">
        <f t="shared" si="10"/>
        <v>11</v>
      </c>
      <c r="H70" s="58">
        <f t="shared" si="11"/>
        <v>1</v>
      </c>
      <c r="I70" s="58" t="str">
        <f t="shared" si="12"/>
        <v>01</v>
      </c>
      <c r="K70" s="58" t="str">
        <f t="shared" si="13"/>
        <v>11:NG track between Mundijong Junction and Picton Junction</v>
      </c>
      <c r="L70" s="58" t="str">
        <f t="shared" si="14"/>
        <v>01:Mundijong Junction to Pinjarra</v>
      </c>
      <c r="M70" s="94">
        <f>Deprec!AG70</f>
        <v>0</v>
      </c>
      <c r="N70" s="94">
        <f>Deprec!AH70</f>
        <v>0</v>
      </c>
      <c r="O70" s="94">
        <f>Deprec!AI70</f>
        <v>7565249.5987748392</v>
      </c>
      <c r="P70" s="94">
        <f>Deprec!AJ70</f>
        <v>0</v>
      </c>
      <c r="Q70" s="94">
        <f>Deprec!AK70</f>
        <v>2258748.8361398624</v>
      </c>
      <c r="R70" s="94">
        <f>Deprec!AL70</f>
        <v>0</v>
      </c>
      <c r="S70" s="94">
        <f>Deprec!AM70</f>
        <v>148432.30468813441</v>
      </c>
      <c r="T70" s="94">
        <f>Deprec!AN70</f>
        <v>15639470.112904022</v>
      </c>
      <c r="U70" s="94">
        <f>Deprec!AO70</f>
        <v>4754398.9143228224</v>
      </c>
      <c r="V70" s="94">
        <f>Deprec!AP70</f>
        <v>5621151.2705524005</v>
      </c>
      <c r="W70" s="94">
        <f>Deprec!AQ70</f>
        <v>1578731.1709012378</v>
      </c>
      <c r="X70" s="94">
        <f>Deprec!AR70</f>
        <v>12025667.262712689</v>
      </c>
      <c r="Y70" s="94">
        <f>Deprec!AS70</f>
        <v>5875275.3828337565</v>
      </c>
      <c r="Z70" s="94">
        <f>Deprec!AT70</f>
        <v>697877.65972450853</v>
      </c>
      <c r="AA70" s="94">
        <f>Deprec!AU70</f>
        <v>105418.99400618247</v>
      </c>
      <c r="AB70" s="94">
        <f>Deprec!AV70</f>
        <v>325214.63590858708</v>
      </c>
      <c r="AC70" s="94">
        <f>Deprec!AW70</f>
        <v>479595.80129432515</v>
      </c>
      <c r="AD70" s="94">
        <f>Deprec!AX70</f>
        <v>194773.27436694966</v>
      </c>
      <c r="AE70" s="94">
        <f>Deprec!AY70</f>
        <v>204725.86187594369</v>
      </c>
      <c r="AF70" s="94">
        <f>Deprec!AZ70</f>
        <v>38874.676352272072</v>
      </c>
      <c r="AG70" s="94">
        <f>Deprec!BA70</f>
        <v>198288.63506519544</v>
      </c>
      <c r="AH70" s="94">
        <f t="shared" si="8"/>
        <v>57711894.392423734</v>
      </c>
      <c r="AI70" s="55">
        <f t="shared" si="9"/>
        <v>0</v>
      </c>
      <c r="AK70" t="str">
        <v>01:SG track between Avon and Kalgoorlie</v>
      </c>
      <c r="AL70" t="str">
        <v>03:West Merredin to Merredin</v>
      </c>
      <c r="AM70" t="str">
        <v>Signage</v>
      </c>
      <c r="AN70" s="64">
        <v>4073.184116759925</v>
      </c>
      <c r="AO70" s="149">
        <f t="shared" si="2"/>
        <v>3.6705791572497493</v>
      </c>
    </row>
    <row r="71" spans="1:41" x14ac:dyDescent="0.35">
      <c r="A71" s="58">
        <f>IF(Deprec!A71=0,"",Deprec!A71)</f>
        <v>59</v>
      </c>
      <c r="B71" s="58" t="str">
        <f>IF(Deprec!B71=0,"",Deprec!B71)</f>
        <v>SWM</v>
      </c>
      <c r="C71" s="58">
        <f>IF(Deprec!C71=0,"",Deprec!C71)</f>
        <v>11</v>
      </c>
      <c r="D71" t="str">
        <f>IF(Deprec!D71=0,"",Deprec!D71)</f>
        <v/>
      </c>
      <c r="E71" t="str">
        <f>IF(Deprec!E71=0,"",Deprec!E71)</f>
        <v>Pinjarra to Pinjarra South</v>
      </c>
      <c r="F71" s="58">
        <f t="shared" si="3"/>
        <v>11</v>
      </c>
      <c r="G71" s="58" t="str">
        <f t="shared" si="10"/>
        <v>11</v>
      </c>
      <c r="H71" s="58">
        <f t="shared" si="11"/>
        <v>2</v>
      </c>
      <c r="I71" s="58" t="str">
        <f t="shared" si="12"/>
        <v>02</v>
      </c>
      <c r="K71" s="58" t="str">
        <f t="shared" si="13"/>
        <v>11:NG track between Mundijong Junction and Picton Junction</v>
      </c>
      <c r="L71" s="58" t="str">
        <f t="shared" si="14"/>
        <v>02:Pinjarra to Pinjarra South</v>
      </c>
      <c r="M71" s="94">
        <f>Deprec!AG71</f>
        <v>0</v>
      </c>
      <c r="N71" s="94">
        <f>Deprec!AH71</f>
        <v>0</v>
      </c>
      <c r="O71" s="94">
        <f>Deprec!AI71</f>
        <v>1044313.5228942651</v>
      </c>
      <c r="P71" s="94">
        <f>Deprec!AJ71</f>
        <v>0</v>
      </c>
      <c r="Q71" s="94">
        <f>Deprec!AK71</f>
        <v>0</v>
      </c>
      <c r="R71" s="94">
        <f>Deprec!AL71</f>
        <v>0</v>
      </c>
      <c r="S71" s="94">
        <f>Deprec!AM71</f>
        <v>9078.6688056841012</v>
      </c>
      <c r="T71" s="94">
        <f>Deprec!AN71</f>
        <v>2158885.8261135705</v>
      </c>
      <c r="U71" s="94">
        <f>Deprec!AO71</f>
        <v>656301.29113852547</v>
      </c>
      <c r="V71" s="94">
        <f>Deprec!AP71</f>
        <v>764391.4896214382</v>
      </c>
      <c r="W71" s="94">
        <f>Deprec!AQ71</f>
        <v>2431786.287236813</v>
      </c>
      <c r="X71" s="94">
        <f>Deprec!AR71</f>
        <v>1660033.3908760308</v>
      </c>
      <c r="Y71" s="94">
        <f>Deprec!AS71</f>
        <v>4809844.8637117622</v>
      </c>
      <c r="Z71" s="94">
        <f>Deprec!AT71</f>
        <v>571323.56500813412</v>
      </c>
      <c r="AA71" s="94">
        <f>Deprec!AU71</f>
        <v>51542.301556968727</v>
      </c>
      <c r="AB71" s="94">
        <f>Deprec!AV71</f>
        <v>44892.906398947314</v>
      </c>
      <c r="AC71" s="94">
        <f>Deprec!AW71</f>
        <v>66203.814464506941</v>
      </c>
      <c r="AD71" s="94">
        <f>Deprec!AX71</f>
        <v>279445.70578282222</v>
      </c>
      <c r="AE71" s="94">
        <f>Deprec!AY71</f>
        <v>28260.533013723085</v>
      </c>
      <c r="AF71" s="94">
        <f>Deprec!AZ71</f>
        <v>6303.1900565178194</v>
      </c>
      <c r="AG71" s="94">
        <f>Deprec!BA71</f>
        <v>11931.964716041961</v>
      </c>
      <c r="AH71" s="94">
        <f t="shared" si="8"/>
        <v>14594539.321395749</v>
      </c>
      <c r="AI71" s="55">
        <f t="shared" si="9"/>
        <v>0</v>
      </c>
      <c r="AK71" t="str">
        <v>01:SG track between Avon and Kalgoorlie</v>
      </c>
      <c r="AL71" t="str">
        <v>03:West Merredin to Merredin</v>
      </c>
      <c r="AM71" t="str">
        <v>Signalling and Control Systems</v>
      </c>
      <c r="AN71" s="64">
        <v>2043823.8819718016</v>
      </c>
      <c r="AO71" s="149">
        <f t="shared" si="2"/>
        <v>6.8275029514926633</v>
      </c>
    </row>
    <row r="72" spans="1:41" x14ac:dyDescent="0.35">
      <c r="A72" s="58">
        <f>IF(Deprec!A72=0,"",Deprec!A72)</f>
        <v>60</v>
      </c>
      <c r="B72" s="58" t="str">
        <f>IF(Deprec!B72=0,"",Deprec!B72)</f>
        <v>SWM</v>
      </c>
      <c r="C72" s="58">
        <f>IF(Deprec!C72=0,"",Deprec!C72)</f>
        <v>11</v>
      </c>
      <c r="D72" t="str">
        <f>IF(Deprec!D72=0,"",Deprec!D72)</f>
        <v/>
      </c>
      <c r="E72" t="str">
        <f>IF(Deprec!E72=0,"",Deprec!E72)</f>
        <v>Pinjarra South to Wagerup North</v>
      </c>
      <c r="F72" s="58">
        <f t="shared" si="3"/>
        <v>11</v>
      </c>
      <c r="G72" s="58" t="str">
        <f t="shared" si="10"/>
        <v>11</v>
      </c>
      <c r="H72" s="58">
        <f t="shared" si="11"/>
        <v>3</v>
      </c>
      <c r="I72" s="58" t="str">
        <f t="shared" si="12"/>
        <v>03</v>
      </c>
      <c r="K72" s="58" t="str">
        <f t="shared" si="13"/>
        <v>11:NG track between Mundijong Junction and Picton Junction</v>
      </c>
      <c r="L72" s="58" t="str">
        <f t="shared" si="14"/>
        <v>03:Pinjarra South to Wagerup North</v>
      </c>
      <c r="M72" s="94">
        <f>Deprec!AG72</f>
        <v>0</v>
      </c>
      <c r="N72" s="94">
        <f>Deprec!AH72</f>
        <v>0</v>
      </c>
      <c r="O72" s="94">
        <f>Deprec!AI72</f>
        <v>10411021.284768349</v>
      </c>
      <c r="P72" s="94">
        <f>Deprec!AJ72</f>
        <v>0</v>
      </c>
      <c r="Q72" s="94">
        <f>Deprec!AK72</f>
        <v>4645412.5948194573</v>
      </c>
      <c r="R72" s="94">
        <f>Deprec!AL72</f>
        <v>0</v>
      </c>
      <c r="S72" s="94">
        <f>Deprec!AM72</f>
        <v>180990.43048577892</v>
      </c>
      <c r="T72" s="94">
        <f>Deprec!AN72</f>
        <v>21522469.82760632</v>
      </c>
      <c r="U72" s="94">
        <f>Deprec!AO72</f>
        <v>6542830.8275923217</v>
      </c>
      <c r="V72" s="94">
        <f>Deprec!AP72</f>
        <v>7821834.0534230545</v>
      </c>
      <c r="W72" s="94">
        <f>Deprec!AQ72</f>
        <v>1353614.4545664352</v>
      </c>
      <c r="X72" s="94">
        <f>Deprec!AR72</f>
        <v>16549285.810202386</v>
      </c>
      <c r="Y72" s="94">
        <f>Deprec!AS72</f>
        <v>9740099.3321686145</v>
      </c>
      <c r="Z72" s="94">
        <f>Deprec!AT72</f>
        <v>1156949.6380167233</v>
      </c>
      <c r="AA72" s="94">
        <f>Deprec!AU72</f>
        <v>154927.01220773024</v>
      </c>
      <c r="AB72" s="94">
        <f>Deprec!AV72</f>
        <v>447548.55108955159</v>
      </c>
      <c r="AC72" s="94">
        <f>Deprec!AW72</f>
        <v>660002.29472526105</v>
      </c>
      <c r="AD72" s="94">
        <f>Deprec!AX72</f>
        <v>0</v>
      </c>
      <c r="AE72" s="94">
        <f>Deprec!AY72</f>
        <v>281736.28347677633</v>
      </c>
      <c r="AF72" s="94">
        <f>Deprec!AZ72</f>
        <v>36839.970995480107</v>
      </c>
      <c r="AG72" s="94">
        <f>Deprec!BA72</f>
        <v>59307.805158155614</v>
      </c>
      <c r="AH72" s="94">
        <f t="shared" si="8"/>
        <v>81564870.171302393</v>
      </c>
      <c r="AI72" s="55">
        <f t="shared" si="9"/>
        <v>0</v>
      </c>
      <c r="AK72" t="str">
        <v>01:SG track between Avon and Kalgoorlie</v>
      </c>
      <c r="AL72" t="str">
        <v>03:West Merredin to Merredin</v>
      </c>
      <c r="AM72" t="str">
        <v>Sleepers</v>
      </c>
      <c r="AN72" s="64">
        <v>701313.22645271197</v>
      </c>
      <c r="AO72" s="149">
        <f t="shared" si="2"/>
        <v>15.29205627039642</v>
      </c>
    </row>
    <row r="73" spans="1:41" x14ac:dyDescent="0.35">
      <c r="A73" s="58">
        <f>IF(Deprec!A73=0,"",Deprec!A73)</f>
        <v>61</v>
      </c>
      <c r="B73" s="58" t="str">
        <f>IF(Deprec!B73=0,"",Deprec!B73)</f>
        <v>SWM</v>
      </c>
      <c r="C73" s="58">
        <f>IF(Deprec!C73=0,"",Deprec!C73)</f>
        <v>11</v>
      </c>
      <c r="D73" t="str">
        <f>IF(Deprec!D73=0,"",Deprec!D73)</f>
        <v/>
      </c>
      <c r="E73" t="str">
        <f>IF(Deprec!E73=0,"",Deprec!E73)</f>
        <v>Wagerup North to Wagerup South</v>
      </c>
      <c r="F73" s="58">
        <f t="shared" si="3"/>
        <v>11</v>
      </c>
      <c r="G73" s="58" t="str">
        <f t="shared" si="10"/>
        <v>11</v>
      </c>
      <c r="H73" s="58">
        <f t="shared" si="11"/>
        <v>4</v>
      </c>
      <c r="I73" s="58" t="str">
        <f t="shared" si="12"/>
        <v>04</v>
      </c>
      <c r="K73" s="58" t="str">
        <f t="shared" si="13"/>
        <v>11:NG track between Mundijong Junction and Picton Junction</v>
      </c>
      <c r="L73" s="58" t="str">
        <f t="shared" si="14"/>
        <v>04:Wagerup North to Wagerup South</v>
      </c>
      <c r="M73" s="94">
        <f>Deprec!AG73</f>
        <v>0</v>
      </c>
      <c r="N73" s="94">
        <f>Deprec!AH73</f>
        <v>0</v>
      </c>
      <c r="O73" s="94">
        <f>Deprec!AI73</f>
        <v>337995.57705680112</v>
      </c>
      <c r="P73" s="94">
        <f>Deprec!AJ73</f>
        <v>0</v>
      </c>
      <c r="Q73" s="94">
        <f>Deprec!AK73</f>
        <v>122338.9369688046</v>
      </c>
      <c r="R73" s="94">
        <f>Deprec!AL73</f>
        <v>0</v>
      </c>
      <c r="S73" s="94">
        <f>Deprec!AM73</f>
        <v>10931.252744792666</v>
      </c>
      <c r="T73" s="94">
        <f>Deprec!AN73</f>
        <v>698730.64419839485</v>
      </c>
      <c r="U73" s="94">
        <f>Deprec!AO73</f>
        <v>212414.115836312</v>
      </c>
      <c r="V73" s="94">
        <f>Deprec!AP73</f>
        <v>254337.95448821568</v>
      </c>
      <c r="W73" s="94">
        <f>Deprec!AQ73</f>
        <v>258789.12748088693</v>
      </c>
      <c r="X73" s="94">
        <f>Deprec!AR73</f>
        <v>537275.37907168409</v>
      </c>
      <c r="Y73" s="94">
        <f>Deprec!AS73</f>
        <v>1641498.6045565167</v>
      </c>
      <c r="Z73" s="94">
        <f>Deprec!AT73</f>
        <v>194980.68259677396</v>
      </c>
      <c r="AA73" s="94">
        <f>Deprec!AU73</f>
        <v>0</v>
      </c>
      <c r="AB73" s="94">
        <f>Deprec!AV73</f>
        <v>14529.739844808515</v>
      </c>
      <c r="AC73" s="94">
        <f>Deprec!AW73</f>
        <v>21427.086773018833</v>
      </c>
      <c r="AD73" s="94">
        <f>Deprec!AX73</f>
        <v>0</v>
      </c>
      <c r="AE73" s="94">
        <f>Deprec!AY73</f>
        <v>9146.6163699895187</v>
      </c>
      <c r="AF73" s="94">
        <f>Deprec!AZ73</f>
        <v>8049.3770211655074</v>
      </c>
      <c r="AG73" s="94">
        <f>Deprec!BA73</f>
        <v>1987.5004990532111</v>
      </c>
      <c r="AH73" s="94">
        <f t="shared" si="8"/>
        <v>4324432.5955072185</v>
      </c>
      <c r="AI73" s="55">
        <f t="shared" si="9"/>
        <v>0</v>
      </c>
      <c r="AK73" t="str">
        <v>01:SG track between Avon and Kalgoorlie</v>
      </c>
      <c r="AL73" t="str">
        <v>03:West Merredin to Merredin</v>
      </c>
      <c r="AM73" t="str">
        <v>Tunnels</v>
      </c>
      <c r="AN73" s="64">
        <v>0</v>
      </c>
      <c r="AO73" s="149">
        <f t="shared" si="2"/>
        <v>42.316940355219813</v>
      </c>
    </row>
    <row r="74" spans="1:41" x14ac:dyDescent="0.35">
      <c r="A74" s="58">
        <f>IF(Deprec!A74=0,"",Deprec!A74)</f>
        <v>62</v>
      </c>
      <c r="B74" s="58" t="str">
        <f>IF(Deprec!B74=0,"",Deprec!B74)</f>
        <v>SWM</v>
      </c>
      <c r="C74" s="58">
        <f>IF(Deprec!C74=0,"",Deprec!C74)</f>
        <v>11</v>
      </c>
      <c r="D74" t="str">
        <f>IF(Deprec!D74=0,"",Deprec!D74)</f>
        <v/>
      </c>
      <c r="E74" t="str">
        <f>IF(Deprec!E74=0,"",Deprec!E74)</f>
        <v>Wagerup South to Brunswick North</v>
      </c>
      <c r="F74" s="58">
        <f t="shared" si="3"/>
        <v>11</v>
      </c>
      <c r="G74" s="58" t="str">
        <f t="shared" si="10"/>
        <v>11</v>
      </c>
      <c r="H74" s="58">
        <f t="shared" si="11"/>
        <v>5</v>
      </c>
      <c r="I74" s="58" t="str">
        <f t="shared" si="12"/>
        <v>05</v>
      </c>
      <c r="K74" s="58" t="str">
        <f t="shared" si="13"/>
        <v>11:NG track between Mundijong Junction and Picton Junction</v>
      </c>
      <c r="L74" s="58" t="str">
        <f t="shared" si="14"/>
        <v>05:Wagerup South to Brunswick North</v>
      </c>
      <c r="M74" s="94">
        <f>Deprec!AG74</f>
        <v>0</v>
      </c>
      <c r="N74" s="94">
        <f>Deprec!AH74</f>
        <v>0</v>
      </c>
      <c r="O74" s="94">
        <f>Deprec!AI74</f>
        <v>13334197.442880465</v>
      </c>
      <c r="P74" s="94">
        <f>Deprec!AJ74</f>
        <v>0</v>
      </c>
      <c r="Q74" s="94">
        <f>Deprec!AK74</f>
        <v>3324081.9462451614</v>
      </c>
      <c r="R74" s="94">
        <f>Deprec!AL74</f>
        <v>0</v>
      </c>
      <c r="S74" s="94">
        <f>Deprec!AM74</f>
        <v>417850.06894813292</v>
      </c>
      <c r="T74" s="94">
        <f>Deprec!AN74</f>
        <v>27565486.064235404</v>
      </c>
      <c r="U74" s="94">
        <f>Deprec!AO74</f>
        <v>8379907.7635275628</v>
      </c>
      <c r="V74" s="94">
        <f>Deprec!AP74</f>
        <v>10054588.130412709</v>
      </c>
      <c r="W74" s="94">
        <f>Deprec!AQ74</f>
        <v>2168643.0339410766</v>
      </c>
      <c r="X74" s="94">
        <f>Deprec!AR74</f>
        <v>21195945.959187295</v>
      </c>
      <c r="Y74" s="94">
        <f>Deprec!AS74</f>
        <v>15730706.129086051</v>
      </c>
      <c r="Z74" s="94">
        <f>Deprec!AT74</f>
        <v>1868526.6074942013</v>
      </c>
      <c r="AA74" s="94">
        <f>Deprec!AU74</f>
        <v>155131.59261309641</v>
      </c>
      <c r="AB74" s="94">
        <f>Deprec!AV74</f>
        <v>573209.92650683445</v>
      </c>
      <c r="AC74" s="94">
        <f>Deprec!AW74</f>
        <v>845315.81195558282</v>
      </c>
      <c r="AD74" s="94">
        <f>Deprec!AX74</f>
        <v>426532.96245587757</v>
      </c>
      <c r="AE74" s="94">
        <f>Deprec!AY74</f>
        <v>360841.37453439698</v>
      </c>
      <c r="AF74" s="94">
        <f>Deprec!AZ74</f>
        <v>53225.005982015842</v>
      </c>
      <c r="AG74" s="94">
        <f>Deprec!BA74</f>
        <v>190025.1772060529</v>
      </c>
      <c r="AH74" s="94">
        <f t="shared" si="8"/>
        <v>106644214.99721193</v>
      </c>
      <c r="AI74" s="55">
        <f t="shared" si="9"/>
        <v>0</v>
      </c>
      <c r="AK74" t="str">
        <v>01:SG track between Avon and Kalgoorlie</v>
      </c>
      <c r="AL74" t="str">
        <v>03:West Merredin to Merredin</v>
      </c>
      <c r="AM74" t="str">
        <v>Turnouts</v>
      </c>
      <c r="AN74" s="64">
        <v>718374.62376718258</v>
      </c>
      <c r="AO74" s="149">
        <f t="shared" si="2"/>
        <v>22.575248585450652</v>
      </c>
    </row>
    <row r="75" spans="1:41" x14ac:dyDescent="0.35">
      <c r="A75" s="58">
        <f>IF(Deprec!A75=0,"",Deprec!A75)</f>
        <v>63</v>
      </c>
      <c r="B75" s="58" t="str">
        <f>IF(Deprec!B75=0,"",Deprec!B75)</f>
        <v>SWM</v>
      </c>
      <c r="C75" s="58">
        <f>IF(Deprec!C75=0,"",Deprec!C75)</f>
        <v>11</v>
      </c>
      <c r="D75" t="str">
        <f>IF(Deprec!D75=0,"",Deprec!D75)</f>
        <v/>
      </c>
      <c r="E75" t="str">
        <f>IF(Deprec!E75=0,"",Deprec!E75)</f>
        <v>Brunswick North to Brunswick Junction</v>
      </c>
      <c r="F75" s="58">
        <f t="shared" si="3"/>
        <v>11</v>
      </c>
      <c r="G75" s="58" t="str">
        <f t="shared" si="10"/>
        <v>11</v>
      </c>
      <c r="H75" s="58">
        <f t="shared" si="11"/>
        <v>6</v>
      </c>
      <c r="I75" s="58" t="str">
        <f t="shared" si="12"/>
        <v>06</v>
      </c>
      <c r="K75" s="58" t="str">
        <f t="shared" si="13"/>
        <v>11:NG track between Mundijong Junction and Picton Junction</v>
      </c>
      <c r="L75" s="58" t="str">
        <f t="shared" si="14"/>
        <v>06:Brunswick North to Brunswick Junction</v>
      </c>
      <c r="M75" s="94">
        <f>Deprec!AG75</f>
        <v>0</v>
      </c>
      <c r="N75" s="94">
        <f>Deprec!AH75</f>
        <v>0</v>
      </c>
      <c r="O75" s="94">
        <f>Deprec!AI75</f>
        <v>312000.45185772062</v>
      </c>
      <c r="P75" s="94">
        <f>Deprec!AJ75</f>
        <v>0</v>
      </c>
      <c r="Q75" s="94">
        <f>Deprec!AK75</f>
        <v>1285241.4554709562</v>
      </c>
      <c r="R75" s="94">
        <f>Deprec!AL75</f>
        <v>0</v>
      </c>
      <c r="S75" s="94">
        <f>Deprec!AM75</f>
        <v>4183.7286961945192</v>
      </c>
      <c r="T75" s="94">
        <f>Deprec!AN75</f>
        <v>644991.50732998841</v>
      </c>
      <c r="U75" s="94">
        <f>Deprec!AO75</f>
        <v>196077.41822831647</v>
      </c>
      <c r="V75" s="94">
        <f>Deprec!AP75</f>
        <v>235035.90139692783</v>
      </c>
      <c r="W75" s="94">
        <f>Deprec!AQ75</f>
        <v>249031.47001157852</v>
      </c>
      <c r="X75" s="94">
        <f>Deprec!AR75</f>
        <v>495953.71188606665</v>
      </c>
      <c r="Y75" s="94">
        <f>Deprec!AS75</f>
        <v>1167821.1887780202</v>
      </c>
      <c r="Z75" s="94">
        <f>Deprec!AT75</f>
        <v>138716.27542469508</v>
      </c>
      <c r="AA75" s="94">
        <f>Deprec!AU75</f>
        <v>47504.542947263624</v>
      </c>
      <c r="AB75" s="94">
        <f>Deprec!AV75</f>
        <v>13412.262481155347</v>
      </c>
      <c r="AC75" s="94">
        <f>Deprec!AW75</f>
        <v>19779.136796375857</v>
      </c>
      <c r="AD75" s="94">
        <f>Deprec!AX75</f>
        <v>73737.202222030755</v>
      </c>
      <c r="AE75" s="94">
        <f>Deprec!AY75</f>
        <v>8443.1532070799076</v>
      </c>
      <c r="AF75" s="94">
        <f>Deprec!AZ75</f>
        <v>0</v>
      </c>
      <c r="AG75" s="94">
        <f>Deprec!BA75</f>
        <v>44467.05928526746</v>
      </c>
      <c r="AH75" s="94">
        <f t="shared" si="8"/>
        <v>4936396.466019636</v>
      </c>
      <c r="AI75" s="55">
        <f t="shared" si="9"/>
        <v>0</v>
      </c>
      <c r="AK75" t="str">
        <v>01:SG track between Avon and Kalgoorlie</v>
      </c>
      <c r="AL75" t="str">
        <v>03:West Merredin to Merredin</v>
      </c>
      <c r="AM75" t="str">
        <v>Walkways</v>
      </c>
      <c r="AN75" s="64">
        <v>0</v>
      </c>
      <c r="AO75" s="149">
        <f t="shared" si="2"/>
        <v>6.2060928299919071</v>
      </c>
    </row>
    <row r="76" spans="1:41" x14ac:dyDescent="0.35">
      <c r="A76" s="58">
        <f>IF(Deprec!A76=0,"",Deprec!A76)</f>
        <v>64</v>
      </c>
      <c r="B76" s="58" t="str">
        <f>IF(Deprec!B76=0,"",Deprec!B76)</f>
        <v>SWM</v>
      </c>
      <c r="C76" s="58">
        <f>IF(Deprec!C76=0,"",Deprec!C76)</f>
        <v>11</v>
      </c>
      <c r="D76" t="str">
        <f>IF(Deprec!D76=0,"",Deprec!D76)</f>
        <v/>
      </c>
      <c r="E76" t="str">
        <f>IF(Deprec!E76=0,"",Deprec!E76)</f>
        <v>Brunswick Junction</v>
      </c>
      <c r="F76" s="58">
        <f t="shared" si="3"/>
        <v>11</v>
      </c>
      <c r="G76" s="58" t="str">
        <f t="shared" si="10"/>
        <v>11</v>
      </c>
      <c r="H76" s="58">
        <f t="shared" si="11"/>
        <v>7</v>
      </c>
      <c r="I76" s="58" t="str">
        <f t="shared" si="12"/>
        <v>07</v>
      </c>
      <c r="K76" s="58" t="str">
        <f t="shared" si="13"/>
        <v>11:NG track between Mundijong Junction and Picton Junction</v>
      </c>
      <c r="L76" s="58" t="str">
        <f t="shared" si="14"/>
        <v>07:Brunswick Junction</v>
      </c>
      <c r="M76" s="94">
        <f>Deprec!AG76</f>
        <v>0</v>
      </c>
      <c r="N76" s="94">
        <f>Deprec!AH76</f>
        <v>0</v>
      </c>
      <c r="O76" s="94">
        <f>Deprec!AI76</f>
        <v>0</v>
      </c>
      <c r="P76" s="94">
        <f>Deprec!AJ76</f>
        <v>0</v>
      </c>
      <c r="Q76" s="94">
        <f>Deprec!AK76</f>
        <v>0</v>
      </c>
      <c r="R76" s="94">
        <f>Deprec!AL76</f>
        <v>0</v>
      </c>
      <c r="S76" s="94">
        <f>Deprec!AM76</f>
        <v>0</v>
      </c>
      <c r="T76" s="94">
        <f>Deprec!AN76</f>
        <v>0</v>
      </c>
      <c r="U76" s="94">
        <f>Deprec!AO76</f>
        <v>0</v>
      </c>
      <c r="V76" s="94">
        <f>Deprec!AP76</f>
        <v>0</v>
      </c>
      <c r="W76" s="94">
        <f>Deprec!AQ76</f>
        <v>0</v>
      </c>
      <c r="X76" s="94">
        <f>Deprec!AR76</f>
        <v>0</v>
      </c>
      <c r="Y76" s="94">
        <f>Deprec!AS76</f>
        <v>0</v>
      </c>
      <c r="Z76" s="94">
        <f>Deprec!AT76</f>
        <v>0</v>
      </c>
      <c r="AA76" s="94">
        <f>Deprec!AU76</f>
        <v>0</v>
      </c>
      <c r="AB76" s="94">
        <f>Deprec!AV76</f>
        <v>0</v>
      </c>
      <c r="AC76" s="94">
        <f>Deprec!AW76</f>
        <v>0</v>
      </c>
      <c r="AD76" s="94">
        <f>Deprec!AX76</f>
        <v>0</v>
      </c>
      <c r="AE76" s="94">
        <f>Deprec!AY76</f>
        <v>0</v>
      </c>
      <c r="AF76" s="94">
        <f>Deprec!AZ76</f>
        <v>0</v>
      </c>
      <c r="AG76" s="94">
        <f>Deprec!BA76</f>
        <v>0</v>
      </c>
      <c r="AH76" s="94">
        <f t="shared" si="8"/>
        <v>0</v>
      </c>
      <c r="AI76" s="55">
        <f t="shared" si="9"/>
        <v>0</v>
      </c>
      <c r="AK76" t="str">
        <v>01:SG track between Avon and Kalgoorlie</v>
      </c>
      <c r="AL76" t="str">
        <v>04:Merredin</v>
      </c>
      <c r="AM76" t="str">
        <v>Access Roads</v>
      </c>
      <c r="AN76" s="64">
        <v>0</v>
      </c>
      <c r="AO76" s="149">
        <f t="shared" si="2"/>
        <v>6.064738680413102</v>
      </c>
    </row>
    <row r="77" spans="1:41" x14ac:dyDescent="0.35">
      <c r="A77" s="58">
        <f>IF(Deprec!A77=0,"",Deprec!A77)</f>
        <v>65</v>
      </c>
      <c r="B77" s="58" t="str">
        <f>IF(Deprec!B77=0,"",Deprec!B77)</f>
        <v>SWM</v>
      </c>
      <c r="C77" s="58">
        <f>IF(Deprec!C77=0,"",Deprec!C77)</f>
        <v>11</v>
      </c>
      <c r="D77" t="str">
        <f>IF(Deprec!D77=0,"",Deprec!D77)</f>
        <v/>
      </c>
      <c r="E77" t="str">
        <f>IF(Deprec!E77=0,"",Deprec!E77)</f>
        <v>Brunswick Junction to Picton Junction</v>
      </c>
      <c r="F77" s="58">
        <f t="shared" si="3"/>
        <v>11</v>
      </c>
      <c r="G77" s="58" t="str">
        <f t="shared" si="10"/>
        <v>11</v>
      </c>
      <c r="H77" s="58">
        <f t="shared" si="11"/>
        <v>8</v>
      </c>
      <c r="I77" s="58" t="str">
        <f t="shared" si="12"/>
        <v>08</v>
      </c>
      <c r="K77" s="58" t="str">
        <f t="shared" si="13"/>
        <v>11:NG track between Mundijong Junction and Picton Junction</v>
      </c>
      <c r="L77" s="58" t="str">
        <f t="shared" si="14"/>
        <v>08:Brunswick Junction to Picton Junction</v>
      </c>
      <c r="M77" s="94">
        <f>Deprec!AG77</f>
        <v>0</v>
      </c>
      <c r="N77" s="94">
        <f>Deprec!AH77</f>
        <v>0</v>
      </c>
      <c r="O77" s="94">
        <f>Deprec!AI77</f>
        <v>3642915.7751616305</v>
      </c>
      <c r="P77" s="94">
        <f>Deprec!AJ77</f>
        <v>0</v>
      </c>
      <c r="Q77" s="94">
        <f>Deprec!AK77</f>
        <v>3367520.7241927381</v>
      </c>
      <c r="R77" s="94">
        <f>Deprec!AL77</f>
        <v>0</v>
      </c>
      <c r="S77" s="94">
        <f>Deprec!AM77</f>
        <v>72372.102711200438</v>
      </c>
      <c r="T77" s="94">
        <f>Deprec!AN77</f>
        <v>7530917.7371614436</v>
      </c>
      <c r="U77" s="94">
        <f>Deprec!AO77</f>
        <v>2289398.9920970793</v>
      </c>
      <c r="V77" s="94">
        <f>Deprec!AP77</f>
        <v>2725913.2399248225</v>
      </c>
      <c r="W77" s="94">
        <f>Deprec!AQ77</f>
        <v>4137694.6568379216</v>
      </c>
      <c r="X77" s="94">
        <f>Deprec!AR77</f>
        <v>5790753.1544333249</v>
      </c>
      <c r="Y77" s="94">
        <f>Deprec!AS77</f>
        <v>7134154.9027710864</v>
      </c>
      <c r="Z77" s="94">
        <f>Deprec!AT77</f>
        <v>847410.03667757614</v>
      </c>
      <c r="AA77" s="94">
        <f>Deprec!AU77</f>
        <v>71754.090692116282</v>
      </c>
      <c r="AB77" s="94">
        <f>Deprec!AV77</f>
        <v>156601.51221668886</v>
      </c>
      <c r="AC77" s="94">
        <f>Deprec!AW77</f>
        <v>230941.10609639643</v>
      </c>
      <c r="AD77" s="94">
        <f>Deprec!AX77</f>
        <v>116794.0199704816</v>
      </c>
      <c r="AE77" s="94">
        <f>Deprec!AY77</f>
        <v>98582.216234110223</v>
      </c>
      <c r="AF77" s="94">
        <f>Deprec!AZ77</f>
        <v>26081.017884228557</v>
      </c>
      <c r="AG77" s="94">
        <f>Deprec!BA77</f>
        <v>54888.400393253592</v>
      </c>
      <c r="AH77" s="94">
        <f t="shared" si="8"/>
        <v>38294693.685456105</v>
      </c>
      <c r="AI77" s="55">
        <f t="shared" si="9"/>
        <v>0</v>
      </c>
      <c r="AK77" t="str">
        <v>01:SG track between Avon and Kalgoorlie</v>
      </c>
      <c r="AL77" t="str">
        <v>04:Merredin</v>
      </c>
      <c r="AM77" t="str">
        <v>Ballast</v>
      </c>
      <c r="AN77" s="64">
        <v>850678.62506782124</v>
      </c>
      <c r="AO77" s="149">
        <f t="shared" ref="AO77:AO140" si="15">_xlfn.XLOOKUP(AM77,$M$7:$AG$7,$M$10:$AG$10)</f>
        <v>12.862198805968973</v>
      </c>
    </row>
    <row r="78" spans="1:41" x14ac:dyDescent="0.35">
      <c r="A78" s="58">
        <f>IF(Deprec!A78=0,"",Deprec!A78)</f>
        <v>66</v>
      </c>
      <c r="B78" s="58" t="str">
        <f>IF(Deprec!B78=0,"",Deprec!B78)</f>
        <v>Sidings &amp; Other</v>
      </c>
      <c r="C78" s="58">
        <f>IF(Deprec!C78=0,"",Deprec!C78)</f>
        <v>12</v>
      </c>
      <c r="D78" t="str">
        <f>IF(Deprec!D78=0,"",Deprec!D78)</f>
        <v>NG track between Cockburn North and Robb Jetty</v>
      </c>
      <c r="E78" t="str">
        <f>IF(Deprec!E78=0,"",Deprec!E78)</f>
        <v>Cockburn North to Robb Jetty (NG)</v>
      </c>
      <c r="F78" s="58">
        <f t="shared" ref="F78:F141" si="16">C78</f>
        <v>12</v>
      </c>
      <c r="G78" s="58" t="str">
        <f t="shared" si="10"/>
        <v>12</v>
      </c>
      <c r="H78" s="58">
        <f t="shared" si="11"/>
        <v>1</v>
      </c>
      <c r="I78" s="58" t="str">
        <f t="shared" si="12"/>
        <v>01</v>
      </c>
      <c r="K78" s="58" t="str">
        <f t="shared" si="13"/>
        <v>12:NG track between Cockburn North and Robb Jetty</v>
      </c>
      <c r="L78" s="58" t="str">
        <f t="shared" si="14"/>
        <v>01:Cockburn North to Robb Jetty (NG)</v>
      </c>
      <c r="M78" s="94">
        <f>Deprec!AG78</f>
        <v>0</v>
      </c>
      <c r="N78" s="94">
        <f>Deprec!AH78</f>
        <v>0</v>
      </c>
      <c r="O78" s="94">
        <f>Deprec!AI78</f>
        <v>136064.31337350843</v>
      </c>
      <c r="P78" s="94">
        <f>Deprec!AJ78</f>
        <v>0</v>
      </c>
      <c r="Q78" s="94">
        <f>Deprec!AK78</f>
        <v>0</v>
      </c>
      <c r="R78" s="94">
        <f>Deprec!AL78</f>
        <v>0</v>
      </c>
      <c r="S78" s="94">
        <f>Deprec!AM78</f>
        <v>0</v>
      </c>
      <c r="T78" s="94">
        <f>Deprec!AN78</f>
        <v>1518574.9260436208</v>
      </c>
      <c r="U78" s="94">
        <f>Deprec!AO78</f>
        <v>461646.77751726069</v>
      </c>
      <c r="V78" s="94">
        <f>Deprec!AP78</f>
        <v>541666.2820589625</v>
      </c>
      <c r="W78" s="94">
        <f>Deprec!AQ78</f>
        <v>947300.24844169721</v>
      </c>
      <c r="X78" s="94">
        <f>Deprec!AR78</f>
        <v>0</v>
      </c>
      <c r="Y78" s="94">
        <f>Deprec!AS78</f>
        <v>465481.46917867108</v>
      </c>
      <c r="Z78" s="94">
        <f>Deprec!AT78</f>
        <v>55290.875267680814</v>
      </c>
      <c r="AA78" s="94">
        <f>Deprec!AU78</f>
        <v>40156.518133551392</v>
      </c>
      <c r="AB78" s="94">
        <f>Deprec!AV78</f>
        <v>37893.569649705933</v>
      </c>
      <c r="AC78" s="94">
        <f>Deprec!AW78</f>
        <v>55881.85429994412</v>
      </c>
      <c r="AD78" s="94">
        <f>Deprec!AX78</f>
        <v>171189.33085927463</v>
      </c>
      <c r="AE78" s="94">
        <f>Deprec!AY78</f>
        <v>23854.380613647252</v>
      </c>
      <c r="AF78" s="94">
        <f>Deprec!AZ78</f>
        <v>7775.4404392094502</v>
      </c>
      <c r="AG78" s="94">
        <f>Deprec!BA78</f>
        <v>37790.964577834107</v>
      </c>
      <c r="AH78" s="94">
        <f t="shared" ref="AH78:AH141" si="17">SUM(M78:AG78)</f>
        <v>4500566.9504545676</v>
      </c>
      <c r="AI78" s="55">
        <f t="shared" ref="AI78:AI141" si="18">ROUND(SUM(-AH78,M78:AG78),0)</f>
        <v>0</v>
      </c>
      <c r="AK78" t="str">
        <v>01:SG track between Avon and Kalgoorlie</v>
      </c>
      <c r="AL78" t="str">
        <v>04:Merredin</v>
      </c>
      <c r="AM78" t="str">
        <v>Bridges</v>
      </c>
      <c r="AN78" s="64">
        <v>0</v>
      </c>
      <c r="AO78" s="149">
        <f t="shared" si="15"/>
        <v>33.988165680473372</v>
      </c>
    </row>
    <row r="79" spans="1:41" x14ac:dyDescent="0.35">
      <c r="A79" s="58">
        <f>IF(Deprec!A79=0,"",Deprec!A79)</f>
        <v>67</v>
      </c>
      <c r="B79" s="58" t="str">
        <f>IF(Deprec!B79=0,"",Deprec!B79)</f>
        <v>Non-operational</v>
      </c>
      <c r="C79" s="58">
        <f>IF(Deprec!C79=0,"",Deprec!C79)</f>
        <v>13</v>
      </c>
      <c r="D79" t="str">
        <f>IF(Deprec!D79=0,"",Deprec!D79)</f>
        <v>NG track between Picton Junction and Lambert</v>
      </c>
      <c r="E79" t="str">
        <f>IF(Deprec!E79=0,"",Deprec!E79)</f>
        <v>Picton Junction to Greenbushes</v>
      </c>
      <c r="F79" s="58">
        <f t="shared" si="16"/>
        <v>13</v>
      </c>
      <c r="G79" s="58" t="str">
        <f t="shared" ref="G79:G142" si="19">REPT("0",2-LEN(F79))&amp;F79</f>
        <v>13</v>
      </c>
      <c r="H79" s="58">
        <f t="shared" ref="H79:H142" si="20">IF(F79=F78,H78+1,1)</f>
        <v>1</v>
      </c>
      <c r="I79" s="58" t="str">
        <f t="shared" ref="I79:I142" si="21">REPT("0",2-LEN(H79))&amp;H79</f>
        <v>01</v>
      </c>
      <c r="K79" s="58" t="str">
        <f t="shared" si="13"/>
        <v>13:NG track between Picton Junction and Lambert</v>
      </c>
      <c r="L79" s="58" t="str">
        <f t="shared" si="14"/>
        <v>01:Picton Junction to Greenbushes</v>
      </c>
      <c r="M79" s="94">
        <f>Deprec!AG79</f>
        <v>0</v>
      </c>
      <c r="N79" s="94">
        <f>Deprec!AH79</f>
        <v>0</v>
      </c>
      <c r="O79" s="94">
        <f>Deprec!AI79</f>
        <v>0</v>
      </c>
      <c r="P79" s="94">
        <f>Deprec!AJ79</f>
        <v>0</v>
      </c>
      <c r="Q79" s="94">
        <f>Deprec!AK79</f>
        <v>0</v>
      </c>
      <c r="R79" s="94">
        <f>Deprec!AL79</f>
        <v>0</v>
      </c>
      <c r="S79" s="94">
        <f>Deprec!AM79</f>
        <v>0</v>
      </c>
      <c r="T79" s="94">
        <f>Deprec!AN79</f>
        <v>0</v>
      </c>
      <c r="U79" s="94">
        <f>Deprec!AO79</f>
        <v>0</v>
      </c>
      <c r="V79" s="94">
        <f>Deprec!AP79</f>
        <v>0</v>
      </c>
      <c r="W79" s="94">
        <f>Deprec!AQ79</f>
        <v>0</v>
      </c>
      <c r="X79" s="94">
        <f>Deprec!AR79</f>
        <v>0</v>
      </c>
      <c r="Y79" s="94">
        <f>Deprec!AS79</f>
        <v>0</v>
      </c>
      <c r="Z79" s="94">
        <f>Deprec!AT79</f>
        <v>0</v>
      </c>
      <c r="AA79" s="94">
        <f>Deprec!AU79</f>
        <v>0</v>
      </c>
      <c r="AB79" s="94">
        <f>Deprec!AV79</f>
        <v>0</v>
      </c>
      <c r="AC79" s="94">
        <f>Deprec!AW79</f>
        <v>0</v>
      </c>
      <c r="AD79" s="94">
        <f>Deprec!AX79</f>
        <v>0</v>
      </c>
      <c r="AE79" s="94">
        <f>Deprec!AY79</f>
        <v>0</v>
      </c>
      <c r="AF79" s="94">
        <f>Deprec!AZ79</f>
        <v>0</v>
      </c>
      <c r="AG79" s="94">
        <f>Deprec!BA79</f>
        <v>0</v>
      </c>
      <c r="AH79" s="94">
        <f t="shared" si="17"/>
        <v>0</v>
      </c>
      <c r="AI79" s="55">
        <f t="shared" si="18"/>
        <v>0</v>
      </c>
      <c r="AK79" t="str">
        <v>01:SG track between Avon and Kalgoorlie</v>
      </c>
      <c r="AL79" t="str">
        <v>04:Merredin</v>
      </c>
      <c r="AM79" t="str">
        <v>Buildings</v>
      </c>
      <c r="AN79" s="64">
        <v>79210.575466333365</v>
      </c>
      <c r="AO79" s="149">
        <f t="shared" si="15"/>
        <v>15.499999999999858</v>
      </c>
    </row>
    <row r="80" spans="1:41" x14ac:dyDescent="0.35">
      <c r="A80" s="58">
        <f>IF(Deprec!A80=0,"",Deprec!A80)</f>
        <v>68</v>
      </c>
      <c r="B80" s="58" t="str">
        <f>IF(Deprec!B80=0,"",Deprec!B80)</f>
        <v>Non-operational</v>
      </c>
      <c r="C80" s="58">
        <f>IF(Deprec!C80=0,"",Deprec!C80)</f>
        <v>13</v>
      </c>
      <c r="D80" t="str">
        <f>IF(Deprec!D80=0,"",Deprec!D80)</f>
        <v/>
      </c>
      <c r="E80" t="str">
        <f>IF(Deprec!E80=0,"",Deprec!E80)</f>
        <v>Greenbushes to Lambert</v>
      </c>
      <c r="F80" s="58">
        <f t="shared" si="16"/>
        <v>13</v>
      </c>
      <c r="G80" s="58" t="str">
        <f t="shared" si="19"/>
        <v>13</v>
      </c>
      <c r="H80" s="58">
        <f t="shared" si="20"/>
        <v>2</v>
      </c>
      <c r="I80" s="58" t="str">
        <f t="shared" si="21"/>
        <v>02</v>
      </c>
      <c r="K80" s="58" t="str">
        <f t="shared" ref="K80:K143" si="22">IF(D80="",K79,_xlfn.CONCAT(G80,":",D80))</f>
        <v>13:NG track between Picton Junction and Lambert</v>
      </c>
      <c r="L80" s="58" t="str">
        <f t="shared" ref="L80:L143" si="23">_xlfn.CONCAT(I80,":",E80)</f>
        <v>02:Greenbushes to Lambert</v>
      </c>
      <c r="M80" s="94">
        <f>Deprec!AG80</f>
        <v>0</v>
      </c>
      <c r="N80" s="94">
        <f>Deprec!AH80</f>
        <v>0</v>
      </c>
      <c r="O80" s="94">
        <f>Deprec!AI80</f>
        <v>0</v>
      </c>
      <c r="P80" s="94">
        <f>Deprec!AJ80</f>
        <v>0</v>
      </c>
      <c r="Q80" s="94">
        <f>Deprec!AK80</f>
        <v>0</v>
      </c>
      <c r="R80" s="94">
        <f>Deprec!AL80</f>
        <v>0</v>
      </c>
      <c r="S80" s="94">
        <f>Deprec!AM80</f>
        <v>0</v>
      </c>
      <c r="T80" s="94">
        <f>Deprec!AN80</f>
        <v>0</v>
      </c>
      <c r="U80" s="94">
        <f>Deprec!AO80</f>
        <v>0</v>
      </c>
      <c r="V80" s="94">
        <f>Deprec!AP80</f>
        <v>0</v>
      </c>
      <c r="W80" s="94">
        <f>Deprec!AQ80</f>
        <v>0</v>
      </c>
      <c r="X80" s="94">
        <f>Deprec!AR80</f>
        <v>0</v>
      </c>
      <c r="Y80" s="94">
        <f>Deprec!AS80</f>
        <v>0</v>
      </c>
      <c r="Z80" s="94">
        <f>Deprec!AT80</f>
        <v>0</v>
      </c>
      <c r="AA80" s="94">
        <f>Deprec!AU80</f>
        <v>0</v>
      </c>
      <c r="AB80" s="94">
        <f>Deprec!AV80</f>
        <v>0</v>
      </c>
      <c r="AC80" s="94">
        <f>Deprec!AW80</f>
        <v>0</v>
      </c>
      <c r="AD80" s="94">
        <f>Deprec!AX80</f>
        <v>0</v>
      </c>
      <c r="AE80" s="94">
        <f>Deprec!AY80</f>
        <v>0</v>
      </c>
      <c r="AF80" s="94">
        <f>Deprec!AZ80</f>
        <v>0</v>
      </c>
      <c r="AG80" s="94">
        <f>Deprec!BA80</f>
        <v>0</v>
      </c>
      <c r="AH80" s="94">
        <f t="shared" si="17"/>
        <v>0</v>
      </c>
      <c r="AI80" s="55">
        <f t="shared" si="18"/>
        <v>0</v>
      </c>
      <c r="AK80" t="str">
        <v>01:SG track between Avon and Kalgoorlie</v>
      </c>
      <c r="AL80" t="str">
        <v>04:Merredin</v>
      </c>
      <c r="AM80" t="str">
        <v>Clearing/Grubbing</v>
      </c>
      <c r="AN80" s="64">
        <v>0</v>
      </c>
      <c r="AO80" s="149">
        <f t="shared" si="15"/>
        <v>100</v>
      </c>
    </row>
    <row r="81" spans="1:41" x14ac:dyDescent="0.35">
      <c r="A81" s="58">
        <f>IF(Deprec!A81=0,"",Deprec!A81)</f>
        <v>69</v>
      </c>
      <c r="B81" s="58" t="str">
        <f>IF(Deprec!B81=0,"",Deprec!B81)</f>
        <v>Non-operational</v>
      </c>
      <c r="C81" s="58">
        <f>IF(Deprec!C81=0,"",Deprec!C81)</f>
        <v>14</v>
      </c>
      <c r="D81" t="str">
        <f>IF(Deprec!D81=0,"",Deprec!D81)</f>
        <v>NG track between Boyanup and Capel</v>
      </c>
      <c r="E81" t="str">
        <f>IF(Deprec!E81=0,"",Deprec!E81)</f>
        <v>Boyanup to Capel</v>
      </c>
      <c r="F81" s="58">
        <f t="shared" si="16"/>
        <v>14</v>
      </c>
      <c r="G81" s="58" t="str">
        <f t="shared" si="19"/>
        <v>14</v>
      </c>
      <c r="H81" s="58">
        <f t="shared" si="20"/>
        <v>1</v>
      </c>
      <c r="I81" s="58" t="str">
        <f t="shared" si="21"/>
        <v>01</v>
      </c>
      <c r="K81" s="58" t="str">
        <f t="shared" si="22"/>
        <v>14:NG track between Boyanup and Capel</v>
      </c>
      <c r="L81" s="58" t="str">
        <f t="shared" si="23"/>
        <v>01:Boyanup to Capel</v>
      </c>
      <c r="M81" s="94">
        <f>Deprec!AG81</f>
        <v>0</v>
      </c>
      <c r="N81" s="94">
        <f>Deprec!AH81</f>
        <v>0</v>
      </c>
      <c r="O81" s="94">
        <f>Deprec!AI81</f>
        <v>0</v>
      </c>
      <c r="P81" s="94">
        <f>Deprec!AJ81</f>
        <v>0</v>
      </c>
      <c r="Q81" s="94">
        <f>Deprec!AK81</f>
        <v>0</v>
      </c>
      <c r="R81" s="94">
        <f>Deprec!AL81</f>
        <v>0</v>
      </c>
      <c r="S81" s="94">
        <f>Deprec!AM81</f>
        <v>0</v>
      </c>
      <c r="T81" s="94">
        <f>Deprec!AN81</f>
        <v>0</v>
      </c>
      <c r="U81" s="94">
        <f>Deprec!AO81</f>
        <v>0</v>
      </c>
      <c r="V81" s="94">
        <f>Deprec!AP81</f>
        <v>0</v>
      </c>
      <c r="W81" s="94">
        <f>Deprec!AQ81</f>
        <v>0</v>
      </c>
      <c r="X81" s="94">
        <f>Deprec!AR81</f>
        <v>0</v>
      </c>
      <c r="Y81" s="94">
        <f>Deprec!AS81</f>
        <v>0</v>
      </c>
      <c r="Z81" s="94">
        <f>Deprec!AT81</f>
        <v>0</v>
      </c>
      <c r="AA81" s="94">
        <f>Deprec!AU81</f>
        <v>0</v>
      </c>
      <c r="AB81" s="94">
        <f>Deprec!AV81</f>
        <v>0</v>
      </c>
      <c r="AC81" s="94">
        <f>Deprec!AW81</f>
        <v>0</v>
      </c>
      <c r="AD81" s="94">
        <f>Deprec!AX81</f>
        <v>0</v>
      </c>
      <c r="AE81" s="94">
        <f>Deprec!AY81</f>
        <v>0</v>
      </c>
      <c r="AF81" s="94">
        <f>Deprec!AZ81</f>
        <v>0</v>
      </c>
      <c r="AG81" s="94">
        <f>Deprec!BA81</f>
        <v>0</v>
      </c>
      <c r="AH81" s="94">
        <f t="shared" si="17"/>
        <v>0</v>
      </c>
      <c r="AI81" s="55">
        <f t="shared" si="18"/>
        <v>0</v>
      </c>
      <c r="AK81" t="str">
        <v>01:SG track between Avon and Kalgoorlie</v>
      </c>
      <c r="AL81" t="str">
        <v>04:Merredin</v>
      </c>
      <c r="AM81" t="str">
        <v>Communication</v>
      </c>
      <c r="AN81" s="64">
        <v>0</v>
      </c>
      <c r="AO81" s="149">
        <f t="shared" si="15"/>
        <v>5.1206272136194979</v>
      </c>
    </row>
    <row r="82" spans="1:41" x14ac:dyDescent="0.35">
      <c r="A82" s="58">
        <f>IF(Deprec!A82=0,"",Deprec!A82)</f>
        <v>70</v>
      </c>
      <c r="B82" s="58" t="str">
        <f>IF(Deprec!B82=0,"",Deprec!B82)</f>
        <v>SWM</v>
      </c>
      <c r="C82" s="58">
        <f>IF(Deprec!C82=0,"",Deprec!C82)</f>
        <v>15</v>
      </c>
      <c r="D82" t="str">
        <f>IF(Deprec!D82=0,"",Deprec!D82)</f>
        <v>NG track between Picton Junction and Picton East</v>
      </c>
      <c r="E82" t="str">
        <f>IF(Deprec!E82=0,"",Deprec!E82)</f>
        <v>Picton Junction to Picton East</v>
      </c>
      <c r="F82" s="58">
        <f t="shared" si="16"/>
        <v>15</v>
      </c>
      <c r="G82" s="58" t="str">
        <f t="shared" si="19"/>
        <v>15</v>
      </c>
      <c r="H82" s="58">
        <f t="shared" si="20"/>
        <v>1</v>
      </c>
      <c r="I82" s="58" t="str">
        <f t="shared" si="21"/>
        <v>01</v>
      </c>
      <c r="K82" s="58" t="str">
        <f t="shared" si="22"/>
        <v>15:NG track between Picton Junction and Picton East</v>
      </c>
      <c r="L82" s="58" t="str">
        <f t="shared" si="23"/>
        <v>01:Picton Junction to Picton East</v>
      </c>
      <c r="M82" s="94">
        <f>Deprec!AG82</f>
        <v>0</v>
      </c>
      <c r="N82" s="94">
        <f>Deprec!AH82</f>
        <v>0</v>
      </c>
      <c r="O82" s="94">
        <f>Deprec!AI82</f>
        <v>842767.15022660431</v>
      </c>
      <c r="P82" s="94">
        <f>Deprec!AJ82</f>
        <v>0</v>
      </c>
      <c r="Q82" s="94">
        <f>Deprec!AK82</f>
        <v>0</v>
      </c>
      <c r="R82" s="94">
        <f>Deprec!AL82</f>
        <v>0</v>
      </c>
      <c r="S82" s="94">
        <f>Deprec!AM82</f>
        <v>7653.3648990660977</v>
      </c>
      <c r="T82" s="94">
        <f>Deprec!AN82</f>
        <v>2756281.0704462389</v>
      </c>
      <c r="U82" s="94">
        <f>Deprec!AO82</f>
        <v>837909.44541565655</v>
      </c>
      <c r="V82" s="94">
        <f>Deprec!AP82</f>
        <v>945268.04680108419</v>
      </c>
      <c r="W82" s="94">
        <f>Deprec!AQ82</f>
        <v>272993.71766911686</v>
      </c>
      <c r="X82" s="94">
        <f>Deprec!AR82</f>
        <v>1162394.4851402084</v>
      </c>
      <c r="Y82" s="94">
        <f>Deprec!AS82</f>
        <v>277041.73410224635</v>
      </c>
      <c r="Z82" s="94">
        <f>Deprec!AT82</f>
        <v>32907.604230125995</v>
      </c>
      <c r="AA82" s="94">
        <f>Deprec!AU82</f>
        <v>0</v>
      </c>
      <c r="AB82" s="94">
        <f>Deprec!AV82</f>
        <v>57315.429379369096</v>
      </c>
      <c r="AC82" s="94">
        <f>Deprec!AW82</f>
        <v>84523.377008940501</v>
      </c>
      <c r="AD82" s="94">
        <f>Deprec!AX82</f>
        <v>0</v>
      </c>
      <c r="AE82" s="94">
        <f>Deprec!AY82</f>
        <v>36080.635318575762</v>
      </c>
      <c r="AF82" s="94">
        <f>Deprec!AZ82</f>
        <v>1592.0993614462895</v>
      </c>
      <c r="AG82" s="94">
        <f>Deprec!BA82</f>
        <v>0</v>
      </c>
      <c r="AH82" s="94">
        <f t="shared" si="17"/>
        <v>7314728.1599986805</v>
      </c>
      <c r="AI82" s="55">
        <f t="shared" si="18"/>
        <v>0</v>
      </c>
      <c r="AK82" t="str">
        <v>01:SG track between Avon and Kalgoorlie</v>
      </c>
      <c r="AL82" t="str">
        <v>04:Merredin</v>
      </c>
      <c r="AM82" t="str">
        <v>Control Centre Assets</v>
      </c>
      <c r="AN82" s="64">
        <v>0</v>
      </c>
      <c r="AO82" s="149">
        <f t="shared" si="15"/>
        <v>14.933333333333326</v>
      </c>
    </row>
    <row r="83" spans="1:41" x14ac:dyDescent="0.35">
      <c r="A83" s="58">
        <f>IF(Deprec!A83=0,"",Deprec!A83)</f>
        <v>71</v>
      </c>
      <c r="B83" s="58" t="str">
        <f>IF(Deprec!B83=0,"",Deprec!B83)</f>
        <v>SWM</v>
      </c>
      <c r="C83" s="58">
        <f>IF(Deprec!C83=0,"",Deprec!C83)</f>
        <v>16</v>
      </c>
      <c r="D83" t="str">
        <f>IF(Deprec!D83=0,"",Deprec!D83)</f>
        <v>NG track between Picton Junction and Inner Harbour Junction</v>
      </c>
      <c r="E83" t="str">
        <f>IF(Deprec!E83=0,"",Deprec!E83)</f>
        <v>Picton Junction to Bunbury Inner Harbour</v>
      </c>
      <c r="F83" s="58">
        <f t="shared" si="16"/>
        <v>16</v>
      </c>
      <c r="G83" s="58" t="str">
        <f t="shared" si="19"/>
        <v>16</v>
      </c>
      <c r="H83" s="58">
        <f t="shared" si="20"/>
        <v>1</v>
      </c>
      <c r="I83" s="58" t="str">
        <f t="shared" si="21"/>
        <v>01</v>
      </c>
      <c r="K83" s="58" t="str">
        <f t="shared" si="22"/>
        <v>16:NG track between Picton Junction and Inner Harbour Junction</v>
      </c>
      <c r="L83" s="58" t="str">
        <f t="shared" si="23"/>
        <v>01:Picton Junction to Bunbury Inner Harbour</v>
      </c>
      <c r="M83" s="94">
        <f>Deprec!AG83</f>
        <v>0</v>
      </c>
      <c r="N83" s="94">
        <f>Deprec!AH83</f>
        <v>0</v>
      </c>
      <c r="O83" s="94">
        <f>Deprec!AI83</f>
        <v>2908295.7699640337</v>
      </c>
      <c r="P83" s="94">
        <f>Deprec!AJ83</f>
        <v>0</v>
      </c>
      <c r="Q83" s="94">
        <f>Deprec!AK83</f>
        <v>9819593.1437020488</v>
      </c>
      <c r="R83" s="94">
        <f>Deprec!AL83</f>
        <v>0</v>
      </c>
      <c r="S83" s="94">
        <f>Deprec!AM83</f>
        <v>58467.696647249737</v>
      </c>
      <c r="T83" s="94">
        <f>Deprec!AN83</f>
        <v>6012254.3453429071</v>
      </c>
      <c r="U83" s="94">
        <f>Deprec!AO83</f>
        <v>1827725.3209842439</v>
      </c>
      <c r="V83" s="94">
        <f>Deprec!AP83</f>
        <v>2089787.196601219</v>
      </c>
      <c r="W83" s="94">
        <f>Deprec!AQ83</f>
        <v>1778585.5432604481</v>
      </c>
      <c r="X83" s="94">
        <f>Deprec!AR83</f>
        <v>4623006.3892149981</v>
      </c>
      <c r="Y83" s="94">
        <f>Deprec!AS83</f>
        <v>4187178.5129994024</v>
      </c>
      <c r="Z83" s="94">
        <f>Deprec!AT83</f>
        <v>497361.93643596803</v>
      </c>
      <c r="AA83" s="94">
        <f>Deprec!AU83</f>
        <v>48468.282411553286</v>
      </c>
      <c r="AB83" s="94">
        <f>Deprec!AV83</f>
        <v>125021.6979088845</v>
      </c>
      <c r="AC83" s="94">
        <f>Deprec!AW83</f>
        <v>184370.18131201918</v>
      </c>
      <c r="AD83" s="94">
        <f>Deprec!AX83</f>
        <v>75233.13181862887</v>
      </c>
      <c r="AE83" s="94">
        <f>Deprec!AY83</f>
        <v>78702.407676340445</v>
      </c>
      <c r="AF83" s="94">
        <f>Deprec!AZ83</f>
        <v>10866.649502023261</v>
      </c>
      <c r="AG83" s="94">
        <f>Deprec!BA83</f>
        <v>35124.52364290347</v>
      </c>
      <c r="AH83" s="94">
        <f t="shared" si="17"/>
        <v>34360042.729424872</v>
      </c>
      <c r="AI83" s="55">
        <f t="shared" si="18"/>
        <v>0</v>
      </c>
      <c r="AK83" t="str">
        <v>01:SG track between Avon and Kalgoorlie</v>
      </c>
      <c r="AL83" t="str">
        <v>04:Merredin</v>
      </c>
      <c r="AM83" t="str">
        <v>Culverts</v>
      </c>
      <c r="AN83" s="64">
        <v>0</v>
      </c>
      <c r="AO83" s="149">
        <f t="shared" si="15"/>
        <v>6.5141602301984181</v>
      </c>
    </row>
    <row r="84" spans="1:41" x14ac:dyDescent="0.35">
      <c r="A84" s="58">
        <f>IF(Deprec!A84=0,"",Deprec!A84)</f>
        <v>72</v>
      </c>
      <c r="B84" s="58" t="str">
        <f>IF(Deprec!B84=0,"",Deprec!B84)</f>
        <v>SWM</v>
      </c>
      <c r="C84" s="58">
        <f>IF(Deprec!C84=0,"",Deprec!C84)</f>
        <v>17</v>
      </c>
      <c r="D84" t="str">
        <f>IF(Deprec!D84=0,"",Deprec!D84)</f>
        <v>NG track between Picton Junction and Bunbury Terminal</v>
      </c>
      <c r="E84" t="str">
        <f>IF(Deprec!E84=0,"",Deprec!E84)</f>
        <v>Picton Junction to Picton Container Terminal</v>
      </c>
      <c r="F84" s="58">
        <f t="shared" si="16"/>
        <v>17</v>
      </c>
      <c r="G84" s="58" t="str">
        <f t="shared" si="19"/>
        <v>17</v>
      </c>
      <c r="H84" s="58">
        <f t="shared" si="20"/>
        <v>1</v>
      </c>
      <c r="I84" s="58" t="str">
        <f t="shared" si="21"/>
        <v>01</v>
      </c>
      <c r="K84" s="58" t="str">
        <f t="shared" si="22"/>
        <v>17:NG track between Picton Junction and Bunbury Terminal</v>
      </c>
      <c r="L84" s="58" t="str">
        <f t="shared" si="23"/>
        <v>01:Picton Junction to Picton Container Terminal</v>
      </c>
      <c r="M84" s="94">
        <f>Deprec!AG84</f>
        <v>0</v>
      </c>
      <c r="N84" s="94">
        <f>Deprec!AH84</f>
        <v>0</v>
      </c>
      <c r="O84" s="94">
        <f>Deprec!AI84</f>
        <v>553492.23176964466</v>
      </c>
      <c r="P84" s="94">
        <f>Deprec!AJ84</f>
        <v>0</v>
      </c>
      <c r="Q84" s="94">
        <f>Deprec!AK84</f>
        <v>0</v>
      </c>
      <c r="R84" s="94">
        <f>Deprec!AL84</f>
        <v>0</v>
      </c>
      <c r="S84" s="94">
        <f>Deprec!AM84</f>
        <v>12284.055172618715</v>
      </c>
      <c r="T84" s="94">
        <f>Deprec!AN84</f>
        <v>1144222.0251249559</v>
      </c>
      <c r="U84" s="94">
        <f>Deprec!AO84</f>
        <v>347843.49563798663</v>
      </c>
      <c r="V84" s="94">
        <f>Deprec!AP84</f>
        <v>355106.1738716226</v>
      </c>
      <c r="W84" s="94">
        <f>Deprec!AQ84</f>
        <v>1077548.6993525189</v>
      </c>
      <c r="X84" s="94">
        <f>Deprec!AR84</f>
        <v>879827.33746629208</v>
      </c>
      <c r="Y84" s="94">
        <f>Deprec!AS84</f>
        <v>2445791.8704110575</v>
      </c>
      <c r="Z84" s="94">
        <f>Deprec!AT84</f>
        <v>290516.3410182902</v>
      </c>
      <c r="AA84" s="94">
        <f>Deprec!AU84</f>
        <v>0</v>
      </c>
      <c r="AB84" s="94">
        <f>Deprec!AV84</f>
        <v>23793.501097749275</v>
      </c>
      <c r="AC84" s="94">
        <f>Deprec!AW84</f>
        <v>35088.406131204996</v>
      </c>
      <c r="AD84" s="94">
        <f>Deprec!AX84</f>
        <v>79764.443369896864</v>
      </c>
      <c r="AE84" s="94">
        <f>Deprec!AY84</f>
        <v>14978.246614497813</v>
      </c>
      <c r="AF84" s="94">
        <f>Deprec!AZ84</f>
        <v>3142.132007311945</v>
      </c>
      <c r="AG84" s="94">
        <f>Deprec!BA84</f>
        <v>0</v>
      </c>
      <c r="AH84" s="94">
        <f t="shared" si="17"/>
        <v>7263398.9590456486</v>
      </c>
      <c r="AI84" s="55">
        <f t="shared" si="18"/>
        <v>0</v>
      </c>
      <c r="AK84" t="str">
        <v>01:SG track between Avon and Kalgoorlie</v>
      </c>
      <c r="AL84" t="str">
        <v>04:Merredin</v>
      </c>
      <c r="AM84" t="str">
        <v>Cutting/Embankments</v>
      </c>
      <c r="AN84" s="64">
        <v>0</v>
      </c>
      <c r="AO84" s="149">
        <f t="shared" si="15"/>
        <v>100</v>
      </c>
    </row>
    <row r="85" spans="1:41" x14ac:dyDescent="0.35">
      <c r="A85" s="58">
        <f>IF(Deprec!A85=0,"",Deprec!A85)</f>
        <v>73</v>
      </c>
      <c r="B85" s="58" t="str">
        <f>IF(Deprec!B85=0,"",Deprec!B85)</f>
        <v>SWM</v>
      </c>
      <c r="C85" s="58">
        <f>IF(Deprec!C85=0,"",Deprec!C85)</f>
        <v>17</v>
      </c>
      <c r="D85" t="str">
        <f>IF(Deprec!D85=0,"",Deprec!D85)</f>
        <v/>
      </c>
      <c r="E85" t="str">
        <f>IF(Deprec!E85=0,"",Deprec!E85)</f>
        <v>Picton Container Terminal to Bunbury Terminal</v>
      </c>
      <c r="F85" s="58">
        <f t="shared" si="16"/>
        <v>17</v>
      </c>
      <c r="G85" s="58" t="str">
        <f t="shared" si="19"/>
        <v>17</v>
      </c>
      <c r="H85" s="58">
        <f t="shared" si="20"/>
        <v>2</v>
      </c>
      <c r="I85" s="58" t="str">
        <f t="shared" si="21"/>
        <v>02</v>
      </c>
      <c r="K85" s="58" t="str">
        <f t="shared" si="22"/>
        <v>17:NG track between Picton Junction and Bunbury Terminal</v>
      </c>
      <c r="L85" s="58" t="str">
        <f t="shared" si="23"/>
        <v>02:Picton Container Terminal to Bunbury Terminal</v>
      </c>
      <c r="M85" s="94">
        <f>Deprec!AG85</f>
        <v>0</v>
      </c>
      <c r="N85" s="94">
        <f>Deprec!AH85</f>
        <v>0</v>
      </c>
      <c r="O85" s="94">
        <f>Deprec!AI85</f>
        <v>1170135.3078938625</v>
      </c>
      <c r="P85" s="94">
        <f>Deprec!AJ85</f>
        <v>0</v>
      </c>
      <c r="Q85" s="94">
        <f>Deprec!AK85</f>
        <v>6293981.4474436892</v>
      </c>
      <c r="R85" s="94">
        <f>Deprec!AL85</f>
        <v>0</v>
      </c>
      <c r="S85" s="94">
        <f>Deprec!AM85</f>
        <v>4516.8651706245009</v>
      </c>
      <c r="T85" s="94">
        <f>Deprec!AN85</f>
        <v>2418994.3685167339</v>
      </c>
      <c r="U85" s="94">
        <f>Deprec!AO85</f>
        <v>735374.28802908701</v>
      </c>
      <c r="V85" s="94">
        <f>Deprec!AP85</f>
        <v>840794.06260904623</v>
      </c>
      <c r="W85" s="94">
        <f>Deprec!AQ85</f>
        <v>0</v>
      </c>
      <c r="X85" s="94">
        <f>Deprec!AR85</f>
        <v>1860038.8105320812</v>
      </c>
      <c r="Y85" s="94">
        <f>Deprec!AS85</f>
        <v>3106114.8109662719</v>
      </c>
      <c r="Z85" s="94">
        <f>Deprec!AT85</f>
        <v>368950.89912657993</v>
      </c>
      <c r="AA85" s="94">
        <f>Deprec!AU85</f>
        <v>0</v>
      </c>
      <c r="AB85" s="94">
        <f>Deprec!AV85</f>
        <v>50301.728072807113</v>
      </c>
      <c r="AC85" s="94">
        <f>Deprec!AW85</f>
        <v>74180.233353176038</v>
      </c>
      <c r="AD85" s="94">
        <f>Deprec!AX85</f>
        <v>214876.30890623436</v>
      </c>
      <c r="AE85" s="94">
        <f>Deprec!AY85</f>
        <v>31665.440286178942</v>
      </c>
      <c r="AF85" s="94">
        <f>Deprec!AZ85</f>
        <v>12696.81764147063</v>
      </c>
      <c r="AG85" s="94">
        <f>Deprec!BA85</f>
        <v>18577.87675020851</v>
      </c>
      <c r="AH85" s="94">
        <f t="shared" si="17"/>
        <v>17201199.26529805</v>
      </c>
      <c r="AI85" s="55">
        <f t="shared" si="18"/>
        <v>0</v>
      </c>
      <c r="AK85" t="str">
        <v>01:SG track between Avon and Kalgoorlie</v>
      </c>
      <c r="AL85" t="str">
        <v>04:Merredin</v>
      </c>
      <c r="AM85" t="str">
        <v>Fibre Optic</v>
      </c>
      <c r="AN85" s="64">
        <v>0</v>
      </c>
      <c r="AO85" s="149">
        <f t="shared" si="15"/>
        <v>6.8275029514926633</v>
      </c>
    </row>
    <row r="86" spans="1:41" x14ac:dyDescent="0.35">
      <c r="A86" s="58">
        <f>IF(Deprec!A86=0,"",Deprec!A86)</f>
        <v>74</v>
      </c>
      <c r="B86" s="58" t="str">
        <f>IF(Deprec!B86=0,"",Deprec!B86)</f>
        <v>SWM</v>
      </c>
      <c r="C86" s="58">
        <f>IF(Deprec!C86=0,"",Deprec!C86)</f>
        <v>18</v>
      </c>
      <c r="D86" t="str">
        <f>IF(Deprec!D86=0,"",Deprec!D86)</f>
        <v>NG track between Pinjarra and Alumina Junction</v>
      </c>
      <c r="E86" t="str">
        <f>IF(Deprec!E86=0,"",Deprec!E86)</f>
        <v>Pinjarra to Alumina Junction</v>
      </c>
      <c r="F86" s="58">
        <f t="shared" si="16"/>
        <v>18</v>
      </c>
      <c r="G86" s="58" t="str">
        <f t="shared" si="19"/>
        <v>18</v>
      </c>
      <c r="H86" s="58">
        <f t="shared" si="20"/>
        <v>1</v>
      </c>
      <c r="I86" s="58" t="str">
        <f t="shared" si="21"/>
        <v>01</v>
      </c>
      <c r="K86" s="58" t="str">
        <f t="shared" si="22"/>
        <v>18:NG track between Pinjarra and Alumina Junction</v>
      </c>
      <c r="L86" s="58" t="str">
        <f t="shared" si="23"/>
        <v>01:Pinjarra to Alumina Junction</v>
      </c>
      <c r="M86" s="94">
        <f>Deprec!AG86</f>
        <v>0</v>
      </c>
      <c r="N86" s="94">
        <f>Deprec!AH86</f>
        <v>0</v>
      </c>
      <c r="O86" s="94">
        <f>Deprec!AI86</f>
        <v>612069.7376182623</v>
      </c>
      <c r="P86" s="94">
        <f>Deprec!AJ86</f>
        <v>0</v>
      </c>
      <c r="Q86" s="94">
        <f>Deprec!AK86</f>
        <v>0</v>
      </c>
      <c r="R86" s="94">
        <f>Deprec!AL86</f>
        <v>0</v>
      </c>
      <c r="S86" s="94">
        <f>Deprec!AM86</f>
        <v>5190.1360969243369</v>
      </c>
      <c r="T86" s="94">
        <f>Deprec!AN86</f>
        <v>1265317.9836979921</v>
      </c>
      <c r="U86" s="94">
        <f>Deprec!AO86</f>
        <v>384656.66704418958</v>
      </c>
      <c r="V86" s="94">
        <f>Deprec!AP86</f>
        <v>461002.60032562987</v>
      </c>
      <c r="W86" s="94">
        <f>Deprec!AQ86</f>
        <v>554356.18124775123</v>
      </c>
      <c r="X86" s="94">
        <f>Deprec!AR86</f>
        <v>972941.72651819617</v>
      </c>
      <c r="Y86" s="94">
        <f>Deprec!AS86</f>
        <v>859726.57577769551</v>
      </c>
      <c r="Z86" s="94">
        <f>Deprec!AT86</f>
        <v>102120.14443777781</v>
      </c>
      <c r="AA86" s="94">
        <f>Deprec!AU86</f>
        <v>0</v>
      </c>
      <c r="AB86" s="94">
        <f>Deprec!AV86</f>
        <v>26311.628489088274</v>
      </c>
      <c r="AC86" s="94">
        <f>Deprec!AW86</f>
        <v>38801.902360045933</v>
      </c>
      <c r="AD86" s="94">
        <f>Deprec!AX86</f>
        <v>0</v>
      </c>
      <c r="AE86" s="94">
        <f>Deprec!AY86</f>
        <v>16563.432960939506</v>
      </c>
      <c r="AF86" s="94">
        <f>Deprec!AZ86</f>
        <v>3771.8394572096981</v>
      </c>
      <c r="AG86" s="94">
        <f>Deprec!BA86</f>
        <v>0</v>
      </c>
      <c r="AH86" s="94">
        <f t="shared" si="17"/>
        <v>5302830.5560317039</v>
      </c>
      <c r="AI86" s="55">
        <f t="shared" si="18"/>
        <v>0</v>
      </c>
      <c r="AK86" t="str">
        <v>01:SG track between Avon and Kalgoorlie</v>
      </c>
      <c r="AL86" t="str">
        <v>04:Merredin</v>
      </c>
      <c r="AM86" t="str">
        <v>Formation</v>
      </c>
      <c r="AN86" s="64">
        <v>250726.33159893673</v>
      </c>
      <c r="AO86" s="149">
        <f t="shared" si="15"/>
        <v>100</v>
      </c>
    </row>
    <row r="87" spans="1:41" x14ac:dyDescent="0.35">
      <c r="A87" s="58">
        <f>IF(Deprec!A87=0,"",Deprec!A87)</f>
        <v>75</v>
      </c>
      <c r="B87" s="58" t="str">
        <f>IF(Deprec!B87=0,"",Deprec!B87)</f>
        <v>SWM</v>
      </c>
      <c r="C87" s="58">
        <f>IF(Deprec!C87=0,"",Deprec!C87)</f>
        <v>19</v>
      </c>
      <c r="D87" t="str">
        <f>IF(Deprec!D87=0,"",Deprec!D87)</f>
        <v>NG track between Alumina Junction and Pinjarra South</v>
      </c>
      <c r="E87" t="str">
        <f>IF(Deprec!E87=0,"",Deprec!E87)</f>
        <v>Alumina Junction to Pinjarra South</v>
      </c>
      <c r="F87" s="58">
        <f t="shared" si="16"/>
        <v>19</v>
      </c>
      <c r="G87" s="58" t="str">
        <f t="shared" si="19"/>
        <v>19</v>
      </c>
      <c r="H87" s="58">
        <f t="shared" si="20"/>
        <v>1</v>
      </c>
      <c r="I87" s="58" t="str">
        <f t="shared" si="21"/>
        <v>01</v>
      </c>
      <c r="K87" s="58" t="str">
        <f t="shared" si="22"/>
        <v>19:NG track between Alumina Junction and Pinjarra South</v>
      </c>
      <c r="L87" s="58" t="str">
        <f t="shared" si="23"/>
        <v>01:Alumina Junction to Pinjarra South</v>
      </c>
      <c r="M87" s="94">
        <f>Deprec!AG87</f>
        <v>0</v>
      </c>
      <c r="N87" s="94">
        <f>Deprec!AH87</f>
        <v>0</v>
      </c>
      <c r="O87" s="94">
        <f>Deprec!AI87</f>
        <v>359881.39290787035</v>
      </c>
      <c r="P87" s="94">
        <f>Deprec!AJ87</f>
        <v>0</v>
      </c>
      <c r="Q87" s="94">
        <f>Deprec!AK87</f>
        <v>0</v>
      </c>
      <c r="R87" s="94">
        <f>Deprec!AL87</f>
        <v>0</v>
      </c>
      <c r="S87" s="94">
        <f>Deprec!AM87</f>
        <v>1584.6882955110034</v>
      </c>
      <c r="T87" s="94">
        <f>Deprec!AN87</f>
        <v>743974.69840048603</v>
      </c>
      <c r="U87" s="94">
        <f>Deprec!AO87</f>
        <v>226168.30831374778</v>
      </c>
      <c r="V87" s="94">
        <f>Deprec!AP87</f>
        <v>270477.26946427126</v>
      </c>
      <c r="W87" s="94">
        <f>Deprec!AQ87</f>
        <v>0</v>
      </c>
      <c r="X87" s="94">
        <f>Deprec!AR87</f>
        <v>572064.91717768181</v>
      </c>
      <c r="Y87" s="94">
        <f>Deprec!AS87</f>
        <v>0</v>
      </c>
      <c r="Z87" s="94">
        <f>Deprec!AT87</f>
        <v>0</v>
      </c>
      <c r="AA87" s="94">
        <f>Deprec!AU87</f>
        <v>0</v>
      </c>
      <c r="AB87" s="94">
        <f>Deprec!AV87</f>
        <v>15470.566388683621</v>
      </c>
      <c r="AC87" s="94">
        <f>Deprec!AW87</f>
        <v>22814.528820109179</v>
      </c>
      <c r="AD87" s="94">
        <f>Deprec!AX87</f>
        <v>0</v>
      </c>
      <c r="AE87" s="94">
        <f>Deprec!AY87</f>
        <v>9738.876077282448</v>
      </c>
      <c r="AF87" s="94">
        <f>Deprec!AZ87</f>
        <v>5484.0197313156386</v>
      </c>
      <c r="AG87" s="94">
        <f>Deprec!BA87</f>
        <v>0</v>
      </c>
      <c r="AH87" s="94">
        <f t="shared" si="17"/>
        <v>2227659.2655769587</v>
      </c>
      <c r="AI87" s="55">
        <f t="shared" si="18"/>
        <v>0</v>
      </c>
      <c r="AK87" t="str">
        <v>01:SG track between Avon and Kalgoorlie</v>
      </c>
      <c r="AL87" t="str">
        <v>04:Merredin</v>
      </c>
      <c r="AM87" t="str">
        <v>Pedestrian Crossings</v>
      </c>
      <c r="AN87" s="64">
        <v>0</v>
      </c>
      <c r="AO87" s="149">
        <f t="shared" si="15"/>
        <v>11.72325153537226</v>
      </c>
    </row>
    <row r="88" spans="1:41" x14ac:dyDescent="0.35">
      <c r="A88" s="58">
        <f>IF(Deprec!A88=0,"",Deprec!A88)</f>
        <v>76</v>
      </c>
      <c r="B88" s="58" t="str">
        <f>IF(Deprec!B88=0,"",Deprec!B88)</f>
        <v>Collie</v>
      </c>
      <c r="C88" s="58">
        <f>IF(Deprec!C88=0,"",Deprec!C88)</f>
        <v>20</v>
      </c>
      <c r="D88" t="str">
        <f>IF(Deprec!D88=0,"",Deprec!D88)</f>
        <v>NG track between Brunswick Junction and Premier</v>
      </c>
      <c r="E88" t="str">
        <f>IF(Deprec!E88=0,"",Deprec!E88)</f>
        <v>Brunswick Junction to Brunswick East</v>
      </c>
      <c r="F88" s="58">
        <f t="shared" si="16"/>
        <v>20</v>
      </c>
      <c r="G88" s="58" t="str">
        <f t="shared" si="19"/>
        <v>20</v>
      </c>
      <c r="H88" s="58">
        <f t="shared" si="20"/>
        <v>1</v>
      </c>
      <c r="I88" s="58" t="str">
        <f t="shared" si="21"/>
        <v>01</v>
      </c>
      <c r="K88" s="58" t="str">
        <f t="shared" si="22"/>
        <v>20:NG track between Brunswick Junction and Premier</v>
      </c>
      <c r="L88" s="58" t="str">
        <f t="shared" si="23"/>
        <v>01:Brunswick Junction to Brunswick East</v>
      </c>
      <c r="M88" s="94">
        <f>Deprec!AG88</f>
        <v>0</v>
      </c>
      <c r="N88" s="94">
        <f>Deprec!AH88</f>
        <v>0</v>
      </c>
      <c r="O88" s="94">
        <f>Deprec!AI88</f>
        <v>54581.347850695711</v>
      </c>
      <c r="P88" s="94">
        <f>Deprec!AJ88</f>
        <v>0</v>
      </c>
      <c r="Q88" s="94">
        <f>Deprec!AK88</f>
        <v>0</v>
      </c>
      <c r="R88" s="94">
        <f>Deprec!AL88</f>
        <v>0</v>
      </c>
      <c r="S88" s="94">
        <f>Deprec!AM88</f>
        <v>15421.282967544761</v>
      </c>
      <c r="T88" s="94">
        <f>Deprec!AN88</f>
        <v>609166.82869080035</v>
      </c>
      <c r="U88" s="94">
        <f>Deprec!AO88</f>
        <v>185186.71592200332</v>
      </c>
      <c r="V88" s="94">
        <f>Deprec!AP88</f>
        <v>221324.36655941448</v>
      </c>
      <c r="W88" s="94">
        <f>Deprec!AQ88</f>
        <v>249914.5963859694</v>
      </c>
      <c r="X88" s="94">
        <f>Deprec!AR88</f>
        <v>468407.01995863218</v>
      </c>
      <c r="Y88" s="94">
        <f>Deprec!AS88</f>
        <v>307014.15639312577</v>
      </c>
      <c r="Z88" s="94">
        <f>Deprec!AT88</f>
        <v>36467.79206161874</v>
      </c>
      <c r="AA88" s="94">
        <f>Deprec!AU88</f>
        <v>0</v>
      </c>
      <c r="AB88" s="94">
        <f>Deprec!AV88</f>
        <v>12667.306946467967</v>
      </c>
      <c r="AC88" s="94">
        <f>Deprec!AW88</f>
        <v>18680.546797223848</v>
      </c>
      <c r="AD88" s="94">
        <f>Deprec!AX88</f>
        <v>129233.81677317369</v>
      </c>
      <c r="AE88" s="94">
        <f>Deprec!AY88</f>
        <v>7974.1962566276634</v>
      </c>
      <c r="AF88" s="94">
        <f>Deprec!AZ88</f>
        <v>1943.3359014972978</v>
      </c>
      <c r="AG88" s="94">
        <f>Deprec!BA88</f>
        <v>23511.965227992001</v>
      </c>
      <c r="AH88" s="94">
        <f t="shared" si="17"/>
        <v>2341495.2746927869</v>
      </c>
      <c r="AI88" s="55">
        <f t="shared" si="18"/>
        <v>0</v>
      </c>
      <c r="AK88" t="str">
        <v>01:SG track between Avon and Kalgoorlie</v>
      </c>
      <c r="AL88" t="str">
        <v>04:Merredin</v>
      </c>
      <c r="AM88" t="str">
        <v>Plant and Equipment</v>
      </c>
      <c r="AN88" s="64">
        <v>33812.750837830295</v>
      </c>
      <c r="AO88" s="149">
        <f t="shared" si="15"/>
        <v>3.2621890651150229</v>
      </c>
    </row>
    <row r="89" spans="1:41" x14ac:dyDescent="0.35">
      <c r="A89" s="58">
        <f>IF(Deprec!A89=0,"",Deprec!A89)</f>
        <v>77</v>
      </c>
      <c r="B89" s="58" t="str">
        <f>IF(Deprec!B89=0,"",Deprec!B89)</f>
        <v>Collie</v>
      </c>
      <c r="C89" s="58">
        <f>IF(Deprec!C89=0,"",Deprec!C89)</f>
        <v>20</v>
      </c>
      <c r="D89" t="str">
        <f>IF(Deprec!D89=0,"",Deprec!D89)</f>
        <v/>
      </c>
      <c r="E89" t="str">
        <f>IF(Deprec!E89=0,"",Deprec!E89)</f>
        <v>Brunswick East to Worsley</v>
      </c>
      <c r="F89" s="58">
        <f t="shared" si="16"/>
        <v>20</v>
      </c>
      <c r="G89" s="58" t="str">
        <f t="shared" si="19"/>
        <v>20</v>
      </c>
      <c r="H89" s="58">
        <f t="shared" si="20"/>
        <v>2</v>
      </c>
      <c r="I89" s="58" t="str">
        <f t="shared" si="21"/>
        <v>02</v>
      </c>
      <c r="K89" s="58" t="str">
        <f t="shared" si="22"/>
        <v>20:NG track between Brunswick Junction and Premier</v>
      </c>
      <c r="L89" s="58" t="str">
        <f t="shared" si="23"/>
        <v>02:Brunswick East to Worsley</v>
      </c>
      <c r="M89" s="94">
        <f>Deprec!AG89</f>
        <v>0</v>
      </c>
      <c r="N89" s="94">
        <f>Deprec!AH89</f>
        <v>0</v>
      </c>
      <c r="O89" s="94">
        <f>Deprec!AI89</f>
        <v>1333487.3356210669</v>
      </c>
      <c r="P89" s="94">
        <f>Deprec!AJ89</f>
        <v>0</v>
      </c>
      <c r="Q89" s="94">
        <f>Deprec!AK89</f>
        <v>2029754.7224739071</v>
      </c>
      <c r="R89" s="94">
        <f>Deprec!AL89</f>
        <v>0</v>
      </c>
      <c r="S89" s="94">
        <f>Deprec!AM89</f>
        <v>340176.02529284486</v>
      </c>
      <c r="T89" s="94">
        <f>Deprec!AN89</f>
        <v>14882671.156485122</v>
      </c>
      <c r="U89" s="94">
        <f>Deprec!AO89</f>
        <v>4524332.0315714767</v>
      </c>
      <c r="V89" s="94">
        <f>Deprec!AP89</f>
        <v>5375865.3300470673</v>
      </c>
      <c r="W89" s="94">
        <f>Deprec!AQ89</f>
        <v>2404211.648396288</v>
      </c>
      <c r="X89" s="94">
        <f>Deprec!AR89</f>
        <v>11443741.381019758</v>
      </c>
      <c r="Y89" s="94">
        <f>Deprec!AS89</f>
        <v>2804006.6751743648</v>
      </c>
      <c r="Z89" s="94">
        <f>Deprec!AT89</f>
        <v>333065.85458786751</v>
      </c>
      <c r="AA89" s="94">
        <f>Deprec!AU89</f>
        <v>91724.130689380559</v>
      </c>
      <c r="AB89" s="94">
        <f>Deprec!AV89</f>
        <v>309477.39575332776</v>
      </c>
      <c r="AC89" s="94">
        <f>Deprec!AW89</f>
        <v>456388.00721292867</v>
      </c>
      <c r="AD89" s="94">
        <f>Deprec!AX89</f>
        <v>0</v>
      </c>
      <c r="AE89" s="94">
        <f>Deprec!AY89</f>
        <v>194819.11199879562</v>
      </c>
      <c r="AF89" s="94">
        <f>Deprec!AZ89</f>
        <v>38792.435789203781</v>
      </c>
      <c r="AG89" s="94">
        <f>Deprec!BA89</f>
        <v>583565.63825329661</v>
      </c>
      <c r="AH89" s="94">
        <f t="shared" si="17"/>
        <v>47146078.88036669</v>
      </c>
      <c r="AI89" s="55">
        <f t="shared" si="18"/>
        <v>0</v>
      </c>
      <c r="AK89" t="str">
        <v>01:SG track between Avon and Kalgoorlie</v>
      </c>
      <c r="AL89" t="str">
        <v>04:Merredin</v>
      </c>
      <c r="AM89" t="str">
        <v>Radio Masts</v>
      </c>
      <c r="AN89" s="64">
        <v>53712.810643611607</v>
      </c>
      <c r="AO89" s="149">
        <f t="shared" si="15"/>
        <v>5.1206272136194979</v>
      </c>
    </row>
    <row r="90" spans="1:41" x14ac:dyDescent="0.35">
      <c r="A90" s="58">
        <f>IF(Deprec!A90=0,"",Deprec!A90)</f>
        <v>78</v>
      </c>
      <c r="B90" s="58" t="str">
        <f>IF(Deprec!B90=0,"",Deprec!B90)</f>
        <v>Collie</v>
      </c>
      <c r="C90" s="58">
        <f>IF(Deprec!C90=0,"",Deprec!C90)</f>
        <v>20</v>
      </c>
      <c r="D90" t="str">
        <f>IF(Deprec!D90=0,"",Deprec!D90)</f>
        <v/>
      </c>
      <c r="E90" t="str">
        <f>IF(Deprec!E90=0,"",Deprec!E90)</f>
        <v>Worsley to Worsley East</v>
      </c>
      <c r="F90" s="58">
        <f t="shared" si="16"/>
        <v>20</v>
      </c>
      <c r="G90" s="58" t="str">
        <f t="shared" si="19"/>
        <v>20</v>
      </c>
      <c r="H90" s="58">
        <f t="shared" si="20"/>
        <v>3</v>
      </c>
      <c r="I90" s="58" t="str">
        <f t="shared" si="21"/>
        <v>03</v>
      </c>
      <c r="K90" s="58" t="str">
        <f t="shared" si="22"/>
        <v>20:NG track between Brunswick Junction and Premier</v>
      </c>
      <c r="L90" s="58" t="str">
        <f t="shared" si="23"/>
        <v>03:Worsley to Worsley East</v>
      </c>
      <c r="M90" s="94">
        <f>Deprec!AG90</f>
        <v>0</v>
      </c>
      <c r="N90" s="94">
        <f>Deprec!AH90</f>
        <v>0</v>
      </c>
      <c r="O90" s="94">
        <f>Deprec!AI90</f>
        <v>53580.839062265921</v>
      </c>
      <c r="P90" s="94">
        <f>Deprec!AJ90</f>
        <v>0</v>
      </c>
      <c r="Q90" s="94">
        <f>Deprec!AK90</f>
        <v>0</v>
      </c>
      <c r="R90" s="94">
        <f>Deprec!AL90</f>
        <v>0</v>
      </c>
      <c r="S90" s="94">
        <f>Deprec!AM90</f>
        <v>16416.175447036021</v>
      </c>
      <c r="T90" s="94">
        <f>Deprec!AN90</f>
        <v>598000.43596278911</v>
      </c>
      <c r="U90" s="94">
        <f>Deprec!AO90</f>
        <v>181792.13253268789</v>
      </c>
      <c r="V90" s="94">
        <f>Deprec!AP90</f>
        <v>207758.13888417906</v>
      </c>
      <c r="W90" s="94">
        <f>Deprec!AQ90</f>
        <v>250733.93541416735</v>
      </c>
      <c r="X90" s="94">
        <f>Deprec!AR90</f>
        <v>459820.8388091161</v>
      </c>
      <c r="Y90" s="94">
        <f>Deprec!AS90</f>
        <v>0</v>
      </c>
      <c r="Z90" s="94">
        <f>Deprec!AT90</f>
        <v>0</v>
      </c>
      <c r="AA90" s="94">
        <f>Deprec!AU90</f>
        <v>0</v>
      </c>
      <c r="AB90" s="94">
        <f>Deprec!AV90</f>
        <v>12435.107625184302</v>
      </c>
      <c r="AC90" s="94">
        <f>Deprec!AW90</f>
        <v>18338.121188856272</v>
      </c>
      <c r="AD90" s="94">
        <f>Deprec!AX90</f>
        <v>0</v>
      </c>
      <c r="AE90" s="94">
        <f>Deprec!AY90</f>
        <v>7828.0244644388004</v>
      </c>
      <c r="AF90" s="94">
        <f>Deprec!AZ90</f>
        <v>974.8535408902826</v>
      </c>
      <c r="AG90" s="94">
        <f>Deprec!BA90</f>
        <v>24503.726040155747</v>
      </c>
      <c r="AH90" s="94">
        <f t="shared" si="17"/>
        <v>1832182.3289717671</v>
      </c>
      <c r="AI90" s="55">
        <f t="shared" si="18"/>
        <v>0</v>
      </c>
      <c r="AK90" t="str">
        <v>01:SG track between Avon and Kalgoorlie</v>
      </c>
      <c r="AL90" t="str">
        <v>04:Merredin</v>
      </c>
      <c r="AM90" t="str">
        <v>Rail</v>
      </c>
      <c r="AN90" s="64">
        <v>2798284.9508809904</v>
      </c>
      <c r="AO90" s="149">
        <f t="shared" si="15"/>
        <v>31.770593409597893</v>
      </c>
    </row>
    <row r="91" spans="1:41" x14ac:dyDescent="0.35">
      <c r="A91" s="58">
        <f>IF(Deprec!A91=0,"",Deprec!A91)</f>
        <v>79</v>
      </c>
      <c r="B91" s="58" t="str">
        <f>IF(Deprec!B91=0,"",Deprec!B91)</f>
        <v>Collie</v>
      </c>
      <c r="C91" s="58">
        <f>IF(Deprec!C91=0,"",Deprec!C91)</f>
        <v>20</v>
      </c>
      <c r="D91" t="str">
        <f>IF(Deprec!D91=0,"",Deprec!D91)</f>
        <v/>
      </c>
      <c r="E91" t="str">
        <f>IF(Deprec!E91=0,"",Deprec!E91)</f>
        <v>Worsley East to Ewington Junction</v>
      </c>
      <c r="F91" s="58">
        <f t="shared" si="16"/>
        <v>20</v>
      </c>
      <c r="G91" s="58" t="str">
        <f t="shared" si="19"/>
        <v>20</v>
      </c>
      <c r="H91" s="58">
        <f t="shared" si="20"/>
        <v>4</v>
      </c>
      <c r="I91" s="58" t="str">
        <f t="shared" si="21"/>
        <v>04</v>
      </c>
      <c r="K91" s="58" t="str">
        <f t="shared" si="22"/>
        <v>20:NG track between Brunswick Junction and Premier</v>
      </c>
      <c r="L91" s="58" t="str">
        <f t="shared" si="23"/>
        <v>04:Worsley East to Ewington Junction</v>
      </c>
      <c r="M91" s="94">
        <f>Deprec!AG91</f>
        <v>0</v>
      </c>
      <c r="N91" s="94">
        <f>Deprec!AH91</f>
        <v>0</v>
      </c>
      <c r="O91" s="94">
        <f>Deprec!AI91</f>
        <v>611326.55954060599</v>
      </c>
      <c r="P91" s="94">
        <f>Deprec!AJ91</f>
        <v>0</v>
      </c>
      <c r="Q91" s="94">
        <f>Deprec!AK91</f>
        <v>1502276.9320296675</v>
      </c>
      <c r="R91" s="94">
        <f>Deprec!AL91</f>
        <v>0</v>
      </c>
      <c r="S91" s="94">
        <f>Deprec!AM91</f>
        <v>123292.02000073508</v>
      </c>
      <c r="T91" s="94">
        <f>Deprec!AN91</f>
        <v>6822841.0663014054</v>
      </c>
      <c r="U91" s="94">
        <f>Deprec!AO91</f>
        <v>2074143.6841556274</v>
      </c>
      <c r="V91" s="94">
        <f>Deprec!AP91</f>
        <v>2219554.5529098641</v>
      </c>
      <c r="W91" s="94">
        <f>Deprec!AQ91</f>
        <v>496784.69974526041</v>
      </c>
      <c r="X91" s="94">
        <f>Deprec!AR91</f>
        <v>5246291.3293983191</v>
      </c>
      <c r="Y91" s="94">
        <f>Deprec!AS91</f>
        <v>2059598.9842831655</v>
      </c>
      <c r="Z91" s="94">
        <f>Deprec!AT91</f>
        <v>244643.53165846845</v>
      </c>
      <c r="AA91" s="94">
        <f>Deprec!AU91</f>
        <v>22754.975540774609</v>
      </c>
      <c r="AB91" s="94">
        <f>Deprec!AV91</f>
        <v>141877.42661489398</v>
      </c>
      <c r="AC91" s="94">
        <f>Deprec!AW91</f>
        <v>209227.41657319808</v>
      </c>
      <c r="AD91" s="94">
        <f>Deprec!AX91</f>
        <v>176515.10725559597</v>
      </c>
      <c r="AE91" s="94">
        <f>Deprec!AY91</f>
        <v>89313.25726877655</v>
      </c>
      <c r="AF91" s="94">
        <f>Deprec!AZ91</f>
        <v>15838.291083398495</v>
      </c>
      <c r="AG91" s="94">
        <f>Deprec!BA91</f>
        <v>223023.74110931859</v>
      </c>
      <c r="AH91" s="94">
        <f t="shared" si="17"/>
        <v>22279303.575469073</v>
      </c>
      <c r="AI91" s="55">
        <f t="shared" si="18"/>
        <v>0</v>
      </c>
      <c r="AK91" t="str">
        <v>01:SG track between Avon and Kalgoorlie</v>
      </c>
      <c r="AL91" t="str">
        <v>04:Merredin</v>
      </c>
      <c r="AM91" t="str">
        <v>Signage</v>
      </c>
      <c r="AN91" s="64">
        <v>0</v>
      </c>
      <c r="AO91" s="149">
        <f t="shared" si="15"/>
        <v>3.6705791572497493</v>
      </c>
    </row>
    <row r="92" spans="1:41" x14ac:dyDescent="0.35">
      <c r="A92" s="58">
        <f>IF(Deprec!A92=0,"",Deprec!A92)</f>
        <v>80</v>
      </c>
      <c r="B92" s="58" t="str">
        <f>IF(Deprec!B92=0,"",Deprec!B92)</f>
        <v>Collie</v>
      </c>
      <c r="C92" s="58">
        <f>IF(Deprec!C92=0,"",Deprec!C92)</f>
        <v>20</v>
      </c>
      <c r="D92" t="str">
        <f>IF(Deprec!D92=0,"",Deprec!D92)</f>
        <v/>
      </c>
      <c r="E92" t="str">
        <f>IF(Deprec!E92=0,"",Deprec!E92)</f>
        <v>Ewington Junction to Premier</v>
      </c>
      <c r="F92" s="58">
        <f t="shared" si="16"/>
        <v>20</v>
      </c>
      <c r="G92" s="58" t="str">
        <f t="shared" si="19"/>
        <v>20</v>
      </c>
      <c r="H92" s="58">
        <f t="shared" si="20"/>
        <v>5</v>
      </c>
      <c r="I92" s="58" t="str">
        <f t="shared" si="21"/>
        <v>05</v>
      </c>
      <c r="K92" s="58" t="str">
        <f t="shared" si="22"/>
        <v>20:NG track between Brunswick Junction and Premier</v>
      </c>
      <c r="L92" s="58" t="str">
        <f t="shared" si="23"/>
        <v>05:Ewington Junction to Premier</v>
      </c>
      <c r="M92" s="94">
        <f>Deprec!AG92</f>
        <v>0</v>
      </c>
      <c r="N92" s="94">
        <f>Deprec!AH92</f>
        <v>0</v>
      </c>
      <c r="O92" s="94">
        <f>Deprec!AI92</f>
        <v>57671.978310066625</v>
      </c>
      <c r="P92" s="94">
        <f>Deprec!AJ92</f>
        <v>0</v>
      </c>
      <c r="Q92" s="94">
        <f>Deprec!AK92</f>
        <v>0</v>
      </c>
      <c r="R92" s="94">
        <f>Deprec!AL92</f>
        <v>0</v>
      </c>
      <c r="S92" s="94">
        <f>Deprec!AM92</f>
        <v>6461.1759932439791</v>
      </c>
      <c r="T92" s="94">
        <f>Deprec!AN92</f>
        <v>643660.472210565</v>
      </c>
      <c r="U92" s="94">
        <f>Deprec!AO92</f>
        <v>195672.78355201174</v>
      </c>
      <c r="V92" s="94">
        <f>Deprec!AP92</f>
        <v>226012.96182716533</v>
      </c>
      <c r="W92" s="94">
        <f>Deprec!AQ92</f>
        <v>0</v>
      </c>
      <c r="X92" s="94">
        <f>Deprec!AR92</f>
        <v>0</v>
      </c>
      <c r="Y92" s="94">
        <f>Deprec!AS92</f>
        <v>379115.94028630416</v>
      </c>
      <c r="Z92" s="94">
        <f>Deprec!AT92</f>
        <v>45032.19473665797</v>
      </c>
      <c r="AA92" s="94">
        <f>Deprec!AU92</f>
        <v>0</v>
      </c>
      <c r="AB92" s="94">
        <f>Deprec!AV92</f>
        <v>13384.584299054557</v>
      </c>
      <c r="AC92" s="94">
        <f>Deprec!AW92</f>
        <v>19738.319629934645</v>
      </c>
      <c r="AD92" s="94">
        <f>Deprec!AX92</f>
        <v>0</v>
      </c>
      <c r="AE92" s="94">
        <f>Deprec!AY92</f>
        <v>8425.7295149698875</v>
      </c>
      <c r="AF92" s="94">
        <f>Deprec!AZ92</f>
        <v>3945.9324815882869</v>
      </c>
      <c r="AG92" s="94">
        <f>Deprec!BA92</f>
        <v>0</v>
      </c>
      <c r="AH92" s="94">
        <f t="shared" si="17"/>
        <v>1599122.0728415619</v>
      </c>
      <c r="AI92" s="55">
        <f t="shared" si="18"/>
        <v>0</v>
      </c>
      <c r="AK92" t="str">
        <v>01:SG track between Avon and Kalgoorlie</v>
      </c>
      <c r="AL92" t="str">
        <v>04:Merredin</v>
      </c>
      <c r="AM92" t="str">
        <v>Signalling and Control Systems</v>
      </c>
      <c r="AN92" s="64">
        <v>0</v>
      </c>
      <c r="AO92" s="149">
        <f t="shared" si="15"/>
        <v>6.8275029514926633</v>
      </c>
    </row>
    <row r="93" spans="1:41" x14ac:dyDescent="0.35">
      <c r="A93" s="58">
        <f>IF(Deprec!A93=0,"",Deprec!A93)</f>
        <v>81</v>
      </c>
      <c r="B93" s="58" t="str">
        <f>IF(Deprec!B93=0,"",Deprec!B93)</f>
        <v>Collie</v>
      </c>
      <c r="C93" s="58">
        <f>IF(Deprec!C93=0,"",Deprec!C93)</f>
        <v>21</v>
      </c>
      <c r="D93" t="str">
        <f>IF(Deprec!D93=0,"",Deprec!D93)</f>
        <v>NG track between Brunswick North and Brunswick East</v>
      </c>
      <c r="E93" t="str">
        <f>IF(Deprec!E93=0,"",Deprec!E93)</f>
        <v>Brunswick North to Brunswick East</v>
      </c>
      <c r="F93" s="58">
        <f t="shared" si="16"/>
        <v>21</v>
      </c>
      <c r="G93" s="58" t="str">
        <f t="shared" si="19"/>
        <v>21</v>
      </c>
      <c r="H93" s="58">
        <f t="shared" si="20"/>
        <v>1</v>
      </c>
      <c r="I93" s="58" t="str">
        <f t="shared" si="21"/>
        <v>01</v>
      </c>
      <c r="K93" s="58" t="str">
        <f t="shared" si="22"/>
        <v>21:NG track between Brunswick North and Brunswick East</v>
      </c>
      <c r="L93" s="58" t="str">
        <f t="shared" si="23"/>
        <v>01:Brunswick North to Brunswick East</v>
      </c>
      <c r="M93" s="94">
        <f>Deprec!AG93</f>
        <v>0</v>
      </c>
      <c r="N93" s="94">
        <f>Deprec!AH93</f>
        <v>0</v>
      </c>
      <c r="O93" s="94">
        <f>Deprec!AI93</f>
        <v>21315.076244102842</v>
      </c>
      <c r="P93" s="94">
        <f>Deprec!AJ93</f>
        <v>0</v>
      </c>
      <c r="Q93" s="94">
        <f>Deprec!AK93</f>
        <v>520629.02813345252</v>
      </c>
      <c r="R93" s="94">
        <f>Deprec!AL93</f>
        <v>0</v>
      </c>
      <c r="S93" s="94">
        <f>Deprec!AM93</f>
        <v>2672.2642841713086</v>
      </c>
      <c r="T93" s="94">
        <f>Deprec!AN93</f>
        <v>237891.47593864775</v>
      </c>
      <c r="U93" s="94">
        <f>Deprec!AO93</f>
        <v>72319.008685348919</v>
      </c>
      <c r="V93" s="94">
        <f>Deprec!AP93</f>
        <v>86488.861351159867</v>
      </c>
      <c r="W93" s="94">
        <f>Deprec!AQ93</f>
        <v>0</v>
      </c>
      <c r="X93" s="94">
        <f>Deprec!AR93</f>
        <v>182922.03723151522</v>
      </c>
      <c r="Y93" s="94">
        <f>Deprec!AS93</f>
        <v>0</v>
      </c>
      <c r="Z93" s="94">
        <f>Deprec!AT93</f>
        <v>0</v>
      </c>
      <c r="AA93" s="94">
        <f>Deprec!AU93</f>
        <v>0</v>
      </c>
      <c r="AB93" s="94">
        <f>Deprec!AV93</f>
        <v>4946.8293474540251</v>
      </c>
      <c r="AC93" s="94">
        <f>Deprec!AW93</f>
        <v>7295.1162795310502</v>
      </c>
      <c r="AD93" s="94">
        <f>Deprec!AX93</f>
        <v>0</v>
      </c>
      <c r="AE93" s="94">
        <f>Deprec!AY93</f>
        <v>3114.0784881385375</v>
      </c>
      <c r="AF93" s="94">
        <f>Deprec!AZ93</f>
        <v>1165.5183454808707</v>
      </c>
      <c r="AG93" s="94">
        <f>Deprec!BA93</f>
        <v>12497.974498278119</v>
      </c>
      <c r="AH93" s="94">
        <f t="shared" si="17"/>
        <v>1153257.268827281</v>
      </c>
      <c r="AI93" s="55">
        <f t="shared" si="18"/>
        <v>0</v>
      </c>
      <c r="AK93" t="str">
        <v>01:SG track between Avon and Kalgoorlie</v>
      </c>
      <c r="AL93" t="str">
        <v>04:Merredin</v>
      </c>
      <c r="AM93" t="str">
        <v>Sleepers</v>
      </c>
      <c r="AN93" s="64">
        <v>886306.46222021454</v>
      </c>
      <c r="AO93" s="149">
        <f t="shared" si="15"/>
        <v>15.29205627039642</v>
      </c>
    </row>
    <row r="94" spans="1:41" x14ac:dyDescent="0.35">
      <c r="A94" s="58">
        <f>IF(Deprec!A94=0,"",Deprec!A94)</f>
        <v>82</v>
      </c>
      <c r="B94" s="58" t="str">
        <f>IF(Deprec!B94=0,"",Deprec!B94)</f>
        <v>Collie</v>
      </c>
      <c r="C94" s="58">
        <f>IF(Deprec!C94=0,"",Deprec!C94)</f>
        <v>22</v>
      </c>
      <c r="D94" t="str">
        <f>IF(Deprec!D94=0,"",Deprec!D94)</f>
        <v>NG track between Worsley and Hamilton</v>
      </c>
      <c r="E94" t="str">
        <f>IF(Deprec!E94=0,"",Deprec!E94)</f>
        <v>Worsley to Hamilton</v>
      </c>
      <c r="F94" s="58">
        <f t="shared" si="16"/>
        <v>22</v>
      </c>
      <c r="G94" s="58" t="str">
        <f t="shared" si="19"/>
        <v>22</v>
      </c>
      <c r="H94" s="58">
        <f t="shared" si="20"/>
        <v>1</v>
      </c>
      <c r="I94" s="58" t="str">
        <f t="shared" si="21"/>
        <v>01</v>
      </c>
      <c r="K94" s="58" t="str">
        <f t="shared" si="22"/>
        <v>22:NG track between Worsley and Hamilton</v>
      </c>
      <c r="L94" s="58" t="str">
        <f t="shared" si="23"/>
        <v>01:Worsley to Hamilton</v>
      </c>
      <c r="M94" s="94">
        <f>Deprec!AG94</f>
        <v>0</v>
      </c>
      <c r="N94" s="94">
        <f>Deprec!AH94</f>
        <v>0</v>
      </c>
      <c r="O94" s="94">
        <f>Deprec!AI94</f>
        <v>601084.79717875598</v>
      </c>
      <c r="P94" s="94">
        <f>Deprec!AJ94</f>
        <v>0</v>
      </c>
      <c r="Q94" s="94">
        <f>Deprec!AK94</f>
        <v>0</v>
      </c>
      <c r="R94" s="94">
        <f>Deprec!AL94</f>
        <v>0</v>
      </c>
      <c r="S94" s="94">
        <f>Deprec!AM94</f>
        <v>85799.216563036141</v>
      </c>
      <c r="T94" s="94">
        <f>Deprec!AN94</f>
        <v>6708535.6827986175</v>
      </c>
      <c r="U94" s="94">
        <f>Deprec!AO94</f>
        <v>2039394.84757078</v>
      </c>
      <c r="V94" s="94">
        <f>Deprec!AP94</f>
        <v>1399490.2824082989</v>
      </c>
      <c r="W94" s="94">
        <f>Deprec!AQ94</f>
        <v>486390.11657049978</v>
      </c>
      <c r="X94" s="94">
        <f>Deprec!AR94</f>
        <v>5158398.4213638501</v>
      </c>
      <c r="Y94" s="94">
        <f>Deprec!AS94</f>
        <v>1653924.3668259087</v>
      </c>
      <c r="Z94" s="94">
        <f>Deprec!AT94</f>
        <v>196456.64096941348</v>
      </c>
      <c r="AA94" s="94">
        <f>Deprec!AU94</f>
        <v>0</v>
      </c>
      <c r="AB94" s="94">
        <f>Deprec!AV94</f>
        <v>139500.50569558618</v>
      </c>
      <c r="AC94" s="94">
        <f>Deprec!AW94</f>
        <v>205722.15830053814</v>
      </c>
      <c r="AD94" s="94">
        <f>Deprec!AX94</f>
        <v>0</v>
      </c>
      <c r="AE94" s="94">
        <f>Deprec!AY94</f>
        <v>87816.961806991007</v>
      </c>
      <c r="AF94" s="94">
        <f>Deprec!AZ94</f>
        <v>14655.906992502298</v>
      </c>
      <c r="AG94" s="94">
        <f>Deprec!BA94</f>
        <v>293935.27524588438</v>
      </c>
      <c r="AH94" s="94">
        <f t="shared" si="17"/>
        <v>19071105.180290662</v>
      </c>
      <c r="AI94" s="55">
        <f t="shared" si="18"/>
        <v>0</v>
      </c>
      <c r="AK94" t="str">
        <v>01:SG track between Avon and Kalgoorlie</v>
      </c>
      <c r="AL94" t="str">
        <v>04:Merredin</v>
      </c>
      <c r="AM94" t="str">
        <v>Tunnels</v>
      </c>
      <c r="AN94" s="64">
        <v>0</v>
      </c>
      <c r="AO94" s="149">
        <f t="shared" si="15"/>
        <v>42.316940355219813</v>
      </c>
    </row>
    <row r="95" spans="1:41" x14ac:dyDescent="0.35">
      <c r="A95" s="58">
        <f>IF(Deprec!A95=0,"",Deprec!A95)</f>
        <v>83</v>
      </c>
      <c r="B95" s="58" t="str">
        <f>IF(Deprec!B95=0,"",Deprec!B95)</f>
        <v>Collie</v>
      </c>
      <c r="C95" s="58">
        <f>IF(Deprec!C95=0,"",Deprec!C95)</f>
        <v>22</v>
      </c>
      <c r="D95" t="str">
        <f>IF(Deprec!D95=0,"",Deprec!D95)</f>
        <v/>
      </c>
      <c r="E95" t="str">
        <f>IF(Deprec!E95=0,"",Deprec!E95)</f>
        <v>Worsley East to Worsley North</v>
      </c>
      <c r="F95" s="58">
        <f t="shared" si="16"/>
        <v>22</v>
      </c>
      <c r="G95" s="58" t="str">
        <f t="shared" si="19"/>
        <v>22</v>
      </c>
      <c r="H95" s="58">
        <f t="shared" si="20"/>
        <v>2</v>
      </c>
      <c r="I95" s="58" t="str">
        <f t="shared" si="21"/>
        <v>02</v>
      </c>
      <c r="K95" s="58" t="str">
        <f t="shared" si="22"/>
        <v>22:NG track between Worsley and Hamilton</v>
      </c>
      <c r="L95" s="58" t="str">
        <f t="shared" si="23"/>
        <v>02:Worsley East to Worsley North</v>
      </c>
      <c r="M95" s="94">
        <f>Deprec!AG95</f>
        <v>0</v>
      </c>
      <c r="N95" s="94">
        <f>Deprec!AH95</f>
        <v>0</v>
      </c>
      <c r="O95" s="94">
        <f>Deprec!AI95</f>
        <v>57552.238949167848</v>
      </c>
      <c r="P95" s="94">
        <f>Deprec!AJ95</f>
        <v>0</v>
      </c>
      <c r="Q95" s="94">
        <f>Deprec!AK95</f>
        <v>0</v>
      </c>
      <c r="R95" s="94">
        <f>Deprec!AL95</f>
        <v>0</v>
      </c>
      <c r="S95" s="94">
        <f>Deprec!AM95</f>
        <v>7978.5913515482234</v>
      </c>
      <c r="T95" s="94">
        <f>Deprec!AN95</f>
        <v>642324.09541481978</v>
      </c>
      <c r="U95" s="94">
        <f>Deprec!AO95</f>
        <v>195266.52500610522</v>
      </c>
      <c r="V95" s="94">
        <f>Deprec!AP95</f>
        <v>219981.16154982956</v>
      </c>
      <c r="W95" s="94">
        <f>Deprec!AQ95</f>
        <v>0</v>
      </c>
      <c r="X95" s="94">
        <f>Deprec!AR95</f>
        <v>493902.65722034965</v>
      </c>
      <c r="Y95" s="94">
        <f>Deprec!AS95</f>
        <v>0</v>
      </c>
      <c r="Z95" s="94">
        <f>Deprec!AT95</f>
        <v>0</v>
      </c>
      <c r="AA95" s="94">
        <f>Deprec!AU95</f>
        <v>0</v>
      </c>
      <c r="AB95" s="94">
        <f>Deprec!AV95</f>
        <v>13356.795039576615</v>
      </c>
      <c r="AC95" s="94">
        <f>Deprec!AW95</f>
        <v>19697.338657078169</v>
      </c>
      <c r="AD95" s="94">
        <f>Deprec!AX95</f>
        <v>0</v>
      </c>
      <c r="AE95" s="94">
        <f>Deprec!AY95</f>
        <v>8408.2358985413994</v>
      </c>
      <c r="AF95" s="94">
        <f>Deprec!AZ95</f>
        <v>923.23699925058008</v>
      </c>
      <c r="AG95" s="94">
        <f>Deprec!BA95</f>
        <v>0</v>
      </c>
      <c r="AH95" s="94">
        <f t="shared" si="17"/>
        <v>1659390.8760862669</v>
      </c>
      <c r="AI95" s="55">
        <f t="shared" si="18"/>
        <v>0</v>
      </c>
      <c r="AK95" t="str">
        <v>01:SG track between Avon and Kalgoorlie</v>
      </c>
      <c r="AL95" t="str">
        <v>04:Merredin</v>
      </c>
      <c r="AM95" t="str">
        <v>Turnouts</v>
      </c>
      <c r="AN95" s="64">
        <v>3657888.8246810334</v>
      </c>
      <c r="AO95" s="149">
        <f t="shared" si="15"/>
        <v>22.575248585450652</v>
      </c>
    </row>
    <row r="96" spans="1:41" x14ac:dyDescent="0.35">
      <c r="A96" s="58">
        <f>IF(Deprec!A96=0,"",Deprec!A96)</f>
        <v>84</v>
      </c>
      <c r="B96" s="58" t="str">
        <f>IF(Deprec!B96=0,"",Deprec!B96)</f>
        <v>GSR</v>
      </c>
      <c r="C96" s="58">
        <f>IF(Deprec!C96=0,"",Deprec!C96)</f>
        <v>23</v>
      </c>
      <c r="D96" t="str">
        <f>IF(Deprec!D96=0,"",Deprec!D96)</f>
        <v>NG track between Avon and Albany</v>
      </c>
      <c r="E96" t="str">
        <f>IF(Deprec!E96=0,"",Deprec!E96)</f>
        <v>Avon Yard to York</v>
      </c>
      <c r="F96" s="58">
        <f t="shared" si="16"/>
        <v>23</v>
      </c>
      <c r="G96" s="58" t="str">
        <f t="shared" si="19"/>
        <v>23</v>
      </c>
      <c r="H96" s="58">
        <f t="shared" si="20"/>
        <v>1</v>
      </c>
      <c r="I96" s="58" t="str">
        <f t="shared" si="21"/>
        <v>01</v>
      </c>
      <c r="K96" s="58" t="str">
        <f t="shared" si="22"/>
        <v>23:NG track between Avon and Albany</v>
      </c>
      <c r="L96" s="58" t="str">
        <f t="shared" si="23"/>
        <v>01:Avon Yard to York</v>
      </c>
      <c r="M96" s="94">
        <f>Deprec!AG96</f>
        <v>0</v>
      </c>
      <c r="N96" s="94">
        <f>Deprec!AH96</f>
        <v>0</v>
      </c>
      <c r="O96" s="94">
        <f>Deprec!AI96</f>
        <v>15414368.873648485</v>
      </c>
      <c r="P96" s="94">
        <f>Deprec!AJ96</f>
        <v>0</v>
      </c>
      <c r="Q96" s="94">
        <f>Deprec!AK96</f>
        <v>21167452.559180472</v>
      </c>
      <c r="R96" s="94">
        <f>Deprec!AL96</f>
        <v>0</v>
      </c>
      <c r="S96" s="94">
        <f>Deprec!AM96</f>
        <v>878286.77080568799</v>
      </c>
      <c r="T96" s="94">
        <f>Deprec!AN96</f>
        <v>31865777.61396588</v>
      </c>
      <c r="U96" s="94">
        <f>Deprec!AO96</f>
        <v>9687196.3946456276</v>
      </c>
      <c r="V96" s="94">
        <f>Deprec!AP96</f>
        <v>10327605.519779719</v>
      </c>
      <c r="W96" s="94">
        <f>Deprec!AQ96</f>
        <v>1825116.7284804934</v>
      </c>
      <c r="X96" s="94">
        <f>Deprec!AR96</f>
        <v>0</v>
      </c>
      <c r="Y96" s="94">
        <f>Deprec!AS96</f>
        <v>3895463.671191148</v>
      </c>
      <c r="Z96" s="94">
        <f>Deprec!AT96</f>
        <v>462711.42938009981</v>
      </c>
      <c r="AA96" s="94">
        <f>Deprec!AU96</f>
        <v>301768.2249411848</v>
      </c>
      <c r="AB96" s="94">
        <f>Deprec!AV96</f>
        <v>611660.53816339176</v>
      </c>
      <c r="AC96" s="94">
        <f>Deprec!AW96</f>
        <v>902019.13914798782</v>
      </c>
      <c r="AD96" s="94">
        <f>Deprec!AX96</f>
        <v>384505.76106082625</v>
      </c>
      <c r="AE96" s="94">
        <f>Deprec!AY96</f>
        <v>385046.41865565407</v>
      </c>
      <c r="AF96" s="94">
        <f>Deprec!AZ96</f>
        <v>67412.511483155497</v>
      </c>
      <c r="AG96" s="94">
        <f>Deprec!BA96</f>
        <v>918632.35271262971</v>
      </c>
      <c r="AH96" s="94">
        <f t="shared" si="17"/>
        <v>99095024.507242411</v>
      </c>
      <c r="AI96" s="55">
        <f t="shared" si="18"/>
        <v>0</v>
      </c>
      <c r="AK96" t="str">
        <v>01:SG track between Avon and Kalgoorlie</v>
      </c>
      <c r="AL96" t="str">
        <v>04:Merredin</v>
      </c>
      <c r="AM96" t="str">
        <v>Walkways</v>
      </c>
      <c r="AN96" s="64">
        <v>0</v>
      </c>
      <c r="AO96" s="149">
        <f t="shared" si="15"/>
        <v>6.2060928299919071</v>
      </c>
    </row>
    <row r="97" spans="1:41" x14ac:dyDescent="0.35">
      <c r="A97" s="58">
        <f>IF(Deprec!A97=0,"",Deprec!A97)</f>
        <v>85</v>
      </c>
      <c r="B97" s="58" t="str">
        <f>IF(Deprec!B97=0,"",Deprec!B97)</f>
        <v>GSR</v>
      </c>
      <c r="C97" s="58">
        <f>IF(Deprec!C97=0,"",Deprec!C97)</f>
        <v>23</v>
      </c>
      <c r="D97" t="str">
        <f>IF(Deprec!D97=0,"",Deprec!D97)</f>
        <v/>
      </c>
      <c r="E97" t="str">
        <f>IF(Deprec!E97=0,"",Deprec!E97)</f>
        <v>York to Brookton</v>
      </c>
      <c r="F97" s="58">
        <f t="shared" si="16"/>
        <v>23</v>
      </c>
      <c r="G97" s="58" t="str">
        <f t="shared" si="19"/>
        <v>23</v>
      </c>
      <c r="H97" s="58">
        <f t="shared" si="20"/>
        <v>2</v>
      </c>
      <c r="I97" s="58" t="str">
        <f t="shared" si="21"/>
        <v>02</v>
      </c>
      <c r="K97" s="58" t="str">
        <f t="shared" si="22"/>
        <v>23:NG track between Avon and Albany</v>
      </c>
      <c r="L97" s="58" t="str">
        <f t="shared" si="23"/>
        <v>02:York to Brookton</v>
      </c>
      <c r="M97" s="94">
        <f>Deprec!AG97</f>
        <v>0</v>
      </c>
      <c r="N97" s="94">
        <f>Deprec!AH97</f>
        <v>0</v>
      </c>
      <c r="O97" s="94">
        <f>Deprec!AI97</f>
        <v>25201882.061783101</v>
      </c>
      <c r="P97" s="94">
        <f>Deprec!AJ97</f>
        <v>0</v>
      </c>
      <c r="Q97" s="94">
        <f>Deprec!AK97</f>
        <v>6284787.2461692216</v>
      </c>
      <c r="R97" s="94">
        <f>Deprec!AL97</f>
        <v>0</v>
      </c>
      <c r="S97" s="94">
        <f>Deprec!AM97</f>
        <v>1102469.498536278</v>
      </c>
      <c r="T97" s="94">
        <f>Deprec!AN97</f>
        <v>52099283.195893362</v>
      </c>
      <c r="U97" s="94">
        <f>Deprec!AO97</f>
        <v>15838182.09155158</v>
      </c>
      <c r="V97" s="94">
        <f>Deprec!AP97</f>
        <v>16547745.816222176</v>
      </c>
      <c r="W97" s="94">
        <f>Deprec!AQ97</f>
        <v>4221181.4955180176</v>
      </c>
      <c r="X97" s="94">
        <f>Deprec!AR97</f>
        <v>0</v>
      </c>
      <c r="Y97" s="94">
        <f>Deprec!AS97</f>
        <v>3315655.727431363</v>
      </c>
      <c r="Z97" s="94">
        <f>Deprec!AT97</f>
        <v>393840.61320303829</v>
      </c>
      <c r="AA97" s="94">
        <f>Deprec!AU97</f>
        <v>495520.43827468413</v>
      </c>
      <c r="AB97" s="94">
        <f>Deprec!AV97</f>
        <v>1000040.7328381226</v>
      </c>
      <c r="AC97" s="94">
        <f>Deprec!AW97</f>
        <v>1474765.5352364774</v>
      </c>
      <c r="AD97" s="94">
        <f>Deprec!AX97</f>
        <v>1056214.7342209774</v>
      </c>
      <c r="AE97" s="94">
        <f>Deprec!AY97</f>
        <v>629535.63073613553</v>
      </c>
      <c r="AF97" s="94">
        <f>Deprec!AZ97</f>
        <v>86478.371179870956</v>
      </c>
      <c r="AG97" s="94">
        <f>Deprec!BA97</f>
        <v>1215139.178276554</v>
      </c>
      <c r="AH97" s="94">
        <f t="shared" si="17"/>
        <v>130962722.36707096</v>
      </c>
      <c r="AI97" s="55">
        <f t="shared" si="18"/>
        <v>0</v>
      </c>
      <c r="AK97" t="str">
        <v>01:SG track between Avon and Kalgoorlie</v>
      </c>
      <c r="AL97" t="str">
        <v>05:Merredin to Southern Cross</v>
      </c>
      <c r="AM97" t="str">
        <v>Access Roads</v>
      </c>
      <c r="AN97" s="64">
        <v>0</v>
      </c>
      <c r="AO97" s="149">
        <f t="shared" si="15"/>
        <v>6.064738680413102</v>
      </c>
    </row>
    <row r="98" spans="1:41" x14ac:dyDescent="0.35">
      <c r="A98" s="58">
        <f>IF(Deprec!A98=0,"",Deprec!A98)</f>
        <v>86</v>
      </c>
      <c r="B98" s="58" t="str">
        <f>IF(Deprec!B98=0,"",Deprec!B98)</f>
        <v>GSR</v>
      </c>
      <c r="C98" s="58">
        <f>IF(Deprec!C98=0,"",Deprec!C98)</f>
        <v>23</v>
      </c>
      <c r="D98" t="str">
        <f>IF(Deprec!D98=0,"",Deprec!D98)</f>
        <v/>
      </c>
      <c r="E98" t="str">
        <f>IF(Deprec!E98=0,"",Deprec!E98)</f>
        <v>Brookton to Narrogin</v>
      </c>
      <c r="F98" s="58">
        <f t="shared" si="16"/>
        <v>23</v>
      </c>
      <c r="G98" s="58" t="str">
        <f t="shared" si="19"/>
        <v>23</v>
      </c>
      <c r="H98" s="58">
        <f t="shared" si="20"/>
        <v>3</v>
      </c>
      <c r="I98" s="58" t="str">
        <f t="shared" si="21"/>
        <v>03</v>
      </c>
      <c r="K98" s="58" t="str">
        <f t="shared" si="22"/>
        <v>23:NG track between Avon and Albany</v>
      </c>
      <c r="L98" s="58" t="str">
        <f t="shared" si="23"/>
        <v>03:Brookton to Narrogin</v>
      </c>
      <c r="M98" s="94">
        <f>Deprec!AG98</f>
        <v>0</v>
      </c>
      <c r="N98" s="94">
        <f>Deprec!AH98</f>
        <v>0</v>
      </c>
      <c r="O98" s="94">
        <f>Deprec!AI98</f>
        <v>29179755.268719185</v>
      </c>
      <c r="P98" s="94">
        <f>Deprec!AJ98</f>
        <v>0</v>
      </c>
      <c r="Q98" s="94">
        <f>Deprec!AK98</f>
        <v>6744391.4431086592</v>
      </c>
      <c r="R98" s="94">
        <f>Deprec!AL98</f>
        <v>0</v>
      </c>
      <c r="S98" s="94">
        <f>Deprec!AM98</f>
        <v>744863.0484739769</v>
      </c>
      <c r="T98" s="94">
        <f>Deprec!AN98</f>
        <v>60322650.887935355</v>
      </c>
      <c r="U98" s="94">
        <f>Deprec!AO98</f>
        <v>18338085.869932346</v>
      </c>
      <c r="V98" s="94">
        <f>Deprec!AP98</f>
        <v>19063824.176335867</v>
      </c>
      <c r="W98" s="94">
        <f>Deprec!AQ98</f>
        <v>4228728.6036693426</v>
      </c>
      <c r="X98" s="94">
        <f>Deprec!AR98</f>
        <v>0</v>
      </c>
      <c r="Y98" s="94">
        <f>Deprec!AS98</f>
        <v>4297230.752594104</v>
      </c>
      <c r="Z98" s="94">
        <f>Deprec!AT98</f>
        <v>510434.17465652735</v>
      </c>
      <c r="AA98" s="94">
        <f>Deprec!AU98</f>
        <v>446802.79176808184</v>
      </c>
      <c r="AB98" s="94">
        <f>Deprec!AV98</f>
        <v>1157887.485205634</v>
      </c>
      <c r="AC98" s="94">
        <f>Deprec!AW98</f>
        <v>1707543.003790145</v>
      </c>
      <c r="AD98" s="94">
        <f>Deprec!AX98</f>
        <v>909160.48953990662</v>
      </c>
      <c r="AE98" s="94">
        <f>Deprec!AY98</f>
        <v>728901.73808390193</v>
      </c>
      <c r="AF98" s="94">
        <f>Deprec!AZ98</f>
        <v>109397.85955055724</v>
      </c>
      <c r="AG98" s="94">
        <f>Deprec!BA98</f>
        <v>643037.38638837496</v>
      </c>
      <c r="AH98" s="94">
        <f t="shared" si="17"/>
        <v>149132694.97975197</v>
      </c>
      <c r="AI98" s="55">
        <f t="shared" si="18"/>
        <v>0</v>
      </c>
      <c r="AK98" t="str">
        <v>01:SG track between Avon and Kalgoorlie</v>
      </c>
      <c r="AL98" t="str">
        <v>05:Merredin to Southern Cross</v>
      </c>
      <c r="AM98" t="str">
        <v>Ballast</v>
      </c>
      <c r="AN98" s="64">
        <v>32493197.476536617</v>
      </c>
      <c r="AO98" s="149">
        <f t="shared" si="15"/>
        <v>12.862198805968973</v>
      </c>
    </row>
    <row r="99" spans="1:41" x14ac:dyDescent="0.35">
      <c r="A99" s="58">
        <f>IF(Deprec!A99=0,"",Deprec!A99)</f>
        <v>87</v>
      </c>
      <c r="B99" s="58" t="str">
        <f>IF(Deprec!B99=0,"",Deprec!B99)</f>
        <v>GSR</v>
      </c>
      <c r="C99" s="58">
        <f>IF(Deprec!C99=0,"",Deprec!C99)</f>
        <v>23</v>
      </c>
      <c r="D99" t="str">
        <f>IF(Deprec!D99=0,"",Deprec!D99)</f>
        <v/>
      </c>
      <c r="E99" t="str">
        <f>IF(Deprec!E99=0,"",Deprec!E99)</f>
        <v>Narrogin to Wagin</v>
      </c>
      <c r="F99" s="58">
        <f t="shared" si="16"/>
        <v>23</v>
      </c>
      <c r="G99" s="58" t="str">
        <f t="shared" si="19"/>
        <v>23</v>
      </c>
      <c r="H99" s="58">
        <f t="shared" si="20"/>
        <v>4</v>
      </c>
      <c r="I99" s="58" t="str">
        <f t="shared" si="21"/>
        <v>04</v>
      </c>
      <c r="K99" s="58" t="str">
        <f t="shared" si="22"/>
        <v>23:NG track between Avon and Albany</v>
      </c>
      <c r="L99" s="58" t="str">
        <f t="shared" si="23"/>
        <v>04:Narrogin to Wagin</v>
      </c>
      <c r="M99" s="94">
        <f>Deprec!AG99</f>
        <v>0</v>
      </c>
      <c r="N99" s="94">
        <f>Deprec!AH99</f>
        <v>0</v>
      </c>
      <c r="O99" s="94">
        <f>Deprec!AI99</f>
        <v>18820510.863159426</v>
      </c>
      <c r="P99" s="94">
        <f>Deprec!AJ99</f>
        <v>0</v>
      </c>
      <c r="Q99" s="94">
        <f>Deprec!AK99</f>
        <v>5582542.1047669835</v>
      </c>
      <c r="R99" s="94">
        <f>Deprec!AL99</f>
        <v>0</v>
      </c>
      <c r="S99" s="94">
        <f>Deprec!AM99</f>
        <v>374095.62767000101</v>
      </c>
      <c r="T99" s="94">
        <f>Deprec!AN99</f>
        <v>38907218.236611128</v>
      </c>
      <c r="U99" s="94">
        <f>Deprec!AO99</f>
        <v>11827794.343929783</v>
      </c>
      <c r="V99" s="94">
        <f>Deprec!AP99</f>
        <v>12379332.731682481</v>
      </c>
      <c r="W99" s="94">
        <f>Deprec!AQ99</f>
        <v>321454.2755121339</v>
      </c>
      <c r="X99" s="94">
        <f>Deprec!AR99</f>
        <v>0</v>
      </c>
      <c r="Y99" s="94">
        <f>Deprec!AS99</f>
        <v>1417407.4559526655</v>
      </c>
      <c r="Z99" s="94">
        <f>Deprec!AT99</f>
        <v>168362.66111482534</v>
      </c>
      <c r="AA99" s="94">
        <f>Deprec!AU99</f>
        <v>0</v>
      </c>
      <c r="AB99" s="94">
        <f>Deprec!AV99</f>
        <v>746820.31404801144</v>
      </c>
      <c r="AC99" s="94">
        <f>Deprec!AW99</f>
        <v>1101339.9994685734</v>
      </c>
      <c r="AD99" s="94">
        <f>Deprec!AX99</f>
        <v>36938.927991308294</v>
      </c>
      <c r="AE99" s="94">
        <f>Deprec!AY99</f>
        <v>470130.84768705844</v>
      </c>
      <c r="AF99" s="94">
        <f>Deprec!AZ99</f>
        <v>43743.497811691181</v>
      </c>
      <c r="AG99" s="94">
        <f>Deprec!BA99</f>
        <v>432898.61538088444</v>
      </c>
      <c r="AH99" s="94">
        <f t="shared" si="17"/>
        <v>92630590.502786964</v>
      </c>
      <c r="AI99" s="55">
        <f t="shared" si="18"/>
        <v>0</v>
      </c>
      <c r="AK99" t="str">
        <v>01:SG track between Avon and Kalgoorlie</v>
      </c>
      <c r="AL99" t="str">
        <v>05:Merredin to Southern Cross</v>
      </c>
      <c r="AM99" t="str">
        <v>Bridges</v>
      </c>
      <c r="AN99" s="64">
        <v>1622670.6731702725</v>
      </c>
      <c r="AO99" s="149">
        <f t="shared" si="15"/>
        <v>33.988165680473372</v>
      </c>
    </row>
    <row r="100" spans="1:41" x14ac:dyDescent="0.35">
      <c r="A100" s="58">
        <f>IF(Deprec!A100=0,"",Deprec!A100)</f>
        <v>88</v>
      </c>
      <c r="B100" s="58" t="str">
        <f>IF(Deprec!B100=0,"",Deprec!B100)</f>
        <v>GSR</v>
      </c>
      <c r="C100" s="58">
        <f>IF(Deprec!C100=0,"",Deprec!C100)</f>
        <v>23</v>
      </c>
      <c r="D100" t="str">
        <f>IF(Deprec!D100=0,"",Deprec!D100)</f>
        <v/>
      </c>
      <c r="E100" t="str">
        <f>IF(Deprec!E100=0,"",Deprec!E100)</f>
        <v>Wagin to Wagin South</v>
      </c>
      <c r="F100" s="58">
        <f t="shared" si="16"/>
        <v>23</v>
      </c>
      <c r="G100" s="58" t="str">
        <f t="shared" si="19"/>
        <v>23</v>
      </c>
      <c r="H100" s="58">
        <f t="shared" si="20"/>
        <v>5</v>
      </c>
      <c r="I100" s="58" t="str">
        <f t="shared" si="21"/>
        <v>05</v>
      </c>
      <c r="K100" s="58" t="str">
        <f t="shared" si="22"/>
        <v>23:NG track between Avon and Albany</v>
      </c>
      <c r="L100" s="58" t="str">
        <f t="shared" si="23"/>
        <v>05:Wagin to Wagin South</v>
      </c>
      <c r="M100" s="94">
        <f>Deprec!AG100</f>
        <v>0</v>
      </c>
      <c r="N100" s="94">
        <f>Deprec!AH100</f>
        <v>0</v>
      </c>
      <c r="O100" s="94">
        <f>Deprec!AI100</f>
        <v>713956.88323601696</v>
      </c>
      <c r="P100" s="94">
        <f>Deprec!AJ100</f>
        <v>0</v>
      </c>
      <c r="Q100" s="94">
        <f>Deprec!AK100</f>
        <v>0</v>
      </c>
      <c r="R100" s="94">
        <f>Deprec!AL100</f>
        <v>0</v>
      </c>
      <c r="S100" s="94">
        <f>Deprec!AM100</f>
        <v>3022.9697471060417</v>
      </c>
      <c r="T100" s="94">
        <f>Deprec!AN100</f>
        <v>1475946.9851569831</v>
      </c>
      <c r="U100" s="94">
        <f>Deprec!AO100</f>
        <v>448687.88348772272</v>
      </c>
      <c r="V100" s="94">
        <f>Deprec!AP100</f>
        <v>468884.20041719783</v>
      </c>
      <c r="W100" s="94">
        <f>Deprec!AQ100</f>
        <v>1799386.7542297868</v>
      </c>
      <c r="X100" s="94">
        <f>Deprec!AR100</f>
        <v>0</v>
      </c>
      <c r="Y100" s="94">
        <f>Deprec!AS100</f>
        <v>523908.59505409549</v>
      </c>
      <c r="Z100" s="94">
        <f>Deprec!AT100</f>
        <v>62230.973086670863</v>
      </c>
      <c r="AA100" s="94">
        <f>Deprec!AU100</f>
        <v>41210.006670785406</v>
      </c>
      <c r="AB100" s="94">
        <f>Deprec!AV100</f>
        <v>28330.660502886745</v>
      </c>
      <c r="AC100" s="94">
        <f>Deprec!AW100</f>
        <v>41779.379907424067</v>
      </c>
      <c r="AD100" s="94">
        <f>Deprec!AX100</f>
        <v>372193.73572093336</v>
      </c>
      <c r="AE100" s="94">
        <f>Deprec!AY100</f>
        <v>17834.433781751886</v>
      </c>
      <c r="AF100" s="94">
        <f>Deprec!AZ100</f>
        <v>2448.6054951558935</v>
      </c>
      <c r="AG100" s="94">
        <f>Deprec!BA100</f>
        <v>0</v>
      </c>
      <c r="AH100" s="94">
        <f t="shared" si="17"/>
        <v>5999822.0664945161</v>
      </c>
      <c r="AI100" s="55">
        <f t="shared" si="18"/>
        <v>0</v>
      </c>
      <c r="AK100" t="str">
        <v>01:SG track between Avon and Kalgoorlie</v>
      </c>
      <c r="AL100" t="str">
        <v>05:Merredin to Southern Cross</v>
      </c>
      <c r="AM100" t="str">
        <v>Buildings</v>
      </c>
      <c r="AN100" s="64">
        <v>2809476.5700805895</v>
      </c>
      <c r="AO100" s="149">
        <f t="shared" si="15"/>
        <v>15.499999999999858</v>
      </c>
    </row>
    <row r="101" spans="1:41" x14ac:dyDescent="0.35">
      <c r="A101" s="58">
        <f>IF(Deprec!A101=0,"",Deprec!A101)</f>
        <v>89</v>
      </c>
      <c r="B101" s="58" t="str">
        <f>IF(Deprec!B101=0,"",Deprec!B101)</f>
        <v>GSR</v>
      </c>
      <c r="C101" s="58">
        <f>IF(Deprec!C101=0,"",Deprec!C101)</f>
        <v>23</v>
      </c>
      <c r="D101" t="str">
        <f>IF(Deprec!D101=0,"",Deprec!D101)</f>
        <v/>
      </c>
      <c r="E101" t="str">
        <f>IF(Deprec!E101=0,"",Deprec!E101)</f>
        <v>Wagin South to Katanning</v>
      </c>
      <c r="F101" s="58">
        <f t="shared" si="16"/>
        <v>23</v>
      </c>
      <c r="G101" s="58" t="str">
        <f t="shared" si="19"/>
        <v>23</v>
      </c>
      <c r="H101" s="58">
        <f t="shared" si="20"/>
        <v>6</v>
      </c>
      <c r="I101" s="58" t="str">
        <f t="shared" si="21"/>
        <v>06</v>
      </c>
      <c r="K101" s="58" t="str">
        <f t="shared" si="22"/>
        <v>23:NG track between Avon and Albany</v>
      </c>
      <c r="L101" s="58" t="str">
        <f t="shared" si="23"/>
        <v>06:Wagin South to Katanning</v>
      </c>
      <c r="M101" s="94">
        <f>Deprec!AG101</f>
        <v>0</v>
      </c>
      <c r="N101" s="94">
        <f>Deprec!AH101</f>
        <v>0</v>
      </c>
      <c r="O101" s="94">
        <f>Deprec!AI101</f>
        <v>10747215.100768425</v>
      </c>
      <c r="P101" s="94">
        <f>Deprec!AJ101</f>
        <v>0</v>
      </c>
      <c r="Q101" s="94">
        <f>Deprec!AK101</f>
        <v>3670017.9295712388</v>
      </c>
      <c r="R101" s="94">
        <f>Deprec!AL101</f>
        <v>0</v>
      </c>
      <c r="S101" s="94">
        <f>Deprec!AM101</f>
        <v>226675.09332419923</v>
      </c>
      <c r="T101" s="94">
        <f>Deprec!AN101</f>
        <v>22217475.73175095</v>
      </c>
      <c r="U101" s="94">
        <f>Deprec!AO101</f>
        <v>6754112.6224522861</v>
      </c>
      <c r="V101" s="94">
        <f>Deprec!AP101</f>
        <v>7030223.6199982911</v>
      </c>
      <c r="W101" s="94">
        <f>Deprec!AQ101</f>
        <v>869126.30488404888</v>
      </c>
      <c r="X101" s="94">
        <f>Deprec!AR101</f>
        <v>0</v>
      </c>
      <c r="Y101" s="94">
        <f>Deprec!AS101</f>
        <v>1106387.520112091</v>
      </c>
      <c r="Z101" s="94">
        <f>Deprec!AT101</f>
        <v>131419.05408216274</v>
      </c>
      <c r="AA101" s="94">
        <f>Deprec!AU101</f>
        <v>132633.6719613508</v>
      </c>
      <c r="AB101" s="94">
        <f>Deprec!AV101</f>
        <v>426462.31098904542</v>
      </c>
      <c r="AC101" s="94">
        <f>Deprec!AW101</f>
        <v>628906.30118538416</v>
      </c>
      <c r="AD101" s="94">
        <f>Deprec!AX101</f>
        <v>321130.29391282616</v>
      </c>
      <c r="AE101" s="94">
        <f>Deprec!AY101</f>
        <v>268462.28470289387</v>
      </c>
      <c r="AF101" s="94">
        <f>Deprec!AZ101</f>
        <v>33115.798119213985</v>
      </c>
      <c r="AG101" s="94">
        <f>Deprec!BA101</f>
        <v>84837.852173385705</v>
      </c>
      <c r="AH101" s="94">
        <f t="shared" si="17"/>
        <v>54648201.489987805</v>
      </c>
      <c r="AI101" s="55">
        <f t="shared" si="18"/>
        <v>0</v>
      </c>
      <c r="AK101" t="str">
        <v>01:SG track between Avon and Kalgoorlie</v>
      </c>
      <c r="AL101" t="str">
        <v>05:Merredin to Southern Cross</v>
      </c>
      <c r="AM101" t="str">
        <v>Clearing/Grubbing</v>
      </c>
      <c r="AN101" s="64">
        <v>0</v>
      </c>
      <c r="AO101" s="149">
        <f t="shared" si="15"/>
        <v>100</v>
      </c>
    </row>
    <row r="102" spans="1:41" x14ac:dyDescent="0.35">
      <c r="A102" s="58">
        <f>IF(Deprec!A102=0,"",Deprec!A102)</f>
        <v>90</v>
      </c>
      <c r="B102" s="58" t="str">
        <f>IF(Deprec!B102=0,"",Deprec!B102)</f>
        <v>GSR</v>
      </c>
      <c r="C102" s="58">
        <f>IF(Deprec!C102=0,"",Deprec!C102)</f>
        <v>23</v>
      </c>
      <c r="D102" t="str">
        <f>IF(Deprec!D102=0,"",Deprec!D102)</f>
        <v/>
      </c>
      <c r="E102" t="str">
        <f>IF(Deprec!E102=0,"",Deprec!E102)</f>
        <v>Katanning to Tambellup</v>
      </c>
      <c r="F102" s="58">
        <f t="shared" si="16"/>
        <v>23</v>
      </c>
      <c r="G102" s="58" t="str">
        <f t="shared" si="19"/>
        <v>23</v>
      </c>
      <c r="H102" s="58">
        <f t="shared" si="20"/>
        <v>7</v>
      </c>
      <c r="I102" s="58" t="str">
        <f t="shared" si="21"/>
        <v>07</v>
      </c>
      <c r="K102" s="58" t="str">
        <f t="shared" si="22"/>
        <v>23:NG track between Avon and Albany</v>
      </c>
      <c r="L102" s="58" t="str">
        <f t="shared" si="23"/>
        <v>07:Katanning to Tambellup</v>
      </c>
      <c r="M102" s="94">
        <f>Deprec!AG102</f>
        <v>0</v>
      </c>
      <c r="N102" s="94">
        <f>Deprec!AH102</f>
        <v>0</v>
      </c>
      <c r="O102" s="94">
        <f>Deprec!AI102</f>
        <v>20228005.110975254</v>
      </c>
      <c r="P102" s="94">
        <f>Deprec!AJ102</f>
        <v>0</v>
      </c>
      <c r="Q102" s="94">
        <f>Deprec!AK102</f>
        <v>4021668.1257524216</v>
      </c>
      <c r="R102" s="94">
        <f>Deprec!AL102</f>
        <v>0</v>
      </c>
      <c r="S102" s="94">
        <f>Deprec!AM102</f>
        <v>301936.86403305421</v>
      </c>
      <c r="T102" s="94">
        <f>Deprec!AN102</f>
        <v>41816899.395890363</v>
      </c>
      <c r="U102" s="94">
        <f>Deprec!AO102</f>
        <v>12712337.41635067</v>
      </c>
      <c r="V102" s="94">
        <f>Deprec!AP102</f>
        <v>11975297.263297537</v>
      </c>
      <c r="W102" s="94">
        <f>Deprec!AQ102</f>
        <v>5896740.5481973924</v>
      </c>
      <c r="X102" s="94">
        <f>Deprec!AR102</f>
        <v>0</v>
      </c>
      <c r="Y102" s="94">
        <f>Deprec!AS102</f>
        <v>4127773.0902463417</v>
      </c>
      <c r="Z102" s="94">
        <f>Deprec!AT102</f>
        <v>490305.63444083405</v>
      </c>
      <c r="AA102" s="94">
        <f>Deprec!AU102</f>
        <v>449975.56555764657</v>
      </c>
      <c r="AB102" s="94">
        <f>Deprec!AV102</f>
        <v>802671.3642037313</v>
      </c>
      <c r="AC102" s="94">
        <f>Deprec!AW102</f>
        <v>1183703.8484316661</v>
      </c>
      <c r="AD102" s="94">
        <f>Deprec!AX102</f>
        <v>303157.56419299805</v>
      </c>
      <c r="AE102" s="94">
        <f>Deprec!AY102</f>
        <v>505289.64165665174</v>
      </c>
      <c r="AF102" s="94">
        <f>Deprec!AZ102</f>
        <v>81516.541338280746</v>
      </c>
      <c r="AG102" s="94">
        <f>Deprec!BA102</f>
        <v>32707.254240668201</v>
      </c>
      <c r="AH102" s="94">
        <f t="shared" si="17"/>
        <v>104929985.22880551</v>
      </c>
      <c r="AI102" s="55">
        <f t="shared" si="18"/>
        <v>0</v>
      </c>
      <c r="AK102" t="str">
        <v>01:SG track between Avon and Kalgoorlie</v>
      </c>
      <c r="AL102" t="str">
        <v>05:Merredin to Southern Cross</v>
      </c>
      <c r="AM102" t="str">
        <v>Communication</v>
      </c>
      <c r="AN102" s="64">
        <v>519196.96858329611</v>
      </c>
      <c r="AO102" s="149">
        <f t="shared" si="15"/>
        <v>5.1206272136194979</v>
      </c>
    </row>
    <row r="103" spans="1:41" x14ac:dyDescent="0.35">
      <c r="A103" s="58">
        <f>IF(Deprec!A103=0,"",Deprec!A103)</f>
        <v>91</v>
      </c>
      <c r="B103" s="58" t="str">
        <f>IF(Deprec!B103=0,"",Deprec!B103)</f>
        <v>GSR</v>
      </c>
      <c r="C103" s="58">
        <f>IF(Deprec!C103=0,"",Deprec!C103)</f>
        <v>23</v>
      </c>
      <c r="D103" t="str">
        <f>IF(Deprec!D103=0,"",Deprec!D103)</f>
        <v/>
      </c>
      <c r="E103" t="str">
        <f>IF(Deprec!E103=0,"",Deprec!E103)</f>
        <v>Tambellup to Redmond</v>
      </c>
      <c r="F103" s="58">
        <f t="shared" si="16"/>
        <v>23</v>
      </c>
      <c r="G103" s="58" t="str">
        <f t="shared" si="19"/>
        <v>23</v>
      </c>
      <c r="H103" s="58">
        <f t="shared" si="20"/>
        <v>8</v>
      </c>
      <c r="I103" s="58" t="str">
        <f t="shared" si="21"/>
        <v>08</v>
      </c>
      <c r="K103" s="58" t="str">
        <f t="shared" si="22"/>
        <v>23:NG track between Avon and Albany</v>
      </c>
      <c r="L103" s="58" t="str">
        <f t="shared" si="23"/>
        <v>08:Tambellup to Redmond</v>
      </c>
      <c r="M103" s="94">
        <f>Deprec!AG103</f>
        <v>0</v>
      </c>
      <c r="N103" s="94">
        <f>Deprec!AH103</f>
        <v>0</v>
      </c>
      <c r="O103" s="94">
        <f>Deprec!AI103</f>
        <v>47872971.027126476</v>
      </c>
      <c r="P103" s="94">
        <f>Deprec!AJ103</f>
        <v>0</v>
      </c>
      <c r="Q103" s="94">
        <f>Deprec!AK103</f>
        <v>5378524.2688636081</v>
      </c>
      <c r="R103" s="94">
        <f>Deprec!AL103</f>
        <v>0</v>
      </c>
      <c r="S103" s="94">
        <f>Deprec!AM103</f>
        <v>884129.81314292131</v>
      </c>
      <c r="T103" s="94">
        <f>Deprec!AN103</f>
        <v>98966714.821400613</v>
      </c>
      <c r="U103" s="94">
        <f>Deprec!AO103</f>
        <v>30085881.305705789</v>
      </c>
      <c r="V103" s="94">
        <f>Deprec!AP103</f>
        <v>31190800.249412261</v>
      </c>
      <c r="W103" s="94">
        <f>Deprec!AQ103</f>
        <v>4263968.7557690917</v>
      </c>
      <c r="X103" s="94">
        <f>Deprec!AR103</f>
        <v>0</v>
      </c>
      <c r="Y103" s="94">
        <f>Deprec!AS103</f>
        <v>7027115.0957390852</v>
      </c>
      <c r="Z103" s="94">
        <f>Deprec!AT103</f>
        <v>834695.62158018094</v>
      </c>
      <c r="AA103" s="94">
        <f>Deprec!AU103</f>
        <v>575662.02570754895</v>
      </c>
      <c r="AB103" s="94">
        <f>Deprec!AV103</f>
        <v>1899656.5777007884</v>
      </c>
      <c r="AC103" s="94">
        <f>Deprec!AW103</f>
        <v>2801433.9392232406</v>
      </c>
      <c r="AD103" s="94">
        <f>Deprec!AX103</f>
        <v>1019054.1847204972</v>
      </c>
      <c r="AE103" s="94">
        <f>Deprec!AY103</f>
        <v>1195852.791346746</v>
      </c>
      <c r="AF103" s="94">
        <f>Deprec!AZ103</f>
        <v>171521.75117437428</v>
      </c>
      <c r="AG103" s="94">
        <f>Deprec!BA103</f>
        <v>1081919.7522330536</v>
      </c>
      <c r="AH103" s="94">
        <f t="shared" si="17"/>
        <v>235249901.98084629</v>
      </c>
      <c r="AI103" s="55">
        <f t="shared" si="18"/>
        <v>0</v>
      </c>
      <c r="AK103" t="str">
        <v>01:SG track between Avon and Kalgoorlie</v>
      </c>
      <c r="AL103" t="str">
        <v>05:Merredin to Southern Cross</v>
      </c>
      <c r="AM103" t="str">
        <v>Control Centre Assets</v>
      </c>
      <c r="AN103" s="64">
        <v>7253304.6395595428</v>
      </c>
      <c r="AO103" s="149">
        <f t="shared" si="15"/>
        <v>14.933333333333326</v>
      </c>
    </row>
    <row r="104" spans="1:41" x14ac:dyDescent="0.35">
      <c r="A104" s="58">
        <f>IF(Deprec!A104=0,"",Deprec!A104)</f>
        <v>92</v>
      </c>
      <c r="B104" s="58" t="str">
        <f>IF(Deprec!B104=0,"",Deprec!B104)</f>
        <v>GSR</v>
      </c>
      <c r="C104" s="58">
        <f>IF(Deprec!C104=0,"",Deprec!C104)</f>
        <v>23</v>
      </c>
      <c r="D104" t="str">
        <f>IF(Deprec!D104=0,"",Deprec!D104)</f>
        <v/>
      </c>
      <c r="E104" t="str">
        <f>IF(Deprec!E104=0,"",Deprec!E104)</f>
        <v>Redmond to Albany</v>
      </c>
      <c r="F104" s="58">
        <f t="shared" si="16"/>
        <v>23</v>
      </c>
      <c r="G104" s="58" t="str">
        <f t="shared" si="19"/>
        <v>23</v>
      </c>
      <c r="H104" s="58">
        <f t="shared" si="20"/>
        <v>9</v>
      </c>
      <c r="I104" s="58" t="str">
        <f t="shared" si="21"/>
        <v>09</v>
      </c>
      <c r="K104" s="58" t="str">
        <f t="shared" si="22"/>
        <v>23:NG track between Avon and Albany</v>
      </c>
      <c r="L104" s="58" t="str">
        <f t="shared" si="23"/>
        <v>09:Redmond to Albany</v>
      </c>
      <c r="M104" s="94">
        <f>Deprec!AG104</f>
        <v>0</v>
      </c>
      <c r="N104" s="94">
        <f>Deprec!AH104</f>
        <v>0</v>
      </c>
      <c r="O104" s="94">
        <f>Deprec!AI104</f>
        <v>10345833.709681859</v>
      </c>
      <c r="P104" s="94">
        <f>Deprec!AJ104</f>
        <v>0</v>
      </c>
      <c r="Q104" s="94">
        <f>Deprec!AK104</f>
        <v>0</v>
      </c>
      <c r="R104" s="94">
        <f>Deprec!AL104</f>
        <v>0</v>
      </c>
      <c r="S104" s="94">
        <f>Deprec!AM104</f>
        <v>422155.82995005901</v>
      </c>
      <c r="T104" s="94">
        <f>Deprec!AN104</f>
        <v>22478435.813843027</v>
      </c>
      <c r="U104" s="94">
        <f>Deprec!AO104</f>
        <v>6833046.3260397492</v>
      </c>
      <c r="V104" s="94">
        <f>Deprec!AP104</f>
        <v>7492637.3057684954</v>
      </c>
      <c r="W104" s="94">
        <f>Deprec!AQ104</f>
        <v>2619482.6877020281</v>
      </c>
      <c r="X104" s="94">
        <f>Deprec!AR104</f>
        <v>0</v>
      </c>
      <c r="Y104" s="94">
        <f>Deprec!AS104</f>
        <v>3469173.6715082303</v>
      </c>
      <c r="Z104" s="94">
        <f>Deprec!AT104</f>
        <v>412075.79990613513</v>
      </c>
      <c r="AA104" s="94">
        <f>Deprec!AU104</f>
        <v>137450.7056852128</v>
      </c>
      <c r="AB104" s="94">
        <f>Deprec!AV104</f>
        <v>431446.27432050242</v>
      </c>
      <c r="AC104" s="94">
        <f>Deprec!AW104</f>
        <v>636256.17915410991</v>
      </c>
      <c r="AD104" s="94">
        <f>Deprec!AX104</f>
        <v>873240.70280656125</v>
      </c>
      <c r="AE104" s="94">
        <f>Deprec!AY104</f>
        <v>271599.739404894</v>
      </c>
      <c r="AF104" s="94">
        <f>Deprec!AZ104</f>
        <v>82112.923811395463</v>
      </c>
      <c r="AG104" s="94">
        <f>Deprec!BA104</f>
        <v>158929.25362825743</v>
      </c>
      <c r="AH104" s="94">
        <f t="shared" si="17"/>
        <v>56663876.923210524</v>
      </c>
      <c r="AI104" s="55">
        <f t="shared" si="18"/>
        <v>0</v>
      </c>
      <c r="AK104" t="str">
        <v>01:SG track between Avon and Kalgoorlie</v>
      </c>
      <c r="AL104" t="str">
        <v>05:Merredin to Southern Cross</v>
      </c>
      <c r="AM104" t="str">
        <v>Culverts</v>
      </c>
      <c r="AN104" s="64">
        <v>1307134.3642075667</v>
      </c>
      <c r="AO104" s="149">
        <f t="shared" si="15"/>
        <v>6.5141602301984181</v>
      </c>
    </row>
    <row r="105" spans="1:41" x14ac:dyDescent="0.35">
      <c r="A105" s="58">
        <f>IF(Deprec!A105=0,"",Deprec!A105)</f>
        <v>93</v>
      </c>
      <c r="B105" s="58" t="str">
        <f>IF(Deprec!B105=0,"",Deprec!B105)</f>
        <v>Sidings &amp; Other</v>
      </c>
      <c r="C105" s="58">
        <f>IF(Deprec!C105=0,"",Deprec!C105)</f>
        <v>23</v>
      </c>
      <c r="D105" t="str">
        <f>IF(Deprec!D105=0,"",Deprec!D105)</f>
        <v/>
      </c>
      <c r="E105" t="str">
        <f>IF(Deprec!E105=0,"",Deprec!E105)</f>
        <v>Redmond to Mirrambeena</v>
      </c>
      <c r="F105" s="58">
        <f t="shared" si="16"/>
        <v>23</v>
      </c>
      <c r="G105" s="58" t="str">
        <f t="shared" si="19"/>
        <v>23</v>
      </c>
      <c r="H105" s="58">
        <f t="shared" si="20"/>
        <v>10</v>
      </c>
      <c r="I105" s="58" t="str">
        <f t="shared" si="21"/>
        <v>10</v>
      </c>
      <c r="K105" s="58" t="str">
        <f t="shared" si="22"/>
        <v>23:NG track between Avon and Albany</v>
      </c>
      <c r="L105" s="58" t="str">
        <f t="shared" si="23"/>
        <v>10:Redmond to Mirrambeena</v>
      </c>
      <c r="M105" s="94">
        <f>Deprec!AG105</f>
        <v>0</v>
      </c>
      <c r="N105" s="94">
        <f>Deprec!AH105</f>
        <v>0</v>
      </c>
      <c r="O105" s="94">
        <f>Deprec!AI105</f>
        <v>95561.216349911323</v>
      </c>
      <c r="P105" s="94">
        <f>Deprec!AJ105</f>
        <v>0</v>
      </c>
      <c r="Q105" s="94">
        <f>Deprec!AK105</f>
        <v>0</v>
      </c>
      <c r="R105" s="94">
        <f>Deprec!AL105</f>
        <v>0</v>
      </c>
      <c r="S105" s="94">
        <f>Deprec!AM105</f>
        <v>2624.2720199934993</v>
      </c>
      <c r="T105" s="94">
        <f>Deprec!AN105</f>
        <v>1066531.4324766889</v>
      </c>
      <c r="U105" s="94">
        <f>Deprec!AO105</f>
        <v>324225.55547291337</v>
      </c>
      <c r="V105" s="94">
        <f>Deprec!AP105</f>
        <v>336693.18178475654</v>
      </c>
      <c r="W105" s="94">
        <f>Deprec!AQ105</f>
        <v>0</v>
      </c>
      <c r="X105" s="94">
        <f>Deprec!AR105</f>
        <v>0</v>
      </c>
      <c r="Y105" s="94">
        <f>Deprec!AS105</f>
        <v>0</v>
      </c>
      <c r="Z105" s="94">
        <f>Deprec!AT105</f>
        <v>0</v>
      </c>
      <c r="AA105" s="94">
        <f>Deprec!AU105</f>
        <v>0</v>
      </c>
      <c r="AB105" s="94">
        <f>Deprec!AV105</f>
        <v>20471.968324757141</v>
      </c>
      <c r="AC105" s="94">
        <f>Deprec!AW105</f>
        <v>30190.123594387402</v>
      </c>
      <c r="AD105" s="94">
        <f>Deprec!AX105</f>
        <v>0</v>
      </c>
      <c r="AE105" s="94">
        <f>Deprec!AY105</f>
        <v>12887.308555082962</v>
      </c>
      <c r="AF105" s="94">
        <f>Deprec!AZ105</f>
        <v>1089.7961128697414</v>
      </c>
      <c r="AG105" s="94">
        <f>Deprec!BA105</f>
        <v>63504.168552409617</v>
      </c>
      <c r="AH105" s="94">
        <f t="shared" si="17"/>
        <v>1953779.0232437705</v>
      </c>
      <c r="AI105" s="55">
        <f t="shared" si="18"/>
        <v>0</v>
      </c>
      <c r="AK105" t="str">
        <v>01:SG track between Avon and Kalgoorlie</v>
      </c>
      <c r="AL105" t="str">
        <v>05:Merredin to Southern Cross</v>
      </c>
      <c r="AM105" t="str">
        <v>Cutting/Embankments</v>
      </c>
      <c r="AN105" s="64">
        <v>0</v>
      </c>
      <c r="AO105" s="149">
        <f t="shared" si="15"/>
        <v>100</v>
      </c>
    </row>
    <row r="106" spans="1:41" x14ac:dyDescent="0.35">
      <c r="A106" s="58">
        <f>IF(Deprec!A106=0,"",Deprec!A106)</f>
        <v>94</v>
      </c>
      <c r="B106" s="58" t="str">
        <f>IF(Deprec!B106=0,"",Deprec!B106)</f>
        <v>Non-operational</v>
      </c>
      <c r="C106" s="58">
        <f>IF(Deprec!C106=0,"",Deprec!C106)</f>
        <v>24</v>
      </c>
      <c r="D106" t="str">
        <f>IF(Deprec!D106=0,"",Deprec!D106)</f>
        <v>NG track between York and Quairading</v>
      </c>
      <c r="E106" t="str">
        <f>IF(Deprec!E106=0,"",Deprec!E106)</f>
        <v>York to Quairading</v>
      </c>
      <c r="F106" s="58">
        <f t="shared" si="16"/>
        <v>24</v>
      </c>
      <c r="G106" s="58" t="str">
        <f t="shared" si="19"/>
        <v>24</v>
      </c>
      <c r="H106" s="58">
        <f t="shared" si="20"/>
        <v>1</v>
      </c>
      <c r="I106" s="58" t="str">
        <f t="shared" si="21"/>
        <v>01</v>
      </c>
      <c r="K106" s="58" t="str">
        <f t="shared" si="22"/>
        <v>24:NG track between York and Quairading</v>
      </c>
      <c r="L106" s="58" t="str">
        <f t="shared" si="23"/>
        <v>01:York to Quairading</v>
      </c>
      <c r="M106" s="94">
        <f>Deprec!AG106</f>
        <v>0</v>
      </c>
      <c r="N106" s="94">
        <f>Deprec!AH106</f>
        <v>0</v>
      </c>
      <c r="O106" s="94">
        <f>Deprec!AI106</f>
        <v>0</v>
      </c>
      <c r="P106" s="94">
        <f>Deprec!AJ106</f>
        <v>0</v>
      </c>
      <c r="Q106" s="94">
        <f>Deprec!AK106</f>
        <v>0</v>
      </c>
      <c r="R106" s="94">
        <f>Deprec!AL106</f>
        <v>0</v>
      </c>
      <c r="S106" s="94">
        <f>Deprec!AM106</f>
        <v>0</v>
      </c>
      <c r="T106" s="94">
        <f>Deprec!AN106</f>
        <v>0</v>
      </c>
      <c r="U106" s="94">
        <f>Deprec!AO106</f>
        <v>0</v>
      </c>
      <c r="V106" s="94">
        <f>Deprec!AP106</f>
        <v>0</v>
      </c>
      <c r="W106" s="94">
        <f>Deprec!AQ106</f>
        <v>0</v>
      </c>
      <c r="X106" s="94">
        <f>Deprec!AR106</f>
        <v>0</v>
      </c>
      <c r="Y106" s="94">
        <f>Deprec!AS106</f>
        <v>0</v>
      </c>
      <c r="Z106" s="94">
        <f>Deprec!AT106</f>
        <v>0</v>
      </c>
      <c r="AA106" s="94">
        <f>Deprec!AU106</f>
        <v>0</v>
      </c>
      <c r="AB106" s="94">
        <f>Deprec!AV106</f>
        <v>0</v>
      </c>
      <c r="AC106" s="94">
        <f>Deprec!AW106</f>
        <v>0</v>
      </c>
      <c r="AD106" s="94">
        <f>Deprec!AX106</f>
        <v>0</v>
      </c>
      <c r="AE106" s="94">
        <f>Deprec!AY106</f>
        <v>0</v>
      </c>
      <c r="AF106" s="94">
        <f>Deprec!AZ106</f>
        <v>0</v>
      </c>
      <c r="AG106" s="94">
        <f>Deprec!BA106</f>
        <v>0</v>
      </c>
      <c r="AH106" s="94">
        <f t="shared" si="17"/>
        <v>0</v>
      </c>
      <c r="AI106" s="55">
        <f t="shared" si="18"/>
        <v>0</v>
      </c>
      <c r="AK106" t="str">
        <v>01:SG track between Avon and Kalgoorlie</v>
      </c>
      <c r="AL106" t="str">
        <v>05:Merredin to Southern Cross</v>
      </c>
      <c r="AM106" t="str">
        <v>Fibre Optic</v>
      </c>
      <c r="AN106" s="64">
        <v>82187546.35360682</v>
      </c>
      <c r="AO106" s="149">
        <f t="shared" si="15"/>
        <v>6.8275029514926633</v>
      </c>
    </row>
    <row r="107" spans="1:41" x14ac:dyDescent="0.35">
      <c r="A107" s="58">
        <f>IF(Deprec!A107=0,"",Deprec!A107)</f>
        <v>95</v>
      </c>
      <c r="B107" s="58" t="str">
        <f>IF(Deprec!B107=0,"",Deprec!B107)</f>
        <v>Non-operational</v>
      </c>
      <c r="C107" s="58">
        <f>IF(Deprec!C107=0,"",Deprec!C107)</f>
        <v>25</v>
      </c>
      <c r="D107" t="str">
        <f>IF(Deprec!D107=0,"",Deprec!D107)</f>
        <v>NG track between Narrogin and West Merredin</v>
      </c>
      <c r="E107" t="str">
        <f>IF(Deprec!E107=0,"",Deprec!E107)</f>
        <v>Narrogin to West Merredin</v>
      </c>
      <c r="F107" s="58">
        <f t="shared" si="16"/>
        <v>25</v>
      </c>
      <c r="G107" s="58" t="str">
        <f t="shared" si="19"/>
        <v>25</v>
      </c>
      <c r="H107" s="58">
        <f t="shared" si="20"/>
        <v>1</v>
      </c>
      <c r="I107" s="58" t="str">
        <f t="shared" si="21"/>
        <v>01</v>
      </c>
      <c r="K107" s="58" t="str">
        <f t="shared" si="22"/>
        <v>25:NG track between Narrogin and West Merredin</v>
      </c>
      <c r="L107" s="58" t="str">
        <f t="shared" si="23"/>
        <v>01:Narrogin to West Merredin</v>
      </c>
      <c r="M107" s="94">
        <f>Deprec!AG107</f>
        <v>0</v>
      </c>
      <c r="N107" s="94">
        <f>Deprec!AH107</f>
        <v>0</v>
      </c>
      <c r="O107" s="94">
        <f>Deprec!AI107</f>
        <v>0</v>
      </c>
      <c r="P107" s="94">
        <f>Deprec!AJ107</f>
        <v>0</v>
      </c>
      <c r="Q107" s="94">
        <f>Deprec!AK107</f>
        <v>0</v>
      </c>
      <c r="R107" s="94">
        <f>Deprec!AL107</f>
        <v>0</v>
      </c>
      <c r="S107" s="94">
        <f>Deprec!AM107</f>
        <v>0</v>
      </c>
      <c r="T107" s="94">
        <f>Deprec!AN107</f>
        <v>0</v>
      </c>
      <c r="U107" s="94">
        <f>Deprec!AO107</f>
        <v>0</v>
      </c>
      <c r="V107" s="94">
        <f>Deprec!AP107</f>
        <v>0</v>
      </c>
      <c r="W107" s="94">
        <f>Deprec!AQ107</f>
        <v>0</v>
      </c>
      <c r="X107" s="94">
        <f>Deprec!AR107</f>
        <v>0</v>
      </c>
      <c r="Y107" s="94">
        <f>Deprec!AS107</f>
        <v>0</v>
      </c>
      <c r="Z107" s="94">
        <f>Deprec!AT107</f>
        <v>0</v>
      </c>
      <c r="AA107" s="94">
        <f>Deprec!AU107</f>
        <v>0</v>
      </c>
      <c r="AB107" s="94">
        <f>Deprec!AV107</f>
        <v>0</v>
      </c>
      <c r="AC107" s="94">
        <f>Deprec!AW107</f>
        <v>0</v>
      </c>
      <c r="AD107" s="94">
        <f>Deprec!AX107</f>
        <v>0</v>
      </c>
      <c r="AE107" s="94">
        <f>Deprec!AY107</f>
        <v>0</v>
      </c>
      <c r="AF107" s="94">
        <f>Deprec!AZ107</f>
        <v>0</v>
      </c>
      <c r="AG107" s="94">
        <f>Deprec!BA107</f>
        <v>0</v>
      </c>
      <c r="AH107" s="94">
        <f t="shared" si="17"/>
        <v>0</v>
      </c>
      <c r="AI107" s="55">
        <f t="shared" si="18"/>
        <v>0</v>
      </c>
      <c r="AK107" t="str">
        <v>01:SG track between Avon and Kalgoorlie</v>
      </c>
      <c r="AL107" t="str">
        <v>05:Merredin to Southern Cross</v>
      </c>
      <c r="AM107" t="str">
        <v>Formation</v>
      </c>
      <c r="AN107" s="64">
        <v>51703517.858322725</v>
      </c>
      <c r="AO107" s="149">
        <f t="shared" si="15"/>
        <v>100</v>
      </c>
    </row>
    <row r="108" spans="1:41" x14ac:dyDescent="0.35">
      <c r="A108" s="58">
        <f>IF(Deprec!A108=0,"",Deprec!A108)</f>
        <v>96</v>
      </c>
      <c r="B108" s="58" t="str">
        <f>IF(Deprec!B108=0,"",Deprec!B108)</f>
        <v>Non-operational</v>
      </c>
      <c r="C108" s="58">
        <f>IF(Deprec!C108=0,"",Deprec!C108)</f>
        <v>26</v>
      </c>
      <c r="D108" t="str">
        <f>IF(Deprec!D108=0,"",Deprec!D108)</f>
        <v>NG track between Yilliminning and Kulin</v>
      </c>
      <c r="E108" t="str">
        <f>IF(Deprec!E108=0,"",Deprec!E108)</f>
        <v>Yilliminning to Kulin</v>
      </c>
      <c r="F108" s="58">
        <f t="shared" si="16"/>
        <v>26</v>
      </c>
      <c r="G108" s="58" t="str">
        <f t="shared" si="19"/>
        <v>26</v>
      </c>
      <c r="H108" s="58">
        <f t="shared" si="20"/>
        <v>1</v>
      </c>
      <c r="I108" s="58" t="str">
        <f t="shared" si="21"/>
        <v>01</v>
      </c>
      <c r="K108" s="58" t="str">
        <f t="shared" si="22"/>
        <v>26:NG track between Yilliminning and Kulin</v>
      </c>
      <c r="L108" s="58" t="str">
        <f t="shared" si="23"/>
        <v>01:Yilliminning to Kulin</v>
      </c>
      <c r="M108" s="94">
        <f>Deprec!AG108</f>
        <v>0</v>
      </c>
      <c r="N108" s="94">
        <f>Deprec!AH108</f>
        <v>0</v>
      </c>
      <c r="O108" s="94">
        <f>Deprec!AI108</f>
        <v>0</v>
      </c>
      <c r="P108" s="94">
        <f>Deprec!AJ108</f>
        <v>0</v>
      </c>
      <c r="Q108" s="94">
        <f>Deprec!AK108</f>
        <v>0</v>
      </c>
      <c r="R108" s="94">
        <f>Deprec!AL108</f>
        <v>0</v>
      </c>
      <c r="S108" s="94">
        <f>Deprec!AM108</f>
        <v>0</v>
      </c>
      <c r="T108" s="94">
        <f>Deprec!AN108</f>
        <v>0</v>
      </c>
      <c r="U108" s="94">
        <f>Deprec!AO108</f>
        <v>0</v>
      </c>
      <c r="V108" s="94">
        <f>Deprec!AP108</f>
        <v>0</v>
      </c>
      <c r="W108" s="94">
        <f>Deprec!AQ108</f>
        <v>0</v>
      </c>
      <c r="X108" s="94">
        <f>Deprec!AR108</f>
        <v>0</v>
      </c>
      <c r="Y108" s="94">
        <f>Deprec!AS108</f>
        <v>0</v>
      </c>
      <c r="Z108" s="94">
        <f>Deprec!AT108</f>
        <v>0</v>
      </c>
      <c r="AA108" s="94">
        <f>Deprec!AU108</f>
        <v>0</v>
      </c>
      <c r="AB108" s="94">
        <f>Deprec!AV108</f>
        <v>0</v>
      </c>
      <c r="AC108" s="94">
        <f>Deprec!AW108</f>
        <v>0</v>
      </c>
      <c r="AD108" s="94">
        <f>Deprec!AX108</f>
        <v>0</v>
      </c>
      <c r="AE108" s="94">
        <f>Deprec!AY108</f>
        <v>0</v>
      </c>
      <c r="AF108" s="94">
        <f>Deprec!AZ108</f>
        <v>0</v>
      </c>
      <c r="AG108" s="94">
        <f>Deprec!BA108</f>
        <v>0</v>
      </c>
      <c r="AH108" s="94">
        <f t="shared" si="17"/>
        <v>0</v>
      </c>
      <c r="AI108" s="55">
        <f t="shared" si="18"/>
        <v>0</v>
      </c>
      <c r="AK108" t="str">
        <v>01:SG track between Avon and Kalgoorlie</v>
      </c>
      <c r="AL108" t="str">
        <v>05:Merredin to Southern Cross</v>
      </c>
      <c r="AM108" t="str">
        <v>Pedestrian Crossings</v>
      </c>
      <c r="AN108" s="64">
        <v>811317.60872521356</v>
      </c>
      <c r="AO108" s="149">
        <f t="shared" si="15"/>
        <v>11.72325153537226</v>
      </c>
    </row>
    <row r="109" spans="1:41" x14ac:dyDescent="0.35">
      <c r="A109" s="58">
        <f>IF(Deprec!A109=0,"",Deprec!A109)</f>
        <v>97</v>
      </c>
      <c r="B109" s="58" t="str">
        <f>IF(Deprec!B109=0,"",Deprec!B109)</f>
        <v>Lakes</v>
      </c>
      <c r="C109" s="58">
        <f>IF(Deprec!C109=0,"",Deprec!C109)</f>
        <v>27</v>
      </c>
      <c r="D109" t="str">
        <f>IF(Deprec!D109=0,"",Deprec!D109)</f>
        <v>NG track between Wagin and Newdegate</v>
      </c>
      <c r="E109" t="str">
        <f>IF(Deprec!E109=0,"",Deprec!E109)</f>
        <v>Wagin to Lake Grace</v>
      </c>
      <c r="F109" s="58">
        <f t="shared" si="16"/>
        <v>27</v>
      </c>
      <c r="G109" s="58" t="str">
        <f t="shared" si="19"/>
        <v>27</v>
      </c>
      <c r="H109" s="58">
        <f t="shared" si="20"/>
        <v>1</v>
      </c>
      <c r="I109" s="58" t="str">
        <f t="shared" si="21"/>
        <v>01</v>
      </c>
      <c r="K109" s="58" t="str">
        <f t="shared" si="22"/>
        <v>27:NG track between Wagin and Newdegate</v>
      </c>
      <c r="L109" s="58" t="str">
        <f t="shared" si="23"/>
        <v>01:Wagin to Lake Grace</v>
      </c>
      <c r="M109" s="94">
        <f>Deprec!AG109</f>
        <v>0</v>
      </c>
      <c r="N109" s="94">
        <f>Deprec!AH109</f>
        <v>0</v>
      </c>
      <c r="O109" s="94">
        <f>Deprec!AI109</f>
        <v>7462025.6501909783</v>
      </c>
      <c r="P109" s="94">
        <f>Deprec!AJ109</f>
        <v>0</v>
      </c>
      <c r="Q109" s="94">
        <f>Deprec!AK109</f>
        <v>5169492.5428220835</v>
      </c>
      <c r="R109" s="94">
        <f>Deprec!AL109</f>
        <v>0</v>
      </c>
      <c r="S109" s="94">
        <f>Deprec!AM109</f>
        <v>1111356.986613061</v>
      </c>
      <c r="T109" s="94">
        <f>Deprec!AN109</f>
        <v>83281536.27445288</v>
      </c>
      <c r="U109" s="94">
        <f>Deprec!AO109</f>
        <v>25317587.027433675</v>
      </c>
      <c r="V109" s="94">
        <f>Deprec!AP109</f>
        <v>26361419.924672756</v>
      </c>
      <c r="W109" s="94">
        <f>Deprec!AQ109</f>
        <v>5429221.0485643521</v>
      </c>
      <c r="X109" s="94">
        <f>Deprec!AR109</f>
        <v>0</v>
      </c>
      <c r="Y109" s="94">
        <f>Deprec!AS109</f>
        <v>2399547.9286844176</v>
      </c>
      <c r="Z109" s="94">
        <f>Deprec!AT109</f>
        <v>285023.38762874907</v>
      </c>
      <c r="AA109" s="94">
        <f>Deprec!AU109</f>
        <v>414265.17613974091</v>
      </c>
      <c r="AB109" s="94">
        <f>Deprec!AV109</f>
        <v>1598581.0832490176</v>
      </c>
      <c r="AC109" s="94">
        <f>Deprec!AW109</f>
        <v>2357436.2617870099</v>
      </c>
      <c r="AD109" s="94">
        <f>Deprec!AX109</f>
        <v>140375.74602637626</v>
      </c>
      <c r="AE109" s="94">
        <f>Deprec!AY109</f>
        <v>1006322.7601439372</v>
      </c>
      <c r="AF109" s="94">
        <f>Deprec!AZ109</f>
        <v>168342.77120862517</v>
      </c>
      <c r="AG109" s="94">
        <f>Deprec!BA109</f>
        <v>431140.95853175339</v>
      </c>
      <c r="AH109" s="94">
        <f t="shared" si="17"/>
        <v>162933675.5281494</v>
      </c>
      <c r="AI109" s="55">
        <f t="shared" si="18"/>
        <v>0</v>
      </c>
      <c r="AK109" t="str">
        <v>01:SG track between Avon and Kalgoorlie</v>
      </c>
      <c r="AL109" t="str">
        <v>05:Merredin to Southern Cross</v>
      </c>
      <c r="AM109" t="str">
        <v>Plant and Equipment</v>
      </c>
      <c r="AN109" s="64">
        <v>1199285.9626330191</v>
      </c>
      <c r="AO109" s="149">
        <f t="shared" si="15"/>
        <v>3.2621890651150229</v>
      </c>
    </row>
    <row r="110" spans="1:41" x14ac:dyDescent="0.35">
      <c r="A110" s="58">
        <f>IF(Deprec!A110=0,"",Deprec!A110)</f>
        <v>98</v>
      </c>
      <c r="B110" s="58" t="str">
        <f>IF(Deprec!B110=0,"",Deprec!B110)</f>
        <v>Lakes</v>
      </c>
      <c r="C110" s="58">
        <f>IF(Deprec!C110=0,"",Deprec!C110)</f>
        <v>27</v>
      </c>
      <c r="D110" t="str">
        <f>IF(Deprec!D110=0,"",Deprec!D110)</f>
        <v/>
      </c>
      <c r="E110" t="str">
        <f>IF(Deprec!E110=0,"",Deprec!E110)</f>
        <v>Lake Grace to Newdegate</v>
      </c>
      <c r="F110" s="58">
        <f t="shared" si="16"/>
        <v>27</v>
      </c>
      <c r="G110" s="58" t="str">
        <f t="shared" si="19"/>
        <v>27</v>
      </c>
      <c r="H110" s="58">
        <f t="shared" si="20"/>
        <v>2</v>
      </c>
      <c r="I110" s="58" t="str">
        <f t="shared" si="21"/>
        <v>02</v>
      </c>
      <c r="K110" s="58" t="str">
        <f t="shared" si="22"/>
        <v>27:NG track between Wagin and Newdegate</v>
      </c>
      <c r="L110" s="58" t="str">
        <f t="shared" si="23"/>
        <v>02:Lake Grace to Newdegate</v>
      </c>
      <c r="M110" s="94">
        <f>Deprec!AG110</f>
        <v>0</v>
      </c>
      <c r="N110" s="94">
        <f>Deprec!AH110</f>
        <v>0</v>
      </c>
      <c r="O110" s="94">
        <f>Deprec!AI110</f>
        <v>3726110.4677045001</v>
      </c>
      <c r="P110" s="94">
        <f>Deprec!AJ110</f>
        <v>0</v>
      </c>
      <c r="Q110" s="94">
        <f>Deprec!AK110</f>
        <v>0</v>
      </c>
      <c r="R110" s="94">
        <f>Deprec!AL110</f>
        <v>0</v>
      </c>
      <c r="S110" s="94">
        <f>Deprec!AM110</f>
        <v>447209.91692893399</v>
      </c>
      <c r="T110" s="94">
        <f>Deprec!AN110</f>
        <v>41586054.327059157</v>
      </c>
      <c r="U110" s="94">
        <f>Deprec!AO110</f>
        <v>12642160.515425984</v>
      </c>
      <c r="V110" s="94">
        <f>Deprec!AP110</f>
        <v>13172044.042814801</v>
      </c>
      <c r="W110" s="94">
        <f>Deprec!AQ110</f>
        <v>1633762.1604999504</v>
      </c>
      <c r="X110" s="94">
        <f>Deprec!AR110</f>
        <v>0</v>
      </c>
      <c r="Y110" s="94">
        <f>Deprec!AS110</f>
        <v>103883.95854210132</v>
      </c>
      <c r="Z110" s="94">
        <f>Deprec!AT110</f>
        <v>12339.556726498873</v>
      </c>
      <c r="AA110" s="94">
        <f>Deprec!AU110</f>
        <v>207767.91708420264</v>
      </c>
      <c r="AB110" s="94">
        <f>Deprec!AV110</f>
        <v>798240.31529777974</v>
      </c>
      <c r="AC110" s="94">
        <f>Deprec!AW110</f>
        <v>1177169.3563886276</v>
      </c>
      <c r="AD110" s="94">
        <f>Deprec!AX110</f>
        <v>0</v>
      </c>
      <c r="AE110" s="94">
        <f>Deprec!AY110</f>
        <v>502500.25210857368</v>
      </c>
      <c r="AF110" s="94">
        <f>Deprec!AZ110</f>
        <v>79930.179940299582</v>
      </c>
      <c r="AG110" s="94">
        <f>Deprec!BA110</f>
        <v>39733.095743358797</v>
      </c>
      <c r="AH110" s="94">
        <f t="shared" si="17"/>
        <v>76128906.062264785</v>
      </c>
      <c r="AI110" s="55">
        <f t="shared" si="18"/>
        <v>0</v>
      </c>
      <c r="AK110" t="str">
        <v>01:SG track between Avon and Kalgoorlie</v>
      </c>
      <c r="AL110" t="str">
        <v>05:Merredin to Southern Cross</v>
      </c>
      <c r="AM110" t="str">
        <v>Radio Masts</v>
      </c>
      <c r="AN110" s="64">
        <v>1905110.2978104332</v>
      </c>
      <c r="AO110" s="149">
        <f t="shared" si="15"/>
        <v>5.1206272136194979</v>
      </c>
    </row>
    <row r="111" spans="1:41" x14ac:dyDescent="0.35">
      <c r="A111" s="58">
        <f>IF(Deprec!A111=0,"",Deprec!A111)</f>
        <v>99</v>
      </c>
      <c r="B111" s="58" t="str">
        <f>IF(Deprec!B111=0,"",Deprec!B111)</f>
        <v>Lakes</v>
      </c>
      <c r="C111" s="58">
        <f>IF(Deprec!C111=0,"",Deprec!C111)</f>
        <v>27</v>
      </c>
      <c r="D111" t="str">
        <f>IF(Deprec!D111=0,"",Deprec!D111)</f>
        <v/>
      </c>
      <c r="E111" t="str">
        <f>IF(Deprec!E111=0,"",Deprec!E111)</f>
        <v>Wagin East to Wagin South</v>
      </c>
      <c r="F111" s="58">
        <f t="shared" si="16"/>
        <v>27</v>
      </c>
      <c r="G111" s="58" t="str">
        <f t="shared" si="19"/>
        <v>27</v>
      </c>
      <c r="H111" s="58">
        <f t="shared" si="20"/>
        <v>3</v>
      </c>
      <c r="I111" s="58" t="str">
        <f t="shared" si="21"/>
        <v>03</v>
      </c>
      <c r="K111" s="58" t="str">
        <f t="shared" si="22"/>
        <v>27:NG track between Wagin and Newdegate</v>
      </c>
      <c r="L111" s="58" t="str">
        <f t="shared" si="23"/>
        <v>03:Wagin East to Wagin South</v>
      </c>
      <c r="M111" s="94">
        <f>Deprec!AG111</f>
        <v>0</v>
      </c>
      <c r="N111" s="94">
        <f>Deprec!AH111</f>
        <v>0</v>
      </c>
      <c r="O111" s="94">
        <f>Deprec!AI111</f>
        <v>48095.328103112668</v>
      </c>
      <c r="P111" s="94">
        <f>Deprec!AJ111</f>
        <v>0</v>
      </c>
      <c r="Q111" s="94">
        <f>Deprec!AK111</f>
        <v>0</v>
      </c>
      <c r="R111" s="94">
        <f>Deprec!AL111</f>
        <v>0</v>
      </c>
      <c r="S111" s="94">
        <f>Deprec!AM111</f>
        <v>0</v>
      </c>
      <c r="T111" s="94">
        <f>Deprec!AN111</f>
        <v>536778.21543652518</v>
      </c>
      <c r="U111" s="94">
        <f>Deprec!AO111</f>
        <v>163180.57749270371</v>
      </c>
      <c r="V111" s="94">
        <f>Deprec!AP111</f>
        <v>169832.20032728824</v>
      </c>
      <c r="W111" s="94">
        <f>Deprec!AQ111</f>
        <v>0</v>
      </c>
      <c r="X111" s="94">
        <f>Deprec!AR111</f>
        <v>0</v>
      </c>
      <c r="Y111" s="94">
        <f>Deprec!AS111</f>
        <v>0</v>
      </c>
      <c r="Z111" s="94">
        <f>Deprec!AT111</f>
        <v>0</v>
      </c>
      <c r="AA111" s="94">
        <f>Deprec!AU111</f>
        <v>0</v>
      </c>
      <c r="AB111" s="94">
        <f>Deprec!AV111</f>
        <v>10303.406246844388</v>
      </c>
      <c r="AC111" s="94">
        <f>Deprec!AW111</f>
        <v>15194.48951370461</v>
      </c>
      <c r="AD111" s="94">
        <f>Deprec!AX111</f>
        <v>0</v>
      </c>
      <c r="AE111" s="94">
        <f>Deprec!AY111</f>
        <v>6486.0971531924324</v>
      </c>
      <c r="AF111" s="94">
        <f>Deprec!AZ111</f>
        <v>4303.0797971488864</v>
      </c>
      <c r="AG111" s="94">
        <f>Deprec!BA111</f>
        <v>0</v>
      </c>
      <c r="AH111" s="94">
        <f t="shared" si="17"/>
        <v>954173.39407052007</v>
      </c>
      <c r="AI111" s="55">
        <f t="shared" si="18"/>
        <v>0</v>
      </c>
      <c r="AK111" t="str">
        <v>01:SG track between Avon and Kalgoorlie</v>
      </c>
      <c r="AL111" t="str">
        <v>05:Merredin to Southern Cross</v>
      </c>
      <c r="AM111" t="str">
        <v>Rail</v>
      </c>
      <c r="AN111" s="64">
        <v>106885518.01492307</v>
      </c>
      <c r="AO111" s="149">
        <f t="shared" si="15"/>
        <v>31.770593409597893</v>
      </c>
    </row>
    <row r="112" spans="1:41" x14ac:dyDescent="0.35">
      <c r="A112" s="58">
        <f>IF(Deprec!A112=0,"",Deprec!A112)</f>
        <v>100</v>
      </c>
      <c r="B112" s="58" t="str">
        <f>IF(Deprec!B112=0,"",Deprec!B112)</f>
        <v>Lakes</v>
      </c>
      <c r="C112" s="58">
        <f>IF(Deprec!C112=0,"",Deprec!C112)</f>
        <v>28</v>
      </c>
      <c r="D112" t="str">
        <f>IF(Deprec!D112=0,"",Deprec!D112)</f>
        <v>NG track between Lake Grace and Hyden</v>
      </c>
      <c r="E112" t="str">
        <f>IF(Deprec!E112=0,"",Deprec!E112)</f>
        <v>Lake Grace to Hyden</v>
      </c>
      <c r="F112" s="58">
        <f t="shared" si="16"/>
        <v>28</v>
      </c>
      <c r="G112" s="58" t="str">
        <f t="shared" si="19"/>
        <v>28</v>
      </c>
      <c r="H112" s="58">
        <f t="shared" si="20"/>
        <v>1</v>
      </c>
      <c r="I112" s="58" t="str">
        <f t="shared" si="21"/>
        <v>01</v>
      </c>
      <c r="K112" s="58" t="str">
        <f t="shared" si="22"/>
        <v>28:NG track between Lake Grace and Hyden</v>
      </c>
      <c r="L112" s="58" t="str">
        <f t="shared" si="23"/>
        <v>01:Lake Grace to Hyden</v>
      </c>
      <c r="M112" s="94">
        <f>Deprec!AG112</f>
        <v>0</v>
      </c>
      <c r="N112" s="94">
        <f>Deprec!AH112</f>
        <v>0</v>
      </c>
      <c r="O112" s="94">
        <f>Deprec!AI112</f>
        <v>5696924.3483233294</v>
      </c>
      <c r="P112" s="94">
        <f>Deprec!AJ112</f>
        <v>0</v>
      </c>
      <c r="Q112" s="94">
        <f>Deprec!AK112</f>
        <v>0</v>
      </c>
      <c r="R112" s="94">
        <f>Deprec!AL112</f>
        <v>0</v>
      </c>
      <c r="S112" s="94">
        <f>Deprec!AM112</f>
        <v>831185.21099391428</v>
      </c>
      <c r="T112" s="94">
        <f>Deprec!AN112</f>
        <v>63581744.958965726</v>
      </c>
      <c r="U112" s="94">
        <f>Deprec!AO112</f>
        <v>19328850.467525583</v>
      </c>
      <c r="V112" s="94">
        <f>Deprec!AP112</f>
        <v>20145225.252547149</v>
      </c>
      <c r="W112" s="94">
        <f>Deprec!AQ112</f>
        <v>3548126.5229346738</v>
      </c>
      <c r="X112" s="94">
        <f>Deprec!AR112</f>
        <v>0</v>
      </c>
      <c r="Y112" s="94">
        <f>Deprec!AS112</f>
        <v>2345915.565284933</v>
      </c>
      <c r="Z112" s="94">
        <f>Deprec!AT112</f>
        <v>278652.82185678795</v>
      </c>
      <c r="AA112" s="94">
        <f>Deprec!AU112</f>
        <v>104127.79049926052</v>
      </c>
      <c r="AB112" s="94">
        <f>Deprec!AV112</f>
        <v>1220445.4826146751</v>
      </c>
      <c r="AC112" s="94">
        <f>Deprec!AW112</f>
        <v>1799797.6245298791</v>
      </c>
      <c r="AD112" s="94">
        <f>Deprec!AX112</f>
        <v>0</v>
      </c>
      <c r="AE112" s="94">
        <f>Deprec!AY112</f>
        <v>768282.62234520831</v>
      </c>
      <c r="AF112" s="94">
        <f>Deprec!AZ112</f>
        <v>113013.83427727742</v>
      </c>
      <c r="AG112" s="94">
        <f>Deprec!BA112</f>
        <v>143427.28310063563</v>
      </c>
      <c r="AH112" s="94">
        <f t="shared" si="17"/>
        <v>119905719.78579903</v>
      </c>
      <c r="AI112" s="55">
        <f t="shared" si="18"/>
        <v>0</v>
      </c>
      <c r="AK112" t="str">
        <v>01:SG track between Avon and Kalgoorlie</v>
      </c>
      <c r="AL112" t="str">
        <v>05:Merredin to Southern Cross</v>
      </c>
      <c r="AM112" t="str">
        <v>Signage</v>
      </c>
      <c r="AN112" s="64">
        <v>231768.44236097188</v>
      </c>
      <c r="AO112" s="149">
        <f t="shared" si="15"/>
        <v>3.6705791572497493</v>
      </c>
    </row>
    <row r="113" spans="1:41" x14ac:dyDescent="0.35">
      <c r="A113" s="58">
        <f>IF(Deprec!A113=0,"",Deprec!A113)</f>
        <v>101</v>
      </c>
      <c r="B113" s="58" t="str">
        <f>IF(Deprec!B113=0,"",Deprec!B113)</f>
        <v>Non-operational</v>
      </c>
      <c r="C113" s="58">
        <f>IF(Deprec!C113=0,"",Deprec!C113)</f>
        <v>29</v>
      </c>
      <c r="D113" t="str">
        <f>IF(Deprec!D113=0,"",Deprec!D113)</f>
        <v>NG track between Katanning and Nyabing</v>
      </c>
      <c r="E113" t="str">
        <f>IF(Deprec!E113=0,"",Deprec!E113)</f>
        <v>Katanning to Nyabing</v>
      </c>
      <c r="F113" s="58">
        <f t="shared" si="16"/>
        <v>29</v>
      </c>
      <c r="G113" s="58" t="str">
        <f t="shared" si="19"/>
        <v>29</v>
      </c>
      <c r="H113" s="58">
        <f t="shared" si="20"/>
        <v>1</v>
      </c>
      <c r="I113" s="58" t="str">
        <f t="shared" si="21"/>
        <v>01</v>
      </c>
      <c r="K113" s="58" t="str">
        <f t="shared" si="22"/>
        <v>29:NG track between Katanning and Nyabing</v>
      </c>
      <c r="L113" s="58" t="str">
        <f t="shared" si="23"/>
        <v>01:Katanning to Nyabing</v>
      </c>
      <c r="M113" s="94">
        <f>Deprec!AG113</f>
        <v>0</v>
      </c>
      <c r="N113" s="94">
        <f>Deprec!AH113</f>
        <v>0</v>
      </c>
      <c r="O113" s="94">
        <f>Deprec!AI113</f>
        <v>0</v>
      </c>
      <c r="P113" s="94">
        <f>Deprec!AJ113</f>
        <v>0</v>
      </c>
      <c r="Q113" s="94">
        <f>Deprec!AK113</f>
        <v>0</v>
      </c>
      <c r="R113" s="94">
        <f>Deprec!AL113</f>
        <v>0</v>
      </c>
      <c r="S113" s="94">
        <f>Deprec!AM113</f>
        <v>0</v>
      </c>
      <c r="T113" s="94">
        <f>Deprec!AN113</f>
        <v>0</v>
      </c>
      <c r="U113" s="94">
        <f>Deprec!AO113</f>
        <v>0</v>
      </c>
      <c r="V113" s="94">
        <f>Deprec!AP113</f>
        <v>0</v>
      </c>
      <c r="W113" s="94">
        <f>Deprec!AQ113</f>
        <v>0</v>
      </c>
      <c r="X113" s="94">
        <f>Deprec!AR113</f>
        <v>0</v>
      </c>
      <c r="Y113" s="94">
        <f>Deprec!AS113</f>
        <v>0</v>
      </c>
      <c r="Z113" s="94">
        <f>Deprec!AT113</f>
        <v>0</v>
      </c>
      <c r="AA113" s="94">
        <f>Deprec!AU113</f>
        <v>0</v>
      </c>
      <c r="AB113" s="94">
        <f>Deprec!AV113</f>
        <v>0</v>
      </c>
      <c r="AC113" s="94">
        <f>Deprec!AW113</f>
        <v>0</v>
      </c>
      <c r="AD113" s="94">
        <f>Deprec!AX113</f>
        <v>0</v>
      </c>
      <c r="AE113" s="94">
        <f>Deprec!AY113</f>
        <v>0</v>
      </c>
      <c r="AF113" s="94">
        <f>Deprec!AZ113</f>
        <v>0</v>
      </c>
      <c r="AG113" s="94">
        <f>Deprec!BA113</f>
        <v>0</v>
      </c>
      <c r="AH113" s="94">
        <f t="shared" si="17"/>
        <v>0</v>
      </c>
      <c r="AI113" s="55">
        <f t="shared" si="18"/>
        <v>0</v>
      </c>
      <c r="AK113" t="str">
        <v>01:SG track between Avon and Kalgoorlie</v>
      </c>
      <c r="AL113" t="str">
        <v>05:Merredin to Southern Cross</v>
      </c>
      <c r="AM113" t="str">
        <v>Signalling and Control Systems</v>
      </c>
      <c r="AN113" s="64">
        <v>61063943.800437257</v>
      </c>
      <c r="AO113" s="149">
        <f t="shared" si="15"/>
        <v>6.8275029514926633</v>
      </c>
    </row>
    <row r="114" spans="1:41" x14ac:dyDescent="0.35">
      <c r="A114" s="58">
        <f>IF(Deprec!A114=0,"",Deprec!A114)</f>
        <v>102</v>
      </c>
      <c r="B114" s="58" t="str">
        <f>IF(Deprec!B114=0,"",Deprec!B114)</f>
        <v>Non-operational</v>
      </c>
      <c r="C114" s="58">
        <f>IF(Deprec!C114=0,"",Deprec!C114)</f>
        <v>30</v>
      </c>
      <c r="D114" t="str">
        <f>IF(Deprec!D114=0,"",Deprec!D114)</f>
        <v>NG track between Katanning East and Katanning South</v>
      </c>
      <c r="E114" t="str">
        <f>IF(Deprec!E114=0,"",Deprec!E114)</f>
        <v>Katanning East to Katanning South</v>
      </c>
      <c r="F114" s="58">
        <f t="shared" si="16"/>
        <v>30</v>
      </c>
      <c r="G114" s="58" t="str">
        <f t="shared" si="19"/>
        <v>30</v>
      </c>
      <c r="H114" s="58">
        <f t="shared" si="20"/>
        <v>1</v>
      </c>
      <c r="I114" s="58" t="str">
        <f t="shared" si="21"/>
        <v>01</v>
      </c>
      <c r="K114" s="58" t="str">
        <f t="shared" si="22"/>
        <v>30:NG track between Katanning East and Katanning South</v>
      </c>
      <c r="L114" s="58" t="str">
        <f t="shared" si="23"/>
        <v>01:Katanning East to Katanning South</v>
      </c>
      <c r="M114" s="94">
        <f>Deprec!AG114</f>
        <v>0</v>
      </c>
      <c r="N114" s="94">
        <f>Deprec!AH114</f>
        <v>0</v>
      </c>
      <c r="O114" s="94">
        <f>Deprec!AI114</f>
        <v>0</v>
      </c>
      <c r="P114" s="94">
        <f>Deprec!AJ114</f>
        <v>0</v>
      </c>
      <c r="Q114" s="94">
        <f>Deprec!AK114</f>
        <v>0</v>
      </c>
      <c r="R114" s="94">
        <f>Deprec!AL114</f>
        <v>0</v>
      </c>
      <c r="S114" s="94">
        <f>Deprec!AM114</f>
        <v>0</v>
      </c>
      <c r="T114" s="94">
        <f>Deprec!AN114</f>
        <v>0</v>
      </c>
      <c r="U114" s="94">
        <f>Deprec!AO114</f>
        <v>0</v>
      </c>
      <c r="V114" s="94">
        <f>Deprec!AP114</f>
        <v>0</v>
      </c>
      <c r="W114" s="94">
        <f>Deprec!AQ114</f>
        <v>0</v>
      </c>
      <c r="X114" s="94">
        <f>Deprec!AR114</f>
        <v>0</v>
      </c>
      <c r="Y114" s="94">
        <f>Deprec!AS114</f>
        <v>0</v>
      </c>
      <c r="Z114" s="94">
        <f>Deprec!AT114</f>
        <v>0</v>
      </c>
      <c r="AA114" s="94">
        <f>Deprec!AU114</f>
        <v>0</v>
      </c>
      <c r="AB114" s="94">
        <f>Deprec!AV114</f>
        <v>0</v>
      </c>
      <c r="AC114" s="94">
        <f>Deprec!AW114</f>
        <v>0</v>
      </c>
      <c r="AD114" s="94">
        <f>Deprec!AX114</f>
        <v>0</v>
      </c>
      <c r="AE114" s="94">
        <f>Deprec!AY114</f>
        <v>0</v>
      </c>
      <c r="AF114" s="94">
        <f>Deprec!AZ114</f>
        <v>0</v>
      </c>
      <c r="AG114" s="94">
        <f>Deprec!BA114</f>
        <v>0</v>
      </c>
      <c r="AH114" s="94">
        <f t="shared" si="17"/>
        <v>0</v>
      </c>
      <c r="AI114" s="55">
        <f t="shared" si="18"/>
        <v>0</v>
      </c>
      <c r="AK114" t="str">
        <v>01:SG track between Avon and Kalgoorlie</v>
      </c>
      <c r="AL114" t="str">
        <v>05:Merredin to Southern Cross</v>
      </c>
      <c r="AM114" t="str">
        <v>Sleepers</v>
      </c>
      <c r="AN114" s="64">
        <v>38259909.618341267</v>
      </c>
      <c r="AO114" s="149">
        <f t="shared" si="15"/>
        <v>15.29205627039642</v>
      </c>
    </row>
    <row r="115" spans="1:41" x14ac:dyDescent="0.35">
      <c r="A115" s="58">
        <f>IF(Deprec!A115=0,"",Deprec!A115)</f>
        <v>103</v>
      </c>
      <c r="B115" s="58" t="str">
        <f>IF(Deprec!B115=0,"",Deprec!B115)</f>
        <v>Non-operational</v>
      </c>
      <c r="C115" s="58">
        <f>IF(Deprec!C115=0,"",Deprec!C115)</f>
        <v>31</v>
      </c>
      <c r="D115" t="str">
        <f>IF(Deprec!D115=0,"",Deprec!D115)</f>
        <v>NG track between Tambellup and Gnowangerup</v>
      </c>
      <c r="E115" t="str">
        <f>IF(Deprec!E115=0,"",Deprec!E115)</f>
        <v>Tambellup to Gnowangerup</v>
      </c>
      <c r="F115" s="58">
        <f t="shared" si="16"/>
        <v>31</v>
      </c>
      <c r="G115" s="58" t="str">
        <f t="shared" si="19"/>
        <v>31</v>
      </c>
      <c r="H115" s="58">
        <f t="shared" si="20"/>
        <v>1</v>
      </c>
      <c r="I115" s="58" t="str">
        <f t="shared" si="21"/>
        <v>01</v>
      </c>
      <c r="K115" s="58" t="str">
        <f t="shared" si="22"/>
        <v>31:NG track between Tambellup and Gnowangerup</v>
      </c>
      <c r="L115" s="58" t="str">
        <f t="shared" si="23"/>
        <v>01:Tambellup to Gnowangerup</v>
      </c>
      <c r="M115" s="94">
        <f>Deprec!AG115</f>
        <v>0</v>
      </c>
      <c r="N115" s="94">
        <f>Deprec!AH115</f>
        <v>0</v>
      </c>
      <c r="O115" s="94">
        <f>Deprec!AI115</f>
        <v>0</v>
      </c>
      <c r="P115" s="94">
        <f>Deprec!AJ115</f>
        <v>0</v>
      </c>
      <c r="Q115" s="94">
        <f>Deprec!AK115</f>
        <v>0</v>
      </c>
      <c r="R115" s="94">
        <f>Deprec!AL115</f>
        <v>0</v>
      </c>
      <c r="S115" s="94">
        <f>Deprec!AM115</f>
        <v>0</v>
      </c>
      <c r="T115" s="94">
        <f>Deprec!AN115</f>
        <v>0</v>
      </c>
      <c r="U115" s="94">
        <f>Deprec!AO115</f>
        <v>0</v>
      </c>
      <c r="V115" s="94">
        <f>Deprec!AP115</f>
        <v>0</v>
      </c>
      <c r="W115" s="94">
        <f>Deprec!AQ115</f>
        <v>0</v>
      </c>
      <c r="X115" s="94">
        <f>Deprec!AR115</f>
        <v>0</v>
      </c>
      <c r="Y115" s="94">
        <f>Deprec!AS115</f>
        <v>0</v>
      </c>
      <c r="Z115" s="94">
        <f>Deprec!AT115</f>
        <v>0</v>
      </c>
      <c r="AA115" s="94">
        <f>Deprec!AU115</f>
        <v>0</v>
      </c>
      <c r="AB115" s="94">
        <f>Deprec!AV115</f>
        <v>0</v>
      </c>
      <c r="AC115" s="94">
        <f>Deprec!AW115</f>
        <v>0</v>
      </c>
      <c r="AD115" s="94">
        <f>Deprec!AX115</f>
        <v>0</v>
      </c>
      <c r="AE115" s="94">
        <f>Deprec!AY115</f>
        <v>0</v>
      </c>
      <c r="AF115" s="94">
        <f>Deprec!AZ115</f>
        <v>0</v>
      </c>
      <c r="AG115" s="94">
        <f>Deprec!BA115</f>
        <v>0</v>
      </c>
      <c r="AH115" s="94">
        <f t="shared" si="17"/>
        <v>0</v>
      </c>
      <c r="AI115" s="55">
        <f t="shared" si="18"/>
        <v>0</v>
      </c>
      <c r="AK115" t="str">
        <v>01:SG track between Avon and Kalgoorlie</v>
      </c>
      <c r="AL115" t="str">
        <v>05:Merredin to Southern Cross</v>
      </c>
      <c r="AM115" t="str">
        <v>Tunnels</v>
      </c>
      <c r="AN115" s="64">
        <v>0</v>
      </c>
      <c r="AO115" s="149">
        <f t="shared" si="15"/>
        <v>42.316940355219813</v>
      </c>
    </row>
    <row r="116" spans="1:41" x14ac:dyDescent="0.35">
      <c r="A116" s="58">
        <f>IF(Deprec!A116=0,"",Deprec!A116)</f>
        <v>104</v>
      </c>
      <c r="B116" s="58" t="str">
        <f>IF(Deprec!B116=0,"",Deprec!B116)</f>
        <v>Non-operational</v>
      </c>
      <c r="C116" s="58">
        <f>IF(Deprec!C116=0,"",Deprec!C116)</f>
        <v>32</v>
      </c>
      <c r="D116" t="str">
        <f>IF(Deprec!D116=0,"",Deprec!D116)</f>
        <v>NG track between West Merredin and Kondinin</v>
      </c>
      <c r="E116" t="str">
        <f>IF(Deprec!E116=0,"",Deprec!E116)</f>
        <v>West Merredin to Kondinin</v>
      </c>
      <c r="F116" s="58">
        <f t="shared" si="16"/>
        <v>32</v>
      </c>
      <c r="G116" s="58" t="str">
        <f t="shared" si="19"/>
        <v>32</v>
      </c>
      <c r="H116" s="58">
        <f t="shared" si="20"/>
        <v>1</v>
      </c>
      <c r="I116" s="58" t="str">
        <f t="shared" si="21"/>
        <v>01</v>
      </c>
      <c r="K116" s="58" t="str">
        <f t="shared" si="22"/>
        <v>32:NG track between West Merredin and Kondinin</v>
      </c>
      <c r="L116" s="58" t="str">
        <f t="shared" si="23"/>
        <v>01:West Merredin to Kondinin</v>
      </c>
      <c r="M116" s="94">
        <f>Deprec!AG116</f>
        <v>0</v>
      </c>
      <c r="N116" s="94">
        <f>Deprec!AH116</f>
        <v>0</v>
      </c>
      <c r="O116" s="94">
        <f>Deprec!AI116</f>
        <v>0</v>
      </c>
      <c r="P116" s="94">
        <f>Deprec!AJ116</f>
        <v>0</v>
      </c>
      <c r="Q116" s="94">
        <f>Deprec!AK116</f>
        <v>0</v>
      </c>
      <c r="R116" s="94">
        <f>Deprec!AL116</f>
        <v>0</v>
      </c>
      <c r="S116" s="94">
        <f>Deprec!AM116</f>
        <v>0</v>
      </c>
      <c r="T116" s="94">
        <f>Deprec!AN116</f>
        <v>0</v>
      </c>
      <c r="U116" s="94">
        <f>Deprec!AO116</f>
        <v>0</v>
      </c>
      <c r="V116" s="94">
        <f>Deprec!AP116</f>
        <v>0</v>
      </c>
      <c r="W116" s="94">
        <f>Deprec!AQ116</f>
        <v>0</v>
      </c>
      <c r="X116" s="94">
        <f>Deprec!AR116</f>
        <v>0</v>
      </c>
      <c r="Y116" s="94">
        <f>Deprec!AS116</f>
        <v>0</v>
      </c>
      <c r="Z116" s="94">
        <f>Deprec!AT116</f>
        <v>0</v>
      </c>
      <c r="AA116" s="94">
        <f>Deprec!AU116</f>
        <v>0</v>
      </c>
      <c r="AB116" s="94">
        <f>Deprec!AV116</f>
        <v>0</v>
      </c>
      <c r="AC116" s="94">
        <f>Deprec!AW116</f>
        <v>0</v>
      </c>
      <c r="AD116" s="94">
        <f>Deprec!AX116</f>
        <v>0</v>
      </c>
      <c r="AE116" s="94">
        <f>Deprec!AY116</f>
        <v>0</v>
      </c>
      <c r="AF116" s="94">
        <f>Deprec!AZ116</f>
        <v>0</v>
      </c>
      <c r="AG116" s="94">
        <f>Deprec!BA116</f>
        <v>0</v>
      </c>
      <c r="AH116" s="94">
        <f t="shared" si="17"/>
        <v>0</v>
      </c>
      <c r="AI116" s="55">
        <f t="shared" si="18"/>
        <v>0</v>
      </c>
      <c r="AK116" t="str">
        <v>01:SG track between Avon and Kalgoorlie</v>
      </c>
      <c r="AL116" t="str">
        <v>05:Merredin to Southern Cross</v>
      </c>
      <c r="AM116" t="str">
        <v>Turnouts</v>
      </c>
      <c r="AN116" s="64">
        <v>8552914.8751029633</v>
      </c>
      <c r="AO116" s="149">
        <f t="shared" si="15"/>
        <v>22.575248585450652</v>
      </c>
    </row>
    <row r="117" spans="1:41" x14ac:dyDescent="0.35">
      <c r="A117" s="58">
        <f>IF(Deprec!A117=0,"",Deprec!A117)</f>
        <v>105</v>
      </c>
      <c r="B117" s="58" t="str">
        <f>IF(Deprec!B117=0,"",Deprec!B117)</f>
        <v>Non-operational</v>
      </c>
      <c r="C117" s="58">
        <f>IF(Deprec!C117=0,"",Deprec!C117)</f>
        <v>33</v>
      </c>
      <c r="D117" t="str">
        <f>IF(Deprec!D117=0,"",Deprec!D117)</f>
        <v>NG track between West Merredin and Trayning</v>
      </c>
      <c r="E117" t="str">
        <f>IF(Deprec!E117=0,"",Deprec!E117)</f>
        <v>West Merredin to Trayning</v>
      </c>
      <c r="F117" s="58">
        <f t="shared" si="16"/>
        <v>33</v>
      </c>
      <c r="G117" s="58" t="str">
        <f t="shared" si="19"/>
        <v>33</v>
      </c>
      <c r="H117" s="58">
        <f t="shared" si="20"/>
        <v>1</v>
      </c>
      <c r="I117" s="58" t="str">
        <f t="shared" si="21"/>
        <v>01</v>
      </c>
      <c r="K117" s="58" t="str">
        <f t="shared" si="22"/>
        <v>33:NG track between West Merredin and Trayning</v>
      </c>
      <c r="L117" s="58" t="str">
        <f t="shared" si="23"/>
        <v>01:West Merredin to Trayning</v>
      </c>
      <c r="M117" s="94">
        <f>Deprec!AG117</f>
        <v>0</v>
      </c>
      <c r="N117" s="94">
        <f>Deprec!AH117</f>
        <v>0</v>
      </c>
      <c r="O117" s="94">
        <f>Deprec!AI117</f>
        <v>0</v>
      </c>
      <c r="P117" s="94">
        <f>Deprec!AJ117</f>
        <v>0</v>
      </c>
      <c r="Q117" s="94">
        <f>Deprec!AK117</f>
        <v>0</v>
      </c>
      <c r="R117" s="94">
        <f>Deprec!AL117</f>
        <v>0</v>
      </c>
      <c r="S117" s="94">
        <f>Deprec!AM117</f>
        <v>0</v>
      </c>
      <c r="T117" s="94">
        <f>Deprec!AN117</f>
        <v>0</v>
      </c>
      <c r="U117" s="94">
        <f>Deprec!AO117</f>
        <v>0</v>
      </c>
      <c r="V117" s="94">
        <f>Deprec!AP117</f>
        <v>0</v>
      </c>
      <c r="W117" s="94">
        <f>Deprec!AQ117</f>
        <v>0</v>
      </c>
      <c r="X117" s="94">
        <f>Deprec!AR117</f>
        <v>0</v>
      </c>
      <c r="Y117" s="94">
        <f>Deprec!AS117</f>
        <v>0</v>
      </c>
      <c r="Z117" s="94">
        <f>Deprec!AT117</f>
        <v>0</v>
      </c>
      <c r="AA117" s="94">
        <f>Deprec!AU117</f>
        <v>0</v>
      </c>
      <c r="AB117" s="94">
        <f>Deprec!AV117</f>
        <v>0</v>
      </c>
      <c r="AC117" s="94">
        <f>Deprec!AW117</f>
        <v>0</v>
      </c>
      <c r="AD117" s="94">
        <f>Deprec!AX117</f>
        <v>0</v>
      </c>
      <c r="AE117" s="94">
        <f>Deprec!AY117</f>
        <v>0</v>
      </c>
      <c r="AF117" s="94">
        <f>Deprec!AZ117</f>
        <v>0</v>
      </c>
      <c r="AG117" s="94">
        <f>Deprec!BA117</f>
        <v>0</v>
      </c>
      <c r="AH117" s="94">
        <f t="shared" si="17"/>
        <v>0</v>
      </c>
      <c r="AI117" s="55">
        <f t="shared" si="18"/>
        <v>0</v>
      </c>
      <c r="AK117" t="str">
        <v>01:SG track between Avon and Kalgoorlie</v>
      </c>
      <c r="AL117" t="str">
        <v>05:Merredin to Southern Cross</v>
      </c>
      <c r="AM117" t="str">
        <v>Walkways</v>
      </c>
      <c r="AN117" s="64">
        <v>4105710.1551357894</v>
      </c>
      <c r="AO117" s="149">
        <f t="shared" si="15"/>
        <v>6.2060928299919071</v>
      </c>
    </row>
    <row r="118" spans="1:41" x14ac:dyDescent="0.35">
      <c r="A118" s="58">
        <f>IF(Deprec!A118=0,"",Deprec!A118)</f>
        <v>106</v>
      </c>
      <c r="B118" s="58" t="str">
        <f>IF(Deprec!B118=0,"",Deprec!B118)</f>
        <v>Central</v>
      </c>
      <c r="C118" s="58">
        <f>IF(Deprec!C118=0,"",Deprec!C118)</f>
        <v>34</v>
      </c>
      <c r="D118" t="str">
        <f>IF(Deprec!D118=0,"",Deprec!D118)</f>
        <v>NG track between Avon Yard and McLevie</v>
      </c>
      <c r="E118" t="str">
        <f>IF(Deprec!E118=0,"",Deprec!E118)</f>
        <v>Avon Yard to Goomalling</v>
      </c>
      <c r="F118" s="58">
        <f t="shared" si="16"/>
        <v>34</v>
      </c>
      <c r="G118" s="58" t="str">
        <f t="shared" si="19"/>
        <v>34</v>
      </c>
      <c r="H118" s="58">
        <f t="shared" si="20"/>
        <v>1</v>
      </c>
      <c r="I118" s="58" t="str">
        <f t="shared" si="21"/>
        <v>01</v>
      </c>
      <c r="K118" s="58" t="str">
        <f t="shared" si="22"/>
        <v>34:NG track between Avon Yard and McLevie</v>
      </c>
      <c r="L118" s="58" t="str">
        <f t="shared" si="23"/>
        <v>01:Avon Yard to Goomalling</v>
      </c>
      <c r="M118" s="94">
        <f>Deprec!AG118</f>
        <v>0</v>
      </c>
      <c r="N118" s="94">
        <f>Deprec!AH118</f>
        <v>0</v>
      </c>
      <c r="O118" s="94">
        <f>Deprec!AI118</f>
        <v>3124201.880972812</v>
      </c>
      <c r="P118" s="94">
        <f>Deprec!AJ118</f>
        <v>0</v>
      </c>
      <c r="Q118" s="94">
        <f>Deprec!AK118</f>
        <v>7575884.8551227497</v>
      </c>
      <c r="R118" s="94">
        <f>Deprec!AL118</f>
        <v>0</v>
      </c>
      <c r="S118" s="94">
        <f>Deprec!AM118</f>
        <v>474683.27845103457</v>
      </c>
      <c r="T118" s="94">
        <f>Deprec!AN118</f>
        <v>34868324.564428695</v>
      </c>
      <c r="U118" s="94">
        <f>Deprec!AO118</f>
        <v>10599970.667586325</v>
      </c>
      <c r="V118" s="94">
        <f>Deprec!AP118</f>
        <v>11067153.941142125</v>
      </c>
      <c r="W118" s="94">
        <f>Deprec!AQ118</f>
        <v>2965991.9174406384</v>
      </c>
      <c r="X118" s="94">
        <f>Deprec!AR118</f>
        <v>0</v>
      </c>
      <c r="Y118" s="94">
        <f>Deprec!AS118</f>
        <v>2928959.2733427603</v>
      </c>
      <c r="Z118" s="94">
        <f>Deprec!AT118</f>
        <v>347907.98897377914</v>
      </c>
      <c r="AA118" s="94">
        <f>Deprec!AU118</f>
        <v>339498.71447992104</v>
      </c>
      <c r="AB118" s="94">
        <f>Deprec!AV118</f>
        <v>725068.64977521333</v>
      </c>
      <c r="AC118" s="94">
        <f>Deprec!AW118</f>
        <v>1069262.7012644117</v>
      </c>
      <c r="AD118" s="94">
        <f>Deprec!AX118</f>
        <v>302584.48434034124</v>
      </c>
      <c r="AE118" s="94">
        <f>Deprec!AY118</f>
        <v>456437.95774979115</v>
      </c>
      <c r="AF118" s="94">
        <f>Deprec!AZ118</f>
        <v>75917.529118810577</v>
      </c>
      <c r="AG118" s="94">
        <f>Deprec!BA118</f>
        <v>459420.28404388501</v>
      </c>
      <c r="AH118" s="94">
        <f t="shared" si="17"/>
        <v>77381268.688233271</v>
      </c>
      <c r="AI118" s="55">
        <f t="shared" si="18"/>
        <v>0</v>
      </c>
      <c r="AK118" t="str">
        <v>01:SG track between Avon and Kalgoorlie</v>
      </c>
      <c r="AL118" t="str">
        <v>06:Southern Cross</v>
      </c>
      <c r="AM118" t="str">
        <v>Access Roads</v>
      </c>
      <c r="AN118" s="64">
        <v>0</v>
      </c>
      <c r="AO118" s="149">
        <f t="shared" si="15"/>
        <v>6.064738680413102</v>
      </c>
    </row>
    <row r="119" spans="1:41" x14ac:dyDescent="0.35">
      <c r="A119" s="58">
        <f>IF(Deprec!A119=0,"",Deprec!A119)</f>
        <v>107</v>
      </c>
      <c r="B119" s="58" t="str">
        <f>IF(Deprec!B119=0,"",Deprec!B119)</f>
        <v>Central</v>
      </c>
      <c r="C119" s="58">
        <f>IF(Deprec!C119=0,"",Deprec!C119)</f>
        <v>34</v>
      </c>
      <c r="D119" t="str">
        <f>IF(Deprec!D119=0,"",Deprec!D119)</f>
        <v/>
      </c>
      <c r="E119" t="str">
        <f>IF(Deprec!E119=0,"",Deprec!E119)</f>
        <v>Goomalling to McLevie</v>
      </c>
      <c r="F119" s="58">
        <f t="shared" si="16"/>
        <v>34</v>
      </c>
      <c r="G119" s="58" t="str">
        <f t="shared" si="19"/>
        <v>34</v>
      </c>
      <c r="H119" s="58">
        <f t="shared" si="20"/>
        <v>2</v>
      </c>
      <c r="I119" s="58" t="str">
        <f t="shared" si="21"/>
        <v>02</v>
      </c>
      <c r="K119" s="58" t="str">
        <f t="shared" si="22"/>
        <v>34:NG track between Avon Yard and McLevie</v>
      </c>
      <c r="L119" s="58" t="str">
        <f t="shared" si="23"/>
        <v>02:Goomalling to McLevie</v>
      </c>
      <c r="M119" s="94">
        <f>Deprec!AG119</f>
        <v>0</v>
      </c>
      <c r="N119" s="94">
        <f>Deprec!AH119</f>
        <v>0</v>
      </c>
      <c r="O119" s="94">
        <f>Deprec!AI119</f>
        <v>7815045.0433608405</v>
      </c>
      <c r="P119" s="94">
        <f>Deprec!AJ119</f>
        <v>0</v>
      </c>
      <c r="Q119" s="94">
        <f>Deprec!AK119</f>
        <v>3469105.442954137</v>
      </c>
      <c r="R119" s="94">
        <f>Deprec!AL119</f>
        <v>0</v>
      </c>
      <c r="S119" s="94">
        <f>Deprec!AM119</f>
        <v>1565009.6019946861</v>
      </c>
      <c r="T119" s="94">
        <f>Deprec!AN119</f>
        <v>87221484.858937949</v>
      </c>
      <c r="U119" s="94">
        <f>Deprec!AO119</f>
        <v>26515331.39711713</v>
      </c>
      <c r="V119" s="94">
        <f>Deprec!AP119</f>
        <v>27752045.907740466</v>
      </c>
      <c r="W119" s="94">
        <f>Deprec!AQ119</f>
        <v>3738918.2466965853</v>
      </c>
      <c r="X119" s="94">
        <f>Deprec!AR119</f>
        <v>0</v>
      </c>
      <c r="Y119" s="94">
        <f>Deprec!AS119</f>
        <v>3178771.6472047144</v>
      </c>
      <c r="Z119" s="94">
        <f>Deprec!AT119</f>
        <v>377581.2320953497</v>
      </c>
      <c r="AA119" s="94">
        <f>Deprec!AU119</f>
        <v>190193.4749245386</v>
      </c>
      <c r="AB119" s="94">
        <f>Deprec!AV119</f>
        <v>1813725.3523955068</v>
      </c>
      <c r="AC119" s="94">
        <f>Deprec!AW119</f>
        <v>2674710.6915399046</v>
      </c>
      <c r="AD119" s="94">
        <f>Deprec!AX119</f>
        <v>356289.65561382251</v>
      </c>
      <c r="AE119" s="94">
        <f>Deprec!AY119</f>
        <v>1141758.2266494038</v>
      </c>
      <c r="AF119" s="94">
        <f>Deprec!AZ119</f>
        <v>99820.143783006744</v>
      </c>
      <c r="AG119" s="94">
        <f>Deprec!BA119</f>
        <v>631775.48511541274</v>
      </c>
      <c r="AH119" s="94">
        <f t="shared" si="17"/>
        <v>168541566.40812346</v>
      </c>
      <c r="AI119" s="55">
        <f t="shared" si="18"/>
        <v>0</v>
      </c>
      <c r="AK119" t="str">
        <v>01:SG track between Avon and Kalgoorlie</v>
      </c>
      <c r="AL119" t="str">
        <v>06:Southern Cross</v>
      </c>
      <c r="AM119" t="str">
        <v>Ballast</v>
      </c>
      <c r="AN119" s="64">
        <v>0</v>
      </c>
      <c r="AO119" s="149">
        <f t="shared" si="15"/>
        <v>12.862198805968973</v>
      </c>
    </row>
    <row r="120" spans="1:41" x14ac:dyDescent="0.35">
      <c r="A120" s="58">
        <f>IF(Deprec!A120=0,"",Deprec!A120)</f>
        <v>108</v>
      </c>
      <c r="B120" s="58" t="str">
        <f>IF(Deprec!B120=0,"",Deprec!B120)</f>
        <v>Central</v>
      </c>
      <c r="C120" s="58">
        <f>IF(Deprec!C120=0,"",Deprec!C120)</f>
        <v>35</v>
      </c>
      <c r="D120" t="str">
        <f>IF(Deprec!D120=0,"",Deprec!D120)</f>
        <v>NG track between Goomalling and Mukinbudin</v>
      </c>
      <c r="E120" t="str">
        <f>IF(Deprec!E120=0,"",Deprec!E120)</f>
        <v>Goomalling to Amery</v>
      </c>
      <c r="F120" s="58">
        <f t="shared" si="16"/>
        <v>35</v>
      </c>
      <c r="G120" s="58" t="str">
        <f t="shared" si="19"/>
        <v>35</v>
      </c>
      <c r="H120" s="58">
        <f t="shared" si="20"/>
        <v>1</v>
      </c>
      <c r="I120" s="58" t="str">
        <f t="shared" si="21"/>
        <v>01</v>
      </c>
      <c r="K120" s="58" t="str">
        <f t="shared" si="22"/>
        <v>35:NG track between Goomalling and Mukinbudin</v>
      </c>
      <c r="L120" s="58" t="str">
        <f t="shared" si="23"/>
        <v>01:Goomalling to Amery</v>
      </c>
      <c r="M120" s="94">
        <f>Deprec!AG120</f>
        <v>0</v>
      </c>
      <c r="N120" s="94">
        <f>Deprec!AH120</f>
        <v>0</v>
      </c>
      <c r="O120" s="94">
        <f>Deprec!AI120</f>
        <v>1875726.3198160417</v>
      </c>
      <c r="P120" s="94">
        <f>Deprec!AJ120</f>
        <v>0</v>
      </c>
      <c r="Q120" s="94">
        <f>Deprec!AK120</f>
        <v>0</v>
      </c>
      <c r="R120" s="94">
        <f>Deprec!AL120</f>
        <v>0</v>
      </c>
      <c r="S120" s="94">
        <f>Deprec!AM120</f>
        <v>288096.24613914441</v>
      </c>
      <c r="T120" s="94">
        <f>Deprec!AN120</f>
        <v>20934445.533661176</v>
      </c>
      <c r="U120" s="94">
        <f>Deprec!AO120</f>
        <v>6364071.442232999</v>
      </c>
      <c r="V120" s="94">
        <f>Deprec!AP120</f>
        <v>7831573.6571280044</v>
      </c>
      <c r="W120" s="94">
        <f>Deprec!AQ120</f>
        <v>991595.75043245463</v>
      </c>
      <c r="X120" s="94">
        <f>Deprec!AR120</f>
        <v>0</v>
      </c>
      <c r="Y120" s="94">
        <f>Deprec!AS120</f>
        <v>1882006.5782910755</v>
      </c>
      <c r="Z120" s="94">
        <f>Deprec!AT120</f>
        <v>223548.72935512057</v>
      </c>
      <c r="AA120" s="94">
        <f>Deprec!AU120</f>
        <v>0</v>
      </c>
      <c r="AB120" s="94">
        <f>Deprec!AV120</f>
        <v>435320.89214201563</v>
      </c>
      <c r="AC120" s="94">
        <f>Deprec!AW120</f>
        <v>641970.09923530871</v>
      </c>
      <c r="AD120" s="94">
        <f>Deprec!AX120</f>
        <v>73401.863998097018</v>
      </c>
      <c r="AE120" s="94">
        <f>Deprec!AY120</f>
        <v>274038.85002712352</v>
      </c>
      <c r="AF120" s="94">
        <f>Deprec!AZ120</f>
        <v>37589.41170739349</v>
      </c>
      <c r="AG120" s="94">
        <f>Deprec!BA120</f>
        <v>433033.83059685474</v>
      </c>
      <c r="AH120" s="94">
        <f t="shared" si="17"/>
        <v>42286419.204762809</v>
      </c>
      <c r="AI120" s="55">
        <f t="shared" si="18"/>
        <v>0</v>
      </c>
      <c r="AK120" t="str">
        <v>01:SG track between Avon and Kalgoorlie</v>
      </c>
      <c r="AL120" t="str">
        <v>06:Southern Cross</v>
      </c>
      <c r="AM120" t="str">
        <v>Bridges</v>
      </c>
      <c r="AN120" s="64">
        <v>0</v>
      </c>
      <c r="AO120" s="149">
        <f t="shared" si="15"/>
        <v>33.988165680473372</v>
      </c>
    </row>
    <row r="121" spans="1:41" x14ac:dyDescent="0.35">
      <c r="A121" s="58">
        <f>IF(Deprec!A121=0,"",Deprec!A121)</f>
        <v>109</v>
      </c>
      <c r="B121" s="58" t="str">
        <f>IF(Deprec!B121=0,"",Deprec!B121)</f>
        <v>Central</v>
      </c>
      <c r="C121" s="58">
        <f>IF(Deprec!C121=0,"",Deprec!C121)</f>
        <v>35</v>
      </c>
      <c r="D121" t="str">
        <f>IF(Deprec!D121=0,"",Deprec!D121)</f>
        <v/>
      </c>
      <c r="E121" t="str">
        <f>IF(Deprec!E121=0,"",Deprec!E121)</f>
        <v>Amery to Mukinbudin</v>
      </c>
      <c r="F121" s="58">
        <f t="shared" si="16"/>
        <v>35</v>
      </c>
      <c r="G121" s="58" t="str">
        <f t="shared" si="19"/>
        <v>35</v>
      </c>
      <c r="H121" s="58">
        <f t="shared" si="20"/>
        <v>2</v>
      </c>
      <c r="I121" s="58" t="str">
        <f t="shared" si="21"/>
        <v>02</v>
      </c>
      <c r="K121" s="58" t="str">
        <f t="shared" si="22"/>
        <v>35:NG track between Goomalling and Mukinbudin</v>
      </c>
      <c r="L121" s="58" t="str">
        <f t="shared" si="23"/>
        <v>02:Amery to Mukinbudin</v>
      </c>
      <c r="M121" s="94">
        <f>Deprec!AG121</f>
        <v>0</v>
      </c>
      <c r="N121" s="94">
        <f>Deprec!AH121</f>
        <v>0</v>
      </c>
      <c r="O121" s="94">
        <f>Deprec!AI121</f>
        <v>4042063.715058133</v>
      </c>
      <c r="P121" s="94">
        <f>Deprec!AJ121</f>
        <v>0</v>
      </c>
      <c r="Q121" s="94">
        <f>Deprec!AK121</f>
        <v>291386.48109750455</v>
      </c>
      <c r="R121" s="94">
        <f>Deprec!AL121</f>
        <v>0</v>
      </c>
      <c r="S121" s="94">
        <f>Deprec!AM121</f>
        <v>609368.22464676865</v>
      </c>
      <c r="T121" s="94">
        <f>Deprec!AN121</f>
        <v>45112032.216903158</v>
      </c>
      <c r="U121" s="94">
        <f>Deprec!AO121</f>
        <v>13714144.747518666</v>
      </c>
      <c r="V121" s="94">
        <f>Deprec!AP121</f>
        <v>14294962.627112502</v>
      </c>
      <c r="W121" s="94">
        <f>Deprec!AQ121</f>
        <v>3089140.3459522692</v>
      </c>
      <c r="X121" s="94">
        <f>Deprec!AR121</f>
        <v>0</v>
      </c>
      <c r="Y121" s="94">
        <f>Deprec!AS121</f>
        <v>2224409.977744868</v>
      </c>
      <c r="Z121" s="94">
        <f>Deprec!AT121</f>
        <v>264220.13069755025</v>
      </c>
      <c r="AA121" s="94">
        <f>Deprec!AU121</f>
        <v>244453.33060747822</v>
      </c>
      <c r="AB121" s="94">
        <f>Deprec!AV121</f>
        <v>938087.16332697461</v>
      </c>
      <c r="AC121" s="94">
        <f>Deprec!AW121</f>
        <v>1383402.2676217491</v>
      </c>
      <c r="AD121" s="94">
        <f>Deprec!AX121</f>
        <v>192859.21472265382</v>
      </c>
      <c r="AE121" s="94">
        <f>Deprec!AY121</f>
        <v>590535.23987418774</v>
      </c>
      <c r="AF121" s="94">
        <f>Deprec!AZ121</f>
        <v>67392.6857872947</v>
      </c>
      <c r="AG121" s="94">
        <f>Deprec!BA121</f>
        <v>157944.31351037734</v>
      </c>
      <c r="AH121" s="94">
        <f t="shared" si="17"/>
        <v>87216402.682182118</v>
      </c>
      <c r="AI121" s="55">
        <f t="shared" si="18"/>
        <v>0</v>
      </c>
      <c r="AK121" t="str">
        <v>01:SG track between Avon and Kalgoorlie</v>
      </c>
      <c r="AL121" t="str">
        <v>06:Southern Cross</v>
      </c>
      <c r="AM121" t="str">
        <v>Buildings</v>
      </c>
      <c r="AN121" s="64">
        <v>0</v>
      </c>
      <c r="AO121" s="149">
        <f t="shared" si="15"/>
        <v>15.499999999999858</v>
      </c>
    </row>
    <row r="122" spans="1:41" x14ac:dyDescent="0.35">
      <c r="A122" s="58">
        <f>IF(Deprec!A122=0,"",Deprec!A122)</f>
        <v>110</v>
      </c>
      <c r="B122" s="58" t="str">
        <f>IF(Deprec!B122=0,"",Deprec!B122)</f>
        <v>Central</v>
      </c>
      <c r="C122" s="58">
        <f>IF(Deprec!C122=0,"",Deprec!C122)</f>
        <v>36</v>
      </c>
      <c r="D122" t="str">
        <f>IF(Deprec!D122=0,"",Deprec!D122)</f>
        <v>NG track between Amery and Kalannie</v>
      </c>
      <c r="E122" t="str">
        <f>IF(Deprec!E122=0,"",Deprec!E122)</f>
        <v>Amery to Burakin</v>
      </c>
      <c r="F122" s="58">
        <f t="shared" si="16"/>
        <v>36</v>
      </c>
      <c r="G122" s="58" t="str">
        <f t="shared" si="19"/>
        <v>36</v>
      </c>
      <c r="H122" s="58">
        <f t="shared" si="20"/>
        <v>1</v>
      </c>
      <c r="I122" s="58" t="str">
        <f t="shared" si="21"/>
        <v>01</v>
      </c>
      <c r="K122" s="58" t="str">
        <f t="shared" si="22"/>
        <v>36:NG track between Amery and Kalannie</v>
      </c>
      <c r="L122" s="58" t="str">
        <f t="shared" si="23"/>
        <v>01:Amery to Burakin</v>
      </c>
      <c r="M122" s="94">
        <f>Deprec!AG122</f>
        <v>0</v>
      </c>
      <c r="N122" s="94">
        <f>Deprec!AH122</f>
        <v>0</v>
      </c>
      <c r="O122" s="94">
        <f>Deprec!AI122</f>
        <v>4467052.3363438277</v>
      </c>
      <c r="P122" s="94">
        <f>Deprec!AJ122</f>
        <v>0</v>
      </c>
      <c r="Q122" s="94">
        <f>Deprec!AK122</f>
        <v>0</v>
      </c>
      <c r="R122" s="94">
        <f>Deprec!AL122</f>
        <v>0</v>
      </c>
      <c r="S122" s="94">
        <f>Deprec!AM122</f>
        <v>559251.11828008469</v>
      </c>
      <c r="T122" s="94">
        <f>Deprec!AN122</f>
        <v>49855494.825265937</v>
      </c>
      <c r="U122" s="94">
        <f>Deprec!AO122</f>
        <v>15156070.426880848</v>
      </c>
      <c r="V122" s="94">
        <f>Deprec!AP122</f>
        <v>15780848.387111314</v>
      </c>
      <c r="W122" s="94">
        <f>Deprec!AQ122</f>
        <v>3518516.5663271029</v>
      </c>
      <c r="X122" s="94">
        <f>Deprec!AR122</f>
        <v>0</v>
      </c>
      <c r="Y122" s="94">
        <f>Deprec!AS122</f>
        <v>1028987.6136334309</v>
      </c>
      <c r="Z122" s="94">
        <f>Deprec!AT122</f>
        <v>122225.32917965944</v>
      </c>
      <c r="AA122" s="94">
        <f>Deprec!AU122</f>
        <v>249324.91371520609</v>
      </c>
      <c r="AB122" s="94">
        <f>Deprec!AV122</f>
        <v>1036719.0499800544</v>
      </c>
      <c r="AC122" s="94">
        <f>Deprec!AW122</f>
        <v>1528855.2500202756</v>
      </c>
      <c r="AD122" s="94">
        <f>Deprec!AX122</f>
        <v>0</v>
      </c>
      <c r="AE122" s="94">
        <f>Deprec!AY122</f>
        <v>652624.99775697244</v>
      </c>
      <c r="AF122" s="94">
        <f>Deprec!AZ122</f>
        <v>128494.21442137075</v>
      </c>
      <c r="AG122" s="94">
        <f>Deprec!BA122</f>
        <v>133036.11666327529</v>
      </c>
      <c r="AH122" s="94">
        <f t="shared" si="17"/>
        <v>94217501.145579398</v>
      </c>
      <c r="AI122" s="55">
        <f t="shared" si="18"/>
        <v>0</v>
      </c>
      <c r="AK122" t="str">
        <v>01:SG track between Avon and Kalgoorlie</v>
      </c>
      <c r="AL122" t="str">
        <v>06:Southern Cross</v>
      </c>
      <c r="AM122" t="str">
        <v>Clearing/Grubbing</v>
      </c>
      <c r="AN122" s="64">
        <v>0</v>
      </c>
      <c r="AO122" s="149">
        <f t="shared" si="15"/>
        <v>100</v>
      </c>
    </row>
    <row r="123" spans="1:41" x14ac:dyDescent="0.35">
      <c r="A123" s="58">
        <f>IF(Deprec!A123=0,"",Deprec!A123)</f>
        <v>111</v>
      </c>
      <c r="B123" s="58" t="str">
        <f>IF(Deprec!B123=0,"",Deprec!B123)</f>
        <v>Central</v>
      </c>
      <c r="C123" s="58">
        <f>IF(Deprec!C123=0,"",Deprec!C123)</f>
        <v>36</v>
      </c>
      <c r="D123" t="str">
        <f>IF(Deprec!D123=0,"",Deprec!D123)</f>
        <v/>
      </c>
      <c r="E123" t="str">
        <f>IF(Deprec!E123=0,"",Deprec!E123)</f>
        <v>Burakin to Kalannie</v>
      </c>
      <c r="F123" s="58">
        <f t="shared" si="16"/>
        <v>36</v>
      </c>
      <c r="G123" s="58" t="str">
        <f t="shared" si="19"/>
        <v>36</v>
      </c>
      <c r="H123" s="58">
        <f t="shared" si="20"/>
        <v>2</v>
      </c>
      <c r="I123" s="58" t="str">
        <f t="shared" si="21"/>
        <v>02</v>
      </c>
      <c r="K123" s="58" t="str">
        <f t="shared" si="22"/>
        <v>36:NG track between Amery and Kalannie</v>
      </c>
      <c r="L123" s="58" t="str">
        <f t="shared" si="23"/>
        <v>02:Burakin to Kalannie</v>
      </c>
      <c r="M123" s="94">
        <f>Deprec!AG123</f>
        <v>0</v>
      </c>
      <c r="N123" s="94">
        <f>Deprec!AH123</f>
        <v>0</v>
      </c>
      <c r="O123" s="94">
        <f>Deprec!AI123</f>
        <v>533263.56948723551</v>
      </c>
      <c r="P123" s="94">
        <f>Deprec!AJ123</f>
        <v>0</v>
      </c>
      <c r="Q123" s="94">
        <f>Deprec!AK123</f>
        <v>0</v>
      </c>
      <c r="R123" s="94">
        <f>Deprec!AL123</f>
        <v>0</v>
      </c>
      <c r="S123" s="94">
        <f>Deprec!AM123</f>
        <v>65547.178821961454</v>
      </c>
      <c r="T123" s="94">
        <f>Deprec!AN123</f>
        <v>5951602.338027182</v>
      </c>
      <c r="U123" s="94">
        <f>Deprec!AO123</f>
        <v>1809287.1107602629</v>
      </c>
      <c r="V123" s="94">
        <f>Deprec!AP123</f>
        <v>1883451.2070551871</v>
      </c>
      <c r="W123" s="94">
        <f>Deprec!AQ123</f>
        <v>343394.69206811319</v>
      </c>
      <c r="X123" s="94">
        <f>Deprec!AR123</f>
        <v>0</v>
      </c>
      <c r="Y123" s="94">
        <f>Deprec!AS123</f>
        <v>368648.15611417586</v>
      </c>
      <c r="Z123" s="94">
        <f>Deprec!AT123</f>
        <v>43788.809151381342</v>
      </c>
      <c r="AA123" s="94">
        <f>Deprec!AU123</f>
        <v>0</v>
      </c>
      <c r="AB123" s="94">
        <f>Deprec!AV123</f>
        <v>123760.47100452575</v>
      </c>
      <c r="AC123" s="94">
        <f>Deprec!AW123</f>
        <v>182510.24310192</v>
      </c>
      <c r="AD123" s="94">
        <f>Deprec!AX123</f>
        <v>0</v>
      </c>
      <c r="AE123" s="94">
        <f>Deprec!AY123</f>
        <v>77908.452741641406</v>
      </c>
      <c r="AF123" s="94">
        <f>Deprec!AZ123</f>
        <v>17801.580836810987</v>
      </c>
      <c r="AG123" s="94">
        <f>Deprec!BA123</f>
        <v>3296.5890438538863</v>
      </c>
      <c r="AH123" s="94">
        <f t="shared" si="17"/>
        <v>11404260.398214249</v>
      </c>
      <c r="AI123" s="55">
        <f t="shared" si="18"/>
        <v>0</v>
      </c>
      <c r="AK123" t="str">
        <v>01:SG track between Avon and Kalgoorlie</v>
      </c>
      <c r="AL123" t="str">
        <v>06:Southern Cross</v>
      </c>
      <c r="AM123" t="str">
        <v>Communication</v>
      </c>
      <c r="AN123" s="64">
        <v>0</v>
      </c>
      <c r="AO123" s="149">
        <f t="shared" si="15"/>
        <v>5.1206272136194979</v>
      </c>
    </row>
    <row r="124" spans="1:41" x14ac:dyDescent="0.35">
      <c r="A124" s="58">
        <f>IF(Deprec!A124=0,"",Deprec!A124)</f>
        <v>112</v>
      </c>
      <c r="B124" s="58" t="str">
        <f>IF(Deprec!B124=0,"",Deprec!B124)</f>
        <v>Central</v>
      </c>
      <c r="C124" s="58">
        <f>IF(Deprec!C124=0,"",Deprec!C124)</f>
        <v>37</v>
      </c>
      <c r="D124" t="str">
        <f>IF(Deprec!D124=0,"",Deprec!D124)</f>
        <v>NG track between Burakin and Beacon</v>
      </c>
      <c r="E124" t="str">
        <f>IF(Deprec!E124=0,"",Deprec!E124)</f>
        <v>Burakin to Beacon</v>
      </c>
      <c r="F124" s="58">
        <f t="shared" si="16"/>
        <v>37</v>
      </c>
      <c r="G124" s="58" t="str">
        <f t="shared" si="19"/>
        <v>37</v>
      </c>
      <c r="H124" s="58">
        <f t="shared" si="20"/>
        <v>1</v>
      </c>
      <c r="I124" s="58" t="str">
        <f t="shared" si="21"/>
        <v>01</v>
      </c>
      <c r="K124" s="58" t="str">
        <f t="shared" si="22"/>
        <v>37:NG track between Burakin and Beacon</v>
      </c>
      <c r="L124" s="58" t="str">
        <f t="shared" si="23"/>
        <v>01:Burakin to Beacon</v>
      </c>
      <c r="M124" s="94">
        <f>Deprec!AG124</f>
        <v>0</v>
      </c>
      <c r="N124" s="94">
        <f>Deprec!AH124</f>
        <v>0</v>
      </c>
      <c r="O124" s="94">
        <f>Deprec!AI124</f>
        <v>4080859.046029238</v>
      </c>
      <c r="P124" s="94">
        <f>Deprec!AJ124</f>
        <v>0</v>
      </c>
      <c r="Q124" s="94">
        <f>Deprec!AK124</f>
        <v>87357.959081138193</v>
      </c>
      <c r="R124" s="94">
        <f>Deprec!AL124</f>
        <v>0</v>
      </c>
      <c r="S124" s="94">
        <f>Deprec!AM124</f>
        <v>414594.82521858875</v>
      </c>
      <c r="T124" s="94">
        <f>Deprec!AN124</f>
        <v>45545301.853004888</v>
      </c>
      <c r="U124" s="94">
        <f>Deprec!AO124</f>
        <v>13845771.763313487</v>
      </c>
      <c r="V124" s="94">
        <f>Deprec!AP124</f>
        <v>14479962.460683163</v>
      </c>
      <c r="W124" s="94">
        <f>Deprec!AQ124</f>
        <v>3258069.2460741955</v>
      </c>
      <c r="X124" s="94">
        <f>Deprec!AR124</f>
        <v>0</v>
      </c>
      <c r="Y124" s="94">
        <f>Deprec!AS124</f>
        <v>930498.42469675653</v>
      </c>
      <c r="Z124" s="94">
        <f>Deprec!AT124</f>
        <v>110526.57461844943</v>
      </c>
      <c r="AA124" s="94">
        <f>Deprec!AU124</f>
        <v>382461.61707525287</v>
      </c>
      <c r="AB124" s="94">
        <f>Deprec!AV124</f>
        <v>947090.83188505226</v>
      </c>
      <c r="AC124" s="94">
        <f>Deprec!AW124</f>
        <v>1396680.0268610769</v>
      </c>
      <c r="AD124" s="94">
        <f>Deprec!AX124</f>
        <v>28117.358139846201</v>
      </c>
      <c r="AE124" s="94">
        <f>Deprec!AY124</f>
        <v>596203.13916921185</v>
      </c>
      <c r="AF124" s="94">
        <f>Deprec!AZ124</f>
        <v>56515.97286667041</v>
      </c>
      <c r="AG124" s="94">
        <f>Deprec!BA124</f>
        <v>0</v>
      </c>
      <c r="AH124" s="94">
        <f t="shared" si="17"/>
        <v>86160011.098717004</v>
      </c>
      <c r="AI124" s="55">
        <f t="shared" si="18"/>
        <v>0</v>
      </c>
      <c r="AK124" t="str">
        <v>01:SG track between Avon and Kalgoorlie</v>
      </c>
      <c r="AL124" t="str">
        <v>06:Southern Cross</v>
      </c>
      <c r="AM124" t="str">
        <v>Control Centre Assets</v>
      </c>
      <c r="AN124" s="64">
        <v>0</v>
      </c>
      <c r="AO124" s="149">
        <f t="shared" si="15"/>
        <v>14.933333333333326</v>
      </c>
    </row>
    <row r="125" spans="1:41" x14ac:dyDescent="0.35">
      <c r="A125" s="58">
        <f>IF(Deprec!A125=0,"",Deprec!A125)</f>
        <v>113</v>
      </c>
      <c r="B125" s="58" t="str">
        <f>IF(Deprec!B125=0,"",Deprec!B125)</f>
        <v>MR</v>
      </c>
      <c r="C125" s="58">
        <f>IF(Deprec!C125=0,"",Deprec!C125)</f>
        <v>38</v>
      </c>
      <c r="D125" t="str">
        <f>IF(Deprec!D125=0,"",Deprec!D125)</f>
        <v>NG track between Millendon Junction and Geraldton</v>
      </c>
      <c r="E125" t="str">
        <f>IF(Deprec!E125=0,"",Deprec!E125)</f>
        <v>Millendon Junction to Watheroo</v>
      </c>
      <c r="F125" s="58">
        <f t="shared" si="16"/>
        <v>38</v>
      </c>
      <c r="G125" s="58" t="str">
        <f t="shared" si="19"/>
        <v>38</v>
      </c>
      <c r="H125" s="58">
        <f t="shared" si="20"/>
        <v>1</v>
      </c>
      <c r="I125" s="58" t="str">
        <f t="shared" si="21"/>
        <v>01</v>
      </c>
      <c r="K125" s="58" t="str">
        <f t="shared" si="22"/>
        <v>38:NG track between Millendon Junction and Geraldton</v>
      </c>
      <c r="L125" s="58" t="str">
        <f t="shared" si="23"/>
        <v>01:Millendon Junction to Watheroo</v>
      </c>
      <c r="M125" s="94">
        <f>Deprec!AG125</f>
        <v>0</v>
      </c>
      <c r="N125" s="94">
        <f>Deprec!AH125</f>
        <v>0</v>
      </c>
      <c r="O125" s="94">
        <f>Deprec!AI125</f>
        <v>11187649.987950126</v>
      </c>
      <c r="P125" s="94">
        <f>Deprec!AJ125</f>
        <v>0</v>
      </c>
      <c r="Q125" s="94">
        <f>Deprec!AK125</f>
        <v>14685263.914455825</v>
      </c>
      <c r="R125" s="94">
        <f>Deprec!AL125</f>
        <v>0</v>
      </c>
      <c r="S125" s="94">
        <f>Deprec!AM125</f>
        <v>1348538.0006539256</v>
      </c>
      <c r="T125" s="94">
        <f>Deprec!AN125</f>
        <v>124862165.04408622</v>
      </c>
      <c r="U125" s="94">
        <f>Deprec!AO125</f>
        <v>37958098.17340222</v>
      </c>
      <c r="V125" s="94">
        <f>Deprec!AP125</f>
        <v>39636108.039167657</v>
      </c>
      <c r="W125" s="94">
        <f>Deprec!AQ125</f>
        <v>3761036.0304102544</v>
      </c>
      <c r="X125" s="94">
        <f>Deprec!AR125</f>
        <v>0</v>
      </c>
      <c r="Y125" s="94">
        <f>Deprec!AS125</f>
        <v>9170835.6795778703</v>
      </c>
      <c r="Z125" s="94">
        <f>Deprec!AT125</f>
        <v>1089331.2950881505</v>
      </c>
      <c r="AA125" s="94">
        <f>Deprec!AU125</f>
        <v>492053.8323169889</v>
      </c>
      <c r="AB125" s="94">
        <f>Deprec!AV125</f>
        <v>2396717.2554935478</v>
      </c>
      <c r="AC125" s="94">
        <f>Deprec!AW125</f>
        <v>3534452.0378457336</v>
      </c>
      <c r="AD125" s="94">
        <f>Deprec!AX125</f>
        <v>1118985.0946235126</v>
      </c>
      <c r="AE125" s="94">
        <f>Deprec!AY125</f>
        <v>1508757.4531602045</v>
      </c>
      <c r="AF125" s="94">
        <f>Deprec!AZ125</f>
        <v>262167.85211750015</v>
      </c>
      <c r="AG125" s="94">
        <f>Deprec!BA125</f>
        <v>1221464.1495242775</v>
      </c>
      <c r="AH125" s="94">
        <f t="shared" si="17"/>
        <v>254233623.83987397</v>
      </c>
      <c r="AI125" s="55">
        <f t="shared" si="18"/>
        <v>0</v>
      </c>
      <c r="AK125" t="str">
        <v>01:SG track between Avon and Kalgoorlie</v>
      </c>
      <c r="AL125" t="str">
        <v>06:Southern Cross</v>
      </c>
      <c r="AM125" t="str">
        <v>Culverts</v>
      </c>
      <c r="AN125" s="64">
        <v>0</v>
      </c>
      <c r="AO125" s="149">
        <f t="shared" si="15"/>
        <v>6.5141602301984181</v>
      </c>
    </row>
    <row r="126" spans="1:41" x14ac:dyDescent="0.35">
      <c r="A126" s="58">
        <f>IF(Deprec!A126=0,"",Deprec!A126)</f>
        <v>114</v>
      </c>
      <c r="B126" s="58" t="str">
        <f>IF(Deprec!B126=0,"",Deprec!B126)</f>
        <v>MR</v>
      </c>
      <c r="C126" s="58">
        <f>IF(Deprec!C126=0,"",Deprec!C126)</f>
        <v>38</v>
      </c>
      <c r="D126" t="str">
        <f>IF(Deprec!D126=0,"",Deprec!D126)</f>
        <v/>
      </c>
      <c r="E126" t="str">
        <f>IF(Deprec!E126=0,"",Deprec!E126)</f>
        <v>Watheroo to Marchagee</v>
      </c>
      <c r="F126" s="58">
        <f t="shared" si="16"/>
        <v>38</v>
      </c>
      <c r="G126" s="58" t="str">
        <f t="shared" si="19"/>
        <v>38</v>
      </c>
      <c r="H126" s="58">
        <f t="shared" si="20"/>
        <v>2</v>
      </c>
      <c r="I126" s="58" t="str">
        <f t="shared" si="21"/>
        <v>02</v>
      </c>
      <c r="K126" s="58" t="str">
        <f t="shared" si="22"/>
        <v>38:NG track between Millendon Junction and Geraldton</v>
      </c>
      <c r="L126" s="58" t="str">
        <f t="shared" si="23"/>
        <v>02:Watheroo to Marchagee</v>
      </c>
      <c r="M126" s="94">
        <f>Deprec!AG126</f>
        <v>0</v>
      </c>
      <c r="N126" s="94">
        <f>Deprec!AH126</f>
        <v>0</v>
      </c>
      <c r="O126" s="94">
        <f>Deprec!AI126</f>
        <v>1743263.6191774923</v>
      </c>
      <c r="P126" s="94">
        <f>Deprec!AJ126</f>
        <v>0</v>
      </c>
      <c r="Q126" s="94">
        <f>Deprec!AK126</f>
        <v>289094.32497715205</v>
      </c>
      <c r="R126" s="94">
        <f>Deprec!AL126</f>
        <v>0</v>
      </c>
      <c r="S126" s="94">
        <f>Deprec!AM126</f>
        <v>152103.43780205431</v>
      </c>
      <c r="T126" s="94">
        <f>Deprec!AN126</f>
        <v>19456067.178320225</v>
      </c>
      <c r="U126" s="94">
        <f>Deprec!AO126</f>
        <v>5914644.4222093485</v>
      </c>
      <c r="V126" s="94">
        <f>Deprec!AP126</f>
        <v>6158192.2652058685</v>
      </c>
      <c r="W126" s="94">
        <f>Deprec!AQ126</f>
        <v>272962.25566721935</v>
      </c>
      <c r="X126" s="94">
        <f>Deprec!AR126</f>
        <v>0</v>
      </c>
      <c r="Y126" s="94">
        <f>Deprec!AS126</f>
        <v>825997.31806819781</v>
      </c>
      <c r="Z126" s="94">
        <f>Deprec!AT126</f>
        <v>98113.711734499826</v>
      </c>
      <c r="AA126" s="94">
        <f>Deprec!AU126</f>
        <v>0</v>
      </c>
      <c r="AB126" s="94">
        <f>Deprec!AV126</f>
        <v>373457.33924970322</v>
      </c>
      <c r="AC126" s="94">
        <f>Deprec!AW126</f>
        <v>550739.57962043479</v>
      </c>
      <c r="AD126" s="94">
        <f>Deprec!AX126</f>
        <v>0</v>
      </c>
      <c r="AE126" s="94">
        <f>Deprec!AY126</f>
        <v>235095.12552590936</v>
      </c>
      <c r="AF126" s="94">
        <f>Deprec!AZ126</f>
        <v>27593.208500887868</v>
      </c>
      <c r="AG126" s="94">
        <f>Deprec!BA126</f>
        <v>33017.514445506844</v>
      </c>
      <c r="AH126" s="94">
        <f t="shared" si="17"/>
        <v>36130341.300504498</v>
      </c>
      <c r="AI126" s="55">
        <f t="shared" si="18"/>
        <v>0</v>
      </c>
      <c r="AK126" t="str">
        <v>01:SG track between Avon and Kalgoorlie</v>
      </c>
      <c r="AL126" t="str">
        <v>06:Southern Cross</v>
      </c>
      <c r="AM126" t="str">
        <v>Cutting/Embankments</v>
      </c>
      <c r="AN126" s="64">
        <v>0</v>
      </c>
      <c r="AO126" s="149">
        <f t="shared" si="15"/>
        <v>100</v>
      </c>
    </row>
    <row r="127" spans="1:41" x14ac:dyDescent="0.35">
      <c r="A127" s="58">
        <f>IF(Deprec!A127=0,"",Deprec!A127)</f>
        <v>115</v>
      </c>
      <c r="B127" s="58" t="str">
        <f>IF(Deprec!B127=0,"",Deprec!B127)</f>
        <v>MR</v>
      </c>
      <c r="C127" s="58">
        <f>IF(Deprec!C127=0,"",Deprec!C127)</f>
        <v>38</v>
      </c>
      <c r="D127" t="str">
        <f>IF(Deprec!D127=0,"",Deprec!D127)</f>
        <v/>
      </c>
      <c r="E127" t="str">
        <f>IF(Deprec!E127=0,"",Deprec!E127)</f>
        <v>Marchagee to Dongara</v>
      </c>
      <c r="F127" s="58">
        <f t="shared" si="16"/>
        <v>38</v>
      </c>
      <c r="G127" s="58" t="str">
        <f t="shared" si="19"/>
        <v>38</v>
      </c>
      <c r="H127" s="58">
        <f t="shared" si="20"/>
        <v>3</v>
      </c>
      <c r="I127" s="58" t="str">
        <f t="shared" si="21"/>
        <v>03</v>
      </c>
      <c r="K127" s="58" t="str">
        <f t="shared" si="22"/>
        <v>38:NG track between Millendon Junction and Geraldton</v>
      </c>
      <c r="L127" s="58" t="str">
        <f t="shared" si="23"/>
        <v>03:Marchagee to Dongara</v>
      </c>
      <c r="M127" s="94">
        <f>Deprec!AG127</f>
        <v>0</v>
      </c>
      <c r="N127" s="94">
        <f>Deprec!AH127</f>
        <v>0</v>
      </c>
      <c r="O127" s="94">
        <f>Deprec!AI127</f>
        <v>11057310.114761898</v>
      </c>
      <c r="P127" s="94">
        <f>Deprec!AJ127</f>
        <v>0</v>
      </c>
      <c r="Q127" s="94">
        <f>Deprec!AK127</f>
        <v>4361993.3833338097</v>
      </c>
      <c r="R127" s="94">
        <f>Deprec!AL127</f>
        <v>0</v>
      </c>
      <c r="S127" s="94">
        <f>Deprec!AM127</f>
        <v>1267188.2492437228</v>
      </c>
      <c r="T127" s="94">
        <f>Deprec!AN127</f>
        <v>123407478.95939615</v>
      </c>
      <c r="U127" s="94">
        <f>Deprec!AO127</f>
        <v>37515873.603656441</v>
      </c>
      <c r="V127" s="94">
        <f>Deprec!AP127</f>
        <v>40087708.754241973</v>
      </c>
      <c r="W127" s="94">
        <f>Deprec!AQ127</f>
        <v>5193572.3308935855</v>
      </c>
      <c r="X127" s="94">
        <f>Deprec!AR127</f>
        <v>0</v>
      </c>
      <c r="Y127" s="94">
        <f>Deprec!AS127</f>
        <v>5282062.9987299107</v>
      </c>
      <c r="Z127" s="94">
        <f>Deprec!AT127</f>
        <v>627414.63571927231</v>
      </c>
      <c r="AA127" s="94">
        <f>Deprec!AU127</f>
        <v>584029.34184272785</v>
      </c>
      <c r="AB127" s="94">
        <f>Deprec!AV127</f>
        <v>2368794.6959313937</v>
      </c>
      <c r="AC127" s="94">
        <f>Deprec!AW127</f>
        <v>3493274.4866264081</v>
      </c>
      <c r="AD127" s="94">
        <f>Deprec!AX127</f>
        <v>274220.53160048946</v>
      </c>
      <c r="AE127" s="94">
        <f>Deprec!AY127</f>
        <v>1491179.9229971671</v>
      </c>
      <c r="AF127" s="94">
        <f>Deprec!AZ127</f>
        <v>229558.08379279374</v>
      </c>
      <c r="AG127" s="94">
        <f>Deprec!BA127</f>
        <v>953448.03572557913</v>
      </c>
      <c r="AH127" s="94">
        <f t="shared" si="17"/>
        <v>238195108.12849337</v>
      </c>
      <c r="AI127" s="55">
        <f t="shared" si="18"/>
        <v>0</v>
      </c>
      <c r="AK127" t="str">
        <v>01:SG track between Avon and Kalgoorlie</v>
      </c>
      <c r="AL127" t="str">
        <v>06:Southern Cross</v>
      </c>
      <c r="AM127" t="str">
        <v>Fibre Optic</v>
      </c>
      <c r="AN127" s="64">
        <v>0</v>
      </c>
      <c r="AO127" s="149">
        <f t="shared" si="15"/>
        <v>6.8275029514926633</v>
      </c>
    </row>
    <row r="128" spans="1:41" x14ac:dyDescent="0.35">
      <c r="A128" s="58">
        <f>IF(Deprec!A128=0,"",Deprec!A128)</f>
        <v>116</v>
      </c>
      <c r="B128" s="58" t="str">
        <f>IF(Deprec!B128=0,"",Deprec!B128)</f>
        <v>MR</v>
      </c>
      <c r="C128" s="58">
        <f>IF(Deprec!C128=0,"",Deprec!C128)</f>
        <v>38</v>
      </c>
      <c r="D128" t="str">
        <f>IF(Deprec!D128=0,"",Deprec!D128)</f>
        <v/>
      </c>
      <c r="E128" t="str">
        <f>IF(Deprec!E128=0,"",Deprec!E128)</f>
        <v>Dongara to Narngulu</v>
      </c>
      <c r="F128" s="58">
        <f t="shared" si="16"/>
        <v>38</v>
      </c>
      <c r="G128" s="58" t="str">
        <f t="shared" si="19"/>
        <v>38</v>
      </c>
      <c r="H128" s="58">
        <f t="shared" si="20"/>
        <v>4</v>
      </c>
      <c r="I128" s="58" t="str">
        <f t="shared" si="21"/>
        <v>04</v>
      </c>
      <c r="K128" s="58" t="str">
        <f t="shared" si="22"/>
        <v>38:NG track between Millendon Junction and Geraldton</v>
      </c>
      <c r="L128" s="58" t="str">
        <f t="shared" si="23"/>
        <v>04:Dongara to Narngulu</v>
      </c>
      <c r="M128" s="94">
        <f>Deprec!AG128</f>
        <v>0</v>
      </c>
      <c r="N128" s="94">
        <f>Deprec!AH128</f>
        <v>0</v>
      </c>
      <c r="O128" s="94">
        <f>Deprec!AI128</f>
        <v>3696203.5592984837</v>
      </c>
      <c r="P128" s="94">
        <f>Deprec!AJ128</f>
        <v>0</v>
      </c>
      <c r="Q128" s="94">
        <f>Deprec!AK128</f>
        <v>1194725.8843019234</v>
      </c>
      <c r="R128" s="94">
        <f>Deprec!AL128</f>
        <v>0</v>
      </c>
      <c r="S128" s="94">
        <f>Deprec!AM128</f>
        <v>158429.77776099963</v>
      </c>
      <c r="T128" s="94">
        <f>Deprec!AN128</f>
        <v>41252271.867170572</v>
      </c>
      <c r="U128" s="94">
        <f>Deprec!AO128</f>
        <v>12540690.647619855</v>
      </c>
      <c r="V128" s="94">
        <f>Deprec!AP128</f>
        <v>12961569.089620316</v>
      </c>
      <c r="W128" s="94">
        <f>Deprec!AQ128</f>
        <v>3015516.9493545741</v>
      </c>
      <c r="X128" s="94">
        <f>Deprec!AR128</f>
        <v>0</v>
      </c>
      <c r="Y128" s="94">
        <f>Deprec!AS128</f>
        <v>2473236.0655595972</v>
      </c>
      <c r="Z128" s="94">
        <f>Deprec!AT128</f>
        <v>293776.22067248402</v>
      </c>
      <c r="AA128" s="94">
        <f>Deprec!AU128</f>
        <v>313762.65473338577</v>
      </c>
      <c r="AB128" s="94">
        <f>Deprec!AV128</f>
        <v>791833.39306546375</v>
      </c>
      <c r="AC128" s="94">
        <f>Deprec!AW128</f>
        <v>1167721.033150489</v>
      </c>
      <c r="AD128" s="94">
        <f>Deprec!AX128</f>
        <v>162342.2300717702</v>
      </c>
      <c r="AE128" s="94">
        <f>Deprec!AY128</f>
        <v>498467.03056453558</v>
      </c>
      <c r="AF128" s="94">
        <f>Deprec!AZ128</f>
        <v>86333.701984212472</v>
      </c>
      <c r="AG128" s="94">
        <f>Deprec!BA128</f>
        <v>557978.09768915491</v>
      </c>
      <c r="AH128" s="94">
        <f t="shared" si="17"/>
        <v>81164858.202617824</v>
      </c>
      <c r="AI128" s="55">
        <f t="shared" si="18"/>
        <v>0</v>
      </c>
      <c r="AK128" t="str">
        <v>01:SG track between Avon and Kalgoorlie</v>
      </c>
      <c r="AL128" t="str">
        <v>06:Southern Cross</v>
      </c>
      <c r="AM128" t="str">
        <v>Formation</v>
      </c>
      <c r="AN128" s="64">
        <v>0</v>
      </c>
      <c r="AO128" s="149">
        <f t="shared" si="15"/>
        <v>100</v>
      </c>
    </row>
    <row r="129" spans="1:41" x14ac:dyDescent="0.35">
      <c r="A129" s="58">
        <f>IF(Deprec!A129=0,"",Deprec!A129)</f>
        <v>117</v>
      </c>
      <c r="B129" s="58" t="str">
        <f>IF(Deprec!B129=0,"",Deprec!B129)</f>
        <v>MR</v>
      </c>
      <c r="C129" s="58">
        <f>IF(Deprec!C129=0,"",Deprec!C129)</f>
        <v>38</v>
      </c>
      <c r="D129" t="str">
        <f>IF(Deprec!D129=0,"",Deprec!D129)</f>
        <v/>
      </c>
      <c r="E129" t="str">
        <f>IF(Deprec!E129=0,"",Deprec!E129)</f>
        <v>Narngulu to Geraldton</v>
      </c>
      <c r="F129" s="58">
        <f t="shared" si="16"/>
        <v>38</v>
      </c>
      <c r="G129" s="58" t="str">
        <f t="shared" si="19"/>
        <v>38</v>
      </c>
      <c r="H129" s="58">
        <f t="shared" si="20"/>
        <v>5</v>
      </c>
      <c r="I129" s="58" t="str">
        <f t="shared" si="21"/>
        <v>05</v>
      </c>
      <c r="K129" s="58" t="str">
        <f t="shared" si="22"/>
        <v>38:NG track between Millendon Junction and Geraldton</v>
      </c>
      <c r="L129" s="58" t="str">
        <f t="shared" si="23"/>
        <v>05:Narngulu to Geraldton</v>
      </c>
      <c r="M129" s="94">
        <f>Deprec!AG129</f>
        <v>0</v>
      </c>
      <c r="N129" s="94">
        <f>Deprec!AH129</f>
        <v>0</v>
      </c>
      <c r="O129" s="94">
        <f>Deprec!AI129</f>
        <v>406016.45767597895</v>
      </c>
      <c r="P129" s="94">
        <f>Deprec!AJ129</f>
        <v>0</v>
      </c>
      <c r="Q129" s="94">
        <f>Deprec!AK129</f>
        <v>0</v>
      </c>
      <c r="R129" s="94">
        <f>Deprec!AL129</f>
        <v>5808993.5943458863</v>
      </c>
      <c r="S129" s="94">
        <f>Deprec!AM129</f>
        <v>22434.982862792898</v>
      </c>
      <c r="T129" s="94">
        <f>Deprec!AN129</f>
        <v>4531433.6794194076</v>
      </c>
      <c r="U129" s="94">
        <f>Deprec!AO129</f>
        <v>1377555.8385434998</v>
      </c>
      <c r="V129" s="94">
        <f>Deprec!AP129</f>
        <v>1169271.5206322605</v>
      </c>
      <c r="W129" s="94">
        <f>Deprec!AQ129</f>
        <v>2670831.2931896308</v>
      </c>
      <c r="X129" s="94">
        <f>Deprec!AR129</f>
        <v>0</v>
      </c>
      <c r="Y129" s="94">
        <f>Deprec!AS129</f>
        <v>2195774.0648961519</v>
      </c>
      <c r="Z129" s="94">
        <f>Deprec!AT129</f>
        <v>260818.69628967089</v>
      </c>
      <c r="AA129" s="94">
        <f>Deprec!AU129</f>
        <v>17568.285074410192</v>
      </c>
      <c r="AB129" s="94">
        <f>Deprec!AV129</f>
        <v>86980.433886874132</v>
      </c>
      <c r="AC129" s="94">
        <f>Deprec!AW129</f>
        <v>128270.5213138964</v>
      </c>
      <c r="AD129" s="94">
        <f>Deprec!AX129</f>
        <v>156703.7135760161</v>
      </c>
      <c r="AE129" s="94">
        <f>Deprec!AY129</f>
        <v>54755.05198000736</v>
      </c>
      <c r="AF129" s="94">
        <f>Deprec!AZ129</f>
        <v>4654.9826511371275</v>
      </c>
      <c r="AG129" s="94">
        <f>Deprec!BA129</f>
        <v>15560.815699907585</v>
      </c>
      <c r="AH129" s="94">
        <f t="shared" si="17"/>
        <v>18907623.932037521</v>
      </c>
      <c r="AI129" s="55">
        <f t="shared" si="18"/>
        <v>0</v>
      </c>
      <c r="AK129" t="str">
        <v>01:SG track between Avon and Kalgoorlie</v>
      </c>
      <c r="AL129" t="str">
        <v>06:Southern Cross</v>
      </c>
      <c r="AM129" t="str">
        <v>Pedestrian Crossings</v>
      </c>
      <c r="AN129" s="64">
        <v>0</v>
      </c>
      <c r="AO129" s="149">
        <f t="shared" si="15"/>
        <v>11.72325153537226</v>
      </c>
    </row>
    <row r="130" spans="1:41" x14ac:dyDescent="0.35">
      <c r="A130" s="58">
        <f>IF(Deprec!A130=0,"",Deprec!A130)</f>
        <v>118</v>
      </c>
      <c r="B130" s="58" t="str">
        <f>IF(Deprec!B130=0,"",Deprec!B130)</f>
        <v>MR</v>
      </c>
      <c r="C130" s="58">
        <f>IF(Deprec!C130=0,"",Deprec!C130)</f>
        <v>39</v>
      </c>
      <c r="D130" t="str">
        <f>IF(Deprec!D130=0,"",Deprec!D130)</f>
        <v>NG track between Dongara and Eneabba South</v>
      </c>
      <c r="E130" t="str">
        <f>IF(Deprec!E130=0,"",Deprec!E130)</f>
        <v>Dongara to Eneabba South</v>
      </c>
      <c r="F130" s="58">
        <f t="shared" si="16"/>
        <v>39</v>
      </c>
      <c r="G130" s="58" t="str">
        <f t="shared" si="19"/>
        <v>39</v>
      </c>
      <c r="H130" s="58">
        <f t="shared" si="20"/>
        <v>1</v>
      </c>
      <c r="I130" s="58" t="str">
        <f t="shared" si="21"/>
        <v>01</v>
      </c>
      <c r="K130" s="58" t="str">
        <f t="shared" si="22"/>
        <v>39:NG track between Dongara and Eneabba South</v>
      </c>
      <c r="L130" s="58" t="str">
        <f t="shared" si="23"/>
        <v>01:Dongara to Eneabba South</v>
      </c>
      <c r="M130" s="94">
        <f>Deprec!AG130</f>
        <v>0</v>
      </c>
      <c r="N130" s="94">
        <f>Deprec!AH130</f>
        <v>0</v>
      </c>
      <c r="O130" s="94">
        <f>Deprec!AI130</f>
        <v>2632793.8700260012</v>
      </c>
      <c r="P130" s="94">
        <f>Deprec!AJ130</f>
        <v>0</v>
      </c>
      <c r="Q130" s="94">
        <f>Deprec!AK130</f>
        <v>2008424.807877182</v>
      </c>
      <c r="R130" s="94">
        <f>Deprec!AL130</f>
        <v>0</v>
      </c>
      <c r="S130" s="94">
        <f>Deprec!AM130</f>
        <v>14690.462171951502</v>
      </c>
      <c r="T130" s="94">
        <f>Deprec!AN130</f>
        <v>29383860.156540189</v>
      </c>
      <c r="U130" s="94">
        <f>Deprec!AO130</f>
        <v>8932693.4875882175</v>
      </c>
      <c r="V130" s="94">
        <f>Deprec!AP130</f>
        <v>9291953.463824641</v>
      </c>
      <c r="W130" s="94">
        <f>Deprec!AQ130</f>
        <v>249060.61605619817</v>
      </c>
      <c r="X130" s="94">
        <f>Deprec!AR130</f>
        <v>0</v>
      </c>
      <c r="Y130" s="94">
        <f>Deprec!AS130</f>
        <v>927834.18373787845</v>
      </c>
      <c r="Z130" s="94">
        <f>Deprec!AT130</f>
        <v>110210.11043180783</v>
      </c>
      <c r="AA130" s="94">
        <f>Deprec!AU130</f>
        <v>95020.205529554209</v>
      </c>
      <c r="AB130" s="94">
        <f>Deprec!AV130</f>
        <v>564020.37114544399</v>
      </c>
      <c r="AC130" s="94">
        <f>Deprec!AW130</f>
        <v>831763.92443129735</v>
      </c>
      <c r="AD130" s="94">
        <f>Deprec!AX130</f>
        <v>0</v>
      </c>
      <c r="AE130" s="94">
        <f>Deprec!AY130</f>
        <v>355056.45763986296</v>
      </c>
      <c r="AF130" s="94">
        <f>Deprec!AZ130</f>
        <v>0</v>
      </c>
      <c r="AG130" s="94">
        <f>Deprec!BA130</f>
        <v>0</v>
      </c>
      <c r="AH130" s="94">
        <f t="shared" si="17"/>
        <v>55397382.11700023</v>
      </c>
      <c r="AI130" s="55">
        <f t="shared" si="18"/>
        <v>0</v>
      </c>
      <c r="AK130" t="str">
        <v>01:SG track between Avon and Kalgoorlie</v>
      </c>
      <c r="AL130" t="str">
        <v>06:Southern Cross</v>
      </c>
      <c r="AM130" t="str">
        <v>Plant and Equipment</v>
      </c>
      <c r="AN130" s="64">
        <v>0</v>
      </c>
      <c r="AO130" s="149">
        <f t="shared" si="15"/>
        <v>3.2621890651150229</v>
      </c>
    </row>
    <row r="131" spans="1:41" x14ac:dyDescent="0.35">
      <c r="A131" s="58">
        <f>IF(Deprec!A131=0,"",Deprec!A131)</f>
        <v>119</v>
      </c>
      <c r="B131" s="58" t="str">
        <f>IF(Deprec!B131=0,"",Deprec!B131)</f>
        <v>Midwest</v>
      </c>
      <c r="C131" s="58">
        <f>IF(Deprec!C131=0,"",Deprec!C131)</f>
        <v>40</v>
      </c>
      <c r="D131" t="str">
        <f>IF(Deprec!D131=0,"",Deprec!D131)</f>
        <v>NG track between Narngulu and Maya</v>
      </c>
      <c r="E131" t="str">
        <f>IF(Deprec!E131=0,"",Deprec!E131)</f>
        <v>Narngulu to Narngulu East</v>
      </c>
      <c r="F131" s="58">
        <f t="shared" si="16"/>
        <v>40</v>
      </c>
      <c r="G131" s="58" t="str">
        <f t="shared" si="19"/>
        <v>40</v>
      </c>
      <c r="H131" s="58">
        <f t="shared" si="20"/>
        <v>1</v>
      </c>
      <c r="I131" s="58" t="str">
        <f t="shared" si="21"/>
        <v>01</v>
      </c>
      <c r="K131" s="58" t="str">
        <f t="shared" si="22"/>
        <v>40:NG track between Narngulu and Maya</v>
      </c>
      <c r="L131" s="58" t="str">
        <f t="shared" si="23"/>
        <v>01:Narngulu to Narngulu East</v>
      </c>
      <c r="M131" s="94">
        <f>Deprec!AG131</f>
        <v>0</v>
      </c>
      <c r="N131" s="94">
        <f>Deprec!AH131</f>
        <v>0</v>
      </c>
      <c r="O131" s="94">
        <f>Deprec!AI131</f>
        <v>317829.02921514382</v>
      </c>
      <c r="P131" s="94">
        <f>Deprec!AJ131</f>
        <v>0</v>
      </c>
      <c r="Q131" s="94">
        <f>Deprec!AK131</f>
        <v>0</v>
      </c>
      <c r="R131" s="94">
        <f>Deprec!AL131</f>
        <v>0</v>
      </c>
      <c r="S131" s="94">
        <f>Deprec!AM131</f>
        <v>0</v>
      </c>
      <c r="T131" s="94">
        <f>Deprec!AN131</f>
        <v>657040.79403124028</v>
      </c>
      <c r="U131" s="94">
        <f>Deprec!AO131</f>
        <v>199740.40138549704</v>
      </c>
      <c r="V131" s="94">
        <f>Deprec!AP131</f>
        <v>251247.09786745036</v>
      </c>
      <c r="W131" s="94">
        <f>Deprec!AQ131</f>
        <v>378697.86399495119</v>
      </c>
      <c r="X131" s="94">
        <f>Deprec!AR131</f>
        <v>505218.77723522612</v>
      </c>
      <c r="Y131" s="94">
        <f>Deprec!AS131</f>
        <v>1436450.2855201813</v>
      </c>
      <c r="Z131" s="94">
        <f>Deprec!AT131</f>
        <v>170624.60876275005</v>
      </c>
      <c r="AA131" s="94">
        <f>Deprec!AU131</f>
        <v>18059.834910974037</v>
      </c>
      <c r="AB131" s="94">
        <f>Deprec!AV131</f>
        <v>12611.834882583102</v>
      </c>
      <c r="AC131" s="94">
        <f>Deprec!AW131</f>
        <v>18598.741841386036</v>
      </c>
      <c r="AD131" s="94">
        <f>Deprec!AX131</f>
        <v>0</v>
      </c>
      <c r="AE131" s="94">
        <f>Deprec!AY131</f>
        <v>7939.276038301271</v>
      </c>
      <c r="AF131" s="94">
        <f>Deprec!AZ131</f>
        <v>2024.5187809170086</v>
      </c>
      <c r="AG131" s="94">
        <f>Deprec!BA131</f>
        <v>0</v>
      </c>
      <c r="AH131" s="94">
        <f t="shared" si="17"/>
        <v>3976083.0644666012</v>
      </c>
      <c r="AI131" s="55">
        <f t="shared" si="18"/>
        <v>0</v>
      </c>
      <c r="AK131" t="str">
        <v>01:SG track between Avon and Kalgoorlie</v>
      </c>
      <c r="AL131" t="str">
        <v>06:Southern Cross</v>
      </c>
      <c r="AM131" t="str">
        <v>Radio Masts</v>
      </c>
      <c r="AN131" s="64">
        <v>0</v>
      </c>
      <c r="AO131" s="149">
        <f t="shared" si="15"/>
        <v>5.1206272136194979</v>
      </c>
    </row>
    <row r="132" spans="1:41" x14ac:dyDescent="0.35">
      <c r="A132" s="58">
        <f>IF(Deprec!A132=0,"",Deprec!A132)</f>
        <v>120</v>
      </c>
      <c r="B132" s="58" t="str">
        <f>IF(Deprec!B132=0,"",Deprec!B132)</f>
        <v>Midwest</v>
      </c>
      <c r="C132" s="58">
        <f>IF(Deprec!C132=0,"",Deprec!C132)</f>
        <v>40</v>
      </c>
      <c r="D132" t="str">
        <f>IF(Deprec!D132=0,"",Deprec!D132)</f>
        <v/>
      </c>
      <c r="E132" t="str">
        <f>IF(Deprec!E132=0,"",Deprec!E132)</f>
        <v>Narngulu East to Mullewa</v>
      </c>
      <c r="F132" s="58">
        <f t="shared" si="16"/>
        <v>40</v>
      </c>
      <c r="G132" s="58" t="str">
        <f t="shared" si="19"/>
        <v>40</v>
      </c>
      <c r="H132" s="58">
        <f t="shared" si="20"/>
        <v>2</v>
      </c>
      <c r="I132" s="58" t="str">
        <f t="shared" si="21"/>
        <v>02</v>
      </c>
      <c r="K132" s="58" t="str">
        <f t="shared" si="22"/>
        <v>40:NG track between Narngulu and Maya</v>
      </c>
      <c r="L132" s="58" t="str">
        <f t="shared" si="23"/>
        <v>02:Narngulu East to Mullewa</v>
      </c>
      <c r="M132" s="94">
        <f>Deprec!AG132</f>
        <v>0</v>
      </c>
      <c r="N132" s="94">
        <f>Deprec!AH132</f>
        <v>0</v>
      </c>
      <c r="O132" s="94">
        <f>Deprec!AI132</f>
        <v>11809576.278082637</v>
      </c>
      <c r="P132" s="94">
        <f>Deprec!AJ132</f>
        <v>0</v>
      </c>
      <c r="Q132" s="94">
        <f>Deprec!AK132</f>
        <v>5540666.5433434201</v>
      </c>
      <c r="R132" s="94">
        <f>Deprec!AL132</f>
        <v>0</v>
      </c>
      <c r="S132" s="94">
        <f>Deprec!AM132</f>
        <v>159777.32339299924</v>
      </c>
      <c r="T132" s="94">
        <f>Deprec!AN132</f>
        <v>24413671.067382157</v>
      </c>
      <c r="U132" s="94">
        <f>Deprec!AO132</f>
        <v>7421756.0044841766</v>
      </c>
      <c r="V132" s="94">
        <f>Deprec!AP132</f>
        <v>9612739.7636298835</v>
      </c>
      <c r="W132" s="94">
        <f>Deprec!AQ132</f>
        <v>1729438.8146789277</v>
      </c>
      <c r="X132" s="94">
        <f>Deprec!AR132</f>
        <v>18772418.937353496</v>
      </c>
      <c r="Y132" s="94">
        <f>Deprec!AS132</f>
        <v>5251690.0918098399</v>
      </c>
      <c r="Z132" s="94">
        <f>Deprec!AT132</f>
        <v>623806.8774748944</v>
      </c>
      <c r="AA132" s="94">
        <f>Deprec!AU132</f>
        <v>164951.44256820242</v>
      </c>
      <c r="AB132" s="94">
        <f>Deprec!AV132</f>
        <v>468618.06934453518</v>
      </c>
      <c r="AC132" s="94">
        <f>Deprec!AW132</f>
        <v>691073.62846813875</v>
      </c>
      <c r="AD132" s="94">
        <f>Deprec!AX132</f>
        <v>28448.876495337034</v>
      </c>
      <c r="AE132" s="94">
        <f>Deprec!AY132</f>
        <v>294999.75568186759</v>
      </c>
      <c r="AF132" s="94">
        <f>Deprec!AZ132</f>
        <v>29137.585149710572</v>
      </c>
      <c r="AG132" s="94">
        <f>Deprec!BA132</f>
        <v>371732.49658234743</v>
      </c>
      <c r="AH132" s="94">
        <f t="shared" si="17"/>
        <v>87384503.555922553</v>
      </c>
      <c r="AI132" s="55">
        <f t="shared" si="18"/>
        <v>0</v>
      </c>
      <c r="AK132" t="str">
        <v>01:SG track between Avon and Kalgoorlie</v>
      </c>
      <c r="AL132" t="str">
        <v>06:Southern Cross</v>
      </c>
      <c r="AM132" t="str">
        <v>Rail</v>
      </c>
      <c r="AN132" s="64">
        <v>0</v>
      </c>
      <c r="AO132" s="149">
        <f t="shared" si="15"/>
        <v>31.770593409597893</v>
      </c>
    </row>
    <row r="133" spans="1:41" x14ac:dyDescent="0.35">
      <c r="A133" s="58">
        <f>IF(Deprec!A133=0,"",Deprec!A133)</f>
        <v>121</v>
      </c>
      <c r="B133" s="58" t="str">
        <f>IF(Deprec!B133=0,"",Deprec!B133)</f>
        <v>Midwest</v>
      </c>
      <c r="C133" s="58">
        <f>IF(Deprec!C133=0,"",Deprec!C133)</f>
        <v>40</v>
      </c>
      <c r="D133" t="str">
        <f>IF(Deprec!D133=0,"",Deprec!D133)</f>
        <v/>
      </c>
      <c r="E133" t="str">
        <f>IF(Deprec!E133=0,"",Deprec!E133)</f>
        <v>Mullewa to Tilley Junction</v>
      </c>
      <c r="F133" s="58">
        <f t="shared" si="16"/>
        <v>40</v>
      </c>
      <c r="G133" s="58" t="str">
        <f t="shared" si="19"/>
        <v>40</v>
      </c>
      <c r="H133" s="58">
        <f t="shared" si="20"/>
        <v>3</v>
      </c>
      <c r="I133" s="58" t="str">
        <f t="shared" si="21"/>
        <v>03</v>
      </c>
      <c r="K133" s="58" t="str">
        <f t="shared" si="22"/>
        <v>40:NG track between Narngulu and Maya</v>
      </c>
      <c r="L133" s="58" t="str">
        <f t="shared" si="23"/>
        <v>03:Mullewa to Tilley Junction</v>
      </c>
      <c r="M133" s="94">
        <f>Deprec!AG133</f>
        <v>1700530.5150916413</v>
      </c>
      <c r="N133" s="94">
        <f>Deprec!AH133</f>
        <v>4291918.1828960143</v>
      </c>
      <c r="O133" s="94">
        <f>Deprec!AI133</f>
        <v>15007160.271651998</v>
      </c>
      <c r="P133" s="94">
        <f>Deprec!AJ133</f>
        <v>0</v>
      </c>
      <c r="Q133" s="94">
        <f>Deprec!AK133</f>
        <v>730254.90394523367</v>
      </c>
      <c r="R133" s="94">
        <f>Deprec!AL133</f>
        <v>0</v>
      </c>
      <c r="S133" s="94">
        <f>Deprec!AM133</f>
        <v>336298.40646366926</v>
      </c>
      <c r="T133" s="94">
        <f>Deprec!AN133</f>
        <v>27998279.63505144</v>
      </c>
      <c r="U133" s="94">
        <f>Deprec!AO133</f>
        <v>8511477.0090556387</v>
      </c>
      <c r="V133" s="94">
        <f>Deprec!AP133</f>
        <v>10292083.918922741</v>
      </c>
      <c r="W133" s="94">
        <f>Deprec!AQ133</f>
        <v>1712310.821962843</v>
      </c>
      <c r="X133" s="94">
        <f>Deprec!AR133</f>
        <v>0</v>
      </c>
      <c r="Y133" s="94">
        <f>Deprec!AS133</f>
        <v>2722255.8083144273</v>
      </c>
      <c r="Z133" s="94">
        <f>Deprec!AT133</f>
        <v>323355.31339155929</v>
      </c>
      <c r="AA133" s="94">
        <f>Deprec!AU133</f>
        <v>457289.83637330122</v>
      </c>
      <c r="AB133" s="94">
        <f>Deprec!AV133</f>
        <v>537424.28622608271</v>
      </c>
      <c r="AC133" s="94">
        <f>Deprec!AW133</f>
        <v>792542.53261860413</v>
      </c>
      <c r="AD133" s="94">
        <f>Deprec!AX133</f>
        <v>0</v>
      </c>
      <c r="AE133" s="94">
        <f>Deprec!AY133</f>
        <v>338313.95651462901</v>
      </c>
      <c r="AF133" s="94">
        <f>Deprec!AZ133</f>
        <v>57254.194491807189</v>
      </c>
      <c r="AG133" s="94">
        <f>Deprec!BA133</f>
        <v>739345.67625308898</v>
      </c>
      <c r="AH133" s="94">
        <f t="shared" si="17"/>
        <v>76548095.269224718</v>
      </c>
      <c r="AI133" s="55">
        <f t="shared" si="18"/>
        <v>0</v>
      </c>
      <c r="AK133" t="str">
        <v>01:SG track between Avon and Kalgoorlie</v>
      </c>
      <c r="AL133" t="str">
        <v>06:Southern Cross</v>
      </c>
      <c r="AM133" t="str">
        <v>Signage</v>
      </c>
      <c r="AN133" s="64">
        <v>0</v>
      </c>
      <c r="AO133" s="149">
        <f t="shared" si="15"/>
        <v>3.6705791572497493</v>
      </c>
    </row>
    <row r="134" spans="1:41" x14ac:dyDescent="0.35">
      <c r="A134" s="58">
        <f>IF(Deprec!A134=0,"",Deprec!A134)</f>
        <v>122</v>
      </c>
      <c r="B134" s="58" t="str">
        <f>IF(Deprec!B134=0,"",Deprec!B134)</f>
        <v>Midwest</v>
      </c>
      <c r="C134" s="58">
        <f>IF(Deprec!C134=0,"",Deprec!C134)</f>
        <v>40</v>
      </c>
      <c r="D134" t="str">
        <f>IF(Deprec!D134=0,"",Deprec!D134)</f>
        <v/>
      </c>
      <c r="E134" t="str">
        <f>IF(Deprec!E134=0,"",Deprec!E134)</f>
        <v>Tilley Junction to Tilley</v>
      </c>
      <c r="F134" s="58">
        <f t="shared" si="16"/>
        <v>40</v>
      </c>
      <c r="G134" s="58" t="str">
        <f t="shared" si="19"/>
        <v>40</v>
      </c>
      <c r="H134" s="58">
        <f t="shared" si="20"/>
        <v>4</v>
      </c>
      <c r="I134" s="58" t="str">
        <f t="shared" si="21"/>
        <v>04</v>
      </c>
      <c r="K134" s="58" t="str">
        <f t="shared" si="22"/>
        <v>40:NG track between Narngulu and Maya</v>
      </c>
      <c r="L134" s="58" t="str">
        <f t="shared" si="23"/>
        <v>04:Tilley Junction to Tilley</v>
      </c>
      <c r="M134" s="94">
        <f>Deprec!AG134</f>
        <v>0</v>
      </c>
      <c r="N134" s="94">
        <f>Deprec!AH134</f>
        <v>0</v>
      </c>
      <c r="O134" s="94">
        <f>Deprec!AI134</f>
        <v>411921.20231453632</v>
      </c>
      <c r="P134" s="94">
        <f>Deprec!AJ134</f>
        <v>0</v>
      </c>
      <c r="Q134" s="94">
        <f>Deprec!AK134</f>
        <v>0</v>
      </c>
      <c r="R134" s="94">
        <f>Deprec!AL134</f>
        <v>0</v>
      </c>
      <c r="S134" s="94">
        <f>Deprec!AM134</f>
        <v>5346.2042597805657</v>
      </c>
      <c r="T134" s="94">
        <f>Deprec!AN134</f>
        <v>1451112.5847975821</v>
      </c>
      <c r="U134" s="94">
        <f>Deprec!AO134</f>
        <v>441138.2257784651</v>
      </c>
      <c r="V134" s="94">
        <f>Deprec!AP134</f>
        <v>453759.08654887555</v>
      </c>
      <c r="W134" s="94">
        <f>Deprec!AQ134</f>
        <v>795566.11008639389</v>
      </c>
      <c r="X134" s="94">
        <f>Deprec!AR134</f>
        <v>0</v>
      </c>
      <c r="Y134" s="94">
        <f>Deprec!AS134</f>
        <v>247065.20518049173</v>
      </c>
      <c r="Z134" s="94">
        <f>Deprec!AT134</f>
        <v>29346.928604315912</v>
      </c>
      <c r="AA134" s="94">
        <f>Deprec!AU134</f>
        <v>121407.96323365686</v>
      </c>
      <c r="AB134" s="94">
        <f>Deprec!AV134</f>
        <v>27853.966575225033</v>
      </c>
      <c r="AC134" s="94">
        <f>Deprec!AW134</f>
        <v>41076.396766550541</v>
      </c>
      <c r="AD134" s="94">
        <f>Deprec!AX134</f>
        <v>0</v>
      </c>
      <c r="AE134" s="94">
        <f>Deprec!AY134</f>
        <v>17534.350192589547</v>
      </c>
      <c r="AF134" s="94">
        <f>Deprec!AZ134</f>
        <v>2165.2127252111291</v>
      </c>
      <c r="AG134" s="94">
        <f>Deprec!BA134</f>
        <v>0</v>
      </c>
      <c r="AH134" s="94">
        <f t="shared" si="17"/>
        <v>4045293.437063674</v>
      </c>
      <c r="AI134" s="55">
        <f t="shared" si="18"/>
        <v>0</v>
      </c>
      <c r="AK134" t="str">
        <v>01:SG track between Avon and Kalgoorlie</v>
      </c>
      <c r="AL134" t="str">
        <v>06:Southern Cross</v>
      </c>
      <c r="AM134" t="str">
        <v>Signalling and Control Systems</v>
      </c>
      <c r="AN134" s="64">
        <v>0</v>
      </c>
      <c r="AO134" s="149">
        <f t="shared" si="15"/>
        <v>6.8275029514926633</v>
      </c>
    </row>
    <row r="135" spans="1:41" x14ac:dyDescent="0.35">
      <c r="A135" s="58">
        <f>IF(Deprec!A135=0,"",Deprec!A135)</f>
        <v>123</v>
      </c>
      <c r="B135" s="58" t="str">
        <f>IF(Deprec!B135=0,"",Deprec!B135)</f>
        <v>Midwest</v>
      </c>
      <c r="C135" s="58">
        <f>IF(Deprec!C135=0,"",Deprec!C135)</f>
        <v>40</v>
      </c>
      <c r="D135" t="str">
        <f>IF(Deprec!D135=0,"",Deprec!D135)</f>
        <v/>
      </c>
      <c r="E135" t="str">
        <f>IF(Deprec!E135=0,"",Deprec!E135)</f>
        <v>Tilley to Morawa</v>
      </c>
      <c r="F135" s="58">
        <f t="shared" si="16"/>
        <v>40</v>
      </c>
      <c r="G135" s="58" t="str">
        <f t="shared" si="19"/>
        <v>40</v>
      </c>
      <c r="H135" s="58">
        <f t="shared" si="20"/>
        <v>5</v>
      </c>
      <c r="I135" s="58" t="str">
        <f t="shared" si="21"/>
        <v>05</v>
      </c>
      <c r="K135" s="58" t="str">
        <f t="shared" si="22"/>
        <v>40:NG track between Narngulu and Maya</v>
      </c>
      <c r="L135" s="58" t="str">
        <f t="shared" si="23"/>
        <v>05:Tilley to Morawa</v>
      </c>
      <c r="M135" s="94">
        <f>Deprec!AG135</f>
        <v>0</v>
      </c>
      <c r="N135" s="94">
        <f>Deprec!AH135</f>
        <v>0</v>
      </c>
      <c r="O135" s="94">
        <f>Deprec!AI135</f>
        <v>186891.92786579169</v>
      </c>
      <c r="P135" s="94">
        <f>Deprec!AJ135</f>
        <v>0</v>
      </c>
      <c r="Q135" s="94">
        <f>Deprec!AK135</f>
        <v>0</v>
      </c>
      <c r="R135" s="94">
        <f>Deprec!AL135</f>
        <v>0</v>
      </c>
      <c r="S135" s="94">
        <f>Deprec!AM135</f>
        <v>29824.171473646071</v>
      </c>
      <c r="T135" s="94">
        <f>Deprec!AN135</f>
        <v>2085847.4092164251</v>
      </c>
      <c r="U135" s="94">
        <f>Deprec!AO135</f>
        <v>634097.61240179325</v>
      </c>
      <c r="V135" s="94">
        <f>Deprec!AP135</f>
        <v>660225.93881670735</v>
      </c>
      <c r="W135" s="94">
        <f>Deprec!AQ135</f>
        <v>832147.64156378538</v>
      </c>
      <c r="X135" s="94">
        <f>Deprec!AR135</f>
        <v>0</v>
      </c>
      <c r="Y135" s="94">
        <f>Deprec!AS135</f>
        <v>1649115.558466099</v>
      </c>
      <c r="Z135" s="94">
        <f>Deprec!AT135</f>
        <v>195885.44052253521</v>
      </c>
      <c r="AA135" s="94">
        <f>Deprec!AU135</f>
        <v>158738.14412007059</v>
      </c>
      <c r="AB135" s="94">
        <f>Deprec!AV135</f>
        <v>40037.640515286657</v>
      </c>
      <c r="AC135" s="94">
        <f>Deprec!AW135</f>
        <v>59043.727325545093</v>
      </c>
      <c r="AD135" s="94">
        <f>Deprec!AX135</f>
        <v>164263.68100310618</v>
      </c>
      <c r="AE135" s="94">
        <f>Deprec!AY135</f>
        <v>25204.094640670617</v>
      </c>
      <c r="AF135" s="94">
        <f>Deprec!AZ135</f>
        <v>10245.401762933323</v>
      </c>
      <c r="AG135" s="94">
        <f>Deprec!BA135</f>
        <v>0</v>
      </c>
      <c r="AH135" s="94">
        <f t="shared" si="17"/>
        <v>6731568.3896943936</v>
      </c>
      <c r="AI135" s="55">
        <f t="shared" si="18"/>
        <v>0</v>
      </c>
      <c r="AK135" t="str">
        <v>01:SG track between Avon and Kalgoorlie</v>
      </c>
      <c r="AL135" t="str">
        <v>06:Southern Cross</v>
      </c>
      <c r="AM135" t="str">
        <v>Sleepers</v>
      </c>
      <c r="AN135" s="64">
        <v>0</v>
      </c>
      <c r="AO135" s="149">
        <f t="shared" si="15"/>
        <v>15.29205627039642</v>
      </c>
    </row>
    <row r="136" spans="1:41" x14ac:dyDescent="0.35">
      <c r="A136" s="58">
        <f>IF(Deprec!A136=0,"",Deprec!A136)</f>
        <v>124</v>
      </c>
      <c r="B136" s="58" t="str">
        <f>IF(Deprec!B136=0,"",Deprec!B136)</f>
        <v>Midwest</v>
      </c>
      <c r="C136" s="58">
        <f>IF(Deprec!C136=0,"",Deprec!C136)</f>
        <v>40</v>
      </c>
      <c r="D136" t="str">
        <f>IF(Deprec!D136=0,"",Deprec!D136)</f>
        <v/>
      </c>
      <c r="E136" t="str">
        <f>IF(Deprec!E136=0,"",Deprec!E136)</f>
        <v>Morawa to Perenjori</v>
      </c>
      <c r="F136" s="58">
        <f t="shared" si="16"/>
        <v>40</v>
      </c>
      <c r="G136" s="58" t="str">
        <f t="shared" si="19"/>
        <v>40</v>
      </c>
      <c r="H136" s="58">
        <f t="shared" si="20"/>
        <v>6</v>
      </c>
      <c r="I136" s="58" t="str">
        <f t="shared" si="21"/>
        <v>06</v>
      </c>
      <c r="K136" s="58" t="str">
        <f t="shared" si="22"/>
        <v>40:NG track between Narngulu and Maya</v>
      </c>
      <c r="L136" s="58" t="str">
        <f t="shared" si="23"/>
        <v>06:Morawa to Perenjori</v>
      </c>
      <c r="M136" s="94">
        <f>Deprec!AG136</f>
        <v>0</v>
      </c>
      <c r="N136" s="94">
        <f>Deprec!AH136</f>
        <v>0</v>
      </c>
      <c r="O136" s="94">
        <f>Deprec!AI136</f>
        <v>2795240.0377984447</v>
      </c>
      <c r="P136" s="94">
        <f>Deprec!AJ136</f>
        <v>0</v>
      </c>
      <c r="Q136" s="94">
        <f>Deprec!AK136</f>
        <v>0</v>
      </c>
      <c r="R136" s="94">
        <f>Deprec!AL136</f>
        <v>0</v>
      </c>
      <c r="S136" s="94">
        <f>Deprec!AM136</f>
        <v>349809.56660514633</v>
      </c>
      <c r="T136" s="94">
        <f>Deprec!AN136</f>
        <v>31196875.421857651</v>
      </c>
      <c r="U136" s="94">
        <f>Deprec!AO136</f>
        <v>9483850.1282447223</v>
      </c>
      <c r="V136" s="94">
        <f>Deprec!AP136</f>
        <v>9942058.9537264891</v>
      </c>
      <c r="W136" s="94">
        <f>Deprec!AQ136</f>
        <v>2770039.3280079593</v>
      </c>
      <c r="X136" s="94">
        <f>Deprec!AR136</f>
        <v>0</v>
      </c>
      <c r="Y136" s="94">
        <f>Deprec!AS136</f>
        <v>3723850.7826426788</v>
      </c>
      <c r="Z136" s="94">
        <f>Deprec!AT136</f>
        <v>442326.88682934642</v>
      </c>
      <c r="AA136" s="94">
        <f>Deprec!AU136</f>
        <v>369883.43903600489</v>
      </c>
      <c r="AB136" s="94">
        <f>Deprec!AV136</f>
        <v>598821.02488491207</v>
      </c>
      <c r="AC136" s="94">
        <f>Deprec!AW136</f>
        <v>883084.63873161527</v>
      </c>
      <c r="AD136" s="94">
        <f>Deprec!AX136</f>
        <v>143242.03553817057</v>
      </c>
      <c r="AE136" s="94">
        <f>Deprec!AY136</f>
        <v>376963.81679285475</v>
      </c>
      <c r="AF136" s="94">
        <f>Deprec!AZ136</f>
        <v>49003.103728192014</v>
      </c>
      <c r="AG136" s="94">
        <f>Deprec!BA136</f>
        <v>40899.076670171919</v>
      </c>
      <c r="AH136" s="94">
        <f t="shared" si="17"/>
        <v>63165948.241094351</v>
      </c>
      <c r="AI136" s="55">
        <f t="shared" si="18"/>
        <v>0</v>
      </c>
      <c r="AK136" t="str">
        <v>01:SG track between Avon and Kalgoorlie</v>
      </c>
      <c r="AL136" t="str">
        <v>06:Southern Cross</v>
      </c>
      <c r="AM136" t="str">
        <v>Tunnels</v>
      </c>
      <c r="AN136" s="64">
        <v>0</v>
      </c>
      <c r="AO136" s="149">
        <f t="shared" si="15"/>
        <v>42.316940355219813</v>
      </c>
    </row>
    <row r="137" spans="1:41" x14ac:dyDescent="0.35">
      <c r="A137" s="58">
        <f>IF(Deprec!A137=0,"",Deprec!A137)</f>
        <v>125</v>
      </c>
      <c r="B137" s="58" t="str">
        <f>IF(Deprec!B137=0,"",Deprec!B137)</f>
        <v>Midwest</v>
      </c>
      <c r="C137" s="58">
        <f>IF(Deprec!C137=0,"",Deprec!C137)</f>
        <v>40</v>
      </c>
      <c r="D137" t="str">
        <f>IF(Deprec!D137=0,"",Deprec!D137)</f>
        <v/>
      </c>
      <c r="E137" t="str">
        <f>IF(Deprec!E137=0,"",Deprec!E137)</f>
        <v>Perenjori to Maya</v>
      </c>
      <c r="F137" s="58">
        <f t="shared" si="16"/>
        <v>40</v>
      </c>
      <c r="G137" s="58" t="str">
        <f t="shared" si="19"/>
        <v>40</v>
      </c>
      <c r="H137" s="58">
        <f t="shared" si="20"/>
        <v>7</v>
      </c>
      <c r="I137" s="58" t="str">
        <f t="shared" si="21"/>
        <v>07</v>
      </c>
      <c r="K137" s="58" t="str">
        <f t="shared" si="22"/>
        <v>40:NG track between Narngulu and Maya</v>
      </c>
      <c r="L137" s="58" t="str">
        <f t="shared" si="23"/>
        <v>07:Perenjori to Maya</v>
      </c>
      <c r="M137" s="94">
        <f>Deprec!AG137</f>
        <v>0</v>
      </c>
      <c r="N137" s="94">
        <f>Deprec!AH137</f>
        <v>0</v>
      </c>
      <c r="O137" s="94">
        <f>Deprec!AI137</f>
        <v>3402272.2786015132</v>
      </c>
      <c r="P137" s="94">
        <f>Deprec!AJ137</f>
        <v>0</v>
      </c>
      <c r="Q137" s="94">
        <f>Deprec!AK137</f>
        <v>0</v>
      </c>
      <c r="R137" s="94">
        <f>Deprec!AL137</f>
        <v>0</v>
      </c>
      <c r="S137" s="94">
        <f>Deprec!AM137</f>
        <v>58310.599580360671</v>
      </c>
      <c r="T137" s="94">
        <f>Deprec!AN137</f>
        <v>37971788.823677599</v>
      </c>
      <c r="U137" s="94">
        <f>Deprec!AO137</f>
        <v>11543423.802397987</v>
      </c>
      <c r="V137" s="94">
        <f>Deprec!AP137</f>
        <v>12022713.645517772</v>
      </c>
      <c r="W137" s="94">
        <f>Deprec!AQ137</f>
        <v>2229618.045355211</v>
      </c>
      <c r="X137" s="94">
        <f>Deprec!AR137</f>
        <v>0</v>
      </c>
      <c r="Y137" s="94">
        <f>Deprec!AS137</f>
        <v>873581.31929872581</v>
      </c>
      <c r="Z137" s="94">
        <f>Deprec!AT137</f>
        <v>103765.84023150863</v>
      </c>
      <c r="AA137" s="94">
        <f>Deprec!AU137</f>
        <v>106328.91717123752</v>
      </c>
      <c r="AB137" s="94">
        <f>Deprec!AV137</f>
        <v>728864.83638604381</v>
      </c>
      <c r="AC137" s="94">
        <f>Deprec!AW137</f>
        <v>1074860.9584104884</v>
      </c>
      <c r="AD137" s="94">
        <f>Deprec!AX137</f>
        <v>0</v>
      </c>
      <c r="AE137" s="94">
        <f>Deprec!AY137</f>
        <v>458827.69514144596</v>
      </c>
      <c r="AF137" s="94">
        <f>Deprec!AZ137</f>
        <v>0</v>
      </c>
      <c r="AG137" s="94">
        <f>Deprec!BA137</f>
        <v>0</v>
      </c>
      <c r="AH137" s="94">
        <f t="shared" si="17"/>
        <v>70574356.761769906</v>
      </c>
      <c r="AI137" s="55">
        <f t="shared" si="18"/>
        <v>0</v>
      </c>
      <c r="AK137" t="str">
        <v>01:SG track between Avon and Kalgoorlie</v>
      </c>
      <c r="AL137" t="str">
        <v>06:Southern Cross</v>
      </c>
      <c r="AM137" t="str">
        <v>Turnouts</v>
      </c>
      <c r="AN137" s="64">
        <v>0</v>
      </c>
      <c r="AO137" s="149">
        <f t="shared" si="15"/>
        <v>22.575248585450652</v>
      </c>
    </row>
    <row r="138" spans="1:41" x14ac:dyDescent="0.35">
      <c r="A138" s="58">
        <f>IF(Deprec!A138=0,"",Deprec!A138)</f>
        <v>126</v>
      </c>
      <c r="B138" s="58" t="str">
        <f>IF(Deprec!B138=0,"",Deprec!B138)</f>
        <v>Central</v>
      </c>
      <c r="C138" s="58">
        <f>IF(Deprec!C138=0,"",Deprec!C138)</f>
        <v>41</v>
      </c>
      <c r="D138" t="str">
        <f>IF(Deprec!D138=0,"",Deprec!D138)</f>
        <v>NG track between Toodyay West to Miling</v>
      </c>
      <c r="E138" t="str">
        <f>IF(Deprec!E138=0,"",Deprec!E138)</f>
        <v>Toodyay West to Miling</v>
      </c>
      <c r="F138" s="58">
        <f t="shared" si="16"/>
        <v>41</v>
      </c>
      <c r="G138" s="58" t="str">
        <f t="shared" si="19"/>
        <v>41</v>
      </c>
      <c r="H138" s="58">
        <f t="shared" si="20"/>
        <v>1</v>
      </c>
      <c r="I138" s="58" t="str">
        <f t="shared" si="21"/>
        <v>01</v>
      </c>
      <c r="K138" s="58" t="str">
        <f t="shared" si="22"/>
        <v>41:NG track between Toodyay West to Miling</v>
      </c>
      <c r="L138" s="58" t="str">
        <f t="shared" si="23"/>
        <v>01:Toodyay West to Miling</v>
      </c>
      <c r="M138" s="94">
        <f>Deprec!AG138</f>
        <v>0</v>
      </c>
      <c r="N138" s="94">
        <f>Deprec!AH138</f>
        <v>0</v>
      </c>
      <c r="O138" s="94">
        <f>Deprec!AI138</f>
        <v>7361587.3453739379</v>
      </c>
      <c r="P138" s="94">
        <f>Deprec!AJ138</f>
        <v>0</v>
      </c>
      <c r="Q138" s="94">
        <f>Deprec!AK138</f>
        <v>13721546.050575612</v>
      </c>
      <c r="R138" s="94">
        <f>Deprec!AL138</f>
        <v>0</v>
      </c>
      <c r="S138" s="94">
        <f>Deprec!AM138</f>
        <v>1294283.9829561138</v>
      </c>
      <c r="T138" s="94">
        <f>Deprec!AN138</f>
        <v>82160573.051048413</v>
      </c>
      <c r="U138" s="94">
        <f>Deprec!AO138</f>
        <v>24976814.207518715</v>
      </c>
      <c r="V138" s="94">
        <f>Deprec!AP138</f>
        <v>27272840.094412532</v>
      </c>
      <c r="W138" s="94">
        <f>Deprec!AQ138</f>
        <v>3618584.8911502552</v>
      </c>
      <c r="X138" s="94">
        <f>Deprec!AR138</f>
        <v>0</v>
      </c>
      <c r="Y138" s="94">
        <f>Deprec!AS138</f>
        <v>2726191.2585537555</v>
      </c>
      <c r="Z138" s="94">
        <f>Deprec!AT138</f>
        <v>323822.77451023448</v>
      </c>
      <c r="AA138" s="94">
        <f>Deprec!AU138</f>
        <v>184072.28758354567</v>
      </c>
      <c r="AB138" s="94">
        <f>Deprec!AV138</f>
        <v>1708486.3270905344</v>
      </c>
      <c r="AC138" s="94">
        <f>Deprec!AW138</f>
        <v>2519514.1256548474</v>
      </c>
      <c r="AD138" s="94">
        <f>Deprec!AX138</f>
        <v>0</v>
      </c>
      <c r="AE138" s="94">
        <f>Deprec!AY138</f>
        <v>1075509.2089864942</v>
      </c>
      <c r="AF138" s="94">
        <f>Deprec!AZ138</f>
        <v>113490.40165812369</v>
      </c>
      <c r="AG138" s="94">
        <f>Deprec!BA138</f>
        <v>863921.22098860203</v>
      </c>
      <c r="AH138" s="94">
        <f t="shared" si="17"/>
        <v>169921237.22806171</v>
      </c>
      <c r="AI138" s="55">
        <f t="shared" si="18"/>
        <v>0</v>
      </c>
      <c r="AK138" t="str">
        <v>01:SG track between Avon and Kalgoorlie</v>
      </c>
      <c r="AL138" t="str">
        <v>06:Southern Cross</v>
      </c>
      <c r="AM138" t="str">
        <v>Walkways</v>
      </c>
      <c r="AN138" s="64">
        <v>0</v>
      </c>
      <c r="AO138" s="149">
        <f t="shared" si="15"/>
        <v>6.2060928299919071</v>
      </c>
    </row>
    <row r="139" spans="1:41" x14ac:dyDescent="0.35">
      <c r="A139" s="58">
        <f>IF(Deprec!A139=0,"",Deprec!A139)</f>
        <v>127</v>
      </c>
      <c r="B139" s="58" t="str">
        <f>IF(Deprec!B139=0,"",Deprec!B139)</f>
        <v>CBH Sidings NG</v>
      </c>
      <c r="C139" s="58">
        <f>IF(Deprec!C139=0,"",Deprec!C139)</f>
        <v>42</v>
      </c>
      <c r="D139" t="str">
        <f>IF(Deprec!D139=0,"",Deprec!D139)</f>
        <v>NG tracks servicing CBH on the NG network</v>
      </c>
      <c r="E139" t="str">
        <f>IF(Deprec!E139=0,"",Deprec!E139)</f>
        <v>Arrino</v>
      </c>
      <c r="F139" s="58">
        <f t="shared" si="16"/>
        <v>42</v>
      </c>
      <c r="G139" s="58" t="str">
        <f t="shared" si="19"/>
        <v>42</v>
      </c>
      <c r="H139" s="58">
        <f t="shared" si="20"/>
        <v>1</v>
      </c>
      <c r="I139" s="58" t="str">
        <f t="shared" si="21"/>
        <v>01</v>
      </c>
      <c r="K139" s="58" t="str">
        <f t="shared" si="22"/>
        <v>42:NG tracks servicing CBH on the NG network</v>
      </c>
      <c r="L139" s="58" t="str">
        <f t="shared" si="23"/>
        <v>01:Arrino</v>
      </c>
      <c r="M139" s="94">
        <f>Deprec!AG139</f>
        <v>0</v>
      </c>
      <c r="N139" s="94">
        <f>Deprec!AH139</f>
        <v>0</v>
      </c>
      <c r="O139" s="94">
        <f>Deprec!AI139</f>
        <v>38904.657019239967</v>
      </c>
      <c r="P139" s="94">
        <f>Deprec!AJ139</f>
        <v>0</v>
      </c>
      <c r="Q139" s="94">
        <f>Deprec!AK139</f>
        <v>0</v>
      </c>
      <c r="R139" s="94">
        <f>Deprec!AL139</f>
        <v>0</v>
      </c>
      <c r="S139" s="94">
        <f>Deprec!AM139</f>
        <v>0</v>
      </c>
      <c r="T139" s="94">
        <f>Deprec!AN139</f>
        <v>434203.76137544593</v>
      </c>
      <c r="U139" s="94">
        <f>Deprec!AO139</f>
        <v>131997.94345813559</v>
      </c>
      <c r="V139" s="94">
        <f>Deprec!AP139</f>
        <v>138729.11467647218</v>
      </c>
      <c r="W139" s="94">
        <f>Deprec!AQ139</f>
        <v>0</v>
      </c>
      <c r="X139" s="94">
        <f>Deprec!AR139</f>
        <v>0</v>
      </c>
      <c r="Y139" s="94">
        <f>Deprec!AS139</f>
        <v>0</v>
      </c>
      <c r="Z139" s="94">
        <f>Deprec!AT139</f>
        <v>0</v>
      </c>
      <c r="AA139" s="94">
        <f>Deprec!AU139</f>
        <v>103051.30767848852</v>
      </c>
      <c r="AB139" s="94">
        <f>Deprec!AV139</f>
        <v>8334.4994612362952</v>
      </c>
      <c r="AC139" s="94">
        <f>Deprec!AW139</f>
        <v>12290.931914338234</v>
      </c>
      <c r="AD139" s="94">
        <f>Deprec!AX139</f>
        <v>0</v>
      </c>
      <c r="AE139" s="94">
        <f>Deprec!AY139</f>
        <v>5246.6506642271806</v>
      </c>
      <c r="AF139" s="94">
        <f>Deprec!AZ139</f>
        <v>0</v>
      </c>
      <c r="AG139" s="94">
        <f>Deprec!BA139</f>
        <v>0</v>
      </c>
      <c r="AH139" s="94">
        <f t="shared" si="17"/>
        <v>872758.86624758388</v>
      </c>
      <c r="AI139" s="55">
        <f t="shared" si="18"/>
        <v>0</v>
      </c>
      <c r="AK139" t="str">
        <v>01:SG track between Avon and Kalgoorlie</v>
      </c>
      <c r="AL139" t="str">
        <v>07:Southern Cross to Koolyanobbing East</v>
      </c>
      <c r="AM139" t="str">
        <v>Access Roads</v>
      </c>
      <c r="AN139" s="64">
        <v>0</v>
      </c>
      <c r="AO139" s="149">
        <f t="shared" si="15"/>
        <v>6.064738680413102</v>
      </c>
    </row>
    <row r="140" spans="1:41" x14ac:dyDescent="0.35">
      <c r="A140" s="58">
        <f>IF(Deprec!A140=0,"",Deprec!A140)</f>
        <v>128</v>
      </c>
      <c r="B140" s="58" t="str">
        <f>IF(Deprec!B140=0,"",Deprec!B140)</f>
        <v>CBH Sidings NG</v>
      </c>
      <c r="C140" s="58">
        <f>IF(Deprec!C140=0,"",Deprec!C140)</f>
        <v>42</v>
      </c>
      <c r="D140" t="str">
        <f>IF(Deprec!D140=0,"",Deprec!D140)</f>
        <v/>
      </c>
      <c r="E140" t="str">
        <f>IF(Deprec!E140=0,"",Deprec!E140)</f>
        <v>Avon Yard</v>
      </c>
      <c r="F140" s="58">
        <f t="shared" si="16"/>
        <v>42</v>
      </c>
      <c r="G140" s="58" t="str">
        <f t="shared" si="19"/>
        <v>42</v>
      </c>
      <c r="H140" s="58">
        <f t="shared" si="20"/>
        <v>2</v>
      </c>
      <c r="I140" s="58" t="str">
        <f t="shared" si="21"/>
        <v>02</v>
      </c>
      <c r="K140" s="58" t="str">
        <f t="shared" si="22"/>
        <v>42:NG tracks servicing CBH on the NG network</v>
      </c>
      <c r="L140" s="58" t="str">
        <f t="shared" si="23"/>
        <v>02:Avon Yard</v>
      </c>
      <c r="M140" s="94">
        <f>Deprec!AG140</f>
        <v>0</v>
      </c>
      <c r="N140" s="94">
        <f>Deprec!AH140</f>
        <v>0</v>
      </c>
      <c r="O140" s="94">
        <f>Deprec!AI140</f>
        <v>327206.27203665086</v>
      </c>
      <c r="P140" s="94">
        <f>Deprec!AJ140</f>
        <v>0</v>
      </c>
      <c r="Q140" s="94">
        <f>Deprec!AK140</f>
        <v>0</v>
      </c>
      <c r="R140" s="94">
        <f>Deprec!AL140</f>
        <v>0</v>
      </c>
      <c r="S140" s="94">
        <f>Deprec!AM140</f>
        <v>0</v>
      </c>
      <c r="T140" s="94">
        <f>Deprec!AN140</f>
        <v>3651855.714694764</v>
      </c>
      <c r="U140" s="94">
        <f>Deprec!AO140</f>
        <v>1110164.1372672082</v>
      </c>
      <c r="V140" s="94">
        <f>Deprec!AP140</f>
        <v>1164053.472186734</v>
      </c>
      <c r="W140" s="94">
        <f>Deprec!AQ140</f>
        <v>4696920.5333694713</v>
      </c>
      <c r="X140" s="94">
        <f>Deprec!AR140</f>
        <v>0</v>
      </c>
      <c r="Y140" s="94">
        <f>Deprec!AS140</f>
        <v>0</v>
      </c>
      <c r="Z140" s="94">
        <f>Deprec!AT140</f>
        <v>0</v>
      </c>
      <c r="AA140" s="94">
        <f>Deprec!AU140</f>
        <v>0</v>
      </c>
      <c r="AB140" s="94">
        <f>Deprec!AV140</f>
        <v>82841.932023485482</v>
      </c>
      <c r="AC140" s="94">
        <f>Deprec!AW140</f>
        <v>122167.44999367502</v>
      </c>
      <c r="AD140" s="94">
        <f>Deprec!AX140</f>
        <v>0</v>
      </c>
      <c r="AE140" s="94">
        <f>Deprec!AY140</f>
        <v>52149.823717477404</v>
      </c>
      <c r="AF140" s="94">
        <f>Deprec!AZ140</f>
        <v>0</v>
      </c>
      <c r="AG140" s="94">
        <f>Deprec!BA140</f>
        <v>0</v>
      </c>
      <c r="AH140" s="94">
        <f t="shared" si="17"/>
        <v>11207359.335289467</v>
      </c>
      <c r="AI140" s="55">
        <f t="shared" si="18"/>
        <v>0</v>
      </c>
      <c r="AK140" t="str">
        <v>01:SG track between Avon and Kalgoorlie</v>
      </c>
      <c r="AL140" t="str">
        <v>07:Southern Cross to Koolyanobbing East</v>
      </c>
      <c r="AM140" t="str">
        <v>Ballast</v>
      </c>
      <c r="AN140" s="64">
        <v>15199792.518412922</v>
      </c>
      <c r="AO140" s="149">
        <f t="shared" si="15"/>
        <v>12.862198805968973</v>
      </c>
    </row>
    <row r="141" spans="1:41" x14ac:dyDescent="0.35">
      <c r="A141" s="58">
        <f>IF(Deprec!A141=0,"",Deprec!A141)</f>
        <v>129</v>
      </c>
      <c r="B141" s="58" t="str">
        <f>IF(Deprec!B141=0,"",Deprec!B141)</f>
        <v>CBH Sidings NG</v>
      </c>
      <c r="C141" s="58">
        <f>IF(Deprec!C141=0,"",Deprec!C141)</f>
        <v>42</v>
      </c>
      <c r="D141" t="str">
        <f>IF(Deprec!D141=0,"",Deprec!D141)</f>
        <v/>
      </c>
      <c r="E141" t="str">
        <f>IF(Deprec!E141=0,"",Deprec!E141)</f>
        <v>Ballaying</v>
      </c>
      <c r="F141" s="58">
        <f t="shared" si="16"/>
        <v>42</v>
      </c>
      <c r="G141" s="58" t="str">
        <f t="shared" si="19"/>
        <v>42</v>
      </c>
      <c r="H141" s="58">
        <f t="shared" si="20"/>
        <v>3</v>
      </c>
      <c r="I141" s="58" t="str">
        <f t="shared" si="21"/>
        <v>03</v>
      </c>
      <c r="K141" s="58" t="str">
        <f t="shared" si="22"/>
        <v>42:NG tracks servicing CBH on the NG network</v>
      </c>
      <c r="L141" s="58" t="str">
        <f t="shared" si="23"/>
        <v>03:Ballaying</v>
      </c>
      <c r="M141" s="94">
        <f>Deprec!AG141</f>
        <v>0</v>
      </c>
      <c r="N141" s="94">
        <f>Deprec!AH141</f>
        <v>0</v>
      </c>
      <c r="O141" s="94">
        <f>Deprec!AI141</f>
        <v>24342.93336523058</v>
      </c>
      <c r="P141" s="94">
        <f>Deprec!AJ141</f>
        <v>0</v>
      </c>
      <c r="Q141" s="94">
        <f>Deprec!AK141</f>
        <v>0</v>
      </c>
      <c r="R141" s="94">
        <f>Deprec!AL141</f>
        <v>0</v>
      </c>
      <c r="S141" s="94">
        <f>Deprec!AM141</f>
        <v>0</v>
      </c>
      <c r="T141" s="94">
        <f>Deprec!AN141</f>
        <v>271684.5241655198</v>
      </c>
      <c r="U141" s="94">
        <f>Deprec!AO141</f>
        <v>82592.095346318034</v>
      </c>
      <c r="V141" s="94">
        <f>Deprec!AP141</f>
        <v>85871.00046351958</v>
      </c>
      <c r="W141" s="94">
        <f>Deprec!AQ141</f>
        <v>0</v>
      </c>
      <c r="X141" s="94">
        <f>Deprec!AR141</f>
        <v>0</v>
      </c>
      <c r="Y141" s="94">
        <f>Deprec!AS141</f>
        <v>0</v>
      </c>
      <c r="Z141" s="94">
        <f>Deprec!AT141</f>
        <v>0</v>
      </c>
      <c r="AA141" s="94">
        <f>Deprec!AU141</f>
        <v>101868.84689469633</v>
      </c>
      <c r="AB141" s="94">
        <f>Deprec!AV141</f>
        <v>5214.9583253513756</v>
      </c>
      <c r="AC141" s="94">
        <f>Deprec!AW141</f>
        <v>7690.5275489090182</v>
      </c>
      <c r="AD141" s="94">
        <f>Deprec!AX141</f>
        <v>0</v>
      </c>
      <c r="AE141" s="94">
        <f>Deprec!AY141</f>
        <v>3282.8683580673323</v>
      </c>
      <c r="AF141" s="94">
        <f>Deprec!AZ141</f>
        <v>0</v>
      </c>
      <c r="AG141" s="94">
        <f>Deprec!BA141</f>
        <v>0</v>
      </c>
      <c r="AH141" s="94">
        <f t="shared" si="17"/>
        <v>582547.75446761213</v>
      </c>
      <c r="AI141" s="55">
        <f t="shared" si="18"/>
        <v>0</v>
      </c>
      <c r="AK141" t="str">
        <v>01:SG track between Avon and Kalgoorlie</v>
      </c>
      <c r="AL141" t="str">
        <v>07:Southern Cross to Koolyanobbing East</v>
      </c>
      <c r="AM141" t="str">
        <v>Bridges</v>
      </c>
      <c r="AN141" s="64">
        <v>0</v>
      </c>
      <c r="AO141" s="149">
        <f t="shared" ref="AO141:AO204" si="24">_xlfn.XLOOKUP(AM141,$M$7:$AG$7,$M$10:$AG$10)</f>
        <v>33.988165680473372</v>
      </c>
    </row>
    <row r="142" spans="1:41" x14ac:dyDescent="0.35">
      <c r="A142" s="58">
        <f>IF(Deprec!A142=0,"",Deprec!A142)</f>
        <v>130</v>
      </c>
      <c r="B142" s="58" t="str">
        <f>IF(Deprec!B142=0,"",Deprec!B142)</f>
        <v>CBH Sidings NG</v>
      </c>
      <c r="C142" s="58">
        <f>IF(Deprec!C142=0,"",Deprec!C142)</f>
        <v>42</v>
      </c>
      <c r="D142" t="str">
        <f>IF(Deprec!D142=0,"",Deprec!D142)</f>
        <v/>
      </c>
      <c r="E142" t="str">
        <f>IF(Deprec!E142=0,"",Deprec!E142)</f>
        <v>Ballidu</v>
      </c>
      <c r="F142" s="58">
        <f t="shared" ref="F142:F205" si="25">C142</f>
        <v>42</v>
      </c>
      <c r="G142" s="58" t="str">
        <f t="shared" si="19"/>
        <v>42</v>
      </c>
      <c r="H142" s="58">
        <f t="shared" si="20"/>
        <v>4</v>
      </c>
      <c r="I142" s="58" t="str">
        <f t="shared" si="21"/>
        <v>04</v>
      </c>
      <c r="K142" s="58" t="str">
        <f t="shared" si="22"/>
        <v>42:NG tracks servicing CBH on the NG network</v>
      </c>
      <c r="L142" s="58" t="str">
        <f t="shared" si="23"/>
        <v>04:Ballidu</v>
      </c>
      <c r="M142" s="94">
        <f>Deprec!AG142</f>
        <v>0</v>
      </c>
      <c r="N142" s="94">
        <f>Deprec!AH142</f>
        <v>0</v>
      </c>
      <c r="O142" s="94">
        <f>Deprec!AI142</f>
        <v>105325.67434841153</v>
      </c>
      <c r="P142" s="94">
        <f>Deprec!AJ142</f>
        <v>0</v>
      </c>
      <c r="Q142" s="94">
        <f>Deprec!AK142</f>
        <v>0</v>
      </c>
      <c r="R142" s="94">
        <f>Deprec!AL142</f>
        <v>0</v>
      </c>
      <c r="S142" s="94">
        <f>Deprec!AM142</f>
        <v>0</v>
      </c>
      <c r="T142" s="94">
        <f>Deprec!AN142</f>
        <v>1175509.758352807</v>
      </c>
      <c r="U142" s="94">
        <f>Deprec!AO142</f>
        <v>357354.96653925331</v>
      </c>
      <c r="V142" s="94">
        <f>Deprec!AP142</f>
        <v>189215.94952303809</v>
      </c>
      <c r="W142" s="94">
        <f>Deprec!AQ142</f>
        <v>1134388.1865889572</v>
      </c>
      <c r="X142" s="94">
        <f>Deprec!AR142</f>
        <v>0</v>
      </c>
      <c r="Y142" s="94">
        <f>Deprec!AS142</f>
        <v>0</v>
      </c>
      <c r="Z142" s="94">
        <f>Deprec!AT142</f>
        <v>0</v>
      </c>
      <c r="AA142" s="94">
        <f>Deprec!AU142</f>
        <v>108196.35029696873</v>
      </c>
      <c r="AB142" s="94">
        <f>Deprec!AV142</f>
        <v>24444.113215464502</v>
      </c>
      <c r="AC142" s="94">
        <f>Deprec!AW142</f>
        <v>36047.867377638999</v>
      </c>
      <c r="AD142" s="94">
        <f>Deprec!AX142</f>
        <v>0</v>
      </c>
      <c r="AE142" s="94">
        <f>Deprec!AY142</f>
        <v>15387.813441568976</v>
      </c>
      <c r="AF142" s="94">
        <f>Deprec!AZ142</f>
        <v>0</v>
      </c>
      <c r="AG142" s="94">
        <f>Deprec!BA142</f>
        <v>0</v>
      </c>
      <c r="AH142" s="94">
        <f t="shared" ref="AH142:AH205" si="26">SUM(M142:AG142)</f>
        <v>3145870.6796841081</v>
      </c>
      <c r="AI142" s="55">
        <f t="shared" ref="AI142:AI205" si="27">ROUND(SUM(-AH142,M142:AG142),0)</f>
        <v>0</v>
      </c>
      <c r="AK142" t="str">
        <v>01:SG track between Avon and Kalgoorlie</v>
      </c>
      <c r="AL142" t="str">
        <v>07:Southern Cross to Koolyanobbing East</v>
      </c>
      <c r="AM142" t="str">
        <v>Buildings</v>
      </c>
      <c r="AN142" s="64">
        <v>1314227.7235536326</v>
      </c>
      <c r="AO142" s="149">
        <f t="shared" si="24"/>
        <v>15.499999999999858</v>
      </c>
    </row>
    <row r="143" spans="1:41" x14ac:dyDescent="0.35">
      <c r="A143" s="58">
        <f>IF(Deprec!A143=0,"",Deprec!A143)</f>
        <v>131</v>
      </c>
      <c r="B143" s="58" t="str">
        <f>IF(Deprec!B143=0,"",Deprec!B143)</f>
        <v>CBH Sidings NG</v>
      </c>
      <c r="C143" s="58">
        <f>IF(Deprec!C143=0,"",Deprec!C143)</f>
        <v>42</v>
      </c>
      <c r="D143" t="str">
        <f>IF(Deprec!D143=0,"",Deprec!D143)</f>
        <v/>
      </c>
      <c r="E143" t="str">
        <f>IF(Deprec!E143=0,"",Deprec!E143)</f>
        <v>Beacon</v>
      </c>
      <c r="F143" s="58">
        <f t="shared" si="25"/>
        <v>42</v>
      </c>
      <c r="G143" s="58" t="str">
        <f t="shared" ref="G143:G206" si="28">REPT("0",2-LEN(F143))&amp;F143</f>
        <v>42</v>
      </c>
      <c r="H143" s="58">
        <f t="shared" ref="H143:H206" si="29">IF(F143=F142,H142+1,1)</f>
        <v>5</v>
      </c>
      <c r="I143" s="58" t="str">
        <f t="shared" ref="I143:I206" si="30">REPT("0",2-LEN(H143))&amp;H143</f>
        <v>05</v>
      </c>
      <c r="K143" s="58" t="str">
        <f t="shared" si="22"/>
        <v>42:NG tracks servicing CBH on the NG network</v>
      </c>
      <c r="L143" s="58" t="str">
        <f t="shared" si="23"/>
        <v>05:Beacon</v>
      </c>
      <c r="M143" s="94">
        <f>Deprec!AG143</f>
        <v>0</v>
      </c>
      <c r="N143" s="94">
        <f>Deprec!AH143</f>
        <v>0</v>
      </c>
      <c r="O143" s="94">
        <f>Deprec!AI143</f>
        <v>101903.62359438869</v>
      </c>
      <c r="P143" s="94">
        <f>Deprec!AJ143</f>
        <v>0</v>
      </c>
      <c r="Q143" s="94">
        <f>Deprec!AK143</f>
        <v>0</v>
      </c>
      <c r="R143" s="94">
        <f>Deprec!AL143</f>
        <v>0</v>
      </c>
      <c r="S143" s="94">
        <f>Deprec!AM143</f>
        <v>8805.0366008976398</v>
      </c>
      <c r="T143" s="94">
        <f>Deprec!AN143</f>
        <v>1137317.227615945</v>
      </c>
      <c r="U143" s="94">
        <f>Deprec!AO143</f>
        <v>345744.43719524727</v>
      </c>
      <c r="V143" s="94">
        <f>Deprec!AP143</f>
        <v>359748.63826524635</v>
      </c>
      <c r="W143" s="94">
        <f>Deprec!AQ143</f>
        <v>262054.66074100116</v>
      </c>
      <c r="X143" s="94">
        <f>Deprec!AR143</f>
        <v>0</v>
      </c>
      <c r="Y143" s="94">
        <f>Deprec!AS143</f>
        <v>0</v>
      </c>
      <c r="Z143" s="94">
        <f>Deprec!AT143</f>
        <v>0</v>
      </c>
      <c r="AA143" s="94">
        <f>Deprec!AU143</f>
        <v>0</v>
      </c>
      <c r="AB143" s="94">
        <f>Deprec!AV143</f>
        <v>23649.919429591428</v>
      </c>
      <c r="AC143" s="94">
        <f>Deprec!AW143</f>
        <v>34876.665460312521</v>
      </c>
      <c r="AD143" s="94">
        <f>Deprec!AX143</f>
        <v>0</v>
      </c>
      <c r="AE143" s="94">
        <f>Deprec!AY143</f>
        <v>14887.860520154067</v>
      </c>
      <c r="AF143" s="94">
        <f>Deprec!AZ143</f>
        <v>0</v>
      </c>
      <c r="AG143" s="94">
        <f>Deprec!BA143</f>
        <v>0</v>
      </c>
      <c r="AH143" s="94">
        <f t="shared" si="26"/>
        <v>2288988.0694227847</v>
      </c>
      <c r="AI143" s="55">
        <f t="shared" si="27"/>
        <v>0</v>
      </c>
      <c r="AK143" t="str">
        <v>01:SG track between Avon and Kalgoorlie</v>
      </c>
      <c r="AL143" t="str">
        <v>07:Southern Cross to Koolyanobbing East</v>
      </c>
      <c r="AM143" t="str">
        <v>Clearing/Grubbing</v>
      </c>
      <c r="AN143" s="64">
        <v>0</v>
      </c>
      <c r="AO143" s="149">
        <f t="shared" si="24"/>
        <v>100</v>
      </c>
    </row>
    <row r="144" spans="1:41" x14ac:dyDescent="0.35">
      <c r="A144" s="58">
        <f>IF(Deprec!A144=0,"",Deprec!A144)</f>
        <v>132</v>
      </c>
      <c r="B144" s="58" t="str">
        <f>IF(Deprec!B144=0,"",Deprec!B144)</f>
        <v>CBH Sidings NG</v>
      </c>
      <c r="C144" s="58">
        <f>IF(Deprec!C144=0,"",Deprec!C144)</f>
        <v>42</v>
      </c>
      <c r="D144" t="str">
        <f>IF(Deprec!D144=0,"",Deprec!D144)</f>
        <v/>
      </c>
      <c r="E144" t="str">
        <f>IF(Deprec!E144=0,"",Deprec!E144)</f>
        <v>Bencubbin</v>
      </c>
      <c r="F144" s="58">
        <f t="shared" si="25"/>
        <v>42</v>
      </c>
      <c r="G144" s="58" t="str">
        <f t="shared" si="28"/>
        <v>42</v>
      </c>
      <c r="H144" s="58">
        <f t="shared" si="29"/>
        <v>6</v>
      </c>
      <c r="I144" s="58" t="str">
        <f t="shared" si="30"/>
        <v>06</v>
      </c>
      <c r="K144" s="58" t="str">
        <f t="shared" ref="K144:K207" si="31">IF(D144="",K143,_xlfn.CONCAT(G144,":",D144))</f>
        <v>42:NG tracks servicing CBH on the NG network</v>
      </c>
      <c r="L144" s="58" t="str">
        <f t="shared" ref="L144:L207" si="32">_xlfn.CONCAT(I144,":",E144)</f>
        <v>06:Bencubbin</v>
      </c>
      <c r="M144" s="94">
        <f>Deprec!AG144</f>
        <v>0</v>
      </c>
      <c r="N144" s="94">
        <f>Deprec!AH144</f>
        <v>0</v>
      </c>
      <c r="O144" s="94">
        <f>Deprec!AI144</f>
        <v>77844.347204916747</v>
      </c>
      <c r="P144" s="94">
        <f>Deprec!AJ144</f>
        <v>0</v>
      </c>
      <c r="Q144" s="94">
        <f>Deprec!AK144</f>
        <v>0</v>
      </c>
      <c r="R144" s="94">
        <f>Deprec!AL144</f>
        <v>0</v>
      </c>
      <c r="S144" s="94">
        <f>Deprec!AM144</f>
        <v>0</v>
      </c>
      <c r="T144" s="94">
        <f>Deprec!AN144</f>
        <v>868798.51791201718</v>
      </c>
      <c r="U144" s="94">
        <f>Deprec!AO144</f>
        <v>264114.74944525323</v>
      </c>
      <c r="V144" s="94">
        <f>Deprec!AP144</f>
        <v>280761.35808475263</v>
      </c>
      <c r="W144" s="94">
        <f>Deprec!AQ144</f>
        <v>1144096.8137112984</v>
      </c>
      <c r="X144" s="94">
        <f>Deprec!AR144</f>
        <v>0</v>
      </c>
      <c r="Y144" s="94">
        <f>Deprec!AS144</f>
        <v>0</v>
      </c>
      <c r="Z144" s="94">
        <f>Deprec!AT144</f>
        <v>0</v>
      </c>
      <c r="AA144" s="94">
        <f>Deprec!AU144</f>
        <v>0</v>
      </c>
      <c r="AB144" s="94">
        <f>Deprec!AV144</f>
        <v>18066.21270675597</v>
      </c>
      <c r="AC144" s="94">
        <f>Deprec!AW144</f>
        <v>26642.3426339453</v>
      </c>
      <c r="AD144" s="94">
        <f>Deprec!AX144</f>
        <v>0</v>
      </c>
      <c r="AE144" s="94">
        <f>Deprec!AY144</f>
        <v>11372.861362439937</v>
      </c>
      <c r="AF144" s="94">
        <f>Deprec!AZ144</f>
        <v>0</v>
      </c>
      <c r="AG144" s="94">
        <f>Deprec!BA144</f>
        <v>0</v>
      </c>
      <c r="AH144" s="94">
        <f t="shared" si="26"/>
        <v>2691697.2030613795</v>
      </c>
      <c r="AI144" s="55">
        <f t="shared" si="27"/>
        <v>0</v>
      </c>
      <c r="AK144" t="str">
        <v>01:SG track between Avon and Kalgoorlie</v>
      </c>
      <c r="AL144" t="str">
        <v>07:Southern Cross to Koolyanobbing East</v>
      </c>
      <c r="AM144" t="str">
        <v>Communication</v>
      </c>
      <c r="AN144" s="64">
        <v>201042.39138864711</v>
      </c>
      <c r="AO144" s="149">
        <f t="shared" si="24"/>
        <v>5.1206272136194979</v>
      </c>
    </row>
    <row r="145" spans="1:41" x14ac:dyDescent="0.35">
      <c r="A145" s="58">
        <f>IF(Deprec!A145=0,"",Deprec!A145)</f>
        <v>133</v>
      </c>
      <c r="B145" s="58" t="str">
        <f>IF(Deprec!B145=0,"",Deprec!B145)</f>
        <v>CBH Sidings NG</v>
      </c>
      <c r="C145" s="58">
        <f>IF(Deprec!C145=0,"",Deprec!C145)</f>
        <v>42</v>
      </c>
      <c r="D145" t="str">
        <f>IF(Deprec!D145=0,"",Deprec!D145)</f>
        <v/>
      </c>
      <c r="E145" t="str">
        <f>IF(Deprec!E145=0,"",Deprec!E145)</f>
        <v>Beverley</v>
      </c>
      <c r="F145" s="58">
        <f t="shared" si="25"/>
        <v>42</v>
      </c>
      <c r="G145" s="58" t="str">
        <f t="shared" si="28"/>
        <v>42</v>
      </c>
      <c r="H145" s="58">
        <f t="shared" si="29"/>
        <v>7</v>
      </c>
      <c r="I145" s="58" t="str">
        <f t="shared" si="30"/>
        <v>07</v>
      </c>
      <c r="K145" s="58" t="str">
        <f t="shared" si="31"/>
        <v>42:NG tracks servicing CBH on the NG network</v>
      </c>
      <c r="L145" s="58" t="str">
        <f t="shared" si="32"/>
        <v>07:Beverley</v>
      </c>
      <c r="M145" s="94">
        <f>Deprec!AG145</f>
        <v>0</v>
      </c>
      <c r="N145" s="94">
        <f>Deprec!AH145</f>
        <v>0</v>
      </c>
      <c r="O145" s="94">
        <f>Deprec!AI145</f>
        <v>31009.961155516958</v>
      </c>
      <c r="P145" s="94">
        <f>Deprec!AJ145</f>
        <v>0</v>
      </c>
      <c r="Q145" s="94">
        <f>Deprec!AK145</f>
        <v>0</v>
      </c>
      <c r="R145" s="94">
        <f>Deprec!AL145</f>
        <v>0</v>
      </c>
      <c r="S145" s="94">
        <f>Deprec!AM145</f>
        <v>0</v>
      </c>
      <c r="T145" s="94">
        <f>Deprec!AN145</f>
        <v>346093.31646782317</v>
      </c>
      <c r="U145" s="94">
        <f>Deprec!AO145</f>
        <v>105212.36820621823</v>
      </c>
      <c r="V145" s="94">
        <f>Deprec!AP145</f>
        <v>109476.23786510182</v>
      </c>
      <c r="W145" s="94">
        <f>Deprec!AQ145</f>
        <v>0</v>
      </c>
      <c r="X145" s="94">
        <f>Deprec!AR145</f>
        <v>0</v>
      </c>
      <c r="Y145" s="94">
        <f>Deprec!AS145</f>
        <v>0</v>
      </c>
      <c r="Z145" s="94">
        <f>Deprec!AT145</f>
        <v>0</v>
      </c>
      <c r="AA145" s="94">
        <f>Deprec!AU145</f>
        <v>0</v>
      </c>
      <c r="AB145" s="94">
        <f>Deprec!AV145</f>
        <v>6643.2279409583043</v>
      </c>
      <c r="AC145" s="94">
        <f>Deprec!AW145</f>
        <v>9796.8045583910989</v>
      </c>
      <c r="AD145" s="94">
        <f>Deprec!AX145</f>
        <v>0</v>
      </c>
      <c r="AE145" s="94">
        <f>Deprec!AY145</f>
        <v>4181.9783480880196</v>
      </c>
      <c r="AF145" s="94">
        <f>Deprec!AZ145</f>
        <v>0</v>
      </c>
      <c r="AG145" s="94">
        <f>Deprec!BA145</f>
        <v>0</v>
      </c>
      <c r="AH145" s="94">
        <f t="shared" si="26"/>
        <v>612413.89454209758</v>
      </c>
      <c r="AI145" s="55">
        <f t="shared" si="27"/>
        <v>0</v>
      </c>
      <c r="AK145" t="str">
        <v>01:SG track between Avon and Kalgoorlie</v>
      </c>
      <c r="AL145" t="str">
        <v>07:Southern Cross to Koolyanobbing East</v>
      </c>
      <c r="AM145" t="str">
        <v>Control Centre Assets</v>
      </c>
      <c r="AN145" s="64">
        <v>1910411.5121842201</v>
      </c>
      <c r="AO145" s="149">
        <f t="shared" si="24"/>
        <v>14.933333333333326</v>
      </c>
    </row>
    <row r="146" spans="1:41" x14ac:dyDescent="0.35">
      <c r="A146" s="58">
        <f>IF(Deprec!A146=0,"",Deprec!A146)</f>
        <v>134</v>
      </c>
      <c r="B146" s="58" t="str">
        <f>IF(Deprec!B146=0,"",Deprec!B146)</f>
        <v>CBH Sidings NG</v>
      </c>
      <c r="C146" s="58">
        <f>IF(Deprec!C146=0,"",Deprec!C146)</f>
        <v>42</v>
      </c>
      <c r="D146" t="str">
        <f>IF(Deprec!D146=0,"",Deprec!D146)</f>
        <v/>
      </c>
      <c r="E146" t="str">
        <f>IF(Deprec!E146=0,"",Deprec!E146)</f>
        <v>Bindi Bindi</v>
      </c>
      <c r="F146" s="58">
        <f t="shared" si="25"/>
        <v>42</v>
      </c>
      <c r="G146" s="58" t="str">
        <f t="shared" si="28"/>
        <v>42</v>
      </c>
      <c r="H146" s="58">
        <f t="shared" si="29"/>
        <v>8</v>
      </c>
      <c r="I146" s="58" t="str">
        <f t="shared" si="30"/>
        <v>08</v>
      </c>
      <c r="K146" s="58" t="str">
        <f t="shared" si="31"/>
        <v>42:NG tracks servicing CBH on the NG network</v>
      </c>
      <c r="L146" s="58" t="str">
        <f t="shared" si="32"/>
        <v>08:Bindi Bindi</v>
      </c>
      <c r="M146" s="94">
        <f>Deprec!AG146</f>
        <v>0</v>
      </c>
      <c r="N146" s="94">
        <f>Deprec!AH146</f>
        <v>0</v>
      </c>
      <c r="O146" s="94">
        <f>Deprec!AI146</f>
        <v>41023.565364230395</v>
      </c>
      <c r="P146" s="94">
        <f>Deprec!AJ146</f>
        <v>0</v>
      </c>
      <c r="Q146" s="94">
        <f>Deprec!AK146</f>
        <v>0</v>
      </c>
      <c r="R146" s="94">
        <f>Deprec!AL146</f>
        <v>0</v>
      </c>
      <c r="S146" s="94">
        <f>Deprec!AM146</f>
        <v>0</v>
      </c>
      <c r="T146" s="94">
        <f>Deprec!AN146</f>
        <v>457852.29201149993</v>
      </c>
      <c r="U146" s="94">
        <f>Deprec!AO146</f>
        <v>139187.09677149597</v>
      </c>
      <c r="V146" s="94">
        <f>Deprec!AP146</f>
        <v>145257.22194248598</v>
      </c>
      <c r="W146" s="94">
        <f>Deprec!AQ146</f>
        <v>272937.28286825627</v>
      </c>
      <c r="X146" s="94">
        <f>Deprec!AR146</f>
        <v>0</v>
      </c>
      <c r="Y146" s="94">
        <f>Deprec!AS146</f>
        <v>0</v>
      </c>
      <c r="Z146" s="94">
        <f>Deprec!AT146</f>
        <v>0</v>
      </c>
      <c r="AA146" s="94">
        <f>Deprec!AU146</f>
        <v>0</v>
      </c>
      <c r="AB146" s="94">
        <f>Deprec!AV146</f>
        <v>9520.7999613475022</v>
      </c>
      <c r="AC146" s="94">
        <f>Deprec!AW146</f>
        <v>14040.375746523619</v>
      </c>
      <c r="AD146" s="94">
        <f>Deprec!AX146</f>
        <v>0</v>
      </c>
      <c r="AE146" s="94">
        <f>Deprec!AY146</f>
        <v>5993.4386790119652</v>
      </c>
      <c r="AF146" s="94">
        <f>Deprec!AZ146</f>
        <v>0</v>
      </c>
      <c r="AG146" s="94">
        <f>Deprec!BA146</f>
        <v>0</v>
      </c>
      <c r="AH146" s="94">
        <f t="shared" si="26"/>
        <v>1085812.0733448518</v>
      </c>
      <c r="AI146" s="55">
        <f t="shared" si="27"/>
        <v>0</v>
      </c>
      <c r="AK146" t="str">
        <v>01:SG track between Avon and Kalgoorlie</v>
      </c>
      <c r="AL146" t="str">
        <v>07:Southern Cross to Koolyanobbing East</v>
      </c>
      <c r="AM146" t="str">
        <v>Culverts</v>
      </c>
      <c r="AN146" s="64">
        <v>813928.65596066345</v>
      </c>
      <c r="AO146" s="149">
        <f t="shared" si="24"/>
        <v>6.5141602301984181</v>
      </c>
    </row>
    <row r="147" spans="1:41" x14ac:dyDescent="0.35">
      <c r="A147" s="58">
        <f>IF(Deprec!A147=0,"",Deprec!A147)</f>
        <v>135</v>
      </c>
      <c r="B147" s="58" t="str">
        <f>IF(Deprec!B147=0,"",Deprec!B147)</f>
        <v>CBH Sidings NG</v>
      </c>
      <c r="C147" s="58">
        <f>IF(Deprec!C147=0,"",Deprec!C147)</f>
        <v>42</v>
      </c>
      <c r="D147" t="str">
        <f>IF(Deprec!D147=0,"",Deprec!D147)</f>
        <v/>
      </c>
      <c r="E147" t="str">
        <f>IF(Deprec!E147=0,"",Deprec!E147)</f>
        <v>Bolgart</v>
      </c>
      <c r="F147" s="58">
        <f t="shared" si="25"/>
        <v>42</v>
      </c>
      <c r="G147" s="58" t="str">
        <f t="shared" si="28"/>
        <v>42</v>
      </c>
      <c r="H147" s="58">
        <f t="shared" si="29"/>
        <v>9</v>
      </c>
      <c r="I147" s="58" t="str">
        <f t="shared" si="30"/>
        <v>09</v>
      </c>
      <c r="K147" s="58" t="str">
        <f t="shared" si="31"/>
        <v>42:NG tracks servicing CBH on the NG network</v>
      </c>
      <c r="L147" s="58" t="str">
        <f t="shared" si="32"/>
        <v>09:Bolgart</v>
      </c>
      <c r="M147" s="94">
        <f>Deprec!AG147</f>
        <v>0</v>
      </c>
      <c r="N147" s="94">
        <f>Deprec!AH147</f>
        <v>0</v>
      </c>
      <c r="O147" s="94">
        <f>Deprec!AI147</f>
        <v>33937.516751892806</v>
      </c>
      <c r="P147" s="94">
        <f>Deprec!AJ147</f>
        <v>0</v>
      </c>
      <c r="Q147" s="94">
        <f>Deprec!AK147</f>
        <v>0</v>
      </c>
      <c r="R147" s="94">
        <f>Deprec!AL147</f>
        <v>0</v>
      </c>
      <c r="S147" s="94">
        <f>Deprec!AM147</f>
        <v>0</v>
      </c>
      <c r="T147" s="94">
        <f>Deprec!AN147</f>
        <v>378766.92803451791</v>
      </c>
      <c r="U147" s="94">
        <f>Deprec!AO147</f>
        <v>115145.14612249343</v>
      </c>
      <c r="V147" s="94">
        <f>Deprec!AP147</f>
        <v>135319.72855643622</v>
      </c>
      <c r="W147" s="94">
        <f>Deprec!AQ147</f>
        <v>0</v>
      </c>
      <c r="X147" s="94">
        <f>Deprec!AR147</f>
        <v>0</v>
      </c>
      <c r="Y147" s="94">
        <f>Deprec!AS147</f>
        <v>0</v>
      </c>
      <c r="Z147" s="94">
        <f>Deprec!AT147</f>
        <v>0</v>
      </c>
      <c r="AA147" s="94">
        <f>Deprec!AU147</f>
        <v>94140.083525572656</v>
      </c>
      <c r="AB147" s="94">
        <f>Deprec!AV147</f>
        <v>7876.2610053728295</v>
      </c>
      <c r="AC147" s="94">
        <f>Deprec!AW147</f>
        <v>11615.165158608679</v>
      </c>
      <c r="AD147" s="94">
        <f>Deprec!AX147</f>
        <v>0</v>
      </c>
      <c r="AE147" s="94">
        <f>Deprec!AY147</f>
        <v>4958.1849789136841</v>
      </c>
      <c r="AF147" s="94">
        <f>Deprec!AZ147</f>
        <v>0</v>
      </c>
      <c r="AG147" s="94">
        <f>Deprec!BA147</f>
        <v>0</v>
      </c>
      <c r="AH147" s="94">
        <f t="shared" si="26"/>
        <v>781759.0141338082</v>
      </c>
      <c r="AI147" s="55">
        <f t="shared" si="27"/>
        <v>0</v>
      </c>
      <c r="AK147" t="str">
        <v>01:SG track between Avon and Kalgoorlie</v>
      </c>
      <c r="AL147" t="str">
        <v>07:Southern Cross to Koolyanobbing East</v>
      </c>
      <c r="AM147" t="str">
        <v>Cutting/Embankments</v>
      </c>
      <c r="AN147" s="64">
        <v>0</v>
      </c>
      <c r="AO147" s="149">
        <f t="shared" si="24"/>
        <v>100</v>
      </c>
    </row>
    <row r="148" spans="1:41" x14ac:dyDescent="0.35">
      <c r="A148" s="58">
        <f>IF(Deprec!A148=0,"",Deprec!A148)</f>
        <v>136</v>
      </c>
      <c r="B148" s="58" t="str">
        <f>IF(Deprec!B148=0,"",Deprec!B148)</f>
        <v>CBH Sidings NG</v>
      </c>
      <c r="C148" s="58">
        <f>IF(Deprec!C148=0,"",Deprec!C148)</f>
        <v>42</v>
      </c>
      <c r="D148" t="str">
        <f>IF(Deprec!D148=0,"",Deprec!D148)</f>
        <v/>
      </c>
      <c r="E148" t="str">
        <f>IF(Deprec!E148=0,"",Deprec!E148)</f>
        <v>Bowgada</v>
      </c>
      <c r="F148" s="58">
        <f t="shared" si="25"/>
        <v>42</v>
      </c>
      <c r="G148" s="58" t="str">
        <f t="shared" si="28"/>
        <v>42</v>
      </c>
      <c r="H148" s="58">
        <f t="shared" si="29"/>
        <v>10</v>
      </c>
      <c r="I148" s="58" t="str">
        <f t="shared" si="30"/>
        <v>10</v>
      </c>
      <c r="K148" s="58" t="str">
        <f t="shared" si="31"/>
        <v>42:NG tracks servicing CBH on the NG network</v>
      </c>
      <c r="L148" s="58" t="str">
        <f t="shared" si="32"/>
        <v>10:Bowgada</v>
      </c>
      <c r="M148" s="94">
        <f>Deprec!AG148</f>
        <v>0</v>
      </c>
      <c r="N148" s="94">
        <f>Deprec!AH148</f>
        <v>0</v>
      </c>
      <c r="O148" s="94">
        <f>Deprec!AI148</f>
        <v>39996.734761678301</v>
      </c>
      <c r="P148" s="94">
        <f>Deprec!AJ148</f>
        <v>0</v>
      </c>
      <c r="Q148" s="94">
        <f>Deprec!AK148</f>
        <v>0</v>
      </c>
      <c r="R148" s="94">
        <f>Deprec!AL148</f>
        <v>0</v>
      </c>
      <c r="S148" s="94">
        <f>Deprec!AM148</f>
        <v>0</v>
      </c>
      <c r="T148" s="94">
        <f>Deprec!AN148</f>
        <v>446392.12903658813</v>
      </c>
      <c r="U148" s="94">
        <f>Deprec!AO148</f>
        <v>135703.2072271228</v>
      </c>
      <c r="V148" s="94">
        <f>Deprec!AP148</f>
        <v>141346.35330214002</v>
      </c>
      <c r="W148" s="94">
        <f>Deprec!AQ148</f>
        <v>0</v>
      </c>
      <c r="X148" s="94">
        <f>Deprec!AR148</f>
        <v>0</v>
      </c>
      <c r="Y148" s="94">
        <f>Deprec!AS148</f>
        <v>0</v>
      </c>
      <c r="Z148" s="94">
        <f>Deprec!AT148</f>
        <v>0</v>
      </c>
      <c r="AA148" s="94">
        <f>Deprec!AU148</f>
        <v>153197.91416158486</v>
      </c>
      <c r="AB148" s="94">
        <f>Deprec!AV148</f>
        <v>8568.4540068702336</v>
      </c>
      <c r="AC148" s="94">
        <f>Deprec!AW148</f>
        <v>12635.945961649739</v>
      </c>
      <c r="AD148" s="94">
        <f>Deprec!AX148</f>
        <v>0</v>
      </c>
      <c r="AE148" s="94">
        <f>Deprec!AY148</f>
        <v>5393.9273876774932</v>
      </c>
      <c r="AF148" s="94">
        <f>Deprec!AZ148</f>
        <v>0</v>
      </c>
      <c r="AG148" s="94">
        <f>Deprec!BA148</f>
        <v>0</v>
      </c>
      <c r="AH148" s="94">
        <f t="shared" si="26"/>
        <v>943234.6658453116</v>
      </c>
      <c r="AI148" s="55">
        <f t="shared" si="27"/>
        <v>0</v>
      </c>
      <c r="AK148" t="str">
        <v>01:SG track between Avon and Kalgoorlie</v>
      </c>
      <c r="AL148" t="str">
        <v>07:Southern Cross to Koolyanobbing East</v>
      </c>
      <c r="AM148" t="str">
        <v>Fibre Optic</v>
      </c>
      <c r="AN148" s="64">
        <v>38446005.600844339</v>
      </c>
      <c r="AO148" s="149">
        <f t="shared" si="24"/>
        <v>6.8275029514926633</v>
      </c>
    </row>
    <row r="149" spans="1:41" x14ac:dyDescent="0.35">
      <c r="A149" s="58">
        <f>IF(Deprec!A149=0,"",Deprec!A149)</f>
        <v>137</v>
      </c>
      <c r="B149" s="58" t="str">
        <f>IF(Deprec!B149=0,"",Deprec!B149)</f>
        <v>CBH Sidings NG</v>
      </c>
      <c r="C149" s="58">
        <f>IF(Deprec!C149=0,"",Deprec!C149)</f>
        <v>42</v>
      </c>
      <c r="D149" t="str">
        <f>IF(Deprec!D149=0,"",Deprec!D149)</f>
        <v/>
      </c>
      <c r="E149" t="str">
        <f>IF(Deprec!E149=0,"",Deprec!E149)</f>
        <v>Brookton</v>
      </c>
      <c r="F149" s="58">
        <f t="shared" si="25"/>
        <v>42</v>
      </c>
      <c r="G149" s="58" t="str">
        <f t="shared" si="28"/>
        <v>42</v>
      </c>
      <c r="H149" s="58">
        <f t="shared" si="29"/>
        <v>11</v>
      </c>
      <c r="I149" s="58" t="str">
        <f t="shared" si="30"/>
        <v>11</v>
      </c>
      <c r="K149" s="58" t="str">
        <f t="shared" si="31"/>
        <v>42:NG tracks servicing CBH on the NG network</v>
      </c>
      <c r="L149" s="58" t="str">
        <f t="shared" si="32"/>
        <v>11:Brookton</v>
      </c>
      <c r="M149" s="94">
        <f>Deprec!AG149</f>
        <v>0</v>
      </c>
      <c r="N149" s="94">
        <f>Deprec!AH149</f>
        <v>0</v>
      </c>
      <c r="O149" s="94">
        <f>Deprec!AI149</f>
        <v>172854.73548359826</v>
      </c>
      <c r="P149" s="94">
        <f>Deprec!AJ149</f>
        <v>0</v>
      </c>
      <c r="Q149" s="94">
        <f>Deprec!AK149</f>
        <v>0</v>
      </c>
      <c r="R149" s="94">
        <f>Deprec!AL149</f>
        <v>0</v>
      </c>
      <c r="S149" s="94">
        <f>Deprec!AM149</f>
        <v>0</v>
      </c>
      <c r="T149" s="94">
        <f>Deprec!AN149</f>
        <v>1929182.3156651594</v>
      </c>
      <c r="U149" s="94">
        <f>Deprec!AO149</f>
        <v>586471.42396220833</v>
      </c>
      <c r="V149" s="94">
        <f>Deprec!AP149</f>
        <v>682573.33485660946</v>
      </c>
      <c r="W149" s="94">
        <f>Deprec!AQ149</f>
        <v>1819225.3061210273</v>
      </c>
      <c r="X149" s="94">
        <f>Deprec!AR149</f>
        <v>0</v>
      </c>
      <c r="Y149" s="94">
        <f>Deprec!AS149</f>
        <v>0</v>
      </c>
      <c r="Z149" s="94">
        <f>Deprec!AT149</f>
        <v>0</v>
      </c>
      <c r="AA149" s="94">
        <f>Deprec!AU149</f>
        <v>0</v>
      </c>
      <c r="AB149" s="94">
        <f>Deprec!AV149</f>
        <v>37030.469104193035</v>
      </c>
      <c r="AC149" s="94">
        <f>Deprec!AW149</f>
        <v>54609.035207511937</v>
      </c>
      <c r="AD149" s="94">
        <f>Deprec!AX149</f>
        <v>0</v>
      </c>
      <c r="AE149" s="94">
        <f>Deprec!AY149</f>
        <v>23311.050198728928</v>
      </c>
      <c r="AF149" s="94">
        <f>Deprec!AZ149</f>
        <v>0</v>
      </c>
      <c r="AG149" s="94">
        <f>Deprec!BA149</f>
        <v>0</v>
      </c>
      <c r="AH149" s="94">
        <f t="shared" si="26"/>
        <v>5305257.6705990369</v>
      </c>
      <c r="AI149" s="55">
        <f t="shared" si="27"/>
        <v>0</v>
      </c>
      <c r="AK149" t="str">
        <v>01:SG track between Avon and Kalgoorlie</v>
      </c>
      <c r="AL149" t="str">
        <v>07:Southern Cross to Koolyanobbing East</v>
      </c>
      <c r="AM149" t="str">
        <v>Formation</v>
      </c>
      <c r="AN149" s="64">
        <v>24186069.853114627</v>
      </c>
      <c r="AO149" s="149">
        <f t="shared" si="24"/>
        <v>100</v>
      </c>
    </row>
    <row r="150" spans="1:41" x14ac:dyDescent="0.35">
      <c r="A150" s="58">
        <f>IF(Deprec!A150=0,"",Deprec!A150)</f>
        <v>138</v>
      </c>
      <c r="B150" s="58" t="str">
        <f>IF(Deprec!B150=0,"",Deprec!B150)</f>
        <v>CBH Sidings NG</v>
      </c>
      <c r="C150" s="58">
        <f>IF(Deprec!C150=0,"",Deprec!C150)</f>
        <v>42</v>
      </c>
      <c r="D150" t="str">
        <f>IF(Deprec!D150=0,"",Deprec!D150)</f>
        <v/>
      </c>
      <c r="E150" t="str">
        <f>IF(Deprec!E150=0,"",Deprec!E150)</f>
        <v>Broomehill</v>
      </c>
      <c r="F150" s="58">
        <f t="shared" si="25"/>
        <v>42</v>
      </c>
      <c r="G150" s="58" t="str">
        <f t="shared" si="28"/>
        <v>42</v>
      </c>
      <c r="H150" s="58">
        <f t="shared" si="29"/>
        <v>12</v>
      </c>
      <c r="I150" s="58" t="str">
        <f t="shared" si="30"/>
        <v>12</v>
      </c>
      <c r="K150" s="58" t="str">
        <f t="shared" si="31"/>
        <v>42:NG tracks servicing CBH on the NG network</v>
      </c>
      <c r="L150" s="58" t="str">
        <f t="shared" si="32"/>
        <v>12:Broomehill</v>
      </c>
      <c r="M150" s="94">
        <f>Deprec!AG150</f>
        <v>0</v>
      </c>
      <c r="N150" s="94">
        <f>Deprec!AH150</f>
        <v>0</v>
      </c>
      <c r="O150" s="94">
        <f>Deprec!AI150</f>
        <v>93333.718951563904</v>
      </c>
      <c r="P150" s="94">
        <f>Deprec!AJ150</f>
        <v>0</v>
      </c>
      <c r="Q150" s="94">
        <f>Deprec!AK150</f>
        <v>0</v>
      </c>
      <c r="R150" s="94">
        <f>Deprec!AL150</f>
        <v>0</v>
      </c>
      <c r="S150" s="94">
        <f>Deprec!AM150</f>
        <v>0</v>
      </c>
      <c r="T150" s="94">
        <f>Deprec!AN150</f>
        <v>1041670.9704415613</v>
      </c>
      <c r="U150" s="94">
        <f>Deprec!AO150</f>
        <v>316667.97501423466</v>
      </c>
      <c r="V150" s="94">
        <f>Deprec!AP150</f>
        <v>272177.01535479887</v>
      </c>
      <c r="W150" s="94">
        <f>Deprec!AQ150</f>
        <v>1579485.9294034287</v>
      </c>
      <c r="X150" s="94">
        <f>Deprec!AR150</f>
        <v>0</v>
      </c>
      <c r="Y150" s="94">
        <f>Deprec!AS150</f>
        <v>0</v>
      </c>
      <c r="Z150" s="94">
        <f>Deprec!AT150</f>
        <v>0</v>
      </c>
      <c r="AA150" s="94">
        <f>Deprec!AU150</f>
        <v>0</v>
      </c>
      <c r="AB150" s="94">
        <f>Deprec!AV150</f>
        <v>19994.774145735057</v>
      </c>
      <c r="AC150" s="94">
        <f>Deprec!AW150</f>
        <v>29486.40273009822</v>
      </c>
      <c r="AD150" s="94">
        <f>Deprec!AX150</f>
        <v>0</v>
      </c>
      <c r="AE150" s="94">
        <f>Deprec!AY150</f>
        <v>12586.910052692256</v>
      </c>
      <c r="AF150" s="94">
        <f>Deprec!AZ150</f>
        <v>0</v>
      </c>
      <c r="AG150" s="94">
        <f>Deprec!BA150</f>
        <v>0</v>
      </c>
      <c r="AH150" s="94">
        <f t="shared" si="26"/>
        <v>3365403.6960941125</v>
      </c>
      <c r="AI150" s="55">
        <f t="shared" si="27"/>
        <v>0</v>
      </c>
      <c r="AK150" t="str">
        <v>01:SG track between Avon and Kalgoorlie</v>
      </c>
      <c r="AL150" t="str">
        <v>07:Southern Cross to Koolyanobbing East</v>
      </c>
      <c r="AM150" t="str">
        <v>Pedestrian Crossings</v>
      </c>
      <c r="AN150" s="64">
        <v>170278.68387382795</v>
      </c>
      <c r="AO150" s="149">
        <f t="shared" si="24"/>
        <v>11.72325153537226</v>
      </c>
    </row>
    <row r="151" spans="1:41" x14ac:dyDescent="0.35">
      <c r="A151" s="58">
        <f>IF(Deprec!A151=0,"",Deprec!A151)</f>
        <v>139</v>
      </c>
      <c r="B151" s="58" t="str">
        <f>IF(Deprec!B151=0,"",Deprec!B151)</f>
        <v>CBH Sidings NG</v>
      </c>
      <c r="C151" s="58">
        <f>IF(Deprec!C151=0,"",Deprec!C151)</f>
        <v>42</v>
      </c>
      <c r="D151" t="str">
        <f>IF(Deprec!D151=0,"",Deprec!D151)</f>
        <v/>
      </c>
      <c r="E151" t="str">
        <f>IF(Deprec!E151=0,"",Deprec!E151)</f>
        <v>Buniche</v>
      </c>
      <c r="F151" s="58">
        <f t="shared" si="25"/>
        <v>42</v>
      </c>
      <c r="G151" s="58" t="str">
        <f t="shared" si="28"/>
        <v>42</v>
      </c>
      <c r="H151" s="58">
        <f t="shared" si="29"/>
        <v>13</v>
      </c>
      <c r="I151" s="58" t="str">
        <f t="shared" si="30"/>
        <v>13</v>
      </c>
      <c r="K151" s="58" t="str">
        <f t="shared" si="31"/>
        <v>42:NG tracks servicing CBH on the NG network</v>
      </c>
      <c r="L151" s="58" t="str">
        <f t="shared" si="32"/>
        <v>13:Buniche</v>
      </c>
      <c r="M151" s="94">
        <f>Deprec!AG151</f>
        <v>0</v>
      </c>
      <c r="N151" s="94">
        <f>Deprec!AH151</f>
        <v>0</v>
      </c>
      <c r="O151" s="94">
        <f>Deprec!AI151</f>
        <v>56840.882082304619</v>
      </c>
      <c r="P151" s="94">
        <f>Deprec!AJ151</f>
        <v>0</v>
      </c>
      <c r="Q151" s="94">
        <f>Deprec!AK151</f>
        <v>0</v>
      </c>
      <c r="R151" s="94">
        <f>Deprec!AL151</f>
        <v>0</v>
      </c>
      <c r="S151" s="94">
        <f>Deprec!AM151</f>
        <v>0</v>
      </c>
      <c r="T151" s="94">
        <f>Deprec!AN151</f>
        <v>634384.84466857836</v>
      </c>
      <c r="U151" s="94">
        <f>Deprec!AO151</f>
        <v>192852.99277924772</v>
      </c>
      <c r="V151" s="94">
        <f>Deprec!AP151</f>
        <v>200929.1998402208</v>
      </c>
      <c r="W151" s="94">
        <f>Deprec!AQ151</f>
        <v>609985.42756594054</v>
      </c>
      <c r="X151" s="94">
        <f>Deprec!AR151</f>
        <v>0</v>
      </c>
      <c r="Y151" s="94">
        <f>Deprec!AS151</f>
        <v>0</v>
      </c>
      <c r="Z151" s="94">
        <f>Deprec!AT151</f>
        <v>0</v>
      </c>
      <c r="AA151" s="94">
        <f>Deprec!AU151</f>
        <v>0</v>
      </c>
      <c r="AB151" s="94">
        <f>Deprec!AV151</f>
        <v>12176.956112397531</v>
      </c>
      <c r="AC151" s="94">
        <f>Deprec!AW151</f>
        <v>17957.423741816663</v>
      </c>
      <c r="AD151" s="94">
        <f>Deprec!AX151</f>
        <v>0</v>
      </c>
      <c r="AE151" s="94">
        <f>Deprec!AY151</f>
        <v>7665.5155084620874</v>
      </c>
      <c r="AF151" s="94">
        <f>Deprec!AZ151</f>
        <v>0</v>
      </c>
      <c r="AG151" s="94">
        <f>Deprec!BA151</f>
        <v>0</v>
      </c>
      <c r="AH151" s="94">
        <f t="shared" si="26"/>
        <v>1732793.2422989684</v>
      </c>
      <c r="AI151" s="55">
        <f t="shared" si="27"/>
        <v>0</v>
      </c>
      <c r="AK151" t="str">
        <v>01:SG track between Avon and Kalgoorlie</v>
      </c>
      <c r="AL151" t="str">
        <v>07:Southern Cross to Koolyanobbing East</v>
      </c>
      <c r="AM151" t="str">
        <v>Plant and Equipment</v>
      </c>
      <c r="AN151" s="64">
        <v>561006.58654569532</v>
      </c>
      <c r="AO151" s="149">
        <f t="shared" si="24"/>
        <v>3.2621890651150229</v>
      </c>
    </row>
    <row r="152" spans="1:41" x14ac:dyDescent="0.35">
      <c r="A152" s="58">
        <f>IF(Deprec!A152=0,"",Deprec!A152)</f>
        <v>140</v>
      </c>
      <c r="B152" s="58" t="str">
        <f>IF(Deprec!B152=0,"",Deprec!B152)</f>
        <v>CBH Sidings NG</v>
      </c>
      <c r="C152" s="58">
        <f>IF(Deprec!C152=0,"",Deprec!C152)</f>
        <v>42</v>
      </c>
      <c r="D152" t="str">
        <f>IF(Deprec!D152=0,"",Deprec!D152)</f>
        <v/>
      </c>
      <c r="E152" t="str">
        <f>IF(Deprec!E152=0,"",Deprec!E152)</f>
        <v>Bunjil</v>
      </c>
      <c r="F152" s="58">
        <f t="shared" si="25"/>
        <v>42</v>
      </c>
      <c r="G152" s="58" t="str">
        <f t="shared" si="28"/>
        <v>42</v>
      </c>
      <c r="H152" s="58">
        <f t="shared" si="29"/>
        <v>14</v>
      </c>
      <c r="I152" s="58" t="str">
        <f t="shared" si="30"/>
        <v>14</v>
      </c>
      <c r="K152" s="58" t="str">
        <f t="shared" si="31"/>
        <v>42:NG tracks servicing CBH on the NG network</v>
      </c>
      <c r="L152" s="58" t="str">
        <f t="shared" si="32"/>
        <v>14:Bunjil</v>
      </c>
      <c r="M152" s="94">
        <f>Deprec!AG152</f>
        <v>0</v>
      </c>
      <c r="N152" s="94">
        <f>Deprec!AH152</f>
        <v>0</v>
      </c>
      <c r="O152" s="94">
        <f>Deprec!AI152</f>
        <v>23052.688993437499</v>
      </c>
      <c r="P152" s="94">
        <f>Deprec!AJ152</f>
        <v>0</v>
      </c>
      <c r="Q152" s="94">
        <f>Deprec!AK152</f>
        <v>0</v>
      </c>
      <c r="R152" s="94">
        <f>Deprec!AL152</f>
        <v>0</v>
      </c>
      <c r="S152" s="94">
        <f>Deprec!AM152</f>
        <v>0</v>
      </c>
      <c r="T152" s="94">
        <f>Deprec!AN152</f>
        <v>257284.47537318635</v>
      </c>
      <c r="U152" s="94">
        <f>Deprec!AO152</f>
        <v>78214.480513448652</v>
      </c>
      <c r="V152" s="94">
        <f>Deprec!AP152</f>
        <v>81478.491845993674</v>
      </c>
      <c r="W152" s="94">
        <f>Deprec!AQ152</f>
        <v>0</v>
      </c>
      <c r="X152" s="94">
        <f>Deprec!AR152</f>
        <v>0</v>
      </c>
      <c r="Y152" s="94">
        <f>Deprec!AS152</f>
        <v>0</v>
      </c>
      <c r="Z152" s="94">
        <f>Deprec!AT152</f>
        <v>0</v>
      </c>
      <c r="AA152" s="94">
        <f>Deprec!AU152</f>
        <v>46465.195780106013</v>
      </c>
      <c r="AB152" s="94">
        <f>Deprec!AV152</f>
        <v>4938.550773004763</v>
      </c>
      <c r="AC152" s="94">
        <f>Deprec!AW152</f>
        <v>7282.9078205375727</v>
      </c>
      <c r="AD152" s="94">
        <f>Deprec!AX152</f>
        <v>0</v>
      </c>
      <c r="AE152" s="94">
        <f>Deprec!AY152</f>
        <v>3108.8670428279829</v>
      </c>
      <c r="AF152" s="94">
        <f>Deprec!AZ152</f>
        <v>0</v>
      </c>
      <c r="AG152" s="94">
        <f>Deprec!BA152</f>
        <v>0</v>
      </c>
      <c r="AH152" s="94">
        <f t="shared" si="26"/>
        <v>501825.65814254252</v>
      </c>
      <c r="AI152" s="55">
        <f t="shared" si="27"/>
        <v>0</v>
      </c>
      <c r="AK152" t="str">
        <v>01:SG track between Avon and Kalgoorlie</v>
      </c>
      <c r="AL152" t="str">
        <v>07:Southern Cross to Koolyanobbing East</v>
      </c>
      <c r="AM152" t="str">
        <v>Radio Masts</v>
      </c>
      <c r="AN152" s="64">
        <v>891179.80070507166</v>
      </c>
      <c r="AO152" s="149">
        <f t="shared" si="24"/>
        <v>5.1206272136194979</v>
      </c>
    </row>
    <row r="153" spans="1:41" x14ac:dyDescent="0.35">
      <c r="A153" s="58">
        <f>IF(Deprec!A153=0,"",Deprec!A153)</f>
        <v>141</v>
      </c>
      <c r="B153" s="58" t="str">
        <f>IF(Deprec!B153=0,"",Deprec!B153)</f>
        <v>CBH Sidings NG</v>
      </c>
      <c r="C153" s="58">
        <f>IF(Deprec!C153=0,"",Deprec!C153)</f>
        <v>42</v>
      </c>
      <c r="D153" t="str">
        <f>IF(Deprec!D153=0,"",Deprec!D153)</f>
        <v/>
      </c>
      <c r="E153" t="str">
        <f>IF(Deprec!E153=0,"",Deprec!E153)</f>
        <v>Cadoux</v>
      </c>
      <c r="F153" s="58">
        <f t="shared" si="25"/>
        <v>42</v>
      </c>
      <c r="G153" s="58" t="str">
        <f t="shared" si="28"/>
        <v>42</v>
      </c>
      <c r="H153" s="58">
        <f t="shared" si="29"/>
        <v>15</v>
      </c>
      <c r="I153" s="58" t="str">
        <f t="shared" si="30"/>
        <v>15</v>
      </c>
      <c r="K153" s="58" t="str">
        <f t="shared" si="31"/>
        <v>42:NG tracks servicing CBH on the NG network</v>
      </c>
      <c r="L153" s="58" t="str">
        <f t="shared" si="32"/>
        <v>15:Cadoux</v>
      </c>
      <c r="M153" s="94">
        <f>Deprec!AG153</f>
        <v>0</v>
      </c>
      <c r="N153" s="94">
        <f>Deprec!AH153</f>
        <v>0</v>
      </c>
      <c r="O153" s="94">
        <f>Deprec!AI153</f>
        <v>56146.015352670613</v>
      </c>
      <c r="P153" s="94">
        <f>Deprec!AJ153</f>
        <v>0</v>
      </c>
      <c r="Q153" s="94">
        <f>Deprec!AK153</f>
        <v>0</v>
      </c>
      <c r="R153" s="94">
        <f>Deprec!AL153</f>
        <v>0</v>
      </c>
      <c r="S153" s="94">
        <f>Deprec!AM153</f>
        <v>0</v>
      </c>
      <c r="T153" s="94">
        <f>Deprec!AN153</f>
        <v>626629.63563248469</v>
      </c>
      <c r="U153" s="94">
        <f>Deprec!AO153</f>
        <v>190495.40923227536</v>
      </c>
      <c r="V153" s="94">
        <f>Deprec!AP153</f>
        <v>44457.418952955952</v>
      </c>
      <c r="W153" s="94">
        <f>Deprec!AQ153</f>
        <v>578872.642616614</v>
      </c>
      <c r="X153" s="94">
        <f>Deprec!AR153</f>
        <v>0</v>
      </c>
      <c r="Y153" s="94">
        <f>Deprec!AS153</f>
        <v>0</v>
      </c>
      <c r="Z153" s="94">
        <f>Deprec!AT153</f>
        <v>0</v>
      </c>
      <c r="AA153" s="94">
        <f>Deprec!AU153</f>
        <v>0</v>
      </c>
      <c r="AB153" s="94">
        <f>Deprec!AV153</f>
        <v>13030.436922131017</v>
      </c>
      <c r="AC153" s="94">
        <f>Deprec!AW153</f>
        <v>19216.0565573106</v>
      </c>
      <c r="AD153" s="94">
        <f>Deprec!AX153</f>
        <v>0</v>
      </c>
      <c r="AE153" s="94">
        <f>Deprec!AY153</f>
        <v>8202.7902036156611</v>
      </c>
      <c r="AF153" s="94">
        <f>Deprec!AZ153</f>
        <v>0</v>
      </c>
      <c r="AG153" s="94">
        <f>Deprec!BA153</f>
        <v>0</v>
      </c>
      <c r="AH153" s="94">
        <f t="shared" si="26"/>
        <v>1537050.4054700576</v>
      </c>
      <c r="AI153" s="55">
        <f t="shared" si="27"/>
        <v>0</v>
      </c>
      <c r="AK153" t="str">
        <v>01:SG track between Avon and Kalgoorlie</v>
      </c>
      <c r="AL153" t="str">
        <v>07:Southern Cross to Koolyanobbing East</v>
      </c>
      <c r="AM153" t="str">
        <v>Rail</v>
      </c>
      <c r="AN153" s="64">
        <v>49999317.494779356</v>
      </c>
      <c r="AO153" s="149">
        <f t="shared" si="24"/>
        <v>31.770593409597893</v>
      </c>
    </row>
    <row r="154" spans="1:41" x14ac:dyDescent="0.35">
      <c r="A154" s="58">
        <f>IF(Deprec!A154=0,"",Deprec!A154)</f>
        <v>142</v>
      </c>
      <c r="B154" s="58" t="str">
        <f>IF(Deprec!B154=0,"",Deprec!B154)</f>
        <v>CBH Sidings NG</v>
      </c>
      <c r="C154" s="58">
        <f>IF(Deprec!C154=0,"",Deprec!C154)</f>
        <v>42</v>
      </c>
      <c r="D154" t="str">
        <f>IF(Deprec!D154=0,"",Deprec!D154)</f>
        <v/>
      </c>
      <c r="E154" t="str">
        <f>IF(Deprec!E154=0,"",Deprec!E154)</f>
        <v>Calingiri</v>
      </c>
      <c r="F154" s="58">
        <f t="shared" si="25"/>
        <v>42</v>
      </c>
      <c r="G154" s="58" t="str">
        <f t="shared" si="28"/>
        <v>42</v>
      </c>
      <c r="H154" s="58">
        <f t="shared" si="29"/>
        <v>16</v>
      </c>
      <c r="I154" s="58" t="str">
        <f t="shared" si="30"/>
        <v>16</v>
      </c>
      <c r="K154" s="58" t="str">
        <f t="shared" si="31"/>
        <v>42:NG tracks servicing CBH on the NG network</v>
      </c>
      <c r="L154" s="58" t="str">
        <f t="shared" si="32"/>
        <v>16:Calingiri</v>
      </c>
      <c r="M154" s="94">
        <f>Deprec!AG154</f>
        <v>0</v>
      </c>
      <c r="N154" s="94">
        <f>Deprec!AH154</f>
        <v>0</v>
      </c>
      <c r="O154" s="94">
        <f>Deprec!AI154</f>
        <v>59705.211926538519</v>
      </c>
      <c r="P154" s="94">
        <f>Deprec!AJ154</f>
        <v>0</v>
      </c>
      <c r="Q154" s="94">
        <f>Deprec!AK154</f>
        <v>0</v>
      </c>
      <c r="R154" s="94">
        <f>Deprec!AL154</f>
        <v>0</v>
      </c>
      <c r="S154" s="94">
        <f>Deprec!AM154</f>
        <v>0</v>
      </c>
      <c r="T154" s="94">
        <f>Deprec!AN154</f>
        <v>666352.81168011739</v>
      </c>
      <c r="U154" s="94">
        <f>Deprec!AO154</f>
        <v>202571.2547507557</v>
      </c>
      <c r="V154" s="94">
        <f>Deprec!AP154</f>
        <v>210988.91901657928</v>
      </c>
      <c r="W154" s="94">
        <f>Deprec!AQ154</f>
        <v>547312.37098982953</v>
      </c>
      <c r="X154" s="94">
        <f>Deprec!AR154</f>
        <v>0</v>
      </c>
      <c r="Y154" s="94">
        <f>Deprec!AS154</f>
        <v>0</v>
      </c>
      <c r="Z154" s="94">
        <f>Deprec!AT154</f>
        <v>0</v>
      </c>
      <c r="AA154" s="94">
        <f>Deprec!AU154</f>
        <v>104403.76885718979</v>
      </c>
      <c r="AB154" s="94">
        <f>Deprec!AV154</f>
        <v>13856.459680076285</v>
      </c>
      <c r="AC154" s="94">
        <f>Deprec!AW154</f>
        <v>20434.196833738577</v>
      </c>
      <c r="AD154" s="94">
        <f>Deprec!AX154</f>
        <v>0</v>
      </c>
      <c r="AE154" s="94">
        <f>Deprec!AY154</f>
        <v>8722.7797808898595</v>
      </c>
      <c r="AF154" s="94">
        <f>Deprec!AZ154</f>
        <v>0</v>
      </c>
      <c r="AG154" s="94">
        <f>Deprec!BA154</f>
        <v>0</v>
      </c>
      <c r="AH154" s="94">
        <f t="shared" si="26"/>
        <v>1834347.7735157148</v>
      </c>
      <c r="AI154" s="55">
        <f t="shared" si="27"/>
        <v>0</v>
      </c>
      <c r="AK154" t="str">
        <v>01:SG track between Avon and Kalgoorlie</v>
      </c>
      <c r="AL154" t="str">
        <v>07:Southern Cross to Koolyanobbing East</v>
      </c>
      <c r="AM154" t="str">
        <v>Signage</v>
      </c>
      <c r="AN154" s="64">
        <v>74255.732353421074</v>
      </c>
      <c r="AO154" s="149">
        <f t="shared" si="24"/>
        <v>3.6705791572497493</v>
      </c>
    </row>
    <row r="155" spans="1:41" x14ac:dyDescent="0.35">
      <c r="A155" s="58">
        <f>IF(Deprec!A155=0,"",Deprec!A155)</f>
        <v>143</v>
      </c>
      <c r="B155" s="58" t="str">
        <f>IF(Deprec!B155=0,"",Deprec!B155)</f>
        <v>CBH Sidings NG</v>
      </c>
      <c r="C155" s="58">
        <f>IF(Deprec!C155=0,"",Deprec!C155)</f>
        <v>42</v>
      </c>
      <c r="D155" t="str">
        <f>IF(Deprec!D155=0,"",Deprec!D155)</f>
        <v/>
      </c>
      <c r="E155" t="str">
        <f>IF(Deprec!E155=0,"",Deprec!E155)</f>
        <v>Canna</v>
      </c>
      <c r="F155" s="58">
        <f t="shared" si="25"/>
        <v>42</v>
      </c>
      <c r="G155" s="58" t="str">
        <f t="shared" si="28"/>
        <v>42</v>
      </c>
      <c r="H155" s="58">
        <f t="shared" si="29"/>
        <v>17</v>
      </c>
      <c r="I155" s="58" t="str">
        <f t="shared" si="30"/>
        <v>17</v>
      </c>
      <c r="K155" s="58" t="str">
        <f t="shared" si="31"/>
        <v>42:NG tracks servicing CBH on the NG network</v>
      </c>
      <c r="L155" s="58" t="str">
        <f t="shared" si="32"/>
        <v>17:Canna</v>
      </c>
      <c r="M155" s="94">
        <f>Deprec!AG155</f>
        <v>0</v>
      </c>
      <c r="N155" s="94">
        <f>Deprec!AH155</f>
        <v>0</v>
      </c>
      <c r="O155" s="94">
        <f>Deprec!AI155</f>
        <v>183879.09910400439</v>
      </c>
      <c r="P155" s="94">
        <f>Deprec!AJ155</f>
        <v>0</v>
      </c>
      <c r="Q155" s="94">
        <f>Deprec!AK155</f>
        <v>0</v>
      </c>
      <c r="R155" s="94">
        <f>Deprec!AL155</f>
        <v>0</v>
      </c>
      <c r="S155" s="94">
        <f>Deprec!AM155</f>
        <v>0</v>
      </c>
      <c r="T155" s="94">
        <f>Deprec!AN155</f>
        <v>2052222.0882143343</v>
      </c>
      <c r="U155" s="94">
        <f>Deprec!AO155</f>
        <v>623875.51481715776</v>
      </c>
      <c r="V155" s="94">
        <f>Deprec!AP155</f>
        <v>649682.72234787978</v>
      </c>
      <c r="W155" s="94">
        <f>Deprec!AQ155</f>
        <v>0</v>
      </c>
      <c r="X155" s="94">
        <f>Deprec!AR155</f>
        <v>0</v>
      </c>
      <c r="Y155" s="94">
        <f>Deprec!AS155</f>
        <v>0</v>
      </c>
      <c r="Z155" s="94">
        <f>Deprec!AT155</f>
        <v>0</v>
      </c>
      <c r="AA155" s="94">
        <f>Deprec!AU155</f>
        <v>157114.15975990242</v>
      </c>
      <c r="AB155" s="94">
        <f>Deprec!AV155</f>
        <v>39392.205710926472</v>
      </c>
      <c r="AC155" s="94">
        <f>Deprec!AW155</f>
        <v>58091.901091416512</v>
      </c>
      <c r="AD155" s="94">
        <f>Deprec!AX155</f>
        <v>0</v>
      </c>
      <c r="AE155" s="94">
        <f>Deprec!AY155</f>
        <v>24797.786984072671</v>
      </c>
      <c r="AF155" s="94">
        <f>Deprec!AZ155</f>
        <v>0</v>
      </c>
      <c r="AG155" s="94">
        <f>Deprec!BA155</f>
        <v>0</v>
      </c>
      <c r="AH155" s="94">
        <f t="shared" si="26"/>
        <v>3789055.4780296939</v>
      </c>
      <c r="AI155" s="55">
        <f t="shared" si="27"/>
        <v>0</v>
      </c>
      <c r="AK155" t="str">
        <v>01:SG track between Avon and Kalgoorlie</v>
      </c>
      <c r="AL155" t="str">
        <v>07:Southern Cross to Koolyanobbing East</v>
      </c>
      <c r="AM155" t="str">
        <v>Signalling and Control Systems</v>
      </c>
      <c r="AN155" s="64">
        <v>16083325.740859764</v>
      </c>
      <c r="AO155" s="149">
        <f t="shared" si="24"/>
        <v>6.8275029514926633</v>
      </c>
    </row>
    <row r="156" spans="1:41" x14ac:dyDescent="0.35">
      <c r="A156" s="58">
        <f>IF(Deprec!A156=0,"",Deprec!A156)</f>
        <v>144</v>
      </c>
      <c r="B156" s="58" t="str">
        <f>IF(Deprec!B156=0,"",Deprec!B156)</f>
        <v>CBH Sidings NG</v>
      </c>
      <c r="C156" s="58">
        <f>IF(Deprec!C156=0,"",Deprec!C156)</f>
        <v>42</v>
      </c>
      <c r="D156" t="str">
        <f>IF(Deprec!D156=0,"",Deprec!D156)</f>
        <v/>
      </c>
      <c r="E156" t="str">
        <f>IF(Deprec!E156=0,"",Deprec!E156)</f>
        <v>Carnamah</v>
      </c>
      <c r="F156" s="58">
        <f t="shared" si="25"/>
        <v>42</v>
      </c>
      <c r="G156" s="58" t="str">
        <f t="shared" si="28"/>
        <v>42</v>
      </c>
      <c r="H156" s="58">
        <f t="shared" si="29"/>
        <v>18</v>
      </c>
      <c r="I156" s="58" t="str">
        <f t="shared" si="30"/>
        <v>18</v>
      </c>
      <c r="K156" s="58" t="str">
        <f t="shared" si="31"/>
        <v>42:NG tracks servicing CBH on the NG network</v>
      </c>
      <c r="L156" s="58" t="str">
        <f t="shared" si="32"/>
        <v>18:Carnamah</v>
      </c>
      <c r="M156" s="94">
        <f>Deprec!AG156</f>
        <v>0</v>
      </c>
      <c r="N156" s="94">
        <f>Deprec!AH156</f>
        <v>0</v>
      </c>
      <c r="O156" s="94">
        <f>Deprec!AI156</f>
        <v>65050.296467324719</v>
      </c>
      <c r="P156" s="94">
        <f>Deprec!AJ156</f>
        <v>0</v>
      </c>
      <c r="Q156" s="94">
        <f>Deprec!AK156</f>
        <v>0</v>
      </c>
      <c r="R156" s="94">
        <f>Deprec!AL156</f>
        <v>0</v>
      </c>
      <c r="S156" s="94">
        <f>Deprec!AM156</f>
        <v>0</v>
      </c>
      <c r="T156" s="94">
        <f>Deprec!AN156</f>
        <v>726007.77307282051</v>
      </c>
      <c r="U156" s="94">
        <f>Deprec!AO156</f>
        <v>220706.3630141374</v>
      </c>
      <c r="V156" s="94">
        <f>Deprec!AP156</f>
        <v>250742.34174012154</v>
      </c>
      <c r="W156" s="94">
        <f>Deprec!AQ156</f>
        <v>0</v>
      </c>
      <c r="X156" s="94">
        <f>Deprec!AR156</f>
        <v>0</v>
      </c>
      <c r="Y156" s="94">
        <f>Deprec!AS156</f>
        <v>0</v>
      </c>
      <c r="Z156" s="94">
        <f>Deprec!AT156</f>
        <v>0</v>
      </c>
      <c r="AA156" s="94">
        <f>Deprec!AU156</f>
        <v>0</v>
      </c>
      <c r="AB156" s="94">
        <f>Deprec!AV156</f>
        <v>13935.649415751379</v>
      </c>
      <c r="AC156" s="94">
        <f>Deprec!AW156</f>
        <v>20550.978369813285</v>
      </c>
      <c r="AD156" s="94">
        <f>Deprec!AX156</f>
        <v>0</v>
      </c>
      <c r="AE156" s="94">
        <f>Deprec!AY156</f>
        <v>8772.6305105242081</v>
      </c>
      <c r="AF156" s="94">
        <f>Deprec!AZ156</f>
        <v>537.66061365850021</v>
      </c>
      <c r="AG156" s="94">
        <f>Deprec!BA156</f>
        <v>11151.479394398521</v>
      </c>
      <c r="AH156" s="94">
        <f t="shared" si="26"/>
        <v>1317455.1725985501</v>
      </c>
      <c r="AI156" s="55">
        <f t="shared" si="27"/>
        <v>0</v>
      </c>
      <c r="AK156" t="str">
        <v>01:SG track between Avon and Kalgoorlie</v>
      </c>
      <c r="AL156" t="str">
        <v>07:Southern Cross to Koolyanobbing East</v>
      </c>
      <c r="AM156" t="str">
        <v>Sleepers</v>
      </c>
      <c r="AN156" s="64">
        <v>17866896.520286761</v>
      </c>
      <c r="AO156" s="149">
        <f t="shared" si="24"/>
        <v>15.29205627039642</v>
      </c>
    </row>
    <row r="157" spans="1:41" x14ac:dyDescent="0.35">
      <c r="A157" s="58">
        <f>IF(Deprec!A157=0,"",Deprec!A157)</f>
        <v>145</v>
      </c>
      <c r="B157" s="58" t="str">
        <f>IF(Deprec!B157=0,"",Deprec!B157)</f>
        <v>CBH Sidings NG</v>
      </c>
      <c r="C157" s="58">
        <f>IF(Deprec!C157=0,"",Deprec!C157)</f>
        <v>42</v>
      </c>
      <c r="D157" t="str">
        <f>IF(Deprec!D157=0,"",Deprec!D157)</f>
        <v/>
      </c>
      <c r="E157" t="str">
        <f>IF(Deprec!E157=0,"",Deprec!E157)</f>
        <v>Cleary</v>
      </c>
      <c r="F157" s="58">
        <f t="shared" si="25"/>
        <v>42</v>
      </c>
      <c r="G157" s="58" t="str">
        <f t="shared" si="28"/>
        <v>42</v>
      </c>
      <c r="H157" s="58">
        <f t="shared" si="29"/>
        <v>19</v>
      </c>
      <c r="I157" s="58" t="str">
        <f t="shared" si="30"/>
        <v>19</v>
      </c>
      <c r="K157" s="58" t="str">
        <f t="shared" si="31"/>
        <v>42:NG tracks servicing CBH on the NG network</v>
      </c>
      <c r="L157" s="58" t="str">
        <f t="shared" si="32"/>
        <v>19:Cleary</v>
      </c>
      <c r="M157" s="94">
        <f>Deprec!AG157</f>
        <v>0</v>
      </c>
      <c r="N157" s="94">
        <f>Deprec!AH157</f>
        <v>0</v>
      </c>
      <c r="O157" s="94">
        <f>Deprec!AI157</f>
        <v>35367.479551077849</v>
      </c>
      <c r="P157" s="94">
        <f>Deprec!AJ157</f>
        <v>0</v>
      </c>
      <c r="Q157" s="94">
        <f>Deprec!AK157</f>
        <v>0</v>
      </c>
      <c r="R157" s="94">
        <f>Deprec!AL157</f>
        <v>0</v>
      </c>
      <c r="S157" s="94">
        <f>Deprec!AM157</f>
        <v>0</v>
      </c>
      <c r="T157" s="94">
        <f>Deprec!AN157</f>
        <v>394726.3342754225</v>
      </c>
      <c r="U157" s="94">
        <f>Deprec!AO157</f>
        <v>119996.8056197284</v>
      </c>
      <c r="V157" s="94">
        <f>Deprec!AP157</f>
        <v>124481.81208453904</v>
      </c>
      <c r="W157" s="94">
        <f>Deprec!AQ157</f>
        <v>0</v>
      </c>
      <c r="X157" s="94">
        <f>Deprec!AR157</f>
        <v>0</v>
      </c>
      <c r="Y157" s="94">
        <f>Deprec!AS157</f>
        <v>0</v>
      </c>
      <c r="Z157" s="94">
        <f>Deprec!AT157</f>
        <v>0</v>
      </c>
      <c r="AA157" s="94">
        <f>Deprec!AU157</f>
        <v>0</v>
      </c>
      <c r="AB157" s="94">
        <f>Deprec!AV157</f>
        <v>8208.1285464393641</v>
      </c>
      <c r="AC157" s="94">
        <f>Deprec!AW157</f>
        <v>12104.572035506195</v>
      </c>
      <c r="AD157" s="94">
        <f>Deprec!AX157</f>
        <v>0</v>
      </c>
      <c r="AE157" s="94">
        <f>Deprec!AY157</f>
        <v>5167.0989110424771</v>
      </c>
      <c r="AF157" s="94">
        <f>Deprec!AZ157</f>
        <v>0</v>
      </c>
      <c r="AG157" s="94">
        <f>Deprec!BA157</f>
        <v>0</v>
      </c>
      <c r="AH157" s="94">
        <f t="shared" si="26"/>
        <v>700052.23102375586</v>
      </c>
      <c r="AI157" s="55">
        <f t="shared" si="27"/>
        <v>0</v>
      </c>
      <c r="AK157" t="str">
        <v>01:SG track between Avon and Kalgoorlie</v>
      </c>
      <c r="AL157" t="str">
        <v>07:Southern Cross to Koolyanobbing East</v>
      </c>
      <c r="AM157" t="str">
        <v>Tunnels</v>
      </c>
      <c r="AN157" s="64">
        <v>0</v>
      </c>
      <c r="AO157" s="149">
        <f t="shared" si="24"/>
        <v>42.316940355219813</v>
      </c>
    </row>
    <row r="158" spans="1:41" x14ac:dyDescent="0.35">
      <c r="A158" s="58">
        <f>IF(Deprec!A158=0,"",Deprec!A158)</f>
        <v>146</v>
      </c>
      <c r="B158" s="58" t="str">
        <f>IF(Deprec!B158=0,"",Deprec!B158)</f>
        <v>CBH Sidings NG</v>
      </c>
      <c r="C158" s="58">
        <f>IF(Deprec!C158=0,"",Deprec!C158)</f>
        <v>42</v>
      </c>
      <c r="D158" t="str">
        <f>IF(Deprec!D158=0,"",Deprec!D158)</f>
        <v/>
      </c>
      <c r="E158" t="str">
        <f>IF(Deprec!E158=0,"",Deprec!E158)</f>
        <v>Coomberdale</v>
      </c>
      <c r="F158" s="58">
        <f t="shared" si="25"/>
        <v>42</v>
      </c>
      <c r="G158" s="58" t="str">
        <f t="shared" si="28"/>
        <v>42</v>
      </c>
      <c r="H158" s="58">
        <f t="shared" si="29"/>
        <v>20</v>
      </c>
      <c r="I158" s="58" t="str">
        <f t="shared" si="30"/>
        <v>20</v>
      </c>
      <c r="K158" s="58" t="str">
        <f t="shared" si="31"/>
        <v>42:NG tracks servicing CBH on the NG network</v>
      </c>
      <c r="L158" s="58" t="str">
        <f t="shared" si="32"/>
        <v>20:Coomberdale</v>
      </c>
      <c r="M158" s="94">
        <f>Deprec!AG158</f>
        <v>0</v>
      </c>
      <c r="N158" s="94">
        <f>Deprec!AH158</f>
        <v>0</v>
      </c>
      <c r="O158" s="94">
        <f>Deprec!AI158</f>
        <v>17329.498585829911</v>
      </c>
      <c r="P158" s="94">
        <f>Deprec!AJ158</f>
        <v>0</v>
      </c>
      <c r="Q158" s="94">
        <f>Deprec!AK158</f>
        <v>0</v>
      </c>
      <c r="R158" s="94">
        <f>Deprec!AL158</f>
        <v>0</v>
      </c>
      <c r="S158" s="94">
        <f>Deprec!AM158</f>
        <v>0</v>
      </c>
      <c r="T158" s="94">
        <f>Deprec!AN158</f>
        <v>193409.58243113739</v>
      </c>
      <c r="U158" s="94">
        <f>Deprec!AO158</f>
        <v>58796.513059065772</v>
      </c>
      <c r="V158" s="94">
        <f>Deprec!AP158</f>
        <v>61289.481362626058</v>
      </c>
      <c r="W158" s="94">
        <f>Deprec!AQ158</f>
        <v>0</v>
      </c>
      <c r="X158" s="94">
        <f>Deprec!AR158</f>
        <v>0</v>
      </c>
      <c r="Y158" s="94">
        <f>Deprec!AS158</f>
        <v>0</v>
      </c>
      <c r="Z158" s="94">
        <f>Deprec!AT158</f>
        <v>0</v>
      </c>
      <c r="AA158" s="94">
        <f>Deprec!AU158</f>
        <v>45902.666351720429</v>
      </c>
      <c r="AB158" s="94">
        <f>Deprec!AV158</f>
        <v>3712.4783430340131</v>
      </c>
      <c r="AC158" s="94">
        <f>Deprec!AW158</f>
        <v>5474.8121059831219</v>
      </c>
      <c r="AD158" s="94">
        <f>Deprec!AX158</f>
        <v>0</v>
      </c>
      <c r="AE158" s="94">
        <f>Deprec!AY158</f>
        <v>2337.042200914505</v>
      </c>
      <c r="AF158" s="94">
        <f>Deprec!AZ158</f>
        <v>0</v>
      </c>
      <c r="AG158" s="94">
        <f>Deprec!BA158</f>
        <v>0</v>
      </c>
      <c r="AH158" s="94">
        <f t="shared" si="26"/>
        <v>388252.07444031129</v>
      </c>
      <c r="AI158" s="55">
        <f t="shared" si="27"/>
        <v>0</v>
      </c>
      <c r="AK158" t="str">
        <v>01:SG track between Avon and Kalgoorlie</v>
      </c>
      <c r="AL158" t="str">
        <v>07:Southern Cross to Koolyanobbing East</v>
      </c>
      <c r="AM158" t="str">
        <v>Turnouts</v>
      </c>
      <c r="AN158" s="64">
        <v>4741745.361010287</v>
      </c>
      <c r="AO158" s="149">
        <f t="shared" si="24"/>
        <v>22.575248585450652</v>
      </c>
    </row>
    <row r="159" spans="1:41" x14ac:dyDescent="0.35">
      <c r="A159" s="58">
        <f>IF(Deprec!A159=0,"",Deprec!A159)</f>
        <v>147</v>
      </c>
      <c r="B159" s="58" t="str">
        <f>IF(Deprec!B159=0,"",Deprec!B159)</f>
        <v>CBH Sidings NG</v>
      </c>
      <c r="C159" s="58">
        <f>IF(Deprec!C159=0,"",Deprec!C159)</f>
        <v>42</v>
      </c>
      <c r="D159" t="str">
        <f>IF(Deprec!D159=0,"",Deprec!D159)</f>
        <v/>
      </c>
      <c r="E159" t="str">
        <f>IF(Deprec!E159=0,"",Deprec!E159)</f>
        <v>Coorow</v>
      </c>
      <c r="F159" s="58">
        <f t="shared" si="25"/>
        <v>42</v>
      </c>
      <c r="G159" s="58" t="str">
        <f t="shared" si="28"/>
        <v>42</v>
      </c>
      <c r="H159" s="58">
        <f t="shared" si="29"/>
        <v>21</v>
      </c>
      <c r="I159" s="58" t="str">
        <f t="shared" si="30"/>
        <v>21</v>
      </c>
      <c r="K159" s="58" t="str">
        <f t="shared" si="31"/>
        <v>42:NG tracks servicing CBH on the NG network</v>
      </c>
      <c r="L159" s="58" t="str">
        <f t="shared" si="32"/>
        <v>21:Coorow</v>
      </c>
      <c r="M159" s="94">
        <f>Deprec!AG159</f>
        <v>0</v>
      </c>
      <c r="N159" s="94">
        <f>Deprec!AH159</f>
        <v>0</v>
      </c>
      <c r="O159" s="94">
        <f>Deprec!AI159</f>
        <v>67849.95154855556</v>
      </c>
      <c r="P159" s="94">
        <f>Deprec!AJ159</f>
        <v>0</v>
      </c>
      <c r="Q159" s="94">
        <f>Deprec!AK159</f>
        <v>0</v>
      </c>
      <c r="R159" s="94">
        <f>Deprec!AL159</f>
        <v>0</v>
      </c>
      <c r="S159" s="94">
        <f>Deprec!AM159</f>
        <v>0</v>
      </c>
      <c r="T159" s="94">
        <f>Deprec!AN159</f>
        <v>757253.92353298608</v>
      </c>
      <c r="U159" s="94">
        <f>Deprec!AO159</f>
        <v>230205.19275402775</v>
      </c>
      <c r="V159" s="94">
        <f>Deprec!AP159</f>
        <v>240734.40601436931</v>
      </c>
      <c r="W159" s="94">
        <f>Deprec!AQ159</f>
        <v>933440.89187425084</v>
      </c>
      <c r="X159" s="94">
        <f>Deprec!AR159</f>
        <v>0</v>
      </c>
      <c r="Y159" s="94">
        <f>Deprec!AS159</f>
        <v>0</v>
      </c>
      <c r="Z159" s="94">
        <f>Deprec!AT159</f>
        <v>0</v>
      </c>
      <c r="AA159" s="94">
        <f>Deprec!AU159</f>
        <v>0</v>
      </c>
      <c r="AB159" s="94">
        <f>Deprec!AV159</f>
        <v>14535.41627025999</v>
      </c>
      <c r="AC159" s="94">
        <f>Deprec!AW159</f>
        <v>21435.457828661158</v>
      </c>
      <c r="AD159" s="94">
        <f>Deprec!AX159</f>
        <v>0</v>
      </c>
      <c r="AE159" s="94">
        <f>Deprec!AY159</f>
        <v>9150.1897365130808</v>
      </c>
      <c r="AF159" s="94">
        <f>Deprec!AZ159</f>
        <v>0</v>
      </c>
      <c r="AG159" s="94">
        <f>Deprec!BA159</f>
        <v>0</v>
      </c>
      <c r="AH159" s="94">
        <f t="shared" si="26"/>
        <v>2274605.4295596234</v>
      </c>
      <c r="AI159" s="55">
        <f t="shared" si="27"/>
        <v>0</v>
      </c>
      <c r="AK159" t="str">
        <v>01:SG track between Avon and Kalgoorlie</v>
      </c>
      <c r="AL159" t="str">
        <v>07:Southern Cross to Koolyanobbing East</v>
      </c>
      <c r="AM159" t="str">
        <v>Walkways</v>
      </c>
      <c r="AN159" s="64">
        <v>1153508.5881551025</v>
      </c>
      <c r="AO159" s="149">
        <f t="shared" si="24"/>
        <v>6.2060928299919071</v>
      </c>
    </row>
    <row r="160" spans="1:41" x14ac:dyDescent="0.35">
      <c r="A160" s="58">
        <f>IF(Deprec!A160=0,"",Deprec!A160)</f>
        <v>148</v>
      </c>
      <c r="B160" s="58" t="str">
        <f>IF(Deprec!B160=0,"",Deprec!B160)</f>
        <v>CBH Sidings NG</v>
      </c>
      <c r="C160" s="58">
        <f>IF(Deprec!C160=0,"",Deprec!C160)</f>
        <v>42</v>
      </c>
      <c r="D160" t="str">
        <f>IF(Deprec!D160=0,"",Deprec!D160)</f>
        <v/>
      </c>
      <c r="E160" t="str">
        <f>IF(Deprec!E160=0,"",Deprec!E160)</f>
        <v>Cranbrook</v>
      </c>
      <c r="F160" s="58">
        <f t="shared" si="25"/>
        <v>42</v>
      </c>
      <c r="G160" s="58" t="str">
        <f t="shared" si="28"/>
        <v>42</v>
      </c>
      <c r="H160" s="58">
        <f t="shared" si="29"/>
        <v>22</v>
      </c>
      <c r="I160" s="58" t="str">
        <f t="shared" si="30"/>
        <v>22</v>
      </c>
      <c r="K160" s="58" t="str">
        <f t="shared" si="31"/>
        <v>42:NG tracks servicing CBH on the NG network</v>
      </c>
      <c r="L160" s="58" t="str">
        <f t="shared" si="32"/>
        <v>22:Cranbrook</v>
      </c>
      <c r="M160" s="94">
        <f>Deprec!AG160</f>
        <v>0</v>
      </c>
      <c r="N160" s="94">
        <f>Deprec!AH160</f>
        <v>0</v>
      </c>
      <c r="O160" s="94">
        <f>Deprec!AI160</f>
        <v>29851.505961654369</v>
      </c>
      <c r="P160" s="94">
        <f>Deprec!AJ160</f>
        <v>0</v>
      </c>
      <c r="Q160" s="94">
        <f>Deprec!AK160</f>
        <v>0</v>
      </c>
      <c r="R160" s="94">
        <f>Deprec!AL160</f>
        <v>0</v>
      </c>
      <c r="S160" s="94">
        <f>Deprec!AM160</f>
        <v>0</v>
      </c>
      <c r="T160" s="94">
        <f>Deprec!AN160</f>
        <v>333164.12903632107</v>
      </c>
      <c r="U160" s="94">
        <f>Deprec!AO160</f>
        <v>101281.89522704162</v>
      </c>
      <c r="V160" s="94">
        <f>Deprec!AP160</f>
        <v>105453.68953845292</v>
      </c>
      <c r="W160" s="94">
        <f>Deprec!AQ160</f>
        <v>0</v>
      </c>
      <c r="X160" s="94">
        <f>Deprec!AR160</f>
        <v>0</v>
      </c>
      <c r="Y160" s="94">
        <f>Deprec!AS160</f>
        <v>0</v>
      </c>
      <c r="Z160" s="94">
        <f>Deprec!AT160</f>
        <v>0</v>
      </c>
      <c r="AA160" s="94">
        <f>Deprec!AU160</f>
        <v>73698.909094747185</v>
      </c>
      <c r="AB160" s="94">
        <f>Deprec!AV160</f>
        <v>6395.0534310445109</v>
      </c>
      <c r="AC160" s="94">
        <f>Deprec!AW160</f>
        <v>9430.82025202554</v>
      </c>
      <c r="AD160" s="94">
        <f>Deprec!AX160</f>
        <v>0</v>
      </c>
      <c r="AE160" s="94">
        <f>Deprec!AY160</f>
        <v>4025.750015080207</v>
      </c>
      <c r="AF160" s="94">
        <f>Deprec!AZ160</f>
        <v>469.32686003377398</v>
      </c>
      <c r="AG160" s="94">
        <f>Deprec!BA160</f>
        <v>0</v>
      </c>
      <c r="AH160" s="94">
        <f t="shared" si="26"/>
        <v>663771.07941640122</v>
      </c>
      <c r="AI160" s="55">
        <f t="shared" si="27"/>
        <v>0</v>
      </c>
      <c r="AK160" t="str">
        <v>01:SG track between Avon and Kalgoorlie</v>
      </c>
      <c r="AL160" t="str">
        <v>08:Koolyanobbing East to Mount Walton</v>
      </c>
      <c r="AM160" t="str">
        <v>Access Roads</v>
      </c>
      <c r="AN160" s="64">
        <v>0</v>
      </c>
      <c r="AO160" s="149">
        <f t="shared" si="24"/>
        <v>6.064738680413102</v>
      </c>
    </row>
    <row r="161" spans="1:41" x14ac:dyDescent="0.35">
      <c r="A161" s="58">
        <f>IF(Deprec!A161=0,"",Deprec!A161)</f>
        <v>149</v>
      </c>
      <c r="B161" s="58" t="str">
        <f>IF(Deprec!B161=0,"",Deprec!B161)</f>
        <v>CBH Sidings NG</v>
      </c>
      <c r="C161" s="58">
        <f>IF(Deprec!C161=0,"",Deprec!C161)</f>
        <v>42</v>
      </c>
      <c r="D161" t="str">
        <f>IF(Deprec!D161=0,"",Deprec!D161)</f>
        <v/>
      </c>
      <c r="E161" t="str">
        <f>IF(Deprec!E161=0,"",Deprec!E161)</f>
        <v>Dowerin</v>
      </c>
      <c r="F161" s="58">
        <f t="shared" si="25"/>
        <v>42</v>
      </c>
      <c r="G161" s="58" t="str">
        <f t="shared" si="28"/>
        <v>42</v>
      </c>
      <c r="H161" s="58">
        <f t="shared" si="29"/>
        <v>23</v>
      </c>
      <c r="I161" s="58" t="str">
        <f t="shared" si="30"/>
        <v>23</v>
      </c>
      <c r="K161" s="58" t="str">
        <f t="shared" si="31"/>
        <v>42:NG tracks servicing CBH on the NG network</v>
      </c>
      <c r="L161" s="58" t="str">
        <f t="shared" si="32"/>
        <v>23:Dowerin</v>
      </c>
      <c r="M161" s="94">
        <f>Deprec!AG161</f>
        <v>0</v>
      </c>
      <c r="N161" s="94">
        <f>Deprec!AH161</f>
        <v>0</v>
      </c>
      <c r="O161" s="94">
        <f>Deprec!AI161</f>
        <v>14954.329053762527</v>
      </c>
      <c r="P161" s="94">
        <f>Deprec!AJ161</f>
        <v>0</v>
      </c>
      <c r="Q161" s="94">
        <f>Deprec!AK161</f>
        <v>0</v>
      </c>
      <c r="R161" s="94">
        <f>Deprec!AL161</f>
        <v>0</v>
      </c>
      <c r="S161" s="94">
        <f>Deprec!AM161</f>
        <v>0</v>
      </c>
      <c r="T161" s="94">
        <f>Deprec!AN161</f>
        <v>166900.99390359962</v>
      </c>
      <c r="U161" s="94">
        <f>Deprec!AO161</f>
        <v>50737.90214669428</v>
      </c>
      <c r="V161" s="94">
        <f>Deprec!AP161</f>
        <v>52747.324013890095</v>
      </c>
      <c r="W161" s="94">
        <f>Deprec!AQ161</f>
        <v>0</v>
      </c>
      <c r="X161" s="94">
        <f>Deprec!AR161</f>
        <v>0</v>
      </c>
      <c r="Y161" s="94">
        <f>Deprec!AS161</f>
        <v>0</v>
      </c>
      <c r="Z161" s="94">
        <f>Deprec!AT161</f>
        <v>0</v>
      </c>
      <c r="AA161" s="94">
        <f>Deprec!AU161</f>
        <v>42029.787820950791</v>
      </c>
      <c r="AB161" s="94">
        <f>Deprec!AV161</f>
        <v>3470.6192456198069</v>
      </c>
      <c r="AC161" s="94">
        <f>Deprec!AW161</f>
        <v>5118.1411729526262</v>
      </c>
      <c r="AD161" s="94">
        <f>Deprec!AX161</f>
        <v>0</v>
      </c>
      <c r="AE161" s="94">
        <f>Deprec!AY161</f>
        <v>2184.7894831598865</v>
      </c>
      <c r="AF161" s="94">
        <f>Deprec!AZ161</f>
        <v>0</v>
      </c>
      <c r="AG161" s="94">
        <f>Deprec!BA161</f>
        <v>0</v>
      </c>
      <c r="AH161" s="94">
        <f t="shared" si="26"/>
        <v>338143.88684062962</v>
      </c>
      <c r="AI161" s="55">
        <f t="shared" si="27"/>
        <v>0</v>
      </c>
      <c r="AK161" t="str">
        <v>01:SG track between Avon and Kalgoorlie</v>
      </c>
      <c r="AL161" t="str">
        <v>08:Koolyanobbing East to Mount Walton</v>
      </c>
      <c r="AM161" t="str">
        <v>Ballast</v>
      </c>
      <c r="AN161" s="64">
        <v>17930231.040453352</v>
      </c>
      <c r="AO161" s="149">
        <f t="shared" si="24"/>
        <v>12.862198805968973</v>
      </c>
    </row>
    <row r="162" spans="1:41" x14ac:dyDescent="0.35">
      <c r="A162" s="58">
        <f>IF(Deprec!A162=0,"",Deprec!A162)</f>
        <v>150</v>
      </c>
      <c r="B162" s="58" t="str">
        <f>IF(Deprec!B162=0,"",Deprec!B162)</f>
        <v>CBH Sidings NG</v>
      </c>
      <c r="C162" s="58">
        <f>IF(Deprec!C162=0,"",Deprec!C162)</f>
        <v>42</v>
      </c>
      <c r="D162" t="str">
        <f>IF(Deprec!D162=0,"",Deprec!D162)</f>
        <v/>
      </c>
      <c r="E162" t="str">
        <f>IF(Deprec!E162=0,"",Deprec!E162)</f>
        <v>Dumbleyung</v>
      </c>
      <c r="F162" s="58">
        <f t="shared" si="25"/>
        <v>42</v>
      </c>
      <c r="G162" s="58" t="str">
        <f t="shared" si="28"/>
        <v>42</v>
      </c>
      <c r="H162" s="58">
        <f t="shared" si="29"/>
        <v>24</v>
      </c>
      <c r="I162" s="58" t="str">
        <f t="shared" si="30"/>
        <v>24</v>
      </c>
      <c r="K162" s="58" t="str">
        <f t="shared" si="31"/>
        <v>42:NG tracks servicing CBH on the NG network</v>
      </c>
      <c r="L162" s="58" t="str">
        <f t="shared" si="32"/>
        <v>24:Dumbleyung</v>
      </c>
      <c r="M162" s="94">
        <f>Deprec!AG162</f>
        <v>0</v>
      </c>
      <c r="N162" s="94">
        <f>Deprec!AH162</f>
        <v>0</v>
      </c>
      <c r="O162" s="94">
        <f>Deprec!AI162</f>
        <v>36837.236058966228</v>
      </c>
      <c r="P162" s="94">
        <f>Deprec!AJ162</f>
        <v>0</v>
      </c>
      <c r="Q162" s="94">
        <f>Deprec!AK162</f>
        <v>0</v>
      </c>
      <c r="R162" s="94">
        <f>Deprec!AL162</f>
        <v>0</v>
      </c>
      <c r="S162" s="94">
        <f>Deprec!AM162</f>
        <v>0</v>
      </c>
      <c r="T162" s="94">
        <f>Deprec!AN162</f>
        <v>411129.86672953377</v>
      </c>
      <c r="U162" s="94">
        <f>Deprec!AO162</f>
        <v>124983.47948577825</v>
      </c>
      <c r="V162" s="94">
        <f>Deprec!AP162</f>
        <v>130232.65273371898</v>
      </c>
      <c r="W162" s="94">
        <f>Deprec!AQ162</f>
        <v>0</v>
      </c>
      <c r="X162" s="94">
        <f>Deprec!AR162</f>
        <v>0</v>
      </c>
      <c r="Y162" s="94">
        <f>Deprec!AS162</f>
        <v>0</v>
      </c>
      <c r="Z162" s="94">
        <f>Deprec!AT162</f>
        <v>0</v>
      </c>
      <c r="AA162" s="94">
        <f>Deprec!AU162</f>
        <v>0</v>
      </c>
      <c r="AB162" s="94">
        <f>Deprec!AV162</f>
        <v>7891.5982715142354</v>
      </c>
      <c r="AC162" s="94">
        <f>Deprec!AW162</f>
        <v>11637.783108825475</v>
      </c>
      <c r="AD162" s="94">
        <f>Deprec!AX162</f>
        <v>0</v>
      </c>
      <c r="AE162" s="94">
        <f>Deprec!AY162</f>
        <v>4967.8399411537694</v>
      </c>
      <c r="AF162" s="94">
        <f>Deprec!AZ162</f>
        <v>0</v>
      </c>
      <c r="AG162" s="94">
        <f>Deprec!BA162</f>
        <v>0</v>
      </c>
      <c r="AH162" s="94">
        <f t="shared" si="26"/>
        <v>727680.45632949076</v>
      </c>
      <c r="AI162" s="55">
        <f t="shared" si="27"/>
        <v>0</v>
      </c>
      <c r="AK162" t="str">
        <v>01:SG track between Avon and Kalgoorlie</v>
      </c>
      <c r="AL162" t="str">
        <v>08:Koolyanobbing East to Mount Walton</v>
      </c>
      <c r="AM162" t="str">
        <v>Bridges</v>
      </c>
      <c r="AN162" s="64">
        <v>0</v>
      </c>
      <c r="AO162" s="149">
        <f t="shared" si="24"/>
        <v>33.988165680473372</v>
      </c>
    </row>
    <row r="163" spans="1:41" x14ac:dyDescent="0.35">
      <c r="A163" s="58">
        <f>IF(Deprec!A163=0,"",Deprec!A163)</f>
        <v>151</v>
      </c>
      <c r="B163" s="58" t="str">
        <f>IF(Deprec!B163=0,"",Deprec!B163)</f>
        <v>CBH Sidings NG</v>
      </c>
      <c r="C163" s="58">
        <f>IF(Deprec!C163=0,"",Deprec!C163)</f>
        <v>42</v>
      </c>
      <c r="D163" t="str">
        <f>IF(Deprec!D163=0,"",Deprec!D163)</f>
        <v/>
      </c>
      <c r="E163" t="str">
        <f>IF(Deprec!E163=0,"",Deprec!E163)</f>
        <v>Ejanding</v>
      </c>
      <c r="F163" s="58">
        <f t="shared" si="25"/>
        <v>42</v>
      </c>
      <c r="G163" s="58" t="str">
        <f t="shared" si="28"/>
        <v>42</v>
      </c>
      <c r="H163" s="58">
        <f t="shared" si="29"/>
        <v>25</v>
      </c>
      <c r="I163" s="58" t="str">
        <f t="shared" si="30"/>
        <v>25</v>
      </c>
      <c r="K163" s="58" t="str">
        <f t="shared" si="31"/>
        <v>42:NG tracks servicing CBH on the NG network</v>
      </c>
      <c r="L163" s="58" t="str">
        <f t="shared" si="32"/>
        <v>25:Ejanding</v>
      </c>
      <c r="M163" s="94">
        <f>Deprec!AG163</f>
        <v>0</v>
      </c>
      <c r="N163" s="94">
        <f>Deprec!AH163</f>
        <v>0</v>
      </c>
      <c r="O163" s="94">
        <f>Deprec!AI163</f>
        <v>13060.681436891467</v>
      </c>
      <c r="P163" s="94">
        <f>Deprec!AJ163</f>
        <v>0</v>
      </c>
      <c r="Q163" s="94">
        <f>Deprec!AK163</f>
        <v>0</v>
      </c>
      <c r="R163" s="94">
        <f>Deprec!AL163</f>
        <v>0</v>
      </c>
      <c r="S163" s="94">
        <f>Deprec!AM163</f>
        <v>0</v>
      </c>
      <c r="T163" s="94">
        <f>Deprec!AN163</f>
        <v>145766.53389387799</v>
      </c>
      <c r="U163" s="94">
        <f>Deprec!AO163</f>
        <v>44313.026303738909</v>
      </c>
      <c r="V163" s="94">
        <f>Deprec!AP163</f>
        <v>46142.081798452338</v>
      </c>
      <c r="W163" s="94">
        <f>Deprec!AQ163</f>
        <v>0</v>
      </c>
      <c r="X163" s="94">
        <f>Deprec!AR163</f>
        <v>0</v>
      </c>
      <c r="Y163" s="94">
        <f>Deprec!AS163</f>
        <v>0</v>
      </c>
      <c r="Z163" s="94">
        <f>Deprec!AT163</f>
        <v>0</v>
      </c>
      <c r="AA163" s="94">
        <f>Deprec!AU163</f>
        <v>41735.105609978571</v>
      </c>
      <c r="AB163" s="94">
        <f>Deprec!AV163</f>
        <v>3031.1391566163338</v>
      </c>
      <c r="AC163" s="94">
        <f>Deprec!AW163</f>
        <v>4470.0374833703199</v>
      </c>
      <c r="AD163" s="94">
        <f>Deprec!AX163</f>
        <v>0</v>
      </c>
      <c r="AE163" s="94">
        <f>Deprec!AY163</f>
        <v>1908.132377162226</v>
      </c>
      <c r="AF163" s="94">
        <f>Deprec!AZ163</f>
        <v>0</v>
      </c>
      <c r="AG163" s="94">
        <f>Deprec!BA163</f>
        <v>0</v>
      </c>
      <c r="AH163" s="94">
        <f t="shared" si="26"/>
        <v>300426.73806008819</v>
      </c>
      <c r="AI163" s="55">
        <f t="shared" si="27"/>
        <v>0</v>
      </c>
      <c r="AK163" t="str">
        <v>01:SG track between Avon and Kalgoorlie</v>
      </c>
      <c r="AL163" t="str">
        <v>08:Koolyanobbing East to Mount Walton</v>
      </c>
      <c r="AM163" t="str">
        <v>Buildings</v>
      </c>
      <c r="AN163" s="64">
        <v>1550311.077900565</v>
      </c>
      <c r="AO163" s="149">
        <f t="shared" si="24"/>
        <v>15.499999999999858</v>
      </c>
    </row>
    <row r="164" spans="1:41" x14ac:dyDescent="0.35">
      <c r="A164" s="58">
        <f>IF(Deprec!A164=0,"",Deprec!A164)</f>
        <v>152</v>
      </c>
      <c r="B164" s="58" t="str">
        <f>IF(Deprec!B164=0,"",Deprec!B164)</f>
        <v>CBH Sidings NG</v>
      </c>
      <c r="C164" s="58">
        <f>IF(Deprec!C164=0,"",Deprec!C164)</f>
        <v>42</v>
      </c>
      <c r="D164" t="str">
        <f>IF(Deprec!D164=0,"",Deprec!D164)</f>
        <v/>
      </c>
      <c r="E164" t="str">
        <f>IF(Deprec!E164=0,"",Deprec!E164)</f>
        <v>Gabbin</v>
      </c>
      <c r="F164" s="58">
        <f t="shared" si="25"/>
        <v>42</v>
      </c>
      <c r="G164" s="58" t="str">
        <f t="shared" si="28"/>
        <v>42</v>
      </c>
      <c r="H164" s="58">
        <f t="shared" si="29"/>
        <v>26</v>
      </c>
      <c r="I164" s="58" t="str">
        <f t="shared" si="30"/>
        <v>26</v>
      </c>
      <c r="K164" s="58" t="str">
        <f t="shared" si="31"/>
        <v>42:NG tracks servicing CBH on the NG network</v>
      </c>
      <c r="L164" s="58" t="str">
        <f t="shared" si="32"/>
        <v>26:Gabbin</v>
      </c>
      <c r="M164" s="94">
        <f>Deprec!AG164</f>
        <v>0</v>
      </c>
      <c r="N164" s="94">
        <f>Deprec!AH164</f>
        <v>0</v>
      </c>
      <c r="O164" s="94">
        <f>Deprec!AI164</f>
        <v>39290.175567360944</v>
      </c>
      <c r="P164" s="94">
        <f>Deprec!AJ164</f>
        <v>0</v>
      </c>
      <c r="Q164" s="94">
        <f>Deprec!AK164</f>
        <v>0</v>
      </c>
      <c r="R164" s="94">
        <f>Deprec!AL164</f>
        <v>0</v>
      </c>
      <c r="S164" s="94">
        <f>Deprec!AM164</f>
        <v>0</v>
      </c>
      <c r="T164" s="94">
        <f>Deprec!AN164</f>
        <v>438506.42374286772</v>
      </c>
      <c r="U164" s="94">
        <f>Deprec!AO164</f>
        <v>133305.95281783177</v>
      </c>
      <c r="V164" s="94">
        <f>Deprec!AP164</f>
        <v>138796.81586295986</v>
      </c>
      <c r="W164" s="94">
        <f>Deprec!AQ164</f>
        <v>0</v>
      </c>
      <c r="X164" s="94">
        <f>Deprec!AR164</f>
        <v>0</v>
      </c>
      <c r="Y164" s="94">
        <f>Deprec!AS164</f>
        <v>0</v>
      </c>
      <c r="Z164" s="94">
        <f>Deprec!AT164</f>
        <v>0</v>
      </c>
      <c r="AA164" s="94">
        <f>Deprec!AU164</f>
        <v>0</v>
      </c>
      <c r="AB164" s="94">
        <f>Deprec!AV164</f>
        <v>9118.5127060953182</v>
      </c>
      <c r="AC164" s="94">
        <f>Deprec!AW164</f>
        <v>13447.120532181427</v>
      </c>
      <c r="AD164" s="94">
        <f>Deprec!AX164</f>
        <v>0</v>
      </c>
      <c r="AE164" s="94">
        <f>Deprec!AY164</f>
        <v>5740.194833380242</v>
      </c>
      <c r="AF164" s="94">
        <f>Deprec!AZ164</f>
        <v>0</v>
      </c>
      <c r="AG164" s="94">
        <f>Deprec!BA164</f>
        <v>0</v>
      </c>
      <c r="AH164" s="94">
        <f t="shared" si="26"/>
        <v>778205.19606267742</v>
      </c>
      <c r="AI164" s="55">
        <f t="shared" si="27"/>
        <v>0</v>
      </c>
      <c r="AK164" t="str">
        <v>01:SG track between Avon and Kalgoorlie</v>
      </c>
      <c r="AL164" t="str">
        <v>08:Koolyanobbing East to Mount Walton</v>
      </c>
      <c r="AM164" t="str">
        <v>Clearing/Grubbing</v>
      </c>
      <c r="AN164" s="64">
        <v>0</v>
      </c>
      <c r="AO164" s="149">
        <f t="shared" si="24"/>
        <v>100</v>
      </c>
    </row>
    <row r="165" spans="1:41" x14ac:dyDescent="0.35">
      <c r="A165" s="58">
        <f>IF(Deprec!A165=0,"",Deprec!A165)</f>
        <v>153</v>
      </c>
      <c r="B165" s="58" t="str">
        <f>IF(Deprec!B165=0,"",Deprec!B165)</f>
        <v>CBH Sidings NG</v>
      </c>
      <c r="C165" s="58">
        <f>IF(Deprec!C165=0,"",Deprec!C165)</f>
        <v>42</v>
      </c>
      <c r="D165" t="str">
        <f>IF(Deprec!D165=0,"",Deprec!D165)</f>
        <v/>
      </c>
      <c r="E165" t="str">
        <f>IF(Deprec!E165=0,"",Deprec!E165)</f>
        <v>Goomalling</v>
      </c>
      <c r="F165" s="58">
        <f t="shared" si="25"/>
        <v>42</v>
      </c>
      <c r="G165" s="58" t="str">
        <f t="shared" si="28"/>
        <v>42</v>
      </c>
      <c r="H165" s="58">
        <f t="shared" si="29"/>
        <v>27</v>
      </c>
      <c r="I165" s="58" t="str">
        <f t="shared" si="30"/>
        <v>27</v>
      </c>
      <c r="K165" s="58" t="str">
        <f t="shared" si="31"/>
        <v>42:NG tracks servicing CBH on the NG network</v>
      </c>
      <c r="L165" s="58" t="str">
        <f t="shared" si="32"/>
        <v>27:Goomalling</v>
      </c>
      <c r="M165" s="94">
        <f>Deprec!AG165</f>
        <v>0</v>
      </c>
      <c r="N165" s="94">
        <f>Deprec!AH165</f>
        <v>0</v>
      </c>
      <c r="O165" s="94">
        <f>Deprec!AI165</f>
        <v>42269.910696222607</v>
      </c>
      <c r="P165" s="94">
        <f>Deprec!AJ165</f>
        <v>0</v>
      </c>
      <c r="Q165" s="94">
        <f>Deprec!AK165</f>
        <v>0</v>
      </c>
      <c r="R165" s="94">
        <f>Deprec!AL165</f>
        <v>0</v>
      </c>
      <c r="S165" s="94">
        <f>Deprec!AM165</f>
        <v>0</v>
      </c>
      <c r="T165" s="94">
        <f>Deprec!AN165</f>
        <v>471762.39616319875</v>
      </c>
      <c r="U165" s="94">
        <f>Deprec!AO165</f>
        <v>143415.76843361242</v>
      </c>
      <c r="V165" s="94">
        <f>Deprec!AP165</f>
        <v>149256.22959154233</v>
      </c>
      <c r="W165" s="94">
        <f>Deprec!AQ165</f>
        <v>569245.72689375421</v>
      </c>
      <c r="X165" s="94">
        <f>Deprec!AR165</f>
        <v>0</v>
      </c>
      <c r="Y165" s="94">
        <f>Deprec!AS165</f>
        <v>0</v>
      </c>
      <c r="Z165" s="94">
        <f>Deprec!AT165</f>
        <v>0</v>
      </c>
      <c r="AA165" s="94">
        <f>Deprec!AU165</f>
        <v>0</v>
      </c>
      <c r="AB165" s="94">
        <f>Deprec!AV165</f>
        <v>9810.0533327525063</v>
      </c>
      <c r="AC165" s="94">
        <f>Deprec!AW165</f>
        <v>14466.939274479542</v>
      </c>
      <c r="AD165" s="94">
        <f>Deprec!AX165</f>
        <v>0</v>
      </c>
      <c r="AE165" s="94">
        <f>Deprec!AY165</f>
        <v>6175.5265656655565</v>
      </c>
      <c r="AF165" s="94">
        <f>Deprec!AZ165</f>
        <v>0</v>
      </c>
      <c r="AG165" s="94">
        <f>Deprec!BA165</f>
        <v>0</v>
      </c>
      <c r="AH165" s="94">
        <f t="shared" si="26"/>
        <v>1406402.5509512282</v>
      </c>
      <c r="AI165" s="55">
        <f t="shared" si="27"/>
        <v>0</v>
      </c>
      <c r="AK165" t="str">
        <v>01:SG track between Avon and Kalgoorlie</v>
      </c>
      <c r="AL165" t="str">
        <v>08:Koolyanobbing East to Mount Walton</v>
      </c>
      <c r="AM165" t="str">
        <v>Communication</v>
      </c>
      <c r="AN165" s="64">
        <v>474398.30084573437</v>
      </c>
      <c r="AO165" s="149">
        <f t="shared" si="24"/>
        <v>5.1206272136194979</v>
      </c>
    </row>
    <row r="166" spans="1:41" x14ac:dyDescent="0.35">
      <c r="A166" s="58">
        <f>IF(Deprec!A166=0,"",Deprec!A166)</f>
        <v>154</v>
      </c>
      <c r="B166" s="58" t="str">
        <f>IF(Deprec!B166=0,"",Deprec!B166)</f>
        <v>CBH Sidings NG</v>
      </c>
      <c r="C166" s="58">
        <f>IF(Deprec!C166=0,"",Deprec!C166)</f>
        <v>42</v>
      </c>
      <c r="D166" t="str">
        <f>IF(Deprec!D166=0,"",Deprec!D166)</f>
        <v/>
      </c>
      <c r="E166" t="str">
        <f>IF(Deprec!E166=0,"",Deprec!E166)</f>
        <v>Hyden</v>
      </c>
      <c r="F166" s="58">
        <f t="shared" si="25"/>
        <v>42</v>
      </c>
      <c r="G166" s="58" t="str">
        <f t="shared" si="28"/>
        <v>42</v>
      </c>
      <c r="H166" s="58">
        <f t="shared" si="29"/>
        <v>28</v>
      </c>
      <c r="I166" s="58" t="str">
        <f t="shared" si="30"/>
        <v>28</v>
      </c>
      <c r="K166" s="58" t="str">
        <f t="shared" si="31"/>
        <v>42:NG tracks servicing CBH on the NG network</v>
      </c>
      <c r="L166" s="58" t="str">
        <f t="shared" si="32"/>
        <v>28:Hyden</v>
      </c>
      <c r="M166" s="94">
        <f>Deprec!AG166</f>
        <v>0</v>
      </c>
      <c r="N166" s="94">
        <f>Deprec!AH166</f>
        <v>0</v>
      </c>
      <c r="O166" s="94">
        <f>Deprec!AI166</f>
        <v>0</v>
      </c>
      <c r="P166" s="94">
        <f>Deprec!AJ166</f>
        <v>0</v>
      </c>
      <c r="Q166" s="94">
        <f>Deprec!AK166</f>
        <v>0</v>
      </c>
      <c r="R166" s="94">
        <f>Deprec!AL166</f>
        <v>0</v>
      </c>
      <c r="S166" s="94">
        <f>Deprec!AM166</f>
        <v>0</v>
      </c>
      <c r="T166" s="94">
        <f>Deprec!AN166</f>
        <v>0</v>
      </c>
      <c r="U166" s="94">
        <f>Deprec!AO166</f>
        <v>0</v>
      </c>
      <c r="V166" s="94">
        <f>Deprec!AP166</f>
        <v>0</v>
      </c>
      <c r="W166" s="94">
        <f>Deprec!AQ166</f>
        <v>0</v>
      </c>
      <c r="X166" s="94">
        <f>Deprec!AR166</f>
        <v>0</v>
      </c>
      <c r="Y166" s="94">
        <f>Deprec!AS166</f>
        <v>0</v>
      </c>
      <c r="Z166" s="94">
        <f>Deprec!AT166</f>
        <v>0</v>
      </c>
      <c r="AA166" s="94">
        <f>Deprec!AU166</f>
        <v>0</v>
      </c>
      <c r="AB166" s="94">
        <f>Deprec!AV166</f>
        <v>0</v>
      </c>
      <c r="AC166" s="94">
        <f>Deprec!AW166</f>
        <v>0</v>
      </c>
      <c r="AD166" s="94">
        <f>Deprec!AX166</f>
        <v>0</v>
      </c>
      <c r="AE166" s="94">
        <f>Deprec!AY166</f>
        <v>0</v>
      </c>
      <c r="AF166" s="94">
        <f>Deprec!AZ166</f>
        <v>0</v>
      </c>
      <c r="AG166" s="94">
        <f>Deprec!BA166</f>
        <v>0</v>
      </c>
      <c r="AH166" s="94">
        <f t="shared" si="26"/>
        <v>0</v>
      </c>
      <c r="AI166" s="55">
        <f t="shared" si="27"/>
        <v>0</v>
      </c>
      <c r="AK166" t="str">
        <v>01:SG track between Avon and Kalgoorlie</v>
      </c>
      <c r="AL166" t="str">
        <v>08:Koolyanobbing East to Mount Walton</v>
      </c>
      <c r="AM166" t="str">
        <v>Control Centre Assets</v>
      </c>
      <c r="AN166" s="64">
        <v>888327.00294601778</v>
      </c>
      <c r="AO166" s="149">
        <f t="shared" si="24"/>
        <v>14.933333333333326</v>
      </c>
    </row>
    <row r="167" spans="1:41" x14ac:dyDescent="0.35">
      <c r="A167" s="58">
        <f>IF(Deprec!A167=0,"",Deprec!A167)</f>
        <v>155</v>
      </c>
      <c r="B167" s="58" t="str">
        <f>IF(Deprec!B167=0,"",Deprec!B167)</f>
        <v>CBH Sidings NG</v>
      </c>
      <c r="C167" s="58">
        <f>IF(Deprec!C167=0,"",Deprec!C167)</f>
        <v>42</v>
      </c>
      <c r="D167" t="str">
        <f>IF(Deprec!D167=0,"",Deprec!D167)</f>
        <v/>
      </c>
      <c r="E167" t="str">
        <f>IF(Deprec!E167=0,"",Deprec!E167)</f>
        <v>Jennacubbine</v>
      </c>
      <c r="F167" s="58">
        <f t="shared" si="25"/>
        <v>42</v>
      </c>
      <c r="G167" s="58" t="str">
        <f t="shared" si="28"/>
        <v>42</v>
      </c>
      <c r="H167" s="58">
        <f t="shared" si="29"/>
        <v>29</v>
      </c>
      <c r="I167" s="58" t="str">
        <f t="shared" si="30"/>
        <v>29</v>
      </c>
      <c r="K167" s="58" t="str">
        <f t="shared" si="31"/>
        <v>42:NG tracks servicing CBH on the NG network</v>
      </c>
      <c r="L167" s="58" t="str">
        <f t="shared" si="32"/>
        <v>29:Jennacubbine</v>
      </c>
      <c r="M167" s="94">
        <f>Deprec!AG167</f>
        <v>0</v>
      </c>
      <c r="N167" s="94">
        <f>Deprec!AH167</f>
        <v>0</v>
      </c>
      <c r="O167" s="94">
        <f>Deprec!AI167</f>
        <v>16371.268293908173</v>
      </c>
      <c r="P167" s="94">
        <f>Deprec!AJ167</f>
        <v>0</v>
      </c>
      <c r="Q167" s="94">
        <f>Deprec!AK167</f>
        <v>0</v>
      </c>
      <c r="R167" s="94">
        <f>Deprec!AL167</f>
        <v>0</v>
      </c>
      <c r="S167" s="94">
        <f>Deprec!AM167</f>
        <v>0</v>
      </c>
      <c r="T167" s="94">
        <f>Deprec!AN167</f>
        <v>182715.04792308231</v>
      </c>
      <c r="U167" s="94">
        <f>Deprec!AO167</f>
        <v>55545.374568617022</v>
      </c>
      <c r="V167" s="94">
        <f>Deprec!AP167</f>
        <v>57737.955143694009</v>
      </c>
      <c r="W167" s="94">
        <f>Deprec!AQ167</f>
        <v>135344.47994302391</v>
      </c>
      <c r="X167" s="94">
        <f>Deprec!AR167</f>
        <v>0</v>
      </c>
      <c r="Y167" s="94">
        <f>Deprec!AS167</f>
        <v>0</v>
      </c>
      <c r="Z167" s="94">
        <f>Deprec!AT167</f>
        <v>0</v>
      </c>
      <c r="AA167" s="94">
        <f>Deprec!AU167</f>
        <v>0</v>
      </c>
      <c r="AB167" s="94">
        <f>Deprec!AV167</f>
        <v>3799.464262941804</v>
      </c>
      <c r="AC167" s="94">
        <f>Deprec!AW167</f>
        <v>5603.0907175620532</v>
      </c>
      <c r="AD167" s="94">
        <f>Deprec!AX167</f>
        <v>0</v>
      </c>
      <c r="AE167" s="94">
        <f>Deprec!AY167</f>
        <v>2391.8007063994796</v>
      </c>
      <c r="AF167" s="94">
        <f>Deprec!AZ167</f>
        <v>0</v>
      </c>
      <c r="AG167" s="94">
        <f>Deprec!BA167</f>
        <v>0</v>
      </c>
      <c r="AH167" s="94">
        <f t="shared" si="26"/>
        <v>459508.48155922873</v>
      </c>
      <c r="AI167" s="55">
        <f t="shared" si="27"/>
        <v>0</v>
      </c>
      <c r="AK167" t="str">
        <v>01:SG track between Avon and Kalgoorlie</v>
      </c>
      <c r="AL167" t="str">
        <v>08:Koolyanobbing East to Mount Walton</v>
      </c>
      <c r="AM167" t="str">
        <v>Culverts</v>
      </c>
      <c r="AN167" s="64">
        <v>965565.81242625858</v>
      </c>
      <c r="AO167" s="149">
        <f t="shared" si="24"/>
        <v>6.5141602301984181</v>
      </c>
    </row>
    <row r="168" spans="1:41" x14ac:dyDescent="0.35">
      <c r="A168" s="58">
        <f>IF(Deprec!A168=0,"",Deprec!A168)</f>
        <v>156</v>
      </c>
      <c r="B168" s="58" t="str">
        <f>IF(Deprec!B168=0,"",Deprec!B168)</f>
        <v>CBH Sidings NG</v>
      </c>
      <c r="C168" s="58">
        <f>IF(Deprec!C168=0,"",Deprec!C168)</f>
        <v>42</v>
      </c>
      <c r="D168" t="str">
        <f>IF(Deprec!D168=0,"",Deprec!D168)</f>
        <v/>
      </c>
      <c r="E168" t="str">
        <f>IF(Deprec!E168=0,"",Deprec!E168)</f>
        <v>Kalannie</v>
      </c>
      <c r="F168" s="58">
        <f t="shared" si="25"/>
        <v>42</v>
      </c>
      <c r="G168" s="58" t="str">
        <f t="shared" si="28"/>
        <v>42</v>
      </c>
      <c r="H168" s="58">
        <f t="shared" si="29"/>
        <v>30</v>
      </c>
      <c r="I168" s="58" t="str">
        <f t="shared" si="30"/>
        <v>30</v>
      </c>
      <c r="K168" s="58" t="str">
        <f t="shared" si="31"/>
        <v>42:NG tracks servicing CBH on the NG network</v>
      </c>
      <c r="L168" s="58" t="str">
        <f t="shared" si="32"/>
        <v>30:Kalannie</v>
      </c>
      <c r="M168" s="94">
        <f>Deprec!AG168</f>
        <v>0</v>
      </c>
      <c r="N168" s="94">
        <f>Deprec!AH168</f>
        <v>0</v>
      </c>
      <c r="O168" s="94">
        <f>Deprec!AI168</f>
        <v>63562.78008059242</v>
      </c>
      <c r="P168" s="94">
        <f>Deprec!AJ168</f>
        <v>0</v>
      </c>
      <c r="Q168" s="94">
        <f>Deprec!AK168</f>
        <v>0</v>
      </c>
      <c r="R168" s="94">
        <f>Deprec!AL168</f>
        <v>0</v>
      </c>
      <c r="S168" s="94">
        <f>Deprec!AM168</f>
        <v>0</v>
      </c>
      <c r="T168" s="94">
        <f>Deprec!AN168</f>
        <v>709406.02768518333</v>
      </c>
      <c r="U168" s="94">
        <f>Deprec!AO168</f>
        <v>215659.43241629569</v>
      </c>
      <c r="V168" s="94">
        <f>Deprec!AP168</f>
        <v>0</v>
      </c>
      <c r="W168" s="94">
        <f>Deprec!AQ168</f>
        <v>0</v>
      </c>
      <c r="X168" s="94">
        <f>Deprec!AR168</f>
        <v>0</v>
      </c>
      <c r="Y168" s="94">
        <f>Deprec!AS168</f>
        <v>0</v>
      </c>
      <c r="Z168" s="94">
        <f>Deprec!AT168</f>
        <v>0</v>
      </c>
      <c r="AA168" s="94">
        <f>Deprec!AU168</f>
        <v>100519.44215700154</v>
      </c>
      <c r="AB168" s="94">
        <f>Deprec!AV168</f>
        <v>14751.728884640235</v>
      </c>
      <c r="AC168" s="94">
        <f>Deprec!AW168</f>
        <v>21754.45522351679</v>
      </c>
      <c r="AD168" s="94">
        <f>Deprec!AX168</f>
        <v>0</v>
      </c>
      <c r="AE168" s="94">
        <f>Deprec!AY168</f>
        <v>9286.360688013805</v>
      </c>
      <c r="AF168" s="94">
        <f>Deprec!AZ168</f>
        <v>0</v>
      </c>
      <c r="AG168" s="94">
        <f>Deprec!BA168</f>
        <v>0</v>
      </c>
      <c r="AH168" s="94">
        <f t="shared" si="26"/>
        <v>1134940.2271352436</v>
      </c>
      <c r="AI168" s="55">
        <f t="shared" si="27"/>
        <v>0</v>
      </c>
      <c r="AK168" t="str">
        <v>01:SG track between Avon and Kalgoorlie</v>
      </c>
      <c r="AL168" t="str">
        <v>08:Koolyanobbing East to Mount Walton</v>
      </c>
      <c r="AM168" t="str">
        <v>Cutting/Embankments</v>
      </c>
      <c r="AN168" s="64">
        <v>0</v>
      </c>
      <c r="AO168" s="149">
        <f t="shared" si="24"/>
        <v>100</v>
      </c>
    </row>
    <row r="169" spans="1:41" x14ac:dyDescent="0.35">
      <c r="A169" s="58">
        <f>IF(Deprec!A169=0,"",Deprec!A169)</f>
        <v>157</v>
      </c>
      <c r="B169" s="58" t="str">
        <f>IF(Deprec!B169=0,"",Deprec!B169)</f>
        <v>CBH Sidings NG</v>
      </c>
      <c r="C169" s="58">
        <f>IF(Deprec!C169=0,"",Deprec!C169)</f>
        <v>42</v>
      </c>
      <c r="D169" t="str">
        <f>IF(Deprec!D169=0,"",Deprec!D169)</f>
        <v/>
      </c>
      <c r="E169" t="str">
        <f>IF(Deprec!E169=0,"",Deprec!E169)</f>
        <v>Karlgarin</v>
      </c>
      <c r="F169" s="58">
        <f t="shared" si="25"/>
        <v>42</v>
      </c>
      <c r="G169" s="58" t="str">
        <f t="shared" si="28"/>
        <v>42</v>
      </c>
      <c r="H169" s="58">
        <f t="shared" si="29"/>
        <v>31</v>
      </c>
      <c r="I169" s="58" t="str">
        <f t="shared" si="30"/>
        <v>31</v>
      </c>
      <c r="K169" s="58" t="str">
        <f t="shared" si="31"/>
        <v>42:NG tracks servicing CBH on the NG network</v>
      </c>
      <c r="L169" s="58" t="str">
        <f t="shared" si="32"/>
        <v>31:Karlgarin</v>
      </c>
      <c r="M169" s="94">
        <f>Deprec!AG169</f>
        <v>0</v>
      </c>
      <c r="N169" s="94">
        <f>Deprec!AH169</f>
        <v>0</v>
      </c>
      <c r="O169" s="94">
        <f>Deprec!AI169</f>
        <v>86419.260824200697</v>
      </c>
      <c r="P169" s="94">
        <f>Deprec!AJ169</f>
        <v>0</v>
      </c>
      <c r="Q169" s="94">
        <f>Deprec!AK169</f>
        <v>0</v>
      </c>
      <c r="R169" s="94">
        <f>Deprec!AL169</f>
        <v>0</v>
      </c>
      <c r="S169" s="94">
        <f>Deprec!AM169</f>
        <v>0</v>
      </c>
      <c r="T169" s="94">
        <f>Deprec!AN169</f>
        <v>964500.67884152569</v>
      </c>
      <c r="U169" s="94">
        <f>Deprec!AO169</f>
        <v>293208.20636782388</v>
      </c>
      <c r="V169" s="94">
        <f>Deprec!AP169</f>
        <v>297403.31611657148</v>
      </c>
      <c r="W169" s="94">
        <f>Deprec!AQ169</f>
        <v>1560680.7100995563</v>
      </c>
      <c r="X169" s="94">
        <f>Deprec!AR169</f>
        <v>0</v>
      </c>
      <c r="Y169" s="94">
        <f>Deprec!AS169</f>
        <v>0</v>
      </c>
      <c r="Z169" s="94">
        <f>Deprec!AT169</f>
        <v>0</v>
      </c>
      <c r="AA169" s="94">
        <f>Deprec!AU169</f>
        <v>119084.42546067487</v>
      </c>
      <c r="AB169" s="94">
        <f>Deprec!AV169</f>
        <v>18513.497816560648</v>
      </c>
      <c r="AC169" s="94">
        <f>Deprec!AW169</f>
        <v>27301.956430367711</v>
      </c>
      <c r="AD169" s="94">
        <f>Deprec!AX169</f>
        <v>0</v>
      </c>
      <c r="AE169" s="94">
        <f>Deprec!AY169</f>
        <v>11654.43180699637</v>
      </c>
      <c r="AF169" s="94">
        <f>Deprec!AZ169</f>
        <v>1213.5853201734151</v>
      </c>
      <c r="AG169" s="94">
        <f>Deprec!BA169</f>
        <v>0</v>
      </c>
      <c r="AH169" s="94">
        <f t="shared" si="26"/>
        <v>3379980.0690844506</v>
      </c>
      <c r="AI169" s="55">
        <f t="shared" si="27"/>
        <v>0</v>
      </c>
      <c r="AK169" t="str">
        <v>01:SG track between Avon and Kalgoorlie</v>
      </c>
      <c r="AL169" t="str">
        <v>08:Koolyanobbing East to Mount Walton</v>
      </c>
      <c r="AM169" t="str">
        <v>Fibre Optic</v>
      </c>
      <c r="AN169" s="64">
        <v>45352313.998407148</v>
      </c>
      <c r="AO169" s="149">
        <f t="shared" si="24"/>
        <v>6.8275029514926633</v>
      </c>
    </row>
    <row r="170" spans="1:41" x14ac:dyDescent="0.35">
      <c r="A170" s="58">
        <f>IF(Deprec!A170=0,"",Deprec!A170)</f>
        <v>158</v>
      </c>
      <c r="B170" s="58" t="str">
        <f>IF(Deprec!B170=0,"",Deprec!B170)</f>
        <v>CBH Sidings NG</v>
      </c>
      <c r="C170" s="58">
        <f>IF(Deprec!C170=0,"",Deprec!C170)</f>
        <v>42</v>
      </c>
      <c r="D170" t="str">
        <f>IF(Deprec!D170=0,"",Deprec!D170)</f>
        <v/>
      </c>
      <c r="E170" t="str">
        <f>IF(Deprec!E170=0,"",Deprec!E170)</f>
        <v>Katanning</v>
      </c>
      <c r="F170" s="58">
        <f t="shared" si="25"/>
        <v>42</v>
      </c>
      <c r="G170" s="58" t="str">
        <f t="shared" si="28"/>
        <v>42</v>
      </c>
      <c r="H170" s="58">
        <f t="shared" si="29"/>
        <v>32</v>
      </c>
      <c r="I170" s="58" t="str">
        <f t="shared" si="30"/>
        <v>32</v>
      </c>
      <c r="K170" s="58" t="str">
        <f t="shared" si="31"/>
        <v>42:NG tracks servicing CBH on the NG network</v>
      </c>
      <c r="L170" s="58" t="str">
        <f t="shared" si="32"/>
        <v>32:Katanning</v>
      </c>
      <c r="M170" s="94">
        <f>Deprec!AG170</f>
        <v>0</v>
      </c>
      <c r="N170" s="94">
        <f>Deprec!AH170</f>
        <v>0</v>
      </c>
      <c r="O170" s="94">
        <f>Deprec!AI170</f>
        <v>79261.299665935934</v>
      </c>
      <c r="P170" s="94">
        <f>Deprec!AJ170</f>
        <v>0</v>
      </c>
      <c r="Q170" s="94">
        <f>Deprec!AK170</f>
        <v>0</v>
      </c>
      <c r="R170" s="94">
        <f>Deprec!AL170</f>
        <v>0</v>
      </c>
      <c r="S170" s="94">
        <f>Deprec!AM170</f>
        <v>0</v>
      </c>
      <c r="T170" s="94">
        <f>Deprec!AN170</f>
        <v>884612.71948589187</v>
      </c>
      <c r="U170" s="94">
        <f>Deprec!AO170</f>
        <v>268922.2667237111</v>
      </c>
      <c r="V170" s="94">
        <f>Deprec!AP170</f>
        <v>280283.39151567337</v>
      </c>
      <c r="W170" s="94">
        <f>Deprec!AQ170</f>
        <v>1586749.2726204335</v>
      </c>
      <c r="X170" s="94">
        <f>Deprec!AR170</f>
        <v>0</v>
      </c>
      <c r="Y170" s="94">
        <f>Deprec!AS170</f>
        <v>0</v>
      </c>
      <c r="Z170" s="94">
        <f>Deprec!AT170</f>
        <v>0</v>
      </c>
      <c r="AA170" s="94">
        <f>Deprec!AU170</f>
        <v>0</v>
      </c>
      <c r="AB170" s="94">
        <f>Deprec!AV170</f>
        <v>16980.056116056639</v>
      </c>
      <c r="AC170" s="94">
        <f>Deprec!AW170</f>
        <v>25040.581572386003</v>
      </c>
      <c r="AD170" s="94">
        <f>Deprec!AX170</f>
        <v>0</v>
      </c>
      <c r="AE170" s="94">
        <f>Deprec!AY170</f>
        <v>10689.114938968209</v>
      </c>
      <c r="AF170" s="94">
        <f>Deprec!AZ170</f>
        <v>0</v>
      </c>
      <c r="AG170" s="94">
        <f>Deprec!BA170</f>
        <v>0</v>
      </c>
      <c r="AH170" s="94">
        <f t="shared" si="26"/>
        <v>3152538.7026390564</v>
      </c>
      <c r="AI170" s="55">
        <f t="shared" si="27"/>
        <v>0</v>
      </c>
      <c r="AK170" t="str">
        <v>01:SG track between Avon and Kalgoorlie</v>
      </c>
      <c r="AL170" t="str">
        <v>08:Koolyanobbing East to Mount Walton</v>
      </c>
      <c r="AM170" t="str">
        <v>Formation</v>
      </c>
      <c r="AN170" s="64">
        <v>28530772.370843481</v>
      </c>
      <c r="AO170" s="149">
        <f t="shared" si="24"/>
        <v>100</v>
      </c>
    </row>
    <row r="171" spans="1:41" x14ac:dyDescent="0.35">
      <c r="A171" s="58">
        <f>IF(Deprec!A171=0,"",Deprec!A171)</f>
        <v>159</v>
      </c>
      <c r="B171" s="58" t="str">
        <f>IF(Deprec!B171=0,"",Deprec!B171)</f>
        <v>CBH Sidings NG</v>
      </c>
      <c r="C171" s="58">
        <f>IF(Deprec!C171=0,"",Deprec!C171)</f>
        <v>42</v>
      </c>
      <c r="D171" t="str">
        <f>IF(Deprec!D171=0,"",Deprec!D171)</f>
        <v/>
      </c>
      <c r="E171" t="str">
        <f>IF(Deprec!E171=0,"",Deprec!E171)</f>
        <v>Kirwan</v>
      </c>
      <c r="F171" s="58">
        <f t="shared" si="25"/>
        <v>42</v>
      </c>
      <c r="G171" s="58" t="str">
        <f t="shared" si="28"/>
        <v>42</v>
      </c>
      <c r="H171" s="58">
        <f t="shared" si="29"/>
        <v>33</v>
      </c>
      <c r="I171" s="58" t="str">
        <f t="shared" si="30"/>
        <v>33</v>
      </c>
      <c r="K171" s="58" t="str">
        <f t="shared" si="31"/>
        <v>42:NG tracks servicing CBH on the NG network</v>
      </c>
      <c r="L171" s="58" t="str">
        <f t="shared" si="32"/>
        <v>33:Kirwan</v>
      </c>
      <c r="M171" s="94">
        <f>Deprec!AG171</f>
        <v>0</v>
      </c>
      <c r="N171" s="94">
        <f>Deprec!AH171</f>
        <v>0</v>
      </c>
      <c r="O171" s="94">
        <f>Deprec!AI171</f>
        <v>37173.55008781144</v>
      </c>
      <c r="P171" s="94">
        <f>Deprec!AJ171</f>
        <v>0</v>
      </c>
      <c r="Q171" s="94">
        <f>Deprec!AK171</f>
        <v>0</v>
      </c>
      <c r="R171" s="94">
        <f>Deprec!AL171</f>
        <v>0</v>
      </c>
      <c r="S171" s="94">
        <f>Deprec!AM171</f>
        <v>0</v>
      </c>
      <c r="T171" s="94">
        <f>Deprec!AN171</f>
        <v>414883.37151575269</v>
      </c>
      <c r="U171" s="94">
        <f>Deprec!AO171</f>
        <v>126124.54494078881</v>
      </c>
      <c r="V171" s="94">
        <f>Deprec!AP171</f>
        <v>108624.0099968516</v>
      </c>
      <c r="W171" s="94">
        <f>Deprec!AQ171</f>
        <v>269404.78669854067</v>
      </c>
      <c r="X171" s="94">
        <f>Deprec!AR171</f>
        <v>0</v>
      </c>
      <c r="Y171" s="94">
        <f>Deprec!AS171</f>
        <v>0</v>
      </c>
      <c r="Z171" s="94">
        <f>Deprec!AT171</f>
        <v>0</v>
      </c>
      <c r="AA171" s="94">
        <f>Deprec!AU171</f>
        <v>102781.79909811552</v>
      </c>
      <c r="AB171" s="94">
        <f>Deprec!AV171</f>
        <v>8627.2836379984456</v>
      </c>
      <c r="AC171" s="94">
        <f>Deprec!AW171</f>
        <v>12722.702340254773</v>
      </c>
      <c r="AD171" s="94">
        <f>Deprec!AX171</f>
        <v>0</v>
      </c>
      <c r="AE171" s="94">
        <f>Deprec!AY171</f>
        <v>5430.9612281223381</v>
      </c>
      <c r="AF171" s="94">
        <f>Deprec!AZ171</f>
        <v>523.72290534196304</v>
      </c>
      <c r="AG171" s="94">
        <f>Deprec!BA171</f>
        <v>0</v>
      </c>
      <c r="AH171" s="94">
        <f t="shared" si="26"/>
        <v>1086296.7324495781</v>
      </c>
      <c r="AI171" s="55">
        <f t="shared" si="27"/>
        <v>0</v>
      </c>
      <c r="AK171" t="str">
        <v>01:SG track between Avon and Kalgoorlie</v>
      </c>
      <c r="AL171" t="str">
        <v>08:Koolyanobbing East to Mount Walton</v>
      </c>
      <c r="AM171" t="str">
        <v>Pedestrian Crossings</v>
      </c>
      <c r="AN171" s="64">
        <v>0</v>
      </c>
      <c r="AO171" s="149">
        <f t="shared" si="24"/>
        <v>11.72325153537226</v>
      </c>
    </row>
    <row r="172" spans="1:41" x14ac:dyDescent="0.35">
      <c r="A172" s="58">
        <f>IF(Deprec!A172=0,"",Deprec!A172)</f>
        <v>160</v>
      </c>
      <c r="B172" s="58" t="str">
        <f>IF(Deprec!B172=0,"",Deprec!B172)</f>
        <v>CBH Sidings NG</v>
      </c>
      <c r="C172" s="58">
        <f>IF(Deprec!C172=0,"",Deprec!C172)</f>
        <v>42</v>
      </c>
      <c r="D172" t="str">
        <f>IF(Deprec!D172=0,"",Deprec!D172)</f>
        <v/>
      </c>
      <c r="E172" t="str">
        <f>IF(Deprec!E172=0,"",Deprec!E172)</f>
        <v>Kondut</v>
      </c>
      <c r="F172" s="58">
        <f t="shared" si="25"/>
        <v>42</v>
      </c>
      <c r="G172" s="58" t="str">
        <f t="shared" si="28"/>
        <v>42</v>
      </c>
      <c r="H172" s="58">
        <f t="shared" si="29"/>
        <v>34</v>
      </c>
      <c r="I172" s="58" t="str">
        <f t="shared" si="30"/>
        <v>34</v>
      </c>
      <c r="K172" s="58" t="str">
        <f t="shared" si="31"/>
        <v>42:NG tracks servicing CBH on the NG network</v>
      </c>
      <c r="L172" s="58" t="str">
        <f t="shared" si="32"/>
        <v>34:Kondut</v>
      </c>
      <c r="M172" s="94">
        <f>Deprec!AG172</f>
        <v>0</v>
      </c>
      <c r="N172" s="94">
        <f>Deprec!AH172</f>
        <v>0</v>
      </c>
      <c r="O172" s="94">
        <f>Deprec!AI172</f>
        <v>46474.057292902122</v>
      </c>
      <c r="P172" s="94">
        <f>Deprec!AJ172</f>
        <v>0</v>
      </c>
      <c r="Q172" s="94">
        <f>Deprec!AK172</f>
        <v>0</v>
      </c>
      <c r="R172" s="94">
        <f>Deprec!AL172</f>
        <v>0</v>
      </c>
      <c r="S172" s="94">
        <f>Deprec!AM172</f>
        <v>0</v>
      </c>
      <c r="T172" s="94">
        <f>Deprec!AN172</f>
        <v>518683.67514399689</v>
      </c>
      <c r="U172" s="94">
        <f>Deprec!AO172</f>
        <v>157679.83724377508</v>
      </c>
      <c r="V172" s="94">
        <f>Deprec!AP172</f>
        <v>118034.12959753546</v>
      </c>
      <c r="W172" s="94">
        <f>Deprec!AQ172</f>
        <v>268748.0182093248</v>
      </c>
      <c r="X172" s="94">
        <f>Deprec!AR172</f>
        <v>0</v>
      </c>
      <c r="Y172" s="94">
        <f>Deprec!AS172</f>
        <v>0</v>
      </c>
      <c r="Z172" s="94">
        <f>Deprec!AT172</f>
        <v>0</v>
      </c>
      <c r="AA172" s="94">
        <f>Deprec!AU172</f>
        <v>102531.23247775293</v>
      </c>
      <c r="AB172" s="94">
        <f>Deprec!AV172</f>
        <v>10785.75689239645</v>
      </c>
      <c r="AC172" s="94">
        <f>Deprec!AW172</f>
        <v>15905.814647372334</v>
      </c>
      <c r="AD172" s="94">
        <f>Deprec!AX172</f>
        <v>0</v>
      </c>
      <c r="AE172" s="94">
        <f>Deprec!AY172</f>
        <v>6789.7417027717465</v>
      </c>
      <c r="AF172" s="94">
        <f>Deprec!AZ172</f>
        <v>0</v>
      </c>
      <c r="AG172" s="94">
        <f>Deprec!BA172</f>
        <v>0</v>
      </c>
      <c r="AH172" s="94">
        <f t="shared" si="26"/>
        <v>1245632.2632078277</v>
      </c>
      <c r="AI172" s="55">
        <f t="shared" si="27"/>
        <v>0</v>
      </c>
      <c r="AK172" t="str">
        <v>01:SG track between Avon and Kalgoorlie</v>
      </c>
      <c r="AL172" t="str">
        <v>08:Koolyanobbing East to Mount Walton</v>
      </c>
      <c r="AM172" t="str">
        <v>Plant and Equipment</v>
      </c>
      <c r="AN172" s="64">
        <v>661783.88289149536</v>
      </c>
      <c r="AO172" s="149">
        <f t="shared" si="24"/>
        <v>3.2621890651150229</v>
      </c>
    </row>
    <row r="173" spans="1:41" x14ac:dyDescent="0.35">
      <c r="A173" s="58">
        <f>IF(Deprec!A173=0,"",Deprec!A173)</f>
        <v>161</v>
      </c>
      <c r="B173" s="58" t="str">
        <f>IF(Deprec!B173=0,"",Deprec!B173)</f>
        <v>CBH Sidings NG</v>
      </c>
      <c r="C173" s="58">
        <f>IF(Deprec!C173=0,"",Deprec!C173)</f>
        <v>42</v>
      </c>
      <c r="D173" t="str">
        <f>IF(Deprec!D173=0,"",Deprec!D173)</f>
        <v/>
      </c>
      <c r="E173" t="str">
        <f>IF(Deprec!E173=0,"",Deprec!E173)</f>
        <v>Konnongorring</v>
      </c>
      <c r="F173" s="58">
        <f t="shared" si="25"/>
        <v>42</v>
      </c>
      <c r="G173" s="58" t="str">
        <f t="shared" si="28"/>
        <v>42</v>
      </c>
      <c r="H173" s="58">
        <f t="shared" si="29"/>
        <v>35</v>
      </c>
      <c r="I173" s="58" t="str">
        <f t="shared" si="30"/>
        <v>35</v>
      </c>
      <c r="K173" s="58" t="str">
        <f t="shared" si="31"/>
        <v>42:NG tracks servicing CBH on the NG network</v>
      </c>
      <c r="L173" s="58" t="str">
        <f t="shared" si="32"/>
        <v>35:Konnongorring</v>
      </c>
      <c r="M173" s="94">
        <f>Deprec!AG173</f>
        <v>0</v>
      </c>
      <c r="N173" s="94">
        <f>Deprec!AH173</f>
        <v>0</v>
      </c>
      <c r="O173" s="94">
        <f>Deprec!AI173</f>
        <v>57500.721002828192</v>
      </c>
      <c r="P173" s="94">
        <f>Deprec!AJ173</f>
        <v>0</v>
      </c>
      <c r="Q173" s="94">
        <f>Deprec!AK173</f>
        <v>0</v>
      </c>
      <c r="R173" s="94">
        <f>Deprec!AL173</f>
        <v>0</v>
      </c>
      <c r="S173" s="94">
        <f>Deprec!AM173</f>
        <v>0</v>
      </c>
      <c r="T173" s="94">
        <f>Deprec!AN173</f>
        <v>641749.11833513621</v>
      </c>
      <c r="U173" s="94">
        <f>Deprec!AO173</f>
        <v>195091.7319738814</v>
      </c>
      <c r="V173" s="94">
        <f>Deprec!AP173</f>
        <v>0</v>
      </c>
      <c r="W173" s="94">
        <f>Deprec!AQ173</f>
        <v>283020.55935397412</v>
      </c>
      <c r="X173" s="94">
        <f>Deprec!AR173</f>
        <v>0</v>
      </c>
      <c r="Y173" s="94">
        <f>Deprec!AS173</f>
        <v>0</v>
      </c>
      <c r="Z173" s="94">
        <f>Deprec!AT173</f>
        <v>0</v>
      </c>
      <c r="AA173" s="94">
        <f>Deprec!AU173</f>
        <v>0</v>
      </c>
      <c r="AB173" s="94">
        <f>Deprec!AV173</f>
        <v>13344.838690654617</v>
      </c>
      <c r="AC173" s="94">
        <f>Deprec!AW173</f>
        <v>19679.706563965938</v>
      </c>
      <c r="AD173" s="94">
        <f>Deprec!AX173</f>
        <v>0</v>
      </c>
      <c r="AE173" s="94">
        <f>Deprec!AY173</f>
        <v>8400.7092574629405</v>
      </c>
      <c r="AF173" s="94">
        <f>Deprec!AZ173</f>
        <v>0</v>
      </c>
      <c r="AG173" s="94">
        <f>Deprec!BA173</f>
        <v>0</v>
      </c>
      <c r="AH173" s="94">
        <f t="shared" si="26"/>
        <v>1218787.3851779033</v>
      </c>
      <c r="AI173" s="55">
        <f t="shared" si="27"/>
        <v>0</v>
      </c>
      <c r="AK173" t="str">
        <v>01:SG track between Avon and Kalgoorlie</v>
      </c>
      <c r="AL173" t="str">
        <v>08:Koolyanobbing East to Mount Walton</v>
      </c>
      <c r="AM173" t="str">
        <v>Radio Masts</v>
      </c>
      <c r="AN173" s="64">
        <v>1051268.2792130343</v>
      </c>
      <c r="AO173" s="149">
        <f t="shared" si="24"/>
        <v>5.1206272136194979</v>
      </c>
    </row>
    <row r="174" spans="1:41" x14ac:dyDescent="0.35">
      <c r="A174" s="58">
        <f>IF(Deprec!A174=0,"",Deprec!A174)</f>
        <v>162</v>
      </c>
      <c r="B174" s="58" t="str">
        <f>IF(Deprec!B174=0,"",Deprec!B174)</f>
        <v>CBH Sidings NG</v>
      </c>
      <c r="C174" s="58">
        <f>IF(Deprec!C174=0,"",Deprec!C174)</f>
        <v>42</v>
      </c>
      <c r="D174" t="str">
        <f>IF(Deprec!D174=0,"",Deprec!D174)</f>
        <v/>
      </c>
      <c r="E174" t="str">
        <f>IF(Deprec!E174=0,"",Deprec!E174)</f>
        <v>Koorda</v>
      </c>
      <c r="F174" s="58">
        <f t="shared" si="25"/>
        <v>42</v>
      </c>
      <c r="G174" s="58" t="str">
        <f t="shared" si="28"/>
        <v>42</v>
      </c>
      <c r="H174" s="58">
        <f t="shared" si="29"/>
        <v>36</v>
      </c>
      <c r="I174" s="58" t="str">
        <f t="shared" si="30"/>
        <v>36</v>
      </c>
      <c r="K174" s="58" t="str">
        <f t="shared" si="31"/>
        <v>42:NG tracks servicing CBH on the NG network</v>
      </c>
      <c r="L174" s="58" t="str">
        <f t="shared" si="32"/>
        <v>36:Koorda</v>
      </c>
      <c r="M174" s="94">
        <f>Deprec!AG174</f>
        <v>0</v>
      </c>
      <c r="N174" s="94">
        <f>Deprec!AH174</f>
        <v>0</v>
      </c>
      <c r="O174" s="94">
        <f>Deprec!AI174</f>
        <v>77002.239958907943</v>
      </c>
      <c r="P174" s="94">
        <f>Deprec!AJ174</f>
        <v>0</v>
      </c>
      <c r="Q174" s="94">
        <f>Deprec!AK174</f>
        <v>0</v>
      </c>
      <c r="R174" s="94">
        <f>Deprec!AL174</f>
        <v>0</v>
      </c>
      <c r="S174" s="94">
        <f>Deprec!AM174</f>
        <v>0</v>
      </c>
      <c r="T174" s="94">
        <f>Deprec!AN174</f>
        <v>859399.99954138324</v>
      </c>
      <c r="U174" s="94">
        <f>Deprec!AO174</f>
        <v>261257.59986058049</v>
      </c>
      <c r="V174" s="94">
        <f>Deprec!AP174</f>
        <v>271005.12967441889</v>
      </c>
      <c r="W174" s="94">
        <f>Deprec!AQ174</f>
        <v>540928.40254375024</v>
      </c>
      <c r="X174" s="94">
        <f>Deprec!AR174</f>
        <v>0</v>
      </c>
      <c r="Y174" s="94">
        <f>Deprec!AS174</f>
        <v>0</v>
      </c>
      <c r="Z174" s="94">
        <f>Deprec!AT174</f>
        <v>0</v>
      </c>
      <c r="AA174" s="94">
        <f>Deprec!AU174</f>
        <v>103185.98098802351</v>
      </c>
      <c r="AB174" s="94">
        <f>Deprec!AV174</f>
        <v>17870.775412018975</v>
      </c>
      <c r="AC174" s="94">
        <f>Deprec!AW174</f>
        <v>26354.130187078277</v>
      </c>
      <c r="AD174" s="94">
        <f>Deprec!AX174</f>
        <v>0</v>
      </c>
      <c r="AE174" s="94">
        <f>Deprec!AY174</f>
        <v>11249.831633178368</v>
      </c>
      <c r="AF174" s="94">
        <f>Deprec!AZ174</f>
        <v>0</v>
      </c>
      <c r="AG174" s="94">
        <f>Deprec!BA174</f>
        <v>0</v>
      </c>
      <c r="AH174" s="94">
        <f t="shared" si="26"/>
        <v>2168254.0897993399</v>
      </c>
      <c r="AI174" s="55">
        <f t="shared" si="27"/>
        <v>0</v>
      </c>
      <c r="AK174" t="str">
        <v>01:SG track between Avon and Kalgoorlie</v>
      </c>
      <c r="AL174" t="str">
        <v>08:Koolyanobbing East to Mount Walton</v>
      </c>
      <c r="AM174" t="str">
        <v>Rail</v>
      </c>
      <c r="AN174" s="64">
        <v>58981023.159386024</v>
      </c>
      <c r="AO174" s="149">
        <f t="shared" si="24"/>
        <v>31.770593409597893</v>
      </c>
    </row>
    <row r="175" spans="1:41" x14ac:dyDescent="0.35">
      <c r="A175" s="58">
        <f>IF(Deprec!A175=0,"",Deprec!A175)</f>
        <v>163</v>
      </c>
      <c r="B175" s="58" t="str">
        <f>IF(Deprec!B175=0,"",Deprec!B175)</f>
        <v>CBH Sidings NG</v>
      </c>
      <c r="C175" s="58">
        <f>IF(Deprec!C175=0,"",Deprec!C175)</f>
        <v>42</v>
      </c>
      <c r="D175" t="str">
        <f>IF(Deprec!D175=0,"",Deprec!D175)</f>
        <v/>
      </c>
      <c r="E175" t="str">
        <f>IF(Deprec!E175=0,"",Deprec!E175)</f>
        <v>Kuender</v>
      </c>
      <c r="F175" s="58">
        <f t="shared" si="25"/>
        <v>42</v>
      </c>
      <c r="G175" s="58" t="str">
        <f t="shared" si="28"/>
        <v>42</v>
      </c>
      <c r="H175" s="58">
        <f t="shared" si="29"/>
        <v>37</v>
      </c>
      <c r="I175" s="58" t="str">
        <f t="shared" si="30"/>
        <v>37</v>
      </c>
      <c r="K175" s="58" t="str">
        <f t="shared" si="31"/>
        <v>42:NG tracks servicing CBH on the NG network</v>
      </c>
      <c r="L175" s="58" t="str">
        <f t="shared" si="32"/>
        <v>37:Kuender</v>
      </c>
      <c r="M175" s="94">
        <f>Deprec!AG175</f>
        <v>0</v>
      </c>
      <c r="N175" s="94">
        <f>Deprec!AH175</f>
        <v>0</v>
      </c>
      <c r="O175" s="94">
        <f>Deprec!AI175</f>
        <v>55971.193394375041</v>
      </c>
      <c r="P175" s="94">
        <f>Deprec!AJ175</f>
        <v>0</v>
      </c>
      <c r="Q175" s="94">
        <f>Deprec!AK175</f>
        <v>0</v>
      </c>
      <c r="R175" s="94">
        <f>Deprec!AL175</f>
        <v>0</v>
      </c>
      <c r="S175" s="94">
        <f>Deprec!AM175</f>
        <v>0</v>
      </c>
      <c r="T175" s="94">
        <f>Deprec!AN175</f>
        <v>624678.49770507857</v>
      </c>
      <c r="U175" s="94">
        <f>Deprec!AO175</f>
        <v>189902.26330234381</v>
      </c>
      <c r="V175" s="94">
        <f>Deprec!AP175</f>
        <v>197560.19251162049</v>
      </c>
      <c r="W175" s="94">
        <f>Deprec!AQ175</f>
        <v>599211.9882063102</v>
      </c>
      <c r="X175" s="94">
        <f>Deprec!AR175</f>
        <v>0</v>
      </c>
      <c r="Y175" s="94">
        <f>Deprec!AS175</f>
        <v>0</v>
      </c>
      <c r="Z175" s="94">
        <f>Deprec!AT175</f>
        <v>0</v>
      </c>
      <c r="AA175" s="94">
        <f>Deprec!AU175</f>
        <v>114303.99389658832</v>
      </c>
      <c r="AB175" s="94">
        <f>Deprec!AV175</f>
        <v>11990.643715467575</v>
      </c>
      <c r="AC175" s="94">
        <f>Deprec!AW175</f>
        <v>17682.66783162508</v>
      </c>
      <c r="AD175" s="94">
        <f>Deprec!AX175</f>
        <v>0</v>
      </c>
      <c r="AE175" s="94">
        <f>Deprec!AY175</f>
        <v>7548.2299935187211</v>
      </c>
      <c r="AF175" s="94">
        <f>Deprec!AZ175</f>
        <v>1164.868105073067</v>
      </c>
      <c r="AG175" s="94">
        <f>Deprec!BA175</f>
        <v>0</v>
      </c>
      <c r="AH175" s="94">
        <f t="shared" si="26"/>
        <v>1820014.5386620006</v>
      </c>
      <c r="AI175" s="55">
        <f t="shared" si="27"/>
        <v>0</v>
      </c>
      <c r="AK175" t="str">
        <v>01:SG track between Avon and Kalgoorlie</v>
      </c>
      <c r="AL175" t="str">
        <v>08:Koolyanobbing East to Mount Walton</v>
      </c>
      <c r="AM175" t="str">
        <v>Signage</v>
      </c>
      <c r="AN175" s="64">
        <v>82724.982703603106</v>
      </c>
      <c r="AO175" s="149">
        <f t="shared" si="24"/>
        <v>3.6705791572497493</v>
      </c>
    </row>
    <row r="176" spans="1:41" x14ac:dyDescent="0.35">
      <c r="A176" s="58">
        <f>IF(Deprec!A176=0,"",Deprec!A176)</f>
        <v>164</v>
      </c>
      <c r="B176" s="58" t="str">
        <f>IF(Deprec!B176=0,"",Deprec!B176)</f>
        <v>CBH Sidings NG</v>
      </c>
      <c r="C176" s="58">
        <f>IF(Deprec!C176=0,"",Deprec!C176)</f>
        <v>42</v>
      </c>
      <c r="D176" t="str">
        <f>IF(Deprec!D176=0,"",Deprec!D176)</f>
        <v/>
      </c>
      <c r="E176" t="str">
        <f>IF(Deprec!E176=0,"",Deprec!E176)</f>
        <v>Kukerin</v>
      </c>
      <c r="F176" s="58">
        <f t="shared" si="25"/>
        <v>42</v>
      </c>
      <c r="G176" s="58" t="str">
        <f t="shared" si="28"/>
        <v>42</v>
      </c>
      <c r="H176" s="58">
        <f t="shared" si="29"/>
        <v>38</v>
      </c>
      <c r="I176" s="58" t="str">
        <f t="shared" si="30"/>
        <v>38</v>
      </c>
      <c r="K176" s="58" t="str">
        <f t="shared" si="31"/>
        <v>42:NG tracks servicing CBH on the NG network</v>
      </c>
      <c r="L176" s="58" t="str">
        <f t="shared" si="32"/>
        <v>38:Kukerin</v>
      </c>
      <c r="M176" s="94">
        <f>Deprec!AG176</f>
        <v>0</v>
      </c>
      <c r="N176" s="94">
        <f>Deprec!AH176</f>
        <v>0</v>
      </c>
      <c r="O176" s="94">
        <f>Deprec!AI176</f>
        <v>18681.855275062218</v>
      </c>
      <c r="P176" s="94">
        <f>Deprec!AJ176</f>
        <v>0</v>
      </c>
      <c r="Q176" s="94">
        <f>Deprec!AK176</f>
        <v>0</v>
      </c>
      <c r="R176" s="94">
        <f>Deprec!AL176</f>
        <v>0</v>
      </c>
      <c r="S176" s="94">
        <f>Deprec!AM176</f>
        <v>0</v>
      </c>
      <c r="T176" s="94">
        <f>Deprec!AN176</f>
        <v>208502.84905203362</v>
      </c>
      <c r="U176" s="94">
        <f>Deprec!AO176</f>
        <v>63384.866111818235</v>
      </c>
      <c r="V176" s="94">
        <f>Deprec!AP176</f>
        <v>66059.805102095532</v>
      </c>
      <c r="W176" s="94">
        <f>Deprec!AQ176</f>
        <v>0</v>
      </c>
      <c r="X176" s="94">
        <f>Deprec!AR176</f>
        <v>0</v>
      </c>
      <c r="Y176" s="94">
        <f>Deprec!AS176</f>
        <v>0</v>
      </c>
      <c r="Z176" s="94">
        <f>Deprec!AT176</f>
        <v>0</v>
      </c>
      <c r="AA176" s="94">
        <f>Deprec!AU176</f>
        <v>0</v>
      </c>
      <c r="AB176" s="94">
        <f>Deprec!AV176</f>
        <v>4002.1921449634801</v>
      </c>
      <c r="AC176" s="94">
        <f>Deprec!AW176</f>
        <v>5902.0546333503207</v>
      </c>
      <c r="AD176" s="94">
        <f>Deprec!AX176</f>
        <v>0</v>
      </c>
      <c r="AE176" s="94">
        <f>Deprec!AY176</f>
        <v>2519.4199331824902</v>
      </c>
      <c r="AF176" s="94">
        <f>Deprec!AZ176</f>
        <v>0</v>
      </c>
      <c r="AG176" s="94">
        <f>Deprec!BA176</f>
        <v>0</v>
      </c>
      <c r="AH176" s="94">
        <f t="shared" si="26"/>
        <v>369053.0422525059</v>
      </c>
      <c r="AI176" s="55">
        <f t="shared" si="27"/>
        <v>0</v>
      </c>
      <c r="AK176" t="str">
        <v>01:SG track between Avon and Kalgoorlie</v>
      </c>
      <c r="AL176" t="str">
        <v>08:Koolyanobbing East to Mount Walton</v>
      </c>
      <c r="AM176" t="str">
        <v>Signalling and Control Systems</v>
      </c>
      <c r="AN176" s="64">
        <v>7478625.6582214208</v>
      </c>
      <c r="AO176" s="149">
        <f t="shared" si="24"/>
        <v>6.8275029514926633</v>
      </c>
    </row>
    <row r="177" spans="1:41" x14ac:dyDescent="0.35">
      <c r="A177" s="58">
        <f>IF(Deprec!A177=0,"",Deprec!A177)</f>
        <v>165</v>
      </c>
      <c r="B177" s="58" t="str">
        <f>IF(Deprec!B177=0,"",Deprec!B177)</f>
        <v>CBH Sidings NG</v>
      </c>
      <c r="C177" s="58">
        <f>IF(Deprec!C177=0,"",Deprec!C177)</f>
        <v>42</v>
      </c>
      <c r="D177" t="str">
        <f>IF(Deprec!D177=0,"",Deprec!D177)</f>
        <v/>
      </c>
      <c r="E177" t="str">
        <f>IF(Deprec!E177=0,"",Deprec!E177)</f>
        <v>Kulja</v>
      </c>
      <c r="F177" s="58">
        <f t="shared" si="25"/>
        <v>42</v>
      </c>
      <c r="G177" s="58" t="str">
        <f t="shared" si="28"/>
        <v>42</v>
      </c>
      <c r="H177" s="58">
        <f t="shared" si="29"/>
        <v>39</v>
      </c>
      <c r="I177" s="58" t="str">
        <f t="shared" si="30"/>
        <v>39</v>
      </c>
      <c r="K177" s="58" t="str">
        <f t="shared" si="31"/>
        <v>42:NG tracks servicing CBH on the NG network</v>
      </c>
      <c r="L177" s="58" t="str">
        <f t="shared" si="32"/>
        <v>39:Kulja</v>
      </c>
      <c r="M177" s="94">
        <f>Deprec!AG177</f>
        <v>0</v>
      </c>
      <c r="N177" s="94">
        <f>Deprec!AH177</f>
        <v>0</v>
      </c>
      <c r="O177" s="94">
        <f>Deprec!AI177</f>
        <v>36461.268367462188</v>
      </c>
      <c r="P177" s="94">
        <f>Deprec!AJ177</f>
        <v>0</v>
      </c>
      <c r="Q177" s="94">
        <f>Deprec!AK177</f>
        <v>0</v>
      </c>
      <c r="R177" s="94">
        <f>Deprec!AL177</f>
        <v>0</v>
      </c>
      <c r="S177" s="94">
        <f>Deprec!AM177</f>
        <v>0</v>
      </c>
      <c r="T177" s="94">
        <f>Deprec!AN177</f>
        <v>406933.79874399753</v>
      </c>
      <c r="U177" s="94">
        <f>Deprec!AO177</f>
        <v>123707.87481817527</v>
      </c>
      <c r="V177" s="94">
        <f>Deprec!AP177</f>
        <v>128723.36983591049</v>
      </c>
      <c r="W177" s="94">
        <f>Deprec!AQ177</f>
        <v>575171.44698798249</v>
      </c>
      <c r="X177" s="94">
        <f>Deprec!AR177</f>
        <v>0</v>
      </c>
      <c r="Y177" s="94">
        <f>Deprec!AS177</f>
        <v>0</v>
      </c>
      <c r="Z177" s="94">
        <f>Deprec!AT177</f>
        <v>0</v>
      </c>
      <c r="AA177" s="94">
        <f>Deprec!AU177</f>
        <v>0</v>
      </c>
      <c r="AB177" s="94">
        <f>Deprec!AV177</f>
        <v>8461.9764123743498</v>
      </c>
      <c r="AC177" s="94">
        <f>Deprec!AW177</f>
        <v>12478.922871008454</v>
      </c>
      <c r="AD177" s="94">
        <f>Deprec!AX177</f>
        <v>0</v>
      </c>
      <c r="AE177" s="94">
        <f>Deprec!AY177</f>
        <v>5326.8986783368264</v>
      </c>
      <c r="AF177" s="94">
        <f>Deprec!AZ177</f>
        <v>0</v>
      </c>
      <c r="AG177" s="94">
        <f>Deprec!BA177</f>
        <v>0</v>
      </c>
      <c r="AH177" s="94">
        <f t="shared" si="26"/>
        <v>1297265.5567152475</v>
      </c>
      <c r="AI177" s="55">
        <f t="shared" si="27"/>
        <v>0</v>
      </c>
      <c r="AK177" t="str">
        <v>01:SG track between Avon and Kalgoorlie</v>
      </c>
      <c r="AL177" t="str">
        <v>08:Koolyanobbing East to Mount Walton</v>
      </c>
      <c r="AM177" t="str">
        <v>Sleepers</v>
      </c>
      <c r="AN177" s="64">
        <v>21078324.266519524</v>
      </c>
      <c r="AO177" s="149">
        <f t="shared" si="24"/>
        <v>15.29205627039642</v>
      </c>
    </row>
    <row r="178" spans="1:41" x14ac:dyDescent="0.35">
      <c r="A178" s="58">
        <f>IF(Deprec!A178=0,"",Deprec!A178)</f>
        <v>166</v>
      </c>
      <c r="B178" s="58" t="str">
        <f>IF(Deprec!B178=0,"",Deprec!B178)</f>
        <v>CBH Sidings NG</v>
      </c>
      <c r="C178" s="58">
        <f>IF(Deprec!C178=0,"",Deprec!C178)</f>
        <v>42</v>
      </c>
      <c r="D178" t="str">
        <f>IF(Deprec!D178=0,"",Deprec!D178)</f>
        <v/>
      </c>
      <c r="E178" t="str">
        <f>IF(Deprec!E178=0,"",Deprec!E178)</f>
        <v>Lake Grace</v>
      </c>
      <c r="F178" s="58">
        <f t="shared" si="25"/>
        <v>42</v>
      </c>
      <c r="G178" s="58" t="str">
        <f t="shared" si="28"/>
        <v>42</v>
      </c>
      <c r="H178" s="58">
        <f t="shared" si="29"/>
        <v>40</v>
      </c>
      <c r="I178" s="58" t="str">
        <f t="shared" si="30"/>
        <v>40</v>
      </c>
      <c r="K178" s="58" t="str">
        <f t="shared" si="31"/>
        <v>42:NG tracks servicing CBH on the NG network</v>
      </c>
      <c r="L178" s="58" t="str">
        <f t="shared" si="32"/>
        <v>40:Lake Grace</v>
      </c>
      <c r="M178" s="94">
        <f>Deprec!AG178</f>
        <v>0</v>
      </c>
      <c r="N178" s="94">
        <f>Deprec!AH178</f>
        <v>0</v>
      </c>
      <c r="O178" s="94">
        <f>Deprec!AI178</f>
        <v>102878.75251414279</v>
      </c>
      <c r="P178" s="94">
        <f>Deprec!AJ178</f>
        <v>0</v>
      </c>
      <c r="Q178" s="94">
        <f>Deprec!AK178</f>
        <v>0</v>
      </c>
      <c r="R178" s="94">
        <f>Deprec!AL178</f>
        <v>0</v>
      </c>
      <c r="S178" s="94">
        <f>Deprec!AM178</f>
        <v>13351.950322964416</v>
      </c>
      <c r="T178" s="94">
        <f>Deprec!AN178</f>
        <v>1148200.3628810579</v>
      </c>
      <c r="U178" s="94">
        <f>Deprec!AO178</f>
        <v>349052.91031584161</v>
      </c>
      <c r="V178" s="94">
        <f>Deprec!AP178</f>
        <v>362742.82688607794</v>
      </c>
      <c r="W178" s="94">
        <f>Deprec!AQ178</f>
        <v>285444.4656012574</v>
      </c>
      <c r="X178" s="94">
        <f>Deprec!AR178</f>
        <v>0</v>
      </c>
      <c r="Y178" s="94">
        <f>Deprec!AS178</f>
        <v>0</v>
      </c>
      <c r="Z178" s="94">
        <f>Deprec!AT178</f>
        <v>0</v>
      </c>
      <c r="AA178" s="94">
        <f>Deprec!AU178</f>
        <v>0</v>
      </c>
      <c r="AB178" s="94">
        <f>Deprec!AV178</f>
        <v>22039.595593343602</v>
      </c>
      <c r="AC178" s="94">
        <f>Deprec!AW178</f>
        <v>32501.912096488792</v>
      </c>
      <c r="AD178" s="94">
        <f>Deprec!AX178</f>
        <v>0</v>
      </c>
      <c r="AE178" s="94">
        <f>Deprec!AY178</f>
        <v>13874.145579698932</v>
      </c>
      <c r="AF178" s="94">
        <f>Deprec!AZ178</f>
        <v>3884.3282879019107</v>
      </c>
      <c r="AG178" s="94">
        <f>Deprec!BA178</f>
        <v>0</v>
      </c>
      <c r="AH178" s="94">
        <f t="shared" si="26"/>
        <v>2333971.250078775</v>
      </c>
      <c r="AI178" s="55">
        <f t="shared" si="27"/>
        <v>0</v>
      </c>
      <c r="AK178" t="str">
        <v>01:SG track between Avon and Kalgoorlie</v>
      </c>
      <c r="AL178" t="str">
        <v>08:Koolyanobbing East to Mount Walton</v>
      </c>
      <c r="AM178" t="str">
        <v>Tunnels</v>
      </c>
      <c r="AN178" s="64">
        <v>0</v>
      </c>
      <c r="AO178" s="149">
        <f t="shared" si="24"/>
        <v>42.316940355219813</v>
      </c>
    </row>
    <row r="179" spans="1:41" x14ac:dyDescent="0.35">
      <c r="A179" s="58">
        <f>IF(Deprec!A179=0,"",Deprec!A179)</f>
        <v>167</v>
      </c>
      <c r="B179" s="58" t="str">
        <f>IF(Deprec!B179=0,"",Deprec!B179)</f>
        <v>CBH Sidings NG</v>
      </c>
      <c r="C179" s="58">
        <f>IF(Deprec!C179=0,"",Deprec!C179)</f>
        <v>42</v>
      </c>
      <c r="D179" t="str">
        <f>IF(Deprec!D179=0,"",Deprec!D179)</f>
        <v/>
      </c>
      <c r="E179" t="str">
        <f>IF(Deprec!E179=0,"",Deprec!E179)</f>
        <v>Latham</v>
      </c>
      <c r="F179" s="58">
        <f t="shared" si="25"/>
        <v>42</v>
      </c>
      <c r="G179" s="58" t="str">
        <f t="shared" si="28"/>
        <v>42</v>
      </c>
      <c r="H179" s="58">
        <f t="shared" si="29"/>
        <v>41</v>
      </c>
      <c r="I179" s="58" t="str">
        <f t="shared" si="30"/>
        <v>41</v>
      </c>
      <c r="K179" s="58" t="str">
        <f t="shared" si="31"/>
        <v>42:NG tracks servicing CBH on the NG network</v>
      </c>
      <c r="L179" s="58" t="str">
        <f t="shared" si="32"/>
        <v>41:Latham</v>
      </c>
      <c r="M179" s="94">
        <f>Deprec!AG179</f>
        <v>0</v>
      </c>
      <c r="N179" s="94">
        <f>Deprec!AH179</f>
        <v>0</v>
      </c>
      <c r="O179" s="94">
        <f>Deprec!AI179</f>
        <v>14141.724564995129</v>
      </c>
      <c r="P179" s="94">
        <f>Deprec!AJ179</f>
        <v>0</v>
      </c>
      <c r="Q179" s="94">
        <f>Deprec!AK179</f>
        <v>0</v>
      </c>
      <c r="R179" s="94">
        <f>Deprec!AL179</f>
        <v>0</v>
      </c>
      <c r="S179" s="94">
        <f>Deprec!AM179</f>
        <v>0</v>
      </c>
      <c r="T179" s="94">
        <f>Deprec!AN179</f>
        <v>157831.74737717776</v>
      </c>
      <c r="U179" s="94">
        <f>Deprec!AO179</f>
        <v>47980.851202662045</v>
      </c>
      <c r="V179" s="94">
        <f>Deprec!AP179</f>
        <v>49841.604434898247</v>
      </c>
      <c r="W179" s="94">
        <f>Deprec!AQ179</f>
        <v>0</v>
      </c>
      <c r="X179" s="94">
        <f>Deprec!AR179</f>
        <v>0</v>
      </c>
      <c r="Y179" s="94">
        <f>Deprec!AS179</f>
        <v>0</v>
      </c>
      <c r="Z179" s="94">
        <f>Deprec!AT179</f>
        <v>0</v>
      </c>
      <c r="AA179" s="94">
        <f>Deprec!AU179</f>
        <v>0</v>
      </c>
      <c r="AB179" s="94">
        <f>Deprec!AV179</f>
        <v>3029.5652191359832</v>
      </c>
      <c r="AC179" s="94">
        <f>Deprec!AW179</f>
        <v>4467.7163891644359</v>
      </c>
      <c r="AD179" s="94">
        <f>Deprec!AX179</f>
        <v>0</v>
      </c>
      <c r="AE179" s="94">
        <f>Deprec!AY179</f>
        <v>1907.1415677962718</v>
      </c>
      <c r="AF179" s="94">
        <f>Deprec!AZ179</f>
        <v>0</v>
      </c>
      <c r="AG179" s="94">
        <f>Deprec!BA179</f>
        <v>0</v>
      </c>
      <c r="AH179" s="94">
        <f t="shared" si="26"/>
        <v>279200.35075582989</v>
      </c>
      <c r="AI179" s="55">
        <f t="shared" si="27"/>
        <v>0</v>
      </c>
      <c r="AK179" t="str">
        <v>01:SG track between Avon and Kalgoorlie</v>
      </c>
      <c r="AL179" t="str">
        <v>08:Koolyanobbing East to Mount Walton</v>
      </c>
      <c r="AM179" t="str">
        <v>Turnouts</v>
      </c>
      <c r="AN179" s="64">
        <v>4642254.9216387831</v>
      </c>
      <c r="AO179" s="149">
        <f t="shared" si="24"/>
        <v>22.575248585450652</v>
      </c>
    </row>
    <row r="180" spans="1:41" x14ac:dyDescent="0.35">
      <c r="A180" s="58">
        <f>IF(Deprec!A180=0,"",Deprec!A180)</f>
        <v>168</v>
      </c>
      <c r="B180" s="58" t="str">
        <f>IF(Deprec!B180=0,"",Deprec!B180)</f>
        <v>CBH Sidings NG</v>
      </c>
      <c r="C180" s="58">
        <f>IF(Deprec!C180=0,"",Deprec!C180)</f>
        <v>42</v>
      </c>
      <c r="D180" t="str">
        <f>IF(Deprec!D180=0,"",Deprec!D180)</f>
        <v/>
      </c>
      <c r="E180" t="str">
        <f>IF(Deprec!E180=0,"",Deprec!E180)</f>
        <v>Manmanning</v>
      </c>
      <c r="F180" s="58">
        <f t="shared" si="25"/>
        <v>42</v>
      </c>
      <c r="G180" s="58" t="str">
        <f t="shared" si="28"/>
        <v>42</v>
      </c>
      <c r="H180" s="58">
        <f t="shared" si="29"/>
        <v>42</v>
      </c>
      <c r="I180" s="58" t="str">
        <f t="shared" si="30"/>
        <v>42</v>
      </c>
      <c r="K180" s="58" t="str">
        <f t="shared" si="31"/>
        <v>42:NG tracks servicing CBH on the NG network</v>
      </c>
      <c r="L180" s="58" t="str">
        <f t="shared" si="32"/>
        <v>42:Manmanning</v>
      </c>
      <c r="M180" s="94">
        <f>Deprec!AG180</f>
        <v>0</v>
      </c>
      <c r="N180" s="94">
        <f>Deprec!AH180</f>
        <v>0</v>
      </c>
      <c r="O180" s="94">
        <f>Deprec!AI180</f>
        <v>24604.58696390791</v>
      </c>
      <c r="P180" s="94">
        <f>Deprec!AJ180</f>
        <v>0</v>
      </c>
      <c r="Q180" s="94">
        <f>Deprec!AK180</f>
        <v>0</v>
      </c>
      <c r="R180" s="94">
        <f>Deprec!AL180</f>
        <v>0</v>
      </c>
      <c r="S180" s="94">
        <f>Deprec!AM180</f>
        <v>0</v>
      </c>
      <c r="T180" s="94">
        <f>Deprec!AN180</f>
        <v>274604.76522218646</v>
      </c>
      <c r="U180" s="94">
        <f>Deprec!AO180</f>
        <v>83479.848627544678</v>
      </c>
      <c r="V180" s="94">
        <f>Deprec!AP180</f>
        <v>0</v>
      </c>
      <c r="W180" s="94">
        <f>Deprec!AQ180</f>
        <v>133465.25648708941</v>
      </c>
      <c r="X180" s="94">
        <f>Deprec!AR180</f>
        <v>0</v>
      </c>
      <c r="Y180" s="94">
        <f>Deprec!AS180</f>
        <v>0</v>
      </c>
      <c r="Z180" s="94">
        <f>Deprec!AT180</f>
        <v>0</v>
      </c>
      <c r="AA180" s="94">
        <f>Deprec!AU180</f>
        <v>81485.46177746504</v>
      </c>
      <c r="AB180" s="94">
        <f>Deprec!AV180</f>
        <v>5710.2630776992282</v>
      </c>
      <c r="AC180" s="94">
        <f>Deprec!AW180</f>
        <v>8420.9561746794971</v>
      </c>
      <c r="AD180" s="94">
        <f>Deprec!AX180</f>
        <v>0</v>
      </c>
      <c r="AE180" s="94">
        <f>Deprec!AY180</f>
        <v>3594.6676472732688</v>
      </c>
      <c r="AF180" s="94">
        <f>Deprec!AZ180</f>
        <v>0</v>
      </c>
      <c r="AG180" s="94">
        <f>Deprec!BA180</f>
        <v>0</v>
      </c>
      <c r="AH180" s="94">
        <f t="shared" si="26"/>
        <v>615365.80597784556</v>
      </c>
      <c r="AI180" s="55">
        <f t="shared" si="27"/>
        <v>0</v>
      </c>
      <c r="AK180" t="str">
        <v>01:SG track between Avon and Kalgoorlie</v>
      </c>
      <c r="AL180" t="str">
        <v>08:Koolyanobbing East to Mount Walton</v>
      </c>
      <c r="AM180" t="str">
        <v>Walkways</v>
      </c>
      <c r="AN180" s="64">
        <v>2476205.3023731075</v>
      </c>
      <c r="AO180" s="149">
        <f t="shared" si="24"/>
        <v>6.2060928299919071</v>
      </c>
    </row>
    <row r="181" spans="1:41" x14ac:dyDescent="0.35">
      <c r="A181" s="58">
        <f>IF(Deprec!A181=0,"",Deprec!A181)</f>
        <v>169</v>
      </c>
      <c r="B181" s="58" t="str">
        <f>IF(Deprec!B181=0,"",Deprec!B181)</f>
        <v>CBH Sidings NG</v>
      </c>
      <c r="C181" s="58">
        <f>IF(Deprec!C181=0,"",Deprec!C181)</f>
        <v>42</v>
      </c>
      <c r="D181" t="str">
        <f>IF(Deprec!D181=0,"",Deprec!D181)</f>
        <v/>
      </c>
      <c r="E181" t="str">
        <f>IF(Deprec!E181=0,"",Deprec!E181)</f>
        <v>Marchagee</v>
      </c>
      <c r="F181" s="58">
        <f t="shared" si="25"/>
        <v>42</v>
      </c>
      <c r="G181" s="58" t="str">
        <f t="shared" si="28"/>
        <v>42</v>
      </c>
      <c r="H181" s="58">
        <f t="shared" si="29"/>
        <v>43</v>
      </c>
      <c r="I181" s="58" t="str">
        <f t="shared" si="30"/>
        <v>43</v>
      </c>
      <c r="K181" s="58" t="str">
        <f t="shared" si="31"/>
        <v>42:NG tracks servicing CBH on the NG network</v>
      </c>
      <c r="L181" s="58" t="str">
        <f t="shared" si="32"/>
        <v>43:Marchagee</v>
      </c>
      <c r="M181" s="94">
        <f>Deprec!AG181</f>
        <v>0</v>
      </c>
      <c r="N181" s="94">
        <f>Deprec!AH181</f>
        <v>0</v>
      </c>
      <c r="O181" s="94">
        <f>Deprec!AI181</f>
        <v>59076.086077841173</v>
      </c>
      <c r="P181" s="94">
        <f>Deprec!AJ181</f>
        <v>0</v>
      </c>
      <c r="Q181" s="94">
        <f>Deprec!AK181</f>
        <v>0</v>
      </c>
      <c r="R181" s="94">
        <f>Deprec!AL181</f>
        <v>0</v>
      </c>
      <c r="S181" s="94">
        <f>Deprec!AM181</f>
        <v>0</v>
      </c>
      <c r="T181" s="94">
        <f>Deprec!AN181</f>
        <v>659331.31783304887</v>
      </c>
      <c r="U181" s="94">
        <f>Deprec!AO181</f>
        <v>200436.72062124687</v>
      </c>
      <c r="V181" s="94">
        <f>Deprec!AP181</f>
        <v>212192.64111176028</v>
      </c>
      <c r="W181" s="94">
        <f>Deprec!AQ181</f>
        <v>287290.33456777723</v>
      </c>
      <c r="X181" s="94">
        <f>Deprec!AR181</f>
        <v>0</v>
      </c>
      <c r="Y181" s="94">
        <f>Deprec!AS181</f>
        <v>0</v>
      </c>
      <c r="Z181" s="94">
        <f>Deprec!AT181</f>
        <v>0</v>
      </c>
      <c r="AA181" s="94">
        <f>Deprec!AU181</f>
        <v>109605.39273349008</v>
      </c>
      <c r="AB181" s="94">
        <f>Deprec!AV181</f>
        <v>12655.80126677943</v>
      </c>
      <c r="AC181" s="94">
        <f>Deprec!AW181</f>
        <v>18663.579308493692</v>
      </c>
      <c r="AD181" s="94">
        <f>Deprec!AX181</f>
        <v>0</v>
      </c>
      <c r="AE181" s="94">
        <f>Deprec!AY181</f>
        <v>7966.9533163334072</v>
      </c>
      <c r="AF181" s="94">
        <f>Deprec!AZ181</f>
        <v>558.49241039975902</v>
      </c>
      <c r="AG181" s="94">
        <f>Deprec!BA181</f>
        <v>0</v>
      </c>
      <c r="AH181" s="94">
        <f t="shared" si="26"/>
        <v>1567777.3192471708</v>
      </c>
      <c r="AI181" s="55">
        <f t="shared" si="27"/>
        <v>0</v>
      </c>
      <c r="AK181" t="str">
        <v>01:SG track between Avon and Kalgoorlie</v>
      </c>
      <c r="AL181" t="str">
        <v>09:Mount Walton to West Kalgoorlie West</v>
      </c>
      <c r="AM181" t="str">
        <v>Access Roads</v>
      </c>
      <c r="AN181" s="64">
        <v>0</v>
      </c>
      <c r="AO181" s="149">
        <f t="shared" si="24"/>
        <v>6.064738680413102</v>
      </c>
    </row>
    <row r="182" spans="1:41" x14ac:dyDescent="0.35">
      <c r="A182" s="58">
        <f>IF(Deprec!A182=0,"",Deprec!A182)</f>
        <v>170</v>
      </c>
      <c r="B182" s="58" t="str">
        <f>IF(Deprec!B182=0,"",Deprec!B182)</f>
        <v>CBH Sidings NG</v>
      </c>
      <c r="C182" s="58">
        <f>IF(Deprec!C182=0,"",Deprec!C182)</f>
        <v>42</v>
      </c>
      <c r="D182" t="str">
        <f>IF(Deprec!D182=0,"",Deprec!D182)</f>
        <v/>
      </c>
      <c r="E182" t="str">
        <f>IF(Deprec!E182=0,"",Deprec!E182)</f>
        <v>Maya</v>
      </c>
      <c r="F182" s="58">
        <f t="shared" si="25"/>
        <v>42</v>
      </c>
      <c r="G182" s="58" t="str">
        <f t="shared" si="28"/>
        <v>42</v>
      </c>
      <c r="H182" s="58">
        <f t="shared" si="29"/>
        <v>44</v>
      </c>
      <c r="I182" s="58" t="str">
        <f t="shared" si="30"/>
        <v>44</v>
      </c>
      <c r="K182" s="58" t="str">
        <f t="shared" si="31"/>
        <v>42:NG tracks servicing CBH on the NG network</v>
      </c>
      <c r="L182" s="58" t="str">
        <f t="shared" si="32"/>
        <v>44:Maya</v>
      </c>
      <c r="M182" s="94">
        <f>Deprec!AG182</f>
        <v>0</v>
      </c>
      <c r="N182" s="94">
        <f>Deprec!AH182</f>
        <v>0</v>
      </c>
      <c r="O182" s="94">
        <f>Deprec!AI182</f>
        <v>15890.794061764511</v>
      </c>
      <c r="P182" s="94">
        <f>Deprec!AJ182</f>
        <v>0</v>
      </c>
      <c r="Q182" s="94">
        <f>Deprec!AK182</f>
        <v>0</v>
      </c>
      <c r="R182" s="94">
        <f>Deprec!AL182</f>
        <v>0</v>
      </c>
      <c r="S182" s="94">
        <f>Deprec!AM182</f>
        <v>0</v>
      </c>
      <c r="T182" s="94">
        <f>Deprec!AN182</f>
        <v>177352.61229647894</v>
      </c>
      <c r="U182" s="94">
        <f>Deprec!AO182</f>
        <v>53915.194138129598</v>
      </c>
      <c r="V182" s="94">
        <f>Deprec!AP182</f>
        <v>56081.771996454147</v>
      </c>
      <c r="W182" s="94">
        <f>Deprec!AQ182</f>
        <v>0</v>
      </c>
      <c r="X182" s="94">
        <f>Deprec!AR182</f>
        <v>0</v>
      </c>
      <c r="Y182" s="94">
        <f>Deprec!AS182</f>
        <v>0</v>
      </c>
      <c r="Z182" s="94">
        <f>Deprec!AT182</f>
        <v>0</v>
      </c>
      <c r="AA182" s="94">
        <f>Deprec!AU182</f>
        <v>45717.953525983066</v>
      </c>
      <c r="AB182" s="94">
        <f>Deprec!AV182</f>
        <v>3404.2663447950531</v>
      </c>
      <c r="AC182" s="94">
        <f>Deprec!AW182</f>
        <v>5020.2901874016725</v>
      </c>
      <c r="AD182" s="94">
        <f>Deprec!AX182</f>
        <v>0</v>
      </c>
      <c r="AE182" s="94">
        <f>Deprec!AY182</f>
        <v>2143.0196692910695</v>
      </c>
      <c r="AF182" s="94">
        <f>Deprec!AZ182</f>
        <v>0</v>
      </c>
      <c r="AG182" s="94">
        <f>Deprec!BA182</f>
        <v>0</v>
      </c>
      <c r="AH182" s="94">
        <f t="shared" si="26"/>
        <v>359525.90222029813</v>
      </c>
      <c r="AI182" s="55">
        <f t="shared" si="27"/>
        <v>0</v>
      </c>
      <c r="AK182" t="str">
        <v>01:SG track between Avon and Kalgoorlie</v>
      </c>
      <c r="AL182" t="str">
        <v>09:Mount Walton to West Kalgoorlie West</v>
      </c>
      <c r="AM182" t="str">
        <v>Ballast</v>
      </c>
      <c r="AN182" s="64">
        <v>24246796.942180466</v>
      </c>
      <c r="AO182" s="149">
        <f t="shared" si="24"/>
        <v>12.862198805968973</v>
      </c>
    </row>
    <row r="183" spans="1:41" x14ac:dyDescent="0.35">
      <c r="A183" s="58">
        <f>IF(Deprec!A183=0,"",Deprec!A183)</f>
        <v>171</v>
      </c>
      <c r="B183" s="58" t="str">
        <f>IF(Deprec!B183=0,"",Deprec!B183)</f>
        <v>CBH Sidings NG</v>
      </c>
      <c r="C183" s="58">
        <f>IF(Deprec!C183=0,"",Deprec!C183)</f>
        <v>42</v>
      </c>
      <c r="D183" t="str">
        <f>IF(Deprec!D183=0,"",Deprec!D183)</f>
        <v/>
      </c>
      <c r="E183" t="str">
        <f>IF(Deprec!E183=0,"",Deprec!E183)</f>
        <v>McLevie</v>
      </c>
      <c r="F183" s="58">
        <f t="shared" si="25"/>
        <v>42</v>
      </c>
      <c r="G183" s="58" t="str">
        <f t="shared" si="28"/>
        <v>42</v>
      </c>
      <c r="H183" s="58">
        <f t="shared" si="29"/>
        <v>45</v>
      </c>
      <c r="I183" s="58" t="str">
        <f t="shared" si="30"/>
        <v>45</v>
      </c>
      <c r="K183" s="58" t="str">
        <f t="shared" si="31"/>
        <v>42:NG tracks servicing CBH on the NG network</v>
      </c>
      <c r="L183" s="58" t="str">
        <f t="shared" si="32"/>
        <v>45:McLevie</v>
      </c>
      <c r="M183" s="94">
        <f>Deprec!AG183</f>
        <v>0</v>
      </c>
      <c r="N183" s="94">
        <f>Deprec!AH183</f>
        <v>0</v>
      </c>
      <c r="O183" s="94">
        <f>Deprec!AI183</f>
        <v>60028.254041493623</v>
      </c>
      <c r="P183" s="94">
        <f>Deprec!AJ183</f>
        <v>0</v>
      </c>
      <c r="Q183" s="94">
        <f>Deprec!AK183</f>
        <v>0</v>
      </c>
      <c r="R183" s="94">
        <f>Deprec!AL183</f>
        <v>0</v>
      </c>
      <c r="S183" s="94">
        <f>Deprec!AM183</f>
        <v>0</v>
      </c>
      <c r="T183" s="94">
        <f>Deprec!AN183</f>
        <v>669958.19242738409</v>
      </c>
      <c r="U183" s="94">
        <f>Deprec!AO183</f>
        <v>203667.29049792481</v>
      </c>
      <c r="V183" s="94">
        <f>Deprec!AP183</f>
        <v>212332.9179588547</v>
      </c>
      <c r="W183" s="94">
        <f>Deprec!AQ183</f>
        <v>0</v>
      </c>
      <c r="X183" s="94">
        <f>Deprec!AR183</f>
        <v>0</v>
      </c>
      <c r="Y183" s="94">
        <f>Deprec!AS183</f>
        <v>0</v>
      </c>
      <c r="Z183" s="94">
        <f>Deprec!AT183</f>
        <v>0</v>
      </c>
      <c r="AA183" s="94">
        <f>Deprec!AU183</f>
        <v>95550.909066698659</v>
      </c>
      <c r="AB183" s="94">
        <f>Deprec!AV183</f>
        <v>13931.431695021138</v>
      </c>
      <c r="AC183" s="94">
        <f>Deprec!AW183</f>
        <v>20544.758473997084</v>
      </c>
      <c r="AD183" s="94">
        <f>Deprec!AX183</f>
        <v>0</v>
      </c>
      <c r="AE183" s="94">
        <f>Deprec!AY183</f>
        <v>8769.9754131936752</v>
      </c>
      <c r="AF183" s="94">
        <f>Deprec!AZ183</f>
        <v>486.87802844068585</v>
      </c>
      <c r="AG183" s="94">
        <f>Deprec!BA183</f>
        <v>0</v>
      </c>
      <c r="AH183" s="94">
        <f t="shared" si="26"/>
        <v>1285270.6076030086</v>
      </c>
      <c r="AI183" s="55">
        <f t="shared" si="27"/>
        <v>0</v>
      </c>
      <c r="AK183" t="str">
        <v>01:SG track between Avon and Kalgoorlie</v>
      </c>
      <c r="AL183" t="str">
        <v>09:Mount Walton to West Kalgoorlie West</v>
      </c>
      <c r="AM183" t="str">
        <v>Bridges</v>
      </c>
      <c r="AN183" s="64">
        <v>0</v>
      </c>
      <c r="AO183" s="149">
        <f t="shared" si="24"/>
        <v>33.988165680473372</v>
      </c>
    </row>
    <row r="184" spans="1:41" x14ac:dyDescent="0.35">
      <c r="A184" s="58">
        <f>IF(Deprec!A184=0,"",Deprec!A184)</f>
        <v>172</v>
      </c>
      <c r="B184" s="58" t="str">
        <f>IF(Deprec!B184=0,"",Deprec!B184)</f>
        <v>CBH Sidings NG</v>
      </c>
      <c r="C184" s="58">
        <f>IF(Deprec!C184=0,"",Deprec!C184)</f>
        <v>42</v>
      </c>
      <c r="D184" t="str">
        <f>IF(Deprec!D184=0,"",Deprec!D184)</f>
        <v/>
      </c>
      <c r="E184" t="str">
        <f>IF(Deprec!E184=0,"",Deprec!E184)</f>
        <v>Miling</v>
      </c>
      <c r="F184" s="58">
        <f t="shared" si="25"/>
        <v>42</v>
      </c>
      <c r="G184" s="58" t="str">
        <f t="shared" si="28"/>
        <v>42</v>
      </c>
      <c r="H184" s="58">
        <f t="shared" si="29"/>
        <v>46</v>
      </c>
      <c r="I184" s="58" t="str">
        <f t="shared" si="30"/>
        <v>46</v>
      </c>
      <c r="K184" s="58" t="str">
        <f t="shared" si="31"/>
        <v>42:NG tracks servicing CBH on the NG network</v>
      </c>
      <c r="L184" s="58" t="str">
        <f t="shared" si="32"/>
        <v>46:Miling</v>
      </c>
      <c r="M184" s="94">
        <f>Deprec!AG184</f>
        <v>0</v>
      </c>
      <c r="N184" s="94">
        <f>Deprec!AH184</f>
        <v>0</v>
      </c>
      <c r="O184" s="94">
        <f>Deprec!AI184</f>
        <v>71969.919577419379</v>
      </c>
      <c r="P184" s="94">
        <f>Deprec!AJ184</f>
        <v>0</v>
      </c>
      <c r="Q184" s="94">
        <f>Deprec!AK184</f>
        <v>0</v>
      </c>
      <c r="R184" s="94">
        <f>Deprec!AL184</f>
        <v>0</v>
      </c>
      <c r="S184" s="94">
        <f>Deprec!AM184</f>
        <v>0</v>
      </c>
      <c r="T184" s="94">
        <f>Deprec!AN184</f>
        <v>803235.70956941263</v>
      </c>
      <c r="U184" s="94">
        <f>Deprec!AO184</f>
        <v>244183.65570910144</v>
      </c>
      <c r="V184" s="94">
        <f>Deprec!AP184</f>
        <v>288226.00851172564</v>
      </c>
      <c r="W184" s="94">
        <f>Deprec!AQ184</f>
        <v>260790.8147952639</v>
      </c>
      <c r="X184" s="94">
        <f>Deprec!AR184</f>
        <v>0</v>
      </c>
      <c r="Y184" s="94">
        <f>Deprec!AS184</f>
        <v>0</v>
      </c>
      <c r="Z184" s="94">
        <f>Deprec!AT184</f>
        <v>0</v>
      </c>
      <c r="AA184" s="94">
        <f>Deprec!AU184</f>
        <v>99495.444982254499</v>
      </c>
      <c r="AB184" s="94">
        <f>Deprec!AV184</f>
        <v>16702.868252605178</v>
      </c>
      <c r="AC184" s="94">
        <f>Deprec!AW184</f>
        <v>24631.811114962831</v>
      </c>
      <c r="AD184" s="94">
        <f>Deprec!AX184</f>
        <v>0</v>
      </c>
      <c r="AE184" s="94">
        <f>Deprec!AY184</f>
        <v>10514.622410093825</v>
      </c>
      <c r="AF184" s="94">
        <f>Deprec!AZ184</f>
        <v>0</v>
      </c>
      <c r="AG184" s="94">
        <f>Deprec!BA184</f>
        <v>0</v>
      </c>
      <c r="AH184" s="94">
        <f t="shared" si="26"/>
        <v>1819750.8549228392</v>
      </c>
      <c r="AI184" s="55">
        <f t="shared" si="27"/>
        <v>0</v>
      </c>
      <c r="AK184" t="str">
        <v>01:SG track between Avon and Kalgoorlie</v>
      </c>
      <c r="AL184" t="str">
        <v>09:Mount Walton to West Kalgoorlie West</v>
      </c>
      <c r="AM184" t="str">
        <v>Buildings</v>
      </c>
      <c r="AN184" s="64">
        <v>2096463.6662103764</v>
      </c>
      <c r="AO184" s="149">
        <f t="shared" si="24"/>
        <v>15.499999999999858</v>
      </c>
    </row>
    <row r="185" spans="1:41" x14ac:dyDescent="0.35">
      <c r="A185" s="58">
        <f>IF(Deprec!A185=0,"",Deprec!A185)</f>
        <v>173</v>
      </c>
      <c r="B185" s="58" t="str">
        <f>IF(Deprec!B185=0,"",Deprec!B185)</f>
        <v>CBH Sidings NG</v>
      </c>
      <c r="C185" s="58">
        <f>IF(Deprec!C185=0,"",Deprec!C185)</f>
        <v>42</v>
      </c>
      <c r="D185" t="str">
        <f>IF(Deprec!D185=0,"",Deprec!D185)</f>
        <v/>
      </c>
      <c r="E185" t="str">
        <f>IF(Deprec!E185=0,"",Deprec!E185)</f>
        <v>Mingenew</v>
      </c>
      <c r="F185" s="58">
        <f t="shared" si="25"/>
        <v>42</v>
      </c>
      <c r="G185" s="58" t="str">
        <f t="shared" si="28"/>
        <v>42</v>
      </c>
      <c r="H185" s="58">
        <f t="shared" si="29"/>
        <v>47</v>
      </c>
      <c r="I185" s="58" t="str">
        <f t="shared" si="30"/>
        <v>47</v>
      </c>
      <c r="K185" s="58" t="str">
        <f t="shared" si="31"/>
        <v>42:NG tracks servicing CBH on the NG network</v>
      </c>
      <c r="L185" s="58" t="str">
        <f t="shared" si="32"/>
        <v>47:Mingenew</v>
      </c>
      <c r="M185" s="94">
        <f>Deprec!AG185</f>
        <v>0</v>
      </c>
      <c r="N185" s="94">
        <f>Deprec!AH185</f>
        <v>0</v>
      </c>
      <c r="O185" s="94">
        <f>Deprec!AI185</f>
        <v>119929.23044232825</v>
      </c>
      <c r="P185" s="94">
        <f>Deprec!AJ185</f>
        <v>0</v>
      </c>
      <c r="Q185" s="94">
        <f>Deprec!AK185</f>
        <v>0</v>
      </c>
      <c r="R185" s="94">
        <f>Deprec!AL185</f>
        <v>0</v>
      </c>
      <c r="S185" s="94">
        <f>Deprec!AM185</f>
        <v>0</v>
      </c>
      <c r="T185" s="94">
        <f>Deprec!AN185</f>
        <v>1338495.8754724136</v>
      </c>
      <c r="U185" s="94">
        <f>Deprec!AO185</f>
        <v>406902.74614361365</v>
      </c>
      <c r="V185" s="94">
        <f>Deprec!AP185</f>
        <v>423506.7621148231</v>
      </c>
      <c r="W185" s="94">
        <f>Deprec!AQ185</f>
        <v>579749.16100591805</v>
      </c>
      <c r="X185" s="94">
        <f>Deprec!AR185</f>
        <v>0</v>
      </c>
      <c r="Y185" s="94">
        <f>Deprec!AS185</f>
        <v>0</v>
      </c>
      <c r="Z185" s="94">
        <f>Deprec!AT185</f>
        <v>0</v>
      </c>
      <c r="AA185" s="94">
        <f>Deprec!AU185</f>
        <v>110591.31970897176</v>
      </c>
      <c r="AB185" s="94">
        <f>Deprec!AV185</f>
        <v>25692.299665146755</v>
      </c>
      <c r="AC185" s="94">
        <f>Deprec!AW185</f>
        <v>37888.57475794381</v>
      </c>
      <c r="AD185" s="94">
        <f>Deprec!AX185</f>
        <v>0</v>
      </c>
      <c r="AE185" s="94">
        <f>Deprec!AY185</f>
        <v>16173.559279787956</v>
      </c>
      <c r="AF185" s="94">
        <f>Deprec!AZ185</f>
        <v>563.51618449775231</v>
      </c>
      <c r="AG185" s="94">
        <f>Deprec!BA185</f>
        <v>0</v>
      </c>
      <c r="AH185" s="94">
        <f t="shared" si="26"/>
        <v>3059493.0447754445</v>
      </c>
      <c r="AI185" s="55">
        <f t="shared" si="27"/>
        <v>0</v>
      </c>
      <c r="AK185" t="str">
        <v>01:SG track between Avon and Kalgoorlie</v>
      </c>
      <c r="AL185" t="str">
        <v>09:Mount Walton to West Kalgoorlie West</v>
      </c>
      <c r="AM185" t="str">
        <v>Clearing/Grubbing</v>
      </c>
      <c r="AN185" s="64">
        <v>0</v>
      </c>
      <c r="AO185" s="149">
        <f t="shared" si="24"/>
        <v>100</v>
      </c>
    </row>
    <row r="186" spans="1:41" x14ac:dyDescent="0.35">
      <c r="A186" s="58">
        <f>IF(Deprec!A186=0,"",Deprec!A186)</f>
        <v>174</v>
      </c>
      <c r="B186" s="58" t="str">
        <f>IF(Deprec!B186=0,"",Deprec!B186)</f>
        <v>CBH Sidings NG</v>
      </c>
      <c r="C186" s="58">
        <f>IF(Deprec!C186=0,"",Deprec!C186)</f>
        <v>42</v>
      </c>
      <c r="D186" t="str">
        <f>IF(Deprec!D186=0,"",Deprec!D186)</f>
        <v/>
      </c>
      <c r="E186" t="str">
        <f>IF(Deprec!E186=0,"",Deprec!E186)</f>
        <v>Mogumber</v>
      </c>
      <c r="F186" s="58">
        <f t="shared" si="25"/>
        <v>42</v>
      </c>
      <c r="G186" s="58" t="str">
        <f t="shared" si="28"/>
        <v>42</v>
      </c>
      <c r="H186" s="58">
        <f t="shared" si="29"/>
        <v>48</v>
      </c>
      <c r="I186" s="58" t="str">
        <f t="shared" si="30"/>
        <v>48</v>
      </c>
      <c r="K186" s="58" t="str">
        <f t="shared" si="31"/>
        <v>42:NG tracks servicing CBH on the NG network</v>
      </c>
      <c r="L186" s="58" t="str">
        <f t="shared" si="32"/>
        <v>48:Mogumber</v>
      </c>
      <c r="M186" s="94">
        <f>Deprec!AG186</f>
        <v>0</v>
      </c>
      <c r="N186" s="94">
        <f>Deprec!AH186</f>
        <v>0</v>
      </c>
      <c r="O186" s="94">
        <f>Deprec!AI186</f>
        <v>46585.552014999455</v>
      </c>
      <c r="P186" s="94">
        <f>Deprec!AJ186</f>
        <v>0</v>
      </c>
      <c r="Q186" s="94">
        <f>Deprec!AK186</f>
        <v>0</v>
      </c>
      <c r="R186" s="94">
        <f>Deprec!AL186</f>
        <v>0</v>
      </c>
      <c r="S186" s="94">
        <f>Deprec!AM186</f>
        <v>0</v>
      </c>
      <c r="T186" s="94">
        <f>Deprec!AN186</f>
        <v>519928.03588169033</v>
      </c>
      <c r="U186" s="94">
        <f>Deprec!AO186</f>
        <v>158058.12290803387</v>
      </c>
      <c r="V186" s="94">
        <f>Deprec!AP186</f>
        <v>164641.61845494781</v>
      </c>
      <c r="W186" s="94">
        <f>Deprec!AQ186</f>
        <v>0</v>
      </c>
      <c r="X186" s="94">
        <f>Deprec!AR186</f>
        <v>0</v>
      </c>
      <c r="Y186" s="94">
        <f>Deprec!AS186</f>
        <v>0</v>
      </c>
      <c r="Z186" s="94">
        <f>Deprec!AT186</f>
        <v>0</v>
      </c>
      <c r="AA186" s="94">
        <f>Deprec!AU186</f>
        <v>103447.20740154716</v>
      </c>
      <c r="AB186" s="94">
        <f>Deprec!AV186</f>
        <v>9979.9686700333641</v>
      </c>
      <c r="AC186" s="94">
        <f>Deprec!AW186</f>
        <v>14717.514351175396</v>
      </c>
      <c r="AD186" s="94">
        <f>Deprec!AX186</f>
        <v>0</v>
      </c>
      <c r="AE186" s="94">
        <f>Deprec!AY186</f>
        <v>6282.4899677694621</v>
      </c>
      <c r="AF186" s="94">
        <f>Deprec!AZ186</f>
        <v>1054.2269640198238</v>
      </c>
      <c r="AG186" s="94">
        <f>Deprec!BA186</f>
        <v>0</v>
      </c>
      <c r="AH186" s="94">
        <f t="shared" si="26"/>
        <v>1024694.7366142167</v>
      </c>
      <c r="AI186" s="55">
        <f t="shared" si="27"/>
        <v>0</v>
      </c>
      <c r="AK186" t="str">
        <v>01:SG track between Avon and Kalgoorlie</v>
      </c>
      <c r="AL186" t="str">
        <v>09:Mount Walton to West Kalgoorlie West</v>
      </c>
      <c r="AM186" t="str">
        <v>Communication</v>
      </c>
      <c r="AN186" s="64">
        <v>210468.5619392792</v>
      </c>
      <c r="AO186" s="149">
        <f t="shared" si="24"/>
        <v>5.1206272136194979</v>
      </c>
    </row>
    <row r="187" spans="1:41" x14ac:dyDescent="0.35">
      <c r="A187" s="58">
        <f>IF(Deprec!A187=0,"",Deprec!A187)</f>
        <v>175</v>
      </c>
      <c r="B187" s="58" t="str">
        <f>IF(Deprec!B187=0,"",Deprec!B187)</f>
        <v>CBH Sidings NG</v>
      </c>
      <c r="C187" s="58">
        <f>IF(Deprec!C187=0,"",Deprec!C187)</f>
        <v>42</v>
      </c>
      <c r="D187" t="str">
        <f>IF(Deprec!D187=0,"",Deprec!D187)</f>
        <v/>
      </c>
      <c r="E187" t="str">
        <f>IF(Deprec!E187=0,"",Deprec!E187)</f>
        <v>Moora</v>
      </c>
      <c r="F187" s="58">
        <f t="shared" si="25"/>
        <v>42</v>
      </c>
      <c r="G187" s="58" t="str">
        <f t="shared" si="28"/>
        <v>42</v>
      </c>
      <c r="H187" s="58">
        <f t="shared" si="29"/>
        <v>49</v>
      </c>
      <c r="I187" s="58" t="str">
        <f t="shared" si="30"/>
        <v>49</v>
      </c>
      <c r="K187" s="58" t="str">
        <f t="shared" si="31"/>
        <v>42:NG tracks servicing CBH on the NG network</v>
      </c>
      <c r="L187" s="58" t="str">
        <f t="shared" si="32"/>
        <v>49:Moora</v>
      </c>
      <c r="M187" s="94">
        <f>Deprec!AG187</f>
        <v>0</v>
      </c>
      <c r="N187" s="94">
        <f>Deprec!AH187</f>
        <v>0</v>
      </c>
      <c r="O187" s="94">
        <f>Deprec!AI187</f>
        <v>107951.03289322644</v>
      </c>
      <c r="P187" s="94">
        <f>Deprec!AJ187</f>
        <v>0</v>
      </c>
      <c r="Q187" s="94">
        <f>Deprec!AK187</f>
        <v>0</v>
      </c>
      <c r="R187" s="94">
        <f>Deprec!AL187</f>
        <v>0</v>
      </c>
      <c r="S187" s="94">
        <f>Deprec!AM187</f>
        <v>0</v>
      </c>
      <c r="T187" s="94">
        <f>Deprec!AN187</f>
        <v>1204810.6349690452</v>
      </c>
      <c r="U187" s="94">
        <f>Deprec!AO187</f>
        <v>366262.43303058966</v>
      </c>
      <c r="V187" s="94">
        <f>Deprec!AP187</f>
        <v>376311.69974746555</v>
      </c>
      <c r="W187" s="94">
        <f>Deprec!AQ187</f>
        <v>893003.5589640853</v>
      </c>
      <c r="X187" s="94">
        <f>Deprec!AR187</f>
        <v>0</v>
      </c>
      <c r="Y187" s="94">
        <f>Deprec!AS187</f>
        <v>0</v>
      </c>
      <c r="Z187" s="94">
        <f>Deprec!AT187</f>
        <v>0</v>
      </c>
      <c r="AA187" s="94">
        <f>Deprec!AU187</f>
        <v>113564.56519838315</v>
      </c>
      <c r="AB187" s="94">
        <f>Deprec!AV187</f>
        <v>23126.224324341165</v>
      </c>
      <c r="AC187" s="94">
        <f>Deprec!AW187</f>
        <v>34104.369425926736</v>
      </c>
      <c r="AD187" s="94">
        <f>Deprec!AX187</f>
        <v>0</v>
      </c>
      <c r="AE187" s="94">
        <f>Deprec!AY187</f>
        <v>14558.189220204609</v>
      </c>
      <c r="AF187" s="94">
        <f>Deprec!AZ187</f>
        <v>0</v>
      </c>
      <c r="AG187" s="94">
        <f>Deprec!BA187</f>
        <v>0</v>
      </c>
      <c r="AH187" s="94">
        <f t="shared" si="26"/>
        <v>3133692.7077732682</v>
      </c>
      <c r="AI187" s="55">
        <f t="shared" si="27"/>
        <v>0</v>
      </c>
      <c r="AK187" t="str">
        <v>01:SG track between Avon and Kalgoorlie</v>
      </c>
      <c r="AL187" t="str">
        <v>09:Mount Walton to West Kalgoorlie West</v>
      </c>
      <c r="AM187" t="str">
        <v>Control Centre Assets</v>
      </c>
      <c r="AN187" s="64">
        <v>971486.15257958823</v>
      </c>
      <c r="AO187" s="149">
        <f t="shared" si="24"/>
        <v>14.933333333333326</v>
      </c>
    </row>
    <row r="188" spans="1:41" x14ac:dyDescent="0.35">
      <c r="A188" s="58">
        <f>IF(Deprec!A188=0,"",Deprec!A188)</f>
        <v>176</v>
      </c>
      <c r="B188" s="58" t="str">
        <f>IF(Deprec!B188=0,"",Deprec!B188)</f>
        <v>CBH Sidings NG</v>
      </c>
      <c r="C188" s="58">
        <f>IF(Deprec!C188=0,"",Deprec!C188)</f>
        <v>42</v>
      </c>
      <c r="D188" t="str">
        <f>IF(Deprec!D188=0,"",Deprec!D188)</f>
        <v/>
      </c>
      <c r="E188" t="str">
        <f>IF(Deprec!E188=0,"",Deprec!E188)</f>
        <v>Morawa</v>
      </c>
      <c r="F188" s="58">
        <f t="shared" si="25"/>
        <v>42</v>
      </c>
      <c r="G188" s="58" t="str">
        <f t="shared" si="28"/>
        <v>42</v>
      </c>
      <c r="H188" s="58">
        <f t="shared" si="29"/>
        <v>50</v>
      </c>
      <c r="I188" s="58" t="str">
        <f t="shared" si="30"/>
        <v>50</v>
      </c>
      <c r="K188" s="58" t="str">
        <f t="shared" si="31"/>
        <v>42:NG tracks servicing CBH on the NG network</v>
      </c>
      <c r="L188" s="58" t="str">
        <f t="shared" si="32"/>
        <v>50:Morawa</v>
      </c>
      <c r="M188" s="94">
        <f>Deprec!AG188</f>
        <v>0</v>
      </c>
      <c r="N188" s="94">
        <f>Deprec!AH188</f>
        <v>0</v>
      </c>
      <c r="O188" s="94">
        <f>Deprec!AI188</f>
        <v>55320.492481248933</v>
      </c>
      <c r="P188" s="94">
        <f>Deprec!AJ188</f>
        <v>0</v>
      </c>
      <c r="Q188" s="94">
        <f>Deprec!AK188</f>
        <v>0</v>
      </c>
      <c r="R188" s="94">
        <f>Deprec!AL188</f>
        <v>0</v>
      </c>
      <c r="S188" s="94">
        <f>Deprec!AM188</f>
        <v>0</v>
      </c>
      <c r="T188" s="94">
        <f>Deprec!AN188</f>
        <v>617416.2107282246</v>
      </c>
      <c r="U188" s="94">
        <f>Deprec!AO188</f>
        <v>187694.52806138032</v>
      </c>
      <c r="V188" s="94">
        <f>Deprec!AP188</f>
        <v>194919.31244380822</v>
      </c>
      <c r="W188" s="94">
        <f>Deprec!AQ188</f>
        <v>780551.46741874167</v>
      </c>
      <c r="X188" s="94">
        <f>Deprec!AR188</f>
        <v>0</v>
      </c>
      <c r="Y188" s="94">
        <f>Deprec!AS188</f>
        <v>0</v>
      </c>
      <c r="Z188" s="94">
        <f>Deprec!AT188</f>
        <v>0</v>
      </c>
      <c r="AA188" s="94">
        <f>Deprec!AU188</f>
        <v>0</v>
      </c>
      <c r="AB188" s="94">
        <f>Deprec!AV188</f>
        <v>11851.24481504305</v>
      </c>
      <c r="AC188" s="94">
        <f>Deprec!AW188</f>
        <v>17477.095511173186</v>
      </c>
      <c r="AD188" s="94">
        <f>Deprec!AX188</f>
        <v>0</v>
      </c>
      <c r="AE188" s="94">
        <f>Deprec!AY188</f>
        <v>7460.4769932447989</v>
      </c>
      <c r="AF188" s="94">
        <f>Deprec!AZ188</f>
        <v>0</v>
      </c>
      <c r="AG188" s="94">
        <f>Deprec!BA188</f>
        <v>0</v>
      </c>
      <c r="AH188" s="94">
        <f t="shared" si="26"/>
        <v>1872690.8284528647</v>
      </c>
      <c r="AI188" s="55">
        <f t="shared" si="27"/>
        <v>0</v>
      </c>
      <c r="AK188" t="str">
        <v>01:SG track between Avon and Kalgoorlie</v>
      </c>
      <c r="AL188" t="str">
        <v>09:Mount Walton to West Kalgoorlie West</v>
      </c>
      <c r="AM188" t="str">
        <v>Culverts</v>
      </c>
      <c r="AN188" s="64">
        <v>1136503.9582893101</v>
      </c>
      <c r="AO188" s="149">
        <f t="shared" si="24"/>
        <v>6.5141602301984181</v>
      </c>
    </row>
    <row r="189" spans="1:41" x14ac:dyDescent="0.35">
      <c r="A189" s="58">
        <f>IF(Deprec!A189=0,"",Deprec!A189)</f>
        <v>177</v>
      </c>
      <c r="B189" s="58" t="str">
        <f>IF(Deprec!B189=0,"",Deprec!B189)</f>
        <v>CBH Sidings NG</v>
      </c>
      <c r="C189" s="58">
        <f>IF(Deprec!C189=0,"",Deprec!C189)</f>
        <v>42</v>
      </c>
      <c r="D189" t="str">
        <f>IF(Deprec!D189=0,"",Deprec!D189)</f>
        <v/>
      </c>
      <c r="E189" t="str">
        <f>IF(Deprec!E189=0,"",Deprec!E189)</f>
        <v>Moulyinning</v>
      </c>
      <c r="F189" s="58">
        <f t="shared" si="25"/>
        <v>42</v>
      </c>
      <c r="G189" s="58" t="str">
        <f t="shared" si="28"/>
        <v>42</v>
      </c>
      <c r="H189" s="58">
        <f t="shared" si="29"/>
        <v>51</v>
      </c>
      <c r="I189" s="58" t="str">
        <f t="shared" si="30"/>
        <v>51</v>
      </c>
      <c r="K189" s="58" t="str">
        <f t="shared" si="31"/>
        <v>42:NG tracks servicing CBH on the NG network</v>
      </c>
      <c r="L189" s="58" t="str">
        <f t="shared" si="32"/>
        <v>51:Moulyinning</v>
      </c>
      <c r="M189" s="94">
        <f>Deprec!AG189</f>
        <v>0</v>
      </c>
      <c r="N189" s="94">
        <f>Deprec!AH189</f>
        <v>0</v>
      </c>
      <c r="O189" s="94">
        <f>Deprec!AI189</f>
        <v>29339.030967519044</v>
      </c>
      <c r="P189" s="94">
        <f>Deprec!AJ189</f>
        <v>0</v>
      </c>
      <c r="Q189" s="94">
        <f>Deprec!AK189</f>
        <v>0</v>
      </c>
      <c r="R189" s="94">
        <f>Deprec!AL189</f>
        <v>0</v>
      </c>
      <c r="S189" s="94">
        <f>Deprec!AM189</f>
        <v>0</v>
      </c>
      <c r="T189" s="94">
        <f>Deprec!AN189</f>
        <v>327444.54204820358</v>
      </c>
      <c r="U189" s="94">
        <f>Deprec!AO189</f>
        <v>99543.140782653878</v>
      </c>
      <c r="V189" s="94">
        <f>Deprec!AP189</f>
        <v>103708.66479297203</v>
      </c>
      <c r="W189" s="94">
        <f>Deprec!AQ189</f>
        <v>0</v>
      </c>
      <c r="X189" s="94">
        <f>Deprec!AR189</f>
        <v>0</v>
      </c>
      <c r="Y189" s="94">
        <f>Deprec!AS189</f>
        <v>0</v>
      </c>
      <c r="Z189" s="94">
        <f>Deprec!AT189</f>
        <v>0</v>
      </c>
      <c r="AA189" s="94">
        <f>Deprec!AU189</f>
        <v>102397.37716849329</v>
      </c>
      <c r="AB189" s="94">
        <f>Deprec!AV189</f>
        <v>6285.2665086098614</v>
      </c>
      <c r="AC189" s="94">
        <f>Deprec!AW189</f>
        <v>9268.9168773831898</v>
      </c>
      <c r="AD189" s="94">
        <f>Deprec!AX189</f>
        <v>0</v>
      </c>
      <c r="AE189" s="94">
        <f>Deprec!AY189</f>
        <v>3956.6380507451863</v>
      </c>
      <c r="AF189" s="94">
        <f>Deprec!AZ189</f>
        <v>0</v>
      </c>
      <c r="AG189" s="94">
        <f>Deprec!BA189</f>
        <v>0</v>
      </c>
      <c r="AH189" s="94">
        <f t="shared" si="26"/>
        <v>681943.57719658001</v>
      </c>
      <c r="AI189" s="55">
        <f t="shared" si="27"/>
        <v>0</v>
      </c>
      <c r="AK189" t="str">
        <v>01:SG track between Avon and Kalgoorlie</v>
      </c>
      <c r="AL189" t="str">
        <v>09:Mount Walton to West Kalgoorlie West</v>
      </c>
      <c r="AM189" t="str">
        <v>Cutting/Embankments</v>
      </c>
      <c r="AN189" s="64">
        <v>0</v>
      </c>
      <c r="AO189" s="149">
        <f t="shared" si="24"/>
        <v>100</v>
      </c>
    </row>
    <row r="190" spans="1:41" x14ac:dyDescent="0.35">
      <c r="A190" s="58">
        <f>IF(Deprec!A190=0,"",Deprec!A190)</f>
        <v>178</v>
      </c>
      <c r="B190" s="58" t="str">
        <f>IF(Deprec!B190=0,"",Deprec!B190)</f>
        <v>CBH Sidings NG</v>
      </c>
      <c r="C190" s="58">
        <f>IF(Deprec!C190=0,"",Deprec!C190)</f>
        <v>42</v>
      </c>
      <c r="D190" t="str">
        <f>IF(Deprec!D190=0,"",Deprec!D190)</f>
        <v/>
      </c>
      <c r="E190" t="str">
        <f>IF(Deprec!E190=0,"",Deprec!E190)</f>
        <v>Mount Kokeby</v>
      </c>
      <c r="F190" s="58">
        <f t="shared" si="25"/>
        <v>42</v>
      </c>
      <c r="G190" s="58" t="str">
        <f t="shared" si="28"/>
        <v>42</v>
      </c>
      <c r="H190" s="58">
        <f t="shared" si="29"/>
        <v>52</v>
      </c>
      <c r="I190" s="58" t="str">
        <f t="shared" si="30"/>
        <v>52</v>
      </c>
      <c r="K190" s="58" t="str">
        <f t="shared" si="31"/>
        <v>42:NG tracks servicing CBH on the NG network</v>
      </c>
      <c r="L190" s="58" t="str">
        <f t="shared" si="32"/>
        <v>52:Mount Kokeby</v>
      </c>
      <c r="M190" s="94">
        <f>Deprec!AG190</f>
        <v>0</v>
      </c>
      <c r="N190" s="94">
        <f>Deprec!AH190</f>
        <v>0</v>
      </c>
      <c r="O190" s="94">
        <f>Deprec!AI190</f>
        <v>16519.081267039983</v>
      </c>
      <c r="P190" s="94">
        <f>Deprec!AJ190</f>
        <v>0</v>
      </c>
      <c r="Q190" s="94">
        <f>Deprec!AK190</f>
        <v>0</v>
      </c>
      <c r="R190" s="94">
        <f>Deprec!AL190</f>
        <v>0</v>
      </c>
      <c r="S190" s="94">
        <f>Deprec!AM190</f>
        <v>0</v>
      </c>
      <c r="T190" s="94">
        <f>Deprec!AN190</f>
        <v>184364.74628392837</v>
      </c>
      <c r="U190" s="94">
        <f>Deprec!AO190</f>
        <v>56046.882870314228</v>
      </c>
      <c r="V190" s="94">
        <f>Deprec!AP190</f>
        <v>58360.978306429737</v>
      </c>
      <c r="W190" s="94">
        <f>Deprec!AQ190</f>
        <v>0</v>
      </c>
      <c r="X190" s="94">
        <f>Deprec!AR190</f>
        <v>0</v>
      </c>
      <c r="Y190" s="94">
        <f>Deprec!AS190</f>
        <v>0</v>
      </c>
      <c r="Z190" s="94">
        <f>Deprec!AT190</f>
        <v>0</v>
      </c>
      <c r="AA190" s="94">
        <f>Deprec!AU190</f>
        <v>0</v>
      </c>
      <c r="AB190" s="94">
        <f>Deprec!AV190</f>
        <v>3538.8635826342256</v>
      </c>
      <c r="AC190" s="94">
        <f>Deprec!AW190</f>
        <v>5218.7814697916347</v>
      </c>
      <c r="AD190" s="94">
        <f>Deprec!AX190</f>
        <v>0</v>
      </c>
      <c r="AE190" s="94">
        <f>Deprec!AY190</f>
        <v>2227.7499750036682</v>
      </c>
      <c r="AF190" s="94">
        <f>Deprec!AZ190</f>
        <v>0</v>
      </c>
      <c r="AG190" s="94">
        <f>Deprec!BA190</f>
        <v>0</v>
      </c>
      <c r="AH190" s="94">
        <f t="shared" si="26"/>
        <v>326277.08375514188</v>
      </c>
      <c r="AI190" s="55">
        <f t="shared" si="27"/>
        <v>0</v>
      </c>
      <c r="AK190" t="str">
        <v>01:SG track between Avon and Kalgoorlie</v>
      </c>
      <c r="AL190" t="str">
        <v>09:Mount Walton to West Kalgoorlie West</v>
      </c>
      <c r="AM190" t="str">
        <v>Fibre Optic</v>
      </c>
      <c r="AN190" s="64">
        <v>61329290.509219386</v>
      </c>
      <c r="AO190" s="149">
        <f t="shared" si="24"/>
        <v>6.8275029514926633</v>
      </c>
    </row>
    <row r="191" spans="1:41" x14ac:dyDescent="0.35">
      <c r="A191" s="58">
        <f>IF(Deprec!A191=0,"",Deprec!A191)</f>
        <v>179</v>
      </c>
      <c r="B191" s="58" t="str">
        <f>IF(Deprec!B191=0,"",Deprec!B191)</f>
        <v>CBH Sidings NG</v>
      </c>
      <c r="C191" s="58">
        <f>IF(Deprec!C191=0,"",Deprec!C191)</f>
        <v>42</v>
      </c>
      <c r="D191" t="str">
        <f>IF(Deprec!D191=0,"",Deprec!D191)</f>
        <v/>
      </c>
      <c r="E191" t="str">
        <f>IF(Deprec!E191=0,"",Deprec!E191)</f>
        <v>Mukinbudin</v>
      </c>
      <c r="F191" s="58">
        <f t="shared" si="25"/>
        <v>42</v>
      </c>
      <c r="G191" s="58" t="str">
        <f t="shared" si="28"/>
        <v>42</v>
      </c>
      <c r="H191" s="58">
        <f t="shared" si="29"/>
        <v>53</v>
      </c>
      <c r="I191" s="58" t="str">
        <f t="shared" si="30"/>
        <v>53</v>
      </c>
      <c r="K191" s="58" t="str">
        <f t="shared" si="31"/>
        <v>42:NG tracks servicing CBH on the NG network</v>
      </c>
      <c r="L191" s="58" t="str">
        <f t="shared" si="32"/>
        <v>53:Mukinbudin</v>
      </c>
      <c r="M191" s="94">
        <f>Deprec!AG191</f>
        <v>0</v>
      </c>
      <c r="N191" s="94">
        <f>Deprec!AH191</f>
        <v>0</v>
      </c>
      <c r="O191" s="94">
        <f>Deprec!AI191</f>
        <v>76850.900404296932</v>
      </c>
      <c r="P191" s="94">
        <f>Deprec!AJ191</f>
        <v>0</v>
      </c>
      <c r="Q191" s="94">
        <f>Deprec!AK191</f>
        <v>0</v>
      </c>
      <c r="R191" s="94">
        <f>Deprec!AL191</f>
        <v>0</v>
      </c>
      <c r="S191" s="94">
        <f>Deprec!AM191</f>
        <v>5766.7901025400733</v>
      </c>
      <c r="T191" s="94">
        <f>Deprec!AN191</f>
        <v>857710.94201224251</v>
      </c>
      <c r="U191" s="94">
        <f>Deprec!AO191</f>
        <v>260744.12637172168</v>
      </c>
      <c r="V191" s="94">
        <f>Deprec!AP191</f>
        <v>271693.10070730036</v>
      </c>
      <c r="W191" s="94">
        <f>Deprec!AQ191</f>
        <v>0</v>
      </c>
      <c r="X191" s="94">
        <f>Deprec!AR191</f>
        <v>0</v>
      </c>
      <c r="Y191" s="94">
        <f>Deprec!AS191</f>
        <v>394644.33726804436</v>
      </c>
      <c r="Z191" s="94">
        <f>Deprec!AT191</f>
        <v>46876.690634935876</v>
      </c>
      <c r="AA191" s="94">
        <f>Deprec!AU191</f>
        <v>0</v>
      </c>
      <c r="AB191" s="94">
        <f>Deprec!AV191</f>
        <v>17835.652340367404</v>
      </c>
      <c r="AC191" s="94">
        <f>Deprec!AW191</f>
        <v>26302.334001320542</v>
      </c>
      <c r="AD191" s="94">
        <f>Deprec!AX191</f>
        <v>0</v>
      </c>
      <c r="AE191" s="94">
        <f>Deprec!AY191</f>
        <v>11227.721308729071</v>
      </c>
      <c r="AF191" s="94">
        <f>Deprec!AZ191</f>
        <v>2407.7834964213707</v>
      </c>
      <c r="AG191" s="94">
        <f>Deprec!BA191</f>
        <v>0</v>
      </c>
      <c r="AH191" s="94">
        <f t="shared" si="26"/>
        <v>1972060.3786479202</v>
      </c>
      <c r="AI191" s="55">
        <f t="shared" si="27"/>
        <v>0</v>
      </c>
      <c r="AK191" t="str">
        <v>01:SG track between Avon and Kalgoorlie</v>
      </c>
      <c r="AL191" t="str">
        <v>09:Mount Walton to West Kalgoorlie West</v>
      </c>
      <c r="AM191" t="str">
        <v>Formation</v>
      </c>
      <c r="AN191" s="64">
        <v>38581758.523839056</v>
      </c>
      <c r="AO191" s="149">
        <f t="shared" si="24"/>
        <v>100</v>
      </c>
    </row>
    <row r="192" spans="1:41" x14ac:dyDescent="0.35">
      <c r="A192" s="58">
        <f>IF(Deprec!A192=0,"",Deprec!A192)</f>
        <v>180</v>
      </c>
      <c r="B192" s="58" t="str">
        <f>IF(Deprec!B192=0,"",Deprec!B192)</f>
        <v>CBH Sidings NG</v>
      </c>
      <c r="C192" s="58">
        <f>IF(Deprec!C192=0,"",Deprec!C192)</f>
        <v>42</v>
      </c>
      <c r="D192" t="str">
        <f>IF(Deprec!D192=0,"",Deprec!D192)</f>
        <v/>
      </c>
      <c r="E192" t="str">
        <f>IF(Deprec!E192=0,"",Deprec!E192)</f>
        <v>Mullewa</v>
      </c>
      <c r="F192" s="58">
        <f t="shared" si="25"/>
        <v>42</v>
      </c>
      <c r="G192" s="58" t="str">
        <f t="shared" si="28"/>
        <v>42</v>
      </c>
      <c r="H192" s="58">
        <f t="shared" si="29"/>
        <v>54</v>
      </c>
      <c r="I192" s="58" t="str">
        <f t="shared" si="30"/>
        <v>54</v>
      </c>
      <c r="K192" s="58" t="str">
        <f t="shared" si="31"/>
        <v>42:NG tracks servicing CBH on the NG network</v>
      </c>
      <c r="L192" s="58" t="str">
        <f t="shared" si="32"/>
        <v>54:Mullewa</v>
      </c>
      <c r="M192" s="94">
        <f>Deprec!AG192</f>
        <v>0</v>
      </c>
      <c r="N192" s="94">
        <f>Deprec!AH192</f>
        <v>0</v>
      </c>
      <c r="O192" s="94">
        <f>Deprec!AI192</f>
        <v>92887.098001829043</v>
      </c>
      <c r="P192" s="94">
        <f>Deprec!AJ192</f>
        <v>0</v>
      </c>
      <c r="Q192" s="94">
        <f>Deprec!AK192</f>
        <v>0</v>
      </c>
      <c r="R192" s="94">
        <f>Deprec!AL192</f>
        <v>0</v>
      </c>
      <c r="S192" s="94">
        <f>Deprec!AM192</f>
        <v>0</v>
      </c>
      <c r="T192" s="94">
        <f>Deprec!AN192</f>
        <v>1036686.3616275562</v>
      </c>
      <c r="U192" s="94">
        <f>Deprec!AO192</f>
        <v>315152.65393477707</v>
      </c>
      <c r="V192" s="94">
        <f>Deprec!AP192</f>
        <v>330798.26331525377</v>
      </c>
      <c r="W192" s="94">
        <f>Deprec!AQ192</f>
        <v>1568954.0092736378</v>
      </c>
      <c r="X192" s="94">
        <f>Deprec!AR192</f>
        <v>0</v>
      </c>
      <c r="Y192" s="94">
        <f>Deprec!AS192</f>
        <v>0</v>
      </c>
      <c r="Z192" s="94">
        <f>Deprec!AT192</f>
        <v>0</v>
      </c>
      <c r="AA192" s="94">
        <f>Deprec!AU192</f>
        <v>0</v>
      </c>
      <c r="AB192" s="94">
        <f>Deprec!AV192</f>
        <v>19899.095058701823</v>
      </c>
      <c r="AC192" s="94">
        <f>Deprec!AW192</f>
        <v>29345.304257439962</v>
      </c>
      <c r="AD192" s="94">
        <f>Deprec!AX192</f>
        <v>0</v>
      </c>
      <c r="AE192" s="94">
        <f>Deprec!AY192</f>
        <v>12526.6791116657</v>
      </c>
      <c r="AF192" s="94">
        <f>Deprec!AZ192</f>
        <v>0</v>
      </c>
      <c r="AG192" s="94">
        <f>Deprec!BA192</f>
        <v>0</v>
      </c>
      <c r="AH192" s="94">
        <f t="shared" si="26"/>
        <v>3406249.4645808609</v>
      </c>
      <c r="AI192" s="55">
        <f t="shared" si="27"/>
        <v>0</v>
      </c>
      <c r="AK192" t="str">
        <v>01:SG track between Avon and Kalgoorlie</v>
      </c>
      <c r="AL192" t="str">
        <v>09:Mount Walton to West Kalgoorlie West</v>
      </c>
      <c r="AM192" t="str">
        <v>Pedestrian Crossings</v>
      </c>
      <c r="AN192" s="64">
        <v>30945.954673724715</v>
      </c>
      <c r="AO192" s="149">
        <f t="shared" si="24"/>
        <v>11.72325153537226</v>
      </c>
    </row>
    <row r="193" spans="1:41" x14ac:dyDescent="0.35">
      <c r="A193" s="58">
        <f>IF(Deprec!A193=0,"",Deprec!A193)</f>
        <v>181</v>
      </c>
      <c r="B193" s="58" t="str">
        <f>IF(Deprec!B193=0,"",Deprec!B193)</f>
        <v>CBH Sidings NG</v>
      </c>
      <c r="C193" s="58">
        <f>IF(Deprec!C193=0,"",Deprec!C193)</f>
        <v>42</v>
      </c>
      <c r="D193" t="str">
        <f>IF(Deprec!D193=0,"",Deprec!D193)</f>
        <v/>
      </c>
      <c r="E193" t="str">
        <f>IF(Deprec!E193=0,"",Deprec!E193)</f>
        <v>Narrogin</v>
      </c>
      <c r="F193" s="58">
        <f t="shared" si="25"/>
        <v>42</v>
      </c>
      <c r="G193" s="58" t="str">
        <f t="shared" si="28"/>
        <v>42</v>
      </c>
      <c r="H193" s="58">
        <f t="shared" si="29"/>
        <v>55</v>
      </c>
      <c r="I193" s="58" t="str">
        <f t="shared" si="30"/>
        <v>55</v>
      </c>
      <c r="K193" s="58" t="str">
        <f t="shared" si="31"/>
        <v>42:NG tracks servicing CBH on the NG network</v>
      </c>
      <c r="L193" s="58" t="str">
        <f t="shared" si="32"/>
        <v>55:Narrogin</v>
      </c>
      <c r="M193" s="94">
        <f>Deprec!AG193</f>
        <v>0</v>
      </c>
      <c r="N193" s="94">
        <f>Deprec!AH193</f>
        <v>0</v>
      </c>
      <c r="O193" s="94">
        <f>Deprec!AI193</f>
        <v>63982.046131391595</v>
      </c>
      <c r="P193" s="94">
        <f>Deprec!AJ193</f>
        <v>0</v>
      </c>
      <c r="Q193" s="94">
        <f>Deprec!AK193</f>
        <v>0</v>
      </c>
      <c r="R193" s="94">
        <f>Deprec!AL193</f>
        <v>0</v>
      </c>
      <c r="S193" s="94">
        <f>Deprec!AM193</f>
        <v>0</v>
      </c>
      <c r="T193" s="94">
        <f>Deprec!AN193</f>
        <v>714085.33628785249</v>
      </c>
      <c r="U193" s="94">
        <f>Deprec!AO193</f>
        <v>217081.94223150719</v>
      </c>
      <c r="V193" s="94">
        <f>Deprec!AP193</f>
        <v>212176.68440603992</v>
      </c>
      <c r="W193" s="94">
        <f>Deprec!AQ193</f>
        <v>607086.36453802546</v>
      </c>
      <c r="X193" s="94">
        <f>Deprec!AR193</f>
        <v>0</v>
      </c>
      <c r="Y193" s="94">
        <f>Deprec!AS193</f>
        <v>0</v>
      </c>
      <c r="Z193" s="94">
        <f>Deprec!AT193</f>
        <v>0</v>
      </c>
      <c r="AA193" s="94">
        <f>Deprec!AU193</f>
        <v>0</v>
      </c>
      <c r="AB193" s="94">
        <f>Deprec!AV193</f>
        <v>13706.799387722676</v>
      </c>
      <c r="AC193" s="94">
        <f>Deprec!AW193</f>
        <v>20213.491982517036</v>
      </c>
      <c r="AD193" s="94">
        <f>Deprec!AX193</f>
        <v>0</v>
      </c>
      <c r="AE193" s="94">
        <f>Deprec!AY193</f>
        <v>8628.5671318954574</v>
      </c>
      <c r="AF193" s="94">
        <f>Deprec!AZ193</f>
        <v>0</v>
      </c>
      <c r="AG193" s="94">
        <f>Deprec!BA193</f>
        <v>0</v>
      </c>
      <c r="AH193" s="94">
        <f t="shared" si="26"/>
        <v>1856961.2320969522</v>
      </c>
      <c r="AI193" s="55">
        <f t="shared" si="27"/>
        <v>0</v>
      </c>
      <c r="AK193" t="str">
        <v>01:SG track between Avon and Kalgoorlie</v>
      </c>
      <c r="AL193" t="str">
        <v>09:Mount Walton to West Kalgoorlie West</v>
      </c>
      <c r="AM193" t="str">
        <v>Plant and Equipment</v>
      </c>
      <c r="AN193" s="64">
        <v>894920.95176438452</v>
      </c>
      <c r="AO193" s="149">
        <f t="shared" si="24"/>
        <v>3.2621890651150229</v>
      </c>
    </row>
    <row r="194" spans="1:41" x14ac:dyDescent="0.35">
      <c r="A194" s="58">
        <f>IF(Deprec!A194=0,"",Deprec!A194)</f>
        <v>182</v>
      </c>
      <c r="B194" s="58" t="str">
        <f>IF(Deprec!B194=0,"",Deprec!B194)</f>
        <v>CBH Sidings NG</v>
      </c>
      <c r="C194" s="58">
        <f>IF(Deprec!C194=0,"",Deprec!C194)</f>
        <v>42</v>
      </c>
      <c r="D194" t="str">
        <f>IF(Deprec!D194=0,"",Deprec!D194)</f>
        <v/>
      </c>
      <c r="E194" t="str">
        <f>IF(Deprec!E194=0,"",Deprec!E194)</f>
        <v>Newdegate</v>
      </c>
      <c r="F194" s="58">
        <f t="shared" si="25"/>
        <v>42</v>
      </c>
      <c r="G194" s="58" t="str">
        <f t="shared" si="28"/>
        <v>42</v>
      </c>
      <c r="H194" s="58">
        <f t="shared" si="29"/>
        <v>56</v>
      </c>
      <c r="I194" s="58" t="str">
        <f t="shared" si="30"/>
        <v>56</v>
      </c>
      <c r="K194" s="58" t="str">
        <f t="shared" si="31"/>
        <v>42:NG tracks servicing CBH on the NG network</v>
      </c>
      <c r="L194" s="58" t="str">
        <f t="shared" si="32"/>
        <v>56:Newdegate</v>
      </c>
      <c r="M194" s="94">
        <f>Deprec!AG194</f>
        <v>0</v>
      </c>
      <c r="N194" s="94">
        <f>Deprec!AH194</f>
        <v>0</v>
      </c>
      <c r="O194" s="94">
        <f>Deprec!AI194</f>
        <v>51285.754109420799</v>
      </c>
      <c r="P194" s="94">
        <f>Deprec!AJ194</f>
        <v>0</v>
      </c>
      <c r="Q194" s="94">
        <f>Deprec!AK194</f>
        <v>0</v>
      </c>
      <c r="R194" s="94">
        <f>Deprec!AL194</f>
        <v>0</v>
      </c>
      <c r="S194" s="94">
        <f>Deprec!AM194</f>
        <v>0</v>
      </c>
      <c r="T194" s="94">
        <f>Deprec!AN194</f>
        <v>572385.64854264294</v>
      </c>
      <c r="U194" s="94">
        <f>Deprec!AO194</f>
        <v>174005.23715696341</v>
      </c>
      <c r="V194" s="94">
        <f>Deprec!AP194</f>
        <v>181391.57287793935</v>
      </c>
      <c r="W194" s="94">
        <f>Deprec!AQ194</f>
        <v>0</v>
      </c>
      <c r="X194" s="94">
        <f>Deprec!AR194</f>
        <v>0</v>
      </c>
      <c r="Y194" s="94">
        <f>Deprec!AS194</f>
        <v>0</v>
      </c>
      <c r="Z194" s="94">
        <f>Deprec!AT194</f>
        <v>0</v>
      </c>
      <c r="AA194" s="94">
        <f>Deprec!AU194</f>
        <v>0</v>
      </c>
      <c r="AB194" s="94">
        <f>Deprec!AV194</f>
        <v>10986.887502508442</v>
      </c>
      <c r="AC194" s="94">
        <f>Deprec!AW194</f>
        <v>16202.423057544227</v>
      </c>
      <c r="AD194" s="94">
        <f>Deprec!AX194</f>
        <v>0</v>
      </c>
      <c r="AE194" s="94">
        <f>Deprec!AY194</f>
        <v>6916.3554309324491</v>
      </c>
      <c r="AF194" s="94">
        <f>Deprec!AZ194</f>
        <v>0</v>
      </c>
      <c r="AG194" s="94">
        <f>Deprec!BA194</f>
        <v>0</v>
      </c>
      <c r="AH194" s="94">
        <f t="shared" si="26"/>
        <v>1013173.8786779518</v>
      </c>
      <c r="AI194" s="55">
        <f t="shared" si="27"/>
        <v>0</v>
      </c>
      <c r="AK194" t="str">
        <v>01:SG track between Avon and Kalgoorlie</v>
      </c>
      <c r="AL194" t="str">
        <v>09:Mount Walton to West Kalgoorlie West</v>
      </c>
      <c r="AM194" t="str">
        <v>Radio Masts</v>
      </c>
      <c r="AN194" s="64">
        <v>1421615.1727395381</v>
      </c>
      <c r="AO194" s="149">
        <f t="shared" si="24"/>
        <v>5.1206272136194979</v>
      </c>
    </row>
    <row r="195" spans="1:41" x14ac:dyDescent="0.35">
      <c r="A195" s="58">
        <f>IF(Deprec!A195=0,"",Deprec!A195)</f>
        <v>183</v>
      </c>
      <c r="B195" s="58" t="str">
        <f>IF(Deprec!B195=0,"",Deprec!B195)</f>
        <v>CBH Sidings NG</v>
      </c>
      <c r="C195" s="58">
        <f>IF(Deprec!C195=0,"",Deprec!C195)</f>
        <v>42</v>
      </c>
      <c r="D195" t="str">
        <f>IF(Deprec!D195=0,"",Deprec!D195)</f>
        <v/>
      </c>
      <c r="E195" t="str">
        <f>IF(Deprec!E195=0,"",Deprec!E195)</f>
        <v>Perenjori</v>
      </c>
      <c r="F195" s="58">
        <f t="shared" si="25"/>
        <v>42</v>
      </c>
      <c r="G195" s="58" t="str">
        <f t="shared" si="28"/>
        <v>42</v>
      </c>
      <c r="H195" s="58">
        <f t="shared" si="29"/>
        <v>57</v>
      </c>
      <c r="I195" s="58" t="str">
        <f t="shared" si="30"/>
        <v>57</v>
      </c>
      <c r="K195" s="58" t="str">
        <f t="shared" si="31"/>
        <v>42:NG tracks servicing CBH on the NG network</v>
      </c>
      <c r="L195" s="58" t="str">
        <f t="shared" si="32"/>
        <v>57:Perenjori</v>
      </c>
      <c r="M195" s="94">
        <f>Deprec!AG195</f>
        <v>0</v>
      </c>
      <c r="N195" s="94">
        <f>Deprec!AH195</f>
        <v>0</v>
      </c>
      <c r="O195" s="94">
        <f>Deprec!AI195</f>
        <v>57881.304632953375</v>
      </c>
      <c r="P195" s="94">
        <f>Deprec!AJ195</f>
        <v>0</v>
      </c>
      <c r="Q195" s="94">
        <f>Deprec!AK195</f>
        <v>0</v>
      </c>
      <c r="R195" s="94">
        <f>Deprec!AL195</f>
        <v>0</v>
      </c>
      <c r="S195" s="94">
        <f>Deprec!AM195</f>
        <v>0</v>
      </c>
      <c r="T195" s="94">
        <f>Deprec!AN195</f>
        <v>645996.70349278313</v>
      </c>
      <c r="U195" s="94">
        <f>Deprec!AO195</f>
        <v>196382.99786180604</v>
      </c>
      <c r="V195" s="94">
        <f>Deprec!AP195</f>
        <v>202020.7872741067</v>
      </c>
      <c r="W195" s="94">
        <f>Deprec!AQ195</f>
        <v>939631.56871677528</v>
      </c>
      <c r="X195" s="94">
        <f>Deprec!AR195</f>
        <v>0</v>
      </c>
      <c r="Y195" s="94">
        <f>Deprec!AS195</f>
        <v>0</v>
      </c>
      <c r="Z195" s="94">
        <f>Deprec!AT195</f>
        <v>0</v>
      </c>
      <c r="AA195" s="94">
        <f>Deprec!AU195</f>
        <v>0</v>
      </c>
      <c r="AB195" s="94">
        <f>Deprec!AV195</f>
        <v>12399.844626324069</v>
      </c>
      <c r="AC195" s="94">
        <f>Deprec!AW195</f>
        <v>18286.118651679048</v>
      </c>
      <c r="AD195" s="94">
        <f>Deprec!AX195</f>
        <v>0</v>
      </c>
      <c r="AE195" s="94">
        <f>Deprec!AY195</f>
        <v>7805.8260544139157</v>
      </c>
      <c r="AF195" s="94">
        <f>Deprec!AZ195</f>
        <v>0</v>
      </c>
      <c r="AG195" s="94">
        <f>Deprec!BA195</f>
        <v>0</v>
      </c>
      <c r="AH195" s="94">
        <f t="shared" si="26"/>
        <v>2080405.1513108416</v>
      </c>
      <c r="AI195" s="55">
        <f t="shared" si="27"/>
        <v>0</v>
      </c>
      <c r="AK195" t="str">
        <v>01:SG track between Avon and Kalgoorlie</v>
      </c>
      <c r="AL195" t="str">
        <v>09:Mount Walton to West Kalgoorlie West</v>
      </c>
      <c r="AM195" t="str">
        <v>Rail</v>
      </c>
      <c r="AN195" s="64">
        <v>79759200.467698887</v>
      </c>
      <c r="AO195" s="149">
        <f t="shared" si="24"/>
        <v>31.770593409597893</v>
      </c>
    </row>
    <row r="196" spans="1:41" x14ac:dyDescent="0.35">
      <c r="A196" s="58">
        <f>IF(Deprec!A196=0,"",Deprec!A196)</f>
        <v>184</v>
      </c>
      <c r="B196" s="58" t="str">
        <f>IF(Deprec!B196=0,"",Deprec!B196)</f>
        <v>CBH Sidings NG</v>
      </c>
      <c r="C196" s="58">
        <f>IF(Deprec!C196=0,"",Deprec!C196)</f>
        <v>42</v>
      </c>
      <c r="D196" t="str">
        <f>IF(Deprec!D196=0,"",Deprec!D196)</f>
        <v/>
      </c>
      <c r="E196" t="str">
        <f>IF(Deprec!E196=0,"",Deprec!E196)</f>
        <v>Piawanning</v>
      </c>
      <c r="F196" s="58">
        <f t="shared" si="25"/>
        <v>42</v>
      </c>
      <c r="G196" s="58" t="str">
        <f t="shared" si="28"/>
        <v>42</v>
      </c>
      <c r="H196" s="58">
        <f t="shared" si="29"/>
        <v>58</v>
      </c>
      <c r="I196" s="58" t="str">
        <f t="shared" si="30"/>
        <v>58</v>
      </c>
      <c r="K196" s="58" t="str">
        <f t="shared" si="31"/>
        <v>42:NG tracks servicing CBH on the NG network</v>
      </c>
      <c r="L196" s="58" t="str">
        <f t="shared" si="32"/>
        <v>58:Piawanning</v>
      </c>
      <c r="M196" s="94">
        <f>Deprec!AG196</f>
        <v>0</v>
      </c>
      <c r="N196" s="94">
        <f>Deprec!AH196</f>
        <v>0</v>
      </c>
      <c r="O196" s="94">
        <f>Deprec!AI196</f>
        <v>58383.339841804569</v>
      </c>
      <c r="P196" s="94">
        <f>Deprec!AJ196</f>
        <v>0</v>
      </c>
      <c r="Q196" s="94">
        <f>Deprec!AK196</f>
        <v>0</v>
      </c>
      <c r="R196" s="94">
        <f>Deprec!AL196</f>
        <v>0</v>
      </c>
      <c r="S196" s="94">
        <f>Deprec!AM196</f>
        <v>0</v>
      </c>
      <c r="T196" s="94">
        <f>Deprec!AN196</f>
        <v>651599.77502014022</v>
      </c>
      <c r="U196" s="94">
        <f>Deprec!AO196</f>
        <v>198086.33160612261</v>
      </c>
      <c r="V196" s="94">
        <f>Deprec!AP196</f>
        <v>207676.54367949595</v>
      </c>
      <c r="W196" s="94">
        <f>Deprec!AQ196</f>
        <v>556922.88463259838</v>
      </c>
      <c r="X196" s="94">
        <f>Deprec!AR196</f>
        <v>0</v>
      </c>
      <c r="Y196" s="94">
        <f>Deprec!AS196</f>
        <v>0</v>
      </c>
      <c r="Z196" s="94">
        <f>Deprec!AT196</f>
        <v>0</v>
      </c>
      <c r="AA196" s="94">
        <f>Deprec!AU196</f>
        <v>0</v>
      </c>
      <c r="AB196" s="94">
        <f>Deprec!AV196</f>
        <v>13549.677966163752</v>
      </c>
      <c r="AC196" s="94">
        <f>Deprec!AW196</f>
        <v>19981.78416327167</v>
      </c>
      <c r="AD196" s="94">
        <f>Deprec!AX196</f>
        <v>0</v>
      </c>
      <c r="AE196" s="94">
        <f>Deprec!AY196</f>
        <v>8529.6576275370317</v>
      </c>
      <c r="AF196" s="94">
        <f>Deprec!AZ196</f>
        <v>0</v>
      </c>
      <c r="AG196" s="94">
        <f>Deprec!BA196</f>
        <v>0</v>
      </c>
      <c r="AH196" s="94">
        <f t="shared" si="26"/>
        <v>1714729.9945371342</v>
      </c>
      <c r="AI196" s="55">
        <f t="shared" si="27"/>
        <v>0</v>
      </c>
      <c r="AK196" t="str">
        <v>01:SG track between Avon and Kalgoorlie</v>
      </c>
      <c r="AL196" t="str">
        <v>09:Mount Walton to West Kalgoorlie West</v>
      </c>
      <c r="AM196" t="str">
        <v>Signage</v>
      </c>
      <c r="AN196" s="64">
        <v>108852.55543767309</v>
      </c>
      <c r="AO196" s="149">
        <f t="shared" si="24"/>
        <v>3.6705791572497493</v>
      </c>
    </row>
    <row r="197" spans="1:41" x14ac:dyDescent="0.35">
      <c r="A197" s="58">
        <f>IF(Deprec!A197=0,"",Deprec!A197)</f>
        <v>185</v>
      </c>
      <c r="B197" s="58" t="str">
        <f>IF(Deprec!B197=0,"",Deprec!B197)</f>
        <v>CBH Sidings NG</v>
      </c>
      <c r="C197" s="58">
        <f>IF(Deprec!C197=0,"",Deprec!C197)</f>
        <v>42</v>
      </c>
      <c r="D197" t="str">
        <f>IF(Deprec!D197=0,"",Deprec!D197)</f>
        <v/>
      </c>
      <c r="E197" t="str">
        <f>IF(Deprec!E197=0,"",Deprec!E197)</f>
        <v>Pingaring</v>
      </c>
      <c r="F197" s="58">
        <f t="shared" si="25"/>
        <v>42</v>
      </c>
      <c r="G197" s="58" t="str">
        <f t="shared" si="28"/>
        <v>42</v>
      </c>
      <c r="H197" s="58">
        <f t="shared" si="29"/>
        <v>59</v>
      </c>
      <c r="I197" s="58" t="str">
        <f t="shared" si="30"/>
        <v>59</v>
      </c>
      <c r="K197" s="58" t="str">
        <f t="shared" si="31"/>
        <v>42:NG tracks servicing CBH on the NG network</v>
      </c>
      <c r="L197" s="58" t="str">
        <f t="shared" si="32"/>
        <v>59:Pingaring</v>
      </c>
      <c r="M197" s="94">
        <f>Deprec!AG197</f>
        <v>0</v>
      </c>
      <c r="N197" s="94">
        <f>Deprec!AH197</f>
        <v>0</v>
      </c>
      <c r="O197" s="94">
        <f>Deprec!AI197</f>
        <v>49334.47674806734</v>
      </c>
      <c r="P197" s="94">
        <f>Deprec!AJ197</f>
        <v>0</v>
      </c>
      <c r="Q197" s="94">
        <f>Deprec!AK197</f>
        <v>0</v>
      </c>
      <c r="R197" s="94">
        <f>Deprec!AL197</f>
        <v>0</v>
      </c>
      <c r="S197" s="94">
        <f>Deprec!AM197</f>
        <v>0</v>
      </c>
      <c r="T197" s="94">
        <f>Deprec!AN197</f>
        <v>550607.99942039431</v>
      </c>
      <c r="U197" s="94">
        <f>Deprec!AO197</f>
        <v>167384.83182379988</v>
      </c>
      <c r="V197" s="94">
        <f>Deprec!AP197</f>
        <v>219007.68913531199</v>
      </c>
      <c r="W197" s="94">
        <f>Deprec!AQ197</f>
        <v>0</v>
      </c>
      <c r="X197" s="94">
        <f>Deprec!AR197</f>
        <v>0</v>
      </c>
      <c r="Y197" s="94">
        <f>Deprec!AS197</f>
        <v>0</v>
      </c>
      <c r="Z197" s="94">
        <f>Deprec!AT197</f>
        <v>0</v>
      </c>
      <c r="AA197" s="94">
        <f>Deprec!AU197</f>
        <v>102470.66699449247</v>
      </c>
      <c r="AB197" s="94">
        <f>Deprec!AV197</f>
        <v>10568.867621009924</v>
      </c>
      <c r="AC197" s="94">
        <f>Deprec!AW197</f>
        <v>15585.966853277361</v>
      </c>
      <c r="AD197" s="94">
        <f>Deprec!AX197</f>
        <v>0</v>
      </c>
      <c r="AE197" s="94">
        <f>Deprec!AY197</f>
        <v>6653.2077399253367</v>
      </c>
      <c r="AF197" s="94">
        <f>Deprec!AZ197</f>
        <v>1044.2750740226795</v>
      </c>
      <c r="AG197" s="94">
        <f>Deprec!BA197</f>
        <v>0</v>
      </c>
      <c r="AH197" s="94">
        <f t="shared" si="26"/>
        <v>1122657.9814103011</v>
      </c>
      <c r="AI197" s="55">
        <f t="shared" si="27"/>
        <v>0</v>
      </c>
      <c r="AK197" t="str">
        <v>01:SG track between Avon and Kalgoorlie</v>
      </c>
      <c r="AL197" t="str">
        <v>09:Mount Walton to West Kalgoorlie West</v>
      </c>
      <c r="AM197" t="str">
        <v>Signalling and Control Systems</v>
      </c>
      <c r="AN197" s="64">
        <v>8178723.8744222056</v>
      </c>
      <c r="AO197" s="149">
        <f t="shared" si="24"/>
        <v>6.8275029514926633</v>
      </c>
    </row>
    <row r="198" spans="1:41" x14ac:dyDescent="0.35">
      <c r="A198" s="58">
        <f>IF(Deprec!A198=0,"",Deprec!A198)</f>
        <v>186</v>
      </c>
      <c r="B198" s="58" t="str">
        <f>IF(Deprec!B198=0,"",Deprec!B198)</f>
        <v>CBH Sidings NG</v>
      </c>
      <c r="C198" s="58">
        <f>IF(Deprec!C198=0,"",Deprec!C198)</f>
        <v>42</v>
      </c>
      <c r="D198" t="str">
        <f>IF(Deprec!D198=0,"",Deprec!D198)</f>
        <v/>
      </c>
      <c r="E198" t="str">
        <f>IF(Deprec!E198=0,"",Deprec!E198)</f>
        <v>Pithara</v>
      </c>
      <c r="F198" s="58">
        <f t="shared" si="25"/>
        <v>42</v>
      </c>
      <c r="G198" s="58" t="str">
        <f t="shared" si="28"/>
        <v>42</v>
      </c>
      <c r="H198" s="58">
        <f t="shared" si="29"/>
        <v>60</v>
      </c>
      <c r="I198" s="58" t="str">
        <f t="shared" si="30"/>
        <v>60</v>
      </c>
      <c r="K198" s="58" t="str">
        <f t="shared" si="31"/>
        <v>42:NG tracks servicing CBH on the NG network</v>
      </c>
      <c r="L198" s="58" t="str">
        <f t="shared" si="32"/>
        <v>60:Pithara</v>
      </c>
      <c r="M198" s="94">
        <f>Deprec!AG198</f>
        <v>0</v>
      </c>
      <c r="N198" s="94">
        <f>Deprec!AH198</f>
        <v>0</v>
      </c>
      <c r="O198" s="94">
        <f>Deprec!AI198</f>
        <v>48381.00722280646</v>
      </c>
      <c r="P198" s="94">
        <f>Deprec!AJ198</f>
        <v>0</v>
      </c>
      <c r="Q198" s="94">
        <f>Deprec!AK198</f>
        <v>0</v>
      </c>
      <c r="R198" s="94">
        <f>Deprec!AL198</f>
        <v>0</v>
      </c>
      <c r="S198" s="94">
        <f>Deprec!AM198</f>
        <v>0</v>
      </c>
      <c r="T198" s="94">
        <f>Deprec!AN198</f>
        <v>539966.59846882219</v>
      </c>
      <c r="U198" s="94">
        <f>Deprec!AO198</f>
        <v>164149.84593452193</v>
      </c>
      <c r="V198" s="94">
        <f>Deprec!AP198</f>
        <v>0</v>
      </c>
      <c r="W198" s="94">
        <f>Deprec!AQ198</f>
        <v>590127.43002057064</v>
      </c>
      <c r="X198" s="94">
        <f>Deprec!AR198</f>
        <v>0</v>
      </c>
      <c r="Y198" s="94">
        <f>Deprec!AS198</f>
        <v>0</v>
      </c>
      <c r="Z198" s="94">
        <f>Deprec!AT198</f>
        <v>0</v>
      </c>
      <c r="AA198" s="94">
        <f>Deprec!AU198</f>
        <v>0</v>
      </c>
      <c r="AB198" s="94">
        <f>Deprec!AV198</f>
        <v>11228.324198717302</v>
      </c>
      <c r="AC198" s="94">
        <f>Deprec!AW198</f>
        <v>16558.471073208231</v>
      </c>
      <c r="AD198" s="94">
        <f>Deprec!AX198</f>
        <v>0</v>
      </c>
      <c r="AE198" s="94">
        <f>Deprec!AY198</f>
        <v>7068.3422429089351</v>
      </c>
      <c r="AF198" s="94">
        <f>Deprec!AZ198</f>
        <v>0</v>
      </c>
      <c r="AG198" s="94">
        <f>Deprec!BA198</f>
        <v>0</v>
      </c>
      <c r="AH198" s="94">
        <f t="shared" si="26"/>
        <v>1377480.0191615555</v>
      </c>
      <c r="AI198" s="55">
        <f t="shared" si="27"/>
        <v>0</v>
      </c>
      <c r="AK198" t="str">
        <v>01:SG track between Avon and Kalgoorlie</v>
      </c>
      <c r="AL198" t="str">
        <v>09:Mount Walton to West Kalgoorlie West</v>
      </c>
      <c r="AM198" t="str">
        <v>Sleepers</v>
      </c>
      <c r="AN198" s="64">
        <v>28540282.08458202</v>
      </c>
      <c r="AO198" s="149">
        <f t="shared" si="24"/>
        <v>15.29205627039642</v>
      </c>
    </row>
    <row r="199" spans="1:41" x14ac:dyDescent="0.35">
      <c r="A199" s="58">
        <f>IF(Deprec!A199=0,"",Deprec!A199)</f>
        <v>187</v>
      </c>
      <c r="B199" s="58" t="str">
        <f>IF(Deprec!B199=0,"",Deprec!B199)</f>
        <v>CBH Sidings NG</v>
      </c>
      <c r="C199" s="58">
        <f>IF(Deprec!C199=0,"",Deprec!C199)</f>
        <v>42</v>
      </c>
      <c r="D199" t="str">
        <f>IF(Deprec!D199=0,"",Deprec!D199)</f>
        <v/>
      </c>
      <c r="E199" t="str">
        <f>IF(Deprec!E199=0,"",Deprec!E199)</f>
        <v>Tambellup</v>
      </c>
      <c r="F199" s="58">
        <f t="shared" si="25"/>
        <v>42</v>
      </c>
      <c r="G199" s="58" t="str">
        <f t="shared" si="28"/>
        <v>42</v>
      </c>
      <c r="H199" s="58">
        <f t="shared" si="29"/>
        <v>61</v>
      </c>
      <c r="I199" s="58" t="str">
        <f t="shared" si="30"/>
        <v>61</v>
      </c>
      <c r="K199" s="58" t="str">
        <f t="shared" si="31"/>
        <v>42:NG tracks servicing CBH on the NG network</v>
      </c>
      <c r="L199" s="58" t="str">
        <f t="shared" si="32"/>
        <v>61:Tambellup</v>
      </c>
      <c r="M199" s="94">
        <f>Deprec!AG199</f>
        <v>0</v>
      </c>
      <c r="N199" s="94">
        <f>Deprec!AH199</f>
        <v>0</v>
      </c>
      <c r="O199" s="94">
        <f>Deprec!AI199</f>
        <v>45810.541010265864</v>
      </c>
      <c r="P199" s="94">
        <f>Deprec!AJ199</f>
        <v>0</v>
      </c>
      <c r="Q199" s="94">
        <f>Deprec!AK199</f>
        <v>0</v>
      </c>
      <c r="R199" s="94">
        <f>Deprec!AL199</f>
        <v>0</v>
      </c>
      <c r="S199" s="94">
        <f>Deprec!AM199</f>
        <v>0</v>
      </c>
      <c r="T199" s="94">
        <f>Deprec!AN199</f>
        <v>511278.35948957439</v>
      </c>
      <c r="U199" s="94">
        <f>Deprec!AO199</f>
        <v>155428.62128483065</v>
      </c>
      <c r="V199" s="94">
        <f>Deprec!AP199</f>
        <v>161876.45245685041</v>
      </c>
      <c r="W199" s="94">
        <f>Deprec!AQ199</f>
        <v>618793.77850477991</v>
      </c>
      <c r="X199" s="94">
        <f>Deprec!AR199</f>
        <v>0</v>
      </c>
      <c r="Y199" s="94">
        <f>Deprec!AS199</f>
        <v>0</v>
      </c>
      <c r="Z199" s="94">
        <f>Deprec!AT199</f>
        <v>0</v>
      </c>
      <c r="AA199" s="94">
        <f>Deprec!AU199</f>
        <v>0</v>
      </c>
      <c r="AB199" s="94">
        <f>Deprec!AV199</f>
        <v>9813.938963147375</v>
      </c>
      <c r="AC199" s="94">
        <f>Deprec!AW199</f>
        <v>14472.669434862868</v>
      </c>
      <c r="AD199" s="94">
        <f>Deprec!AX199</f>
        <v>0</v>
      </c>
      <c r="AE199" s="94">
        <f>Deprec!AY199</f>
        <v>6177.9726088127181</v>
      </c>
      <c r="AF199" s="94">
        <f>Deprec!AZ199</f>
        <v>0</v>
      </c>
      <c r="AG199" s="94">
        <f>Deprec!BA199</f>
        <v>0</v>
      </c>
      <c r="AH199" s="94">
        <f t="shared" si="26"/>
        <v>1523652.3337531241</v>
      </c>
      <c r="AI199" s="55">
        <f t="shared" si="27"/>
        <v>0</v>
      </c>
      <c r="AK199" t="str">
        <v>01:SG track between Avon and Kalgoorlie</v>
      </c>
      <c r="AL199" t="str">
        <v>09:Mount Walton to West Kalgoorlie West</v>
      </c>
      <c r="AM199" t="str">
        <v>Tunnels</v>
      </c>
      <c r="AN199" s="64">
        <v>0</v>
      </c>
      <c r="AO199" s="149">
        <f t="shared" si="24"/>
        <v>42.316940355219813</v>
      </c>
    </row>
    <row r="200" spans="1:41" x14ac:dyDescent="0.35">
      <c r="A200" s="58">
        <f>IF(Deprec!A200=0,"",Deprec!A200)</f>
        <v>188</v>
      </c>
      <c r="B200" s="58" t="str">
        <f>IF(Deprec!B200=0,"",Deprec!B200)</f>
        <v>CBH Sidings NG</v>
      </c>
      <c r="C200" s="58">
        <f>IF(Deprec!C200=0,"",Deprec!C200)</f>
        <v>42</v>
      </c>
      <c r="D200" t="str">
        <f>IF(Deprec!D200=0,"",Deprec!D200)</f>
        <v/>
      </c>
      <c r="E200" t="str">
        <f>IF(Deprec!E200=0,"",Deprec!E200)</f>
        <v>Tarin Rock</v>
      </c>
      <c r="F200" s="58">
        <f t="shared" si="25"/>
        <v>42</v>
      </c>
      <c r="G200" s="58" t="str">
        <f t="shared" si="28"/>
        <v>42</v>
      </c>
      <c r="H200" s="58">
        <f t="shared" si="29"/>
        <v>62</v>
      </c>
      <c r="I200" s="58" t="str">
        <f t="shared" si="30"/>
        <v>62</v>
      </c>
      <c r="K200" s="58" t="str">
        <f t="shared" si="31"/>
        <v>42:NG tracks servicing CBH on the NG network</v>
      </c>
      <c r="L200" s="58" t="str">
        <f t="shared" si="32"/>
        <v>62:Tarin Rock</v>
      </c>
      <c r="M200" s="94">
        <f>Deprec!AG200</f>
        <v>0</v>
      </c>
      <c r="N200" s="94">
        <f>Deprec!AH200</f>
        <v>0</v>
      </c>
      <c r="O200" s="94">
        <f>Deprec!AI200</f>
        <v>36156.918680269424</v>
      </c>
      <c r="P200" s="94">
        <f>Deprec!AJ200</f>
        <v>0</v>
      </c>
      <c r="Q200" s="94">
        <f>Deprec!AK200</f>
        <v>0</v>
      </c>
      <c r="R200" s="94">
        <f>Deprec!AL200</f>
        <v>0</v>
      </c>
      <c r="S200" s="94">
        <f>Deprec!AM200</f>
        <v>0</v>
      </c>
      <c r="T200" s="94">
        <f>Deprec!AN200</f>
        <v>403537.03884229268</v>
      </c>
      <c r="U200" s="94">
        <f>Deprec!AO200</f>
        <v>122675.25980805699</v>
      </c>
      <c r="V200" s="94">
        <f>Deprec!AP200</f>
        <v>127415.26262450987</v>
      </c>
      <c r="W200" s="94">
        <f>Deprec!AQ200</f>
        <v>0</v>
      </c>
      <c r="X200" s="94">
        <f>Deprec!AR200</f>
        <v>0</v>
      </c>
      <c r="Y200" s="94">
        <f>Deprec!AS200</f>
        <v>0</v>
      </c>
      <c r="Z200" s="94">
        <f>Deprec!AT200</f>
        <v>0</v>
      </c>
      <c r="AA200" s="94">
        <f>Deprec!AU200</f>
        <v>0</v>
      </c>
      <c r="AB200" s="94">
        <f>Deprec!AV200</f>
        <v>7745.8546700884708</v>
      </c>
      <c r="AC200" s="94">
        <f>Deprec!AW200</f>
        <v>11422.854223125023</v>
      </c>
      <c r="AD200" s="94">
        <f>Deprec!AX200</f>
        <v>0</v>
      </c>
      <c r="AE200" s="94">
        <f>Deprec!AY200</f>
        <v>4876.0928882223006</v>
      </c>
      <c r="AF200" s="94">
        <f>Deprec!AZ200</f>
        <v>538.23396467198427</v>
      </c>
      <c r="AG200" s="94">
        <f>Deprec!BA200</f>
        <v>0</v>
      </c>
      <c r="AH200" s="94">
        <f t="shared" si="26"/>
        <v>714367.51570123679</v>
      </c>
      <c r="AI200" s="55">
        <f t="shared" si="27"/>
        <v>0</v>
      </c>
      <c r="AK200" t="str">
        <v>01:SG track between Avon and Kalgoorlie</v>
      </c>
      <c r="AL200" t="str">
        <v>09:Mount Walton to West Kalgoorlie West</v>
      </c>
      <c r="AM200" t="str">
        <v>Turnouts</v>
      </c>
      <c r="AN200" s="64">
        <v>4964995.2306911647</v>
      </c>
      <c r="AO200" s="149">
        <f t="shared" si="24"/>
        <v>22.575248585450652</v>
      </c>
    </row>
    <row r="201" spans="1:41" x14ac:dyDescent="0.35">
      <c r="A201" s="58">
        <f>IF(Deprec!A201=0,"",Deprec!A201)</f>
        <v>189</v>
      </c>
      <c r="B201" s="58" t="str">
        <f>IF(Deprec!B201=0,"",Deprec!B201)</f>
        <v>CBH Sidings NG</v>
      </c>
      <c r="C201" s="58">
        <f>IF(Deprec!C201=0,"",Deprec!C201)</f>
        <v>42</v>
      </c>
      <c r="D201" t="str">
        <f>IF(Deprec!D201=0,"",Deprec!D201)</f>
        <v/>
      </c>
      <c r="E201" t="str">
        <f>IF(Deprec!E201=0,"",Deprec!E201)</f>
        <v>Three Springs</v>
      </c>
      <c r="F201" s="58">
        <f t="shared" si="25"/>
        <v>42</v>
      </c>
      <c r="G201" s="58" t="str">
        <f t="shared" si="28"/>
        <v>42</v>
      </c>
      <c r="H201" s="58">
        <f t="shared" si="29"/>
        <v>63</v>
      </c>
      <c r="I201" s="58" t="str">
        <f t="shared" si="30"/>
        <v>63</v>
      </c>
      <c r="K201" s="58" t="str">
        <f t="shared" si="31"/>
        <v>42:NG tracks servicing CBH on the NG network</v>
      </c>
      <c r="L201" s="58" t="str">
        <f t="shared" si="32"/>
        <v>63:Three Springs</v>
      </c>
      <c r="M201" s="94">
        <f>Deprec!AG201</f>
        <v>0</v>
      </c>
      <c r="N201" s="94">
        <f>Deprec!AH201</f>
        <v>0</v>
      </c>
      <c r="O201" s="94">
        <f>Deprec!AI201</f>
        <v>39634.422725396849</v>
      </c>
      <c r="P201" s="94">
        <f>Deprec!AJ201</f>
        <v>0</v>
      </c>
      <c r="Q201" s="94">
        <f>Deprec!AK201</f>
        <v>0</v>
      </c>
      <c r="R201" s="94">
        <f>Deprec!AL201</f>
        <v>0</v>
      </c>
      <c r="S201" s="94">
        <f>Deprec!AM201</f>
        <v>0</v>
      </c>
      <c r="T201" s="94">
        <f>Deprec!AN201</f>
        <v>442348.4679173755</v>
      </c>
      <c r="U201" s="94">
        <f>Deprec!AO201</f>
        <v>134473.93424688213</v>
      </c>
      <c r="V201" s="94">
        <f>Deprec!AP201</f>
        <v>140075.61721501115</v>
      </c>
      <c r="W201" s="94">
        <f>Deprec!AQ201</f>
        <v>1006290.3535561147</v>
      </c>
      <c r="X201" s="94">
        <f>Deprec!AR201</f>
        <v>0</v>
      </c>
      <c r="Y201" s="94">
        <f>Deprec!AS201</f>
        <v>0</v>
      </c>
      <c r="Z201" s="94">
        <f>Deprec!AT201</f>
        <v>0</v>
      </c>
      <c r="AA201" s="94">
        <f>Deprec!AU201</f>
        <v>0</v>
      </c>
      <c r="AB201" s="94">
        <f>Deprec!AV201</f>
        <v>8490.8363203887966</v>
      </c>
      <c r="AC201" s="94">
        <f>Deprec!AW201</f>
        <v>12521.482735114199</v>
      </c>
      <c r="AD201" s="94">
        <f>Deprec!AX201</f>
        <v>49659.744670553846</v>
      </c>
      <c r="AE201" s="94">
        <f>Deprec!AY201</f>
        <v>5345.0662787137626</v>
      </c>
      <c r="AF201" s="94">
        <f>Deprec!AZ201</f>
        <v>0</v>
      </c>
      <c r="AG201" s="94">
        <f>Deprec!BA201</f>
        <v>0</v>
      </c>
      <c r="AH201" s="94">
        <f t="shared" si="26"/>
        <v>1838839.9256655509</v>
      </c>
      <c r="AI201" s="55">
        <f t="shared" si="27"/>
        <v>0</v>
      </c>
      <c r="AK201" t="str">
        <v>01:SG track between Avon and Kalgoorlie</v>
      </c>
      <c r="AL201" t="str">
        <v>09:Mount Walton to West Kalgoorlie West</v>
      </c>
      <c r="AM201" t="str">
        <v>Walkways</v>
      </c>
      <c r="AN201" s="64">
        <v>3165786.8789869403</v>
      </c>
      <c r="AO201" s="149">
        <f t="shared" si="24"/>
        <v>6.2060928299919071</v>
      </c>
    </row>
    <row r="202" spans="1:41" x14ac:dyDescent="0.35">
      <c r="A202" s="58">
        <f>IF(Deprec!A202=0,"",Deprec!A202)</f>
        <v>190</v>
      </c>
      <c r="B202" s="58" t="str">
        <f>IF(Deprec!B202=0,"",Deprec!B202)</f>
        <v>CBH Sidings NG</v>
      </c>
      <c r="C202" s="58">
        <f>IF(Deprec!C202=0,"",Deprec!C202)</f>
        <v>42</v>
      </c>
      <c r="D202" t="str">
        <f>IF(Deprec!D202=0,"",Deprec!D202)</f>
        <v/>
      </c>
      <c r="E202" t="str">
        <f>IF(Deprec!E202=0,"",Deprec!E202)</f>
        <v>Wagin</v>
      </c>
      <c r="F202" s="58">
        <f t="shared" si="25"/>
        <v>42</v>
      </c>
      <c r="G202" s="58" t="str">
        <f t="shared" si="28"/>
        <v>42</v>
      </c>
      <c r="H202" s="58">
        <f t="shared" si="29"/>
        <v>64</v>
      </c>
      <c r="I202" s="58" t="str">
        <f t="shared" si="30"/>
        <v>64</v>
      </c>
      <c r="K202" s="58" t="str">
        <f t="shared" si="31"/>
        <v>42:NG tracks servicing CBH on the NG network</v>
      </c>
      <c r="L202" s="58" t="str">
        <f t="shared" si="32"/>
        <v>64:Wagin</v>
      </c>
      <c r="M202" s="94">
        <f>Deprec!AG202</f>
        <v>0</v>
      </c>
      <c r="N202" s="94">
        <f>Deprec!AH202</f>
        <v>0</v>
      </c>
      <c r="O202" s="94">
        <f>Deprec!AI202</f>
        <v>78465.298715172306</v>
      </c>
      <c r="P202" s="94">
        <f>Deprec!AJ202</f>
        <v>0</v>
      </c>
      <c r="Q202" s="94">
        <f>Deprec!AK202</f>
        <v>0</v>
      </c>
      <c r="R202" s="94">
        <f>Deprec!AL202</f>
        <v>0</v>
      </c>
      <c r="S202" s="94">
        <f>Deprec!AM202</f>
        <v>0</v>
      </c>
      <c r="T202" s="94">
        <f>Deprec!AN202</f>
        <v>875728.78030326206</v>
      </c>
      <c r="U202" s="94">
        <f>Deprec!AO202</f>
        <v>266221.54921219172</v>
      </c>
      <c r="V202" s="94">
        <f>Deprec!AP202</f>
        <v>277247.9511168623</v>
      </c>
      <c r="W202" s="94">
        <f>Deprec!AQ202</f>
        <v>1587903.5000965768</v>
      </c>
      <c r="X202" s="94">
        <f>Deprec!AR202</f>
        <v>0</v>
      </c>
      <c r="Y202" s="94">
        <f>Deprec!AS202</f>
        <v>0</v>
      </c>
      <c r="Z202" s="94">
        <f>Deprec!AT202</f>
        <v>0</v>
      </c>
      <c r="AA202" s="94">
        <f>Deprec!AU202</f>
        <v>0</v>
      </c>
      <c r="AB202" s="94">
        <f>Deprec!AV202</f>
        <v>16809.529757425535</v>
      </c>
      <c r="AC202" s="94">
        <f>Deprec!AW202</f>
        <v>24789.105419164927</v>
      </c>
      <c r="AD202" s="94">
        <f>Deprec!AX202</f>
        <v>0</v>
      </c>
      <c r="AE202" s="94">
        <f>Deprec!AY202</f>
        <v>10581.766892820828</v>
      </c>
      <c r="AF202" s="94">
        <f>Deprec!AZ202</f>
        <v>0</v>
      </c>
      <c r="AG202" s="94">
        <f>Deprec!BA202</f>
        <v>0</v>
      </c>
      <c r="AH202" s="94">
        <f t="shared" si="26"/>
        <v>3137747.4815134765</v>
      </c>
      <c r="AI202" s="55">
        <f t="shared" si="27"/>
        <v>0</v>
      </c>
      <c r="AK202" t="str">
        <v>01:SG track between Avon and Kalgoorlie</v>
      </c>
      <c r="AL202" t="str">
        <v>10:West Kalgoorlie West to West Kalgoorlie</v>
      </c>
      <c r="AM202" t="str">
        <v>Access Roads</v>
      </c>
      <c r="AN202" s="64">
        <v>0</v>
      </c>
      <c r="AO202" s="149">
        <f t="shared" si="24"/>
        <v>6.064738680413102</v>
      </c>
    </row>
    <row r="203" spans="1:41" x14ac:dyDescent="0.35">
      <c r="A203" s="58">
        <f>IF(Deprec!A203=0,"",Deprec!A203)</f>
        <v>191</v>
      </c>
      <c r="B203" s="58" t="str">
        <f>IF(Deprec!B203=0,"",Deprec!B203)</f>
        <v>CBH Sidings NG</v>
      </c>
      <c r="C203" s="58">
        <f>IF(Deprec!C203=0,"",Deprec!C203)</f>
        <v>42</v>
      </c>
      <c r="D203" t="str">
        <f>IF(Deprec!D203=0,"",Deprec!D203)</f>
        <v/>
      </c>
      <c r="E203" t="str">
        <f>IF(Deprec!E203=0,"",Deprec!E203)</f>
        <v>Watheroo</v>
      </c>
      <c r="F203" s="58">
        <f t="shared" si="25"/>
        <v>42</v>
      </c>
      <c r="G203" s="58" t="str">
        <f t="shared" si="28"/>
        <v>42</v>
      </c>
      <c r="H203" s="58">
        <f t="shared" si="29"/>
        <v>65</v>
      </c>
      <c r="I203" s="58" t="str">
        <f t="shared" si="30"/>
        <v>65</v>
      </c>
      <c r="K203" s="58" t="str">
        <f t="shared" si="31"/>
        <v>42:NG tracks servicing CBH on the NG network</v>
      </c>
      <c r="L203" s="58" t="str">
        <f t="shared" si="32"/>
        <v>65:Watheroo</v>
      </c>
      <c r="M203" s="94">
        <f>Deprec!AG203</f>
        <v>0</v>
      </c>
      <c r="N203" s="94">
        <f>Deprec!AH203</f>
        <v>0</v>
      </c>
      <c r="O203" s="94">
        <f>Deprec!AI203</f>
        <v>41039.122963447466</v>
      </c>
      <c r="P203" s="94">
        <f>Deprec!AJ203</f>
        <v>0</v>
      </c>
      <c r="Q203" s="94">
        <f>Deprec!AK203</f>
        <v>0</v>
      </c>
      <c r="R203" s="94">
        <f>Deprec!AL203</f>
        <v>0</v>
      </c>
      <c r="S203" s="94">
        <f>Deprec!AM203</f>
        <v>0</v>
      </c>
      <c r="T203" s="94">
        <f>Deprec!AN203</f>
        <v>458025.92593133327</v>
      </c>
      <c r="U203" s="94">
        <f>Deprec!AO203</f>
        <v>139239.88148312535</v>
      </c>
      <c r="V203" s="94">
        <f>Deprec!AP203</f>
        <v>148838.15929379256</v>
      </c>
      <c r="W203" s="94">
        <f>Deprec!AQ203</f>
        <v>0</v>
      </c>
      <c r="X203" s="94">
        <f>Deprec!AR203</f>
        <v>0</v>
      </c>
      <c r="Y203" s="94">
        <f>Deprec!AS203</f>
        <v>0</v>
      </c>
      <c r="Z203" s="94">
        <f>Deprec!AT203</f>
        <v>0</v>
      </c>
      <c r="AA203" s="94">
        <f>Deprec!AU203</f>
        <v>103093.49577552266</v>
      </c>
      <c r="AB203" s="94">
        <f>Deprec!AV203</f>
        <v>8791.7636199519711</v>
      </c>
      <c r="AC203" s="94">
        <f>Deprec!AW203</f>
        <v>12965.261868738142</v>
      </c>
      <c r="AD203" s="94">
        <f>Deprec!AX203</f>
        <v>0</v>
      </c>
      <c r="AE203" s="94">
        <f>Deprec!AY203</f>
        <v>5534.5030197538817</v>
      </c>
      <c r="AF203" s="94">
        <f>Deprec!AZ203</f>
        <v>0</v>
      </c>
      <c r="AG203" s="94">
        <f>Deprec!BA203</f>
        <v>0</v>
      </c>
      <c r="AH203" s="94">
        <f t="shared" si="26"/>
        <v>917528.11395566526</v>
      </c>
      <c r="AI203" s="55">
        <f t="shared" si="27"/>
        <v>0</v>
      </c>
      <c r="AK203" t="str">
        <v>01:SG track between Avon and Kalgoorlie</v>
      </c>
      <c r="AL203" t="str">
        <v>10:West Kalgoorlie West to West Kalgoorlie</v>
      </c>
      <c r="AM203" t="str">
        <v>Ballast</v>
      </c>
      <c r="AN203" s="64">
        <v>1786476.538819348</v>
      </c>
      <c r="AO203" s="149">
        <f t="shared" si="24"/>
        <v>12.862198805968973</v>
      </c>
    </row>
    <row r="204" spans="1:41" x14ac:dyDescent="0.35">
      <c r="A204" s="58">
        <f>IF(Deprec!A204=0,"",Deprec!A204)</f>
        <v>192</v>
      </c>
      <c r="B204" s="58" t="str">
        <f>IF(Deprec!B204=0,"",Deprec!B204)</f>
        <v>CBH Sidings NG</v>
      </c>
      <c r="C204" s="58">
        <f>IF(Deprec!C204=0,"",Deprec!C204)</f>
        <v>42</v>
      </c>
      <c r="D204" t="str">
        <f>IF(Deprec!D204=0,"",Deprec!D204)</f>
        <v/>
      </c>
      <c r="E204" t="str">
        <f>IF(Deprec!E204=0,"",Deprec!E204)</f>
        <v>Welbungin</v>
      </c>
      <c r="F204" s="58">
        <f t="shared" si="25"/>
        <v>42</v>
      </c>
      <c r="G204" s="58" t="str">
        <f t="shared" si="28"/>
        <v>42</v>
      </c>
      <c r="H204" s="58">
        <f t="shared" si="29"/>
        <v>66</v>
      </c>
      <c r="I204" s="58" t="str">
        <f t="shared" si="30"/>
        <v>66</v>
      </c>
      <c r="K204" s="58" t="str">
        <f t="shared" si="31"/>
        <v>42:NG tracks servicing CBH on the NG network</v>
      </c>
      <c r="L204" s="58" t="str">
        <f t="shared" si="32"/>
        <v>66:Welbungin</v>
      </c>
      <c r="M204" s="94">
        <f>Deprec!AG204</f>
        <v>0</v>
      </c>
      <c r="N204" s="94">
        <f>Deprec!AH204</f>
        <v>0</v>
      </c>
      <c r="O204" s="94">
        <f>Deprec!AI204</f>
        <v>38040.090732734694</v>
      </c>
      <c r="P204" s="94">
        <f>Deprec!AJ204</f>
        <v>0</v>
      </c>
      <c r="Q204" s="94">
        <f>Deprec!AK204</f>
        <v>0</v>
      </c>
      <c r="R204" s="94">
        <f>Deprec!AL204</f>
        <v>0</v>
      </c>
      <c r="S204" s="94">
        <f>Deprec!AM204</f>
        <v>0</v>
      </c>
      <c r="T204" s="94">
        <f>Deprec!AN204</f>
        <v>424554.58407069976</v>
      </c>
      <c r="U204" s="94">
        <f>Deprec!AO204</f>
        <v>129064.59355749273</v>
      </c>
      <c r="V204" s="94">
        <f>Deprec!AP204</f>
        <v>133824.95361825393</v>
      </c>
      <c r="W204" s="94">
        <f>Deprec!AQ204</f>
        <v>267435.95846973208</v>
      </c>
      <c r="X204" s="94">
        <f>Deprec!AR204</f>
        <v>0</v>
      </c>
      <c r="Y204" s="94">
        <f>Deprec!AS204</f>
        <v>0</v>
      </c>
      <c r="Z204" s="94">
        <f>Deprec!AT204</f>
        <v>0</v>
      </c>
      <c r="AA204" s="94">
        <f>Deprec!AU204</f>
        <v>102030.66282488167</v>
      </c>
      <c r="AB204" s="94">
        <f>Deprec!AV204</f>
        <v>8828.3914662781644</v>
      </c>
      <c r="AC204" s="94">
        <f>Deprec!AW204</f>
        <v>13019.277153934079</v>
      </c>
      <c r="AD204" s="94">
        <f>Deprec!AX204</f>
        <v>0</v>
      </c>
      <c r="AE204" s="94">
        <f>Deprec!AY204</f>
        <v>5557.5606148920579</v>
      </c>
      <c r="AF204" s="94">
        <f>Deprec!AZ204</f>
        <v>0</v>
      </c>
      <c r="AG204" s="94">
        <f>Deprec!BA204</f>
        <v>0</v>
      </c>
      <c r="AH204" s="94">
        <f t="shared" si="26"/>
        <v>1122356.0725088993</v>
      </c>
      <c r="AI204" s="55">
        <f t="shared" si="27"/>
        <v>0</v>
      </c>
      <c r="AK204" t="str">
        <v>01:SG track between Avon and Kalgoorlie</v>
      </c>
      <c r="AL204" t="str">
        <v>10:West Kalgoorlie West to West Kalgoorlie</v>
      </c>
      <c r="AM204" t="str">
        <v>Bridges</v>
      </c>
      <c r="AN204" s="64">
        <v>0</v>
      </c>
      <c r="AO204" s="149">
        <f t="shared" si="24"/>
        <v>33.988165680473372</v>
      </c>
    </row>
    <row r="205" spans="1:41" x14ac:dyDescent="0.35">
      <c r="A205" s="58">
        <f>IF(Deprec!A205=0,"",Deprec!A205)</f>
        <v>193</v>
      </c>
      <c r="B205" s="58" t="str">
        <f>IF(Deprec!B205=0,"",Deprec!B205)</f>
        <v>CBH Sidings NG</v>
      </c>
      <c r="C205" s="58">
        <f>IF(Deprec!C205=0,"",Deprec!C205)</f>
        <v>42</v>
      </c>
      <c r="D205" t="str">
        <f>IF(Deprec!D205=0,"",Deprec!D205)</f>
        <v/>
      </c>
      <c r="E205" t="str">
        <f>IF(Deprec!E205=0,"",Deprec!E205)</f>
        <v>Wongan Hills</v>
      </c>
      <c r="F205" s="58">
        <f t="shared" si="25"/>
        <v>42</v>
      </c>
      <c r="G205" s="58" t="str">
        <f t="shared" si="28"/>
        <v>42</v>
      </c>
      <c r="H205" s="58">
        <f t="shared" si="29"/>
        <v>67</v>
      </c>
      <c r="I205" s="58" t="str">
        <f t="shared" si="30"/>
        <v>67</v>
      </c>
      <c r="K205" s="58" t="str">
        <f t="shared" si="31"/>
        <v>42:NG tracks servicing CBH on the NG network</v>
      </c>
      <c r="L205" s="58" t="str">
        <f t="shared" si="32"/>
        <v>67:Wongan Hills</v>
      </c>
      <c r="M205" s="94">
        <f>Deprec!AG205</f>
        <v>0</v>
      </c>
      <c r="N205" s="94">
        <f>Deprec!AH205</f>
        <v>0</v>
      </c>
      <c r="O205" s="94">
        <f>Deprec!AI205</f>
        <v>56136.346028190164</v>
      </c>
      <c r="P205" s="94">
        <f>Deprec!AJ205</f>
        <v>0</v>
      </c>
      <c r="Q205" s="94">
        <f>Deprec!AK205</f>
        <v>0</v>
      </c>
      <c r="R205" s="94">
        <f>Deprec!AL205</f>
        <v>0</v>
      </c>
      <c r="S205" s="94">
        <f>Deprec!AM205</f>
        <v>0</v>
      </c>
      <c r="T205" s="94">
        <f>Deprec!AN205</f>
        <v>626521.71906462242</v>
      </c>
      <c r="U205" s="94">
        <f>Deprec!AO205</f>
        <v>190462.60259564524</v>
      </c>
      <c r="V205" s="94">
        <f>Deprec!AP205</f>
        <v>3925.0086564147878</v>
      </c>
      <c r="W205" s="94">
        <f>Deprec!AQ205</f>
        <v>778771.55881245807</v>
      </c>
      <c r="X205" s="94">
        <f>Deprec!AR205</f>
        <v>0</v>
      </c>
      <c r="Y205" s="94">
        <f>Deprec!AS205</f>
        <v>0</v>
      </c>
      <c r="Z205" s="94">
        <f>Deprec!AT205</f>
        <v>0</v>
      </c>
      <c r="AA205" s="94">
        <f>Deprec!AU205</f>
        <v>0</v>
      </c>
      <c r="AB205" s="94">
        <f>Deprec!AV205</f>
        <v>13028.192853305636</v>
      </c>
      <c r="AC205" s="94">
        <f>Deprec!AW205</f>
        <v>19212.74721674707</v>
      </c>
      <c r="AD205" s="94">
        <f>Deprec!AX205</f>
        <v>0</v>
      </c>
      <c r="AE205" s="94">
        <f>Deprec!AY205</f>
        <v>8201.3775398740636</v>
      </c>
      <c r="AF205" s="94">
        <f>Deprec!AZ205</f>
        <v>0</v>
      </c>
      <c r="AG205" s="94">
        <f>Deprec!BA205</f>
        <v>0</v>
      </c>
      <c r="AH205" s="94">
        <f t="shared" si="26"/>
        <v>1696259.5527672574</v>
      </c>
      <c r="AI205" s="55">
        <f t="shared" si="27"/>
        <v>0</v>
      </c>
      <c r="AK205" t="str">
        <v>01:SG track between Avon and Kalgoorlie</v>
      </c>
      <c r="AL205" t="str">
        <v>10:West Kalgoorlie West to West Kalgoorlie</v>
      </c>
      <c r="AM205" t="str">
        <v>Buildings</v>
      </c>
      <c r="AN205" s="64">
        <v>154465.06864816547</v>
      </c>
      <c r="AO205" s="149">
        <f t="shared" ref="AO205:AO268" si="33">_xlfn.XLOOKUP(AM205,$M$7:$AG$7,$M$10:$AG$10)</f>
        <v>15.499999999999858</v>
      </c>
    </row>
    <row r="206" spans="1:41" x14ac:dyDescent="0.35">
      <c r="A206" s="58">
        <f>IF(Deprec!A206=0,"",Deprec!A206)</f>
        <v>194</v>
      </c>
      <c r="B206" s="58" t="str">
        <f>IF(Deprec!B206=0,"",Deprec!B206)</f>
        <v>CBH Sidings NG</v>
      </c>
      <c r="C206" s="58">
        <f>IF(Deprec!C206=0,"",Deprec!C206)</f>
        <v>42</v>
      </c>
      <c r="D206" t="str">
        <f>IF(Deprec!D206=0,"",Deprec!D206)</f>
        <v/>
      </c>
      <c r="E206" t="str">
        <f>IF(Deprec!E206=0,"",Deprec!E206)</f>
        <v>Woodanilling</v>
      </c>
      <c r="F206" s="58">
        <f t="shared" ref="F206:F233" si="34">C206</f>
        <v>42</v>
      </c>
      <c r="G206" s="58" t="str">
        <f t="shared" si="28"/>
        <v>42</v>
      </c>
      <c r="H206" s="58">
        <f t="shared" si="29"/>
        <v>68</v>
      </c>
      <c r="I206" s="58" t="str">
        <f t="shared" si="30"/>
        <v>68</v>
      </c>
      <c r="K206" s="58" t="str">
        <f t="shared" si="31"/>
        <v>42:NG tracks servicing CBH on the NG network</v>
      </c>
      <c r="L206" s="58" t="str">
        <f t="shared" si="32"/>
        <v>68:Woodanilling</v>
      </c>
      <c r="M206" s="94">
        <f>Deprec!AG206</f>
        <v>0</v>
      </c>
      <c r="N206" s="94">
        <f>Deprec!AH206</f>
        <v>0</v>
      </c>
      <c r="O206" s="94">
        <f>Deprec!AI206</f>
        <v>50502.377157163493</v>
      </c>
      <c r="P206" s="94">
        <f>Deprec!AJ206</f>
        <v>0</v>
      </c>
      <c r="Q206" s="94">
        <f>Deprec!AK206</f>
        <v>0</v>
      </c>
      <c r="R206" s="94">
        <f>Deprec!AL206</f>
        <v>0</v>
      </c>
      <c r="S206" s="94">
        <f>Deprec!AM206</f>
        <v>0</v>
      </c>
      <c r="T206" s="94">
        <f>Deprec!AN206</f>
        <v>563642.60220048553</v>
      </c>
      <c r="U206" s="94">
        <f>Deprec!AO206</f>
        <v>171347.35106894755</v>
      </c>
      <c r="V206" s="94">
        <f>Deprec!AP206</f>
        <v>107318.80226086359</v>
      </c>
      <c r="W206" s="94">
        <f>Deprec!AQ206</f>
        <v>625400.94557612808</v>
      </c>
      <c r="X206" s="94">
        <f>Deprec!AR206</f>
        <v>0</v>
      </c>
      <c r="Y206" s="94">
        <f>Deprec!AS206</f>
        <v>0</v>
      </c>
      <c r="Z206" s="94">
        <f>Deprec!AT206</f>
        <v>0</v>
      </c>
      <c r="AA206" s="94">
        <f>Deprec!AU206</f>
        <v>0</v>
      </c>
      <c r="AB206" s="94">
        <f>Deprec!AV206</f>
        <v>10819.065568406704</v>
      </c>
      <c r="AC206" s="94">
        <f>Deprec!AW206</f>
        <v>15954.935133959791</v>
      </c>
      <c r="AD206" s="94">
        <f>Deprec!AX206</f>
        <v>0</v>
      </c>
      <c r="AE206" s="94">
        <f>Deprec!AY206</f>
        <v>6810.7098470408228</v>
      </c>
      <c r="AF206" s="94">
        <f>Deprec!AZ206</f>
        <v>0</v>
      </c>
      <c r="AG206" s="94">
        <f>Deprec!BA206</f>
        <v>0</v>
      </c>
      <c r="AH206" s="94">
        <f t="shared" ref="AH206:AH233" si="35">SUM(M206:AG206)</f>
        <v>1551796.7888129954</v>
      </c>
      <c r="AI206" s="55">
        <f t="shared" ref="AI206:AI233" si="36">ROUND(SUM(-AH206,M206:AG206),0)</f>
        <v>0</v>
      </c>
      <c r="AK206" t="str">
        <v>01:SG track between Avon and Kalgoorlie</v>
      </c>
      <c r="AL206" t="str">
        <v>10:West Kalgoorlie West to West Kalgoorlie</v>
      </c>
      <c r="AM206" t="str">
        <v>Clearing/Grubbing</v>
      </c>
      <c r="AN206" s="64">
        <v>0</v>
      </c>
      <c r="AO206" s="149">
        <f t="shared" si="33"/>
        <v>100</v>
      </c>
    </row>
    <row r="207" spans="1:41" x14ac:dyDescent="0.35">
      <c r="A207" s="58">
        <f>IF(Deprec!A207=0,"",Deprec!A207)</f>
        <v>195</v>
      </c>
      <c r="B207" s="58" t="str">
        <f>IF(Deprec!B207=0,"",Deprec!B207)</f>
        <v>CBH Sidings NG</v>
      </c>
      <c r="C207" s="58">
        <f>IF(Deprec!C207=0,"",Deprec!C207)</f>
        <v>42</v>
      </c>
      <c r="D207" t="str">
        <f>IF(Deprec!D207=0,"",Deprec!D207)</f>
        <v/>
      </c>
      <c r="E207" t="str">
        <f>IF(Deprec!E207=0,"",Deprec!E207)</f>
        <v>Wyalkatchem</v>
      </c>
      <c r="F207" s="58">
        <f t="shared" si="34"/>
        <v>42</v>
      </c>
      <c r="G207" s="58" t="str">
        <f t="shared" ref="G207:G233" si="37">REPT("0",2-LEN(F207))&amp;F207</f>
        <v>42</v>
      </c>
      <c r="H207" s="58">
        <f t="shared" ref="H207:H233" si="38">IF(F207=F206,H206+1,1)</f>
        <v>69</v>
      </c>
      <c r="I207" s="58" t="str">
        <f t="shared" ref="I207:I233" si="39">REPT("0",2-LEN(H207))&amp;H207</f>
        <v>69</v>
      </c>
      <c r="K207" s="58" t="str">
        <f t="shared" si="31"/>
        <v>42:NG tracks servicing CBH on the NG network</v>
      </c>
      <c r="L207" s="58" t="str">
        <f t="shared" si="32"/>
        <v>69:Wyalkatchem</v>
      </c>
      <c r="M207" s="94">
        <f>Deprec!AG207</f>
        <v>0</v>
      </c>
      <c r="N207" s="94">
        <f>Deprec!AH207</f>
        <v>0</v>
      </c>
      <c r="O207" s="94">
        <f>Deprec!AI207</f>
        <v>23498.406709460658</v>
      </c>
      <c r="P207" s="94">
        <f>Deprec!AJ207</f>
        <v>0</v>
      </c>
      <c r="Q207" s="94">
        <f>Deprec!AK207</f>
        <v>0</v>
      </c>
      <c r="R207" s="94">
        <f>Deprec!AL207</f>
        <v>0</v>
      </c>
      <c r="S207" s="94">
        <f>Deprec!AM207</f>
        <v>0</v>
      </c>
      <c r="T207" s="94">
        <f>Deprec!AN207</f>
        <v>262259.00345380203</v>
      </c>
      <c r="U207" s="94">
        <f>Deprec!AO207</f>
        <v>79726.737049955802</v>
      </c>
      <c r="V207" s="94">
        <f>Deprec!AP207</f>
        <v>82889.116612319238</v>
      </c>
      <c r="W207" s="94">
        <f>Deprec!AQ207</f>
        <v>0</v>
      </c>
      <c r="X207" s="94">
        <f>Deprec!AR207</f>
        <v>0</v>
      </c>
      <c r="Y207" s="94">
        <f>Deprec!AS207</f>
        <v>0</v>
      </c>
      <c r="Z207" s="94">
        <f>Deprec!AT207</f>
        <v>0</v>
      </c>
      <c r="AA207" s="94">
        <f>Deprec!AU207</f>
        <v>0</v>
      </c>
      <c r="AB207" s="94">
        <f>Deprec!AV207</f>
        <v>5453.5393914404112</v>
      </c>
      <c r="AC207" s="94">
        <f>Deprec!AW207</f>
        <v>8042.3643512255894</v>
      </c>
      <c r="AD207" s="94">
        <f>Deprec!AX207</f>
        <v>0</v>
      </c>
      <c r="AE207" s="94">
        <f>Deprec!AY207</f>
        <v>3433.0575223584765</v>
      </c>
      <c r="AF207" s="94">
        <f>Deprec!AZ207</f>
        <v>0</v>
      </c>
      <c r="AG207" s="94">
        <f>Deprec!BA207</f>
        <v>4285.4237160110624</v>
      </c>
      <c r="AH207" s="94">
        <f t="shared" si="35"/>
        <v>469587.6488065733</v>
      </c>
      <c r="AI207" s="55">
        <f t="shared" si="36"/>
        <v>0</v>
      </c>
      <c r="AK207" t="str">
        <v>01:SG track between Avon and Kalgoorlie</v>
      </c>
      <c r="AL207" t="str">
        <v>10:West Kalgoorlie West to West Kalgoorlie</v>
      </c>
      <c r="AM207" t="str">
        <v>Communication</v>
      </c>
      <c r="AN207" s="64">
        <v>56324.456892539783</v>
      </c>
      <c r="AO207" s="149">
        <f t="shared" si="33"/>
        <v>5.1206272136194979</v>
      </c>
    </row>
    <row r="208" spans="1:41" x14ac:dyDescent="0.35">
      <c r="A208" s="58">
        <f>IF(Deprec!A208=0,"",Deprec!A208)</f>
        <v>196</v>
      </c>
      <c r="B208" s="58" t="str">
        <f>IF(Deprec!B208=0,"",Deprec!B208)</f>
        <v>CBH Sidings NG</v>
      </c>
      <c r="C208" s="58">
        <f>IF(Deprec!C208=0,"",Deprec!C208)</f>
        <v>42</v>
      </c>
      <c r="D208" t="str">
        <f>IF(Deprec!D208=0,"",Deprec!D208)</f>
        <v/>
      </c>
      <c r="E208" t="str">
        <f>IF(Deprec!E208=0,"",Deprec!E208)</f>
        <v>Yerecoin</v>
      </c>
      <c r="F208" s="58">
        <f t="shared" si="34"/>
        <v>42</v>
      </c>
      <c r="G208" s="58" t="str">
        <f t="shared" si="37"/>
        <v>42</v>
      </c>
      <c r="H208" s="58">
        <f t="shared" si="38"/>
        <v>70</v>
      </c>
      <c r="I208" s="58" t="str">
        <f t="shared" si="39"/>
        <v>70</v>
      </c>
      <c r="K208" s="58" t="str">
        <f t="shared" ref="K208:K233" si="40">IF(D208="",K207,_xlfn.CONCAT(G208,":",D208))</f>
        <v>42:NG tracks servicing CBH on the NG network</v>
      </c>
      <c r="L208" s="58" t="str">
        <f t="shared" ref="L208:L233" si="41">_xlfn.CONCAT(I208,":",E208)</f>
        <v>70:Yerecoin</v>
      </c>
      <c r="M208" s="94">
        <f>Deprec!AG208</f>
        <v>0</v>
      </c>
      <c r="N208" s="94">
        <f>Deprec!AH208</f>
        <v>0</v>
      </c>
      <c r="O208" s="94">
        <f>Deprec!AI208</f>
        <v>63569.284580041371</v>
      </c>
      <c r="P208" s="94">
        <f>Deprec!AJ208</f>
        <v>0</v>
      </c>
      <c r="Q208" s="94">
        <f>Deprec!AK208</f>
        <v>0</v>
      </c>
      <c r="R208" s="94">
        <f>Deprec!AL208</f>
        <v>0</v>
      </c>
      <c r="S208" s="94">
        <f>Deprec!AM208</f>
        <v>0</v>
      </c>
      <c r="T208" s="94">
        <f>Deprec!AN208</f>
        <v>709478.62254510459</v>
      </c>
      <c r="U208" s="94">
        <f>Deprec!AO208</f>
        <v>215681.50125371179</v>
      </c>
      <c r="V208" s="94">
        <f>Deprec!AP208</f>
        <v>224338.40361544909</v>
      </c>
      <c r="W208" s="94">
        <f>Deprec!AQ208</f>
        <v>842111.12468261668</v>
      </c>
      <c r="X208" s="94">
        <f>Deprec!AR208</f>
        <v>0</v>
      </c>
      <c r="Y208" s="94">
        <f>Deprec!AS208</f>
        <v>0</v>
      </c>
      <c r="Z208" s="94">
        <f>Deprec!AT208</f>
        <v>0</v>
      </c>
      <c r="AA208" s="94">
        <f>Deprec!AU208</f>
        <v>107092.50009511883</v>
      </c>
      <c r="AB208" s="94">
        <f>Deprec!AV208</f>
        <v>14753.238456944644</v>
      </c>
      <c r="AC208" s="94">
        <f>Deprec!AW208</f>
        <v>21756.681398045879</v>
      </c>
      <c r="AD208" s="94">
        <f>Deprec!AX208</f>
        <v>0</v>
      </c>
      <c r="AE208" s="94">
        <f>Deprec!AY208</f>
        <v>9287.3109788585607</v>
      </c>
      <c r="AF208" s="94">
        <f>Deprec!AZ208</f>
        <v>0</v>
      </c>
      <c r="AG208" s="94">
        <f>Deprec!BA208</f>
        <v>8084.2667969531194</v>
      </c>
      <c r="AH208" s="94">
        <f t="shared" si="35"/>
        <v>2216152.9344028444</v>
      </c>
      <c r="AI208" s="55">
        <f t="shared" si="36"/>
        <v>0</v>
      </c>
      <c r="AK208" t="str">
        <v>01:SG track between Avon and Kalgoorlie</v>
      </c>
      <c r="AL208" t="str">
        <v>10:West Kalgoorlie West to West Kalgoorlie</v>
      </c>
      <c r="AM208" t="str">
        <v>Control Centre Assets</v>
      </c>
      <c r="AN208" s="64">
        <v>501507.76208873873</v>
      </c>
      <c r="AO208" s="149">
        <f t="shared" si="33"/>
        <v>14.933333333333326</v>
      </c>
    </row>
    <row r="209" spans="1:41" x14ac:dyDescent="0.35">
      <c r="A209" s="58">
        <f>IF(Deprec!A209=0,"",Deprec!A209)</f>
        <v>197</v>
      </c>
      <c r="B209" s="58" t="str">
        <f>IF(Deprec!B209=0,"",Deprec!B209)</f>
        <v>CBH Sidings NG</v>
      </c>
      <c r="C209" s="58">
        <f>IF(Deprec!C209=0,"",Deprec!C209)</f>
        <v>42</v>
      </c>
      <c r="D209" t="str">
        <f>IF(Deprec!D209=0,"",Deprec!D209)</f>
        <v/>
      </c>
      <c r="E209" t="str">
        <f>IF(Deprec!E209=0,"",Deprec!E209)</f>
        <v>York</v>
      </c>
      <c r="F209" s="58">
        <f t="shared" si="34"/>
        <v>42</v>
      </c>
      <c r="G209" s="58" t="str">
        <f t="shared" si="37"/>
        <v>42</v>
      </c>
      <c r="H209" s="58">
        <f t="shared" si="38"/>
        <v>71</v>
      </c>
      <c r="I209" s="58" t="str">
        <f t="shared" si="39"/>
        <v>71</v>
      </c>
      <c r="K209" s="58" t="str">
        <f t="shared" si="40"/>
        <v>42:NG tracks servicing CBH on the NG network</v>
      </c>
      <c r="L209" s="58" t="str">
        <f t="shared" si="41"/>
        <v>71:York</v>
      </c>
      <c r="M209" s="94">
        <f>Deprec!AG209</f>
        <v>0</v>
      </c>
      <c r="N209" s="94">
        <f>Deprec!AH209</f>
        <v>0</v>
      </c>
      <c r="O209" s="94">
        <f>Deprec!AI209</f>
        <v>23411.974429922015</v>
      </c>
      <c r="P209" s="94">
        <f>Deprec!AJ209</f>
        <v>0</v>
      </c>
      <c r="Q209" s="94">
        <f>Deprec!AK209</f>
        <v>0</v>
      </c>
      <c r="R209" s="94">
        <f>Deprec!AL209</f>
        <v>0</v>
      </c>
      <c r="S209" s="94">
        <f>Deprec!AM209</f>
        <v>0</v>
      </c>
      <c r="T209" s="94">
        <f>Deprec!AN209</f>
        <v>261294.35747680813</v>
      </c>
      <c r="U209" s="94">
        <f>Deprec!AO209</f>
        <v>79433.484672949678</v>
      </c>
      <c r="V209" s="94">
        <f>Deprec!AP209</f>
        <v>82698.710512367907</v>
      </c>
      <c r="W209" s="94">
        <f>Deprec!AQ209</f>
        <v>0</v>
      </c>
      <c r="X209" s="94">
        <f>Deprec!AR209</f>
        <v>0</v>
      </c>
      <c r="Y209" s="94">
        <f>Deprec!AS209</f>
        <v>0</v>
      </c>
      <c r="Z209" s="94">
        <f>Deprec!AT209</f>
        <v>0</v>
      </c>
      <c r="AA209" s="94">
        <f>Deprec!AU209</f>
        <v>0</v>
      </c>
      <c r="AB209" s="94">
        <f>Deprec!AV209</f>
        <v>5015.5200745289831</v>
      </c>
      <c r="AC209" s="94">
        <f>Deprec!AW209</f>
        <v>7396.4148702324364</v>
      </c>
      <c r="AD209" s="94">
        <f>Deprec!AX209</f>
        <v>0</v>
      </c>
      <c r="AE209" s="94">
        <f>Deprec!AY209</f>
        <v>3157.3199869844211</v>
      </c>
      <c r="AF209" s="94">
        <f>Deprec!AZ209</f>
        <v>0</v>
      </c>
      <c r="AG209" s="94">
        <f>Deprec!BA209</f>
        <v>0</v>
      </c>
      <c r="AH209" s="94">
        <f t="shared" si="35"/>
        <v>462407.78202379361</v>
      </c>
      <c r="AI209" s="55">
        <f t="shared" si="36"/>
        <v>0</v>
      </c>
      <c r="AK209" t="str">
        <v>01:SG track between Avon and Kalgoorlie</v>
      </c>
      <c r="AL209" t="str">
        <v>10:West Kalgoorlie West to West Kalgoorlie</v>
      </c>
      <c r="AM209" t="str">
        <v>Culverts</v>
      </c>
      <c r="AN209" s="64">
        <v>49604.991855302891</v>
      </c>
      <c r="AO209" s="149">
        <f t="shared" si="33"/>
        <v>6.5141602301984181</v>
      </c>
    </row>
    <row r="210" spans="1:41" x14ac:dyDescent="0.35">
      <c r="A210" s="58">
        <f>IF(Deprec!A210=0,"",Deprec!A210)</f>
        <v>198</v>
      </c>
      <c r="B210" s="58" t="str">
        <f>IF(Deprec!B210=0,"",Deprec!B210)</f>
        <v>CBH Sidings NG</v>
      </c>
      <c r="C210" s="58">
        <f>IF(Deprec!C210=0,"",Deprec!C210)</f>
        <v>42</v>
      </c>
      <c r="D210" t="str">
        <f>IF(Deprec!D210=0,"",Deprec!D210)</f>
        <v/>
      </c>
      <c r="E210" t="str">
        <f>IF(Deprec!E210=0,"",Deprec!E210)</f>
        <v>Yornaning</v>
      </c>
      <c r="F210" s="58">
        <f t="shared" si="34"/>
        <v>42</v>
      </c>
      <c r="G210" s="58" t="str">
        <f t="shared" si="37"/>
        <v>42</v>
      </c>
      <c r="H210" s="58">
        <f t="shared" si="38"/>
        <v>72</v>
      </c>
      <c r="I210" s="58" t="str">
        <f t="shared" si="39"/>
        <v>72</v>
      </c>
      <c r="K210" s="58" t="str">
        <f t="shared" si="40"/>
        <v>42:NG tracks servicing CBH on the NG network</v>
      </c>
      <c r="L210" s="58" t="str">
        <f t="shared" si="41"/>
        <v>72:Yornaning</v>
      </c>
      <c r="M210" s="94">
        <f>Deprec!AG210</f>
        <v>0</v>
      </c>
      <c r="N210" s="94">
        <f>Deprec!AH210</f>
        <v>0</v>
      </c>
      <c r="O210" s="94">
        <f>Deprec!AI210</f>
        <v>37579.426135580936</v>
      </c>
      <c r="P210" s="94">
        <f>Deprec!AJ210</f>
        <v>0</v>
      </c>
      <c r="Q210" s="94">
        <f>Deprec!AK210</f>
        <v>0</v>
      </c>
      <c r="R210" s="94">
        <f>Deprec!AL210</f>
        <v>0</v>
      </c>
      <c r="S210" s="94">
        <f>Deprec!AM210</f>
        <v>0</v>
      </c>
      <c r="T210" s="94">
        <f>Deprec!AN210</f>
        <v>419413.23812032287</v>
      </c>
      <c r="U210" s="94">
        <f>Deprec!AO210</f>
        <v>127501.62438857816</v>
      </c>
      <c r="V210" s="94">
        <f>Deprec!AP210</f>
        <v>132717.29792401506</v>
      </c>
      <c r="W210" s="94">
        <f>Deprec!AQ210</f>
        <v>0</v>
      </c>
      <c r="X210" s="94">
        <f>Deprec!AR210</f>
        <v>0</v>
      </c>
      <c r="Y210" s="94">
        <f>Deprec!AS210</f>
        <v>0</v>
      </c>
      <c r="Z210" s="94">
        <f>Deprec!AT210</f>
        <v>0</v>
      </c>
      <c r="AA210" s="94">
        <f>Deprec!AU210</f>
        <v>0</v>
      </c>
      <c r="AB210" s="94">
        <f>Deprec!AV210</f>
        <v>8050.5967891112705</v>
      </c>
      <c r="AC210" s="94">
        <f>Deprec!AW210</f>
        <v>11872.259091859009</v>
      </c>
      <c r="AD210" s="94">
        <f>Deprec!AX210</f>
        <v>0</v>
      </c>
      <c r="AE210" s="94">
        <f>Deprec!AY210</f>
        <v>5067.9310962185118</v>
      </c>
      <c r="AF210" s="94">
        <f>Deprec!AZ210</f>
        <v>538.1777788157807</v>
      </c>
      <c r="AG210" s="94">
        <f>Deprec!BA210</f>
        <v>0</v>
      </c>
      <c r="AH210" s="94">
        <f t="shared" si="35"/>
        <v>742740.55132450152</v>
      </c>
      <c r="AI210" s="55">
        <f t="shared" si="36"/>
        <v>0</v>
      </c>
      <c r="AK210" t="str">
        <v>01:SG track between Avon and Kalgoorlie</v>
      </c>
      <c r="AL210" t="str">
        <v>10:West Kalgoorlie West to West Kalgoorlie</v>
      </c>
      <c r="AM210" t="str">
        <v>Cutting/Embankments</v>
      </c>
      <c r="AN210" s="64">
        <v>0</v>
      </c>
      <c r="AO210" s="149">
        <f t="shared" si="33"/>
        <v>100</v>
      </c>
    </row>
    <row r="211" spans="1:41" x14ac:dyDescent="0.35">
      <c r="A211" s="58">
        <f>IF(Deprec!A211=0,"",Deprec!A211)</f>
        <v>199</v>
      </c>
      <c r="B211" s="58" t="str">
        <f>IF(Deprec!B211=0,"",Deprec!B211)</f>
        <v>Sidings &amp; Other</v>
      </c>
      <c r="C211" s="58">
        <f>IF(Deprec!C211=0,"",Deprec!C211)</f>
        <v>43</v>
      </c>
      <c r="D211" t="str">
        <f>IF(Deprec!D211=0,"",Deprec!D211)</f>
        <v>NG all tracks servicing customer facilities on the NG network</v>
      </c>
      <c r="E211" t="str">
        <f>IF(Deprec!E211=0,"",Deprec!E211)</f>
        <v>Kwinana to Kwinana Alcoa</v>
      </c>
      <c r="F211" s="58">
        <f t="shared" si="34"/>
        <v>43</v>
      </c>
      <c r="G211" s="58" t="str">
        <f t="shared" si="37"/>
        <v>43</v>
      </c>
      <c r="H211" s="58">
        <f t="shared" si="38"/>
        <v>1</v>
      </c>
      <c r="I211" s="58" t="str">
        <f t="shared" si="39"/>
        <v>01</v>
      </c>
      <c r="K211" s="58" t="str">
        <f t="shared" si="40"/>
        <v>43:NG all tracks servicing customer facilities on the NG network</v>
      </c>
      <c r="L211" s="58" t="str">
        <f t="shared" si="41"/>
        <v>01:Kwinana to Kwinana Alcoa</v>
      </c>
      <c r="M211" s="94">
        <f>Deprec!AG211</f>
        <v>0</v>
      </c>
      <c r="N211" s="94">
        <f>Deprec!AH211</f>
        <v>0</v>
      </c>
      <c r="O211" s="94">
        <f>Deprec!AI211</f>
        <v>357496.63261166273</v>
      </c>
      <c r="P211" s="94">
        <f>Deprec!AJ211</f>
        <v>0</v>
      </c>
      <c r="Q211" s="94">
        <f>Deprec!AK211</f>
        <v>0</v>
      </c>
      <c r="R211" s="94">
        <f>Deprec!AL211</f>
        <v>0</v>
      </c>
      <c r="S211" s="94">
        <f>Deprec!AM211</f>
        <v>0</v>
      </c>
      <c r="T211" s="94">
        <f>Deprec!AN211</f>
        <v>3989917.7746837363</v>
      </c>
      <c r="U211" s="94">
        <f>Deprec!AO211</f>
        <v>1212935.0035038558</v>
      </c>
      <c r="V211" s="94">
        <f>Deprec!AP211</f>
        <v>997282.50794661604</v>
      </c>
      <c r="W211" s="94">
        <f>Deprec!AQ211</f>
        <v>787742.89727220859</v>
      </c>
      <c r="X211" s="94">
        <f>Deprec!AR211</f>
        <v>0</v>
      </c>
      <c r="Y211" s="94">
        <f>Deprec!AS211</f>
        <v>442788.58682835812</v>
      </c>
      <c r="Z211" s="94">
        <f>Deprec!AT211</f>
        <v>52595.366615726947</v>
      </c>
      <c r="AA211" s="94">
        <f>Deprec!AU211</f>
        <v>0</v>
      </c>
      <c r="AB211" s="94">
        <f>Deprec!AV211</f>
        <v>82968.262161794555</v>
      </c>
      <c r="AC211" s="94">
        <f>Deprec!AW211</f>
        <v>122353.74973919748</v>
      </c>
      <c r="AD211" s="94">
        <f>Deprec!AX211</f>
        <v>0</v>
      </c>
      <c r="AE211" s="94">
        <f>Deprec!AY211</f>
        <v>52229.349801455661</v>
      </c>
      <c r="AF211" s="94">
        <f>Deprec!AZ211</f>
        <v>2041.8295897295641</v>
      </c>
      <c r="AG211" s="94">
        <f>Deprec!BA211</f>
        <v>39828.280886082859</v>
      </c>
      <c r="AH211" s="94">
        <f t="shared" si="35"/>
        <v>8140180.2416404244</v>
      </c>
      <c r="AI211" s="55">
        <f t="shared" si="36"/>
        <v>0</v>
      </c>
      <c r="AK211" t="str">
        <v>01:SG track between Avon and Kalgoorlie</v>
      </c>
      <c r="AL211" t="str">
        <v>10:West Kalgoorlie West to West Kalgoorlie</v>
      </c>
      <c r="AM211" t="str">
        <v>Fibre Optic</v>
      </c>
      <c r="AN211" s="64">
        <v>4518672.668329102</v>
      </c>
      <c r="AO211" s="149">
        <f t="shared" si="33"/>
        <v>6.8275029514926633</v>
      </c>
    </row>
    <row r="212" spans="1:41" x14ac:dyDescent="0.35">
      <c r="A212" s="58">
        <f>IF(Deprec!A212=0,"",Deprec!A212)</f>
        <v>200</v>
      </c>
      <c r="B212" s="58" t="str">
        <f>IF(Deprec!B212=0,"",Deprec!B212)</f>
        <v>Sidings &amp; Other</v>
      </c>
      <c r="C212" s="58">
        <f>IF(Deprec!C212=0,"",Deprec!C212)</f>
        <v>43</v>
      </c>
      <c r="D212" t="str">
        <f>IF(Deprec!D212=0,"",Deprec!D212)</f>
        <v/>
      </c>
      <c r="E212" t="str">
        <f>IF(Deprec!E212=0,"",Deprec!E212)</f>
        <v>Kwinana to Kwinana West</v>
      </c>
      <c r="F212" s="58">
        <f t="shared" si="34"/>
        <v>43</v>
      </c>
      <c r="G212" s="58" t="str">
        <f t="shared" si="37"/>
        <v>43</v>
      </c>
      <c r="H212" s="58">
        <f t="shared" si="38"/>
        <v>2</v>
      </c>
      <c r="I212" s="58" t="str">
        <f t="shared" si="39"/>
        <v>02</v>
      </c>
      <c r="K212" s="58" t="str">
        <f t="shared" si="40"/>
        <v>43:NG all tracks servicing customer facilities on the NG network</v>
      </c>
      <c r="L212" s="58" t="str">
        <f t="shared" si="41"/>
        <v>02:Kwinana to Kwinana West</v>
      </c>
      <c r="M212" s="94">
        <f>Deprec!AG212</f>
        <v>0</v>
      </c>
      <c r="N212" s="94">
        <f>Deprec!AH212</f>
        <v>0</v>
      </c>
      <c r="O212" s="94">
        <f>Deprec!AI212</f>
        <v>41541.997999361847</v>
      </c>
      <c r="P212" s="94">
        <f>Deprec!AJ212</f>
        <v>0</v>
      </c>
      <c r="Q212" s="94">
        <f>Deprec!AK212</f>
        <v>0</v>
      </c>
      <c r="R212" s="94">
        <f>Deprec!AL212</f>
        <v>0</v>
      </c>
      <c r="S212" s="94">
        <f>Deprec!AM212</f>
        <v>0</v>
      </c>
      <c r="T212" s="94">
        <f>Deprec!AN212</f>
        <v>463638.37052859203</v>
      </c>
      <c r="U212" s="94">
        <f>Deprec!AO212</f>
        <v>140946.06464069194</v>
      </c>
      <c r="V212" s="94">
        <f>Deprec!AP212</f>
        <v>165393.82961744757</v>
      </c>
      <c r="W212" s="94">
        <f>Deprec!AQ212</f>
        <v>0</v>
      </c>
      <c r="X212" s="94">
        <f>Deprec!AR212</f>
        <v>0</v>
      </c>
      <c r="Y212" s="94">
        <f>Deprec!AS212</f>
        <v>0</v>
      </c>
      <c r="Z212" s="94">
        <f>Deprec!AT212</f>
        <v>0</v>
      </c>
      <c r="AA212" s="94">
        <f>Deprec!AU212</f>
        <v>0</v>
      </c>
      <c r="AB212" s="94">
        <f>Deprec!AV212</f>
        <v>9641.118450701053</v>
      </c>
      <c r="AC212" s="94">
        <f>Deprec!AW212</f>
        <v>14217.810080469952</v>
      </c>
      <c r="AD212" s="94">
        <f>Deprec!AX212</f>
        <v>0</v>
      </c>
      <c r="AE212" s="94">
        <f>Deprec!AY212</f>
        <v>6069.1803699223365</v>
      </c>
      <c r="AF212" s="94">
        <f>Deprec!AZ212</f>
        <v>0</v>
      </c>
      <c r="AG212" s="94">
        <f>Deprec!BA212</f>
        <v>0</v>
      </c>
      <c r="AH212" s="94">
        <f t="shared" si="35"/>
        <v>841448.37168718665</v>
      </c>
      <c r="AI212" s="55">
        <f t="shared" si="36"/>
        <v>0</v>
      </c>
      <c r="AK212" t="str">
        <v>01:SG track between Avon and Kalgoorlie</v>
      </c>
      <c r="AL212" t="str">
        <v>10:West Kalgoorlie West to West Kalgoorlie</v>
      </c>
      <c r="AM212" t="str">
        <v>Formation</v>
      </c>
      <c r="AN212" s="64">
        <v>2842660.2735855435</v>
      </c>
      <c r="AO212" s="149">
        <f t="shared" si="33"/>
        <v>100</v>
      </c>
    </row>
    <row r="213" spans="1:41" x14ac:dyDescent="0.35">
      <c r="A213" s="58">
        <f>IF(Deprec!A213=0,"",Deprec!A213)</f>
        <v>201</v>
      </c>
      <c r="B213" s="58" t="str">
        <f>IF(Deprec!B213=0,"",Deprec!B213)</f>
        <v>Sidings &amp; Other</v>
      </c>
      <c r="C213" s="58">
        <f>IF(Deprec!C213=0,"",Deprec!C213)</f>
        <v>43</v>
      </c>
      <c r="D213" t="str">
        <f>IF(Deprec!D213=0,"",Deprec!D213)</f>
        <v/>
      </c>
      <c r="E213" t="str">
        <f>IF(Deprec!E213=0,"",Deprec!E213)</f>
        <v>Kwinana West to Kwinana KBT</v>
      </c>
      <c r="F213" s="58">
        <f t="shared" si="34"/>
        <v>43</v>
      </c>
      <c r="G213" s="58" t="str">
        <f t="shared" si="37"/>
        <v>43</v>
      </c>
      <c r="H213" s="58">
        <f t="shared" si="38"/>
        <v>3</v>
      </c>
      <c r="I213" s="58" t="str">
        <f t="shared" si="39"/>
        <v>03</v>
      </c>
      <c r="K213" s="58" t="str">
        <f t="shared" si="40"/>
        <v>43:NG all tracks servicing customer facilities on the NG network</v>
      </c>
      <c r="L213" s="58" t="str">
        <f t="shared" si="41"/>
        <v>03:Kwinana West to Kwinana KBT</v>
      </c>
      <c r="M213" s="94">
        <f>Deprec!AG213</f>
        <v>0</v>
      </c>
      <c r="N213" s="94">
        <f>Deprec!AH213</f>
        <v>0</v>
      </c>
      <c r="O213" s="94">
        <f>Deprec!AI213</f>
        <v>4420.8118376971506</v>
      </c>
      <c r="P213" s="94">
        <f>Deprec!AJ213</f>
        <v>0</v>
      </c>
      <c r="Q213" s="94">
        <f>Deprec!AK213</f>
        <v>0</v>
      </c>
      <c r="R213" s="94">
        <f>Deprec!AL213</f>
        <v>0</v>
      </c>
      <c r="S213" s="94">
        <f>Deprec!AM213</f>
        <v>0</v>
      </c>
      <c r="T213" s="94">
        <f>Deprec!AN213</f>
        <v>49339.417831441417</v>
      </c>
      <c r="U213" s="94">
        <f>Deprec!AO213</f>
        <v>14999.183020758188</v>
      </c>
      <c r="V213" s="94">
        <f>Deprec!AP213</f>
        <v>17575.219993852395</v>
      </c>
      <c r="W213" s="94">
        <f>Deprec!AQ213</f>
        <v>0</v>
      </c>
      <c r="X213" s="94">
        <f>Deprec!AR213</f>
        <v>0</v>
      </c>
      <c r="Y213" s="94">
        <f>Deprec!AS213</f>
        <v>0</v>
      </c>
      <c r="Z213" s="94">
        <f>Deprec!AT213</f>
        <v>0</v>
      </c>
      <c r="AA213" s="94">
        <f>Deprec!AU213</f>
        <v>0</v>
      </c>
      <c r="AB213" s="94">
        <f>Deprec!AV213</f>
        <v>1231.184997201753</v>
      </c>
      <c r="AC213" s="94">
        <f>Deprec!AW213</f>
        <v>1815.6352453968241</v>
      </c>
      <c r="AD213" s="94">
        <f>Deprec!AX213</f>
        <v>0</v>
      </c>
      <c r="AE213" s="94">
        <f>Deprec!AY213</f>
        <v>775.04325405486748</v>
      </c>
      <c r="AF213" s="94">
        <f>Deprec!AZ213</f>
        <v>0</v>
      </c>
      <c r="AG213" s="94">
        <f>Deprec!BA213</f>
        <v>0</v>
      </c>
      <c r="AH213" s="94">
        <f t="shared" si="35"/>
        <v>90156.49618040261</v>
      </c>
      <c r="AI213" s="55">
        <f t="shared" si="36"/>
        <v>0</v>
      </c>
      <c r="AK213" t="str">
        <v>01:SG track between Avon and Kalgoorlie</v>
      </c>
      <c r="AL213" t="str">
        <v>10:West Kalgoorlie West to West Kalgoorlie</v>
      </c>
      <c r="AM213" t="str">
        <v>Pedestrian Crossings</v>
      </c>
      <c r="AN213" s="64">
        <v>0</v>
      </c>
      <c r="AO213" s="149">
        <f t="shared" si="33"/>
        <v>11.72325153537226</v>
      </c>
    </row>
    <row r="214" spans="1:41" x14ac:dyDescent="0.35">
      <c r="A214" s="58">
        <f>IF(Deprec!A214=0,"",Deprec!A214)</f>
        <v>202</v>
      </c>
      <c r="B214" s="58" t="str">
        <f>IF(Deprec!B214=0,"",Deprec!B214)</f>
        <v>EGR</v>
      </c>
      <c r="C214" s="58">
        <f>IF(Deprec!C214=0,"",Deprec!C214)</f>
        <v>44</v>
      </c>
      <c r="D214" t="str">
        <f>IF(Deprec!D214=0,"",Deprec!D214)</f>
        <v>DG track between Midland and Avon</v>
      </c>
      <c r="E214" t="str">
        <f>IF(Deprec!E214=0,"",Deprec!E214)</f>
        <v>Midland to Millendon Junction</v>
      </c>
      <c r="F214" s="58">
        <f t="shared" si="34"/>
        <v>44</v>
      </c>
      <c r="G214" s="58" t="str">
        <f t="shared" si="37"/>
        <v>44</v>
      </c>
      <c r="H214" s="58">
        <f t="shared" si="38"/>
        <v>1</v>
      </c>
      <c r="I214" s="58" t="str">
        <f t="shared" si="39"/>
        <v>01</v>
      </c>
      <c r="K214" s="58" t="str">
        <f t="shared" si="40"/>
        <v>44:DG track between Midland and Avon</v>
      </c>
      <c r="L214" s="58" t="str">
        <f t="shared" si="41"/>
        <v>01:Midland to Millendon Junction</v>
      </c>
      <c r="M214" s="94">
        <f>Deprec!AG214</f>
        <v>0</v>
      </c>
      <c r="N214" s="94">
        <f>Deprec!AH214</f>
        <v>0</v>
      </c>
      <c r="O214" s="94">
        <f>Deprec!AI214</f>
        <v>6813504.1777683794</v>
      </c>
      <c r="P214" s="94">
        <f>Deprec!AJ214</f>
        <v>0</v>
      </c>
      <c r="Q214" s="94">
        <f>Deprec!AK214</f>
        <v>4006676.3843028438</v>
      </c>
      <c r="R214" s="94">
        <f>Deprec!AL214</f>
        <v>0</v>
      </c>
      <c r="S214" s="94">
        <f>Deprec!AM214</f>
        <v>64457.233771248997</v>
      </c>
      <c r="T214" s="94">
        <f>Deprec!AN214</f>
        <v>28003726.572860189</v>
      </c>
      <c r="U214" s="94">
        <f>Deprec!AO214</f>
        <v>5682355.3344413033</v>
      </c>
      <c r="V214" s="94">
        <f>Deprec!AP214</f>
        <v>6663496.7455091914</v>
      </c>
      <c r="W214" s="94">
        <f>Deprec!AQ214</f>
        <v>7161914.8634721106</v>
      </c>
      <c r="X214" s="94">
        <f>Deprec!AR214</f>
        <v>7302695.9781021001</v>
      </c>
      <c r="Y214" s="94">
        <f>Deprec!AS214</f>
        <v>10072749.676500935</v>
      </c>
      <c r="Z214" s="94">
        <f>Deprec!AT214</f>
        <v>1196462.5508050295</v>
      </c>
      <c r="AA214" s="94">
        <f>Deprec!AU214</f>
        <v>107372.37292399917</v>
      </c>
      <c r="AB214" s="94">
        <f>Deprec!AV214</f>
        <v>424024.95139849192</v>
      </c>
      <c r="AC214" s="94">
        <f>Deprec!AW214</f>
        <v>625311.91367386247</v>
      </c>
      <c r="AD214" s="94">
        <f>Deprec!AX214</f>
        <v>1148484.3196419515</v>
      </c>
      <c r="AE214" s="94">
        <f>Deprec!AY214</f>
        <v>266927.9424938368</v>
      </c>
      <c r="AF214" s="94">
        <f>Deprec!AZ214</f>
        <v>20386.902224220757</v>
      </c>
      <c r="AG214" s="94">
        <f>Deprec!BA214</f>
        <v>135544.35444468359</v>
      </c>
      <c r="AH214" s="94">
        <f t="shared" si="35"/>
        <v>79696092.274334401</v>
      </c>
      <c r="AI214" s="55">
        <f t="shared" si="36"/>
        <v>0</v>
      </c>
      <c r="AK214" t="str">
        <v>01:SG track between Avon and Kalgoorlie</v>
      </c>
      <c r="AL214" t="str">
        <v>10:West Kalgoorlie West to West Kalgoorlie</v>
      </c>
      <c r="AM214" t="str">
        <v>Plant and Equipment</v>
      </c>
      <c r="AN214" s="64">
        <v>65936.762213886934</v>
      </c>
      <c r="AO214" s="149">
        <f t="shared" si="33"/>
        <v>3.2621890651150229</v>
      </c>
    </row>
    <row r="215" spans="1:41" x14ac:dyDescent="0.35">
      <c r="A215" s="58">
        <f>IF(Deprec!A215=0,"",Deprec!A215)</f>
        <v>203</v>
      </c>
      <c r="B215" s="58" t="str">
        <f>IF(Deprec!B215=0,"",Deprec!B215)</f>
        <v>EGR</v>
      </c>
      <c r="C215" s="58">
        <f>IF(Deprec!C215=0,"",Deprec!C215)</f>
        <v>44</v>
      </c>
      <c r="D215" t="str">
        <f>IF(Deprec!D215=0,"",Deprec!D215)</f>
        <v/>
      </c>
      <c r="E215" t="str">
        <f>IF(Deprec!E215=0,"",Deprec!E215)</f>
        <v>Millendon Junction to Toodyay West</v>
      </c>
      <c r="F215" s="58">
        <f t="shared" si="34"/>
        <v>44</v>
      </c>
      <c r="G215" s="58" t="str">
        <f t="shared" si="37"/>
        <v>44</v>
      </c>
      <c r="H215" s="58">
        <f t="shared" si="38"/>
        <v>2</v>
      </c>
      <c r="I215" s="58" t="str">
        <f t="shared" si="39"/>
        <v>02</v>
      </c>
      <c r="K215" s="58" t="str">
        <f t="shared" si="40"/>
        <v>44:DG track between Midland and Avon</v>
      </c>
      <c r="L215" s="58" t="str">
        <f t="shared" si="41"/>
        <v>02:Millendon Junction to Toodyay West</v>
      </c>
      <c r="M215" s="94">
        <f>Deprec!AG215</f>
        <v>0</v>
      </c>
      <c r="N215" s="94">
        <f>Deprec!AH215</f>
        <v>0</v>
      </c>
      <c r="O215" s="94">
        <f>Deprec!AI215</f>
        <v>32537434.452147223</v>
      </c>
      <c r="P215" s="94">
        <f>Deprec!AJ215</f>
        <v>0</v>
      </c>
      <c r="Q215" s="94">
        <f>Deprec!AK215</f>
        <v>5812286.5949571123</v>
      </c>
      <c r="R215" s="94">
        <f>Deprec!AL215</f>
        <v>0</v>
      </c>
      <c r="S215" s="94">
        <f>Deprec!AM215</f>
        <v>620835.21220420848</v>
      </c>
      <c r="T215" s="94">
        <f>Deprec!AN215</f>
        <v>131748690.83659562</v>
      </c>
      <c r="U215" s="94">
        <f>Deprec!AO215</f>
        <v>26705316.907095276</v>
      </c>
      <c r="V215" s="94">
        <f>Deprec!AP215</f>
        <v>30963456.50331201</v>
      </c>
      <c r="W215" s="94">
        <f>Deprec!AQ215</f>
        <v>24214523.016778469</v>
      </c>
      <c r="X215" s="94">
        <f>Deprec!AR215</f>
        <v>40560677.924381949</v>
      </c>
      <c r="Y215" s="94">
        <f>Deprec!AS215</f>
        <v>13263071.080679744</v>
      </c>
      <c r="Z215" s="94">
        <f>Deprec!AT215</f>
        <v>1575415.6875077821</v>
      </c>
      <c r="AA215" s="94">
        <f>Deprec!AU215</f>
        <v>330024.84100686543</v>
      </c>
      <c r="AB215" s="94">
        <f>Deprec!AV215</f>
        <v>1992786.4480734312</v>
      </c>
      <c r="AC215" s="94">
        <f>Deprec!AW215</f>
        <v>2938773.0681373486</v>
      </c>
      <c r="AD215" s="94">
        <f>Deprec!AX215</f>
        <v>0</v>
      </c>
      <c r="AE215" s="94">
        <f>Deprec!AY215</f>
        <v>1254478.9750213129</v>
      </c>
      <c r="AF215" s="94">
        <f>Deprec!AZ215</f>
        <v>81002.296605997384</v>
      </c>
      <c r="AG215" s="94">
        <f>Deprec!BA215</f>
        <v>2264768.6140430453</v>
      </c>
      <c r="AH215" s="94">
        <f t="shared" si="35"/>
        <v>316863542.45854747</v>
      </c>
      <c r="AI215" s="55">
        <f t="shared" si="36"/>
        <v>0</v>
      </c>
      <c r="AK215" t="str">
        <v>01:SG track between Avon and Kalgoorlie</v>
      </c>
      <c r="AL215" t="str">
        <v>10:West Kalgoorlie West to West Kalgoorlie</v>
      </c>
      <c r="AM215" t="str">
        <v>Radio Masts</v>
      </c>
      <c r="AN215" s="64">
        <v>104742.99592581199</v>
      </c>
      <c r="AO215" s="149">
        <f t="shared" si="33"/>
        <v>5.1206272136194979</v>
      </c>
    </row>
    <row r="216" spans="1:41" x14ac:dyDescent="0.35">
      <c r="A216" s="58">
        <f>IF(Deprec!A216=0,"",Deprec!A216)</f>
        <v>204</v>
      </c>
      <c r="B216" s="58" t="str">
        <f>IF(Deprec!B216=0,"",Deprec!B216)</f>
        <v>EGR</v>
      </c>
      <c r="C216" s="58">
        <f>IF(Deprec!C216=0,"",Deprec!C216)</f>
        <v>44</v>
      </c>
      <c r="D216" t="str">
        <f>IF(Deprec!D216=0,"",Deprec!D216)</f>
        <v/>
      </c>
      <c r="E216" t="str">
        <f>IF(Deprec!E216=0,"",Deprec!E216)</f>
        <v>Toodyay West</v>
      </c>
      <c r="F216" s="58">
        <f t="shared" si="34"/>
        <v>44</v>
      </c>
      <c r="G216" s="58" t="str">
        <f t="shared" si="37"/>
        <v>44</v>
      </c>
      <c r="H216" s="58">
        <f t="shared" si="38"/>
        <v>3</v>
      </c>
      <c r="I216" s="58" t="str">
        <f t="shared" si="39"/>
        <v>03</v>
      </c>
      <c r="K216" s="58" t="str">
        <f t="shared" si="40"/>
        <v>44:DG track between Midland and Avon</v>
      </c>
      <c r="L216" s="58" t="str">
        <f t="shared" si="41"/>
        <v>03:Toodyay West</v>
      </c>
      <c r="M216" s="94">
        <f>Deprec!AG216</f>
        <v>0</v>
      </c>
      <c r="N216" s="94">
        <f>Deprec!AH216</f>
        <v>0</v>
      </c>
      <c r="O216" s="94">
        <f>Deprec!AI216</f>
        <v>0</v>
      </c>
      <c r="P216" s="94">
        <f>Deprec!AJ216</f>
        <v>0</v>
      </c>
      <c r="Q216" s="94">
        <f>Deprec!AK216</f>
        <v>0</v>
      </c>
      <c r="R216" s="94">
        <f>Deprec!AL216</f>
        <v>0</v>
      </c>
      <c r="S216" s="94">
        <f>Deprec!AM216</f>
        <v>0</v>
      </c>
      <c r="T216" s="94">
        <f>Deprec!AN216</f>
        <v>0</v>
      </c>
      <c r="U216" s="94">
        <f>Deprec!AO216</f>
        <v>0</v>
      </c>
      <c r="V216" s="94">
        <f>Deprec!AP216</f>
        <v>0</v>
      </c>
      <c r="W216" s="94">
        <f>Deprec!AQ216</f>
        <v>0</v>
      </c>
      <c r="X216" s="94">
        <f>Deprec!AR216</f>
        <v>0</v>
      </c>
      <c r="Y216" s="94">
        <f>Deprec!AS216</f>
        <v>0</v>
      </c>
      <c r="Z216" s="94">
        <f>Deprec!AT216</f>
        <v>0</v>
      </c>
      <c r="AA216" s="94">
        <f>Deprec!AU216</f>
        <v>0</v>
      </c>
      <c r="AB216" s="94">
        <f>Deprec!AV216</f>
        <v>0</v>
      </c>
      <c r="AC216" s="94">
        <f>Deprec!AW216</f>
        <v>0</v>
      </c>
      <c r="AD216" s="94">
        <f>Deprec!AX216</f>
        <v>0</v>
      </c>
      <c r="AE216" s="94">
        <f>Deprec!AY216</f>
        <v>0</v>
      </c>
      <c r="AF216" s="94">
        <f>Deprec!AZ216</f>
        <v>0</v>
      </c>
      <c r="AG216" s="94">
        <f>Deprec!BA216</f>
        <v>0</v>
      </c>
      <c r="AH216" s="94">
        <f t="shared" si="35"/>
        <v>0</v>
      </c>
      <c r="AI216" s="55">
        <f t="shared" si="36"/>
        <v>0</v>
      </c>
      <c r="AK216" t="str">
        <v>01:SG track between Avon and Kalgoorlie</v>
      </c>
      <c r="AL216" t="str">
        <v>10:West Kalgoorlie West to West Kalgoorlie</v>
      </c>
      <c r="AM216" t="str">
        <v>Rail</v>
      </c>
      <c r="AN216" s="64">
        <v>5876567.5619057491</v>
      </c>
      <c r="AO216" s="149">
        <f t="shared" si="33"/>
        <v>31.770593409597893</v>
      </c>
    </row>
    <row r="217" spans="1:41" x14ac:dyDescent="0.35">
      <c r="A217" s="58">
        <f>IF(Deprec!A217=0,"",Deprec!A217)</f>
        <v>205</v>
      </c>
      <c r="B217" s="58" t="str">
        <f>IF(Deprec!B217=0,"",Deprec!B217)</f>
        <v>EGR</v>
      </c>
      <c r="C217" s="58">
        <f>IF(Deprec!C217=0,"",Deprec!C217)</f>
        <v>44</v>
      </c>
      <c r="D217" t="str">
        <f>IF(Deprec!D217=0,"",Deprec!D217)</f>
        <v/>
      </c>
      <c r="E217" t="str">
        <f>IF(Deprec!E217=0,"",Deprec!E217)</f>
        <v>Toodyay West to Avon Yard</v>
      </c>
      <c r="F217" s="58">
        <f t="shared" si="34"/>
        <v>44</v>
      </c>
      <c r="G217" s="58" t="str">
        <f t="shared" si="37"/>
        <v>44</v>
      </c>
      <c r="H217" s="58">
        <f t="shared" si="38"/>
        <v>4</v>
      </c>
      <c r="I217" s="58" t="str">
        <f t="shared" si="39"/>
        <v>04</v>
      </c>
      <c r="K217" s="58" t="str">
        <f t="shared" si="40"/>
        <v>44:DG track between Midland and Avon</v>
      </c>
      <c r="L217" s="58" t="str">
        <f t="shared" si="41"/>
        <v>04:Toodyay West to Avon Yard</v>
      </c>
      <c r="M217" s="94">
        <f>Deprec!AG217</f>
        <v>0</v>
      </c>
      <c r="N217" s="94">
        <f>Deprec!AH217</f>
        <v>0</v>
      </c>
      <c r="O217" s="94">
        <f>Deprec!AI217</f>
        <v>15215795.354514623</v>
      </c>
      <c r="P217" s="94">
        <f>Deprec!AJ217</f>
        <v>0</v>
      </c>
      <c r="Q217" s="94">
        <f>Deprec!AK217</f>
        <v>16178530.845838927</v>
      </c>
      <c r="R217" s="94">
        <f>Deprec!AL217</f>
        <v>0</v>
      </c>
      <c r="S217" s="94">
        <f>Deprec!AM217</f>
        <v>369348.28325556166</v>
      </c>
      <c r="T217" s="94">
        <f>Deprec!AN217</f>
        <v>53650943.870052628</v>
      </c>
      <c r="U217" s="94">
        <f>Deprec!AO217</f>
        <v>11812277.695863131</v>
      </c>
      <c r="V217" s="94">
        <f>Deprec!AP217</f>
        <v>13788945.582403807</v>
      </c>
      <c r="W217" s="94">
        <f>Deprec!AQ217</f>
        <v>10872927.555524327</v>
      </c>
      <c r="X217" s="94">
        <f>Deprec!AR217</f>
        <v>18523184.585983258</v>
      </c>
      <c r="Y217" s="94">
        <f>Deprec!AS217</f>
        <v>13841663.094782209</v>
      </c>
      <c r="Z217" s="94">
        <f>Deprec!AT217</f>
        <v>1644142.0729835827</v>
      </c>
      <c r="AA217" s="94">
        <f>Deprec!AU217</f>
        <v>202614.24168427478</v>
      </c>
      <c r="AB217" s="94">
        <f>Deprec!AV217</f>
        <v>881447.95267125173</v>
      </c>
      <c r="AC217" s="94">
        <f>Deprec!AW217</f>
        <v>1299876.1140609821</v>
      </c>
      <c r="AD217" s="94">
        <f>Deprec!AX217</f>
        <v>637921.5778988431</v>
      </c>
      <c r="AE217" s="94">
        <f>Deprec!AY217</f>
        <v>554880.29099690123</v>
      </c>
      <c r="AF217" s="94">
        <f>Deprec!AZ217</f>
        <v>70784.275539145543</v>
      </c>
      <c r="AG217" s="94">
        <f>Deprec!BA217</f>
        <v>1023264.8666245338</v>
      </c>
      <c r="AH217" s="94">
        <f t="shared" si="35"/>
        <v>160568548.26067799</v>
      </c>
      <c r="AI217" s="55">
        <f t="shared" si="36"/>
        <v>0</v>
      </c>
      <c r="AK217" t="str">
        <v>01:SG track between Avon and Kalgoorlie</v>
      </c>
      <c r="AL217" t="str">
        <v>10:West Kalgoorlie West to West Kalgoorlie</v>
      </c>
      <c r="AM217" t="str">
        <v>Signage</v>
      </c>
      <c r="AN217" s="64">
        <v>2870.0031001996672</v>
      </c>
      <c r="AO217" s="149">
        <f t="shared" si="33"/>
        <v>3.6705791572497493</v>
      </c>
    </row>
    <row r="218" spans="1:41" x14ac:dyDescent="0.35">
      <c r="A218" s="58">
        <f>IF(Deprec!A218=0,"",Deprec!A218)</f>
        <v>206</v>
      </c>
      <c r="B218" s="58" t="str">
        <f>IF(Deprec!B218=0,"",Deprec!B218)</f>
        <v>EGR</v>
      </c>
      <c r="C218" s="58">
        <f>IF(Deprec!C218=0,"",Deprec!C218)</f>
        <v>44</v>
      </c>
      <c r="D218" t="str">
        <f>IF(Deprec!D218=0,"",Deprec!D218)</f>
        <v/>
      </c>
      <c r="E218" t="str">
        <f>IF(Deprec!E218=0,"",Deprec!E218)</f>
        <v>Avon Yard</v>
      </c>
      <c r="F218" s="58">
        <f t="shared" si="34"/>
        <v>44</v>
      </c>
      <c r="G218" s="58" t="str">
        <f t="shared" si="37"/>
        <v>44</v>
      </c>
      <c r="H218" s="58">
        <f t="shared" si="38"/>
        <v>5</v>
      </c>
      <c r="I218" s="58" t="str">
        <f t="shared" si="39"/>
        <v>05</v>
      </c>
      <c r="K218" s="58" t="str">
        <f t="shared" si="40"/>
        <v>44:DG track between Midland and Avon</v>
      </c>
      <c r="L218" s="58" t="str">
        <f t="shared" si="41"/>
        <v>05:Avon Yard</v>
      </c>
      <c r="M218" s="94">
        <f>Deprec!AG218</f>
        <v>0</v>
      </c>
      <c r="N218" s="94">
        <f>Deprec!AH218</f>
        <v>0</v>
      </c>
      <c r="O218" s="94">
        <f>Deprec!AI218</f>
        <v>1635673.3940870985</v>
      </c>
      <c r="P218" s="94">
        <f>Deprec!AJ218</f>
        <v>0</v>
      </c>
      <c r="Q218" s="94">
        <f>Deprec!AK218</f>
        <v>0</v>
      </c>
      <c r="R218" s="94">
        <f>Deprec!AL218</f>
        <v>0</v>
      </c>
      <c r="S218" s="94">
        <f>Deprec!AM218</f>
        <v>4828.5053060315095</v>
      </c>
      <c r="T218" s="94">
        <f>Deprec!AN218</f>
        <v>3381390.7693726616</v>
      </c>
      <c r="U218" s="94">
        <f>Deprec!AO218</f>
        <v>1027942.793889289</v>
      </c>
      <c r="V218" s="94">
        <f>Deprec!AP218</f>
        <v>1121247.9107077455</v>
      </c>
      <c r="W218" s="94">
        <f>Deprec!AQ218</f>
        <v>1379572.9445804311</v>
      </c>
      <c r="X218" s="94">
        <f>Deprec!AR218</f>
        <v>2600054.8601792147</v>
      </c>
      <c r="Y218" s="94">
        <f>Deprec!AS218</f>
        <v>934230.26728462207</v>
      </c>
      <c r="Z218" s="94">
        <f>Deprec!AT218</f>
        <v>110969.85078883784</v>
      </c>
      <c r="AA218" s="94">
        <f>Deprec!AU218</f>
        <v>0</v>
      </c>
      <c r="AB218" s="94">
        <f>Deprec!AV218</f>
        <v>70314.260009285776</v>
      </c>
      <c r="AC218" s="94">
        <f>Deprec!AW218</f>
        <v>103692.82359435321</v>
      </c>
      <c r="AD218" s="94">
        <f>Deprec!AX218</f>
        <v>0</v>
      </c>
      <c r="AE218" s="94">
        <f>Deprec!AY218</f>
        <v>44263.529045527008</v>
      </c>
      <c r="AF218" s="94">
        <f>Deprec!AZ218</f>
        <v>1676.1811276652238</v>
      </c>
      <c r="AG218" s="94">
        <f>Deprec!BA218</f>
        <v>0</v>
      </c>
      <c r="AH218" s="94">
        <f t="shared" si="35"/>
        <v>12415858.089972764</v>
      </c>
      <c r="AI218" s="55">
        <f t="shared" si="36"/>
        <v>0</v>
      </c>
      <c r="AK218" t="str">
        <v>01:SG track between Avon and Kalgoorlie</v>
      </c>
      <c r="AL218" t="str">
        <v>10:West Kalgoorlie West to West Kalgoorlie</v>
      </c>
      <c r="AM218" t="str">
        <v>Signalling and Control Systems</v>
      </c>
      <c r="AN218" s="64">
        <v>4222081.2886647824</v>
      </c>
      <c r="AO218" s="149">
        <f t="shared" si="33"/>
        <v>6.8275029514926633</v>
      </c>
    </row>
    <row r="219" spans="1:41" x14ac:dyDescent="0.35">
      <c r="A219" s="58">
        <f>IF(Deprec!A219=0,"",Deprec!A219)</f>
        <v>207</v>
      </c>
      <c r="B219" s="58" t="str">
        <f>IF(Deprec!B219=0,"",Deprec!B219)</f>
        <v>Metro</v>
      </c>
      <c r="C219" s="58">
        <f>IF(Deprec!C219=0,"",Deprec!C219)</f>
        <v>45</v>
      </c>
      <c r="D219" t="str">
        <f>IF(Deprec!D219=0,"",Deprec!D219)</f>
        <v>DG track between Midland and Kwinana</v>
      </c>
      <c r="E219" t="str">
        <f>IF(Deprec!E219=0,"",Deprec!E219)</f>
        <v>Midland to Woodbridge South</v>
      </c>
      <c r="F219" s="58">
        <f t="shared" si="34"/>
        <v>45</v>
      </c>
      <c r="G219" s="58" t="str">
        <f t="shared" si="37"/>
        <v>45</v>
      </c>
      <c r="H219" s="58">
        <f t="shared" si="38"/>
        <v>1</v>
      </c>
      <c r="I219" s="58" t="str">
        <f t="shared" si="39"/>
        <v>01</v>
      </c>
      <c r="K219" s="58" t="str">
        <f t="shared" si="40"/>
        <v>45:DG track between Midland and Kwinana</v>
      </c>
      <c r="L219" s="58" t="str">
        <f t="shared" si="41"/>
        <v>01:Midland to Woodbridge South</v>
      </c>
      <c r="M219" s="94">
        <f>Deprec!AG219</f>
        <v>0</v>
      </c>
      <c r="N219" s="94">
        <f>Deprec!AH219</f>
        <v>0</v>
      </c>
      <c r="O219" s="94">
        <f>Deprec!AI219</f>
        <v>417656.67584679107</v>
      </c>
      <c r="P219" s="94">
        <f>Deprec!AJ219</f>
        <v>0</v>
      </c>
      <c r="Q219" s="94">
        <f>Deprec!AK219</f>
        <v>9911738.0109728798</v>
      </c>
      <c r="R219" s="94">
        <f>Deprec!AL219</f>
        <v>0</v>
      </c>
      <c r="S219" s="94">
        <f>Deprec!AM219</f>
        <v>362.29289673711673</v>
      </c>
      <c r="T219" s="94">
        <f>Deprec!AN219</f>
        <v>1726824.4792395358</v>
      </c>
      <c r="U219" s="94">
        <f>Deprec!AO219</f>
        <v>349969.76112587925</v>
      </c>
      <c r="V219" s="94">
        <f>Deprec!AP219</f>
        <v>428136.38181078376</v>
      </c>
      <c r="W219" s="94">
        <f>Deprec!AQ219</f>
        <v>1083497.7124640227</v>
      </c>
      <c r="X219" s="94">
        <f>Deprec!AR219</f>
        <v>675062.15043881477</v>
      </c>
      <c r="Y219" s="94">
        <f>Deprec!AS219</f>
        <v>1267023.1082727069</v>
      </c>
      <c r="Z219" s="94">
        <f>Deprec!AT219</f>
        <v>150499.68963186702</v>
      </c>
      <c r="AA219" s="94">
        <f>Deprec!AU219</f>
        <v>0</v>
      </c>
      <c r="AB219" s="94">
        <f>Deprec!AV219</f>
        <v>28726.732567777122</v>
      </c>
      <c r="AC219" s="94">
        <f>Deprec!AW219</f>
        <v>42363.469546565619</v>
      </c>
      <c r="AD219" s="94">
        <f>Deprec!AX219</f>
        <v>200103.42228852809</v>
      </c>
      <c r="AE219" s="94">
        <f>Deprec!AY219</f>
        <v>18083.765102967274</v>
      </c>
      <c r="AF219" s="94">
        <f>Deprec!AZ219</f>
        <v>2632.8994412875745</v>
      </c>
      <c r="AG219" s="94">
        <f>Deprec!BA219</f>
        <v>34548.098488852833</v>
      </c>
      <c r="AH219" s="94">
        <f t="shared" si="35"/>
        <v>16337228.650135998</v>
      </c>
      <c r="AI219" s="55">
        <f t="shared" si="36"/>
        <v>0</v>
      </c>
      <c r="AK219" t="str">
        <v>01:SG track between Avon and Kalgoorlie</v>
      </c>
      <c r="AL219" t="str">
        <v>10:West Kalgoorlie West to West Kalgoorlie</v>
      </c>
      <c r="AM219" t="str">
        <v>Sleepers</v>
      </c>
      <c r="AN219" s="64">
        <v>2084295.4613487092</v>
      </c>
      <c r="AO219" s="149">
        <f t="shared" si="33"/>
        <v>15.29205627039642</v>
      </c>
    </row>
    <row r="220" spans="1:41" x14ac:dyDescent="0.35">
      <c r="A220" s="58">
        <f>IF(Deprec!A220=0,"",Deprec!A220)</f>
        <v>208</v>
      </c>
      <c r="B220" s="58" t="str">
        <f>IF(Deprec!B220=0,"",Deprec!B220)</f>
        <v>Metro</v>
      </c>
      <c r="C220" s="58">
        <f>IF(Deprec!C220=0,"",Deprec!C220)</f>
        <v>45</v>
      </c>
      <c r="D220" t="str">
        <f>IF(Deprec!D220=0,"",Deprec!D220)</f>
        <v/>
      </c>
      <c r="E220" t="str">
        <f>IF(Deprec!E220=0,"",Deprec!E220)</f>
        <v>Woodbridge West to Woodbridge South</v>
      </c>
      <c r="F220" s="58">
        <f t="shared" si="34"/>
        <v>45</v>
      </c>
      <c r="G220" s="58" t="str">
        <f t="shared" si="37"/>
        <v>45</v>
      </c>
      <c r="H220" s="58">
        <f t="shared" si="38"/>
        <v>2</v>
      </c>
      <c r="I220" s="58" t="str">
        <f t="shared" si="39"/>
        <v>02</v>
      </c>
      <c r="K220" s="58" t="str">
        <f t="shared" si="40"/>
        <v>45:DG track between Midland and Kwinana</v>
      </c>
      <c r="L220" s="58" t="str">
        <f t="shared" si="41"/>
        <v>02:Woodbridge West to Woodbridge South</v>
      </c>
      <c r="M220" s="94">
        <f>Deprec!AG220</f>
        <v>0</v>
      </c>
      <c r="N220" s="94">
        <f>Deprec!AH220</f>
        <v>0</v>
      </c>
      <c r="O220" s="94">
        <f>Deprec!AI220</f>
        <v>161473.06285977739</v>
      </c>
      <c r="P220" s="94">
        <f>Deprec!AJ220</f>
        <v>0</v>
      </c>
      <c r="Q220" s="94">
        <f>Deprec!AK220</f>
        <v>0</v>
      </c>
      <c r="R220" s="94">
        <f>Deprec!AL220</f>
        <v>0</v>
      </c>
      <c r="S220" s="94">
        <f>Deprec!AM220</f>
        <v>0</v>
      </c>
      <c r="T220" s="94">
        <f>Deprec!AN220</f>
        <v>500714.43929163931</v>
      </c>
      <c r="U220" s="94">
        <f>Deprec!AO220</f>
        <v>101478.12636310558</v>
      </c>
      <c r="V220" s="94">
        <f>Deprec!AP220</f>
        <v>119512.38975121832</v>
      </c>
      <c r="W220" s="94">
        <f>Deprec!AQ220</f>
        <v>0</v>
      </c>
      <c r="X220" s="94">
        <f>Deprec!AR220</f>
        <v>256676.43882592366</v>
      </c>
      <c r="Y220" s="94">
        <f>Deprec!AS220</f>
        <v>26075.969250870174</v>
      </c>
      <c r="Z220" s="94">
        <f>Deprec!AT220</f>
        <v>3097.3588827879526</v>
      </c>
      <c r="AA220" s="94">
        <f>Deprec!AU220</f>
        <v>0</v>
      </c>
      <c r="AB220" s="94">
        <f>Deprec!AV220</f>
        <v>8329.6767930286805</v>
      </c>
      <c r="AC220" s="94">
        <f>Deprec!AW220</f>
        <v>12283.819899170321</v>
      </c>
      <c r="AD220" s="94">
        <f>Deprec!AX220</f>
        <v>36138.81841787741</v>
      </c>
      <c r="AE220" s="94">
        <f>Deprec!AY220</f>
        <v>5243.6147464168171</v>
      </c>
      <c r="AF220" s="94">
        <f>Deprec!AZ220</f>
        <v>1186.3362217951819</v>
      </c>
      <c r="AG220" s="94">
        <f>Deprec!BA220</f>
        <v>0</v>
      </c>
      <c r="AH220" s="94">
        <f t="shared" si="35"/>
        <v>1232210.0513036111</v>
      </c>
      <c r="AI220" s="55">
        <f t="shared" si="36"/>
        <v>0</v>
      </c>
      <c r="AK220" t="str">
        <v>01:SG track between Avon and Kalgoorlie</v>
      </c>
      <c r="AL220" t="str">
        <v>10:West Kalgoorlie West to West Kalgoorlie</v>
      </c>
      <c r="AM220" t="str">
        <v>Tunnels</v>
      </c>
      <c r="AN220" s="64">
        <v>0</v>
      </c>
      <c r="AO220" s="149">
        <f t="shared" si="33"/>
        <v>42.316940355219813</v>
      </c>
    </row>
    <row r="221" spans="1:41" x14ac:dyDescent="0.35">
      <c r="A221" s="58">
        <f>IF(Deprec!A221=0,"",Deprec!A221)</f>
        <v>209</v>
      </c>
      <c r="B221" s="58" t="str">
        <f>IF(Deprec!B221=0,"",Deprec!B221)</f>
        <v>Metro</v>
      </c>
      <c r="C221" s="58">
        <f>IF(Deprec!C221=0,"",Deprec!C221)</f>
        <v>45</v>
      </c>
      <c r="D221" t="str">
        <f>IF(Deprec!D221=0,"",Deprec!D221)</f>
        <v/>
      </c>
      <c r="E221" t="str">
        <f>IF(Deprec!E221=0,"",Deprec!E221)</f>
        <v>Woodbridge South to Forrestfield</v>
      </c>
      <c r="F221" s="58">
        <f t="shared" si="34"/>
        <v>45</v>
      </c>
      <c r="G221" s="58" t="str">
        <f t="shared" si="37"/>
        <v>45</v>
      </c>
      <c r="H221" s="58">
        <f t="shared" si="38"/>
        <v>3</v>
      </c>
      <c r="I221" s="58" t="str">
        <f t="shared" si="39"/>
        <v>03</v>
      </c>
      <c r="K221" s="58" t="str">
        <f t="shared" si="40"/>
        <v>45:DG track between Midland and Kwinana</v>
      </c>
      <c r="L221" s="58" t="str">
        <f t="shared" si="41"/>
        <v>03:Woodbridge South to Forrestfield</v>
      </c>
      <c r="M221" s="94">
        <f>Deprec!AG221</f>
        <v>0</v>
      </c>
      <c r="N221" s="94">
        <f>Deprec!AH221</f>
        <v>0</v>
      </c>
      <c r="O221" s="94">
        <f>Deprec!AI221</f>
        <v>3561567.1665790314</v>
      </c>
      <c r="P221" s="94">
        <f>Deprec!AJ221</f>
        <v>0</v>
      </c>
      <c r="Q221" s="94">
        <f>Deprec!AK221</f>
        <v>10676671.760878604</v>
      </c>
      <c r="R221" s="94">
        <f>Deprec!AL221</f>
        <v>9501928.6382943746</v>
      </c>
      <c r="S221" s="94">
        <f>Deprec!AM221</f>
        <v>43703.616123423344</v>
      </c>
      <c r="T221" s="94">
        <f>Deprec!AN221</f>
        <v>13829880.905236561</v>
      </c>
      <c r="U221" s="94">
        <f>Deprec!AO221</f>
        <v>2802855.863461277</v>
      </c>
      <c r="V221" s="94">
        <f>Deprec!AP221</f>
        <v>3305700.3616328877</v>
      </c>
      <c r="W221" s="94">
        <f>Deprec!AQ221</f>
        <v>6097471.0227747606</v>
      </c>
      <c r="X221" s="94">
        <f>Deprec!AR221</f>
        <v>5652778.9616073444</v>
      </c>
      <c r="Y221" s="94">
        <f>Deprec!AS221</f>
        <v>12211652.925612541</v>
      </c>
      <c r="Z221" s="94">
        <f>Deprec!AT221</f>
        <v>1450526.011086137</v>
      </c>
      <c r="AA221" s="94">
        <f>Deprec!AU221</f>
        <v>0</v>
      </c>
      <c r="AB221" s="94">
        <f>Deprec!AV221</f>
        <v>230068.13662028738</v>
      </c>
      <c r="AC221" s="94">
        <f>Deprec!AW221</f>
        <v>339282.73869480408</v>
      </c>
      <c r="AD221" s="94">
        <f>Deprec!AX221</f>
        <v>153391.18657654527</v>
      </c>
      <c r="AE221" s="94">
        <f>Deprec!AY221</f>
        <v>144830.1901548492</v>
      </c>
      <c r="AF221" s="94">
        <f>Deprec!AZ221</f>
        <v>11430.144965835772</v>
      </c>
      <c r="AG221" s="94">
        <f>Deprec!BA221</f>
        <v>75302.02499669035</v>
      </c>
      <c r="AH221" s="94">
        <f t="shared" si="35"/>
        <v>70089041.655295953</v>
      </c>
      <c r="AI221" s="55">
        <f t="shared" si="36"/>
        <v>0</v>
      </c>
      <c r="AK221" t="str">
        <v>01:SG track between Avon and Kalgoorlie</v>
      </c>
      <c r="AL221" t="str">
        <v>10:West Kalgoorlie West to West Kalgoorlie</v>
      </c>
      <c r="AM221" t="str">
        <v>Turnouts</v>
      </c>
      <c r="AN221" s="64">
        <v>2125928.222370124</v>
      </c>
      <c r="AO221" s="149">
        <f t="shared" si="33"/>
        <v>22.575248585450652</v>
      </c>
    </row>
    <row r="222" spans="1:41" x14ac:dyDescent="0.35">
      <c r="A222" s="58">
        <f>IF(Deprec!A222=0,"",Deprec!A222)</f>
        <v>210</v>
      </c>
      <c r="B222" s="58" t="str">
        <f>IF(Deprec!B222=0,"",Deprec!B222)</f>
        <v>Metro</v>
      </c>
      <c r="C222" s="58">
        <f>IF(Deprec!C222=0,"",Deprec!C222)</f>
        <v>45</v>
      </c>
      <c r="D222" t="str">
        <f>IF(Deprec!D222=0,"",Deprec!D222)</f>
        <v/>
      </c>
      <c r="E222" t="str">
        <f>IF(Deprec!E222=0,"",Deprec!E222)</f>
        <v>Forrestfield</v>
      </c>
      <c r="F222" s="58">
        <f t="shared" si="34"/>
        <v>45</v>
      </c>
      <c r="G222" s="58" t="str">
        <f t="shared" si="37"/>
        <v>45</v>
      </c>
      <c r="H222" s="58">
        <f t="shared" si="38"/>
        <v>4</v>
      </c>
      <c r="I222" s="58" t="str">
        <f t="shared" si="39"/>
        <v>04</v>
      </c>
      <c r="K222" s="58" t="str">
        <f t="shared" si="40"/>
        <v>45:DG track between Midland and Kwinana</v>
      </c>
      <c r="L222" s="58" t="str">
        <f t="shared" si="41"/>
        <v>04:Forrestfield</v>
      </c>
      <c r="M222" s="94">
        <f>Deprec!AG222</f>
        <v>0</v>
      </c>
      <c r="N222" s="94">
        <f>Deprec!AH222</f>
        <v>0</v>
      </c>
      <c r="O222" s="94">
        <f>Deprec!AI222</f>
        <v>5155233.384935379</v>
      </c>
      <c r="P222" s="94">
        <f>Deprec!AJ222</f>
        <v>0</v>
      </c>
      <c r="Q222" s="94">
        <f>Deprec!AK222</f>
        <v>0</v>
      </c>
      <c r="R222" s="94">
        <f>Deprec!AL222</f>
        <v>0</v>
      </c>
      <c r="S222" s="94">
        <f>Deprec!AM222</f>
        <v>0</v>
      </c>
      <c r="T222" s="94">
        <f>Deprec!AN222</f>
        <v>13602568.425342228</v>
      </c>
      <c r="U222" s="94">
        <f>Deprec!AO222</f>
        <v>3239818.553030536</v>
      </c>
      <c r="V222" s="94">
        <f>Deprec!AP222</f>
        <v>1063124.8590026407</v>
      </c>
      <c r="W222" s="94">
        <f>Deprec!AQ222</f>
        <v>22724398.581912242</v>
      </c>
      <c r="X222" s="94">
        <f>Deprec!AR222</f>
        <v>8157983.9247742146</v>
      </c>
      <c r="Y222" s="94">
        <f>Deprec!AS222</f>
        <v>0</v>
      </c>
      <c r="Z222" s="94">
        <f>Deprec!AT222</f>
        <v>0</v>
      </c>
      <c r="AA222" s="94">
        <f>Deprec!AU222</f>
        <v>0</v>
      </c>
      <c r="AB222" s="94">
        <f>Deprec!AV222</f>
        <v>265935.55066477606</v>
      </c>
      <c r="AC222" s="94">
        <f>Deprec!AW222</f>
        <v>392176.61024816521</v>
      </c>
      <c r="AD222" s="94">
        <f>Deprec!AX222</f>
        <v>0</v>
      </c>
      <c r="AE222" s="94">
        <f>Deprec!AY222</f>
        <v>167409.08557572833</v>
      </c>
      <c r="AF222" s="94">
        <f>Deprec!AZ222</f>
        <v>3053.6565099012023</v>
      </c>
      <c r="AG222" s="94">
        <f>Deprec!BA222</f>
        <v>6534.5736014346712</v>
      </c>
      <c r="AH222" s="94">
        <f t="shared" si="35"/>
        <v>54778237.205597244</v>
      </c>
      <c r="AI222" s="55">
        <f t="shared" si="36"/>
        <v>0</v>
      </c>
      <c r="AK222" t="str">
        <v>01:SG track between Avon and Kalgoorlie</v>
      </c>
      <c r="AL222" t="str">
        <v>10:West Kalgoorlie West to West Kalgoorlie</v>
      </c>
      <c r="AM222" t="str">
        <v>Walkways</v>
      </c>
      <c r="AN222" s="64">
        <v>160436.71651486534</v>
      </c>
      <c r="AO222" s="149">
        <f t="shared" si="33"/>
        <v>6.2060928299919071</v>
      </c>
    </row>
    <row r="223" spans="1:41" x14ac:dyDescent="0.35">
      <c r="A223" s="58">
        <f>IF(Deprec!A223=0,"",Deprec!A223)</f>
        <v>211</v>
      </c>
      <c r="B223" s="58" t="str">
        <f>IF(Deprec!B223=0,"",Deprec!B223)</f>
        <v>Metro</v>
      </c>
      <c r="C223" s="58">
        <f>IF(Deprec!C223=0,"",Deprec!C223)</f>
        <v>45</v>
      </c>
      <c r="D223" t="str">
        <f>IF(Deprec!D223=0,"",Deprec!D223)</f>
        <v/>
      </c>
      <c r="E223" t="str">
        <f>IF(Deprec!E223=0,"",Deprec!E223)</f>
        <v>Forrestfield to Kenwick</v>
      </c>
      <c r="F223" s="58">
        <f t="shared" si="34"/>
        <v>45</v>
      </c>
      <c r="G223" s="58" t="str">
        <f t="shared" si="37"/>
        <v>45</v>
      </c>
      <c r="H223" s="58">
        <f t="shared" si="38"/>
        <v>5</v>
      </c>
      <c r="I223" s="58" t="str">
        <f t="shared" si="39"/>
        <v>05</v>
      </c>
      <c r="K223" s="58" t="str">
        <f t="shared" si="40"/>
        <v>45:DG track between Midland and Kwinana</v>
      </c>
      <c r="L223" s="58" t="str">
        <f t="shared" si="41"/>
        <v>05:Forrestfield to Kenwick</v>
      </c>
      <c r="M223" s="94">
        <f>Deprec!AG223</f>
        <v>0</v>
      </c>
      <c r="N223" s="94">
        <f>Deprec!AH223</f>
        <v>0</v>
      </c>
      <c r="O223" s="94">
        <f>Deprec!AI223</f>
        <v>1783032.4210539886</v>
      </c>
      <c r="P223" s="94">
        <f>Deprec!AJ223</f>
        <v>0</v>
      </c>
      <c r="Q223" s="94">
        <f>Deprec!AK223</f>
        <v>0</v>
      </c>
      <c r="R223" s="94">
        <f>Deprec!AL223</f>
        <v>0</v>
      </c>
      <c r="S223" s="94">
        <f>Deprec!AM223</f>
        <v>69604.290453251495</v>
      </c>
      <c r="T223" s="94">
        <f>Deprec!AN223</f>
        <v>7350673.6884913566</v>
      </c>
      <c r="U223" s="94">
        <f>Deprec!AO223</f>
        <v>1489736.5342009149</v>
      </c>
      <c r="V223" s="94">
        <f>Deprec!AP223</f>
        <v>1742154.446344618</v>
      </c>
      <c r="W223" s="94">
        <f>Deprec!AQ223</f>
        <v>4776765.0311054941</v>
      </c>
      <c r="X223" s="94">
        <f>Deprec!AR223</f>
        <v>2011951.7992140409</v>
      </c>
      <c r="Y223" s="94">
        <f>Deprec!AS223</f>
        <v>2390667.3646245212</v>
      </c>
      <c r="Z223" s="94">
        <f>Deprec!AT223</f>
        <v>283968.53541173448</v>
      </c>
      <c r="AA223" s="94">
        <f>Deprec!AU223</f>
        <v>0</v>
      </c>
      <c r="AB223" s="94">
        <f>Deprec!AV223</f>
        <v>122282.7448770466</v>
      </c>
      <c r="AC223" s="94">
        <f>Deprec!AW223</f>
        <v>180331.03230403594</v>
      </c>
      <c r="AD223" s="94">
        <f>Deprec!AX223</f>
        <v>0</v>
      </c>
      <c r="AE223" s="94">
        <f>Deprec!AY223</f>
        <v>76978.209383375695</v>
      </c>
      <c r="AF223" s="94">
        <f>Deprec!AZ223</f>
        <v>3316.4397215961003</v>
      </c>
      <c r="AG223" s="94">
        <f>Deprec!BA223</f>
        <v>13101.984085317927</v>
      </c>
      <c r="AH223" s="94">
        <f t="shared" si="35"/>
        <v>22294564.521271296</v>
      </c>
      <c r="AI223" s="55">
        <f t="shared" si="36"/>
        <v>0</v>
      </c>
      <c r="AK223" t="str">
        <v>01:SG track between Avon and Kalgoorlie</v>
      </c>
      <c r="AL223" t="str">
        <v>11:West Kalgoorlie</v>
      </c>
      <c r="AM223" t="str">
        <v>Access Roads</v>
      </c>
      <c r="AN223" s="64">
        <v>0</v>
      </c>
      <c r="AO223" s="149">
        <f t="shared" si="33"/>
        <v>6.064738680413102</v>
      </c>
    </row>
    <row r="224" spans="1:41" x14ac:dyDescent="0.35">
      <c r="A224" s="58">
        <f>IF(Deprec!A224=0,"",Deprec!A224)</f>
        <v>212</v>
      </c>
      <c r="B224" s="58" t="str">
        <f>IF(Deprec!B224=0,"",Deprec!B224)</f>
        <v>Metro</v>
      </c>
      <c r="C224" s="58">
        <f>IF(Deprec!C224=0,"",Deprec!C224)</f>
        <v>45</v>
      </c>
      <c r="D224" t="str">
        <f>IF(Deprec!D224=0,"",Deprec!D224)</f>
        <v/>
      </c>
      <c r="E224" t="str">
        <f>IF(Deprec!E224=0,"",Deprec!E224)</f>
        <v>Kenwick to Cockburn East</v>
      </c>
      <c r="F224" s="58">
        <f t="shared" si="34"/>
        <v>45</v>
      </c>
      <c r="G224" s="58" t="str">
        <f t="shared" si="37"/>
        <v>45</v>
      </c>
      <c r="H224" s="58">
        <f t="shared" si="38"/>
        <v>6</v>
      </c>
      <c r="I224" s="58" t="str">
        <f t="shared" si="39"/>
        <v>06</v>
      </c>
      <c r="K224" s="58" t="str">
        <f t="shared" si="40"/>
        <v>45:DG track between Midland and Kwinana</v>
      </c>
      <c r="L224" s="58" t="str">
        <f t="shared" si="41"/>
        <v>06:Kenwick to Cockburn East</v>
      </c>
      <c r="M224" s="94">
        <f>Deprec!AG224</f>
        <v>0</v>
      </c>
      <c r="N224" s="94">
        <f>Deprec!AH224</f>
        <v>0</v>
      </c>
      <c r="O224" s="94">
        <f>Deprec!AI224</f>
        <v>9171685.9659823943</v>
      </c>
      <c r="P224" s="94">
        <f>Deprec!AJ224</f>
        <v>0</v>
      </c>
      <c r="Q224" s="94">
        <f>Deprec!AK224</f>
        <v>9292954.8151101265</v>
      </c>
      <c r="R224" s="94">
        <f>Deprec!AL224</f>
        <v>0</v>
      </c>
      <c r="S224" s="94">
        <f>Deprec!AM224</f>
        <v>120893.96596916924</v>
      </c>
      <c r="T224" s="94">
        <f>Deprec!AN224</f>
        <v>36796706.268705085</v>
      </c>
      <c r="U224" s="94">
        <f>Deprec!AO224</f>
        <v>7541676.8387650168</v>
      </c>
      <c r="V224" s="94">
        <f>Deprec!AP224</f>
        <v>8864953.9631009828</v>
      </c>
      <c r="W224" s="94">
        <f>Deprec!AQ224</f>
        <v>6499675.5897402819</v>
      </c>
      <c r="X224" s="94">
        <f>Deprec!AR224</f>
        <v>14353646.705270573</v>
      </c>
      <c r="Y224" s="94">
        <f>Deprec!AS224</f>
        <v>6700337.0519242017</v>
      </c>
      <c r="Z224" s="94">
        <f>Deprec!AT224</f>
        <v>795880.23309078405</v>
      </c>
      <c r="AA224" s="94">
        <f>Deprec!AU224</f>
        <v>44280.708518735533</v>
      </c>
      <c r="AB224" s="94">
        <f>Deprec!AV224</f>
        <v>619047.00841246743</v>
      </c>
      <c r="AC224" s="94">
        <f>Deprec!AW224</f>
        <v>912912.00720094342</v>
      </c>
      <c r="AD224" s="94">
        <f>Deprec!AX224</f>
        <v>601169.70313241321</v>
      </c>
      <c r="AE224" s="94">
        <f>Deprec!AY224</f>
        <v>389696.27546095522</v>
      </c>
      <c r="AF224" s="94">
        <f>Deprec!AZ224</f>
        <v>26173.265074799863</v>
      </c>
      <c r="AG224" s="94">
        <f>Deprec!BA224</f>
        <v>233052.36794572754</v>
      </c>
      <c r="AH224" s="94">
        <f t="shared" si="35"/>
        <v>102964742.73340464</v>
      </c>
      <c r="AI224" s="55">
        <f t="shared" si="36"/>
        <v>0</v>
      </c>
      <c r="AK224" t="str">
        <v>01:SG track between Avon and Kalgoorlie</v>
      </c>
      <c r="AL224" t="str">
        <v>11:West Kalgoorlie</v>
      </c>
      <c r="AM224" t="str">
        <v>Ballast</v>
      </c>
      <c r="AN224" s="64">
        <v>769843.69979154819</v>
      </c>
      <c r="AO224" s="149">
        <f t="shared" si="33"/>
        <v>12.862198805968973</v>
      </c>
    </row>
    <row r="225" spans="1:41" x14ac:dyDescent="0.35">
      <c r="A225" s="58">
        <f>IF(Deprec!A225=0,"",Deprec!A225)</f>
        <v>213</v>
      </c>
      <c r="B225" s="58" t="str">
        <f>IF(Deprec!B225=0,"",Deprec!B225)</f>
        <v>Metro</v>
      </c>
      <c r="C225" s="58">
        <f>IF(Deprec!C225=0,"",Deprec!C225)</f>
        <v>45</v>
      </c>
      <c r="D225" t="str">
        <f>IF(Deprec!D225=0,"",Deprec!D225)</f>
        <v/>
      </c>
      <c r="E225" t="str">
        <f>IF(Deprec!E225=0,"",Deprec!E225)</f>
        <v>Cockburn East to Cockburn South</v>
      </c>
      <c r="F225" s="58">
        <f t="shared" si="34"/>
        <v>45</v>
      </c>
      <c r="G225" s="58" t="str">
        <f t="shared" si="37"/>
        <v>45</v>
      </c>
      <c r="H225" s="58">
        <f t="shared" si="38"/>
        <v>7</v>
      </c>
      <c r="I225" s="58" t="str">
        <f t="shared" si="39"/>
        <v>07</v>
      </c>
      <c r="K225" s="58" t="str">
        <f t="shared" si="40"/>
        <v>45:DG track between Midland and Kwinana</v>
      </c>
      <c r="L225" s="58" t="str">
        <f t="shared" si="41"/>
        <v>07:Cockburn East to Cockburn South</v>
      </c>
      <c r="M225" s="94">
        <f>Deprec!AG225</f>
        <v>0</v>
      </c>
      <c r="N225" s="94">
        <f>Deprec!AH225</f>
        <v>0</v>
      </c>
      <c r="O225" s="94">
        <f>Deprec!AI225</f>
        <v>354483.95105458261</v>
      </c>
      <c r="P225" s="94">
        <f>Deprec!AJ225</f>
        <v>0</v>
      </c>
      <c r="Q225" s="94">
        <f>Deprec!AK225</f>
        <v>0</v>
      </c>
      <c r="R225" s="94">
        <f>Deprec!AL225</f>
        <v>0</v>
      </c>
      <c r="S225" s="94">
        <f>Deprec!AM225</f>
        <v>0</v>
      </c>
      <c r="T225" s="94">
        <f>Deprec!AN225</f>
        <v>1099225.0326255125</v>
      </c>
      <c r="U225" s="94">
        <f>Deprec!AO225</f>
        <v>222776.27327877053</v>
      </c>
      <c r="V225" s="94">
        <f>Deprec!AP225</f>
        <v>264264.20238273416</v>
      </c>
      <c r="W225" s="94">
        <f>Deprec!AQ225</f>
        <v>700302.63739509333</v>
      </c>
      <c r="X225" s="94">
        <f>Deprec!AR225</f>
        <v>563485.18177701649</v>
      </c>
      <c r="Y225" s="94">
        <f>Deprec!AS225</f>
        <v>0</v>
      </c>
      <c r="Z225" s="94">
        <f>Deprec!AT225</f>
        <v>0</v>
      </c>
      <c r="AA225" s="94">
        <f>Deprec!AU225</f>
        <v>47709.914953821542</v>
      </c>
      <c r="AB225" s="94">
        <f>Deprec!AV225</f>
        <v>18286.249658648121</v>
      </c>
      <c r="AC225" s="94">
        <f>Deprec!AW225</f>
        <v>26966.832329688081</v>
      </c>
      <c r="AD225" s="94">
        <f>Deprec!AX225</f>
        <v>0</v>
      </c>
      <c r="AE225" s="94">
        <f>Deprec!AY225</f>
        <v>11511.376821606846</v>
      </c>
      <c r="AF225" s="94">
        <f>Deprec!AZ225</f>
        <v>486.21011682002194</v>
      </c>
      <c r="AG225" s="94">
        <f>Deprec!BA225</f>
        <v>4802.0752278520686</v>
      </c>
      <c r="AH225" s="94">
        <f t="shared" si="35"/>
        <v>3314299.9376221453</v>
      </c>
      <c r="AI225" s="55">
        <f t="shared" si="36"/>
        <v>0</v>
      </c>
      <c r="AK225" t="str">
        <v>01:SG track between Avon and Kalgoorlie</v>
      </c>
      <c r="AL225" t="str">
        <v>11:West Kalgoorlie</v>
      </c>
      <c r="AM225" t="str">
        <v>Bridges</v>
      </c>
      <c r="AN225" s="64">
        <v>0</v>
      </c>
      <c r="AO225" s="149">
        <f t="shared" si="33"/>
        <v>33.988165680473372</v>
      </c>
    </row>
    <row r="226" spans="1:41" x14ac:dyDescent="0.35">
      <c r="A226" s="58">
        <f>IF(Deprec!A226=0,"",Deprec!A226)</f>
        <v>214</v>
      </c>
      <c r="B226" s="58" t="str">
        <f>IF(Deprec!B226=0,"",Deprec!B226)</f>
        <v>Metro</v>
      </c>
      <c r="C226" s="58">
        <f>IF(Deprec!C226=0,"",Deprec!C226)</f>
        <v>45</v>
      </c>
      <c r="D226" t="str">
        <f>IF(Deprec!D226=0,"",Deprec!D226)</f>
        <v/>
      </c>
      <c r="E226" t="str">
        <f>IF(Deprec!E226=0,"",Deprec!E226)</f>
        <v>Cockburn South to Kwinana North</v>
      </c>
      <c r="F226" s="58">
        <f t="shared" si="34"/>
        <v>45</v>
      </c>
      <c r="G226" s="58" t="str">
        <f t="shared" si="37"/>
        <v>45</v>
      </c>
      <c r="H226" s="58">
        <f t="shared" si="38"/>
        <v>8</v>
      </c>
      <c r="I226" s="58" t="str">
        <f t="shared" si="39"/>
        <v>08</v>
      </c>
      <c r="K226" s="58" t="str">
        <f t="shared" si="40"/>
        <v>45:DG track between Midland and Kwinana</v>
      </c>
      <c r="L226" s="58" t="str">
        <f t="shared" si="41"/>
        <v>08:Cockburn South to Kwinana North</v>
      </c>
      <c r="M226" s="94">
        <f>Deprec!AG226</f>
        <v>0</v>
      </c>
      <c r="N226" s="94">
        <f>Deprec!AH226</f>
        <v>0</v>
      </c>
      <c r="O226" s="94">
        <f>Deprec!AI226</f>
        <v>3396515.4833974349</v>
      </c>
      <c r="P226" s="94">
        <f>Deprec!AJ226</f>
        <v>0</v>
      </c>
      <c r="Q226" s="94">
        <f>Deprec!AK226</f>
        <v>0</v>
      </c>
      <c r="R226" s="94">
        <f>Deprec!AL226</f>
        <v>0</v>
      </c>
      <c r="S226" s="94">
        <f>Deprec!AM226</f>
        <v>0</v>
      </c>
      <c r="T226" s="94">
        <f>Deprec!AN226</f>
        <v>10532309.94504381</v>
      </c>
      <c r="U226" s="94">
        <f>Deprec!AO226</f>
        <v>2134548.1488622124</v>
      </c>
      <c r="V226" s="94">
        <f>Deprec!AP226</f>
        <v>2525298.3828258282</v>
      </c>
      <c r="W226" s="94">
        <f>Deprec!AQ226</f>
        <v>4775563.3035570048</v>
      </c>
      <c r="X226" s="94">
        <f>Deprec!AR226</f>
        <v>5267463.0161770694</v>
      </c>
      <c r="Y226" s="94">
        <f>Deprec!AS226</f>
        <v>3234965.2962843231</v>
      </c>
      <c r="Z226" s="94">
        <f>Deprec!AT226</f>
        <v>384256.03280777909</v>
      </c>
      <c r="AA226" s="94">
        <f>Deprec!AU226</f>
        <v>0</v>
      </c>
      <c r="AB226" s="94">
        <f>Deprec!AV226</f>
        <v>175211.12003546226</v>
      </c>
      <c r="AC226" s="94">
        <f>Deprec!AW226</f>
        <v>258384.79647239315</v>
      </c>
      <c r="AD226" s="94">
        <f>Deprec!AX226</f>
        <v>216432.36885994146</v>
      </c>
      <c r="AE226" s="94">
        <f>Deprec!AY226</f>
        <v>110297.15024754309</v>
      </c>
      <c r="AF226" s="94">
        <f>Deprec!AZ226</f>
        <v>23209.237655287045</v>
      </c>
      <c r="AG226" s="94">
        <f>Deprec!BA226</f>
        <v>233203.42597451434</v>
      </c>
      <c r="AH226" s="94">
        <f t="shared" si="35"/>
        <v>33267657.708200604</v>
      </c>
      <c r="AI226" s="55">
        <f t="shared" si="36"/>
        <v>0</v>
      </c>
      <c r="AK226" t="str">
        <v>01:SG track between Avon and Kalgoorlie</v>
      </c>
      <c r="AL226" t="str">
        <v>11:West Kalgoorlie</v>
      </c>
      <c r="AM226" t="str">
        <v>Buildings</v>
      </c>
      <c r="AN226" s="64">
        <v>66563.404194072078</v>
      </c>
      <c r="AO226" s="149">
        <f t="shared" si="33"/>
        <v>15.499999999999858</v>
      </c>
    </row>
    <row r="227" spans="1:41" x14ac:dyDescent="0.35">
      <c r="A227" s="58">
        <f>IF(Deprec!A227=0,"",Deprec!A227)</f>
        <v>215</v>
      </c>
      <c r="B227" s="58" t="str">
        <f>IF(Deprec!B227=0,"",Deprec!B227)</f>
        <v>Metro</v>
      </c>
      <c r="C227" s="58">
        <f>IF(Deprec!C227=0,"",Deprec!C227)</f>
        <v>45</v>
      </c>
      <c r="D227" t="str">
        <f>IF(Deprec!D227=0,"",Deprec!D227)</f>
        <v/>
      </c>
      <c r="E227" t="str">
        <f>IF(Deprec!E227=0,"",Deprec!E227)</f>
        <v>Kwinana North to Kwinana West</v>
      </c>
      <c r="F227" s="58">
        <f t="shared" si="34"/>
        <v>45</v>
      </c>
      <c r="G227" s="58" t="str">
        <f t="shared" si="37"/>
        <v>45</v>
      </c>
      <c r="H227" s="58">
        <f t="shared" si="38"/>
        <v>9</v>
      </c>
      <c r="I227" s="58" t="str">
        <f t="shared" si="39"/>
        <v>09</v>
      </c>
      <c r="K227" s="58" t="str">
        <f t="shared" si="40"/>
        <v>45:DG track between Midland and Kwinana</v>
      </c>
      <c r="L227" s="58" t="str">
        <f t="shared" si="41"/>
        <v>09:Kwinana North to Kwinana West</v>
      </c>
      <c r="M227" s="94">
        <f>Deprec!AG227</f>
        <v>0</v>
      </c>
      <c r="N227" s="94">
        <f>Deprec!AH227</f>
        <v>0</v>
      </c>
      <c r="O227" s="94">
        <f>Deprec!AI227</f>
        <v>206001.60306463213</v>
      </c>
      <c r="P227" s="94">
        <f>Deprec!AJ227</f>
        <v>0</v>
      </c>
      <c r="Q227" s="94">
        <f>Deprec!AK227</f>
        <v>0</v>
      </c>
      <c r="R227" s="94">
        <f>Deprec!AL227</f>
        <v>0</v>
      </c>
      <c r="S227" s="94">
        <f>Deprec!AM227</f>
        <v>0</v>
      </c>
      <c r="T227" s="94">
        <f>Deprec!AN227</f>
        <v>638793.71174905775</v>
      </c>
      <c r="U227" s="94">
        <f>Deprec!AO227</f>
        <v>129462.19224780906</v>
      </c>
      <c r="V227" s="94">
        <f>Deprec!AP227</f>
        <v>152470.22405394551</v>
      </c>
      <c r="W227" s="94">
        <f>Deprec!AQ227</f>
        <v>712953.6194907272</v>
      </c>
      <c r="X227" s="94">
        <f>Deprec!AR227</f>
        <v>327458.69144117477</v>
      </c>
      <c r="Y227" s="94">
        <f>Deprec!AS227</f>
        <v>0</v>
      </c>
      <c r="Z227" s="94">
        <f>Deprec!AT227</f>
        <v>0</v>
      </c>
      <c r="AA227" s="94">
        <f>Deprec!AU227</f>
        <v>0</v>
      </c>
      <c r="AB227" s="94">
        <f>Deprec!AV227</f>
        <v>10626.706039906338</v>
      </c>
      <c r="AC227" s="94">
        <f>Deprec!AW227</f>
        <v>15671.261485785903</v>
      </c>
      <c r="AD227" s="94">
        <f>Deprec!AX227</f>
        <v>0</v>
      </c>
      <c r="AE227" s="94">
        <f>Deprec!AY227</f>
        <v>6689.6176023690387</v>
      </c>
      <c r="AF227" s="94">
        <f>Deprec!AZ227</f>
        <v>3959.9481036856387</v>
      </c>
      <c r="AG227" s="94">
        <f>Deprec!BA227</f>
        <v>0</v>
      </c>
      <c r="AH227" s="94">
        <f t="shared" si="35"/>
        <v>2204087.5752790933</v>
      </c>
      <c r="AI227" s="55">
        <f t="shared" si="36"/>
        <v>0</v>
      </c>
      <c r="AK227" t="str">
        <v>01:SG track between Avon and Kalgoorlie</v>
      </c>
      <c r="AL227" t="str">
        <v>11:West Kalgoorlie</v>
      </c>
      <c r="AM227" t="str">
        <v>Clearing/Grubbing</v>
      </c>
      <c r="AN227" s="64">
        <v>0</v>
      </c>
      <c r="AO227" s="149">
        <f t="shared" si="33"/>
        <v>100</v>
      </c>
    </row>
    <row r="228" spans="1:41" x14ac:dyDescent="0.35">
      <c r="A228" s="58">
        <f>IF(Deprec!A228=0,"",Deprec!A228)</f>
        <v>216</v>
      </c>
      <c r="B228" s="58" t="str">
        <f>IF(Deprec!B228=0,"",Deprec!B228)</f>
        <v>Metro</v>
      </c>
      <c r="C228" s="58">
        <f>IF(Deprec!C228=0,"",Deprec!C228)</f>
        <v>45</v>
      </c>
      <c r="D228" t="str">
        <f>IF(Deprec!D228=0,"",Deprec!D228)</f>
        <v/>
      </c>
      <c r="E228" t="str">
        <f>IF(Deprec!E228=0,"",Deprec!E228)</f>
        <v>Kwinana North to Kwinana</v>
      </c>
      <c r="F228" s="58">
        <f t="shared" si="34"/>
        <v>45</v>
      </c>
      <c r="G228" s="58" t="str">
        <f t="shared" si="37"/>
        <v>45</v>
      </c>
      <c r="H228" s="58">
        <f t="shared" si="38"/>
        <v>10</v>
      </c>
      <c r="I228" s="58" t="str">
        <f t="shared" si="39"/>
        <v>10</v>
      </c>
      <c r="K228" s="58" t="str">
        <f t="shared" si="40"/>
        <v>45:DG track between Midland and Kwinana</v>
      </c>
      <c r="L228" s="58" t="str">
        <f t="shared" si="41"/>
        <v>10:Kwinana North to Kwinana</v>
      </c>
      <c r="M228" s="94">
        <f>Deprec!AG228</f>
        <v>0</v>
      </c>
      <c r="N228" s="94">
        <f>Deprec!AH228</f>
        <v>0</v>
      </c>
      <c r="O228" s="94">
        <f>Deprec!AI228</f>
        <v>316153.32298079017</v>
      </c>
      <c r="P228" s="94">
        <f>Deprec!AJ228</f>
        <v>0</v>
      </c>
      <c r="Q228" s="94">
        <f>Deprec!AK228</f>
        <v>0</v>
      </c>
      <c r="R228" s="94">
        <f>Deprec!AL228</f>
        <v>0</v>
      </c>
      <c r="S228" s="94">
        <f>Deprec!AM228</f>
        <v>0</v>
      </c>
      <c r="T228" s="94">
        <f>Deprec!AN228</f>
        <v>821735.30060370162</v>
      </c>
      <c r="U228" s="94">
        <f>Deprec!AO228</f>
        <v>198687.29985892936</v>
      </c>
      <c r="V228" s="94">
        <f>Deprec!AP228</f>
        <v>233807.79576249386</v>
      </c>
      <c r="W228" s="94">
        <f>Deprec!AQ228</f>
        <v>896846.16709817364</v>
      </c>
      <c r="X228" s="94">
        <f>Deprec!AR228</f>
        <v>502555.08645526122</v>
      </c>
      <c r="Y228" s="94">
        <f>Deprec!AS228</f>
        <v>2034994.8504820489</v>
      </c>
      <c r="Z228" s="94">
        <f>Deprec!AT228</f>
        <v>241721.00050923234</v>
      </c>
      <c r="AA228" s="94">
        <f>Deprec!AU228</f>
        <v>94119.452773985817</v>
      </c>
      <c r="AB228" s="94">
        <f>Deprec!AV228</f>
        <v>16308.943119254944</v>
      </c>
      <c r="AC228" s="94">
        <f>Deprec!AW228</f>
        <v>24050.887567499289</v>
      </c>
      <c r="AD228" s="94">
        <f>Deprec!AX228</f>
        <v>0</v>
      </c>
      <c r="AE228" s="94">
        <f>Deprec!AY228</f>
        <v>10266.64260372868</v>
      </c>
      <c r="AF228" s="94">
        <f>Deprec!AZ228</f>
        <v>2615.2034232582741</v>
      </c>
      <c r="AG228" s="94">
        <f>Deprec!BA228</f>
        <v>0</v>
      </c>
      <c r="AH228" s="94">
        <f t="shared" si="35"/>
        <v>5393861.9532383587</v>
      </c>
      <c r="AI228" s="55">
        <f t="shared" si="36"/>
        <v>0</v>
      </c>
      <c r="AK228" t="str">
        <v>01:SG track between Avon and Kalgoorlie</v>
      </c>
      <c r="AL228" t="str">
        <v>11:West Kalgoorlie</v>
      </c>
      <c r="AM228" t="str">
        <v>Communication</v>
      </c>
      <c r="AN228" s="64">
        <v>0</v>
      </c>
      <c r="AO228" s="149">
        <f t="shared" si="33"/>
        <v>5.1206272136194979</v>
      </c>
    </row>
    <row r="229" spans="1:41" x14ac:dyDescent="0.35">
      <c r="A229" s="58">
        <f>IF(Deprec!A229=0,"",Deprec!A229)</f>
        <v>217</v>
      </c>
      <c r="B229" s="58" t="str">
        <f>IF(Deprec!B229=0,"",Deprec!B229)</f>
        <v>Metro</v>
      </c>
      <c r="C229" s="58">
        <f>IF(Deprec!C229=0,"",Deprec!C229)</f>
        <v>45</v>
      </c>
      <c r="D229" t="str">
        <f>IF(Deprec!D229=0,"",Deprec!D229)</f>
        <v/>
      </c>
      <c r="E229" t="str">
        <f>IF(Deprec!E229=0,"",Deprec!E229)</f>
        <v>Kwinana West to Kwinana KBT</v>
      </c>
      <c r="F229" s="58">
        <f t="shared" si="34"/>
        <v>45</v>
      </c>
      <c r="G229" s="58" t="str">
        <f t="shared" si="37"/>
        <v>45</v>
      </c>
      <c r="H229" s="58">
        <f t="shared" si="38"/>
        <v>11</v>
      </c>
      <c r="I229" s="58" t="str">
        <f t="shared" si="39"/>
        <v>11</v>
      </c>
      <c r="K229" s="58" t="str">
        <f t="shared" si="40"/>
        <v>45:DG track between Midland and Kwinana</v>
      </c>
      <c r="L229" s="58" t="str">
        <f t="shared" si="41"/>
        <v>11:Kwinana West to Kwinana KBT</v>
      </c>
      <c r="M229" s="94">
        <f>Deprec!AG229</f>
        <v>0</v>
      </c>
      <c r="N229" s="94">
        <f>Deprec!AH229</f>
        <v>0</v>
      </c>
      <c r="O229" s="94">
        <f>Deprec!AI229</f>
        <v>58354.572686712105</v>
      </c>
      <c r="P229" s="94">
        <f>Deprec!AJ229</f>
        <v>0</v>
      </c>
      <c r="Q229" s="94">
        <f>Deprec!AK229</f>
        <v>0</v>
      </c>
      <c r="R229" s="94">
        <f>Deprec!AL229</f>
        <v>0</v>
      </c>
      <c r="S229" s="94">
        <f>Deprec!AM229</f>
        <v>0</v>
      </c>
      <c r="T229" s="94">
        <f>Deprec!AN229</f>
        <v>180952.64080240997</v>
      </c>
      <c r="U229" s="94">
        <f>Deprec!AO229</f>
        <v>36673.068535955077</v>
      </c>
      <c r="V229" s="94">
        <f>Deprec!AP229</f>
        <v>42951.396058594008</v>
      </c>
      <c r="W229" s="94">
        <f>Deprec!AQ229</f>
        <v>742369.80842014332</v>
      </c>
      <c r="X229" s="94">
        <f>Deprec!AR229</f>
        <v>92760.016074265121</v>
      </c>
      <c r="Y229" s="94">
        <f>Deprec!AS229</f>
        <v>0</v>
      </c>
      <c r="Z229" s="94">
        <f>Deprec!AT229</f>
        <v>0</v>
      </c>
      <c r="AA229" s="94">
        <f>Deprec!AU229</f>
        <v>0</v>
      </c>
      <c r="AB229" s="94">
        <f>Deprec!AV229</f>
        <v>3010.2527397880385</v>
      </c>
      <c r="AC229" s="94">
        <f>Deprec!AW229</f>
        <v>4439.2361703022661</v>
      </c>
      <c r="AD229" s="94">
        <f>Deprec!AX229</f>
        <v>0</v>
      </c>
      <c r="AE229" s="94">
        <f>Deprec!AY229</f>
        <v>1894.9841691342363</v>
      </c>
      <c r="AF229" s="94">
        <f>Deprec!AZ229</f>
        <v>0</v>
      </c>
      <c r="AG229" s="94">
        <f>Deprec!BA229</f>
        <v>0</v>
      </c>
      <c r="AH229" s="94">
        <f t="shared" si="35"/>
        <v>1163405.9756573041</v>
      </c>
      <c r="AI229" s="55">
        <f t="shared" si="36"/>
        <v>0</v>
      </c>
      <c r="AK229" t="str">
        <v>01:SG track between Avon and Kalgoorlie</v>
      </c>
      <c r="AL229" t="str">
        <v>11:West Kalgoorlie</v>
      </c>
      <c r="AM229" t="str">
        <v>Control Centre Assets</v>
      </c>
      <c r="AN229" s="64">
        <v>0</v>
      </c>
      <c r="AO229" s="149">
        <f t="shared" si="33"/>
        <v>14.933333333333326</v>
      </c>
    </row>
    <row r="230" spans="1:41" x14ac:dyDescent="0.35">
      <c r="A230" s="58">
        <f>IF(Deprec!A230=0,"",Deprec!A230)</f>
        <v>218</v>
      </c>
      <c r="B230" s="58" t="str">
        <f>IF(Deprec!B230=0,"",Deprec!B230)</f>
        <v>Metro</v>
      </c>
      <c r="C230" s="58">
        <f>IF(Deprec!C230=0,"",Deprec!C230)</f>
        <v>46</v>
      </c>
      <c r="D230" t="str">
        <f>IF(Deprec!D230=0,"",Deprec!D230)</f>
        <v>DG track between Cockburn North and Cockburn East</v>
      </c>
      <c r="E230" t="str">
        <f>IF(Deprec!E230=0,"",Deprec!E230)</f>
        <v>Cockburn North to Cockburn East</v>
      </c>
      <c r="F230" s="58">
        <f t="shared" si="34"/>
        <v>46</v>
      </c>
      <c r="G230" s="58" t="str">
        <f t="shared" si="37"/>
        <v>46</v>
      </c>
      <c r="H230" s="58">
        <f t="shared" si="38"/>
        <v>1</v>
      </c>
      <c r="I230" s="58" t="str">
        <f t="shared" si="39"/>
        <v>01</v>
      </c>
      <c r="K230" s="58" t="str">
        <f t="shared" si="40"/>
        <v>46:DG track between Cockburn North and Cockburn East</v>
      </c>
      <c r="L230" s="58" t="str">
        <f t="shared" si="41"/>
        <v>01:Cockburn North to Cockburn East</v>
      </c>
      <c r="M230" s="94">
        <f>Deprec!AG230</f>
        <v>0</v>
      </c>
      <c r="N230" s="94">
        <f>Deprec!AH230</f>
        <v>0</v>
      </c>
      <c r="O230" s="94">
        <f>Deprec!AI230</f>
        <v>351572.22095121955</v>
      </c>
      <c r="P230" s="94">
        <f>Deprec!AJ230</f>
        <v>0</v>
      </c>
      <c r="Q230" s="94">
        <f>Deprec!AK230</f>
        <v>0</v>
      </c>
      <c r="R230" s="94">
        <f>Deprec!AL230</f>
        <v>0</v>
      </c>
      <c r="S230" s="94">
        <f>Deprec!AM230</f>
        <v>0</v>
      </c>
      <c r="T230" s="94">
        <f>Deprec!AN230</f>
        <v>1090196.0015273651</v>
      </c>
      <c r="U230" s="94">
        <f>Deprec!AO230</f>
        <v>220946.38964287934</v>
      </c>
      <c r="V230" s="94">
        <f>Deprec!AP230</f>
        <v>260284.29536465844</v>
      </c>
      <c r="W230" s="94">
        <f>Deprec!AQ230</f>
        <v>706608.51950847742</v>
      </c>
      <c r="X230" s="94">
        <f>Deprec!AR230</f>
        <v>558856.7161957171</v>
      </c>
      <c r="Y230" s="94">
        <f>Deprec!AS230</f>
        <v>0</v>
      </c>
      <c r="Z230" s="94">
        <f>Deprec!AT230</f>
        <v>0</v>
      </c>
      <c r="AA230" s="94">
        <f>Deprec!AU230</f>
        <v>0</v>
      </c>
      <c r="AB230" s="94">
        <f>Deprec!AV230</f>
        <v>18136.046459179437</v>
      </c>
      <c r="AC230" s="94">
        <f>Deprec!AW230</f>
        <v>26745.326850376252</v>
      </c>
      <c r="AD230" s="94">
        <f>Deprec!AX230</f>
        <v>0</v>
      </c>
      <c r="AE230" s="94">
        <f>Deprec!AY230</f>
        <v>11416.822407160396</v>
      </c>
      <c r="AF230" s="94">
        <f>Deprec!AZ230</f>
        <v>2452.9410034365719</v>
      </c>
      <c r="AG230" s="94">
        <f>Deprec!BA230</f>
        <v>11144.225793390842</v>
      </c>
      <c r="AH230" s="94">
        <f t="shared" si="35"/>
        <v>3258359.5057038604</v>
      </c>
      <c r="AI230" s="55">
        <f t="shared" si="36"/>
        <v>0</v>
      </c>
      <c r="AK230" t="str">
        <v>01:SG track between Avon and Kalgoorlie</v>
      </c>
      <c r="AL230" t="str">
        <v>11:West Kalgoorlie</v>
      </c>
      <c r="AM230" t="str">
        <v>Culverts</v>
      </c>
      <c r="AN230" s="64">
        <v>0</v>
      </c>
      <c r="AO230" s="149">
        <f t="shared" si="33"/>
        <v>6.5141602301984181</v>
      </c>
    </row>
    <row r="231" spans="1:41" x14ac:dyDescent="0.35">
      <c r="A231" s="58">
        <f>IF(Deprec!A231=0,"",Deprec!A231)</f>
        <v>219</v>
      </c>
      <c r="B231" s="58" t="str">
        <f>IF(Deprec!B231=0,"",Deprec!B231)</f>
        <v>Metro</v>
      </c>
      <c r="C231" s="58">
        <f>IF(Deprec!C231=0,"",Deprec!C231)</f>
        <v>47</v>
      </c>
      <c r="D231" t="str">
        <f>IF(Deprec!D231=0,"",Deprec!D231)</f>
        <v>DG track between Cockburn North and Cockburn South</v>
      </c>
      <c r="E231" t="str">
        <f>IF(Deprec!E231=0,"",Deprec!E231)</f>
        <v>Cockburn North to Cockburn South</v>
      </c>
      <c r="F231" s="58">
        <f t="shared" si="34"/>
        <v>47</v>
      </c>
      <c r="G231" s="58" t="str">
        <f t="shared" si="37"/>
        <v>47</v>
      </c>
      <c r="H231" s="58">
        <f t="shared" si="38"/>
        <v>1</v>
      </c>
      <c r="I231" s="58" t="str">
        <f t="shared" si="39"/>
        <v>01</v>
      </c>
      <c r="K231" s="58" t="str">
        <f t="shared" si="40"/>
        <v>47:DG track between Cockburn North and Cockburn South</v>
      </c>
      <c r="L231" s="58" t="str">
        <f t="shared" si="41"/>
        <v>01:Cockburn North to Cockburn South</v>
      </c>
      <c r="M231" s="94">
        <f>Deprec!AG231</f>
        <v>0</v>
      </c>
      <c r="N231" s="94">
        <f>Deprec!AH231</f>
        <v>0</v>
      </c>
      <c r="O231" s="94">
        <f>Deprec!AI231</f>
        <v>456287.67353194178</v>
      </c>
      <c r="P231" s="94">
        <f>Deprec!AJ231</f>
        <v>0</v>
      </c>
      <c r="Q231" s="94">
        <f>Deprec!AK231</f>
        <v>0</v>
      </c>
      <c r="R231" s="94">
        <f>Deprec!AL231</f>
        <v>0</v>
      </c>
      <c r="S231" s="94">
        <f>Deprec!AM231</f>
        <v>0</v>
      </c>
      <c r="T231" s="94">
        <f>Deprec!AN231</f>
        <v>1356190.7740035362</v>
      </c>
      <c r="U231" s="94">
        <f>Deprec!AO231</f>
        <v>286755.0622533951</v>
      </c>
      <c r="V231" s="94">
        <f>Deprec!AP231</f>
        <v>337317.52189524402</v>
      </c>
      <c r="W231" s="94">
        <f>Deprec!AQ231</f>
        <v>703372.84875385999</v>
      </c>
      <c r="X231" s="94">
        <f>Deprec!AR231</f>
        <v>725311.65909727965</v>
      </c>
      <c r="Y231" s="94">
        <f>Deprec!AS231</f>
        <v>0</v>
      </c>
      <c r="Z231" s="94">
        <f>Deprec!AT231</f>
        <v>0</v>
      </c>
      <c r="AA231" s="94">
        <f>Deprec!AU231</f>
        <v>0</v>
      </c>
      <c r="AB231" s="94">
        <f>Deprec!AV231</f>
        <v>23537.850696896734</v>
      </c>
      <c r="AC231" s="94">
        <f>Deprec!AW231</f>
        <v>34711.397087606631</v>
      </c>
      <c r="AD231" s="94">
        <f>Deprec!AX231</f>
        <v>0</v>
      </c>
      <c r="AE231" s="94">
        <f>Deprec!AY231</f>
        <v>14817.312133467327</v>
      </c>
      <c r="AF231" s="94">
        <f>Deprec!AZ231</f>
        <v>7325.1258105937704</v>
      </c>
      <c r="AG231" s="94">
        <f>Deprec!BA231</f>
        <v>36655.773603629728</v>
      </c>
      <c r="AH231" s="94">
        <f t="shared" si="35"/>
        <v>3982282.9988674512</v>
      </c>
      <c r="AI231" s="55">
        <f t="shared" si="36"/>
        <v>0</v>
      </c>
      <c r="AK231" t="str">
        <v>01:SG track between Avon and Kalgoorlie</v>
      </c>
      <c r="AL231" t="str">
        <v>11:West Kalgoorlie</v>
      </c>
      <c r="AM231" t="str">
        <v>Cutting/Embankments</v>
      </c>
      <c r="AN231" s="64">
        <v>0</v>
      </c>
      <c r="AO231" s="149">
        <f t="shared" si="33"/>
        <v>100</v>
      </c>
    </row>
    <row r="232" spans="1:41" x14ac:dyDescent="0.35">
      <c r="A232" s="58">
        <f>IF(Deprec!A232=0,"",Deprec!A232)</f>
        <v>220</v>
      </c>
      <c r="B232" s="58" t="str">
        <f>IF(Deprec!B232=0,"",Deprec!B232)</f>
        <v>Sidings &amp; Other</v>
      </c>
      <c r="C232" s="58">
        <f>IF(Deprec!C232=0,"",Deprec!C232)</f>
        <v>48</v>
      </c>
      <c r="D232" t="str">
        <f>IF(Deprec!D232=0,"",Deprec!D232)</f>
        <v>DG all tracks servicing customer facilities on the DG network</v>
      </c>
      <c r="E232" t="str">
        <f>IF(Deprec!E232=0,"",Deprec!E232)</f>
        <v>Kwinana West to Kwinana FPA</v>
      </c>
      <c r="F232" s="58">
        <f t="shared" si="34"/>
        <v>48</v>
      </c>
      <c r="G232" s="58" t="str">
        <f t="shared" si="37"/>
        <v>48</v>
      </c>
      <c r="H232" s="58">
        <f t="shared" si="38"/>
        <v>1</v>
      </c>
      <c r="I232" s="58" t="str">
        <f t="shared" si="39"/>
        <v>01</v>
      </c>
      <c r="K232" s="58" t="str">
        <f t="shared" si="40"/>
        <v>48:DG all tracks servicing customer facilities on the DG network</v>
      </c>
      <c r="L232" s="58" t="str">
        <f t="shared" si="41"/>
        <v>01:Kwinana West to Kwinana FPA</v>
      </c>
      <c r="M232" s="94">
        <f>Deprec!AG232</f>
        <v>0</v>
      </c>
      <c r="N232" s="94">
        <f>Deprec!AH232</f>
        <v>0</v>
      </c>
      <c r="O232" s="94">
        <f>Deprec!AI232</f>
        <v>145920.12177293969</v>
      </c>
      <c r="P232" s="94">
        <f>Deprec!AJ232</f>
        <v>0</v>
      </c>
      <c r="Q232" s="94">
        <f>Deprec!AK232</f>
        <v>0</v>
      </c>
      <c r="R232" s="94">
        <f>Deprec!AL232</f>
        <v>0</v>
      </c>
      <c r="S232" s="94">
        <f>Deprec!AM232</f>
        <v>0</v>
      </c>
      <c r="T232" s="94">
        <f>Deprec!AN232</f>
        <v>2442859.1814666237</v>
      </c>
      <c r="U232" s="94">
        <f>Deprec!AO232</f>
        <v>495086.12744390231</v>
      </c>
      <c r="V232" s="94">
        <f>Deprec!AP232</f>
        <v>582306.56386727316</v>
      </c>
      <c r="W232" s="94">
        <f>Deprec!AQ232</f>
        <v>5969459.5270748036</v>
      </c>
      <c r="X232" s="94">
        <f>Deprec!AR232</f>
        <v>0</v>
      </c>
      <c r="Y232" s="94">
        <f>Deprec!AS232</f>
        <v>3839407.5677507692</v>
      </c>
      <c r="Z232" s="94">
        <f>Deprec!AT232</f>
        <v>456052.96663015836</v>
      </c>
      <c r="AA232" s="94">
        <f>Deprec!AU232</f>
        <v>0</v>
      </c>
      <c r="AB232" s="94">
        <f>Deprec!AV232</f>
        <v>40638.387543379424</v>
      </c>
      <c r="AC232" s="94">
        <f>Deprec!AW232</f>
        <v>59929.652251735453</v>
      </c>
      <c r="AD232" s="94">
        <f>Deprec!AX232</f>
        <v>0</v>
      </c>
      <c r="AE232" s="94">
        <f>Deprec!AY232</f>
        <v>25582.270895721678</v>
      </c>
      <c r="AF232" s="94">
        <f>Deprec!AZ232</f>
        <v>921.00232703439826</v>
      </c>
      <c r="AG232" s="94">
        <f>Deprec!BA232</f>
        <v>0</v>
      </c>
      <c r="AH232" s="94">
        <f t="shared" si="35"/>
        <v>14058163.369024342</v>
      </c>
      <c r="AI232" s="55">
        <f t="shared" si="36"/>
        <v>0</v>
      </c>
      <c r="AK232" t="str">
        <v>01:SG track between Avon and Kalgoorlie</v>
      </c>
      <c r="AL232" t="str">
        <v>11:West Kalgoorlie</v>
      </c>
      <c r="AM232" t="str">
        <v>Fibre Optic</v>
      </c>
      <c r="AN232" s="64">
        <v>1947224.9478475763</v>
      </c>
      <c r="AO232" s="149">
        <f t="shared" si="33"/>
        <v>6.8275029514926633</v>
      </c>
    </row>
    <row r="233" spans="1:41" x14ac:dyDescent="0.35">
      <c r="A233" s="58">
        <f>IF(Deprec!A233=0,"",Deprec!A233)</f>
        <v>221</v>
      </c>
      <c r="B233" s="58" t="str">
        <f>IF(Deprec!B233=0,"",Deprec!B233)</f>
        <v>Sidings &amp; Other</v>
      </c>
      <c r="C233" s="58">
        <f>IF(Deprec!C233=0,"",Deprec!C233)</f>
        <v>48</v>
      </c>
      <c r="D233" t="str">
        <f>IF(Deprec!D233=0,"",Deprec!D233)</f>
        <v/>
      </c>
      <c r="E233" t="str">
        <f>IF(Deprec!E233=0,"",Deprec!E233)</f>
        <v>Kwinana FPA to Kwinana CBH</v>
      </c>
      <c r="F233" s="58">
        <f t="shared" si="34"/>
        <v>48</v>
      </c>
      <c r="G233" s="58" t="str">
        <f t="shared" si="37"/>
        <v>48</v>
      </c>
      <c r="H233" s="58">
        <f t="shared" si="38"/>
        <v>2</v>
      </c>
      <c r="I233" s="58" t="str">
        <f t="shared" si="39"/>
        <v>02</v>
      </c>
      <c r="K233" s="58" t="str">
        <f t="shared" si="40"/>
        <v>48:DG all tracks servicing customer facilities on the DG network</v>
      </c>
      <c r="L233" s="58" t="str">
        <f t="shared" si="41"/>
        <v>02:Kwinana FPA to Kwinana CBH</v>
      </c>
      <c r="M233" s="94">
        <f>Deprec!AG233</f>
        <v>0</v>
      </c>
      <c r="N233" s="94">
        <f>Deprec!AH233</f>
        <v>0</v>
      </c>
      <c r="O233" s="94">
        <f>Deprec!AI233</f>
        <v>248062.37872084029</v>
      </c>
      <c r="P233" s="94">
        <f>Deprec!AJ233</f>
        <v>0</v>
      </c>
      <c r="Q233" s="94">
        <f>Deprec!AK233</f>
        <v>0</v>
      </c>
      <c r="R233" s="94">
        <f>Deprec!AL233</f>
        <v>0</v>
      </c>
      <c r="S233" s="94">
        <f>Deprec!AM233</f>
        <v>3851.9002906962774</v>
      </c>
      <c r="T233" s="94">
        <f>Deprec!AN233</f>
        <v>4152830.0009069243</v>
      </c>
      <c r="U233" s="94">
        <f>Deprec!AO233</f>
        <v>841640.21351713676</v>
      </c>
      <c r="V233" s="94">
        <f>Deprec!AP233</f>
        <v>988562.69603369466</v>
      </c>
      <c r="W233" s="94">
        <f>Deprec!AQ233</f>
        <v>1925950.1453481389</v>
      </c>
      <c r="X233" s="94">
        <f>Deprec!AR233</f>
        <v>0</v>
      </c>
      <c r="Y233" s="94">
        <f>Deprec!AS233</f>
        <v>2082891.6652975848</v>
      </c>
      <c r="Z233" s="94">
        <f>Deprec!AT233</f>
        <v>247410.2856667226</v>
      </c>
      <c r="AA233" s="94">
        <f>Deprec!AU233</f>
        <v>0</v>
      </c>
      <c r="AB233" s="94">
        <f>Deprec!AV233</f>
        <v>69084.74964869117</v>
      </c>
      <c r="AC233" s="94">
        <f>Deprec!AW233</f>
        <v>101879.657944715</v>
      </c>
      <c r="AD233" s="94">
        <f>Deprec!AX233</f>
        <v>0</v>
      </c>
      <c r="AE233" s="94">
        <f>Deprec!AY233</f>
        <v>43489.539991944293</v>
      </c>
      <c r="AF233" s="94">
        <f>Deprec!AZ233</f>
        <v>3565.759126244554</v>
      </c>
      <c r="AG233" s="94">
        <f>Deprec!BA233</f>
        <v>0</v>
      </c>
      <c r="AH233" s="94">
        <f t="shared" si="35"/>
        <v>10709218.992493335</v>
      </c>
      <c r="AI233" s="55">
        <f t="shared" si="36"/>
        <v>0</v>
      </c>
      <c r="AK233" t="str">
        <v>01:SG track between Avon and Kalgoorlie</v>
      </c>
      <c r="AL233" t="str">
        <v>11:West Kalgoorlie</v>
      </c>
      <c r="AM233" t="str">
        <v>Formation</v>
      </c>
      <c r="AN233" s="64">
        <v>1224983.3987262039</v>
      </c>
      <c r="AO233" s="149">
        <f t="shared" si="33"/>
        <v>100</v>
      </c>
    </row>
    <row r="234" spans="1:41" x14ac:dyDescent="0.35">
      <c r="AK234" t="str">
        <v>01:SG track between Avon and Kalgoorlie</v>
      </c>
      <c r="AL234" t="str">
        <v>11:West Kalgoorlie</v>
      </c>
      <c r="AM234" t="str">
        <v>Pedestrian Crossings</v>
      </c>
      <c r="AN234" s="64">
        <v>0</v>
      </c>
      <c r="AO234" s="149">
        <f t="shared" si="33"/>
        <v>11.72325153537226</v>
      </c>
    </row>
    <row r="235" spans="1:41" x14ac:dyDescent="0.35">
      <c r="AK235" t="str">
        <v>01:SG track between Avon and Kalgoorlie</v>
      </c>
      <c r="AL235" t="str">
        <v>11:West Kalgoorlie</v>
      </c>
      <c r="AM235" t="str">
        <v>Plant and Equipment</v>
      </c>
      <c r="AN235" s="64">
        <v>28414.031683036461</v>
      </c>
      <c r="AO235" s="149">
        <f t="shared" si="33"/>
        <v>3.2621890651150229</v>
      </c>
    </row>
    <row r="236" spans="1:41" x14ac:dyDescent="0.35">
      <c r="AK236" t="str">
        <v>01:SG track between Avon and Kalgoorlie</v>
      </c>
      <c r="AL236" t="str">
        <v>11:West Kalgoorlie</v>
      </c>
      <c r="AM236" t="str">
        <v>Radio Masts</v>
      </c>
      <c r="AN236" s="64">
        <v>45136.744736692119</v>
      </c>
      <c r="AO236" s="149">
        <f t="shared" si="33"/>
        <v>5.1206272136194979</v>
      </c>
    </row>
    <row r="237" spans="1:41" x14ac:dyDescent="0.35">
      <c r="AK237" t="str">
        <v>01:SG track between Avon and Kalgoorlie</v>
      </c>
      <c r="AL237" t="str">
        <v>11:West Kalgoorlie</v>
      </c>
      <c r="AM237" t="str">
        <v>Rail</v>
      </c>
      <c r="AN237" s="64">
        <v>2532380.5914195664</v>
      </c>
      <c r="AO237" s="149">
        <f t="shared" si="33"/>
        <v>31.770593409597893</v>
      </c>
    </row>
    <row r="238" spans="1:41" x14ac:dyDescent="0.35">
      <c r="AK238" t="str">
        <v>01:SG track between Avon and Kalgoorlie</v>
      </c>
      <c r="AL238" t="str">
        <v>11:West Kalgoorlie</v>
      </c>
      <c r="AM238" t="str">
        <v>Signage</v>
      </c>
      <c r="AN238" s="64">
        <v>0</v>
      </c>
      <c r="AO238" s="149">
        <f t="shared" si="33"/>
        <v>3.6705791572497493</v>
      </c>
    </row>
    <row r="239" spans="1:41" x14ac:dyDescent="0.35">
      <c r="AK239" t="str">
        <v>01:SG track between Avon and Kalgoorlie</v>
      </c>
      <c r="AL239" t="str">
        <v>11:West Kalgoorlie</v>
      </c>
      <c r="AM239" t="str">
        <v>Signalling and Control Systems</v>
      </c>
      <c r="AN239" s="64">
        <v>0</v>
      </c>
      <c r="AO239" s="149">
        <f t="shared" si="33"/>
        <v>6.8275029514926633</v>
      </c>
    </row>
    <row r="240" spans="1:41" x14ac:dyDescent="0.35">
      <c r="AK240" t="str">
        <v>01:SG track between Avon and Kalgoorlie</v>
      </c>
      <c r="AL240" t="str">
        <v>11:West Kalgoorlie</v>
      </c>
      <c r="AM240" t="str">
        <v>Sleepers</v>
      </c>
      <c r="AN240" s="64">
        <v>812378.86900349404</v>
      </c>
      <c r="AO240" s="149">
        <f t="shared" si="33"/>
        <v>15.29205627039642</v>
      </c>
    </row>
    <row r="241" spans="37:41" x14ac:dyDescent="0.35">
      <c r="AK241" t="str">
        <v>01:SG track between Avon and Kalgoorlie</v>
      </c>
      <c r="AL241" t="str">
        <v>11:West Kalgoorlie</v>
      </c>
      <c r="AM241" t="str">
        <v>Tunnels</v>
      </c>
      <c r="AN241" s="64">
        <v>0</v>
      </c>
      <c r="AO241" s="149">
        <f t="shared" si="33"/>
        <v>42.316940355219813</v>
      </c>
    </row>
    <row r="242" spans="37:41" x14ac:dyDescent="0.35">
      <c r="AK242" t="str">
        <v>01:SG track between Avon and Kalgoorlie</v>
      </c>
      <c r="AL242" t="str">
        <v>11:West Kalgoorlie</v>
      </c>
      <c r="AM242" t="str">
        <v>Turnouts</v>
      </c>
      <c r="AN242" s="64">
        <v>2647417.1708679972</v>
      </c>
      <c r="AO242" s="149">
        <f t="shared" si="33"/>
        <v>22.575248585450652</v>
      </c>
    </row>
    <row r="243" spans="37:41" x14ac:dyDescent="0.35">
      <c r="AK243" t="str">
        <v>01:SG track between Avon and Kalgoorlie</v>
      </c>
      <c r="AL243" t="str">
        <v>11:West Kalgoorlie</v>
      </c>
      <c r="AM243" t="str">
        <v>Walkways</v>
      </c>
      <c r="AN243" s="64">
        <v>0</v>
      </c>
      <c r="AO243" s="149">
        <f t="shared" si="33"/>
        <v>6.2060928299919071</v>
      </c>
    </row>
    <row r="244" spans="37:41" x14ac:dyDescent="0.35">
      <c r="AK244" t="str">
        <v>01:SG track between Avon and Kalgoorlie</v>
      </c>
      <c r="AL244" t="str">
        <v>12:West Kalgoorlie to Kalgoorlie</v>
      </c>
      <c r="AM244" t="str">
        <v>Access Roads</v>
      </c>
      <c r="AN244" s="64">
        <v>0</v>
      </c>
      <c r="AO244" s="149">
        <f t="shared" si="33"/>
        <v>6.064738680413102</v>
      </c>
    </row>
    <row r="245" spans="37:41" x14ac:dyDescent="0.35">
      <c r="AK245" t="str">
        <v>01:SG track between Avon and Kalgoorlie</v>
      </c>
      <c r="AL245" t="str">
        <v>12:West Kalgoorlie to Kalgoorlie</v>
      </c>
      <c r="AM245" t="str">
        <v>Ballast</v>
      </c>
      <c r="AN245" s="64">
        <v>1095489.232403358</v>
      </c>
      <c r="AO245" s="149">
        <f t="shared" si="33"/>
        <v>12.862198805968973</v>
      </c>
    </row>
    <row r="246" spans="37:41" x14ac:dyDescent="0.35">
      <c r="AK246" t="str">
        <v>01:SG track between Avon and Kalgoorlie</v>
      </c>
      <c r="AL246" t="str">
        <v>12:West Kalgoorlie to Kalgoorlie</v>
      </c>
      <c r="AM246" t="str">
        <v>Bridges</v>
      </c>
      <c r="AN246" s="64">
        <v>0</v>
      </c>
      <c r="AO246" s="149">
        <f t="shared" si="33"/>
        <v>33.988165680473372</v>
      </c>
    </row>
    <row r="247" spans="37:41" x14ac:dyDescent="0.35">
      <c r="AK247" t="str">
        <v>01:SG track between Avon and Kalgoorlie</v>
      </c>
      <c r="AL247" t="str">
        <v>12:West Kalgoorlie to Kalgoorlie</v>
      </c>
      <c r="AM247" t="str">
        <v>Buildings</v>
      </c>
      <c r="AN247" s="64">
        <v>94719.866625476105</v>
      </c>
      <c r="AO247" s="149">
        <f t="shared" si="33"/>
        <v>15.499999999999858</v>
      </c>
    </row>
    <row r="248" spans="37:41" x14ac:dyDescent="0.35">
      <c r="AK248" t="str">
        <v>01:SG track between Avon and Kalgoorlie</v>
      </c>
      <c r="AL248" t="str">
        <v>12:West Kalgoorlie to Kalgoorlie</v>
      </c>
      <c r="AM248" t="str">
        <v>Clearing/Grubbing</v>
      </c>
      <c r="AN248" s="64">
        <v>0</v>
      </c>
      <c r="AO248" s="149">
        <f t="shared" si="33"/>
        <v>100</v>
      </c>
    </row>
    <row r="249" spans="37:41" x14ac:dyDescent="0.35">
      <c r="AK249" t="str">
        <v>01:SG track between Avon and Kalgoorlie</v>
      </c>
      <c r="AL249" t="str">
        <v>12:West Kalgoorlie to Kalgoorlie</v>
      </c>
      <c r="AM249" t="str">
        <v>Communication</v>
      </c>
      <c r="AN249" s="64">
        <v>55660.676932844792</v>
      </c>
      <c r="AO249" s="149">
        <f t="shared" si="33"/>
        <v>5.1206272136194979</v>
      </c>
    </row>
    <row r="250" spans="37:41" x14ac:dyDescent="0.35">
      <c r="AK250" t="str">
        <v>01:SG track between Avon and Kalgoorlie</v>
      </c>
      <c r="AL250" t="str">
        <v>12:West Kalgoorlie to Kalgoorlie</v>
      </c>
      <c r="AM250" t="str">
        <v>Control Centre Assets</v>
      </c>
      <c r="AN250" s="64">
        <v>569316.16572522488</v>
      </c>
      <c r="AO250" s="149">
        <f t="shared" si="33"/>
        <v>14.933333333333326</v>
      </c>
    </row>
    <row r="251" spans="37:41" x14ac:dyDescent="0.35">
      <c r="AK251" t="str">
        <v>01:SG track between Avon and Kalgoorlie</v>
      </c>
      <c r="AL251" t="str">
        <v>12:West Kalgoorlie to Kalgoorlie</v>
      </c>
      <c r="AM251" t="str">
        <v>Culverts</v>
      </c>
      <c r="AN251" s="64">
        <v>59917.221855293021</v>
      </c>
      <c r="AO251" s="149">
        <f t="shared" si="33"/>
        <v>6.5141602301984181</v>
      </c>
    </row>
    <row r="252" spans="37:41" x14ac:dyDescent="0.35">
      <c r="AK252" t="str">
        <v>01:SG track between Avon and Kalgoorlie</v>
      </c>
      <c r="AL252" t="str">
        <v>12:West Kalgoorlie to Kalgoorlie</v>
      </c>
      <c r="AM252" t="str">
        <v>Cutting/Embankments</v>
      </c>
      <c r="AN252" s="64">
        <v>0</v>
      </c>
      <c r="AO252" s="149">
        <f t="shared" si="33"/>
        <v>100</v>
      </c>
    </row>
    <row r="253" spans="37:41" x14ac:dyDescent="0.35">
      <c r="AK253" t="str">
        <v>01:SG track between Avon and Kalgoorlie</v>
      </c>
      <c r="AL253" t="str">
        <v>12:West Kalgoorlie to Kalgoorlie</v>
      </c>
      <c r="AM253" t="str">
        <v>Fibre Optic</v>
      </c>
      <c r="AN253" s="64">
        <v>2770905.2681886093</v>
      </c>
      <c r="AO253" s="149">
        <f t="shared" si="33"/>
        <v>6.8275029514926633</v>
      </c>
    </row>
    <row r="254" spans="37:41" x14ac:dyDescent="0.35">
      <c r="AK254" t="str">
        <v>01:SG track between Avon and Kalgoorlie</v>
      </c>
      <c r="AL254" t="str">
        <v>12:West Kalgoorlie to Kalgoorlie</v>
      </c>
      <c r="AM254" t="str">
        <v>Formation</v>
      </c>
      <c r="AN254" s="64">
        <v>1743153.9980658274</v>
      </c>
      <c r="AO254" s="149">
        <f t="shared" si="33"/>
        <v>100</v>
      </c>
    </row>
    <row r="255" spans="37:41" x14ac:dyDescent="0.35">
      <c r="AK255" t="str">
        <v>01:SG track between Avon and Kalgoorlie</v>
      </c>
      <c r="AL255" t="str">
        <v>12:West Kalgoorlie to Kalgoorlie</v>
      </c>
      <c r="AM255" t="str">
        <v>Pedestrian Crossings</v>
      </c>
      <c r="AN255" s="64">
        <v>237284.3683214343</v>
      </c>
      <c r="AO255" s="149">
        <f t="shared" si="33"/>
        <v>11.72325153537226</v>
      </c>
    </row>
    <row r="256" spans="37:41" x14ac:dyDescent="0.35">
      <c r="AK256" t="str">
        <v>01:SG track between Avon and Kalgoorlie</v>
      </c>
      <c r="AL256" t="str">
        <v>12:West Kalgoorlie to Kalgoorlie</v>
      </c>
      <c r="AM256" t="str">
        <v>Plant and Equipment</v>
      </c>
      <c r="AN256" s="64">
        <v>40433.227895951728</v>
      </c>
      <c r="AO256" s="149">
        <f t="shared" si="33"/>
        <v>3.2621890651150229</v>
      </c>
    </row>
    <row r="257" spans="37:41" x14ac:dyDescent="0.35">
      <c r="AK257" t="str">
        <v>01:SG track between Avon and Kalgoorlie</v>
      </c>
      <c r="AL257" t="str">
        <v>12:West Kalgoorlie to Kalgoorlie</v>
      </c>
      <c r="AM257" t="str">
        <v>Radio Masts</v>
      </c>
      <c r="AN257" s="64">
        <v>64229.684360830601</v>
      </c>
      <c r="AO257" s="149">
        <f t="shared" si="33"/>
        <v>5.1206272136194979</v>
      </c>
    </row>
    <row r="258" spans="37:41" x14ac:dyDescent="0.35">
      <c r="AK258" t="str">
        <v>01:SG track between Avon and Kalgoorlie</v>
      </c>
      <c r="AL258" t="str">
        <v>12:West Kalgoorlie to Kalgoorlie</v>
      </c>
      <c r="AM258" t="str">
        <v>Rail</v>
      </c>
      <c r="AN258" s="64">
        <v>3603583.0013268366</v>
      </c>
      <c r="AO258" s="149">
        <f t="shared" si="33"/>
        <v>31.770593409597893</v>
      </c>
    </row>
    <row r="259" spans="37:41" x14ac:dyDescent="0.35">
      <c r="AK259" t="str">
        <v>01:SG track between Avon and Kalgoorlie</v>
      </c>
      <c r="AL259" t="str">
        <v>12:West Kalgoorlie to Kalgoorlie</v>
      </c>
      <c r="AM259" t="str">
        <v>Signage</v>
      </c>
      <c r="AN259" s="64">
        <v>7374.0687942940731</v>
      </c>
      <c r="AO259" s="149">
        <f t="shared" si="33"/>
        <v>3.6705791572497493</v>
      </c>
    </row>
    <row r="260" spans="37:41" x14ac:dyDescent="0.35">
      <c r="AK260" t="str">
        <v>01:SG track between Avon and Kalgoorlie</v>
      </c>
      <c r="AL260" t="str">
        <v>12:West Kalgoorlie to Kalgoorlie</v>
      </c>
      <c r="AM260" t="str">
        <v>Signalling and Control Systems</v>
      </c>
      <c r="AN260" s="64">
        <v>4792945.0196974808</v>
      </c>
      <c r="AO260" s="149">
        <f t="shared" si="33"/>
        <v>6.8275029514926633</v>
      </c>
    </row>
    <row r="261" spans="37:41" x14ac:dyDescent="0.35">
      <c r="AK261" t="str">
        <v>01:SG track between Avon and Kalgoorlie</v>
      </c>
      <c r="AL261" t="str">
        <v>12:West Kalgoorlie to Kalgoorlie</v>
      </c>
      <c r="AM261" t="str">
        <v>Sleepers</v>
      </c>
      <c r="AN261" s="64">
        <v>1290286.9661430987</v>
      </c>
      <c r="AO261" s="149">
        <f t="shared" si="33"/>
        <v>15.29205627039642</v>
      </c>
    </row>
    <row r="262" spans="37:41" x14ac:dyDescent="0.35">
      <c r="AK262" t="str">
        <v>01:SG track between Avon and Kalgoorlie</v>
      </c>
      <c r="AL262" t="str">
        <v>12:West Kalgoorlie to Kalgoorlie</v>
      </c>
      <c r="AM262" t="str">
        <v>Tunnels</v>
      </c>
      <c r="AN262" s="64">
        <v>0</v>
      </c>
      <c r="AO262" s="149">
        <f t="shared" si="33"/>
        <v>42.316940355219813</v>
      </c>
    </row>
    <row r="263" spans="37:41" x14ac:dyDescent="0.35">
      <c r="AK263" t="str">
        <v>01:SG track between Avon and Kalgoorlie</v>
      </c>
      <c r="AL263" t="str">
        <v>12:West Kalgoorlie to Kalgoorlie</v>
      </c>
      <c r="AM263" t="str">
        <v>Turnouts</v>
      </c>
      <c r="AN263" s="64">
        <v>1050437.150184341</v>
      </c>
      <c r="AO263" s="149">
        <f t="shared" si="33"/>
        <v>22.575248585450652</v>
      </c>
    </row>
    <row r="264" spans="37:41" x14ac:dyDescent="0.35">
      <c r="AK264" t="str">
        <v>01:SG track between Avon and Kalgoorlie</v>
      </c>
      <c r="AL264" t="str">
        <v>12:West Kalgoorlie to Kalgoorlie</v>
      </c>
      <c r="AM264" t="str">
        <v>Walkways</v>
      </c>
      <c r="AN264" s="64">
        <v>242356.85929053111</v>
      </c>
      <c r="AO264" s="149">
        <f t="shared" si="33"/>
        <v>6.2060928299919071</v>
      </c>
    </row>
    <row r="265" spans="37:41" x14ac:dyDescent="0.35">
      <c r="AK265" t="str">
        <v>01:SG track between Avon and Kalgoorlie</v>
      </c>
      <c r="AL265" t="str">
        <v>13:Kalgoorlie</v>
      </c>
      <c r="AM265" t="str">
        <v>Access Roads</v>
      </c>
      <c r="AN265" s="64">
        <v>0</v>
      </c>
      <c r="AO265" s="149">
        <f t="shared" si="33"/>
        <v>6.064738680413102</v>
      </c>
    </row>
    <row r="266" spans="37:41" x14ac:dyDescent="0.35">
      <c r="AK266" t="str">
        <v>01:SG track between Avon and Kalgoorlie</v>
      </c>
      <c r="AL266" t="str">
        <v>13:Kalgoorlie</v>
      </c>
      <c r="AM266" t="str">
        <v>Ballast</v>
      </c>
      <c r="AN266" s="64">
        <v>264729.33222509804</v>
      </c>
      <c r="AO266" s="149">
        <f t="shared" si="33"/>
        <v>12.862198805968973</v>
      </c>
    </row>
    <row r="267" spans="37:41" x14ac:dyDescent="0.35">
      <c r="AK267" t="str">
        <v>01:SG track between Avon and Kalgoorlie</v>
      </c>
      <c r="AL267" t="str">
        <v>13:Kalgoorlie</v>
      </c>
      <c r="AM267" t="str">
        <v>Bridges</v>
      </c>
      <c r="AN267" s="64">
        <v>0</v>
      </c>
      <c r="AO267" s="149">
        <f t="shared" si="33"/>
        <v>33.988165680473372</v>
      </c>
    </row>
    <row r="268" spans="37:41" x14ac:dyDescent="0.35">
      <c r="AK268" t="str">
        <v>01:SG track between Avon and Kalgoorlie</v>
      </c>
      <c r="AL268" t="str">
        <v>13:Kalgoorlie</v>
      </c>
      <c r="AM268" t="str">
        <v>Buildings</v>
      </c>
      <c r="AN268" s="64">
        <v>22889.432683150277</v>
      </c>
      <c r="AO268" s="149">
        <f t="shared" si="33"/>
        <v>15.499999999999858</v>
      </c>
    </row>
    <row r="269" spans="37:41" x14ac:dyDescent="0.35">
      <c r="AK269" t="str">
        <v>01:SG track between Avon and Kalgoorlie</v>
      </c>
      <c r="AL269" t="str">
        <v>13:Kalgoorlie</v>
      </c>
      <c r="AM269" t="str">
        <v>Clearing/Grubbing</v>
      </c>
      <c r="AN269" s="64">
        <v>0</v>
      </c>
      <c r="AO269" s="149">
        <f t="shared" ref="AO269:AO332" si="42">_xlfn.XLOOKUP(AM269,$M$7:$AG$7,$M$10:$AG$10)</f>
        <v>100</v>
      </c>
    </row>
    <row r="270" spans="37:41" x14ac:dyDescent="0.35">
      <c r="AK270" t="str">
        <v>01:SG track between Avon and Kalgoorlie</v>
      </c>
      <c r="AL270" t="str">
        <v>13:Kalgoorlie</v>
      </c>
      <c r="AM270" t="str">
        <v>Communication</v>
      </c>
      <c r="AN270" s="64">
        <v>0</v>
      </c>
      <c r="AO270" s="149">
        <f t="shared" si="42"/>
        <v>5.1206272136194979</v>
      </c>
    </row>
    <row r="271" spans="37:41" x14ac:dyDescent="0.35">
      <c r="AK271" t="str">
        <v>01:SG track between Avon and Kalgoorlie</v>
      </c>
      <c r="AL271" t="str">
        <v>13:Kalgoorlie</v>
      </c>
      <c r="AM271" t="str">
        <v>Control Centre Assets</v>
      </c>
      <c r="AN271" s="64">
        <v>0</v>
      </c>
      <c r="AO271" s="149">
        <f t="shared" si="42"/>
        <v>14.933333333333326</v>
      </c>
    </row>
    <row r="272" spans="37:41" x14ac:dyDescent="0.35">
      <c r="AK272" t="str">
        <v>01:SG track between Avon and Kalgoorlie</v>
      </c>
      <c r="AL272" t="str">
        <v>13:Kalgoorlie</v>
      </c>
      <c r="AM272" t="str">
        <v>Culverts</v>
      </c>
      <c r="AN272" s="64">
        <v>0</v>
      </c>
      <c r="AO272" s="149">
        <f t="shared" si="42"/>
        <v>6.5141602301984181</v>
      </c>
    </row>
    <row r="273" spans="37:41" x14ac:dyDescent="0.35">
      <c r="AK273" t="str">
        <v>01:SG track between Avon and Kalgoorlie</v>
      </c>
      <c r="AL273" t="str">
        <v>13:Kalgoorlie</v>
      </c>
      <c r="AM273" t="str">
        <v>Cutting/Embankments</v>
      </c>
      <c r="AN273" s="64">
        <v>0</v>
      </c>
      <c r="AO273" s="149">
        <f t="shared" si="42"/>
        <v>100</v>
      </c>
    </row>
    <row r="274" spans="37:41" x14ac:dyDescent="0.35">
      <c r="AK274" t="str">
        <v>01:SG track between Avon and Kalgoorlie</v>
      </c>
      <c r="AL274" t="str">
        <v>13:Kalgoorlie</v>
      </c>
      <c r="AM274" t="str">
        <v>Fibre Optic</v>
      </c>
      <c r="AN274" s="64">
        <v>669600.28415549779</v>
      </c>
      <c r="AO274" s="149">
        <f t="shared" si="42"/>
        <v>6.8275029514926633</v>
      </c>
    </row>
    <row r="275" spans="37:41" x14ac:dyDescent="0.35">
      <c r="AK275" t="str">
        <v>01:SG track between Avon and Kalgoorlie</v>
      </c>
      <c r="AL275" t="str">
        <v>13:Kalgoorlie</v>
      </c>
      <c r="AM275" t="str">
        <v>Formation</v>
      </c>
      <c r="AN275" s="64">
        <v>421240.10006112576</v>
      </c>
      <c r="AO275" s="149">
        <f t="shared" si="42"/>
        <v>100</v>
      </c>
    </row>
    <row r="276" spans="37:41" x14ac:dyDescent="0.35">
      <c r="AK276" t="str">
        <v>01:SG track between Avon and Kalgoorlie</v>
      </c>
      <c r="AL276" t="str">
        <v>13:Kalgoorlie</v>
      </c>
      <c r="AM276" t="str">
        <v>Pedestrian Crossings</v>
      </c>
      <c r="AN276" s="64">
        <v>101614.30538783516</v>
      </c>
      <c r="AO276" s="149">
        <f t="shared" si="42"/>
        <v>11.72325153537226</v>
      </c>
    </row>
    <row r="277" spans="37:41" x14ac:dyDescent="0.35">
      <c r="AK277" t="str">
        <v>01:SG track between Avon and Kalgoorlie</v>
      </c>
      <c r="AL277" t="str">
        <v>13:Kalgoorlie</v>
      </c>
      <c r="AM277" t="str">
        <v>Plant and Equipment</v>
      </c>
      <c r="AN277" s="64">
        <v>9770.8504145838597</v>
      </c>
      <c r="AO277" s="149">
        <f t="shared" si="42"/>
        <v>3.2621890651150229</v>
      </c>
    </row>
    <row r="278" spans="37:41" x14ac:dyDescent="0.35">
      <c r="AK278" t="str">
        <v>01:SG track between Avon and Kalgoorlie</v>
      </c>
      <c r="AL278" t="str">
        <v>13:Kalgoorlie</v>
      </c>
      <c r="AM278" t="str">
        <v>Radio Masts</v>
      </c>
      <c r="AN278" s="64">
        <v>15521.358811138765</v>
      </c>
      <c r="AO278" s="149">
        <f t="shared" si="42"/>
        <v>5.1206272136194979</v>
      </c>
    </row>
    <row r="279" spans="37:41" x14ac:dyDescent="0.35">
      <c r="AK279" t="str">
        <v>01:SG track between Avon and Kalgoorlie</v>
      </c>
      <c r="AL279" t="str">
        <v>13:Kalgoorlie</v>
      </c>
      <c r="AM279" t="str">
        <v>Rail</v>
      </c>
      <c r="AN279" s="64">
        <v>870820.17179308564</v>
      </c>
      <c r="AO279" s="149">
        <f t="shared" si="42"/>
        <v>31.770593409597893</v>
      </c>
    </row>
    <row r="280" spans="37:41" x14ac:dyDescent="0.35">
      <c r="AK280" t="str">
        <v>01:SG track between Avon and Kalgoorlie</v>
      </c>
      <c r="AL280" t="str">
        <v>13:Kalgoorlie</v>
      </c>
      <c r="AM280" t="str">
        <v>Signage</v>
      </c>
      <c r="AN280" s="64">
        <v>4002.8557571604138</v>
      </c>
      <c r="AO280" s="149">
        <f t="shared" si="42"/>
        <v>3.6705791572497493</v>
      </c>
    </row>
    <row r="281" spans="37:41" x14ac:dyDescent="0.35">
      <c r="AK281" t="str">
        <v>01:SG track between Avon and Kalgoorlie</v>
      </c>
      <c r="AL281" t="str">
        <v>13:Kalgoorlie</v>
      </c>
      <c r="AM281" t="str">
        <v>Signalling and Control Systems</v>
      </c>
      <c r="AN281" s="64">
        <v>0</v>
      </c>
      <c r="AO281" s="149">
        <f t="shared" si="42"/>
        <v>6.8275029514926633</v>
      </c>
    </row>
    <row r="282" spans="37:41" x14ac:dyDescent="0.35">
      <c r="AK282" t="str">
        <v>01:SG track between Avon and Kalgoorlie</v>
      </c>
      <c r="AL282" t="str">
        <v>13:Kalgoorlie</v>
      </c>
      <c r="AM282" t="str">
        <v>Sleepers</v>
      </c>
      <c r="AN282" s="64">
        <v>312156.8584287648</v>
      </c>
      <c r="AO282" s="149">
        <f t="shared" si="42"/>
        <v>15.29205627039642</v>
      </c>
    </row>
    <row r="283" spans="37:41" x14ac:dyDescent="0.35">
      <c r="AK283" t="str">
        <v>01:SG track between Avon and Kalgoorlie</v>
      </c>
      <c r="AL283" t="str">
        <v>13:Kalgoorlie</v>
      </c>
      <c r="AM283" t="str">
        <v>Tunnels</v>
      </c>
      <c r="AN283" s="64">
        <v>0</v>
      </c>
      <c r="AO283" s="149">
        <f t="shared" si="42"/>
        <v>42.316940355219813</v>
      </c>
    </row>
    <row r="284" spans="37:41" x14ac:dyDescent="0.35">
      <c r="AK284" t="str">
        <v>01:SG track between Avon and Kalgoorlie</v>
      </c>
      <c r="AL284" t="str">
        <v>13:Kalgoorlie</v>
      </c>
      <c r="AM284" t="str">
        <v>Turnouts</v>
      </c>
      <c r="AN284" s="64">
        <v>411816.43592185329</v>
      </c>
      <c r="AO284" s="149">
        <f t="shared" si="42"/>
        <v>22.575248585450652</v>
      </c>
    </row>
    <row r="285" spans="37:41" x14ac:dyDescent="0.35">
      <c r="AK285" t="str">
        <v>01:SG track between Avon and Kalgoorlie</v>
      </c>
      <c r="AL285" t="str">
        <v>13:Kalgoorlie</v>
      </c>
      <c r="AM285" t="str">
        <v>Walkways</v>
      </c>
      <c r="AN285" s="64">
        <v>0</v>
      </c>
      <c r="AO285" s="149">
        <f t="shared" si="42"/>
        <v>6.2060928299919071</v>
      </c>
    </row>
    <row r="286" spans="37:41" x14ac:dyDescent="0.35">
      <c r="AK286" t="str">
        <v>01:SG track between Avon and Kalgoorlie</v>
      </c>
      <c r="AL286" t="str">
        <v>14:Kalgoorlie to Parkeston (border)</v>
      </c>
      <c r="AM286" t="str">
        <v>Access Roads</v>
      </c>
      <c r="AN286" s="64">
        <v>0</v>
      </c>
      <c r="AO286" s="149">
        <f t="shared" si="42"/>
        <v>6.064738680413102</v>
      </c>
    </row>
    <row r="287" spans="37:41" x14ac:dyDescent="0.35">
      <c r="AK287" t="str">
        <v>01:SG track between Avon and Kalgoorlie</v>
      </c>
      <c r="AL287" t="str">
        <v>14:Kalgoorlie to Parkeston (border)</v>
      </c>
      <c r="AM287" t="str">
        <v>Ballast</v>
      </c>
      <c r="AN287" s="64">
        <v>107199.57418651345</v>
      </c>
      <c r="AO287" s="149">
        <f t="shared" si="42"/>
        <v>12.862198805968973</v>
      </c>
    </row>
    <row r="288" spans="37:41" x14ac:dyDescent="0.35">
      <c r="AK288" t="str">
        <v>01:SG track between Avon and Kalgoorlie</v>
      </c>
      <c r="AL288" t="str">
        <v>14:Kalgoorlie to Parkeston (border)</v>
      </c>
      <c r="AM288" t="str">
        <v>Bridges</v>
      </c>
      <c r="AN288" s="64">
        <v>0</v>
      </c>
      <c r="AO288" s="149">
        <f t="shared" si="42"/>
        <v>33.988165680473372</v>
      </c>
    </row>
    <row r="289" spans="37:41" x14ac:dyDescent="0.35">
      <c r="AK289" t="str">
        <v>01:SG track between Avon and Kalgoorlie</v>
      </c>
      <c r="AL289" t="str">
        <v>14:Kalgoorlie to Parkeston (border)</v>
      </c>
      <c r="AM289" t="str">
        <v>Buildings</v>
      </c>
      <c r="AN289" s="64">
        <v>9268.8536490477472</v>
      </c>
      <c r="AO289" s="149">
        <f t="shared" si="42"/>
        <v>15.499999999999858</v>
      </c>
    </row>
    <row r="290" spans="37:41" x14ac:dyDescent="0.35">
      <c r="AK290" t="str">
        <v>01:SG track between Avon and Kalgoorlie</v>
      </c>
      <c r="AL290" t="str">
        <v>14:Kalgoorlie to Parkeston (border)</v>
      </c>
      <c r="AM290" t="str">
        <v>Clearing/Grubbing</v>
      </c>
      <c r="AN290" s="64">
        <v>0</v>
      </c>
      <c r="AO290" s="149">
        <f t="shared" si="42"/>
        <v>100</v>
      </c>
    </row>
    <row r="291" spans="37:41" x14ac:dyDescent="0.35">
      <c r="AK291" t="str">
        <v>01:SG track between Avon and Kalgoorlie</v>
      </c>
      <c r="AL291" t="str">
        <v>14:Kalgoorlie to Parkeston (border)</v>
      </c>
      <c r="AM291" t="str">
        <v>Communication</v>
      </c>
      <c r="AN291" s="64">
        <v>0</v>
      </c>
      <c r="AO291" s="149">
        <f t="shared" si="42"/>
        <v>5.1206272136194979</v>
      </c>
    </row>
    <row r="292" spans="37:41" x14ac:dyDescent="0.35">
      <c r="AK292" t="str">
        <v>01:SG track between Avon and Kalgoorlie</v>
      </c>
      <c r="AL292" t="str">
        <v>14:Kalgoorlie to Parkeston (border)</v>
      </c>
      <c r="AM292" t="str">
        <v>Control Centre Assets</v>
      </c>
      <c r="AN292" s="64">
        <v>266368.7246549332</v>
      </c>
      <c r="AO292" s="149">
        <f t="shared" si="42"/>
        <v>14.933333333333326</v>
      </c>
    </row>
    <row r="293" spans="37:41" x14ac:dyDescent="0.35">
      <c r="AK293" t="str">
        <v>01:SG track between Avon and Kalgoorlie</v>
      </c>
      <c r="AL293" t="str">
        <v>14:Kalgoorlie to Parkeston (border)</v>
      </c>
      <c r="AM293" t="str">
        <v>Culverts</v>
      </c>
      <c r="AN293" s="64">
        <v>533.57333331236498</v>
      </c>
      <c r="AO293" s="149">
        <f t="shared" si="42"/>
        <v>6.5141602301984181</v>
      </c>
    </row>
    <row r="294" spans="37:41" x14ac:dyDescent="0.35">
      <c r="AK294" t="str">
        <v>01:SG track between Avon and Kalgoorlie</v>
      </c>
      <c r="AL294" t="str">
        <v>14:Kalgoorlie to Parkeston (border)</v>
      </c>
      <c r="AM294" t="str">
        <v>Cutting/Embankments</v>
      </c>
      <c r="AN294" s="64">
        <v>0</v>
      </c>
      <c r="AO294" s="149">
        <f t="shared" si="42"/>
        <v>100</v>
      </c>
    </row>
    <row r="295" spans="37:41" x14ac:dyDescent="0.35">
      <c r="AK295" t="str">
        <v>01:SG track between Avon and Kalgoorlie</v>
      </c>
      <c r="AL295" t="str">
        <v>14:Kalgoorlie to Parkeston (border)</v>
      </c>
      <c r="AM295" t="str">
        <v>Fibre Optic</v>
      </c>
      <c r="AN295" s="64">
        <v>271148.13735715108</v>
      </c>
      <c r="AO295" s="149">
        <f t="shared" si="42"/>
        <v>6.8275029514926633</v>
      </c>
    </row>
    <row r="296" spans="37:41" x14ac:dyDescent="0.35">
      <c r="AK296" t="str">
        <v>01:SG track between Avon and Kalgoorlie</v>
      </c>
      <c r="AL296" t="str">
        <v>14:Kalgoorlie to Parkeston (border)</v>
      </c>
      <c r="AM296" t="str">
        <v>Formation</v>
      </c>
      <c r="AN296" s="64">
        <v>170577.09086215054</v>
      </c>
      <c r="AO296" s="149">
        <f t="shared" si="42"/>
        <v>100</v>
      </c>
    </row>
    <row r="297" spans="37:41" x14ac:dyDescent="0.35">
      <c r="AK297" t="str">
        <v>01:SG track between Avon and Kalgoorlie</v>
      </c>
      <c r="AL297" t="str">
        <v>14:Kalgoorlie to Parkeston (border)</v>
      </c>
      <c r="AM297" t="str">
        <v>Pedestrian Crossings</v>
      </c>
      <c r="AN297" s="64">
        <v>0</v>
      </c>
      <c r="AO297" s="149">
        <f t="shared" si="42"/>
        <v>11.72325153537226</v>
      </c>
    </row>
    <row r="298" spans="37:41" x14ac:dyDescent="0.35">
      <c r="AK298" t="str">
        <v>01:SG track between Avon and Kalgoorlie</v>
      </c>
      <c r="AL298" t="str">
        <v>14:Kalgoorlie to Parkeston (border)</v>
      </c>
      <c r="AM298" t="str">
        <v>Plant and Equipment</v>
      </c>
      <c r="AN298" s="64">
        <v>3956.6110603598809</v>
      </c>
      <c r="AO298" s="149">
        <f t="shared" si="42"/>
        <v>3.2621890651150229</v>
      </c>
    </row>
    <row r="299" spans="37:41" x14ac:dyDescent="0.35">
      <c r="AK299" t="str">
        <v>01:SG track between Avon and Kalgoorlie</v>
      </c>
      <c r="AL299" t="str">
        <v>14:Kalgoorlie to Parkeston (border)</v>
      </c>
      <c r="AM299" t="str">
        <v>Radio Masts</v>
      </c>
      <c r="AN299" s="64">
        <v>6285.2236333802739</v>
      </c>
      <c r="AO299" s="149">
        <f t="shared" si="42"/>
        <v>5.1206272136194979</v>
      </c>
    </row>
    <row r="300" spans="37:41" x14ac:dyDescent="0.35">
      <c r="AK300" t="str">
        <v>01:SG track between Avon and Kalgoorlie</v>
      </c>
      <c r="AL300" t="str">
        <v>14:Kalgoorlie to Parkeston (border)</v>
      </c>
      <c r="AM300" t="str">
        <v>Rail</v>
      </c>
      <c r="AN300" s="64">
        <v>352630.17824511003</v>
      </c>
      <c r="AO300" s="149">
        <f t="shared" si="42"/>
        <v>31.770593409597893</v>
      </c>
    </row>
    <row r="301" spans="37:41" x14ac:dyDescent="0.35">
      <c r="AK301" t="str">
        <v>01:SG track between Avon and Kalgoorlie</v>
      </c>
      <c r="AL301" t="str">
        <v>14:Kalgoorlie to Parkeston (border)</v>
      </c>
      <c r="AM301" t="str">
        <v>Signage</v>
      </c>
      <c r="AN301" s="64">
        <v>4985.5495746072284</v>
      </c>
      <c r="AO301" s="149">
        <f t="shared" si="42"/>
        <v>3.6705791572497493</v>
      </c>
    </row>
    <row r="302" spans="37:41" x14ac:dyDescent="0.35">
      <c r="AK302" t="str">
        <v>01:SG track between Avon and Kalgoorlie</v>
      </c>
      <c r="AL302" t="str">
        <v>14:Kalgoorlie to Parkeston (border)</v>
      </c>
      <c r="AM302" t="str">
        <v>Signalling and Control Systems</v>
      </c>
      <c r="AN302" s="64">
        <v>2242498.5080332584</v>
      </c>
      <c r="AO302" s="149">
        <f t="shared" si="42"/>
        <v>6.8275029514926633</v>
      </c>
    </row>
    <row r="303" spans="37:41" x14ac:dyDescent="0.35">
      <c r="AK303" t="str">
        <v>01:SG track between Avon and Kalgoorlie</v>
      </c>
      <c r="AL303" t="str">
        <v>14:Kalgoorlie to Parkeston (border)</v>
      </c>
      <c r="AM303" t="str">
        <v>Sleepers</v>
      </c>
      <c r="AN303" s="64">
        <v>126348.46144152063</v>
      </c>
      <c r="AO303" s="149">
        <f t="shared" si="42"/>
        <v>15.29205627039642</v>
      </c>
    </row>
    <row r="304" spans="37:41" x14ac:dyDescent="0.35">
      <c r="AK304" t="str">
        <v>01:SG track between Avon and Kalgoorlie</v>
      </c>
      <c r="AL304" t="str">
        <v>14:Kalgoorlie to Parkeston (border)</v>
      </c>
      <c r="AM304" t="str">
        <v>Tunnels</v>
      </c>
      <c r="AN304" s="64">
        <v>0</v>
      </c>
      <c r="AO304" s="149">
        <f t="shared" si="42"/>
        <v>42.316940355219813</v>
      </c>
    </row>
    <row r="305" spans="37:41" x14ac:dyDescent="0.35">
      <c r="AK305" t="str">
        <v>01:SG track between Avon and Kalgoorlie</v>
      </c>
      <c r="AL305" t="str">
        <v>14:Kalgoorlie to Parkeston (border)</v>
      </c>
      <c r="AM305" t="str">
        <v>Turnouts</v>
      </c>
      <c r="AN305" s="64">
        <v>0</v>
      </c>
      <c r="AO305" s="149">
        <f t="shared" si="42"/>
        <v>22.575248585450652</v>
      </c>
    </row>
    <row r="306" spans="37:41" x14ac:dyDescent="0.35">
      <c r="AK306" t="str">
        <v>01:SG track between Avon and Kalgoorlie</v>
      </c>
      <c r="AL306" t="str">
        <v>14:Kalgoorlie to Parkeston (border)</v>
      </c>
      <c r="AM306" t="str">
        <v>Walkways</v>
      </c>
      <c r="AN306" s="64">
        <v>0</v>
      </c>
      <c r="AO306" s="149">
        <f t="shared" si="42"/>
        <v>6.2060928299919071</v>
      </c>
    </row>
    <row r="307" spans="37:41" x14ac:dyDescent="0.35">
      <c r="AK307" t="str">
        <v>02:SG track between Forrestfield South and Kewdale</v>
      </c>
      <c r="AL307" t="str">
        <v>01:Forrestfield South to Kewdale</v>
      </c>
      <c r="AM307" t="str">
        <v>Access Roads</v>
      </c>
      <c r="AN307" s="64">
        <v>0</v>
      </c>
      <c r="AO307" s="149">
        <f t="shared" si="42"/>
        <v>6.064738680413102</v>
      </c>
    </row>
    <row r="308" spans="37:41" x14ac:dyDescent="0.35">
      <c r="AK308" t="str">
        <v>02:SG track between Forrestfield South and Kewdale</v>
      </c>
      <c r="AL308" t="str">
        <v>01:Forrestfield South to Kewdale</v>
      </c>
      <c r="AM308" t="str">
        <v>Ballast</v>
      </c>
      <c r="AN308" s="64">
        <v>582953.75831719302</v>
      </c>
      <c r="AO308" s="149">
        <f t="shared" si="42"/>
        <v>12.862198805968973</v>
      </c>
    </row>
    <row r="309" spans="37:41" x14ac:dyDescent="0.35">
      <c r="AK309" t="str">
        <v>02:SG track between Forrestfield South and Kewdale</v>
      </c>
      <c r="AL309" t="str">
        <v>01:Forrestfield South to Kewdale</v>
      </c>
      <c r="AM309" t="str">
        <v>Bridges</v>
      </c>
      <c r="AN309" s="64">
        <v>0</v>
      </c>
      <c r="AO309" s="149">
        <f t="shared" si="42"/>
        <v>33.988165680473372</v>
      </c>
    </row>
    <row r="310" spans="37:41" x14ac:dyDescent="0.35">
      <c r="AK310" t="str">
        <v>02:SG track between Forrestfield South and Kewdale</v>
      </c>
      <c r="AL310" t="str">
        <v>01:Forrestfield South to Kewdale</v>
      </c>
      <c r="AM310" t="str">
        <v>Buildings</v>
      </c>
      <c r="AN310" s="64">
        <v>70565.936062812005</v>
      </c>
      <c r="AO310" s="149">
        <f t="shared" si="42"/>
        <v>15.499999999999858</v>
      </c>
    </row>
    <row r="311" spans="37:41" x14ac:dyDescent="0.35">
      <c r="AK311" t="str">
        <v>02:SG track between Forrestfield South and Kewdale</v>
      </c>
      <c r="AL311" t="str">
        <v>01:Forrestfield South to Kewdale</v>
      </c>
      <c r="AM311" t="str">
        <v>Clearing/Grubbing</v>
      </c>
      <c r="AN311" s="64">
        <v>0</v>
      </c>
      <c r="AO311" s="149">
        <f t="shared" si="42"/>
        <v>100</v>
      </c>
    </row>
    <row r="312" spans="37:41" x14ac:dyDescent="0.35">
      <c r="AK312" t="str">
        <v>02:SG track between Forrestfield South and Kewdale</v>
      </c>
      <c r="AL312" t="str">
        <v>01:Forrestfield South to Kewdale</v>
      </c>
      <c r="AM312" t="str">
        <v>Communication</v>
      </c>
      <c r="AN312" s="64">
        <v>0</v>
      </c>
      <c r="AO312" s="149">
        <f t="shared" si="42"/>
        <v>5.1206272136194979</v>
      </c>
    </row>
    <row r="313" spans="37:41" x14ac:dyDescent="0.35">
      <c r="AK313" t="str">
        <v>02:SG track between Forrestfield South and Kewdale</v>
      </c>
      <c r="AL313" t="str">
        <v>01:Forrestfield South to Kewdale</v>
      </c>
      <c r="AM313" t="str">
        <v>Control Centre Assets</v>
      </c>
      <c r="AN313" s="64">
        <v>77654.338482419029</v>
      </c>
      <c r="AO313" s="149">
        <f t="shared" si="42"/>
        <v>14.933333333333326</v>
      </c>
    </row>
    <row r="314" spans="37:41" x14ac:dyDescent="0.35">
      <c r="AK314" t="str">
        <v>02:SG track between Forrestfield South and Kewdale</v>
      </c>
      <c r="AL314" t="str">
        <v>01:Forrestfield South to Kewdale</v>
      </c>
      <c r="AM314" t="str">
        <v>Culverts</v>
      </c>
      <c r="AN314" s="64">
        <v>936.60523607911637</v>
      </c>
      <c r="AO314" s="149">
        <f t="shared" si="42"/>
        <v>6.5141602301984181</v>
      </c>
    </row>
    <row r="315" spans="37:41" x14ac:dyDescent="0.35">
      <c r="AK315" t="str">
        <v>02:SG track between Forrestfield South and Kewdale</v>
      </c>
      <c r="AL315" t="str">
        <v>01:Forrestfield South to Kewdale</v>
      </c>
      <c r="AM315" t="str">
        <v>Cutting/Embankments</v>
      </c>
      <c r="AN315" s="64">
        <v>0</v>
      </c>
      <c r="AO315" s="149">
        <f t="shared" si="42"/>
        <v>100</v>
      </c>
    </row>
    <row r="316" spans="37:41" x14ac:dyDescent="0.35">
      <c r="AK316" t="str">
        <v>02:SG track between Forrestfield South and Kewdale</v>
      </c>
      <c r="AL316" t="str">
        <v>01:Forrestfield South to Kewdale</v>
      </c>
      <c r="AM316" t="str">
        <v>Fibre Optic</v>
      </c>
      <c r="AN316" s="64">
        <v>1447586.9231056087</v>
      </c>
      <c r="AO316" s="149">
        <f t="shared" si="42"/>
        <v>6.8275029514926633</v>
      </c>
    </row>
    <row r="317" spans="37:41" x14ac:dyDescent="0.35">
      <c r="AK317" t="str">
        <v>02:SG track between Forrestfield South and Kewdale</v>
      </c>
      <c r="AL317" t="str">
        <v>01:Forrestfield South to Kewdale</v>
      </c>
      <c r="AM317" t="str">
        <v>Formation</v>
      </c>
      <c r="AN317" s="64">
        <v>927602.15658966824</v>
      </c>
      <c r="AO317" s="149">
        <f t="shared" si="42"/>
        <v>100</v>
      </c>
    </row>
    <row r="318" spans="37:41" x14ac:dyDescent="0.35">
      <c r="AK318" t="str">
        <v>02:SG track between Forrestfield South and Kewdale</v>
      </c>
      <c r="AL318" t="str">
        <v>01:Forrestfield South to Kewdale</v>
      </c>
      <c r="AM318" t="str">
        <v>Pedestrian Crossings</v>
      </c>
      <c r="AN318" s="64">
        <v>74052.40393766707</v>
      </c>
      <c r="AO318" s="149">
        <f t="shared" si="42"/>
        <v>11.72325153537226</v>
      </c>
    </row>
    <row r="319" spans="37:41" x14ac:dyDescent="0.35">
      <c r="AK319" t="str">
        <v>02:SG track between Forrestfield South and Kewdale</v>
      </c>
      <c r="AL319" t="str">
        <v>01:Forrestfield South to Kewdale</v>
      </c>
      <c r="AM319" t="str">
        <v>Plant and Equipment</v>
      </c>
      <c r="AN319" s="64">
        <v>30122.599156526157</v>
      </c>
      <c r="AO319" s="149">
        <f t="shared" si="42"/>
        <v>3.2621890651150229</v>
      </c>
    </row>
    <row r="320" spans="37:41" x14ac:dyDescent="0.35">
      <c r="AK320" t="str">
        <v>02:SG track between Forrestfield South and Kewdale</v>
      </c>
      <c r="AL320" t="str">
        <v>01:Forrestfield South to Kewdale</v>
      </c>
      <c r="AM320" t="str">
        <v>Radio Masts</v>
      </c>
      <c r="AN320" s="64">
        <v>47850.86763120415</v>
      </c>
      <c r="AO320" s="149">
        <f t="shared" si="42"/>
        <v>5.1206272136194979</v>
      </c>
    </row>
    <row r="321" spans="37:41" x14ac:dyDescent="0.35">
      <c r="AK321" t="str">
        <v>02:SG track between Forrestfield South and Kewdale</v>
      </c>
      <c r="AL321" t="str">
        <v>01:Forrestfield South to Kewdale</v>
      </c>
      <c r="AM321" t="str">
        <v>Rail</v>
      </c>
      <c r="AN321" s="64">
        <v>1917611.0470960296</v>
      </c>
      <c r="AO321" s="149">
        <f t="shared" si="42"/>
        <v>31.770593409597893</v>
      </c>
    </row>
    <row r="322" spans="37:41" x14ac:dyDescent="0.35">
      <c r="AK322" t="str">
        <v>02:SG track between Forrestfield South and Kewdale</v>
      </c>
      <c r="AL322" t="str">
        <v>01:Forrestfield South to Kewdale</v>
      </c>
      <c r="AM322" t="str">
        <v>Signage</v>
      </c>
      <c r="AN322" s="64">
        <v>2917.1196939456258</v>
      </c>
      <c r="AO322" s="149">
        <f t="shared" si="42"/>
        <v>3.6705791572497493</v>
      </c>
    </row>
    <row r="323" spans="37:41" x14ac:dyDescent="0.35">
      <c r="AK323" t="str">
        <v>02:SG track between Forrestfield South and Kewdale</v>
      </c>
      <c r="AL323" t="str">
        <v>01:Forrestfield South to Kewdale</v>
      </c>
      <c r="AM323" t="str">
        <v>Signalling and Control Systems</v>
      </c>
      <c r="AN323" s="64">
        <v>653754.44664054771</v>
      </c>
      <c r="AO323" s="149">
        <f t="shared" si="42"/>
        <v>6.8275029514926633</v>
      </c>
    </row>
    <row r="324" spans="37:41" x14ac:dyDescent="0.35">
      <c r="AK324" t="str">
        <v>02:SG track between Forrestfield South and Kewdale</v>
      </c>
      <c r="AL324" t="str">
        <v>01:Forrestfield South to Kewdale</v>
      </c>
      <c r="AM324" t="str">
        <v>Sleepers</v>
      </c>
      <c r="AN324" s="64">
        <v>726728.94433017843</v>
      </c>
      <c r="AO324" s="149">
        <f t="shared" si="42"/>
        <v>15.29205627039642</v>
      </c>
    </row>
    <row r="325" spans="37:41" x14ac:dyDescent="0.35">
      <c r="AK325" t="str">
        <v>02:SG track between Forrestfield South and Kewdale</v>
      </c>
      <c r="AL325" t="str">
        <v>01:Forrestfield South to Kewdale</v>
      </c>
      <c r="AM325" t="str">
        <v>Tunnels</v>
      </c>
      <c r="AN325" s="64">
        <v>0</v>
      </c>
      <c r="AO325" s="149">
        <f t="shared" si="42"/>
        <v>42.316940355219813</v>
      </c>
    </row>
    <row r="326" spans="37:41" x14ac:dyDescent="0.35">
      <c r="AK326" t="str">
        <v>02:SG track between Forrestfield South and Kewdale</v>
      </c>
      <c r="AL326" t="str">
        <v>01:Forrestfield South to Kewdale</v>
      </c>
      <c r="AM326" t="str">
        <v>Turnouts</v>
      </c>
      <c r="AN326" s="64">
        <v>3301267.1433541039</v>
      </c>
      <c r="AO326" s="149">
        <f t="shared" si="42"/>
        <v>22.575248585450652</v>
      </c>
    </row>
    <row r="327" spans="37:41" x14ac:dyDescent="0.35">
      <c r="AK327" t="str">
        <v>02:SG track between Forrestfield South and Kewdale</v>
      </c>
      <c r="AL327" t="str">
        <v>01:Forrestfield South to Kewdale</v>
      </c>
      <c r="AM327" t="str">
        <v>Walkways</v>
      </c>
      <c r="AN327" s="64">
        <v>0</v>
      </c>
      <c r="AO327" s="149">
        <f t="shared" si="42"/>
        <v>6.2060928299919071</v>
      </c>
    </row>
    <row r="328" spans="37:41" x14ac:dyDescent="0.35">
      <c r="AK328" t="str">
        <v>03:SG track between Kalgoorlie and Leonora</v>
      </c>
      <c r="AL328" t="str">
        <v>01:Kalgoorlie to Menzies</v>
      </c>
      <c r="AM328" t="str">
        <v>Access Roads</v>
      </c>
      <c r="AN328" s="64">
        <v>0</v>
      </c>
      <c r="AO328" s="149">
        <f t="shared" si="42"/>
        <v>6.064738680413102</v>
      </c>
    </row>
    <row r="329" spans="37:41" x14ac:dyDescent="0.35">
      <c r="AK329" t="str">
        <v>03:SG track between Kalgoorlie and Leonora</v>
      </c>
      <c r="AL329" t="str">
        <v>01:Kalgoorlie to Menzies</v>
      </c>
      <c r="AM329" t="str">
        <v>Ballast</v>
      </c>
      <c r="AN329" s="64">
        <v>33067546.971013289</v>
      </c>
      <c r="AO329" s="149">
        <f t="shared" si="42"/>
        <v>12.862198805968973</v>
      </c>
    </row>
    <row r="330" spans="37:41" x14ac:dyDescent="0.35">
      <c r="AK330" t="str">
        <v>03:SG track between Kalgoorlie and Leonora</v>
      </c>
      <c r="AL330" t="str">
        <v>01:Kalgoorlie to Menzies</v>
      </c>
      <c r="AM330" t="str">
        <v>Bridges</v>
      </c>
      <c r="AN330" s="64">
        <v>7863435.8919254504</v>
      </c>
      <c r="AO330" s="149">
        <f t="shared" si="42"/>
        <v>33.988165680473372</v>
      </c>
    </row>
    <row r="331" spans="37:41" x14ac:dyDescent="0.35">
      <c r="AK331" t="str">
        <v>03:SG track between Kalgoorlie and Leonora</v>
      </c>
      <c r="AL331" t="str">
        <v>01:Kalgoorlie to Menzies</v>
      </c>
      <c r="AM331" t="str">
        <v>Buildings</v>
      </c>
      <c r="AN331" s="64">
        <v>2668527.7314235945</v>
      </c>
      <c r="AO331" s="149">
        <f t="shared" si="42"/>
        <v>15.499999999999858</v>
      </c>
    </row>
    <row r="332" spans="37:41" x14ac:dyDescent="0.35">
      <c r="AK332" t="str">
        <v>03:SG track between Kalgoorlie and Leonora</v>
      </c>
      <c r="AL332" t="str">
        <v>01:Kalgoorlie to Menzies</v>
      </c>
      <c r="AM332" t="str">
        <v>Clearing/Grubbing</v>
      </c>
      <c r="AN332" s="64">
        <v>0</v>
      </c>
      <c r="AO332" s="149">
        <f t="shared" si="42"/>
        <v>100</v>
      </c>
    </row>
    <row r="333" spans="37:41" x14ac:dyDescent="0.35">
      <c r="AK333" t="str">
        <v>03:SG track between Kalgoorlie and Leonora</v>
      </c>
      <c r="AL333" t="str">
        <v>01:Kalgoorlie to Menzies</v>
      </c>
      <c r="AM333" t="str">
        <v>Communication</v>
      </c>
      <c r="AN333" s="64">
        <v>630250.50615154509</v>
      </c>
      <c r="AO333" s="149">
        <f t="shared" ref="AO333:AO396" si="43">_xlfn.XLOOKUP(AM333,$M$7:$AG$7,$M$10:$AG$10)</f>
        <v>5.1206272136194979</v>
      </c>
    </row>
    <row r="334" spans="37:41" x14ac:dyDescent="0.35">
      <c r="AK334" t="str">
        <v>03:SG track between Kalgoorlie and Leonora</v>
      </c>
      <c r="AL334" t="str">
        <v>01:Kalgoorlie to Menzies</v>
      </c>
      <c r="AM334" t="str">
        <v>Control Centre Assets</v>
      </c>
      <c r="AN334" s="64">
        <v>384781.18752275791</v>
      </c>
      <c r="AO334" s="149">
        <f t="shared" si="43"/>
        <v>14.933333333333326</v>
      </c>
    </row>
    <row r="335" spans="37:41" x14ac:dyDescent="0.35">
      <c r="AK335" t="str">
        <v>03:SG track between Kalgoorlie and Leonora</v>
      </c>
      <c r="AL335" t="str">
        <v>01:Kalgoorlie to Menzies</v>
      </c>
      <c r="AM335" t="str">
        <v>Culverts</v>
      </c>
      <c r="AN335" s="64">
        <v>1689815.5176908178</v>
      </c>
      <c r="AO335" s="149">
        <f t="shared" si="43"/>
        <v>6.5141602301984181</v>
      </c>
    </row>
    <row r="336" spans="37:41" x14ac:dyDescent="0.35">
      <c r="AK336" t="str">
        <v>03:SG track between Kalgoorlie and Leonora</v>
      </c>
      <c r="AL336" t="str">
        <v>01:Kalgoorlie to Menzies</v>
      </c>
      <c r="AM336" t="str">
        <v>Cutting/Embankments</v>
      </c>
      <c r="AN336" s="64">
        <v>0</v>
      </c>
      <c r="AO336" s="149">
        <f t="shared" si="43"/>
        <v>100</v>
      </c>
    </row>
    <row r="337" spans="37:41" x14ac:dyDescent="0.35">
      <c r="AK337" t="str">
        <v>03:SG track between Kalgoorlie and Leonora</v>
      </c>
      <c r="AL337" t="str">
        <v>01:Kalgoorlie to Menzies</v>
      </c>
      <c r="AM337" t="str">
        <v>Fibre Optic</v>
      </c>
      <c r="AN337" s="64">
        <v>0</v>
      </c>
      <c r="AO337" s="149">
        <f t="shared" si="43"/>
        <v>6.8275029514926633</v>
      </c>
    </row>
    <row r="338" spans="37:41" x14ac:dyDescent="0.35">
      <c r="AK338" t="str">
        <v>03:SG track between Kalgoorlie and Leonora</v>
      </c>
      <c r="AL338" t="str">
        <v>01:Kalgoorlie to Menzies</v>
      </c>
      <c r="AM338" t="str">
        <v>Formation</v>
      </c>
      <c r="AN338" s="64">
        <v>9746224.3704039194</v>
      </c>
      <c r="AO338" s="149">
        <f t="shared" si="43"/>
        <v>100</v>
      </c>
    </row>
    <row r="339" spans="37:41" x14ac:dyDescent="0.35">
      <c r="AK339" t="str">
        <v>03:SG track between Kalgoorlie and Leonora</v>
      </c>
      <c r="AL339" t="str">
        <v>01:Kalgoorlie to Menzies</v>
      </c>
      <c r="AM339" t="str">
        <v>Pedestrian Crossings</v>
      </c>
      <c r="AN339" s="64">
        <v>170850.7305565667</v>
      </c>
      <c r="AO339" s="149">
        <f t="shared" si="43"/>
        <v>11.72325153537226</v>
      </c>
    </row>
    <row r="340" spans="37:41" x14ac:dyDescent="0.35">
      <c r="AK340" t="str">
        <v>03:SG track between Kalgoorlie and Leonora</v>
      </c>
      <c r="AL340" t="str">
        <v>01:Kalgoorlie to Menzies</v>
      </c>
      <c r="AM340" t="str">
        <v>Plant and Equipment</v>
      </c>
      <c r="AN340" s="64">
        <v>1139118.8961228644</v>
      </c>
      <c r="AO340" s="149">
        <f t="shared" si="43"/>
        <v>3.2621890651150229</v>
      </c>
    </row>
    <row r="341" spans="37:41" x14ac:dyDescent="0.35">
      <c r="AK341" t="str">
        <v>03:SG track between Kalgoorlie and Leonora</v>
      </c>
      <c r="AL341" t="str">
        <v>01:Kalgoorlie to Menzies</v>
      </c>
      <c r="AM341" t="str">
        <v>Radio Masts</v>
      </c>
      <c r="AN341" s="64">
        <v>1809532.6778190481</v>
      </c>
      <c r="AO341" s="149">
        <f t="shared" si="43"/>
        <v>5.1206272136194979</v>
      </c>
    </row>
    <row r="342" spans="37:41" x14ac:dyDescent="0.35">
      <c r="AK342" t="str">
        <v>03:SG track between Kalgoorlie and Leonora</v>
      </c>
      <c r="AL342" t="str">
        <v>01:Kalgoorlie to Menzies</v>
      </c>
      <c r="AM342" t="str">
        <v>Rail</v>
      </c>
      <c r="AN342" s="64">
        <v>108774825.56254372</v>
      </c>
      <c r="AO342" s="149">
        <f t="shared" si="43"/>
        <v>31.770593409597893</v>
      </c>
    </row>
    <row r="343" spans="37:41" x14ac:dyDescent="0.35">
      <c r="AK343" t="str">
        <v>03:SG track between Kalgoorlie and Leonora</v>
      </c>
      <c r="AL343" t="str">
        <v>01:Kalgoorlie to Menzies</v>
      </c>
      <c r="AM343" t="str">
        <v>Signage</v>
      </c>
      <c r="AN343" s="64">
        <v>126530.37002084045</v>
      </c>
      <c r="AO343" s="149">
        <f t="shared" si="43"/>
        <v>3.6705791572497493</v>
      </c>
    </row>
    <row r="344" spans="37:41" x14ac:dyDescent="0.35">
      <c r="AK344" t="str">
        <v>03:SG track between Kalgoorlie and Leonora</v>
      </c>
      <c r="AL344" t="str">
        <v>01:Kalgoorlie to Menzies</v>
      </c>
      <c r="AM344" t="str">
        <v>Signalling and Control Systems</v>
      </c>
      <c r="AN344" s="64">
        <v>3239386.4559619552</v>
      </c>
      <c r="AO344" s="149">
        <f t="shared" si="43"/>
        <v>6.8275029514926633</v>
      </c>
    </row>
    <row r="345" spans="37:41" x14ac:dyDescent="0.35">
      <c r="AK345" t="str">
        <v>03:SG track between Kalgoorlie and Leonora</v>
      </c>
      <c r="AL345" t="str">
        <v>01:Kalgoorlie to Menzies</v>
      </c>
      <c r="AM345" t="str">
        <v>Sleepers</v>
      </c>
      <c r="AN345" s="64">
        <v>39394343.003104433</v>
      </c>
      <c r="AO345" s="149">
        <f t="shared" si="43"/>
        <v>15.29205627039642</v>
      </c>
    </row>
    <row r="346" spans="37:41" x14ac:dyDescent="0.35">
      <c r="AK346" t="str">
        <v>03:SG track between Kalgoorlie and Leonora</v>
      </c>
      <c r="AL346" t="str">
        <v>01:Kalgoorlie to Menzies</v>
      </c>
      <c r="AM346" t="str">
        <v>Tunnels</v>
      </c>
      <c r="AN346" s="64">
        <v>0</v>
      </c>
      <c r="AO346" s="149">
        <f t="shared" si="43"/>
        <v>42.316940355219813</v>
      </c>
    </row>
    <row r="347" spans="37:41" x14ac:dyDescent="0.35">
      <c r="AK347" t="str">
        <v>03:SG track between Kalgoorlie and Leonora</v>
      </c>
      <c r="AL347" t="str">
        <v>01:Kalgoorlie to Menzies</v>
      </c>
      <c r="AM347" t="str">
        <v>Turnouts</v>
      </c>
      <c r="AN347" s="64">
        <v>3964729.2730726465</v>
      </c>
      <c r="AO347" s="149">
        <f t="shared" si="43"/>
        <v>22.575248585450652</v>
      </c>
    </row>
    <row r="348" spans="37:41" x14ac:dyDescent="0.35">
      <c r="AK348" t="str">
        <v>03:SG track between Kalgoorlie and Leonora</v>
      </c>
      <c r="AL348" t="str">
        <v>01:Kalgoorlie to Menzies</v>
      </c>
      <c r="AM348" t="str">
        <v>Walkways</v>
      </c>
      <c r="AN348" s="64">
        <v>541106.25118895469</v>
      </c>
      <c r="AO348" s="149">
        <f t="shared" si="43"/>
        <v>6.2060928299919071</v>
      </c>
    </row>
    <row r="349" spans="37:41" x14ac:dyDescent="0.35">
      <c r="AK349" t="str">
        <v>03:SG track between Kalgoorlie and Leonora</v>
      </c>
      <c r="AL349" t="str">
        <v>02:Menzies</v>
      </c>
      <c r="AM349" t="str">
        <v>Access Roads</v>
      </c>
      <c r="AN349" s="64">
        <v>0</v>
      </c>
      <c r="AO349" s="149">
        <f t="shared" si="43"/>
        <v>6.064738680413102</v>
      </c>
    </row>
    <row r="350" spans="37:41" x14ac:dyDescent="0.35">
      <c r="AK350" t="str">
        <v>03:SG track between Kalgoorlie and Leonora</v>
      </c>
      <c r="AL350" t="str">
        <v>02:Menzies</v>
      </c>
      <c r="AM350" t="str">
        <v>Ballast</v>
      </c>
      <c r="AN350" s="64">
        <v>0</v>
      </c>
      <c r="AO350" s="149">
        <f t="shared" si="43"/>
        <v>12.862198805968973</v>
      </c>
    </row>
    <row r="351" spans="37:41" x14ac:dyDescent="0.35">
      <c r="AK351" t="str">
        <v>03:SG track between Kalgoorlie and Leonora</v>
      </c>
      <c r="AL351" t="str">
        <v>02:Menzies</v>
      </c>
      <c r="AM351" t="str">
        <v>Bridges</v>
      </c>
      <c r="AN351" s="64">
        <v>0</v>
      </c>
      <c r="AO351" s="149">
        <f t="shared" si="43"/>
        <v>33.988165680473372</v>
      </c>
    </row>
    <row r="352" spans="37:41" x14ac:dyDescent="0.35">
      <c r="AK352" t="str">
        <v>03:SG track between Kalgoorlie and Leonora</v>
      </c>
      <c r="AL352" t="str">
        <v>02:Menzies</v>
      </c>
      <c r="AM352" t="str">
        <v>Buildings</v>
      </c>
      <c r="AN352" s="64">
        <v>0</v>
      </c>
      <c r="AO352" s="149">
        <f t="shared" si="43"/>
        <v>15.499999999999858</v>
      </c>
    </row>
    <row r="353" spans="37:41" x14ac:dyDescent="0.35">
      <c r="AK353" t="str">
        <v>03:SG track between Kalgoorlie and Leonora</v>
      </c>
      <c r="AL353" t="str">
        <v>02:Menzies</v>
      </c>
      <c r="AM353" t="str">
        <v>Clearing/Grubbing</v>
      </c>
      <c r="AN353" s="64">
        <v>0</v>
      </c>
      <c r="AO353" s="149">
        <f t="shared" si="43"/>
        <v>100</v>
      </c>
    </row>
    <row r="354" spans="37:41" x14ac:dyDescent="0.35">
      <c r="AK354" t="str">
        <v>03:SG track between Kalgoorlie and Leonora</v>
      </c>
      <c r="AL354" t="str">
        <v>02:Menzies</v>
      </c>
      <c r="AM354" t="str">
        <v>Communication</v>
      </c>
      <c r="AN354" s="64">
        <v>0</v>
      </c>
      <c r="AO354" s="149">
        <f t="shared" si="43"/>
        <v>5.1206272136194979</v>
      </c>
    </row>
    <row r="355" spans="37:41" x14ac:dyDescent="0.35">
      <c r="AK355" t="str">
        <v>03:SG track between Kalgoorlie and Leonora</v>
      </c>
      <c r="AL355" t="str">
        <v>02:Menzies</v>
      </c>
      <c r="AM355" t="str">
        <v>Control Centre Assets</v>
      </c>
      <c r="AN355" s="64">
        <v>0</v>
      </c>
      <c r="AO355" s="149">
        <f t="shared" si="43"/>
        <v>14.933333333333326</v>
      </c>
    </row>
    <row r="356" spans="37:41" x14ac:dyDescent="0.35">
      <c r="AK356" t="str">
        <v>03:SG track between Kalgoorlie and Leonora</v>
      </c>
      <c r="AL356" t="str">
        <v>02:Menzies</v>
      </c>
      <c r="AM356" t="str">
        <v>Culverts</v>
      </c>
      <c r="AN356" s="64">
        <v>0</v>
      </c>
      <c r="AO356" s="149">
        <f t="shared" si="43"/>
        <v>6.5141602301984181</v>
      </c>
    </row>
    <row r="357" spans="37:41" x14ac:dyDescent="0.35">
      <c r="AK357" t="str">
        <v>03:SG track between Kalgoorlie and Leonora</v>
      </c>
      <c r="AL357" t="str">
        <v>02:Menzies</v>
      </c>
      <c r="AM357" t="str">
        <v>Cutting/Embankments</v>
      </c>
      <c r="AN357" s="64">
        <v>0</v>
      </c>
      <c r="AO357" s="149">
        <f t="shared" si="43"/>
        <v>100</v>
      </c>
    </row>
    <row r="358" spans="37:41" x14ac:dyDescent="0.35">
      <c r="AK358" t="str">
        <v>03:SG track between Kalgoorlie and Leonora</v>
      </c>
      <c r="AL358" t="str">
        <v>02:Menzies</v>
      </c>
      <c r="AM358" t="str">
        <v>Fibre Optic</v>
      </c>
      <c r="AN358" s="64">
        <v>0</v>
      </c>
      <c r="AO358" s="149">
        <f t="shared" si="43"/>
        <v>6.8275029514926633</v>
      </c>
    </row>
    <row r="359" spans="37:41" x14ac:dyDescent="0.35">
      <c r="AK359" t="str">
        <v>03:SG track between Kalgoorlie and Leonora</v>
      </c>
      <c r="AL359" t="str">
        <v>02:Menzies</v>
      </c>
      <c r="AM359" t="str">
        <v>Formation</v>
      </c>
      <c r="AN359" s="64">
        <v>0</v>
      </c>
      <c r="AO359" s="149">
        <f t="shared" si="43"/>
        <v>100</v>
      </c>
    </row>
    <row r="360" spans="37:41" x14ac:dyDescent="0.35">
      <c r="AK360" t="str">
        <v>03:SG track between Kalgoorlie and Leonora</v>
      </c>
      <c r="AL360" t="str">
        <v>02:Menzies</v>
      </c>
      <c r="AM360" t="str">
        <v>Pedestrian Crossings</v>
      </c>
      <c r="AN360" s="64">
        <v>0</v>
      </c>
      <c r="AO360" s="149">
        <f t="shared" si="43"/>
        <v>11.72325153537226</v>
      </c>
    </row>
    <row r="361" spans="37:41" x14ac:dyDescent="0.35">
      <c r="AK361" t="str">
        <v>03:SG track between Kalgoorlie and Leonora</v>
      </c>
      <c r="AL361" t="str">
        <v>02:Menzies</v>
      </c>
      <c r="AM361" t="str">
        <v>Plant and Equipment</v>
      </c>
      <c r="AN361" s="64">
        <v>0</v>
      </c>
      <c r="AO361" s="149">
        <f t="shared" si="43"/>
        <v>3.2621890651150229</v>
      </c>
    </row>
    <row r="362" spans="37:41" x14ac:dyDescent="0.35">
      <c r="AK362" t="str">
        <v>03:SG track between Kalgoorlie and Leonora</v>
      </c>
      <c r="AL362" t="str">
        <v>02:Menzies</v>
      </c>
      <c r="AM362" t="str">
        <v>Radio Masts</v>
      </c>
      <c r="AN362" s="64">
        <v>0</v>
      </c>
      <c r="AO362" s="149">
        <f t="shared" si="43"/>
        <v>5.1206272136194979</v>
      </c>
    </row>
    <row r="363" spans="37:41" x14ac:dyDescent="0.35">
      <c r="AK363" t="str">
        <v>03:SG track between Kalgoorlie and Leonora</v>
      </c>
      <c r="AL363" t="str">
        <v>02:Menzies</v>
      </c>
      <c r="AM363" t="str">
        <v>Rail</v>
      </c>
      <c r="AN363" s="64">
        <v>0</v>
      </c>
      <c r="AO363" s="149">
        <f t="shared" si="43"/>
        <v>31.770593409597893</v>
      </c>
    </row>
    <row r="364" spans="37:41" x14ac:dyDescent="0.35">
      <c r="AK364" t="str">
        <v>03:SG track between Kalgoorlie and Leonora</v>
      </c>
      <c r="AL364" t="str">
        <v>02:Menzies</v>
      </c>
      <c r="AM364" t="str">
        <v>Signage</v>
      </c>
      <c r="AN364" s="64">
        <v>0</v>
      </c>
      <c r="AO364" s="149">
        <f t="shared" si="43"/>
        <v>3.6705791572497493</v>
      </c>
    </row>
    <row r="365" spans="37:41" x14ac:dyDescent="0.35">
      <c r="AK365" t="str">
        <v>03:SG track between Kalgoorlie and Leonora</v>
      </c>
      <c r="AL365" t="str">
        <v>02:Menzies</v>
      </c>
      <c r="AM365" t="str">
        <v>Signalling and Control Systems</v>
      </c>
      <c r="AN365" s="64">
        <v>0</v>
      </c>
      <c r="AO365" s="149">
        <f t="shared" si="43"/>
        <v>6.8275029514926633</v>
      </c>
    </row>
    <row r="366" spans="37:41" x14ac:dyDescent="0.35">
      <c r="AK366" t="str">
        <v>03:SG track between Kalgoorlie and Leonora</v>
      </c>
      <c r="AL366" t="str">
        <v>02:Menzies</v>
      </c>
      <c r="AM366" t="str">
        <v>Sleepers</v>
      </c>
      <c r="AN366" s="64">
        <v>0</v>
      </c>
      <c r="AO366" s="149">
        <f t="shared" si="43"/>
        <v>15.29205627039642</v>
      </c>
    </row>
    <row r="367" spans="37:41" x14ac:dyDescent="0.35">
      <c r="AK367" t="str">
        <v>03:SG track between Kalgoorlie and Leonora</v>
      </c>
      <c r="AL367" t="str">
        <v>02:Menzies</v>
      </c>
      <c r="AM367" t="str">
        <v>Tunnels</v>
      </c>
      <c r="AN367" s="64">
        <v>0</v>
      </c>
      <c r="AO367" s="149">
        <f t="shared" si="43"/>
        <v>42.316940355219813</v>
      </c>
    </row>
    <row r="368" spans="37:41" x14ac:dyDescent="0.35">
      <c r="AK368" t="str">
        <v>03:SG track between Kalgoorlie and Leonora</v>
      </c>
      <c r="AL368" t="str">
        <v>02:Menzies</v>
      </c>
      <c r="AM368" t="str">
        <v>Turnouts</v>
      </c>
      <c r="AN368" s="64">
        <v>0</v>
      </c>
      <c r="AO368" s="149">
        <f t="shared" si="43"/>
        <v>22.575248585450652</v>
      </c>
    </row>
    <row r="369" spans="37:41" x14ac:dyDescent="0.35">
      <c r="AK369" t="str">
        <v>03:SG track between Kalgoorlie and Leonora</v>
      </c>
      <c r="AL369" t="str">
        <v>02:Menzies</v>
      </c>
      <c r="AM369" t="str">
        <v>Walkways</v>
      </c>
      <c r="AN369" s="64">
        <v>0</v>
      </c>
      <c r="AO369" s="149">
        <f t="shared" si="43"/>
        <v>6.2060928299919071</v>
      </c>
    </row>
    <row r="370" spans="37:41" x14ac:dyDescent="0.35">
      <c r="AK370" t="str">
        <v>03:SG track between Kalgoorlie and Leonora</v>
      </c>
      <c r="AL370" t="str">
        <v>03:Menzies to Malcolm</v>
      </c>
      <c r="AM370" t="str">
        <v>Access Roads</v>
      </c>
      <c r="AN370" s="64">
        <v>0</v>
      </c>
      <c r="AO370" s="149">
        <f t="shared" si="43"/>
        <v>6.064738680413102</v>
      </c>
    </row>
    <row r="371" spans="37:41" x14ac:dyDescent="0.35">
      <c r="AK371" t="str">
        <v>03:SG track between Kalgoorlie and Leonora</v>
      </c>
      <c r="AL371" t="str">
        <v>03:Menzies to Malcolm</v>
      </c>
      <c r="AM371" t="str">
        <v>Ballast</v>
      </c>
      <c r="AN371" s="64">
        <v>26975737.333181351</v>
      </c>
      <c r="AO371" s="149">
        <f t="shared" si="43"/>
        <v>12.862198805968973</v>
      </c>
    </row>
    <row r="372" spans="37:41" x14ac:dyDescent="0.35">
      <c r="AK372" t="str">
        <v>03:SG track between Kalgoorlie and Leonora</v>
      </c>
      <c r="AL372" t="str">
        <v>03:Menzies to Malcolm</v>
      </c>
      <c r="AM372" t="str">
        <v>Bridges</v>
      </c>
      <c r="AN372" s="64">
        <v>713364.72827504703</v>
      </c>
      <c r="AO372" s="149">
        <f t="shared" si="43"/>
        <v>33.988165680473372</v>
      </c>
    </row>
    <row r="373" spans="37:41" x14ac:dyDescent="0.35">
      <c r="AK373" t="str">
        <v>03:SG track between Kalgoorlie and Leonora</v>
      </c>
      <c r="AL373" t="str">
        <v>03:Menzies to Malcolm</v>
      </c>
      <c r="AM373" t="str">
        <v>Buildings</v>
      </c>
      <c r="AN373" s="64">
        <v>2176922.9877346219</v>
      </c>
      <c r="AO373" s="149">
        <f t="shared" si="43"/>
        <v>15.499999999999858</v>
      </c>
    </row>
    <row r="374" spans="37:41" x14ac:dyDescent="0.35">
      <c r="AK374" t="str">
        <v>03:SG track between Kalgoorlie and Leonora</v>
      </c>
      <c r="AL374" t="str">
        <v>03:Menzies to Malcolm</v>
      </c>
      <c r="AM374" t="str">
        <v>Clearing/Grubbing</v>
      </c>
      <c r="AN374" s="64">
        <v>0</v>
      </c>
      <c r="AO374" s="149">
        <f t="shared" si="43"/>
        <v>100</v>
      </c>
    </row>
    <row r="375" spans="37:41" x14ac:dyDescent="0.35">
      <c r="AK375" t="str">
        <v>03:SG track between Kalgoorlie and Leonora</v>
      </c>
      <c r="AL375" t="str">
        <v>03:Menzies to Malcolm</v>
      </c>
      <c r="AM375" t="str">
        <v>Communication</v>
      </c>
      <c r="AN375" s="64">
        <v>203331.22228781204</v>
      </c>
      <c r="AO375" s="149">
        <f t="shared" si="43"/>
        <v>5.1206272136194979</v>
      </c>
    </row>
    <row r="376" spans="37:41" x14ac:dyDescent="0.35">
      <c r="AK376" t="str">
        <v>03:SG track between Kalgoorlie and Leonora</v>
      </c>
      <c r="AL376" t="str">
        <v>03:Menzies to Malcolm</v>
      </c>
      <c r="AM376" t="str">
        <v>Control Centre Assets</v>
      </c>
      <c r="AN376" s="64">
        <v>22638.382880156809</v>
      </c>
      <c r="AO376" s="149">
        <f t="shared" si="43"/>
        <v>14.933333333333326</v>
      </c>
    </row>
    <row r="377" spans="37:41" x14ac:dyDescent="0.35">
      <c r="AK377" t="str">
        <v>03:SG track between Kalgoorlie and Leonora</v>
      </c>
      <c r="AL377" t="str">
        <v>03:Menzies to Malcolm</v>
      </c>
      <c r="AM377" t="str">
        <v>Culverts</v>
      </c>
      <c r="AN377" s="64">
        <v>1610040.5063246596</v>
      </c>
      <c r="AO377" s="149">
        <f t="shared" si="43"/>
        <v>6.5141602301984181</v>
      </c>
    </row>
    <row r="378" spans="37:41" x14ac:dyDescent="0.35">
      <c r="AK378" t="str">
        <v>03:SG track between Kalgoorlie and Leonora</v>
      </c>
      <c r="AL378" t="str">
        <v>03:Menzies to Malcolm</v>
      </c>
      <c r="AM378" t="str">
        <v>Cutting/Embankments</v>
      </c>
      <c r="AN378" s="64">
        <v>0</v>
      </c>
      <c r="AO378" s="149">
        <f t="shared" si="43"/>
        <v>100</v>
      </c>
    </row>
    <row r="379" spans="37:41" x14ac:dyDescent="0.35">
      <c r="AK379" t="str">
        <v>03:SG track between Kalgoorlie and Leonora</v>
      </c>
      <c r="AL379" t="str">
        <v>03:Menzies to Malcolm</v>
      </c>
      <c r="AM379" t="str">
        <v>Fibre Optic</v>
      </c>
      <c r="AN379" s="64">
        <v>0</v>
      </c>
      <c r="AO379" s="149">
        <f t="shared" si="43"/>
        <v>6.8275029514926633</v>
      </c>
    </row>
    <row r="380" spans="37:41" x14ac:dyDescent="0.35">
      <c r="AK380" t="str">
        <v>03:SG track between Kalgoorlie and Leonora</v>
      </c>
      <c r="AL380" t="str">
        <v>03:Menzies to Malcolm</v>
      </c>
      <c r="AM380" t="str">
        <v>Formation</v>
      </c>
      <c r="AN380" s="64">
        <v>7950743.6350429254</v>
      </c>
      <c r="AO380" s="149">
        <f t="shared" si="43"/>
        <v>100</v>
      </c>
    </row>
    <row r="381" spans="37:41" x14ac:dyDescent="0.35">
      <c r="AK381" t="str">
        <v>03:SG track between Kalgoorlie and Leonora</v>
      </c>
      <c r="AL381" t="str">
        <v>03:Menzies to Malcolm</v>
      </c>
      <c r="AM381" t="str">
        <v>Pedestrian Crossings</v>
      </c>
      <c r="AN381" s="64">
        <v>37363.686566824661</v>
      </c>
      <c r="AO381" s="149">
        <f t="shared" si="43"/>
        <v>11.72325153537226</v>
      </c>
    </row>
    <row r="382" spans="37:41" x14ac:dyDescent="0.35">
      <c r="AK382" t="str">
        <v>03:SG track between Kalgoorlie and Leonora</v>
      </c>
      <c r="AL382" t="str">
        <v>03:Menzies to Malcolm</v>
      </c>
      <c r="AM382" t="str">
        <v>Plant and Equipment</v>
      </c>
      <c r="AN382" s="64">
        <v>929266.75692062278</v>
      </c>
      <c r="AO382" s="149">
        <f t="shared" si="43"/>
        <v>3.2621890651150229</v>
      </c>
    </row>
    <row r="383" spans="37:41" x14ac:dyDescent="0.35">
      <c r="AK383" t="str">
        <v>03:SG track between Kalgoorlie and Leonora</v>
      </c>
      <c r="AL383" t="str">
        <v>03:Menzies to Malcolm</v>
      </c>
      <c r="AM383" t="str">
        <v>Radio Masts</v>
      </c>
      <c r="AN383" s="64">
        <v>1476174.7599676612</v>
      </c>
      <c r="AO383" s="149">
        <f t="shared" si="43"/>
        <v>5.1206272136194979</v>
      </c>
    </row>
    <row r="384" spans="37:41" x14ac:dyDescent="0.35">
      <c r="AK384" t="str">
        <v>03:SG track between Kalgoorlie and Leonora</v>
      </c>
      <c r="AL384" t="str">
        <v>03:Menzies to Malcolm</v>
      </c>
      <c r="AM384" t="str">
        <v>Rail</v>
      </c>
      <c r="AN384" s="64">
        <v>88735978.069675505</v>
      </c>
      <c r="AO384" s="149">
        <f t="shared" si="43"/>
        <v>31.770593409597893</v>
      </c>
    </row>
    <row r="385" spans="37:41" x14ac:dyDescent="0.35">
      <c r="AK385" t="str">
        <v>03:SG track between Kalgoorlie and Leonora</v>
      </c>
      <c r="AL385" t="str">
        <v>03:Menzies to Malcolm</v>
      </c>
      <c r="AM385" t="str">
        <v>Signage</v>
      </c>
      <c r="AN385" s="64">
        <v>73158.849948476243</v>
      </c>
      <c r="AO385" s="149">
        <f t="shared" si="43"/>
        <v>3.6705791572497493</v>
      </c>
    </row>
    <row r="386" spans="37:41" x14ac:dyDescent="0.35">
      <c r="AK386" t="str">
        <v>03:SG track between Kalgoorlie and Leonora</v>
      </c>
      <c r="AL386" t="str">
        <v>03:Menzies to Malcolm</v>
      </c>
      <c r="AM386" t="str">
        <v>Signalling and Control Systems</v>
      </c>
      <c r="AN386" s="64">
        <v>190587.46442099274</v>
      </c>
      <c r="AO386" s="149">
        <f t="shared" si="43"/>
        <v>6.8275029514926633</v>
      </c>
    </row>
    <row r="387" spans="37:41" x14ac:dyDescent="0.35">
      <c r="AK387" t="str">
        <v>03:SG track between Kalgoorlie and Leonora</v>
      </c>
      <c r="AL387" t="str">
        <v>03:Menzies to Malcolm</v>
      </c>
      <c r="AM387" t="str">
        <v>Sleepers</v>
      </c>
      <c r="AN387" s="64">
        <v>32244685.18419034</v>
      </c>
      <c r="AO387" s="149">
        <f t="shared" si="43"/>
        <v>15.29205627039642</v>
      </c>
    </row>
    <row r="388" spans="37:41" x14ac:dyDescent="0.35">
      <c r="AK388" t="str">
        <v>03:SG track between Kalgoorlie and Leonora</v>
      </c>
      <c r="AL388" t="str">
        <v>03:Menzies to Malcolm</v>
      </c>
      <c r="AM388" t="str">
        <v>Tunnels</v>
      </c>
      <c r="AN388" s="64">
        <v>0</v>
      </c>
      <c r="AO388" s="149">
        <f t="shared" si="43"/>
        <v>42.316940355219813</v>
      </c>
    </row>
    <row r="389" spans="37:41" x14ac:dyDescent="0.35">
      <c r="AK389" t="str">
        <v>03:SG track between Kalgoorlie and Leonora</v>
      </c>
      <c r="AL389" t="str">
        <v>03:Menzies to Malcolm</v>
      </c>
      <c r="AM389" t="str">
        <v>Turnouts</v>
      </c>
      <c r="AN389" s="64">
        <v>1998220.5273810842</v>
      </c>
      <c r="AO389" s="149">
        <f t="shared" si="43"/>
        <v>22.575248585450652</v>
      </c>
    </row>
    <row r="390" spans="37:41" x14ac:dyDescent="0.35">
      <c r="AK390" t="str">
        <v>03:SG track between Kalgoorlie and Leonora</v>
      </c>
      <c r="AL390" t="str">
        <v>03:Menzies to Malcolm</v>
      </c>
      <c r="AM390" t="str">
        <v>Walkways</v>
      </c>
      <c r="AN390" s="64">
        <v>386088.17741846351</v>
      </c>
      <c r="AO390" s="149">
        <f t="shared" si="43"/>
        <v>6.2060928299919071</v>
      </c>
    </row>
    <row r="391" spans="37:41" x14ac:dyDescent="0.35">
      <c r="AK391" t="str">
        <v>03:SG track between Kalgoorlie and Leonora</v>
      </c>
      <c r="AL391" t="str">
        <v>04:Malcolm</v>
      </c>
      <c r="AM391" t="str">
        <v>Access Roads</v>
      </c>
      <c r="AN391" s="64">
        <v>0</v>
      </c>
      <c r="AO391" s="149">
        <f t="shared" si="43"/>
        <v>6.064738680413102</v>
      </c>
    </row>
    <row r="392" spans="37:41" x14ac:dyDescent="0.35">
      <c r="AK392" t="str">
        <v>03:SG track between Kalgoorlie and Leonora</v>
      </c>
      <c r="AL392" t="str">
        <v>04:Malcolm</v>
      </c>
      <c r="AM392" t="str">
        <v>Ballast</v>
      </c>
      <c r="AN392" s="64">
        <v>0</v>
      </c>
      <c r="AO392" s="149">
        <f t="shared" si="43"/>
        <v>12.862198805968973</v>
      </c>
    </row>
    <row r="393" spans="37:41" x14ac:dyDescent="0.35">
      <c r="AK393" t="str">
        <v>03:SG track between Kalgoorlie and Leonora</v>
      </c>
      <c r="AL393" t="str">
        <v>04:Malcolm</v>
      </c>
      <c r="AM393" t="str">
        <v>Bridges</v>
      </c>
      <c r="AN393" s="64">
        <v>0</v>
      </c>
      <c r="AO393" s="149">
        <f t="shared" si="43"/>
        <v>33.988165680473372</v>
      </c>
    </row>
    <row r="394" spans="37:41" x14ac:dyDescent="0.35">
      <c r="AK394" t="str">
        <v>03:SG track between Kalgoorlie and Leonora</v>
      </c>
      <c r="AL394" t="str">
        <v>04:Malcolm</v>
      </c>
      <c r="AM394" t="str">
        <v>Buildings</v>
      </c>
      <c r="AN394" s="64">
        <v>0</v>
      </c>
      <c r="AO394" s="149">
        <f t="shared" si="43"/>
        <v>15.499999999999858</v>
      </c>
    </row>
    <row r="395" spans="37:41" x14ac:dyDescent="0.35">
      <c r="AK395" t="str">
        <v>03:SG track between Kalgoorlie and Leonora</v>
      </c>
      <c r="AL395" t="str">
        <v>04:Malcolm</v>
      </c>
      <c r="AM395" t="str">
        <v>Clearing/Grubbing</v>
      </c>
      <c r="AN395" s="64">
        <v>0</v>
      </c>
      <c r="AO395" s="149">
        <f t="shared" si="43"/>
        <v>100</v>
      </c>
    </row>
    <row r="396" spans="37:41" x14ac:dyDescent="0.35">
      <c r="AK396" t="str">
        <v>03:SG track between Kalgoorlie and Leonora</v>
      </c>
      <c r="AL396" t="str">
        <v>04:Malcolm</v>
      </c>
      <c r="AM396" t="str">
        <v>Communication</v>
      </c>
      <c r="AN396" s="64">
        <v>0</v>
      </c>
      <c r="AO396" s="149">
        <f t="shared" si="43"/>
        <v>5.1206272136194979</v>
      </c>
    </row>
    <row r="397" spans="37:41" x14ac:dyDescent="0.35">
      <c r="AK397" t="str">
        <v>03:SG track between Kalgoorlie and Leonora</v>
      </c>
      <c r="AL397" t="str">
        <v>04:Malcolm</v>
      </c>
      <c r="AM397" t="str">
        <v>Control Centre Assets</v>
      </c>
      <c r="AN397" s="64">
        <v>0</v>
      </c>
      <c r="AO397" s="149">
        <f t="shared" ref="AO397:AO460" si="44">_xlfn.XLOOKUP(AM397,$M$7:$AG$7,$M$10:$AG$10)</f>
        <v>14.933333333333326</v>
      </c>
    </row>
    <row r="398" spans="37:41" x14ac:dyDescent="0.35">
      <c r="AK398" t="str">
        <v>03:SG track between Kalgoorlie and Leonora</v>
      </c>
      <c r="AL398" t="str">
        <v>04:Malcolm</v>
      </c>
      <c r="AM398" t="str">
        <v>Culverts</v>
      </c>
      <c r="AN398" s="64">
        <v>0</v>
      </c>
      <c r="AO398" s="149">
        <f t="shared" si="44"/>
        <v>6.5141602301984181</v>
      </c>
    </row>
    <row r="399" spans="37:41" x14ac:dyDescent="0.35">
      <c r="AK399" t="str">
        <v>03:SG track between Kalgoorlie and Leonora</v>
      </c>
      <c r="AL399" t="str">
        <v>04:Malcolm</v>
      </c>
      <c r="AM399" t="str">
        <v>Cutting/Embankments</v>
      </c>
      <c r="AN399" s="64">
        <v>0</v>
      </c>
      <c r="AO399" s="149">
        <f t="shared" si="44"/>
        <v>100</v>
      </c>
    </row>
    <row r="400" spans="37:41" x14ac:dyDescent="0.35">
      <c r="AK400" t="str">
        <v>03:SG track between Kalgoorlie and Leonora</v>
      </c>
      <c r="AL400" t="str">
        <v>04:Malcolm</v>
      </c>
      <c r="AM400" t="str">
        <v>Fibre Optic</v>
      </c>
      <c r="AN400" s="64">
        <v>0</v>
      </c>
      <c r="AO400" s="149">
        <f t="shared" si="44"/>
        <v>6.8275029514926633</v>
      </c>
    </row>
    <row r="401" spans="37:41" x14ac:dyDescent="0.35">
      <c r="AK401" t="str">
        <v>03:SG track between Kalgoorlie and Leonora</v>
      </c>
      <c r="AL401" t="str">
        <v>04:Malcolm</v>
      </c>
      <c r="AM401" t="str">
        <v>Formation</v>
      </c>
      <c r="AN401" s="64">
        <v>0</v>
      </c>
      <c r="AO401" s="149">
        <f t="shared" si="44"/>
        <v>100</v>
      </c>
    </row>
    <row r="402" spans="37:41" x14ac:dyDescent="0.35">
      <c r="AK402" t="str">
        <v>03:SG track between Kalgoorlie and Leonora</v>
      </c>
      <c r="AL402" t="str">
        <v>04:Malcolm</v>
      </c>
      <c r="AM402" t="str">
        <v>Pedestrian Crossings</v>
      </c>
      <c r="AN402" s="64">
        <v>0</v>
      </c>
      <c r="AO402" s="149">
        <f t="shared" si="44"/>
        <v>11.72325153537226</v>
      </c>
    </row>
    <row r="403" spans="37:41" x14ac:dyDescent="0.35">
      <c r="AK403" t="str">
        <v>03:SG track between Kalgoorlie and Leonora</v>
      </c>
      <c r="AL403" t="str">
        <v>04:Malcolm</v>
      </c>
      <c r="AM403" t="str">
        <v>Plant and Equipment</v>
      </c>
      <c r="AN403" s="64">
        <v>0</v>
      </c>
      <c r="AO403" s="149">
        <f t="shared" si="44"/>
        <v>3.2621890651150229</v>
      </c>
    </row>
    <row r="404" spans="37:41" x14ac:dyDescent="0.35">
      <c r="AK404" t="str">
        <v>03:SG track between Kalgoorlie and Leonora</v>
      </c>
      <c r="AL404" t="str">
        <v>04:Malcolm</v>
      </c>
      <c r="AM404" t="str">
        <v>Radio Masts</v>
      </c>
      <c r="AN404" s="64">
        <v>0</v>
      </c>
      <c r="AO404" s="149">
        <f t="shared" si="44"/>
        <v>5.1206272136194979</v>
      </c>
    </row>
    <row r="405" spans="37:41" x14ac:dyDescent="0.35">
      <c r="AK405" t="str">
        <v>03:SG track between Kalgoorlie and Leonora</v>
      </c>
      <c r="AL405" t="str">
        <v>04:Malcolm</v>
      </c>
      <c r="AM405" t="str">
        <v>Rail</v>
      </c>
      <c r="AN405" s="64">
        <v>0</v>
      </c>
      <c r="AO405" s="149">
        <f t="shared" si="44"/>
        <v>31.770593409597893</v>
      </c>
    </row>
    <row r="406" spans="37:41" x14ac:dyDescent="0.35">
      <c r="AK406" t="str">
        <v>03:SG track between Kalgoorlie and Leonora</v>
      </c>
      <c r="AL406" t="str">
        <v>04:Malcolm</v>
      </c>
      <c r="AM406" t="str">
        <v>Signage</v>
      </c>
      <c r="AN406" s="64">
        <v>0</v>
      </c>
      <c r="AO406" s="149">
        <f t="shared" si="44"/>
        <v>3.6705791572497493</v>
      </c>
    </row>
    <row r="407" spans="37:41" x14ac:dyDescent="0.35">
      <c r="AK407" t="str">
        <v>03:SG track between Kalgoorlie and Leonora</v>
      </c>
      <c r="AL407" t="str">
        <v>04:Malcolm</v>
      </c>
      <c r="AM407" t="str">
        <v>Signalling and Control Systems</v>
      </c>
      <c r="AN407" s="64">
        <v>0</v>
      </c>
      <c r="AO407" s="149">
        <f t="shared" si="44"/>
        <v>6.8275029514926633</v>
      </c>
    </row>
    <row r="408" spans="37:41" x14ac:dyDescent="0.35">
      <c r="AK408" t="str">
        <v>03:SG track between Kalgoorlie and Leonora</v>
      </c>
      <c r="AL408" t="str">
        <v>04:Malcolm</v>
      </c>
      <c r="AM408" t="str">
        <v>Sleepers</v>
      </c>
      <c r="AN408" s="64">
        <v>0</v>
      </c>
      <c r="AO408" s="149">
        <f t="shared" si="44"/>
        <v>15.29205627039642</v>
      </c>
    </row>
    <row r="409" spans="37:41" x14ac:dyDescent="0.35">
      <c r="AK409" t="str">
        <v>03:SG track between Kalgoorlie and Leonora</v>
      </c>
      <c r="AL409" t="str">
        <v>04:Malcolm</v>
      </c>
      <c r="AM409" t="str">
        <v>Tunnels</v>
      </c>
      <c r="AN409" s="64">
        <v>0</v>
      </c>
      <c r="AO409" s="149">
        <f t="shared" si="44"/>
        <v>42.316940355219813</v>
      </c>
    </row>
    <row r="410" spans="37:41" x14ac:dyDescent="0.35">
      <c r="AK410" t="str">
        <v>03:SG track between Kalgoorlie and Leonora</v>
      </c>
      <c r="AL410" t="str">
        <v>04:Malcolm</v>
      </c>
      <c r="AM410" t="str">
        <v>Turnouts</v>
      </c>
      <c r="AN410" s="64">
        <v>0</v>
      </c>
      <c r="AO410" s="149">
        <f t="shared" si="44"/>
        <v>22.575248585450652</v>
      </c>
    </row>
    <row r="411" spans="37:41" x14ac:dyDescent="0.35">
      <c r="AK411" t="str">
        <v>03:SG track between Kalgoorlie and Leonora</v>
      </c>
      <c r="AL411" t="str">
        <v>04:Malcolm</v>
      </c>
      <c r="AM411" t="str">
        <v>Walkways</v>
      </c>
      <c r="AN411" s="64">
        <v>0</v>
      </c>
      <c r="AO411" s="149">
        <f t="shared" si="44"/>
        <v>6.2060928299919071</v>
      </c>
    </row>
    <row r="412" spans="37:41" x14ac:dyDescent="0.35">
      <c r="AK412" t="str">
        <v>03:SG track between Kalgoorlie and Leonora</v>
      </c>
      <c r="AL412" t="str">
        <v>05:Malcolm to Leonora</v>
      </c>
      <c r="AM412" t="str">
        <v>Access Roads</v>
      </c>
      <c r="AN412" s="64">
        <v>0</v>
      </c>
      <c r="AO412" s="149">
        <f t="shared" si="44"/>
        <v>6.064738680413102</v>
      </c>
    </row>
    <row r="413" spans="37:41" x14ac:dyDescent="0.35">
      <c r="AK413" t="str">
        <v>03:SG track between Kalgoorlie and Leonora</v>
      </c>
      <c r="AL413" t="str">
        <v>05:Malcolm to Leonora</v>
      </c>
      <c r="AM413" t="str">
        <v>Ballast</v>
      </c>
      <c r="AN413" s="64">
        <v>6473655.8057515025</v>
      </c>
      <c r="AO413" s="149">
        <f t="shared" si="44"/>
        <v>12.862198805968973</v>
      </c>
    </row>
    <row r="414" spans="37:41" x14ac:dyDescent="0.35">
      <c r="AK414" t="str">
        <v>03:SG track between Kalgoorlie and Leonora</v>
      </c>
      <c r="AL414" t="str">
        <v>05:Malcolm to Leonora</v>
      </c>
      <c r="AM414" t="str">
        <v>Bridges</v>
      </c>
      <c r="AN414" s="64">
        <v>0</v>
      </c>
      <c r="AO414" s="149">
        <f t="shared" si="44"/>
        <v>33.988165680473372</v>
      </c>
    </row>
    <row r="415" spans="37:41" x14ac:dyDescent="0.35">
      <c r="AK415" t="str">
        <v>03:SG track between Kalgoorlie and Leonora</v>
      </c>
      <c r="AL415" t="str">
        <v>05:Malcolm to Leonora</v>
      </c>
      <c r="AM415" t="str">
        <v>Buildings</v>
      </c>
      <c r="AN415" s="64">
        <v>522419.46027875785</v>
      </c>
      <c r="AO415" s="149">
        <f t="shared" si="44"/>
        <v>15.499999999999858</v>
      </c>
    </row>
    <row r="416" spans="37:41" x14ac:dyDescent="0.35">
      <c r="AK416" t="str">
        <v>03:SG track between Kalgoorlie and Leonora</v>
      </c>
      <c r="AL416" t="str">
        <v>05:Malcolm to Leonora</v>
      </c>
      <c r="AM416" t="str">
        <v>Clearing/Grubbing</v>
      </c>
      <c r="AN416" s="64">
        <v>0</v>
      </c>
      <c r="AO416" s="149">
        <f t="shared" si="44"/>
        <v>100</v>
      </c>
    </row>
    <row r="417" spans="37:41" x14ac:dyDescent="0.35">
      <c r="AK417" t="str">
        <v>03:SG track between Kalgoorlie and Leonora</v>
      </c>
      <c r="AL417" t="str">
        <v>05:Malcolm to Leonora</v>
      </c>
      <c r="AM417" t="str">
        <v>Communication</v>
      </c>
      <c r="AN417" s="64">
        <v>336208.36511914391</v>
      </c>
      <c r="AO417" s="149">
        <f t="shared" si="44"/>
        <v>5.1206272136194979</v>
      </c>
    </row>
    <row r="418" spans="37:41" x14ac:dyDescent="0.35">
      <c r="AK418" t="str">
        <v>03:SG track between Kalgoorlie and Leonora</v>
      </c>
      <c r="AL418" t="str">
        <v>05:Malcolm to Leonora</v>
      </c>
      <c r="AM418" t="str">
        <v>Control Centre Assets</v>
      </c>
      <c r="AN418" s="64">
        <v>82562.469247520203</v>
      </c>
      <c r="AO418" s="149">
        <f t="shared" si="44"/>
        <v>14.933333333333326</v>
      </c>
    </row>
    <row r="419" spans="37:41" x14ac:dyDescent="0.35">
      <c r="AK419" t="str">
        <v>03:SG track between Kalgoorlie and Leonora</v>
      </c>
      <c r="AL419" t="str">
        <v>05:Malcolm to Leonora</v>
      </c>
      <c r="AM419" t="str">
        <v>Culverts</v>
      </c>
      <c r="AN419" s="64">
        <v>570289.18263956986</v>
      </c>
      <c r="AO419" s="149">
        <f t="shared" si="44"/>
        <v>6.5141602301984181</v>
      </c>
    </row>
    <row r="420" spans="37:41" x14ac:dyDescent="0.35">
      <c r="AK420" t="str">
        <v>03:SG track between Kalgoorlie and Leonora</v>
      </c>
      <c r="AL420" t="str">
        <v>05:Malcolm to Leonora</v>
      </c>
      <c r="AM420" t="str">
        <v>Cutting/Embankments</v>
      </c>
      <c r="AN420" s="64">
        <v>0</v>
      </c>
      <c r="AO420" s="149">
        <f t="shared" si="44"/>
        <v>100</v>
      </c>
    </row>
    <row r="421" spans="37:41" x14ac:dyDescent="0.35">
      <c r="AK421" t="str">
        <v>03:SG track between Kalgoorlie and Leonora</v>
      </c>
      <c r="AL421" t="str">
        <v>05:Malcolm to Leonora</v>
      </c>
      <c r="AM421" t="str">
        <v>Fibre Optic</v>
      </c>
      <c r="AN421" s="64">
        <v>0</v>
      </c>
      <c r="AO421" s="149">
        <f t="shared" si="44"/>
        <v>6.8275029514926633</v>
      </c>
    </row>
    <row r="422" spans="37:41" x14ac:dyDescent="0.35">
      <c r="AK422" t="str">
        <v>03:SG track between Kalgoorlie and Leonora</v>
      </c>
      <c r="AL422" t="str">
        <v>05:Malcolm to Leonora</v>
      </c>
      <c r="AM422" t="str">
        <v>Formation</v>
      </c>
      <c r="AN422" s="64">
        <v>1908024.8690636004</v>
      </c>
      <c r="AO422" s="149">
        <f t="shared" si="44"/>
        <v>100</v>
      </c>
    </row>
    <row r="423" spans="37:41" x14ac:dyDescent="0.35">
      <c r="AK423" t="str">
        <v>03:SG track between Kalgoorlie and Leonora</v>
      </c>
      <c r="AL423" t="str">
        <v>05:Malcolm to Leonora</v>
      </c>
      <c r="AM423" t="str">
        <v>Pedestrian Crossings</v>
      </c>
      <c r="AN423" s="64">
        <v>0</v>
      </c>
      <c r="AO423" s="149">
        <f t="shared" si="44"/>
        <v>11.72325153537226</v>
      </c>
    </row>
    <row r="424" spans="37:41" x14ac:dyDescent="0.35">
      <c r="AK424" t="str">
        <v>03:SG track between Kalgoorlie and Leonora</v>
      </c>
      <c r="AL424" t="str">
        <v>05:Malcolm to Leonora</v>
      </c>
      <c r="AM424" t="str">
        <v>Plant and Equipment</v>
      </c>
      <c r="AN424" s="64">
        <v>223006.06881397145</v>
      </c>
      <c r="AO424" s="149">
        <f t="shared" si="44"/>
        <v>3.2621890651150229</v>
      </c>
    </row>
    <row r="425" spans="37:41" x14ac:dyDescent="0.35">
      <c r="AK425" t="str">
        <v>03:SG track between Kalgoorlie and Leonora</v>
      </c>
      <c r="AL425" t="str">
        <v>05:Malcolm to Leonora</v>
      </c>
      <c r="AM425" t="str">
        <v>Radio Masts</v>
      </c>
      <c r="AN425" s="64">
        <v>354253.42362797522</v>
      </c>
      <c r="AO425" s="149">
        <f t="shared" si="44"/>
        <v>5.1206272136194979</v>
      </c>
    </row>
    <row r="426" spans="37:41" x14ac:dyDescent="0.35">
      <c r="AK426" t="str">
        <v>03:SG track between Kalgoorlie and Leonora</v>
      </c>
      <c r="AL426" t="str">
        <v>05:Malcolm to Leonora</v>
      </c>
      <c r="AM426" t="str">
        <v>Rail</v>
      </c>
      <c r="AN426" s="64">
        <v>21294920.413656257</v>
      </c>
      <c r="AO426" s="149">
        <f t="shared" si="44"/>
        <v>31.770593409597893</v>
      </c>
    </row>
    <row r="427" spans="37:41" x14ac:dyDescent="0.35">
      <c r="AK427" t="str">
        <v>03:SG track between Kalgoorlie and Leonora</v>
      </c>
      <c r="AL427" t="str">
        <v>05:Malcolm to Leonora</v>
      </c>
      <c r="AM427" t="str">
        <v>Signage</v>
      </c>
      <c r="AN427" s="64">
        <v>25035.38411391127</v>
      </c>
      <c r="AO427" s="149">
        <f t="shared" si="44"/>
        <v>3.6705791572497493</v>
      </c>
    </row>
    <row r="428" spans="37:41" x14ac:dyDescent="0.35">
      <c r="AK428" t="str">
        <v>03:SG track between Kalgoorlie and Leonora</v>
      </c>
      <c r="AL428" t="str">
        <v>05:Malcolm to Leonora</v>
      </c>
      <c r="AM428" t="str">
        <v>Signalling and Control Systems</v>
      </c>
      <c r="AN428" s="64">
        <v>695074.89795190131</v>
      </c>
      <c r="AO428" s="149">
        <f t="shared" si="44"/>
        <v>6.8275029514926633</v>
      </c>
    </row>
    <row r="429" spans="37:41" x14ac:dyDescent="0.35">
      <c r="AK429" t="str">
        <v>03:SG track between Kalgoorlie and Leonora</v>
      </c>
      <c r="AL429" t="str">
        <v>05:Malcolm to Leonora</v>
      </c>
      <c r="AM429" t="str">
        <v>Sleepers</v>
      </c>
      <c r="AN429" s="64">
        <v>7603338.8790397197</v>
      </c>
      <c r="AO429" s="149">
        <f t="shared" si="44"/>
        <v>15.29205627039642</v>
      </c>
    </row>
    <row r="430" spans="37:41" x14ac:dyDescent="0.35">
      <c r="AK430" t="str">
        <v>03:SG track between Kalgoorlie and Leonora</v>
      </c>
      <c r="AL430" t="str">
        <v>05:Malcolm to Leonora</v>
      </c>
      <c r="AM430" t="str">
        <v>Tunnels</v>
      </c>
      <c r="AN430" s="64">
        <v>0</v>
      </c>
      <c r="AO430" s="149">
        <f t="shared" si="44"/>
        <v>42.316940355219813</v>
      </c>
    </row>
    <row r="431" spans="37:41" x14ac:dyDescent="0.35">
      <c r="AK431" t="str">
        <v>03:SG track between Kalgoorlie and Leonora</v>
      </c>
      <c r="AL431" t="str">
        <v>05:Malcolm to Leonora</v>
      </c>
      <c r="AM431" t="str">
        <v>Turnouts</v>
      </c>
      <c r="AN431" s="64">
        <v>4473509.1821478885</v>
      </c>
      <c r="AO431" s="149">
        <f t="shared" si="44"/>
        <v>22.575248585450652</v>
      </c>
    </row>
    <row r="432" spans="37:41" x14ac:dyDescent="0.35">
      <c r="AK432" t="str">
        <v>03:SG track between Kalgoorlie and Leonora</v>
      </c>
      <c r="AL432" t="str">
        <v>05:Malcolm to Leonora</v>
      </c>
      <c r="AM432" t="str">
        <v>Walkways</v>
      </c>
      <c r="AN432" s="64">
        <v>210303.73347930142</v>
      </c>
      <c r="AO432" s="149">
        <f t="shared" si="44"/>
        <v>6.2060928299919071</v>
      </c>
    </row>
    <row r="433" spans="37:41" x14ac:dyDescent="0.35">
      <c r="AK433" t="str">
        <v>03:SG track between Kalgoorlie and Leonora</v>
      </c>
      <c r="AL433" t="str">
        <v>06:Leonora</v>
      </c>
      <c r="AM433" t="str">
        <v>Access Roads</v>
      </c>
      <c r="AN433" s="64">
        <v>0</v>
      </c>
      <c r="AO433" s="149">
        <f t="shared" si="44"/>
        <v>6.064738680413102</v>
      </c>
    </row>
    <row r="434" spans="37:41" x14ac:dyDescent="0.35">
      <c r="AK434" t="str">
        <v>03:SG track between Kalgoorlie and Leonora</v>
      </c>
      <c r="AL434" t="str">
        <v>06:Leonora</v>
      </c>
      <c r="AM434" t="str">
        <v>Ballast</v>
      </c>
      <c r="AN434" s="64">
        <v>654823.06060852821</v>
      </c>
      <c r="AO434" s="149">
        <f t="shared" si="44"/>
        <v>12.862198805968973</v>
      </c>
    </row>
    <row r="435" spans="37:41" x14ac:dyDescent="0.35">
      <c r="AK435" t="str">
        <v>03:SG track between Kalgoorlie and Leonora</v>
      </c>
      <c r="AL435" t="str">
        <v>06:Leonora</v>
      </c>
      <c r="AM435" t="str">
        <v>Bridges</v>
      </c>
      <c r="AN435" s="64">
        <v>0</v>
      </c>
      <c r="AO435" s="149">
        <f t="shared" si="44"/>
        <v>33.988165680473372</v>
      </c>
    </row>
    <row r="436" spans="37:41" x14ac:dyDescent="0.35">
      <c r="AK436" t="str">
        <v>03:SG track between Kalgoorlie and Leonora</v>
      </c>
      <c r="AL436" t="str">
        <v>06:Leonora</v>
      </c>
      <c r="AM436" t="str">
        <v>Buildings</v>
      </c>
      <c r="AN436" s="64">
        <v>52843.75940983156</v>
      </c>
      <c r="AO436" s="149">
        <f t="shared" si="44"/>
        <v>15.499999999999858</v>
      </c>
    </row>
    <row r="437" spans="37:41" x14ac:dyDescent="0.35">
      <c r="AK437" t="str">
        <v>03:SG track between Kalgoorlie and Leonora</v>
      </c>
      <c r="AL437" t="str">
        <v>06:Leonora</v>
      </c>
      <c r="AM437" t="str">
        <v>Clearing/Grubbing</v>
      </c>
      <c r="AN437" s="64">
        <v>0</v>
      </c>
      <c r="AO437" s="149">
        <f t="shared" si="44"/>
        <v>100</v>
      </c>
    </row>
    <row r="438" spans="37:41" x14ac:dyDescent="0.35">
      <c r="AK438" t="str">
        <v>03:SG track between Kalgoorlie and Leonora</v>
      </c>
      <c r="AL438" t="str">
        <v>06:Leonora</v>
      </c>
      <c r="AM438" t="str">
        <v>Communication</v>
      </c>
      <c r="AN438" s="64">
        <v>0</v>
      </c>
      <c r="AO438" s="149">
        <f t="shared" si="44"/>
        <v>5.1206272136194979</v>
      </c>
    </row>
    <row r="439" spans="37:41" x14ac:dyDescent="0.35">
      <c r="AK439" t="str">
        <v>03:SG track between Kalgoorlie and Leonora</v>
      </c>
      <c r="AL439" t="str">
        <v>06:Leonora</v>
      </c>
      <c r="AM439" t="str">
        <v>Control Centre Assets</v>
      </c>
      <c r="AN439" s="64">
        <v>0</v>
      </c>
      <c r="AO439" s="149">
        <f t="shared" si="44"/>
        <v>14.933333333333326</v>
      </c>
    </row>
    <row r="440" spans="37:41" x14ac:dyDescent="0.35">
      <c r="AK440" t="str">
        <v>03:SG track between Kalgoorlie and Leonora</v>
      </c>
      <c r="AL440" t="str">
        <v>06:Leonora</v>
      </c>
      <c r="AM440" t="str">
        <v>Culverts</v>
      </c>
      <c r="AN440" s="64">
        <v>0</v>
      </c>
      <c r="AO440" s="149">
        <f t="shared" si="44"/>
        <v>6.5141602301984181</v>
      </c>
    </row>
    <row r="441" spans="37:41" x14ac:dyDescent="0.35">
      <c r="AK441" t="str">
        <v>03:SG track between Kalgoorlie and Leonora</v>
      </c>
      <c r="AL441" t="str">
        <v>06:Leonora</v>
      </c>
      <c r="AM441" t="str">
        <v>Cutting/Embankments</v>
      </c>
      <c r="AN441" s="64">
        <v>0</v>
      </c>
      <c r="AO441" s="149">
        <f t="shared" si="44"/>
        <v>100</v>
      </c>
    </row>
    <row r="442" spans="37:41" x14ac:dyDescent="0.35">
      <c r="AK442" t="str">
        <v>03:SG track between Kalgoorlie and Leonora</v>
      </c>
      <c r="AL442" t="str">
        <v>06:Leonora</v>
      </c>
      <c r="AM442" t="str">
        <v>Fibre Optic</v>
      </c>
      <c r="AN442" s="64">
        <v>0</v>
      </c>
      <c r="AO442" s="149">
        <f t="shared" si="44"/>
        <v>6.8275029514926633</v>
      </c>
    </row>
    <row r="443" spans="37:41" x14ac:dyDescent="0.35">
      <c r="AK443" t="str">
        <v>03:SG track between Kalgoorlie and Leonora</v>
      </c>
      <c r="AL443" t="str">
        <v>06:Leonora</v>
      </c>
      <c r="AM443" t="str">
        <v>Formation</v>
      </c>
      <c r="AN443" s="64">
        <v>193000.48102146096</v>
      </c>
      <c r="AO443" s="149">
        <f t="shared" si="44"/>
        <v>100</v>
      </c>
    </row>
    <row r="444" spans="37:41" x14ac:dyDescent="0.35">
      <c r="AK444" t="str">
        <v>03:SG track between Kalgoorlie and Leonora</v>
      </c>
      <c r="AL444" t="str">
        <v>06:Leonora</v>
      </c>
      <c r="AM444" t="str">
        <v>Pedestrian Crossings</v>
      </c>
      <c r="AN444" s="64">
        <v>0</v>
      </c>
      <c r="AO444" s="149">
        <f t="shared" si="44"/>
        <v>11.72325153537226</v>
      </c>
    </row>
    <row r="445" spans="37:41" x14ac:dyDescent="0.35">
      <c r="AK445" t="str">
        <v>03:SG track between Kalgoorlie and Leonora</v>
      </c>
      <c r="AL445" t="str">
        <v>06:Leonora</v>
      </c>
      <c r="AM445" t="str">
        <v>Plant and Equipment</v>
      </c>
      <c r="AN445" s="64">
        <v>22557.503966352571</v>
      </c>
      <c r="AO445" s="149">
        <f t="shared" si="44"/>
        <v>3.2621890651150229</v>
      </c>
    </row>
    <row r="446" spans="37:41" x14ac:dyDescent="0.35">
      <c r="AK446" t="str">
        <v>03:SG track between Kalgoorlie and Leonora</v>
      </c>
      <c r="AL446" t="str">
        <v>06:Leonora</v>
      </c>
      <c r="AM446" t="str">
        <v>Radio Masts</v>
      </c>
      <c r="AN446" s="64">
        <v>35833.432924411005</v>
      </c>
      <c r="AO446" s="149">
        <f t="shared" si="44"/>
        <v>5.1206272136194979</v>
      </c>
    </row>
    <row r="447" spans="37:41" x14ac:dyDescent="0.35">
      <c r="AK447" t="str">
        <v>03:SG track between Kalgoorlie and Leonora</v>
      </c>
      <c r="AL447" t="str">
        <v>06:Leonora</v>
      </c>
      <c r="AM447" t="str">
        <v>Rail</v>
      </c>
      <c r="AN447" s="64">
        <v>2154023.225685948</v>
      </c>
      <c r="AO447" s="149">
        <f t="shared" si="44"/>
        <v>31.770593409597893</v>
      </c>
    </row>
    <row r="448" spans="37:41" x14ac:dyDescent="0.35">
      <c r="AK448" t="str">
        <v>03:SG track between Kalgoorlie and Leonora</v>
      </c>
      <c r="AL448" t="str">
        <v>06:Leonora</v>
      </c>
      <c r="AM448" t="str">
        <v>Signage</v>
      </c>
      <c r="AN448" s="64">
        <v>1488.8608535941275</v>
      </c>
      <c r="AO448" s="149">
        <f t="shared" si="44"/>
        <v>3.6705791572497493</v>
      </c>
    </row>
    <row r="449" spans="37:41" x14ac:dyDescent="0.35">
      <c r="AK449" t="str">
        <v>03:SG track between Kalgoorlie and Leonora</v>
      </c>
      <c r="AL449" t="str">
        <v>06:Leonora</v>
      </c>
      <c r="AM449" t="str">
        <v>Signalling and Control Systems</v>
      </c>
      <c r="AN449" s="64">
        <v>0</v>
      </c>
      <c r="AO449" s="149">
        <f t="shared" si="44"/>
        <v>6.8275029514926633</v>
      </c>
    </row>
    <row r="450" spans="37:41" x14ac:dyDescent="0.35">
      <c r="AK450" t="str">
        <v>03:SG track between Kalgoorlie and Leonora</v>
      </c>
      <c r="AL450" t="str">
        <v>06:Leonora</v>
      </c>
      <c r="AM450" t="str">
        <v>Sleepers</v>
      </c>
      <c r="AN450" s="64">
        <v>777056.69858878688</v>
      </c>
      <c r="AO450" s="149">
        <f t="shared" si="44"/>
        <v>15.29205627039642</v>
      </c>
    </row>
    <row r="451" spans="37:41" x14ac:dyDescent="0.35">
      <c r="AK451" t="str">
        <v>03:SG track between Kalgoorlie and Leonora</v>
      </c>
      <c r="AL451" t="str">
        <v>06:Leonora</v>
      </c>
      <c r="AM451" t="str">
        <v>Tunnels</v>
      </c>
      <c r="AN451" s="64">
        <v>0</v>
      </c>
      <c r="AO451" s="149">
        <f t="shared" si="44"/>
        <v>42.316940355219813</v>
      </c>
    </row>
    <row r="452" spans="37:41" x14ac:dyDescent="0.35">
      <c r="AK452" t="str">
        <v>03:SG track between Kalgoorlie and Leonora</v>
      </c>
      <c r="AL452" t="str">
        <v>06:Leonora</v>
      </c>
      <c r="AM452" t="str">
        <v>Turnouts</v>
      </c>
      <c r="AN452" s="64">
        <v>5973824.4125690293</v>
      </c>
      <c r="AO452" s="149">
        <f t="shared" si="44"/>
        <v>22.575248585450652</v>
      </c>
    </row>
    <row r="453" spans="37:41" x14ac:dyDescent="0.35">
      <c r="AK453" t="str">
        <v>03:SG track between Kalgoorlie and Leonora</v>
      </c>
      <c r="AL453" t="str">
        <v>06:Leonora</v>
      </c>
      <c r="AM453" t="str">
        <v>Walkways</v>
      </c>
      <c r="AN453" s="64">
        <v>0</v>
      </c>
      <c r="AO453" s="149">
        <f t="shared" si="44"/>
        <v>6.2060928299919071</v>
      </c>
    </row>
    <row r="454" spans="37:41" x14ac:dyDescent="0.35">
      <c r="AK454" t="str">
        <v>04:SG track between West Kalgoorlie West and West Kalgoorlie South</v>
      </c>
      <c r="AL454" t="str">
        <v>01:West Kalgoorlie West to West Kalgoorlie South</v>
      </c>
      <c r="AM454" t="str">
        <v>Access Roads</v>
      </c>
      <c r="AN454" s="64">
        <v>0</v>
      </c>
      <c r="AO454" s="149">
        <f t="shared" si="44"/>
        <v>6.064738680413102</v>
      </c>
    </row>
    <row r="455" spans="37:41" x14ac:dyDescent="0.35">
      <c r="AK455" t="str">
        <v>04:SG track between West Kalgoorlie West and West Kalgoorlie South</v>
      </c>
      <c r="AL455" t="str">
        <v>01:West Kalgoorlie West to West Kalgoorlie South</v>
      </c>
      <c r="AM455" t="str">
        <v>Ballast</v>
      </c>
      <c r="AN455" s="64">
        <v>557030.21253514953</v>
      </c>
      <c r="AO455" s="149">
        <f t="shared" si="44"/>
        <v>12.862198805968973</v>
      </c>
    </row>
    <row r="456" spans="37:41" x14ac:dyDescent="0.35">
      <c r="AK456" t="str">
        <v>04:SG track between West Kalgoorlie West and West Kalgoorlie South</v>
      </c>
      <c r="AL456" t="str">
        <v>01:West Kalgoorlie West to West Kalgoorlie South</v>
      </c>
      <c r="AM456" t="str">
        <v>Bridges</v>
      </c>
      <c r="AN456" s="64">
        <v>0</v>
      </c>
      <c r="AO456" s="149">
        <f t="shared" si="44"/>
        <v>33.988165680473372</v>
      </c>
    </row>
    <row r="457" spans="37:41" x14ac:dyDescent="0.35">
      <c r="AK457" t="str">
        <v>04:SG track between West Kalgoorlie West and West Kalgoorlie South</v>
      </c>
      <c r="AL457" t="str">
        <v>01:West Kalgoorlie West to West Kalgoorlie South</v>
      </c>
      <c r="AM457" t="str">
        <v>Buildings</v>
      </c>
      <c r="AN457" s="64">
        <v>44951.945503965995</v>
      </c>
      <c r="AO457" s="149">
        <f t="shared" si="44"/>
        <v>15.499999999999858</v>
      </c>
    </row>
    <row r="458" spans="37:41" x14ac:dyDescent="0.35">
      <c r="AK458" t="str">
        <v>04:SG track between West Kalgoorlie West and West Kalgoorlie South</v>
      </c>
      <c r="AL458" t="str">
        <v>01:West Kalgoorlie West to West Kalgoorlie South</v>
      </c>
      <c r="AM458" t="str">
        <v>Clearing/Grubbing</v>
      </c>
      <c r="AN458" s="64">
        <v>0</v>
      </c>
      <c r="AO458" s="149">
        <f t="shared" si="44"/>
        <v>100</v>
      </c>
    </row>
    <row r="459" spans="37:41" x14ac:dyDescent="0.35">
      <c r="AK459" t="str">
        <v>04:SG track between West Kalgoorlie West and West Kalgoorlie South</v>
      </c>
      <c r="AL459" t="str">
        <v>01:West Kalgoorlie West to West Kalgoorlie South</v>
      </c>
      <c r="AM459" t="str">
        <v>Communication</v>
      </c>
      <c r="AN459" s="64">
        <v>0</v>
      </c>
      <c r="AO459" s="149">
        <f t="shared" si="44"/>
        <v>5.1206272136194979</v>
      </c>
    </row>
    <row r="460" spans="37:41" x14ac:dyDescent="0.35">
      <c r="AK460" t="str">
        <v>04:SG track between West Kalgoorlie West and West Kalgoorlie South</v>
      </c>
      <c r="AL460" t="str">
        <v>01:West Kalgoorlie West to West Kalgoorlie South</v>
      </c>
      <c r="AM460" t="str">
        <v>Control Centre Assets</v>
      </c>
      <c r="AN460" s="64">
        <v>0</v>
      </c>
      <c r="AO460" s="149">
        <f t="shared" si="44"/>
        <v>14.933333333333326</v>
      </c>
    </row>
    <row r="461" spans="37:41" x14ac:dyDescent="0.35">
      <c r="AK461" t="str">
        <v>04:SG track between West Kalgoorlie West and West Kalgoorlie South</v>
      </c>
      <c r="AL461" t="str">
        <v>01:West Kalgoorlie West to West Kalgoorlie South</v>
      </c>
      <c r="AM461" t="str">
        <v>Culverts</v>
      </c>
      <c r="AN461" s="64">
        <v>1329.214120242837</v>
      </c>
      <c r="AO461" s="149">
        <f t="shared" ref="AO461:AO524" si="45">_xlfn.XLOOKUP(AM461,$M$7:$AG$7,$M$10:$AG$10)</f>
        <v>6.5141602301984181</v>
      </c>
    </row>
    <row r="462" spans="37:41" x14ac:dyDescent="0.35">
      <c r="AK462" t="str">
        <v>04:SG track between West Kalgoorlie West and West Kalgoorlie South</v>
      </c>
      <c r="AL462" t="str">
        <v>01:West Kalgoorlie West to West Kalgoorlie South</v>
      </c>
      <c r="AM462" t="str">
        <v>Cutting/Embankments</v>
      </c>
      <c r="AN462" s="64">
        <v>0</v>
      </c>
      <c r="AO462" s="149">
        <f t="shared" si="45"/>
        <v>100</v>
      </c>
    </row>
    <row r="463" spans="37:41" x14ac:dyDescent="0.35">
      <c r="AK463" t="str">
        <v>04:SG track between West Kalgoorlie West and West Kalgoorlie South</v>
      </c>
      <c r="AL463" t="str">
        <v>01:West Kalgoorlie West to West Kalgoorlie South</v>
      </c>
      <c r="AM463" t="str">
        <v>Fibre Optic</v>
      </c>
      <c r="AN463" s="64">
        <v>1408939.4078914681</v>
      </c>
      <c r="AO463" s="149">
        <f t="shared" si="45"/>
        <v>6.8275029514926633</v>
      </c>
    </row>
    <row r="464" spans="37:41" x14ac:dyDescent="0.35">
      <c r="AK464" t="str">
        <v>04:SG track between West Kalgoorlie West and West Kalgoorlie South</v>
      </c>
      <c r="AL464" t="str">
        <v>01:West Kalgoorlie West to West Kalgoorlie South</v>
      </c>
      <c r="AM464" t="str">
        <v>Formation</v>
      </c>
      <c r="AN464" s="64">
        <v>886352.33766185131</v>
      </c>
      <c r="AO464" s="149">
        <f t="shared" si="45"/>
        <v>100</v>
      </c>
    </row>
    <row r="465" spans="37:41" x14ac:dyDescent="0.35">
      <c r="AK465" t="str">
        <v>04:SG track between West Kalgoorlie West and West Kalgoorlie South</v>
      </c>
      <c r="AL465" t="str">
        <v>01:West Kalgoorlie West to West Kalgoorlie South</v>
      </c>
      <c r="AM465" t="str">
        <v>Pedestrian Crossings</v>
      </c>
      <c r="AN465" s="64">
        <v>40785.912591067994</v>
      </c>
      <c r="AO465" s="149">
        <f t="shared" si="45"/>
        <v>11.72325153537226</v>
      </c>
    </row>
    <row r="466" spans="37:41" x14ac:dyDescent="0.35">
      <c r="AK466" t="str">
        <v>04:SG track between West Kalgoorlie West and West Kalgoorlie South</v>
      </c>
      <c r="AL466" t="str">
        <v>01:West Kalgoorlie West to West Kalgoorlie South</v>
      </c>
      <c r="AM466" t="str">
        <v>Plant and Equipment</v>
      </c>
      <c r="AN466" s="64">
        <v>19188.712164417328</v>
      </c>
      <c r="AO466" s="149">
        <f t="shared" si="45"/>
        <v>3.2621890651150229</v>
      </c>
    </row>
    <row r="467" spans="37:41" x14ac:dyDescent="0.35">
      <c r="AK467" t="str">
        <v>04:SG track between West Kalgoorlie West and West Kalgoorlie South</v>
      </c>
      <c r="AL467" t="str">
        <v>01:West Kalgoorlie West to West Kalgoorlie South</v>
      </c>
      <c r="AM467" t="str">
        <v>Radio Masts</v>
      </c>
      <c r="AN467" s="64">
        <v>30481.982016942919</v>
      </c>
      <c r="AO467" s="149">
        <f t="shared" si="45"/>
        <v>5.1206272136194979</v>
      </c>
    </row>
    <row r="468" spans="37:41" x14ac:dyDescent="0.35">
      <c r="AK468" t="str">
        <v>04:SG track between West Kalgoorlie West and West Kalgoorlie South</v>
      </c>
      <c r="AL468" t="str">
        <v>01:West Kalgoorlie West to West Kalgoorlie South</v>
      </c>
      <c r="AM468" t="str">
        <v>Rail</v>
      </c>
      <c r="AN468" s="64">
        <v>1832336.2254445706</v>
      </c>
      <c r="AO468" s="149">
        <f t="shared" si="45"/>
        <v>31.770593409597893</v>
      </c>
    </row>
    <row r="469" spans="37:41" x14ac:dyDescent="0.35">
      <c r="AK469" t="str">
        <v>04:SG track between West Kalgoorlie West and West Kalgoorlie South</v>
      </c>
      <c r="AL469" t="str">
        <v>01:West Kalgoorlie West to West Kalgoorlie South</v>
      </c>
      <c r="AM469" t="str">
        <v>Signage</v>
      </c>
      <c r="AN469" s="64">
        <v>4139.9263406460968</v>
      </c>
      <c r="AO469" s="149">
        <f t="shared" si="45"/>
        <v>3.6705791572497493</v>
      </c>
    </row>
    <row r="470" spans="37:41" x14ac:dyDescent="0.35">
      <c r="AK470" t="str">
        <v>04:SG track between West Kalgoorlie West and West Kalgoorlie South</v>
      </c>
      <c r="AL470" t="str">
        <v>01:West Kalgoorlie West to West Kalgoorlie South</v>
      </c>
      <c r="AM470" t="str">
        <v>Signalling and Control Systems</v>
      </c>
      <c r="AN470" s="64">
        <v>0</v>
      </c>
      <c r="AO470" s="149">
        <f t="shared" si="45"/>
        <v>6.8275029514926633</v>
      </c>
    </row>
    <row r="471" spans="37:41" x14ac:dyDescent="0.35">
      <c r="AK471" t="str">
        <v>04:SG track between West Kalgoorlie West and West Kalgoorlie South</v>
      </c>
      <c r="AL471" t="str">
        <v>01:West Kalgoorlie West to West Kalgoorlie South</v>
      </c>
      <c r="AM471" t="str">
        <v>Sleepers</v>
      </c>
      <c r="AN471" s="64">
        <v>658895.68405139016</v>
      </c>
      <c r="AO471" s="149">
        <f t="shared" si="45"/>
        <v>15.29205627039642</v>
      </c>
    </row>
    <row r="472" spans="37:41" x14ac:dyDescent="0.35">
      <c r="AK472" t="str">
        <v>04:SG track between West Kalgoorlie West and West Kalgoorlie South</v>
      </c>
      <c r="AL472" t="str">
        <v>01:West Kalgoorlie West to West Kalgoorlie South</v>
      </c>
      <c r="AM472" t="str">
        <v>Tunnels</v>
      </c>
      <c r="AN472" s="64">
        <v>0</v>
      </c>
      <c r="AO472" s="149">
        <f t="shared" si="45"/>
        <v>42.316940355219813</v>
      </c>
    </row>
    <row r="473" spans="37:41" x14ac:dyDescent="0.35">
      <c r="AK473" t="str">
        <v>04:SG track between West Kalgoorlie West and West Kalgoorlie South</v>
      </c>
      <c r="AL473" t="str">
        <v>01:West Kalgoorlie West to West Kalgoorlie South</v>
      </c>
      <c r="AM473" t="str">
        <v>Turnouts</v>
      </c>
      <c r="AN473" s="64">
        <v>425918.34780309635</v>
      </c>
      <c r="AO473" s="149">
        <f t="shared" si="45"/>
        <v>22.575248585450652</v>
      </c>
    </row>
    <row r="474" spans="37:41" x14ac:dyDescent="0.35">
      <c r="AK474" t="str">
        <v>04:SG track between West Kalgoorlie West and West Kalgoorlie South</v>
      </c>
      <c r="AL474" t="str">
        <v>01:West Kalgoorlie West to West Kalgoorlie South</v>
      </c>
      <c r="AM474" t="str">
        <v>Walkways</v>
      </c>
      <c r="AN474" s="64">
        <v>137111.63452477279</v>
      </c>
      <c r="AO474" s="149">
        <f t="shared" si="45"/>
        <v>6.2060928299919071</v>
      </c>
    </row>
    <row r="475" spans="37:41" x14ac:dyDescent="0.35">
      <c r="AK475" t="str">
        <v>04:SG track between West Kalgoorlie West and West Kalgoorlie South</v>
      </c>
      <c r="AL475" t="str">
        <v>02:West Kalgoorlie to West Kalgoorlie South</v>
      </c>
      <c r="AM475" t="str">
        <v>Access Roads</v>
      </c>
      <c r="AN475" s="64">
        <v>0</v>
      </c>
      <c r="AO475" s="149">
        <f t="shared" si="45"/>
        <v>6.064738680413102</v>
      </c>
    </row>
    <row r="476" spans="37:41" x14ac:dyDescent="0.35">
      <c r="AK476" t="str">
        <v>04:SG track between West Kalgoorlie West and West Kalgoorlie South</v>
      </c>
      <c r="AL476" t="str">
        <v>02:West Kalgoorlie to West Kalgoorlie South</v>
      </c>
      <c r="AM476" t="str">
        <v>Ballast</v>
      </c>
      <c r="AN476" s="64">
        <v>745252.39069681719</v>
      </c>
      <c r="AO476" s="149">
        <f t="shared" si="45"/>
        <v>12.862198805968973</v>
      </c>
    </row>
    <row r="477" spans="37:41" x14ac:dyDescent="0.35">
      <c r="AK477" t="str">
        <v>04:SG track between West Kalgoorlie West and West Kalgoorlie South</v>
      </c>
      <c r="AL477" t="str">
        <v>02:West Kalgoorlie to West Kalgoorlie South</v>
      </c>
      <c r="AM477" t="str">
        <v>Bridges</v>
      </c>
      <c r="AN477" s="64">
        <v>0</v>
      </c>
      <c r="AO477" s="149">
        <f t="shared" si="45"/>
        <v>33.988165680473372</v>
      </c>
    </row>
    <row r="478" spans="37:41" x14ac:dyDescent="0.35">
      <c r="AK478" t="str">
        <v>04:SG track between West Kalgoorlie West and West Kalgoorlie South</v>
      </c>
      <c r="AL478" t="str">
        <v>02:West Kalgoorlie to West Kalgoorlie South</v>
      </c>
      <c r="AM478" t="str">
        <v>Buildings</v>
      </c>
      <c r="AN478" s="64">
        <v>60141.342604804871</v>
      </c>
      <c r="AO478" s="149">
        <f t="shared" si="45"/>
        <v>15.499999999999858</v>
      </c>
    </row>
    <row r="479" spans="37:41" x14ac:dyDescent="0.35">
      <c r="AK479" t="str">
        <v>04:SG track between West Kalgoorlie West and West Kalgoorlie South</v>
      </c>
      <c r="AL479" t="str">
        <v>02:West Kalgoorlie to West Kalgoorlie South</v>
      </c>
      <c r="AM479" t="str">
        <v>Clearing/Grubbing</v>
      </c>
      <c r="AN479" s="64">
        <v>0</v>
      </c>
      <c r="AO479" s="149">
        <f t="shared" si="45"/>
        <v>100</v>
      </c>
    </row>
    <row r="480" spans="37:41" x14ac:dyDescent="0.35">
      <c r="AK480" t="str">
        <v>04:SG track between West Kalgoorlie West and West Kalgoorlie South</v>
      </c>
      <c r="AL480" t="str">
        <v>02:West Kalgoorlie to West Kalgoorlie South</v>
      </c>
      <c r="AM480" t="str">
        <v>Communication</v>
      </c>
      <c r="AN480" s="64">
        <v>0</v>
      </c>
      <c r="AO480" s="149">
        <f t="shared" si="45"/>
        <v>5.1206272136194979</v>
      </c>
    </row>
    <row r="481" spans="37:41" x14ac:dyDescent="0.35">
      <c r="AK481" t="str">
        <v>04:SG track between West Kalgoorlie West and West Kalgoorlie South</v>
      </c>
      <c r="AL481" t="str">
        <v>02:West Kalgoorlie to West Kalgoorlie South</v>
      </c>
      <c r="AM481" t="str">
        <v>Control Centre Assets</v>
      </c>
      <c r="AN481" s="64">
        <v>86554.065269642888</v>
      </c>
      <c r="AO481" s="149">
        <f t="shared" si="45"/>
        <v>14.933333333333326</v>
      </c>
    </row>
    <row r="482" spans="37:41" x14ac:dyDescent="0.35">
      <c r="AK482" t="str">
        <v>04:SG track between West Kalgoorlie West and West Kalgoorlie South</v>
      </c>
      <c r="AL482" t="str">
        <v>02:West Kalgoorlie to West Kalgoorlie South</v>
      </c>
      <c r="AM482" t="str">
        <v>Culverts</v>
      </c>
      <c r="AN482" s="64">
        <v>24148.987522579504</v>
      </c>
      <c r="AO482" s="149">
        <f t="shared" si="45"/>
        <v>6.5141602301984181</v>
      </c>
    </row>
    <row r="483" spans="37:41" x14ac:dyDescent="0.35">
      <c r="AK483" t="str">
        <v>04:SG track between West Kalgoorlie West and West Kalgoorlie South</v>
      </c>
      <c r="AL483" t="str">
        <v>02:West Kalgoorlie to West Kalgoorlie South</v>
      </c>
      <c r="AM483" t="str">
        <v>Cutting/Embankments</v>
      </c>
      <c r="AN483" s="64">
        <v>0</v>
      </c>
      <c r="AO483" s="149">
        <f t="shared" si="45"/>
        <v>100</v>
      </c>
    </row>
    <row r="484" spans="37:41" x14ac:dyDescent="0.35">
      <c r="AK484" t="str">
        <v>04:SG track between West Kalgoorlie West and West Kalgoorlie South</v>
      </c>
      <c r="AL484" t="str">
        <v>02:West Kalgoorlie to West Kalgoorlie South</v>
      </c>
      <c r="AM484" t="str">
        <v>Fibre Optic</v>
      </c>
      <c r="AN484" s="64">
        <v>1885024.2562234758</v>
      </c>
      <c r="AO484" s="149">
        <f t="shared" si="45"/>
        <v>6.8275029514926633</v>
      </c>
    </row>
    <row r="485" spans="37:41" x14ac:dyDescent="0.35">
      <c r="AK485" t="str">
        <v>04:SG track between West Kalgoorlie West and West Kalgoorlie South</v>
      </c>
      <c r="AL485" t="str">
        <v>02:West Kalgoorlie to West Kalgoorlie South</v>
      </c>
      <c r="AM485" t="str">
        <v>Formation</v>
      </c>
      <c r="AN485" s="64">
        <v>1185853.4488387827</v>
      </c>
      <c r="AO485" s="149">
        <f t="shared" si="45"/>
        <v>100</v>
      </c>
    </row>
    <row r="486" spans="37:41" x14ac:dyDescent="0.35">
      <c r="AK486" t="str">
        <v>04:SG track between West Kalgoorlie West and West Kalgoorlie South</v>
      </c>
      <c r="AL486" t="str">
        <v>02:West Kalgoorlie to West Kalgoorlie South</v>
      </c>
      <c r="AM486" t="str">
        <v>Pedestrian Crossings</v>
      </c>
      <c r="AN486" s="64">
        <v>0</v>
      </c>
      <c r="AO486" s="149">
        <f t="shared" si="45"/>
        <v>11.72325153537226</v>
      </c>
    </row>
    <row r="487" spans="37:41" x14ac:dyDescent="0.35">
      <c r="AK487" t="str">
        <v>04:SG track between West Kalgoorlie West and West Kalgoorlie South</v>
      </c>
      <c r="AL487" t="str">
        <v>02:West Kalgoorlie to West Kalgoorlie South</v>
      </c>
      <c r="AM487" t="str">
        <v>Plant and Equipment</v>
      </c>
      <c r="AN487" s="64">
        <v>25672.635510812139</v>
      </c>
      <c r="AO487" s="149">
        <f t="shared" si="45"/>
        <v>3.2621890651150229</v>
      </c>
    </row>
    <row r="488" spans="37:41" x14ac:dyDescent="0.35">
      <c r="AK488" t="str">
        <v>04:SG track between West Kalgoorlie West and West Kalgoorlie South</v>
      </c>
      <c r="AL488" t="str">
        <v>02:West Kalgoorlie to West Kalgoorlie South</v>
      </c>
      <c r="AM488" t="str">
        <v>Radio Masts</v>
      </c>
      <c r="AN488" s="64">
        <v>40781.935090945604</v>
      </c>
      <c r="AO488" s="149">
        <f t="shared" si="45"/>
        <v>5.1206272136194979</v>
      </c>
    </row>
    <row r="489" spans="37:41" x14ac:dyDescent="0.35">
      <c r="AK489" t="str">
        <v>04:SG track between West Kalgoorlie West and West Kalgoorlie South</v>
      </c>
      <c r="AL489" t="str">
        <v>02:West Kalgoorlie to West Kalgoorlie South</v>
      </c>
      <c r="AM489" t="str">
        <v>Rail</v>
      </c>
      <c r="AN489" s="64">
        <v>2451488.1272921618</v>
      </c>
      <c r="AO489" s="149">
        <f t="shared" si="45"/>
        <v>31.770593409597893</v>
      </c>
    </row>
    <row r="490" spans="37:41" x14ac:dyDescent="0.35">
      <c r="AK490" t="str">
        <v>04:SG track between West Kalgoorlie West and West Kalgoorlie South</v>
      </c>
      <c r="AL490" t="str">
        <v>02:West Kalgoorlie to West Kalgoorlie South</v>
      </c>
      <c r="AM490" t="str">
        <v>Signage</v>
      </c>
      <c r="AN490" s="64">
        <v>1422.5949013301379</v>
      </c>
      <c r="AO490" s="149">
        <f t="shared" si="45"/>
        <v>3.6705791572497493</v>
      </c>
    </row>
    <row r="491" spans="37:41" x14ac:dyDescent="0.35">
      <c r="AK491" t="str">
        <v>04:SG track between West Kalgoorlie West and West Kalgoorlie South</v>
      </c>
      <c r="AL491" t="str">
        <v>02:West Kalgoorlie to West Kalgoorlie South</v>
      </c>
      <c r="AM491" t="str">
        <v>Signalling and Control Systems</v>
      </c>
      <c r="AN491" s="64">
        <v>728679.24897275562</v>
      </c>
      <c r="AO491" s="149">
        <f t="shared" si="45"/>
        <v>6.8275029514926633</v>
      </c>
    </row>
    <row r="492" spans="37:41" x14ac:dyDescent="0.35">
      <c r="AK492" t="str">
        <v>04:SG track between West Kalgoorlie West and West Kalgoorlie South</v>
      </c>
      <c r="AL492" t="str">
        <v>02:West Kalgoorlie to West Kalgoorlie South</v>
      </c>
      <c r="AM492" t="str">
        <v>Sleepers</v>
      </c>
      <c r="AN492" s="64">
        <v>961788.31214927998</v>
      </c>
      <c r="AO492" s="149">
        <f t="shared" si="45"/>
        <v>15.29205627039642</v>
      </c>
    </row>
    <row r="493" spans="37:41" x14ac:dyDescent="0.35">
      <c r="AK493" t="str">
        <v>04:SG track between West Kalgoorlie West and West Kalgoorlie South</v>
      </c>
      <c r="AL493" t="str">
        <v>02:West Kalgoorlie to West Kalgoorlie South</v>
      </c>
      <c r="AM493" t="str">
        <v>Tunnels</v>
      </c>
      <c r="AN493" s="64">
        <v>0</v>
      </c>
      <c r="AO493" s="149">
        <f t="shared" si="45"/>
        <v>42.316940355219813</v>
      </c>
    </row>
    <row r="494" spans="37:41" x14ac:dyDescent="0.35">
      <c r="AK494" t="str">
        <v>04:SG track between West Kalgoorlie West and West Kalgoorlie South</v>
      </c>
      <c r="AL494" t="str">
        <v>02:West Kalgoorlie to West Kalgoorlie South</v>
      </c>
      <c r="AM494" t="str">
        <v>Turnouts</v>
      </c>
      <c r="AN494" s="64">
        <v>1756290.0016421457</v>
      </c>
      <c r="AO494" s="149">
        <f t="shared" si="45"/>
        <v>22.575248585450652</v>
      </c>
    </row>
    <row r="495" spans="37:41" x14ac:dyDescent="0.35">
      <c r="AK495" t="str">
        <v>04:SG track between West Kalgoorlie West and West Kalgoorlie South</v>
      </c>
      <c r="AL495" t="str">
        <v>02:West Kalgoorlie to West Kalgoorlie South</v>
      </c>
      <c r="AM495" t="str">
        <v>Walkways</v>
      </c>
      <c r="AN495" s="64">
        <v>0</v>
      </c>
      <c r="AO495" s="149">
        <f t="shared" si="45"/>
        <v>6.2060928299919071</v>
      </c>
    </row>
    <row r="496" spans="37:41" x14ac:dyDescent="0.35">
      <c r="AK496" t="str">
        <v>05:SG track between West Kalgoorlie and Esperance</v>
      </c>
      <c r="AL496" t="str">
        <v>01:West Kalgoorlie South to Hampton Terminal</v>
      </c>
      <c r="AM496" t="str">
        <v>Access Roads</v>
      </c>
      <c r="AN496" s="64">
        <v>0</v>
      </c>
      <c r="AO496" s="149">
        <f t="shared" si="45"/>
        <v>6.064738680413102</v>
      </c>
    </row>
    <row r="497" spans="37:41" x14ac:dyDescent="0.35">
      <c r="AK497" t="str">
        <v>05:SG track between West Kalgoorlie and Esperance</v>
      </c>
      <c r="AL497" t="str">
        <v>01:West Kalgoorlie South to Hampton Terminal</v>
      </c>
      <c r="AM497" t="str">
        <v>Ballast</v>
      </c>
      <c r="AN497" s="64">
        <v>3178264.3814843209</v>
      </c>
      <c r="AO497" s="149">
        <f t="shared" si="45"/>
        <v>12.862198805968973</v>
      </c>
    </row>
    <row r="498" spans="37:41" x14ac:dyDescent="0.35">
      <c r="AK498" t="str">
        <v>05:SG track between West Kalgoorlie and Esperance</v>
      </c>
      <c r="AL498" t="str">
        <v>01:West Kalgoorlie South to Hampton Terminal</v>
      </c>
      <c r="AM498" t="str">
        <v>Bridges</v>
      </c>
      <c r="AN498" s="64">
        <v>0</v>
      </c>
      <c r="AO498" s="149">
        <f t="shared" si="45"/>
        <v>33.988165680473372</v>
      </c>
    </row>
    <row r="499" spans="37:41" x14ac:dyDescent="0.35">
      <c r="AK499" t="str">
        <v>05:SG track between West Kalgoorlie and Esperance</v>
      </c>
      <c r="AL499" t="str">
        <v>01:West Kalgoorlie South to Hampton Terminal</v>
      </c>
      <c r="AM499" t="str">
        <v>Buildings</v>
      </c>
      <c r="AN499" s="64">
        <v>256483.6952442039</v>
      </c>
      <c r="AO499" s="149">
        <f t="shared" si="45"/>
        <v>15.499999999999858</v>
      </c>
    </row>
    <row r="500" spans="37:41" x14ac:dyDescent="0.35">
      <c r="AK500" t="str">
        <v>05:SG track between West Kalgoorlie and Esperance</v>
      </c>
      <c r="AL500" t="str">
        <v>01:West Kalgoorlie South to Hampton Terminal</v>
      </c>
      <c r="AM500" t="str">
        <v>Clearing/Grubbing</v>
      </c>
      <c r="AN500" s="64">
        <v>0</v>
      </c>
      <c r="AO500" s="149">
        <f t="shared" si="45"/>
        <v>100</v>
      </c>
    </row>
    <row r="501" spans="37:41" x14ac:dyDescent="0.35">
      <c r="AK501" t="str">
        <v>05:SG track between West Kalgoorlie and Esperance</v>
      </c>
      <c r="AL501" t="str">
        <v>01:West Kalgoorlie South to Hampton Terminal</v>
      </c>
      <c r="AM501" t="str">
        <v>Communication</v>
      </c>
      <c r="AN501" s="64">
        <v>0</v>
      </c>
      <c r="AO501" s="149">
        <f t="shared" si="45"/>
        <v>5.1206272136194979</v>
      </c>
    </row>
    <row r="502" spans="37:41" x14ac:dyDescent="0.35">
      <c r="AK502" t="str">
        <v>05:SG track between West Kalgoorlie and Esperance</v>
      </c>
      <c r="AL502" t="str">
        <v>01:West Kalgoorlie South to Hampton Terminal</v>
      </c>
      <c r="AM502" t="str">
        <v>Control Centre Assets</v>
      </c>
      <c r="AN502" s="64">
        <v>91488.91870110677</v>
      </c>
      <c r="AO502" s="149">
        <f t="shared" si="45"/>
        <v>14.933333333333326</v>
      </c>
    </row>
    <row r="503" spans="37:41" x14ac:dyDescent="0.35">
      <c r="AK503" t="str">
        <v>05:SG track between West Kalgoorlie and Esperance</v>
      </c>
      <c r="AL503" t="str">
        <v>01:West Kalgoorlie South to Hampton Terminal</v>
      </c>
      <c r="AM503" t="str">
        <v>Culverts</v>
      </c>
      <c r="AN503" s="64">
        <v>110289.13126294439</v>
      </c>
      <c r="AO503" s="149">
        <f t="shared" si="45"/>
        <v>6.5141602301984181</v>
      </c>
    </row>
    <row r="504" spans="37:41" x14ac:dyDescent="0.35">
      <c r="AK504" t="str">
        <v>05:SG track between West Kalgoorlie and Esperance</v>
      </c>
      <c r="AL504" t="str">
        <v>01:West Kalgoorlie South to Hampton Terminal</v>
      </c>
      <c r="AM504" t="str">
        <v>Cutting/Embankments</v>
      </c>
      <c r="AN504" s="64">
        <v>0</v>
      </c>
      <c r="AO504" s="149">
        <f t="shared" si="45"/>
        <v>100</v>
      </c>
    </row>
    <row r="505" spans="37:41" x14ac:dyDescent="0.35">
      <c r="AK505" t="str">
        <v>05:SG track between West Kalgoorlie and Esperance</v>
      </c>
      <c r="AL505" t="str">
        <v>01:West Kalgoorlie South to Hampton Terminal</v>
      </c>
      <c r="AM505" t="str">
        <v>Fibre Optic</v>
      </c>
      <c r="AN505" s="64">
        <v>8039028.8264453784</v>
      </c>
      <c r="AO505" s="149">
        <f t="shared" si="45"/>
        <v>6.8275029514926633</v>
      </c>
    </row>
    <row r="506" spans="37:41" x14ac:dyDescent="0.35">
      <c r="AK506" t="str">
        <v>05:SG track between West Kalgoorlie and Esperance</v>
      </c>
      <c r="AL506" t="str">
        <v>01:West Kalgoorlie South to Hampton Terminal</v>
      </c>
      <c r="AM506" t="str">
        <v>Formation</v>
      </c>
      <c r="AN506" s="64">
        <v>5057287.739232393</v>
      </c>
      <c r="AO506" s="149">
        <f t="shared" si="45"/>
        <v>100</v>
      </c>
    </row>
    <row r="507" spans="37:41" x14ac:dyDescent="0.35">
      <c r="AK507" t="str">
        <v>05:SG track between West Kalgoorlie and Esperance</v>
      </c>
      <c r="AL507" t="str">
        <v>01:West Kalgoorlie South to Hampton Terminal</v>
      </c>
      <c r="AM507" t="str">
        <v>Pedestrian Crossings</v>
      </c>
      <c r="AN507" s="64">
        <v>0</v>
      </c>
      <c r="AO507" s="149">
        <f t="shared" si="45"/>
        <v>11.72325153537226</v>
      </c>
    </row>
    <row r="508" spans="37:41" x14ac:dyDescent="0.35">
      <c r="AK508" t="str">
        <v>05:SG track between West Kalgoorlie and Esperance</v>
      </c>
      <c r="AL508" t="str">
        <v>01:West Kalgoorlie South to Hampton Terminal</v>
      </c>
      <c r="AM508" t="str">
        <v>Plant and Equipment</v>
      </c>
      <c r="AN508" s="64">
        <v>109485.6239864622</v>
      </c>
      <c r="AO508" s="149">
        <f t="shared" si="45"/>
        <v>3.2621890651150229</v>
      </c>
    </row>
    <row r="509" spans="37:41" x14ac:dyDescent="0.35">
      <c r="AK509" t="str">
        <v>05:SG track between West Kalgoorlie and Esperance</v>
      </c>
      <c r="AL509" t="str">
        <v>01:West Kalgoorlie South to Hampton Terminal</v>
      </c>
      <c r="AM509" t="str">
        <v>Radio Masts</v>
      </c>
      <c r="AN509" s="64">
        <v>173921.98042647829</v>
      </c>
      <c r="AO509" s="149">
        <f t="shared" si="45"/>
        <v>5.1206272136194979</v>
      </c>
    </row>
    <row r="510" spans="37:41" x14ac:dyDescent="0.35">
      <c r="AK510" t="str">
        <v>05:SG track between West Kalgoorlie and Esperance</v>
      </c>
      <c r="AL510" t="str">
        <v>01:West Kalgoorlie South to Hampton Terminal</v>
      </c>
      <c r="AM510" t="str">
        <v>Rail</v>
      </c>
      <c r="AN510" s="64">
        <v>10454817.04435632</v>
      </c>
      <c r="AO510" s="149">
        <f t="shared" si="45"/>
        <v>31.770593409597893</v>
      </c>
    </row>
    <row r="511" spans="37:41" x14ac:dyDescent="0.35">
      <c r="AK511" t="str">
        <v>05:SG track between West Kalgoorlie and Esperance</v>
      </c>
      <c r="AL511" t="str">
        <v>01:West Kalgoorlie South to Hampton Terminal</v>
      </c>
      <c r="AM511" t="str">
        <v>Signage</v>
      </c>
      <c r="AN511" s="64">
        <v>6175.1748610358281</v>
      </c>
      <c r="AO511" s="149">
        <f t="shared" si="45"/>
        <v>3.6705791572497493</v>
      </c>
    </row>
    <row r="512" spans="37:41" x14ac:dyDescent="0.35">
      <c r="AK512" t="str">
        <v>05:SG track between West Kalgoorlie and Esperance</v>
      </c>
      <c r="AL512" t="str">
        <v>01:West Kalgoorlie South to Hampton Terminal</v>
      </c>
      <c r="AM512" t="str">
        <v>Signalling and Control Systems</v>
      </c>
      <c r="AN512" s="64">
        <v>770224.6724144771</v>
      </c>
      <c r="AO512" s="149">
        <f t="shared" si="45"/>
        <v>6.8275029514926633</v>
      </c>
    </row>
    <row r="513" spans="37:41" x14ac:dyDescent="0.35">
      <c r="AK513" t="str">
        <v>05:SG track between West Kalgoorlie and Esperance</v>
      </c>
      <c r="AL513" t="str">
        <v>01:West Kalgoorlie South to Hampton Terminal</v>
      </c>
      <c r="AM513" t="str">
        <v>Sleepers</v>
      </c>
      <c r="AN513" s="64">
        <v>2895301.464337511</v>
      </c>
      <c r="AO513" s="149">
        <f t="shared" si="45"/>
        <v>15.29205627039642</v>
      </c>
    </row>
    <row r="514" spans="37:41" x14ac:dyDescent="0.35">
      <c r="AK514" t="str">
        <v>05:SG track between West Kalgoorlie and Esperance</v>
      </c>
      <c r="AL514" t="str">
        <v>01:West Kalgoorlie South to Hampton Terminal</v>
      </c>
      <c r="AM514" t="str">
        <v>Tunnels</v>
      </c>
      <c r="AN514" s="64">
        <v>0</v>
      </c>
      <c r="AO514" s="149">
        <f t="shared" si="45"/>
        <v>42.316940355219813</v>
      </c>
    </row>
    <row r="515" spans="37:41" x14ac:dyDescent="0.35">
      <c r="AK515" t="str">
        <v>05:SG track between West Kalgoorlie and Esperance</v>
      </c>
      <c r="AL515" t="str">
        <v>01:West Kalgoorlie South to Hampton Terminal</v>
      </c>
      <c r="AM515" t="str">
        <v>Turnouts</v>
      </c>
      <c r="AN515" s="64">
        <v>2117686.8522070739</v>
      </c>
      <c r="AO515" s="149">
        <f t="shared" si="45"/>
        <v>22.575248585450652</v>
      </c>
    </row>
    <row r="516" spans="37:41" x14ac:dyDescent="0.35">
      <c r="AK516" t="str">
        <v>05:SG track between West Kalgoorlie and Esperance</v>
      </c>
      <c r="AL516" t="str">
        <v>01:West Kalgoorlie South to Hampton Terminal</v>
      </c>
      <c r="AM516" t="str">
        <v>Walkways</v>
      </c>
      <c r="AN516" s="64">
        <v>96092.158605748176</v>
      </c>
      <c r="AO516" s="149">
        <f t="shared" si="45"/>
        <v>6.2060928299919071</v>
      </c>
    </row>
    <row r="517" spans="37:41" x14ac:dyDescent="0.35">
      <c r="AK517" t="str">
        <v>05:SG track between West Kalgoorlie and Esperance</v>
      </c>
      <c r="AL517" t="str">
        <v>02:Hampton Terminal</v>
      </c>
      <c r="AM517" t="str">
        <v>Access Roads</v>
      </c>
      <c r="AN517" s="64">
        <v>0</v>
      </c>
      <c r="AO517" s="149">
        <f t="shared" si="45"/>
        <v>6.064738680413102</v>
      </c>
    </row>
    <row r="518" spans="37:41" x14ac:dyDescent="0.35">
      <c r="AK518" t="str">
        <v>05:SG track between West Kalgoorlie and Esperance</v>
      </c>
      <c r="AL518" t="str">
        <v>02:Hampton Terminal</v>
      </c>
      <c r="AM518" t="str">
        <v>Ballast</v>
      </c>
      <c r="AN518" s="64">
        <v>127878.62348770544</v>
      </c>
      <c r="AO518" s="149">
        <f t="shared" si="45"/>
        <v>12.862198805968973</v>
      </c>
    </row>
    <row r="519" spans="37:41" x14ac:dyDescent="0.35">
      <c r="AK519" t="str">
        <v>05:SG track between West Kalgoorlie and Esperance</v>
      </c>
      <c r="AL519" t="str">
        <v>02:Hampton Terminal</v>
      </c>
      <c r="AM519" t="str">
        <v>Bridges</v>
      </c>
      <c r="AN519" s="64">
        <v>0</v>
      </c>
      <c r="AO519" s="149">
        <f t="shared" si="45"/>
        <v>33.988165680473372</v>
      </c>
    </row>
    <row r="520" spans="37:41" x14ac:dyDescent="0.35">
      <c r="AK520" t="str">
        <v>05:SG track between West Kalgoorlie and Esperance</v>
      </c>
      <c r="AL520" t="str">
        <v>02:Hampton Terminal</v>
      </c>
      <c r="AM520" t="str">
        <v>Buildings</v>
      </c>
      <c r="AN520" s="64">
        <v>10319.714774499396</v>
      </c>
      <c r="AO520" s="149">
        <f t="shared" si="45"/>
        <v>15.499999999999858</v>
      </c>
    </row>
    <row r="521" spans="37:41" x14ac:dyDescent="0.35">
      <c r="AK521" t="str">
        <v>05:SG track between West Kalgoorlie and Esperance</v>
      </c>
      <c r="AL521" t="str">
        <v>02:Hampton Terminal</v>
      </c>
      <c r="AM521" t="str">
        <v>Clearing/Grubbing</v>
      </c>
      <c r="AN521" s="64">
        <v>0</v>
      </c>
      <c r="AO521" s="149">
        <f t="shared" si="45"/>
        <v>100</v>
      </c>
    </row>
    <row r="522" spans="37:41" x14ac:dyDescent="0.35">
      <c r="AK522" t="str">
        <v>05:SG track between West Kalgoorlie and Esperance</v>
      </c>
      <c r="AL522" t="str">
        <v>02:Hampton Terminal</v>
      </c>
      <c r="AM522" t="str">
        <v>Communication</v>
      </c>
      <c r="AN522" s="64">
        <v>51312.430842288733</v>
      </c>
      <c r="AO522" s="149">
        <f t="shared" si="45"/>
        <v>5.1206272136194979</v>
      </c>
    </row>
    <row r="523" spans="37:41" x14ac:dyDescent="0.35">
      <c r="AK523" t="str">
        <v>05:SG track between West Kalgoorlie and Esperance</v>
      </c>
      <c r="AL523" t="str">
        <v>02:Hampton Terminal</v>
      </c>
      <c r="AM523" t="str">
        <v>Control Centre Assets</v>
      </c>
      <c r="AN523" s="64">
        <v>0</v>
      </c>
      <c r="AO523" s="149">
        <f t="shared" si="45"/>
        <v>14.933333333333326</v>
      </c>
    </row>
    <row r="524" spans="37:41" x14ac:dyDescent="0.35">
      <c r="AK524" t="str">
        <v>05:SG track between West Kalgoorlie and Esperance</v>
      </c>
      <c r="AL524" t="str">
        <v>02:Hampton Terminal</v>
      </c>
      <c r="AM524" t="str">
        <v>Culverts</v>
      </c>
      <c r="AN524" s="64">
        <v>0</v>
      </c>
      <c r="AO524" s="149">
        <f t="shared" si="45"/>
        <v>6.5141602301984181</v>
      </c>
    </row>
    <row r="525" spans="37:41" x14ac:dyDescent="0.35">
      <c r="AK525" t="str">
        <v>05:SG track between West Kalgoorlie and Esperance</v>
      </c>
      <c r="AL525" t="str">
        <v>02:Hampton Terminal</v>
      </c>
      <c r="AM525" t="str">
        <v>Cutting/Embankments</v>
      </c>
      <c r="AN525" s="64">
        <v>0</v>
      </c>
      <c r="AO525" s="149">
        <f t="shared" ref="AO525:AO588" si="46">_xlfn.XLOOKUP(AM525,$M$7:$AG$7,$M$10:$AG$10)</f>
        <v>100</v>
      </c>
    </row>
    <row r="526" spans="37:41" x14ac:dyDescent="0.35">
      <c r="AK526" t="str">
        <v>05:SG track between West Kalgoorlie and Esperance</v>
      </c>
      <c r="AL526" t="str">
        <v>02:Hampton Terminal</v>
      </c>
      <c r="AM526" t="str">
        <v>Fibre Optic</v>
      </c>
      <c r="AN526" s="64">
        <v>0</v>
      </c>
      <c r="AO526" s="149">
        <f t="shared" si="46"/>
        <v>6.8275029514926633</v>
      </c>
    </row>
    <row r="527" spans="37:41" x14ac:dyDescent="0.35">
      <c r="AK527" t="str">
        <v>05:SG track between West Kalgoorlie and Esperance</v>
      </c>
      <c r="AL527" t="str">
        <v>02:Hampton Terminal</v>
      </c>
      <c r="AM527" t="str">
        <v>Formation</v>
      </c>
      <c r="AN527" s="64">
        <v>203481.8117844105</v>
      </c>
      <c r="AO527" s="149">
        <f t="shared" si="46"/>
        <v>100</v>
      </c>
    </row>
    <row r="528" spans="37:41" x14ac:dyDescent="0.35">
      <c r="AK528" t="str">
        <v>05:SG track between West Kalgoorlie and Esperance</v>
      </c>
      <c r="AL528" t="str">
        <v>02:Hampton Terminal</v>
      </c>
      <c r="AM528" t="str">
        <v>Pedestrian Crossings</v>
      </c>
      <c r="AN528" s="64">
        <v>0</v>
      </c>
      <c r="AO528" s="149">
        <f t="shared" si="46"/>
        <v>11.72325153537226</v>
      </c>
    </row>
    <row r="529" spans="37:41" x14ac:dyDescent="0.35">
      <c r="AK529" t="str">
        <v>05:SG track between West Kalgoorlie and Esperance</v>
      </c>
      <c r="AL529" t="str">
        <v>02:Hampton Terminal</v>
      </c>
      <c r="AM529" t="str">
        <v>Plant and Equipment</v>
      </c>
      <c r="AN529" s="64">
        <v>4405.1939066637906</v>
      </c>
      <c r="AO529" s="149">
        <f t="shared" si="46"/>
        <v>3.2621890651150229</v>
      </c>
    </row>
    <row r="530" spans="37:41" x14ac:dyDescent="0.35">
      <c r="AK530" t="str">
        <v>05:SG track between West Kalgoorlie and Esperance</v>
      </c>
      <c r="AL530" t="str">
        <v>02:Hampton Terminal</v>
      </c>
      <c r="AM530" t="str">
        <v>Radio Masts</v>
      </c>
      <c r="AN530" s="64">
        <v>6997.8141468541662</v>
      </c>
      <c r="AO530" s="149">
        <f t="shared" si="46"/>
        <v>5.1206272136194979</v>
      </c>
    </row>
    <row r="531" spans="37:41" x14ac:dyDescent="0.35">
      <c r="AK531" t="str">
        <v>05:SG track between West Kalgoorlie and Esperance</v>
      </c>
      <c r="AL531" t="str">
        <v>02:Hampton Terminal</v>
      </c>
      <c r="AM531" t="str">
        <v>Rail</v>
      </c>
      <c r="AN531" s="64">
        <v>420653.36673587322</v>
      </c>
      <c r="AO531" s="149">
        <f t="shared" si="46"/>
        <v>31.770593409597893</v>
      </c>
    </row>
    <row r="532" spans="37:41" x14ac:dyDescent="0.35">
      <c r="AK532" t="str">
        <v>05:SG track between West Kalgoorlie and Esperance</v>
      </c>
      <c r="AL532" t="str">
        <v>02:Hampton Terminal</v>
      </c>
      <c r="AM532" t="str">
        <v>Signage</v>
      </c>
      <c r="AN532" s="64">
        <v>0</v>
      </c>
      <c r="AO532" s="149">
        <f t="shared" si="46"/>
        <v>3.6705791572497493</v>
      </c>
    </row>
    <row r="533" spans="37:41" x14ac:dyDescent="0.35">
      <c r="AK533" t="str">
        <v>05:SG track between West Kalgoorlie and Esperance</v>
      </c>
      <c r="AL533" t="str">
        <v>02:Hampton Terminal</v>
      </c>
      <c r="AM533" t="str">
        <v>Signalling and Control Systems</v>
      </c>
      <c r="AN533" s="64">
        <v>0</v>
      </c>
      <c r="AO533" s="149">
        <f t="shared" si="46"/>
        <v>6.8275029514926633</v>
      </c>
    </row>
    <row r="534" spans="37:41" x14ac:dyDescent="0.35">
      <c r="AK534" t="str">
        <v>05:SG track between West Kalgoorlie and Esperance</v>
      </c>
      <c r="AL534" t="str">
        <v>02:Hampton Terminal</v>
      </c>
      <c r="AM534" t="str">
        <v>Sleepers</v>
      </c>
      <c r="AN534" s="64">
        <v>52830.926165815654</v>
      </c>
      <c r="AO534" s="149">
        <f t="shared" si="46"/>
        <v>15.29205627039642</v>
      </c>
    </row>
    <row r="535" spans="37:41" x14ac:dyDescent="0.35">
      <c r="AK535" t="str">
        <v>05:SG track between West Kalgoorlie and Esperance</v>
      </c>
      <c r="AL535" t="str">
        <v>02:Hampton Terminal</v>
      </c>
      <c r="AM535" t="str">
        <v>Tunnels</v>
      </c>
      <c r="AN535" s="64">
        <v>0</v>
      </c>
      <c r="AO535" s="149">
        <f t="shared" si="46"/>
        <v>42.316940355219813</v>
      </c>
    </row>
    <row r="536" spans="37:41" x14ac:dyDescent="0.35">
      <c r="AK536" t="str">
        <v>05:SG track between West Kalgoorlie and Esperance</v>
      </c>
      <c r="AL536" t="str">
        <v>02:Hampton Terminal</v>
      </c>
      <c r="AM536" t="str">
        <v>Turnouts</v>
      </c>
      <c r="AN536" s="64">
        <v>268859.67514410004</v>
      </c>
      <c r="AO536" s="149">
        <f t="shared" si="46"/>
        <v>22.575248585450652</v>
      </c>
    </row>
    <row r="537" spans="37:41" x14ac:dyDescent="0.35">
      <c r="AK537" t="str">
        <v>05:SG track between West Kalgoorlie and Esperance</v>
      </c>
      <c r="AL537" t="str">
        <v>02:Hampton Terminal</v>
      </c>
      <c r="AM537" t="str">
        <v>Walkways</v>
      </c>
      <c r="AN537" s="64">
        <v>0</v>
      </c>
      <c r="AO537" s="149">
        <f t="shared" si="46"/>
        <v>6.2060928299919071</v>
      </c>
    </row>
    <row r="538" spans="37:41" x14ac:dyDescent="0.35">
      <c r="AK538" t="str">
        <v>05:SG track between West Kalgoorlie and Esperance</v>
      </c>
      <c r="AL538" t="str">
        <v>03:Hampton Terminal to Hampton</v>
      </c>
      <c r="AM538" t="str">
        <v>Access Roads</v>
      </c>
      <c r="AN538" s="64">
        <v>0</v>
      </c>
      <c r="AO538" s="149">
        <f t="shared" si="46"/>
        <v>6.064738680413102</v>
      </c>
    </row>
    <row r="539" spans="37:41" x14ac:dyDescent="0.35">
      <c r="AK539" t="str">
        <v>05:SG track between West Kalgoorlie and Esperance</v>
      </c>
      <c r="AL539" t="str">
        <v>03:Hampton Terminal to Hampton</v>
      </c>
      <c r="AM539" t="str">
        <v>Ballast</v>
      </c>
      <c r="AN539" s="64">
        <v>1428531.4844251117</v>
      </c>
      <c r="AO539" s="149">
        <f t="shared" si="46"/>
        <v>12.862198805968973</v>
      </c>
    </row>
    <row r="540" spans="37:41" x14ac:dyDescent="0.35">
      <c r="AK540" t="str">
        <v>05:SG track between West Kalgoorlie and Esperance</v>
      </c>
      <c r="AL540" t="str">
        <v>03:Hampton Terminal to Hampton</v>
      </c>
      <c r="AM540" t="str">
        <v>Bridges</v>
      </c>
      <c r="AN540" s="64">
        <v>0</v>
      </c>
      <c r="AO540" s="149">
        <f t="shared" si="46"/>
        <v>33.988165680473372</v>
      </c>
    </row>
    <row r="541" spans="37:41" x14ac:dyDescent="0.35">
      <c r="AK541" t="str">
        <v>05:SG track between West Kalgoorlie and Esperance</v>
      </c>
      <c r="AL541" t="str">
        <v>03:Hampton Terminal to Hampton</v>
      </c>
      <c r="AM541" t="str">
        <v>Buildings</v>
      </c>
      <c r="AN541" s="64">
        <v>115281.48382889586</v>
      </c>
      <c r="AO541" s="149">
        <f t="shared" si="46"/>
        <v>15.499999999999858</v>
      </c>
    </row>
    <row r="542" spans="37:41" x14ac:dyDescent="0.35">
      <c r="AK542" t="str">
        <v>05:SG track between West Kalgoorlie and Esperance</v>
      </c>
      <c r="AL542" t="str">
        <v>03:Hampton Terminal to Hampton</v>
      </c>
      <c r="AM542" t="str">
        <v>Clearing/Grubbing</v>
      </c>
      <c r="AN542" s="64">
        <v>0</v>
      </c>
      <c r="AO542" s="149">
        <f t="shared" si="46"/>
        <v>100</v>
      </c>
    </row>
    <row r="543" spans="37:41" x14ac:dyDescent="0.35">
      <c r="AK543" t="str">
        <v>05:SG track between West Kalgoorlie and Esperance</v>
      </c>
      <c r="AL543" t="str">
        <v>03:Hampton Terminal to Hampton</v>
      </c>
      <c r="AM543" t="str">
        <v>Communication</v>
      </c>
      <c r="AN543" s="64">
        <v>72699.942631190774</v>
      </c>
      <c r="AO543" s="149">
        <f t="shared" si="46"/>
        <v>5.1206272136194979</v>
      </c>
    </row>
    <row r="544" spans="37:41" x14ac:dyDescent="0.35">
      <c r="AK544" t="str">
        <v>05:SG track between West Kalgoorlie and Esperance</v>
      </c>
      <c r="AL544" t="str">
        <v>03:Hampton Terminal to Hampton</v>
      </c>
      <c r="AM544" t="str">
        <v>Control Centre Assets</v>
      </c>
      <c r="AN544" s="64">
        <v>176163.24604383906</v>
      </c>
      <c r="AO544" s="149">
        <f t="shared" si="46"/>
        <v>14.933333333333326</v>
      </c>
    </row>
    <row r="545" spans="37:41" x14ac:dyDescent="0.35">
      <c r="AK545" t="str">
        <v>05:SG track between West Kalgoorlie and Esperance</v>
      </c>
      <c r="AL545" t="str">
        <v>03:Hampton Terminal to Hampton</v>
      </c>
      <c r="AM545" t="str">
        <v>Culverts</v>
      </c>
      <c r="AN545" s="64">
        <v>44361.491224624093</v>
      </c>
      <c r="AO545" s="149">
        <f t="shared" si="46"/>
        <v>6.5141602301984181</v>
      </c>
    </row>
    <row r="546" spans="37:41" x14ac:dyDescent="0.35">
      <c r="AK546" t="str">
        <v>05:SG track between West Kalgoorlie and Esperance</v>
      </c>
      <c r="AL546" t="str">
        <v>03:Hampton Terminal to Hampton</v>
      </c>
      <c r="AM546" t="str">
        <v>Cutting/Embankments</v>
      </c>
      <c r="AN546" s="64">
        <v>0</v>
      </c>
      <c r="AO546" s="149">
        <f t="shared" si="46"/>
        <v>100</v>
      </c>
    </row>
    <row r="547" spans="37:41" x14ac:dyDescent="0.35">
      <c r="AK547" t="str">
        <v>05:SG track between West Kalgoorlie and Esperance</v>
      </c>
      <c r="AL547" t="str">
        <v>03:Hampton Terminal to Hampton</v>
      </c>
      <c r="AM547" t="str">
        <v>Fibre Optic</v>
      </c>
      <c r="AN547" s="64">
        <v>0</v>
      </c>
      <c r="AO547" s="149">
        <f t="shared" si="46"/>
        <v>6.8275029514926633</v>
      </c>
    </row>
    <row r="548" spans="37:41" x14ac:dyDescent="0.35">
      <c r="AK548" t="str">
        <v>05:SG track between West Kalgoorlie and Esperance</v>
      </c>
      <c r="AL548" t="str">
        <v>03:Hampton Terminal to Hampton</v>
      </c>
      <c r="AM548" t="str">
        <v>Formation</v>
      </c>
      <c r="AN548" s="64">
        <v>2273094.3351907581</v>
      </c>
      <c r="AO548" s="149">
        <f t="shared" si="46"/>
        <v>100</v>
      </c>
    </row>
    <row r="549" spans="37:41" x14ac:dyDescent="0.35">
      <c r="AK549" t="str">
        <v>05:SG track between West Kalgoorlie and Esperance</v>
      </c>
      <c r="AL549" t="str">
        <v>03:Hampton Terminal to Hampton</v>
      </c>
      <c r="AM549" t="str">
        <v>Pedestrian Crossings</v>
      </c>
      <c r="AN549" s="64">
        <v>42757.343115144802</v>
      </c>
      <c r="AO549" s="149">
        <f t="shared" si="46"/>
        <v>11.72325153537226</v>
      </c>
    </row>
    <row r="550" spans="37:41" x14ac:dyDescent="0.35">
      <c r="AK550" t="str">
        <v>05:SG track between West Kalgoorlie and Esperance</v>
      </c>
      <c r="AL550" t="str">
        <v>03:Hampton Terminal to Hampton</v>
      </c>
      <c r="AM550" t="str">
        <v>Plant and Equipment</v>
      </c>
      <c r="AN550" s="64">
        <v>49210.399823172178</v>
      </c>
      <c r="AO550" s="149">
        <f t="shared" si="46"/>
        <v>3.2621890651150229</v>
      </c>
    </row>
    <row r="551" spans="37:41" x14ac:dyDescent="0.35">
      <c r="AK551" t="str">
        <v>05:SG track between West Kalgoorlie and Esperance</v>
      </c>
      <c r="AL551" t="str">
        <v>03:Hampton Terminal to Hampton</v>
      </c>
      <c r="AM551" t="str">
        <v>Radio Masts</v>
      </c>
      <c r="AN551" s="64">
        <v>78172.547985689918</v>
      </c>
      <c r="AO551" s="149">
        <f t="shared" si="46"/>
        <v>5.1206272136194979</v>
      </c>
    </row>
    <row r="552" spans="37:41" x14ac:dyDescent="0.35">
      <c r="AK552" t="str">
        <v>05:SG track between West Kalgoorlie and Esperance</v>
      </c>
      <c r="AL552" t="str">
        <v>03:Hampton Terminal to Hampton</v>
      </c>
      <c r="AM552" t="str">
        <v>Rail</v>
      </c>
      <c r="AN552" s="64">
        <v>4699116.7250826033</v>
      </c>
      <c r="AO552" s="149">
        <f t="shared" si="46"/>
        <v>31.770593409597893</v>
      </c>
    </row>
    <row r="553" spans="37:41" x14ac:dyDescent="0.35">
      <c r="AK553" t="str">
        <v>05:SG track between West Kalgoorlie and Esperance</v>
      </c>
      <c r="AL553" t="str">
        <v>03:Hampton Terminal to Hampton</v>
      </c>
      <c r="AM553" t="str">
        <v>Signage</v>
      </c>
      <c r="AN553" s="64">
        <v>5186.1784586313097</v>
      </c>
      <c r="AO553" s="149">
        <f t="shared" si="46"/>
        <v>3.6705791572497493</v>
      </c>
    </row>
    <row r="554" spans="37:41" x14ac:dyDescent="0.35">
      <c r="AK554" t="str">
        <v>05:SG track between West Kalgoorlie and Esperance</v>
      </c>
      <c r="AL554" t="str">
        <v>03:Hampton Terminal to Hampton</v>
      </c>
      <c r="AM554" t="str">
        <v>Signalling and Control Systems</v>
      </c>
      <c r="AN554" s="64">
        <v>1483078.8296762921</v>
      </c>
      <c r="AO554" s="149">
        <f t="shared" si="46"/>
        <v>6.8275029514926633</v>
      </c>
    </row>
    <row r="555" spans="37:41" x14ac:dyDescent="0.35">
      <c r="AK555" t="str">
        <v>05:SG track between West Kalgoorlie and Esperance</v>
      </c>
      <c r="AL555" t="str">
        <v>03:Hampton Terminal to Hampton</v>
      </c>
      <c r="AM555" t="str">
        <v>Sleepers</v>
      </c>
      <c r="AN555" s="64">
        <v>1083197.8553146615</v>
      </c>
      <c r="AO555" s="149">
        <f t="shared" si="46"/>
        <v>15.29205627039642</v>
      </c>
    </row>
    <row r="556" spans="37:41" x14ac:dyDescent="0.35">
      <c r="AK556" t="str">
        <v>05:SG track between West Kalgoorlie and Esperance</v>
      </c>
      <c r="AL556" t="str">
        <v>03:Hampton Terminal to Hampton</v>
      </c>
      <c r="AM556" t="str">
        <v>Tunnels</v>
      </c>
      <c r="AN556" s="64">
        <v>0</v>
      </c>
      <c r="AO556" s="149">
        <f t="shared" si="46"/>
        <v>42.316940355219813</v>
      </c>
    </row>
    <row r="557" spans="37:41" x14ac:dyDescent="0.35">
      <c r="AK557" t="str">
        <v>05:SG track between West Kalgoorlie and Esperance</v>
      </c>
      <c r="AL557" t="str">
        <v>03:Hampton Terminal to Hampton</v>
      </c>
      <c r="AM557" t="str">
        <v>Turnouts</v>
      </c>
      <c r="AN557" s="64">
        <v>3201344.7275501918</v>
      </c>
      <c r="AO557" s="149">
        <f t="shared" si="46"/>
        <v>22.575248585450652</v>
      </c>
    </row>
    <row r="558" spans="37:41" x14ac:dyDescent="0.35">
      <c r="AK558" t="str">
        <v>05:SG track between West Kalgoorlie and Esperance</v>
      </c>
      <c r="AL558" t="str">
        <v>03:Hampton Terminal to Hampton</v>
      </c>
      <c r="AM558" t="str">
        <v>Walkways</v>
      </c>
      <c r="AN558" s="64">
        <v>0</v>
      </c>
      <c r="AO558" s="149">
        <f t="shared" si="46"/>
        <v>6.2060928299919071</v>
      </c>
    </row>
    <row r="559" spans="37:41" x14ac:dyDescent="0.35">
      <c r="AK559" t="str">
        <v>05:SG track between West Kalgoorlie and Esperance</v>
      </c>
      <c r="AL559" t="str">
        <v>04:Hampton</v>
      </c>
      <c r="AM559" t="str">
        <v>Access Roads</v>
      </c>
      <c r="AN559" s="64">
        <v>0</v>
      </c>
      <c r="AO559" s="149">
        <f t="shared" si="46"/>
        <v>6.064738680413102</v>
      </c>
    </row>
    <row r="560" spans="37:41" x14ac:dyDescent="0.35">
      <c r="AK560" t="str">
        <v>05:SG track between West Kalgoorlie and Esperance</v>
      </c>
      <c r="AL560" t="str">
        <v>04:Hampton</v>
      </c>
      <c r="AM560" t="str">
        <v>Ballast</v>
      </c>
      <c r="AN560" s="64">
        <v>0</v>
      </c>
      <c r="AO560" s="149">
        <f t="shared" si="46"/>
        <v>12.862198805968973</v>
      </c>
    </row>
    <row r="561" spans="37:41" x14ac:dyDescent="0.35">
      <c r="AK561" t="str">
        <v>05:SG track between West Kalgoorlie and Esperance</v>
      </c>
      <c r="AL561" t="str">
        <v>04:Hampton</v>
      </c>
      <c r="AM561" t="str">
        <v>Bridges</v>
      </c>
      <c r="AN561" s="64">
        <v>0</v>
      </c>
      <c r="AO561" s="149">
        <f t="shared" si="46"/>
        <v>33.988165680473372</v>
      </c>
    </row>
    <row r="562" spans="37:41" x14ac:dyDescent="0.35">
      <c r="AK562" t="str">
        <v>05:SG track between West Kalgoorlie and Esperance</v>
      </c>
      <c r="AL562" t="str">
        <v>04:Hampton</v>
      </c>
      <c r="AM562" t="str">
        <v>Buildings</v>
      </c>
      <c r="AN562" s="64">
        <v>0</v>
      </c>
      <c r="AO562" s="149">
        <f t="shared" si="46"/>
        <v>15.499999999999858</v>
      </c>
    </row>
    <row r="563" spans="37:41" x14ac:dyDescent="0.35">
      <c r="AK563" t="str">
        <v>05:SG track between West Kalgoorlie and Esperance</v>
      </c>
      <c r="AL563" t="str">
        <v>04:Hampton</v>
      </c>
      <c r="AM563" t="str">
        <v>Clearing/Grubbing</v>
      </c>
      <c r="AN563" s="64">
        <v>0</v>
      </c>
      <c r="AO563" s="149">
        <f t="shared" si="46"/>
        <v>100</v>
      </c>
    </row>
    <row r="564" spans="37:41" x14ac:dyDescent="0.35">
      <c r="AK564" t="str">
        <v>05:SG track between West Kalgoorlie and Esperance</v>
      </c>
      <c r="AL564" t="str">
        <v>04:Hampton</v>
      </c>
      <c r="AM564" t="str">
        <v>Communication</v>
      </c>
      <c r="AN564" s="64">
        <v>0</v>
      </c>
      <c r="AO564" s="149">
        <f t="shared" si="46"/>
        <v>5.1206272136194979</v>
      </c>
    </row>
    <row r="565" spans="37:41" x14ac:dyDescent="0.35">
      <c r="AK565" t="str">
        <v>05:SG track between West Kalgoorlie and Esperance</v>
      </c>
      <c r="AL565" t="str">
        <v>04:Hampton</v>
      </c>
      <c r="AM565" t="str">
        <v>Control Centre Assets</v>
      </c>
      <c r="AN565" s="64">
        <v>0</v>
      </c>
      <c r="AO565" s="149">
        <f t="shared" si="46"/>
        <v>14.933333333333326</v>
      </c>
    </row>
    <row r="566" spans="37:41" x14ac:dyDescent="0.35">
      <c r="AK566" t="str">
        <v>05:SG track between West Kalgoorlie and Esperance</v>
      </c>
      <c r="AL566" t="str">
        <v>04:Hampton</v>
      </c>
      <c r="AM566" t="str">
        <v>Culverts</v>
      </c>
      <c r="AN566" s="64">
        <v>0</v>
      </c>
      <c r="AO566" s="149">
        <f t="shared" si="46"/>
        <v>6.5141602301984181</v>
      </c>
    </row>
    <row r="567" spans="37:41" x14ac:dyDescent="0.35">
      <c r="AK567" t="str">
        <v>05:SG track between West Kalgoorlie and Esperance</v>
      </c>
      <c r="AL567" t="str">
        <v>04:Hampton</v>
      </c>
      <c r="AM567" t="str">
        <v>Cutting/Embankments</v>
      </c>
      <c r="AN567" s="64">
        <v>0</v>
      </c>
      <c r="AO567" s="149">
        <f t="shared" si="46"/>
        <v>100</v>
      </c>
    </row>
    <row r="568" spans="37:41" x14ac:dyDescent="0.35">
      <c r="AK568" t="str">
        <v>05:SG track between West Kalgoorlie and Esperance</v>
      </c>
      <c r="AL568" t="str">
        <v>04:Hampton</v>
      </c>
      <c r="AM568" t="str">
        <v>Fibre Optic</v>
      </c>
      <c r="AN568" s="64">
        <v>0</v>
      </c>
      <c r="AO568" s="149">
        <f t="shared" si="46"/>
        <v>6.8275029514926633</v>
      </c>
    </row>
    <row r="569" spans="37:41" x14ac:dyDescent="0.35">
      <c r="AK569" t="str">
        <v>05:SG track between West Kalgoorlie and Esperance</v>
      </c>
      <c r="AL569" t="str">
        <v>04:Hampton</v>
      </c>
      <c r="AM569" t="str">
        <v>Formation</v>
      </c>
      <c r="AN569" s="64">
        <v>0</v>
      </c>
      <c r="AO569" s="149">
        <f t="shared" si="46"/>
        <v>100</v>
      </c>
    </row>
    <row r="570" spans="37:41" x14ac:dyDescent="0.35">
      <c r="AK570" t="str">
        <v>05:SG track between West Kalgoorlie and Esperance</v>
      </c>
      <c r="AL570" t="str">
        <v>04:Hampton</v>
      </c>
      <c r="AM570" t="str">
        <v>Pedestrian Crossings</v>
      </c>
      <c r="AN570" s="64">
        <v>0</v>
      </c>
      <c r="AO570" s="149">
        <f t="shared" si="46"/>
        <v>11.72325153537226</v>
      </c>
    </row>
    <row r="571" spans="37:41" x14ac:dyDescent="0.35">
      <c r="AK571" t="str">
        <v>05:SG track between West Kalgoorlie and Esperance</v>
      </c>
      <c r="AL571" t="str">
        <v>04:Hampton</v>
      </c>
      <c r="AM571" t="str">
        <v>Plant and Equipment</v>
      </c>
      <c r="AN571" s="64">
        <v>0</v>
      </c>
      <c r="AO571" s="149">
        <f t="shared" si="46"/>
        <v>3.2621890651150229</v>
      </c>
    </row>
    <row r="572" spans="37:41" x14ac:dyDescent="0.35">
      <c r="AK572" t="str">
        <v>05:SG track between West Kalgoorlie and Esperance</v>
      </c>
      <c r="AL572" t="str">
        <v>04:Hampton</v>
      </c>
      <c r="AM572" t="str">
        <v>Radio Masts</v>
      </c>
      <c r="AN572" s="64">
        <v>0</v>
      </c>
      <c r="AO572" s="149">
        <f t="shared" si="46"/>
        <v>5.1206272136194979</v>
      </c>
    </row>
    <row r="573" spans="37:41" x14ac:dyDescent="0.35">
      <c r="AK573" t="str">
        <v>05:SG track between West Kalgoorlie and Esperance</v>
      </c>
      <c r="AL573" t="str">
        <v>04:Hampton</v>
      </c>
      <c r="AM573" t="str">
        <v>Rail</v>
      </c>
      <c r="AN573" s="64">
        <v>0</v>
      </c>
      <c r="AO573" s="149">
        <f t="shared" si="46"/>
        <v>31.770593409597893</v>
      </c>
    </row>
    <row r="574" spans="37:41" x14ac:dyDescent="0.35">
      <c r="AK574" t="str">
        <v>05:SG track between West Kalgoorlie and Esperance</v>
      </c>
      <c r="AL574" t="str">
        <v>04:Hampton</v>
      </c>
      <c r="AM574" t="str">
        <v>Signage</v>
      </c>
      <c r="AN574" s="64">
        <v>0</v>
      </c>
      <c r="AO574" s="149">
        <f t="shared" si="46"/>
        <v>3.6705791572497493</v>
      </c>
    </row>
    <row r="575" spans="37:41" x14ac:dyDescent="0.35">
      <c r="AK575" t="str">
        <v>05:SG track between West Kalgoorlie and Esperance</v>
      </c>
      <c r="AL575" t="str">
        <v>04:Hampton</v>
      </c>
      <c r="AM575" t="str">
        <v>Signalling and Control Systems</v>
      </c>
      <c r="AN575" s="64">
        <v>0</v>
      </c>
      <c r="AO575" s="149">
        <f t="shared" si="46"/>
        <v>6.8275029514926633</v>
      </c>
    </row>
    <row r="576" spans="37:41" x14ac:dyDescent="0.35">
      <c r="AK576" t="str">
        <v>05:SG track between West Kalgoorlie and Esperance</v>
      </c>
      <c r="AL576" t="str">
        <v>04:Hampton</v>
      </c>
      <c r="AM576" t="str">
        <v>Sleepers</v>
      </c>
      <c r="AN576" s="64">
        <v>0</v>
      </c>
      <c r="AO576" s="149">
        <f t="shared" si="46"/>
        <v>15.29205627039642</v>
      </c>
    </row>
    <row r="577" spans="37:41" x14ac:dyDescent="0.35">
      <c r="AK577" t="str">
        <v>05:SG track between West Kalgoorlie and Esperance</v>
      </c>
      <c r="AL577" t="str">
        <v>04:Hampton</v>
      </c>
      <c r="AM577" t="str">
        <v>Tunnels</v>
      </c>
      <c r="AN577" s="64">
        <v>0</v>
      </c>
      <c r="AO577" s="149">
        <f t="shared" si="46"/>
        <v>42.316940355219813</v>
      </c>
    </row>
    <row r="578" spans="37:41" x14ac:dyDescent="0.35">
      <c r="AK578" t="str">
        <v>05:SG track between West Kalgoorlie and Esperance</v>
      </c>
      <c r="AL578" t="str">
        <v>04:Hampton</v>
      </c>
      <c r="AM578" t="str">
        <v>Turnouts</v>
      </c>
      <c r="AN578" s="64">
        <v>0</v>
      </c>
      <c r="AO578" s="149">
        <f t="shared" si="46"/>
        <v>22.575248585450652</v>
      </c>
    </row>
    <row r="579" spans="37:41" x14ac:dyDescent="0.35">
      <c r="AK579" t="str">
        <v>05:SG track between West Kalgoorlie and Esperance</v>
      </c>
      <c r="AL579" t="str">
        <v>04:Hampton</v>
      </c>
      <c r="AM579" t="str">
        <v>Walkways</v>
      </c>
      <c r="AN579" s="64">
        <v>0</v>
      </c>
      <c r="AO579" s="149">
        <f t="shared" si="46"/>
        <v>6.2060928299919071</v>
      </c>
    </row>
    <row r="580" spans="37:41" x14ac:dyDescent="0.35">
      <c r="AK580" t="str">
        <v>05:SG track between West Kalgoorlie and Esperance</v>
      </c>
      <c r="AL580" t="str">
        <v>05:Hampton to Kambalda</v>
      </c>
      <c r="AM580" t="str">
        <v>Access Roads</v>
      </c>
      <c r="AN580" s="64">
        <v>0</v>
      </c>
      <c r="AO580" s="149">
        <f t="shared" si="46"/>
        <v>6.064738680413102</v>
      </c>
    </row>
    <row r="581" spans="37:41" x14ac:dyDescent="0.35">
      <c r="AK581" t="str">
        <v>05:SG track between West Kalgoorlie and Esperance</v>
      </c>
      <c r="AL581" t="str">
        <v>05:Hampton to Kambalda</v>
      </c>
      <c r="AM581" t="str">
        <v>Ballast</v>
      </c>
      <c r="AN581" s="64">
        <v>11982287.199729841</v>
      </c>
      <c r="AO581" s="149">
        <f t="shared" si="46"/>
        <v>12.862198805968973</v>
      </c>
    </row>
    <row r="582" spans="37:41" x14ac:dyDescent="0.35">
      <c r="AK582" t="str">
        <v>05:SG track between West Kalgoorlie and Esperance</v>
      </c>
      <c r="AL582" t="str">
        <v>05:Hampton to Kambalda</v>
      </c>
      <c r="AM582" t="str">
        <v>Bridges</v>
      </c>
      <c r="AN582" s="64">
        <v>0</v>
      </c>
      <c r="AO582" s="149">
        <f t="shared" si="46"/>
        <v>33.988165680473372</v>
      </c>
    </row>
    <row r="583" spans="37:41" x14ac:dyDescent="0.35">
      <c r="AK583" t="str">
        <v>05:SG track between West Kalgoorlie and Esperance</v>
      </c>
      <c r="AL583" t="str">
        <v>05:Hampton to Kambalda</v>
      </c>
      <c r="AM583" t="str">
        <v>Buildings</v>
      </c>
      <c r="AN583" s="64">
        <v>966962.13076797337</v>
      </c>
      <c r="AO583" s="149">
        <f t="shared" si="46"/>
        <v>15.499999999999858</v>
      </c>
    </row>
    <row r="584" spans="37:41" x14ac:dyDescent="0.35">
      <c r="AK584" t="str">
        <v>05:SG track between West Kalgoorlie and Esperance</v>
      </c>
      <c r="AL584" t="str">
        <v>05:Hampton to Kambalda</v>
      </c>
      <c r="AM584" t="str">
        <v>Clearing/Grubbing</v>
      </c>
      <c r="AN584" s="64">
        <v>0</v>
      </c>
      <c r="AO584" s="149">
        <f t="shared" si="46"/>
        <v>100</v>
      </c>
    </row>
    <row r="585" spans="37:41" x14ac:dyDescent="0.35">
      <c r="AK585" t="str">
        <v>05:SG track between West Kalgoorlie and Esperance</v>
      </c>
      <c r="AL585" t="str">
        <v>05:Hampton to Kambalda</v>
      </c>
      <c r="AM585" t="str">
        <v>Communication</v>
      </c>
      <c r="AN585" s="64">
        <v>228748.55510064092</v>
      </c>
      <c r="AO585" s="149">
        <f t="shared" si="46"/>
        <v>5.1206272136194979</v>
      </c>
    </row>
    <row r="586" spans="37:41" x14ac:dyDescent="0.35">
      <c r="AK586" t="str">
        <v>05:SG track between West Kalgoorlie and Esperance</v>
      </c>
      <c r="AL586" t="str">
        <v>05:Hampton to Kambalda</v>
      </c>
      <c r="AM586" t="str">
        <v>Control Centre Assets</v>
      </c>
      <c r="AN586" s="64">
        <v>112307.78412482499</v>
      </c>
      <c r="AO586" s="149">
        <f t="shared" si="46"/>
        <v>14.933333333333326</v>
      </c>
    </row>
    <row r="587" spans="37:41" x14ac:dyDescent="0.35">
      <c r="AK587" t="str">
        <v>05:SG track between West Kalgoorlie and Esperance</v>
      </c>
      <c r="AL587" t="str">
        <v>05:Hampton to Kambalda</v>
      </c>
      <c r="AM587" t="str">
        <v>Culverts</v>
      </c>
      <c r="AN587" s="64">
        <v>365408.29960172484</v>
      </c>
      <c r="AO587" s="149">
        <f t="shared" si="46"/>
        <v>6.5141602301984181</v>
      </c>
    </row>
    <row r="588" spans="37:41" x14ac:dyDescent="0.35">
      <c r="AK588" t="str">
        <v>05:SG track between West Kalgoorlie and Esperance</v>
      </c>
      <c r="AL588" t="str">
        <v>05:Hampton to Kambalda</v>
      </c>
      <c r="AM588" t="str">
        <v>Cutting/Embankments</v>
      </c>
      <c r="AN588" s="64">
        <v>0</v>
      </c>
      <c r="AO588" s="149">
        <f t="shared" si="46"/>
        <v>100</v>
      </c>
    </row>
    <row r="589" spans="37:41" x14ac:dyDescent="0.35">
      <c r="AK589" t="str">
        <v>05:SG track between West Kalgoorlie and Esperance</v>
      </c>
      <c r="AL589" t="str">
        <v>05:Hampton to Kambalda</v>
      </c>
      <c r="AM589" t="str">
        <v>Fibre Optic</v>
      </c>
      <c r="AN589" s="64">
        <v>0</v>
      </c>
      <c r="AO589" s="149">
        <f t="shared" ref="AO589:AO652" si="47">_xlfn.XLOOKUP(AM589,$M$7:$AG$7,$M$10:$AG$10)</f>
        <v>6.8275029514926633</v>
      </c>
    </row>
    <row r="590" spans="37:41" x14ac:dyDescent="0.35">
      <c r="AK590" t="str">
        <v>05:SG track between West Kalgoorlie and Esperance</v>
      </c>
      <c r="AL590" t="str">
        <v>05:Hampton to Kambalda</v>
      </c>
      <c r="AM590" t="str">
        <v>Formation</v>
      </c>
      <c r="AN590" s="64">
        <v>19066341.521549072</v>
      </c>
      <c r="AO590" s="149">
        <f t="shared" si="47"/>
        <v>100</v>
      </c>
    </row>
    <row r="591" spans="37:41" x14ac:dyDescent="0.35">
      <c r="AK591" t="str">
        <v>05:SG track between West Kalgoorlie and Esperance</v>
      </c>
      <c r="AL591" t="str">
        <v>05:Hampton to Kambalda</v>
      </c>
      <c r="AM591" t="str">
        <v>Pedestrian Crossings</v>
      </c>
      <c r="AN591" s="64">
        <v>0</v>
      </c>
      <c r="AO591" s="149">
        <f t="shared" si="47"/>
        <v>11.72325153537226</v>
      </c>
    </row>
    <row r="592" spans="37:41" x14ac:dyDescent="0.35">
      <c r="AK592" t="str">
        <v>05:SG track between West Kalgoorlie and Esperance</v>
      </c>
      <c r="AL592" t="str">
        <v>05:Hampton to Kambalda</v>
      </c>
      <c r="AM592" t="str">
        <v>Plant and Equipment</v>
      </c>
      <c r="AN592" s="64">
        <v>412768.74211286957</v>
      </c>
      <c r="AO592" s="149">
        <f t="shared" si="47"/>
        <v>3.2621890651150229</v>
      </c>
    </row>
    <row r="593" spans="37:41" x14ac:dyDescent="0.35">
      <c r="AK593" t="str">
        <v>05:SG track between West Kalgoorlie and Esperance</v>
      </c>
      <c r="AL593" t="str">
        <v>05:Hampton to Kambalda</v>
      </c>
      <c r="AM593" t="str">
        <v>Radio Masts</v>
      </c>
      <c r="AN593" s="64">
        <v>655698.47869062028</v>
      </c>
      <c r="AO593" s="149">
        <f t="shared" si="47"/>
        <v>5.1206272136194979</v>
      </c>
    </row>
    <row r="594" spans="37:41" x14ac:dyDescent="0.35">
      <c r="AK594" t="str">
        <v>05:SG track between West Kalgoorlie and Esperance</v>
      </c>
      <c r="AL594" t="str">
        <v>05:Hampton to Kambalda</v>
      </c>
      <c r="AM594" t="str">
        <v>Rail</v>
      </c>
      <c r="AN594" s="64">
        <v>39415418.420163959</v>
      </c>
      <c r="AO594" s="149">
        <f t="shared" si="47"/>
        <v>31.770593409597893</v>
      </c>
    </row>
    <row r="595" spans="37:41" x14ac:dyDescent="0.35">
      <c r="AK595" t="str">
        <v>05:SG track between West Kalgoorlie and Esperance</v>
      </c>
      <c r="AL595" t="str">
        <v>05:Hampton to Kambalda</v>
      </c>
      <c r="AM595" t="str">
        <v>Signage</v>
      </c>
      <c r="AN595" s="64">
        <v>27196.96847915175</v>
      </c>
      <c r="AO595" s="149">
        <f t="shared" si="47"/>
        <v>3.6705791572497493</v>
      </c>
    </row>
    <row r="596" spans="37:41" x14ac:dyDescent="0.35">
      <c r="AK596" t="str">
        <v>05:SG track between West Kalgoorlie and Esperance</v>
      </c>
      <c r="AL596" t="str">
        <v>05:Hampton to Kambalda</v>
      </c>
      <c r="AM596" t="str">
        <v>Signalling and Control Systems</v>
      </c>
      <c r="AN596" s="64">
        <v>945494.02774931584</v>
      </c>
      <c r="AO596" s="149">
        <f t="shared" si="47"/>
        <v>6.8275029514926633</v>
      </c>
    </row>
    <row r="597" spans="37:41" x14ac:dyDescent="0.35">
      <c r="AK597" t="str">
        <v>05:SG track between West Kalgoorlie and Esperance</v>
      </c>
      <c r="AL597" t="str">
        <v>05:Hampton to Kambalda</v>
      </c>
      <c r="AM597" t="str">
        <v>Sleepers</v>
      </c>
      <c r="AN597" s="64">
        <v>1951994.0604216582</v>
      </c>
      <c r="AO597" s="149">
        <f t="shared" si="47"/>
        <v>15.29205627039642</v>
      </c>
    </row>
    <row r="598" spans="37:41" x14ac:dyDescent="0.35">
      <c r="AK598" t="str">
        <v>05:SG track between West Kalgoorlie and Esperance</v>
      </c>
      <c r="AL598" t="str">
        <v>05:Hampton to Kambalda</v>
      </c>
      <c r="AM598" t="str">
        <v>Tunnels</v>
      </c>
      <c r="AN598" s="64">
        <v>0</v>
      </c>
      <c r="AO598" s="149">
        <f t="shared" si="47"/>
        <v>42.316940355219813</v>
      </c>
    </row>
    <row r="599" spans="37:41" x14ac:dyDescent="0.35">
      <c r="AK599" t="str">
        <v>05:SG track between West Kalgoorlie and Esperance</v>
      </c>
      <c r="AL599" t="str">
        <v>05:Hampton to Kambalda</v>
      </c>
      <c r="AM599" t="str">
        <v>Turnouts</v>
      </c>
      <c r="AN599" s="64">
        <v>1918657.3882999467</v>
      </c>
      <c r="AO599" s="149">
        <f t="shared" si="47"/>
        <v>22.575248585450652</v>
      </c>
    </row>
    <row r="600" spans="37:41" x14ac:dyDescent="0.35">
      <c r="AK600" t="str">
        <v>05:SG track between West Kalgoorlie and Esperance</v>
      </c>
      <c r="AL600" t="str">
        <v>05:Hampton to Kambalda</v>
      </c>
      <c r="AM600" t="str">
        <v>Walkways</v>
      </c>
      <c r="AN600" s="64">
        <v>337683.70034079067</v>
      </c>
      <c r="AO600" s="149">
        <f t="shared" si="47"/>
        <v>6.2060928299919071</v>
      </c>
    </row>
    <row r="601" spans="37:41" x14ac:dyDescent="0.35">
      <c r="AK601" t="str">
        <v>05:SG track between West Kalgoorlie and Esperance</v>
      </c>
      <c r="AL601" t="str">
        <v>06:Kambalda to Salmon Gums</v>
      </c>
      <c r="AM601" t="str">
        <v>Access Roads</v>
      </c>
      <c r="AN601" s="64">
        <v>0</v>
      </c>
      <c r="AO601" s="149">
        <f t="shared" si="47"/>
        <v>6.064738680413102</v>
      </c>
    </row>
    <row r="602" spans="37:41" x14ac:dyDescent="0.35">
      <c r="AK602" t="str">
        <v>05:SG track between West Kalgoorlie and Esperance</v>
      </c>
      <c r="AL602" t="str">
        <v>06:Kambalda to Salmon Gums</v>
      </c>
      <c r="AM602" t="str">
        <v>Ballast</v>
      </c>
      <c r="AN602" s="64">
        <v>66897256.695126809</v>
      </c>
      <c r="AO602" s="149">
        <f t="shared" si="47"/>
        <v>12.862198805968973</v>
      </c>
    </row>
    <row r="603" spans="37:41" x14ac:dyDescent="0.35">
      <c r="AK603" t="str">
        <v>05:SG track between West Kalgoorlie and Esperance</v>
      </c>
      <c r="AL603" t="str">
        <v>06:Kambalda to Salmon Gums</v>
      </c>
      <c r="AM603" t="str">
        <v>Bridges</v>
      </c>
      <c r="AN603" s="64">
        <v>0</v>
      </c>
      <c r="AO603" s="149">
        <f t="shared" si="47"/>
        <v>33.988165680473372</v>
      </c>
    </row>
    <row r="604" spans="37:41" x14ac:dyDescent="0.35">
      <c r="AK604" t="str">
        <v>05:SG track between West Kalgoorlie and Esperance</v>
      </c>
      <c r="AL604" t="str">
        <v>06:Kambalda to Salmon Gums</v>
      </c>
      <c r="AM604" t="str">
        <v>Buildings</v>
      </c>
      <c r="AN604" s="64">
        <v>5398561.4597779242</v>
      </c>
      <c r="AO604" s="149">
        <f t="shared" si="47"/>
        <v>15.499999999999858</v>
      </c>
    </row>
    <row r="605" spans="37:41" x14ac:dyDescent="0.35">
      <c r="AK605" t="str">
        <v>05:SG track between West Kalgoorlie and Esperance</v>
      </c>
      <c r="AL605" t="str">
        <v>06:Kambalda to Salmon Gums</v>
      </c>
      <c r="AM605" t="str">
        <v>Clearing/Grubbing</v>
      </c>
      <c r="AN605" s="64">
        <v>0</v>
      </c>
      <c r="AO605" s="149">
        <f t="shared" si="47"/>
        <v>100</v>
      </c>
    </row>
    <row r="606" spans="37:41" x14ac:dyDescent="0.35">
      <c r="AK606" t="str">
        <v>05:SG track between West Kalgoorlie and Esperance</v>
      </c>
      <c r="AL606" t="str">
        <v>06:Kambalda to Salmon Gums</v>
      </c>
      <c r="AM606" t="str">
        <v>Communication</v>
      </c>
      <c r="AN606" s="64">
        <v>1572194.3235526637</v>
      </c>
      <c r="AO606" s="149">
        <f t="shared" si="47"/>
        <v>5.1206272136194979</v>
      </c>
    </row>
    <row r="607" spans="37:41" x14ac:dyDescent="0.35">
      <c r="AK607" t="str">
        <v>05:SG track between West Kalgoorlie and Esperance</v>
      </c>
      <c r="AL607" t="str">
        <v>06:Kambalda to Salmon Gums</v>
      </c>
      <c r="AM607" t="str">
        <v>Control Centre Assets</v>
      </c>
      <c r="AN607" s="64">
        <v>920275.1723469987</v>
      </c>
      <c r="AO607" s="149">
        <f t="shared" si="47"/>
        <v>14.933333333333326</v>
      </c>
    </row>
    <row r="608" spans="37:41" x14ac:dyDescent="0.35">
      <c r="AK608" t="str">
        <v>05:SG track between West Kalgoorlie and Esperance</v>
      </c>
      <c r="AL608" t="str">
        <v>06:Kambalda to Salmon Gums</v>
      </c>
      <c r="AM608" t="str">
        <v>Culverts</v>
      </c>
      <c r="AN608" s="64">
        <v>2333250.3792816233</v>
      </c>
      <c r="AO608" s="149">
        <f t="shared" si="47"/>
        <v>6.5141602301984181</v>
      </c>
    </row>
    <row r="609" spans="37:41" x14ac:dyDescent="0.35">
      <c r="AK609" t="str">
        <v>05:SG track between West Kalgoorlie and Esperance</v>
      </c>
      <c r="AL609" t="str">
        <v>06:Kambalda to Salmon Gums</v>
      </c>
      <c r="AM609" t="str">
        <v>Cutting/Embankments</v>
      </c>
      <c r="AN609" s="64">
        <v>0</v>
      </c>
      <c r="AO609" s="149">
        <f t="shared" si="47"/>
        <v>100</v>
      </c>
    </row>
    <row r="610" spans="37:41" x14ac:dyDescent="0.35">
      <c r="AK610" t="str">
        <v>05:SG track between West Kalgoorlie and Esperance</v>
      </c>
      <c r="AL610" t="str">
        <v>06:Kambalda to Salmon Gums</v>
      </c>
      <c r="AM610" t="str">
        <v>Fibre Optic</v>
      </c>
      <c r="AN610" s="64">
        <v>0</v>
      </c>
      <c r="AO610" s="149">
        <f t="shared" si="47"/>
        <v>6.8275029514926633</v>
      </c>
    </row>
    <row r="611" spans="37:41" x14ac:dyDescent="0.35">
      <c r="AK611" t="str">
        <v>05:SG track between West Kalgoorlie and Esperance</v>
      </c>
      <c r="AL611" t="str">
        <v>06:Kambalda to Salmon Gums</v>
      </c>
      <c r="AM611" t="str">
        <v>Formation</v>
      </c>
      <c r="AN611" s="64">
        <v>106447619.03493519</v>
      </c>
      <c r="AO611" s="149">
        <f t="shared" si="47"/>
        <v>100</v>
      </c>
    </row>
    <row r="612" spans="37:41" x14ac:dyDescent="0.35">
      <c r="AK612" t="str">
        <v>05:SG track between West Kalgoorlie and Esperance</v>
      </c>
      <c r="AL612" t="str">
        <v>06:Kambalda to Salmon Gums</v>
      </c>
      <c r="AM612" t="str">
        <v>Pedestrian Crossings</v>
      </c>
      <c r="AN612" s="64">
        <v>735394.44806034293</v>
      </c>
      <c r="AO612" s="149">
        <f t="shared" si="47"/>
        <v>11.72325153537226</v>
      </c>
    </row>
    <row r="613" spans="37:41" x14ac:dyDescent="0.35">
      <c r="AK613" t="str">
        <v>05:SG track between West Kalgoorlie and Esperance</v>
      </c>
      <c r="AL613" t="str">
        <v>06:Kambalda to Salmon Gums</v>
      </c>
      <c r="AM613" t="str">
        <v>Plant and Equipment</v>
      </c>
      <c r="AN613" s="64">
        <v>2304492.9600311872</v>
      </c>
      <c r="AO613" s="149">
        <f t="shared" si="47"/>
        <v>3.2621890651150229</v>
      </c>
    </row>
    <row r="614" spans="37:41" x14ac:dyDescent="0.35">
      <c r="AK614" t="str">
        <v>05:SG track between West Kalgoorlie and Esperance</v>
      </c>
      <c r="AL614" t="str">
        <v>06:Kambalda to Salmon Gums</v>
      </c>
      <c r="AM614" t="str">
        <v>Radio Masts</v>
      </c>
      <c r="AN614" s="64">
        <v>3660772.6648848425</v>
      </c>
      <c r="AO614" s="149">
        <f t="shared" si="47"/>
        <v>5.1206272136194979</v>
      </c>
    </row>
    <row r="615" spans="37:41" x14ac:dyDescent="0.35">
      <c r="AK615" t="str">
        <v>05:SG track between West Kalgoorlie and Esperance</v>
      </c>
      <c r="AL615" t="str">
        <v>06:Kambalda to Salmon Gums</v>
      </c>
      <c r="AM615" t="str">
        <v>Rail</v>
      </c>
      <c r="AN615" s="64">
        <v>220056765.44449607</v>
      </c>
      <c r="AO615" s="149">
        <f t="shared" si="47"/>
        <v>31.770593409597893</v>
      </c>
    </row>
    <row r="616" spans="37:41" x14ac:dyDescent="0.35">
      <c r="AK616" t="str">
        <v>05:SG track between West Kalgoorlie and Esperance</v>
      </c>
      <c r="AL616" t="str">
        <v>06:Kambalda to Salmon Gums</v>
      </c>
      <c r="AM616" t="str">
        <v>Signage</v>
      </c>
      <c r="AN616" s="64">
        <v>178428.80884904103</v>
      </c>
      <c r="AO616" s="149">
        <f t="shared" si="47"/>
        <v>3.6705791572497493</v>
      </c>
    </row>
    <row r="617" spans="37:41" x14ac:dyDescent="0.35">
      <c r="AK617" t="str">
        <v>05:SG track between West Kalgoorlie and Esperance</v>
      </c>
      <c r="AL617" t="str">
        <v>06:Kambalda to Salmon Gums</v>
      </c>
      <c r="AM617" t="str">
        <v>Signalling and Control Systems</v>
      </c>
      <c r="AN617" s="64">
        <v>7747590.1258363947</v>
      </c>
      <c r="AO617" s="149">
        <f t="shared" si="47"/>
        <v>6.8275029514926633</v>
      </c>
    </row>
    <row r="618" spans="37:41" x14ac:dyDescent="0.35">
      <c r="AK618" t="str">
        <v>05:SG track between West Kalgoorlie and Esperance</v>
      </c>
      <c r="AL618" t="str">
        <v>06:Kambalda to Salmon Gums</v>
      </c>
      <c r="AM618" t="str">
        <v>Sleepers</v>
      </c>
      <c r="AN618" s="64">
        <v>87898104.21713832</v>
      </c>
      <c r="AO618" s="149">
        <f t="shared" si="47"/>
        <v>15.29205627039642</v>
      </c>
    </row>
    <row r="619" spans="37:41" x14ac:dyDescent="0.35">
      <c r="AK619" t="str">
        <v>05:SG track between West Kalgoorlie and Esperance</v>
      </c>
      <c r="AL619" t="str">
        <v>06:Kambalda to Salmon Gums</v>
      </c>
      <c r="AM619" t="str">
        <v>Tunnels</v>
      </c>
      <c r="AN619" s="64">
        <v>0</v>
      </c>
      <c r="AO619" s="149">
        <f t="shared" si="47"/>
        <v>42.316940355219813</v>
      </c>
    </row>
    <row r="620" spans="37:41" x14ac:dyDescent="0.35">
      <c r="AK620" t="str">
        <v>05:SG track between West Kalgoorlie and Esperance</v>
      </c>
      <c r="AL620" t="str">
        <v>06:Kambalda to Salmon Gums</v>
      </c>
      <c r="AM620" t="str">
        <v>Turnouts</v>
      </c>
      <c r="AN620" s="64">
        <v>8541565.5533680506</v>
      </c>
      <c r="AO620" s="149">
        <f t="shared" si="47"/>
        <v>22.575248585450652</v>
      </c>
    </row>
    <row r="621" spans="37:41" x14ac:dyDescent="0.35">
      <c r="AK621" t="str">
        <v>05:SG track between West Kalgoorlie and Esperance</v>
      </c>
      <c r="AL621" t="str">
        <v>06:Kambalda to Salmon Gums</v>
      </c>
      <c r="AM621" t="str">
        <v>Walkways</v>
      </c>
      <c r="AN621" s="64">
        <v>1993943.0627782377</v>
      </c>
      <c r="AO621" s="149">
        <f t="shared" si="47"/>
        <v>6.2060928299919071</v>
      </c>
    </row>
    <row r="622" spans="37:41" x14ac:dyDescent="0.35">
      <c r="AK622" t="str">
        <v>05:SG track between West Kalgoorlie and Esperance</v>
      </c>
      <c r="AL622" t="str">
        <v>07:Salmon Gums to Esperance</v>
      </c>
      <c r="AM622" t="str">
        <v>Access Roads</v>
      </c>
      <c r="AN622" s="64">
        <v>0</v>
      </c>
      <c r="AO622" s="149">
        <f t="shared" si="47"/>
        <v>6.064738680413102</v>
      </c>
    </row>
    <row r="623" spans="37:41" x14ac:dyDescent="0.35">
      <c r="AK623" t="str">
        <v>05:SG track between West Kalgoorlie and Esperance</v>
      </c>
      <c r="AL623" t="str">
        <v>07:Salmon Gums to Esperance</v>
      </c>
      <c r="AM623" t="str">
        <v>Ballast</v>
      </c>
      <c r="AN623" s="64">
        <v>30764835.640711084</v>
      </c>
      <c r="AO623" s="149">
        <f t="shared" si="47"/>
        <v>12.862198805968973</v>
      </c>
    </row>
    <row r="624" spans="37:41" x14ac:dyDescent="0.35">
      <c r="AK624" t="str">
        <v>05:SG track between West Kalgoorlie and Esperance</v>
      </c>
      <c r="AL624" t="str">
        <v>07:Salmon Gums to Esperance</v>
      </c>
      <c r="AM624" t="str">
        <v>Bridges</v>
      </c>
      <c r="AN624" s="64">
        <v>352727.35563235887</v>
      </c>
      <c r="AO624" s="149">
        <f t="shared" si="47"/>
        <v>33.988165680473372</v>
      </c>
    </row>
    <row r="625" spans="37:41" x14ac:dyDescent="0.35">
      <c r="AK625" t="str">
        <v>05:SG track between West Kalgoorlie and Esperance</v>
      </c>
      <c r="AL625" t="str">
        <v>07:Salmon Gums to Esperance</v>
      </c>
      <c r="AM625" t="str">
        <v>Buildings</v>
      </c>
      <c r="AN625" s="64">
        <v>2482700.5502371197</v>
      </c>
      <c r="AO625" s="149">
        <f t="shared" si="47"/>
        <v>15.499999999999858</v>
      </c>
    </row>
    <row r="626" spans="37:41" x14ac:dyDescent="0.35">
      <c r="AK626" t="str">
        <v>05:SG track between West Kalgoorlie and Esperance</v>
      </c>
      <c r="AL626" t="str">
        <v>07:Salmon Gums to Esperance</v>
      </c>
      <c r="AM626" t="str">
        <v>Clearing/Grubbing</v>
      </c>
      <c r="AN626" s="64">
        <v>0</v>
      </c>
      <c r="AO626" s="149">
        <f t="shared" si="47"/>
        <v>100</v>
      </c>
    </row>
    <row r="627" spans="37:41" x14ac:dyDescent="0.35">
      <c r="AK627" t="str">
        <v>05:SG track between West Kalgoorlie and Esperance</v>
      </c>
      <c r="AL627" t="str">
        <v>07:Salmon Gums to Esperance</v>
      </c>
      <c r="AM627" t="str">
        <v>Communication</v>
      </c>
      <c r="AN627" s="64">
        <v>1138571.0344948121</v>
      </c>
      <c r="AO627" s="149">
        <f t="shared" si="47"/>
        <v>5.1206272136194979</v>
      </c>
    </row>
    <row r="628" spans="37:41" x14ac:dyDescent="0.35">
      <c r="AK628" t="str">
        <v>05:SG track between West Kalgoorlie and Esperance</v>
      </c>
      <c r="AL628" t="str">
        <v>07:Salmon Gums to Esperance</v>
      </c>
      <c r="AM628" t="str">
        <v>Control Centre Assets</v>
      </c>
      <c r="AN628" s="64">
        <v>739252.36202267604</v>
      </c>
      <c r="AO628" s="149">
        <f t="shared" si="47"/>
        <v>14.933333333333326</v>
      </c>
    </row>
    <row r="629" spans="37:41" x14ac:dyDescent="0.35">
      <c r="AK629" t="str">
        <v>05:SG track between West Kalgoorlie and Esperance</v>
      </c>
      <c r="AL629" t="str">
        <v>07:Salmon Gums to Esperance</v>
      </c>
      <c r="AM629" t="str">
        <v>Culverts</v>
      </c>
      <c r="AN629" s="64">
        <v>1132533.2213015221</v>
      </c>
      <c r="AO629" s="149">
        <f t="shared" si="47"/>
        <v>6.5141602301984181</v>
      </c>
    </row>
    <row r="630" spans="37:41" x14ac:dyDescent="0.35">
      <c r="AK630" t="str">
        <v>05:SG track between West Kalgoorlie and Esperance</v>
      </c>
      <c r="AL630" t="str">
        <v>07:Salmon Gums to Esperance</v>
      </c>
      <c r="AM630" t="str">
        <v>Cutting/Embankments</v>
      </c>
      <c r="AN630" s="64">
        <v>0</v>
      </c>
      <c r="AO630" s="149">
        <f t="shared" si="47"/>
        <v>100</v>
      </c>
    </row>
    <row r="631" spans="37:41" x14ac:dyDescent="0.35">
      <c r="AK631" t="str">
        <v>05:SG track between West Kalgoorlie and Esperance</v>
      </c>
      <c r="AL631" t="str">
        <v>07:Salmon Gums to Esperance</v>
      </c>
      <c r="AM631" t="str">
        <v>Fibre Optic</v>
      </c>
      <c r="AN631" s="64">
        <v>0</v>
      </c>
      <c r="AO631" s="149">
        <f t="shared" si="47"/>
        <v>6.8275029514926633</v>
      </c>
    </row>
    <row r="632" spans="37:41" x14ac:dyDescent="0.35">
      <c r="AK632" t="str">
        <v>05:SG track between West Kalgoorlie and Esperance</v>
      </c>
      <c r="AL632" t="str">
        <v>07:Salmon Gums to Esperance</v>
      </c>
      <c r="AM632" t="str">
        <v>Formation</v>
      </c>
      <c r="AN632" s="64">
        <v>48953330.311874636</v>
      </c>
      <c r="AO632" s="149">
        <f t="shared" si="47"/>
        <v>100</v>
      </c>
    </row>
    <row r="633" spans="37:41" x14ac:dyDescent="0.35">
      <c r="AK633" t="str">
        <v>05:SG track between West Kalgoorlie and Esperance</v>
      </c>
      <c r="AL633" t="str">
        <v>07:Salmon Gums to Esperance</v>
      </c>
      <c r="AM633" t="str">
        <v>Pedestrian Crossings</v>
      </c>
      <c r="AN633" s="64">
        <v>210275.34254088285</v>
      </c>
      <c r="AO633" s="149">
        <f t="shared" si="47"/>
        <v>11.72325153537226</v>
      </c>
    </row>
    <row r="634" spans="37:41" x14ac:dyDescent="0.35">
      <c r="AK634" t="str">
        <v>05:SG track between West Kalgoorlie and Esperance</v>
      </c>
      <c r="AL634" t="str">
        <v>07:Salmon Gums to Esperance</v>
      </c>
      <c r="AM634" t="str">
        <v>Plant and Equipment</v>
      </c>
      <c r="AN634" s="64">
        <v>1059794.5364731203</v>
      </c>
      <c r="AO634" s="149">
        <f t="shared" si="47"/>
        <v>3.2621890651150229</v>
      </c>
    </row>
    <row r="635" spans="37:41" x14ac:dyDescent="0.35">
      <c r="AK635" t="str">
        <v>05:SG track between West Kalgoorlie and Esperance</v>
      </c>
      <c r="AL635" t="str">
        <v>07:Salmon Gums to Esperance</v>
      </c>
      <c r="AM635" t="str">
        <v>Radio Masts</v>
      </c>
      <c r="AN635" s="64">
        <v>1683522.9860986844</v>
      </c>
      <c r="AO635" s="149">
        <f t="shared" si="47"/>
        <v>5.1206272136194979</v>
      </c>
    </row>
    <row r="636" spans="37:41" x14ac:dyDescent="0.35">
      <c r="AK636" t="str">
        <v>05:SG track between West Kalgoorlie and Esperance</v>
      </c>
      <c r="AL636" t="str">
        <v>07:Salmon Gums to Esperance</v>
      </c>
      <c r="AM636" t="str">
        <v>Rail</v>
      </c>
      <c r="AN636" s="64">
        <v>101200117.23918119</v>
      </c>
      <c r="AO636" s="149">
        <f t="shared" si="47"/>
        <v>31.770593409597893</v>
      </c>
    </row>
    <row r="637" spans="37:41" x14ac:dyDescent="0.35">
      <c r="AK637" t="str">
        <v>05:SG track between West Kalgoorlie and Esperance</v>
      </c>
      <c r="AL637" t="str">
        <v>07:Salmon Gums to Esperance</v>
      </c>
      <c r="AM637" t="str">
        <v>Signage</v>
      </c>
      <c r="AN637" s="64">
        <v>61641.673799829681</v>
      </c>
      <c r="AO637" s="149">
        <f t="shared" si="47"/>
        <v>3.6705791572497493</v>
      </c>
    </row>
    <row r="638" spans="37:41" x14ac:dyDescent="0.35">
      <c r="AK638" t="str">
        <v>05:SG track between West Kalgoorlie and Esperance</v>
      </c>
      <c r="AL638" t="str">
        <v>07:Salmon Gums to Esperance</v>
      </c>
      <c r="AM638" t="str">
        <v>Signalling and Control Systems</v>
      </c>
      <c r="AN638" s="64">
        <v>6223599.7151822932</v>
      </c>
      <c r="AO638" s="149">
        <f t="shared" si="47"/>
        <v>6.8275029514926633</v>
      </c>
    </row>
    <row r="639" spans="37:41" x14ac:dyDescent="0.35">
      <c r="AK639" t="str">
        <v>05:SG track between West Kalgoorlie and Esperance</v>
      </c>
      <c r="AL639" t="str">
        <v>07:Salmon Gums to Esperance</v>
      </c>
      <c r="AM639" t="str">
        <v>Sleepers</v>
      </c>
      <c r="AN639" s="64">
        <v>40549209.122267053</v>
      </c>
      <c r="AO639" s="149">
        <f t="shared" si="47"/>
        <v>15.29205627039642</v>
      </c>
    </row>
    <row r="640" spans="37:41" x14ac:dyDescent="0.35">
      <c r="AK640" t="str">
        <v>05:SG track between West Kalgoorlie and Esperance</v>
      </c>
      <c r="AL640" t="str">
        <v>07:Salmon Gums to Esperance</v>
      </c>
      <c r="AM640" t="str">
        <v>Tunnels</v>
      </c>
      <c r="AN640" s="64">
        <v>0</v>
      </c>
      <c r="AO640" s="149">
        <f t="shared" si="47"/>
        <v>42.316940355219813</v>
      </c>
    </row>
    <row r="641" spans="37:41" x14ac:dyDescent="0.35">
      <c r="AK641" t="str">
        <v>05:SG track between West Kalgoorlie and Esperance</v>
      </c>
      <c r="AL641" t="str">
        <v>07:Salmon Gums to Esperance</v>
      </c>
      <c r="AM641" t="str">
        <v>Turnouts</v>
      </c>
      <c r="AN641" s="64">
        <v>4924171.4727532798</v>
      </c>
      <c r="AO641" s="149">
        <f t="shared" si="47"/>
        <v>22.575248585450652</v>
      </c>
    </row>
    <row r="642" spans="37:41" x14ac:dyDescent="0.35">
      <c r="AK642" t="str">
        <v>05:SG track between West Kalgoorlie and Esperance</v>
      </c>
      <c r="AL642" t="str">
        <v>07:Salmon Gums to Esperance</v>
      </c>
      <c r="AM642" t="str">
        <v>Walkways</v>
      </c>
      <c r="AN642" s="64">
        <v>289362.22181706544</v>
      </c>
      <c r="AO642" s="149">
        <f t="shared" si="47"/>
        <v>6.2060928299919071</v>
      </c>
    </row>
    <row r="643" spans="37:41" x14ac:dyDescent="0.35">
      <c r="AK643" t="str">
        <v>05:SG track between West Kalgoorlie and Esperance</v>
      </c>
      <c r="AL643" t="str">
        <v>08:Esperance</v>
      </c>
      <c r="AM643" t="str">
        <v>Access Roads</v>
      </c>
      <c r="AN643" s="64">
        <v>0</v>
      </c>
      <c r="AO643" s="149">
        <f t="shared" si="47"/>
        <v>6.064738680413102</v>
      </c>
    </row>
    <row r="644" spans="37:41" x14ac:dyDescent="0.35">
      <c r="AK644" t="str">
        <v>05:SG track between West Kalgoorlie and Esperance</v>
      </c>
      <c r="AL644" t="str">
        <v>08:Esperance</v>
      </c>
      <c r="AM644" t="str">
        <v>Ballast</v>
      </c>
      <c r="AN644" s="64">
        <v>0</v>
      </c>
      <c r="AO644" s="149">
        <f t="shared" si="47"/>
        <v>12.862198805968973</v>
      </c>
    </row>
    <row r="645" spans="37:41" x14ac:dyDescent="0.35">
      <c r="AK645" t="str">
        <v>05:SG track between West Kalgoorlie and Esperance</v>
      </c>
      <c r="AL645" t="str">
        <v>08:Esperance</v>
      </c>
      <c r="AM645" t="str">
        <v>Bridges</v>
      </c>
      <c r="AN645" s="64">
        <v>0</v>
      </c>
      <c r="AO645" s="149">
        <f t="shared" si="47"/>
        <v>33.988165680473372</v>
      </c>
    </row>
    <row r="646" spans="37:41" x14ac:dyDescent="0.35">
      <c r="AK646" t="str">
        <v>05:SG track between West Kalgoorlie and Esperance</v>
      </c>
      <c r="AL646" t="str">
        <v>08:Esperance</v>
      </c>
      <c r="AM646" t="str">
        <v>Buildings</v>
      </c>
      <c r="AN646" s="64">
        <v>0</v>
      </c>
      <c r="AO646" s="149">
        <f t="shared" si="47"/>
        <v>15.499999999999858</v>
      </c>
    </row>
    <row r="647" spans="37:41" x14ac:dyDescent="0.35">
      <c r="AK647" t="str">
        <v>05:SG track between West Kalgoorlie and Esperance</v>
      </c>
      <c r="AL647" t="str">
        <v>08:Esperance</v>
      </c>
      <c r="AM647" t="str">
        <v>Clearing/Grubbing</v>
      </c>
      <c r="AN647" s="64">
        <v>0</v>
      </c>
      <c r="AO647" s="149">
        <f t="shared" si="47"/>
        <v>100</v>
      </c>
    </row>
    <row r="648" spans="37:41" x14ac:dyDescent="0.35">
      <c r="AK648" t="str">
        <v>05:SG track between West Kalgoorlie and Esperance</v>
      </c>
      <c r="AL648" t="str">
        <v>08:Esperance</v>
      </c>
      <c r="AM648" t="str">
        <v>Communication</v>
      </c>
      <c r="AN648" s="64">
        <v>0</v>
      </c>
      <c r="AO648" s="149">
        <f t="shared" si="47"/>
        <v>5.1206272136194979</v>
      </c>
    </row>
    <row r="649" spans="37:41" x14ac:dyDescent="0.35">
      <c r="AK649" t="str">
        <v>05:SG track between West Kalgoorlie and Esperance</v>
      </c>
      <c r="AL649" t="str">
        <v>08:Esperance</v>
      </c>
      <c r="AM649" t="str">
        <v>Control Centre Assets</v>
      </c>
      <c r="AN649" s="64">
        <v>0</v>
      </c>
      <c r="AO649" s="149">
        <f t="shared" si="47"/>
        <v>14.933333333333326</v>
      </c>
    </row>
    <row r="650" spans="37:41" x14ac:dyDescent="0.35">
      <c r="AK650" t="str">
        <v>05:SG track between West Kalgoorlie and Esperance</v>
      </c>
      <c r="AL650" t="str">
        <v>08:Esperance</v>
      </c>
      <c r="AM650" t="str">
        <v>Culverts</v>
      </c>
      <c r="AN650" s="64">
        <v>0</v>
      </c>
      <c r="AO650" s="149">
        <f t="shared" si="47"/>
        <v>6.5141602301984181</v>
      </c>
    </row>
    <row r="651" spans="37:41" x14ac:dyDescent="0.35">
      <c r="AK651" t="str">
        <v>05:SG track between West Kalgoorlie and Esperance</v>
      </c>
      <c r="AL651" t="str">
        <v>08:Esperance</v>
      </c>
      <c r="AM651" t="str">
        <v>Cutting/Embankments</v>
      </c>
      <c r="AN651" s="64">
        <v>0</v>
      </c>
      <c r="AO651" s="149">
        <f t="shared" si="47"/>
        <v>100</v>
      </c>
    </row>
    <row r="652" spans="37:41" x14ac:dyDescent="0.35">
      <c r="AK652" t="str">
        <v>05:SG track between West Kalgoorlie and Esperance</v>
      </c>
      <c r="AL652" t="str">
        <v>08:Esperance</v>
      </c>
      <c r="AM652" t="str">
        <v>Fibre Optic</v>
      </c>
      <c r="AN652" s="64">
        <v>0</v>
      </c>
      <c r="AO652" s="149">
        <f t="shared" si="47"/>
        <v>6.8275029514926633</v>
      </c>
    </row>
    <row r="653" spans="37:41" x14ac:dyDescent="0.35">
      <c r="AK653" t="str">
        <v>05:SG track between West Kalgoorlie and Esperance</v>
      </c>
      <c r="AL653" t="str">
        <v>08:Esperance</v>
      </c>
      <c r="AM653" t="str">
        <v>Formation</v>
      </c>
      <c r="AN653" s="64">
        <v>0</v>
      </c>
      <c r="AO653" s="149">
        <f t="shared" ref="AO653:AO716" si="48">_xlfn.XLOOKUP(AM653,$M$7:$AG$7,$M$10:$AG$10)</f>
        <v>100</v>
      </c>
    </row>
    <row r="654" spans="37:41" x14ac:dyDescent="0.35">
      <c r="AK654" t="str">
        <v>05:SG track between West Kalgoorlie and Esperance</v>
      </c>
      <c r="AL654" t="str">
        <v>08:Esperance</v>
      </c>
      <c r="AM654" t="str">
        <v>Pedestrian Crossings</v>
      </c>
      <c r="AN654" s="64">
        <v>0</v>
      </c>
      <c r="AO654" s="149">
        <f t="shared" si="48"/>
        <v>11.72325153537226</v>
      </c>
    </row>
    <row r="655" spans="37:41" x14ac:dyDescent="0.35">
      <c r="AK655" t="str">
        <v>05:SG track between West Kalgoorlie and Esperance</v>
      </c>
      <c r="AL655" t="str">
        <v>08:Esperance</v>
      </c>
      <c r="AM655" t="str">
        <v>Plant and Equipment</v>
      </c>
      <c r="AN655" s="64">
        <v>0</v>
      </c>
      <c r="AO655" s="149">
        <f t="shared" si="48"/>
        <v>3.2621890651150229</v>
      </c>
    </row>
    <row r="656" spans="37:41" x14ac:dyDescent="0.35">
      <c r="AK656" t="str">
        <v>05:SG track between West Kalgoorlie and Esperance</v>
      </c>
      <c r="AL656" t="str">
        <v>08:Esperance</v>
      </c>
      <c r="AM656" t="str">
        <v>Radio Masts</v>
      </c>
      <c r="AN656" s="64">
        <v>0</v>
      </c>
      <c r="AO656" s="149">
        <f t="shared" si="48"/>
        <v>5.1206272136194979</v>
      </c>
    </row>
    <row r="657" spans="37:41" x14ac:dyDescent="0.35">
      <c r="AK657" t="str">
        <v>05:SG track between West Kalgoorlie and Esperance</v>
      </c>
      <c r="AL657" t="str">
        <v>08:Esperance</v>
      </c>
      <c r="AM657" t="str">
        <v>Rail</v>
      </c>
      <c r="AN657" s="64">
        <v>0</v>
      </c>
      <c r="AO657" s="149">
        <f t="shared" si="48"/>
        <v>31.770593409597893</v>
      </c>
    </row>
    <row r="658" spans="37:41" x14ac:dyDescent="0.35">
      <c r="AK658" t="str">
        <v>05:SG track between West Kalgoorlie and Esperance</v>
      </c>
      <c r="AL658" t="str">
        <v>08:Esperance</v>
      </c>
      <c r="AM658" t="str">
        <v>Signage</v>
      </c>
      <c r="AN658" s="64">
        <v>0</v>
      </c>
      <c r="AO658" s="149">
        <f t="shared" si="48"/>
        <v>3.6705791572497493</v>
      </c>
    </row>
    <row r="659" spans="37:41" x14ac:dyDescent="0.35">
      <c r="AK659" t="str">
        <v>05:SG track between West Kalgoorlie and Esperance</v>
      </c>
      <c r="AL659" t="str">
        <v>08:Esperance</v>
      </c>
      <c r="AM659" t="str">
        <v>Signalling and Control Systems</v>
      </c>
      <c r="AN659" s="64">
        <v>0</v>
      </c>
      <c r="AO659" s="149">
        <f t="shared" si="48"/>
        <v>6.8275029514926633</v>
      </c>
    </row>
    <row r="660" spans="37:41" x14ac:dyDescent="0.35">
      <c r="AK660" t="str">
        <v>05:SG track between West Kalgoorlie and Esperance</v>
      </c>
      <c r="AL660" t="str">
        <v>08:Esperance</v>
      </c>
      <c r="AM660" t="str">
        <v>Sleepers</v>
      </c>
      <c r="AN660" s="64">
        <v>0</v>
      </c>
      <c r="AO660" s="149">
        <f t="shared" si="48"/>
        <v>15.29205627039642</v>
      </c>
    </row>
    <row r="661" spans="37:41" x14ac:dyDescent="0.35">
      <c r="AK661" t="str">
        <v>05:SG track between West Kalgoorlie and Esperance</v>
      </c>
      <c r="AL661" t="str">
        <v>08:Esperance</v>
      </c>
      <c r="AM661" t="str">
        <v>Tunnels</v>
      </c>
      <c r="AN661" s="64">
        <v>0</v>
      </c>
      <c r="AO661" s="149">
        <f t="shared" si="48"/>
        <v>42.316940355219813</v>
      </c>
    </row>
    <row r="662" spans="37:41" x14ac:dyDescent="0.35">
      <c r="AK662" t="str">
        <v>05:SG track between West Kalgoorlie and Esperance</v>
      </c>
      <c r="AL662" t="str">
        <v>08:Esperance</v>
      </c>
      <c r="AM662" t="str">
        <v>Turnouts</v>
      </c>
      <c r="AN662" s="64">
        <v>0</v>
      </c>
      <c r="AO662" s="149">
        <f t="shared" si="48"/>
        <v>22.575248585450652</v>
      </c>
    </row>
    <row r="663" spans="37:41" x14ac:dyDescent="0.35">
      <c r="AK663" t="str">
        <v>05:SG track between West Kalgoorlie and Esperance</v>
      </c>
      <c r="AL663" t="str">
        <v>08:Esperance</v>
      </c>
      <c r="AM663" t="str">
        <v>Walkways</v>
      </c>
      <c r="AN663" s="64">
        <v>0</v>
      </c>
      <c r="AO663" s="149">
        <f t="shared" si="48"/>
        <v>6.2060928299919071</v>
      </c>
    </row>
    <row r="664" spans="37:41" x14ac:dyDescent="0.35">
      <c r="AK664" t="str">
        <v>05:SG track between West Kalgoorlie and Esperance</v>
      </c>
      <c r="AL664" t="str">
        <v>09:Esperance to Esperance Wharf</v>
      </c>
      <c r="AM664" t="str">
        <v>Access Roads</v>
      </c>
      <c r="AN664" s="64">
        <v>0</v>
      </c>
      <c r="AO664" s="149">
        <f t="shared" si="48"/>
        <v>6.064738680413102</v>
      </c>
    </row>
    <row r="665" spans="37:41" x14ac:dyDescent="0.35">
      <c r="AK665" t="str">
        <v>05:SG track between West Kalgoorlie and Esperance</v>
      </c>
      <c r="AL665" t="str">
        <v>09:Esperance to Esperance Wharf</v>
      </c>
      <c r="AM665" t="str">
        <v>Ballast</v>
      </c>
      <c r="AN665" s="64">
        <v>1262487.375621604</v>
      </c>
      <c r="AO665" s="149">
        <f t="shared" si="48"/>
        <v>12.862198805968973</v>
      </c>
    </row>
    <row r="666" spans="37:41" x14ac:dyDescent="0.35">
      <c r="AK666" t="str">
        <v>05:SG track between West Kalgoorlie and Esperance</v>
      </c>
      <c r="AL666" t="str">
        <v>09:Esperance to Esperance Wharf</v>
      </c>
      <c r="AM666" t="str">
        <v>Bridges</v>
      </c>
      <c r="AN666" s="64">
        <v>0</v>
      </c>
      <c r="AO666" s="149">
        <f t="shared" si="48"/>
        <v>33.988165680473372</v>
      </c>
    </row>
    <row r="667" spans="37:41" x14ac:dyDescent="0.35">
      <c r="AK667" t="str">
        <v>05:SG track between West Kalgoorlie and Esperance</v>
      </c>
      <c r="AL667" t="str">
        <v>09:Esperance to Esperance Wharf</v>
      </c>
      <c r="AM667" t="str">
        <v>Buildings</v>
      </c>
      <c r="AN667" s="64">
        <v>101881.84129205791</v>
      </c>
      <c r="AO667" s="149">
        <f t="shared" si="48"/>
        <v>15.499999999999858</v>
      </c>
    </row>
    <row r="668" spans="37:41" x14ac:dyDescent="0.35">
      <c r="AK668" t="str">
        <v>05:SG track between West Kalgoorlie and Esperance</v>
      </c>
      <c r="AL668" t="str">
        <v>09:Esperance to Esperance Wharf</v>
      </c>
      <c r="AM668" t="str">
        <v>Clearing/Grubbing</v>
      </c>
      <c r="AN668" s="64">
        <v>0</v>
      </c>
      <c r="AO668" s="149">
        <f t="shared" si="48"/>
        <v>100</v>
      </c>
    </row>
    <row r="669" spans="37:41" x14ac:dyDescent="0.35">
      <c r="AK669" t="str">
        <v>05:SG track between West Kalgoorlie and Esperance</v>
      </c>
      <c r="AL669" t="str">
        <v>09:Esperance to Esperance Wharf</v>
      </c>
      <c r="AM669" t="str">
        <v>Communication</v>
      </c>
      <c r="AN669" s="64">
        <v>76738.68486760337</v>
      </c>
      <c r="AO669" s="149">
        <f t="shared" si="48"/>
        <v>5.1206272136194979</v>
      </c>
    </row>
    <row r="670" spans="37:41" x14ac:dyDescent="0.35">
      <c r="AK670" t="str">
        <v>05:SG track between West Kalgoorlie and Esperance</v>
      </c>
      <c r="AL670" t="str">
        <v>09:Esperance to Esperance Wharf</v>
      </c>
      <c r="AM670" t="str">
        <v>Control Centre Assets</v>
      </c>
      <c r="AN670" s="64">
        <v>96325.648299727909</v>
      </c>
      <c r="AO670" s="149">
        <f t="shared" si="48"/>
        <v>14.933333333333326</v>
      </c>
    </row>
    <row r="671" spans="37:41" x14ac:dyDescent="0.35">
      <c r="AK671" t="str">
        <v>05:SG track between West Kalgoorlie and Esperance</v>
      </c>
      <c r="AL671" t="str">
        <v>09:Esperance to Esperance Wharf</v>
      </c>
      <c r="AM671" t="str">
        <v>Culverts</v>
      </c>
      <c r="AN671" s="64">
        <v>0</v>
      </c>
      <c r="AO671" s="149">
        <f t="shared" si="48"/>
        <v>6.5141602301984181</v>
      </c>
    </row>
    <row r="672" spans="37:41" x14ac:dyDescent="0.35">
      <c r="AK672" t="str">
        <v>05:SG track between West Kalgoorlie and Esperance</v>
      </c>
      <c r="AL672" t="str">
        <v>09:Esperance to Esperance Wharf</v>
      </c>
      <c r="AM672" t="str">
        <v>Cutting/Embankments</v>
      </c>
      <c r="AN672" s="64">
        <v>0</v>
      </c>
      <c r="AO672" s="149">
        <f t="shared" si="48"/>
        <v>100</v>
      </c>
    </row>
    <row r="673" spans="37:41" x14ac:dyDescent="0.35">
      <c r="AK673" t="str">
        <v>05:SG track between West Kalgoorlie and Esperance</v>
      </c>
      <c r="AL673" t="str">
        <v>09:Esperance to Esperance Wharf</v>
      </c>
      <c r="AM673" t="str">
        <v>Fibre Optic</v>
      </c>
      <c r="AN673" s="64">
        <v>0</v>
      </c>
      <c r="AO673" s="149">
        <f t="shared" si="48"/>
        <v>6.8275029514926633</v>
      </c>
    </row>
    <row r="674" spans="37:41" x14ac:dyDescent="0.35">
      <c r="AK674" t="str">
        <v>05:SG track between West Kalgoorlie and Esperance</v>
      </c>
      <c r="AL674" t="str">
        <v>09:Esperance to Esperance Wharf</v>
      </c>
      <c r="AM674" t="str">
        <v>Formation</v>
      </c>
      <c r="AN674" s="64">
        <v>2008883.2014298921</v>
      </c>
      <c r="AO674" s="149">
        <f t="shared" si="48"/>
        <v>100</v>
      </c>
    </row>
    <row r="675" spans="37:41" x14ac:dyDescent="0.35">
      <c r="AK675" t="str">
        <v>05:SG track between West Kalgoorlie and Esperance</v>
      </c>
      <c r="AL675" t="str">
        <v>09:Esperance to Esperance Wharf</v>
      </c>
      <c r="AM675" t="str">
        <v>Pedestrian Crossings</v>
      </c>
      <c r="AN675" s="64">
        <v>108256.83914356089</v>
      </c>
      <c r="AO675" s="149">
        <f t="shared" si="48"/>
        <v>11.72325153537226</v>
      </c>
    </row>
    <row r="676" spans="37:41" x14ac:dyDescent="0.35">
      <c r="AK676" t="str">
        <v>05:SG track between West Kalgoorlie and Esperance</v>
      </c>
      <c r="AL676" t="str">
        <v>09:Esperance to Esperance Wharf</v>
      </c>
      <c r="AM676" t="str">
        <v>Plant and Equipment</v>
      </c>
      <c r="AN676" s="64">
        <v>43490.472001076436</v>
      </c>
      <c r="AO676" s="149">
        <f t="shared" si="48"/>
        <v>3.2621890651150229</v>
      </c>
    </row>
    <row r="677" spans="37:41" x14ac:dyDescent="0.35">
      <c r="AK677" t="str">
        <v>05:SG track between West Kalgoorlie and Esperance</v>
      </c>
      <c r="AL677" t="str">
        <v>09:Esperance to Esperance Wharf</v>
      </c>
      <c r="AM677" t="str">
        <v>Radio Masts</v>
      </c>
      <c r="AN677" s="64">
        <v>69086.230179816048</v>
      </c>
      <c r="AO677" s="149">
        <f t="shared" si="48"/>
        <v>5.1206272136194979</v>
      </c>
    </row>
    <row r="678" spans="37:41" x14ac:dyDescent="0.35">
      <c r="AK678" t="str">
        <v>05:SG track between West Kalgoorlie and Esperance</v>
      </c>
      <c r="AL678" t="str">
        <v>09:Esperance to Esperance Wharf</v>
      </c>
      <c r="AM678" t="str">
        <v>Rail</v>
      </c>
      <c r="AN678" s="64">
        <v>4152918.9987552757</v>
      </c>
      <c r="AO678" s="149">
        <f t="shared" si="48"/>
        <v>31.770593409597893</v>
      </c>
    </row>
    <row r="679" spans="37:41" x14ac:dyDescent="0.35">
      <c r="AK679" t="str">
        <v>05:SG track between West Kalgoorlie and Esperance</v>
      </c>
      <c r="AL679" t="str">
        <v>09:Esperance to Esperance Wharf</v>
      </c>
      <c r="AM679" t="str">
        <v>Signage</v>
      </c>
      <c r="AN679" s="64">
        <v>4619.8995900316204</v>
      </c>
      <c r="AO679" s="149">
        <f t="shared" si="48"/>
        <v>3.6705791572497493</v>
      </c>
    </row>
    <row r="680" spans="37:41" x14ac:dyDescent="0.35">
      <c r="AK680" t="str">
        <v>05:SG track between West Kalgoorlie and Esperance</v>
      </c>
      <c r="AL680" t="str">
        <v>09:Esperance to Esperance Wharf</v>
      </c>
      <c r="AM680" t="str">
        <v>Signalling and Control Systems</v>
      </c>
      <c r="AN680" s="64">
        <v>810944.01333079184</v>
      </c>
      <c r="AO680" s="149">
        <f t="shared" si="48"/>
        <v>6.8275029514926633</v>
      </c>
    </row>
    <row r="681" spans="37:41" x14ac:dyDescent="0.35">
      <c r="AK681" t="str">
        <v>05:SG track between West Kalgoorlie and Esperance</v>
      </c>
      <c r="AL681" t="str">
        <v>09:Esperance to Esperance Wharf</v>
      </c>
      <c r="AM681" t="str">
        <v>Sleepers</v>
      </c>
      <c r="AN681" s="64">
        <v>1229779.5394927477</v>
      </c>
      <c r="AO681" s="149">
        <f t="shared" si="48"/>
        <v>15.29205627039642</v>
      </c>
    </row>
    <row r="682" spans="37:41" x14ac:dyDescent="0.35">
      <c r="AK682" t="str">
        <v>05:SG track between West Kalgoorlie and Esperance</v>
      </c>
      <c r="AL682" t="str">
        <v>09:Esperance to Esperance Wharf</v>
      </c>
      <c r="AM682" t="str">
        <v>Tunnels</v>
      </c>
      <c r="AN682" s="64">
        <v>5618812.1149528688</v>
      </c>
      <c r="AO682" s="149">
        <f t="shared" si="48"/>
        <v>42.316940355219813</v>
      </c>
    </row>
    <row r="683" spans="37:41" x14ac:dyDescent="0.35">
      <c r="AK683" t="str">
        <v>05:SG track between West Kalgoorlie and Esperance</v>
      </c>
      <c r="AL683" t="str">
        <v>09:Esperance to Esperance Wharf</v>
      </c>
      <c r="AM683" t="str">
        <v>Turnouts</v>
      </c>
      <c r="AN683" s="64">
        <v>2193684.5156845301</v>
      </c>
      <c r="AO683" s="149">
        <f t="shared" si="48"/>
        <v>22.575248585450652</v>
      </c>
    </row>
    <row r="684" spans="37:41" x14ac:dyDescent="0.35">
      <c r="AK684" t="str">
        <v>05:SG track between West Kalgoorlie and Esperance</v>
      </c>
      <c r="AL684" t="str">
        <v>09:Esperance to Esperance Wharf</v>
      </c>
      <c r="AM684" t="str">
        <v>Walkways</v>
      </c>
      <c r="AN684" s="64">
        <v>0</v>
      </c>
      <c r="AO684" s="149">
        <f t="shared" si="48"/>
        <v>6.2060928299919071</v>
      </c>
    </row>
    <row r="685" spans="37:41" x14ac:dyDescent="0.35">
      <c r="AK685" t="str">
        <v>05:SG track between West Kalgoorlie and Esperance</v>
      </c>
      <c r="AL685" t="str">
        <v>10:Esperance Wharf</v>
      </c>
      <c r="AM685" t="str">
        <v>Access Roads</v>
      </c>
      <c r="AN685" s="64">
        <v>0</v>
      </c>
      <c r="AO685" s="149">
        <f t="shared" si="48"/>
        <v>6.064738680413102</v>
      </c>
    </row>
    <row r="686" spans="37:41" x14ac:dyDescent="0.35">
      <c r="AK686" t="str">
        <v>05:SG track between West Kalgoorlie and Esperance</v>
      </c>
      <c r="AL686" t="str">
        <v>10:Esperance Wharf</v>
      </c>
      <c r="AM686" t="str">
        <v>Ballast</v>
      </c>
      <c r="AN686" s="64">
        <v>512723.24635151925</v>
      </c>
      <c r="AO686" s="149">
        <f t="shared" si="48"/>
        <v>12.862198805968973</v>
      </c>
    </row>
    <row r="687" spans="37:41" x14ac:dyDescent="0.35">
      <c r="AK687" t="str">
        <v>05:SG track between West Kalgoorlie and Esperance</v>
      </c>
      <c r="AL687" t="str">
        <v>10:Esperance Wharf</v>
      </c>
      <c r="AM687" t="str">
        <v>Bridges</v>
      </c>
      <c r="AN687" s="64">
        <v>0</v>
      </c>
      <c r="AO687" s="149">
        <f t="shared" si="48"/>
        <v>33.988165680473372</v>
      </c>
    </row>
    <row r="688" spans="37:41" x14ac:dyDescent="0.35">
      <c r="AK688" t="str">
        <v>05:SG track between West Kalgoorlie and Esperance</v>
      </c>
      <c r="AL688" t="str">
        <v>10:Esperance Wharf</v>
      </c>
      <c r="AM688" t="str">
        <v>Buildings</v>
      </c>
      <c r="AN688" s="64">
        <v>41376.404564690762</v>
      </c>
      <c r="AO688" s="149">
        <f t="shared" si="48"/>
        <v>15.499999999999858</v>
      </c>
    </row>
    <row r="689" spans="37:41" x14ac:dyDescent="0.35">
      <c r="AK689" t="str">
        <v>05:SG track between West Kalgoorlie and Esperance</v>
      </c>
      <c r="AL689" t="str">
        <v>10:Esperance Wharf</v>
      </c>
      <c r="AM689" t="str">
        <v>Clearing/Grubbing</v>
      </c>
      <c r="AN689" s="64">
        <v>0</v>
      </c>
      <c r="AO689" s="149">
        <f t="shared" si="48"/>
        <v>100</v>
      </c>
    </row>
    <row r="690" spans="37:41" x14ac:dyDescent="0.35">
      <c r="AK690" t="str">
        <v>05:SG track between West Kalgoorlie and Esperance</v>
      </c>
      <c r="AL690" t="str">
        <v>10:Esperance Wharf</v>
      </c>
      <c r="AM690" t="str">
        <v>Communication</v>
      </c>
      <c r="AN690" s="64">
        <v>0</v>
      </c>
      <c r="AO690" s="149">
        <f t="shared" si="48"/>
        <v>5.1206272136194979</v>
      </c>
    </row>
    <row r="691" spans="37:41" x14ac:dyDescent="0.35">
      <c r="AK691" t="str">
        <v>05:SG track between West Kalgoorlie and Esperance</v>
      </c>
      <c r="AL691" t="str">
        <v>10:Esperance Wharf</v>
      </c>
      <c r="AM691" t="str">
        <v>Control Centre Assets</v>
      </c>
      <c r="AN691" s="64">
        <v>0</v>
      </c>
      <c r="AO691" s="149">
        <f t="shared" si="48"/>
        <v>14.933333333333326</v>
      </c>
    </row>
    <row r="692" spans="37:41" x14ac:dyDescent="0.35">
      <c r="AK692" t="str">
        <v>05:SG track between West Kalgoorlie and Esperance</v>
      </c>
      <c r="AL692" t="str">
        <v>10:Esperance Wharf</v>
      </c>
      <c r="AM692" t="str">
        <v>Culverts</v>
      </c>
      <c r="AN692" s="64">
        <v>0</v>
      </c>
      <c r="AO692" s="149">
        <f t="shared" si="48"/>
        <v>6.5141602301984181</v>
      </c>
    </row>
    <row r="693" spans="37:41" x14ac:dyDescent="0.35">
      <c r="AK693" t="str">
        <v>05:SG track between West Kalgoorlie and Esperance</v>
      </c>
      <c r="AL693" t="str">
        <v>10:Esperance Wharf</v>
      </c>
      <c r="AM693" t="str">
        <v>Cutting/Embankments</v>
      </c>
      <c r="AN693" s="64">
        <v>0</v>
      </c>
      <c r="AO693" s="149">
        <f t="shared" si="48"/>
        <v>100</v>
      </c>
    </row>
    <row r="694" spans="37:41" x14ac:dyDescent="0.35">
      <c r="AK694" t="str">
        <v>05:SG track between West Kalgoorlie and Esperance</v>
      </c>
      <c r="AL694" t="str">
        <v>10:Esperance Wharf</v>
      </c>
      <c r="AM694" t="str">
        <v>Fibre Optic</v>
      </c>
      <c r="AN694" s="64">
        <v>0</v>
      </c>
      <c r="AO694" s="149">
        <f t="shared" si="48"/>
        <v>6.8275029514926633</v>
      </c>
    </row>
    <row r="695" spans="37:41" x14ac:dyDescent="0.35">
      <c r="AK695" t="str">
        <v>05:SG track between West Kalgoorlie and Esperance</v>
      </c>
      <c r="AL695" t="str">
        <v>10:Esperance Wharf</v>
      </c>
      <c r="AM695" t="str">
        <v>Formation</v>
      </c>
      <c r="AN695" s="64">
        <v>815850.62668134086</v>
      </c>
      <c r="AO695" s="149">
        <f t="shared" si="48"/>
        <v>100</v>
      </c>
    </row>
    <row r="696" spans="37:41" x14ac:dyDescent="0.35">
      <c r="AK696" t="str">
        <v>05:SG track between West Kalgoorlie and Esperance</v>
      </c>
      <c r="AL696" t="str">
        <v>10:Esperance Wharf</v>
      </c>
      <c r="AM696" t="str">
        <v>Pedestrian Crossings</v>
      </c>
      <c r="AN696" s="64">
        <v>0</v>
      </c>
      <c r="AO696" s="149">
        <f t="shared" si="48"/>
        <v>11.72325153537226</v>
      </c>
    </row>
    <row r="697" spans="37:41" x14ac:dyDescent="0.35">
      <c r="AK697" t="str">
        <v>05:SG track between West Kalgoorlie and Esperance</v>
      </c>
      <c r="AL697" t="str">
        <v>10:Esperance Wharf</v>
      </c>
      <c r="AM697" t="str">
        <v>Plant and Equipment</v>
      </c>
      <c r="AN697" s="64">
        <v>17662.415023178142</v>
      </c>
      <c r="AO697" s="149">
        <f t="shared" si="48"/>
        <v>3.2621890651150229</v>
      </c>
    </row>
    <row r="698" spans="37:41" x14ac:dyDescent="0.35">
      <c r="AK698" t="str">
        <v>05:SG track between West Kalgoorlie and Esperance</v>
      </c>
      <c r="AL698" t="str">
        <v>10:Esperance Wharf</v>
      </c>
      <c r="AM698" t="str">
        <v>Radio Masts</v>
      </c>
      <c r="AN698" s="64">
        <v>28057.402315443349</v>
      </c>
      <c r="AO698" s="149">
        <f t="shared" si="48"/>
        <v>5.1206272136194979</v>
      </c>
    </row>
    <row r="699" spans="37:41" x14ac:dyDescent="0.35">
      <c r="AK699" t="str">
        <v>05:SG track between West Kalgoorlie and Esperance</v>
      </c>
      <c r="AL699" t="str">
        <v>10:Esperance Wharf</v>
      </c>
      <c r="AM699" t="str">
        <v>Rail</v>
      </c>
      <c r="AN699" s="64">
        <v>1686589.6261563126</v>
      </c>
      <c r="AO699" s="149">
        <f t="shared" si="48"/>
        <v>31.770593409597893</v>
      </c>
    </row>
    <row r="700" spans="37:41" x14ac:dyDescent="0.35">
      <c r="AK700" t="str">
        <v>05:SG track between West Kalgoorlie and Esperance</v>
      </c>
      <c r="AL700" t="str">
        <v>10:Esperance Wharf</v>
      </c>
      <c r="AM700" t="str">
        <v>Signage</v>
      </c>
      <c r="AN700" s="64">
        <v>0</v>
      </c>
      <c r="AO700" s="149">
        <f t="shared" si="48"/>
        <v>3.6705791572497493</v>
      </c>
    </row>
    <row r="701" spans="37:41" x14ac:dyDescent="0.35">
      <c r="AK701" t="str">
        <v>05:SG track between West Kalgoorlie and Esperance</v>
      </c>
      <c r="AL701" t="str">
        <v>10:Esperance Wharf</v>
      </c>
      <c r="AM701" t="str">
        <v>Signalling and Control Systems</v>
      </c>
      <c r="AN701" s="64">
        <v>0</v>
      </c>
      <c r="AO701" s="149">
        <f t="shared" si="48"/>
        <v>6.8275029514926633</v>
      </c>
    </row>
    <row r="702" spans="37:41" x14ac:dyDescent="0.35">
      <c r="AK702" t="str">
        <v>05:SG track between West Kalgoorlie and Esperance</v>
      </c>
      <c r="AL702" t="str">
        <v>10:Esperance Wharf</v>
      </c>
      <c r="AM702" t="str">
        <v>Sleepers</v>
      </c>
      <c r="AN702" s="64">
        <v>585676.32334407733</v>
      </c>
      <c r="AO702" s="149">
        <f t="shared" si="48"/>
        <v>15.29205627039642</v>
      </c>
    </row>
    <row r="703" spans="37:41" x14ac:dyDescent="0.35">
      <c r="AK703" t="str">
        <v>05:SG track between West Kalgoorlie and Esperance</v>
      </c>
      <c r="AL703" t="str">
        <v>10:Esperance Wharf</v>
      </c>
      <c r="AM703" t="str">
        <v>Tunnels</v>
      </c>
      <c r="AN703" s="64">
        <v>0</v>
      </c>
      <c r="AO703" s="149">
        <f t="shared" si="48"/>
        <v>42.316940355219813</v>
      </c>
    </row>
    <row r="704" spans="37:41" x14ac:dyDescent="0.35">
      <c r="AK704" t="str">
        <v>05:SG track between West Kalgoorlie and Esperance</v>
      </c>
      <c r="AL704" t="str">
        <v>10:Esperance Wharf</v>
      </c>
      <c r="AM704" t="str">
        <v>Turnouts</v>
      </c>
      <c r="AN704" s="64">
        <v>1879426.6292629838</v>
      </c>
      <c r="AO704" s="149">
        <f t="shared" si="48"/>
        <v>22.575248585450652</v>
      </c>
    </row>
    <row r="705" spans="37:41" x14ac:dyDescent="0.35">
      <c r="AK705" t="str">
        <v>05:SG track between West Kalgoorlie and Esperance</v>
      </c>
      <c r="AL705" t="str">
        <v>10:Esperance Wharf</v>
      </c>
      <c r="AM705" t="str">
        <v>Walkways</v>
      </c>
      <c r="AN705" s="64">
        <v>0</v>
      </c>
      <c r="AO705" s="149">
        <f t="shared" si="48"/>
        <v>6.2060928299919071</v>
      </c>
    </row>
    <row r="706" spans="37:41" x14ac:dyDescent="0.35">
      <c r="AK706" t="str">
        <v>06:SG track between Kambalda and Redmine</v>
      </c>
      <c r="AL706" t="str">
        <v>01:Kambalda to Redmine</v>
      </c>
      <c r="AM706" t="str">
        <v>Access Roads</v>
      </c>
      <c r="AN706" s="64">
        <v>0</v>
      </c>
      <c r="AO706" s="149">
        <f t="shared" si="48"/>
        <v>6.064738680413102</v>
      </c>
    </row>
    <row r="707" spans="37:41" x14ac:dyDescent="0.35">
      <c r="AK707" t="str">
        <v>06:SG track between Kambalda and Redmine</v>
      </c>
      <c r="AL707" t="str">
        <v>01:Kambalda to Redmine</v>
      </c>
      <c r="AM707" t="str">
        <v>Ballast</v>
      </c>
      <c r="AN707" s="64">
        <v>1895959.8698969942</v>
      </c>
      <c r="AO707" s="149">
        <f t="shared" si="48"/>
        <v>12.862198805968973</v>
      </c>
    </row>
    <row r="708" spans="37:41" x14ac:dyDescent="0.35">
      <c r="AK708" t="str">
        <v>06:SG track between Kambalda and Redmine</v>
      </c>
      <c r="AL708" t="str">
        <v>01:Kambalda to Redmine</v>
      </c>
      <c r="AM708" t="str">
        <v>Bridges</v>
      </c>
      <c r="AN708" s="64">
        <v>0</v>
      </c>
      <c r="AO708" s="149">
        <f t="shared" si="48"/>
        <v>33.988165680473372</v>
      </c>
    </row>
    <row r="709" spans="37:41" x14ac:dyDescent="0.35">
      <c r="AK709" t="str">
        <v>06:SG track between Kambalda and Redmine</v>
      </c>
      <c r="AL709" t="str">
        <v>01:Kambalda to Redmine</v>
      </c>
      <c r="AM709" t="str">
        <v>Buildings</v>
      </c>
      <c r="AN709" s="64">
        <v>153002.62504870535</v>
      </c>
      <c r="AO709" s="149">
        <f t="shared" si="48"/>
        <v>15.499999999999858</v>
      </c>
    </row>
    <row r="710" spans="37:41" x14ac:dyDescent="0.35">
      <c r="AK710" t="str">
        <v>06:SG track between Kambalda and Redmine</v>
      </c>
      <c r="AL710" t="str">
        <v>01:Kambalda to Redmine</v>
      </c>
      <c r="AM710" t="str">
        <v>Clearing/Grubbing</v>
      </c>
      <c r="AN710" s="64">
        <v>0</v>
      </c>
      <c r="AO710" s="149">
        <f t="shared" si="48"/>
        <v>100</v>
      </c>
    </row>
    <row r="711" spans="37:41" x14ac:dyDescent="0.35">
      <c r="AK711" t="str">
        <v>06:SG track between Kambalda and Redmine</v>
      </c>
      <c r="AL711" t="str">
        <v>01:Kambalda to Redmine</v>
      </c>
      <c r="AM711" t="str">
        <v>Communication</v>
      </c>
      <c r="AN711" s="64">
        <v>0</v>
      </c>
      <c r="AO711" s="149">
        <f t="shared" si="48"/>
        <v>5.1206272136194979</v>
      </c>
    </row>
    <row r="712" spans="37:41" x14ac:dyDescent="0.35">
      <c r="AK712" t="str">
        <v>06:SG track between Kambalda and Redmine</v>
      </c>
      <c r="AL712" t="str">
        <v>01:Kambalda to Redmine</v>
      </c>
      <c r="AM712" t="str">
        <v>Control Centre Assets</v>
      </c>
      <c r="AN712" s="64">
        <v>198515.49854007942</v>
      </c>
      <c r="AO712" s="149">
        <f t="shared" si="48"/>
        <v>14.933333333333326</v>
      </c>
    </row>
    <row r="713" spans="37:41" x14ac:dyDescent="0.35">
      <c r="AK713" t="str">
        <v>06:SG track between Kambalda and Redmine</v>
      </c>
      <c r="AL713" t="str">
        <v>01:Kambalda to Redmine</v>
      </c>
      <c r="AM713" t="str">
        <v>Culverts</v>
      </c>
      <c r="AN713" s="64">
        <v>202824.89116341015</v>
      </c>
      <c r="AO713" s="149">
        <f t="shared" si="48"/>
        <v>6.5141602301984181</v>
      </c>
    </row>
    <row r="714" spans="37:41" x14ac:dyDescent="0.35">
      <c r="AK714" t="str">
        <v>06:SG track between Kambalda and Redmine</v>
      </c>
      <c r="AL714" t="str">
        <v>01:Kambalda to Redmine</v>
      </c>
      <c r="AM714" t="str">
        <v>Cutting/Embankments</v>
      </c>
      <c r="AN714" s="64">
        <v>0</v>
      </c>
      <c r="AO714" s="149">
        <f t="shared" si="48"/>
        <v>100</v>
      </c>
    </row>
    <row r="715" spans="37:41" x14ac:dyDescent="0.35">
      <c r="AK715" t="str">
        <v>06:SG track between Kambalda and Redmine</v>
      </c>
      <c r="AL715" t="str">
        <v>01:Kambalda to Redmine</v>
      </c>
      <c r="AM715" t="str">
        <v>Fibre Optic</v>
      </c>
      <c r="AN715" s="64">
        <v>0</v>
      </c>
      <c r="AO715" s="149">
        <f t="shared" si="48"/>
        <v>6.8275029514926633</v>
      </c>
    </row>
    <row r="716" spans="37:41" x14ac:dyDescent="0.35">
      <c r="AK716" t="str">
        <v>06:SG track between Kambalda and Redmine</v>
      </c>
      <c r="AL716" t="str">
        <v>01:Kambalda to Redmine</v>
      </c>
      <c r="AM716" t="str">
        <v>Formation</v>
      </c>
      <c r="AN716" s="64">
        <v>3016871.3024524124</v>
      </c>
      <c r="AO716" s="149">
        <f t="shared" si="48"/>
        <v>100</v>
      </c>
    </row>
    <row r="717" spans="37:41" x14ac:dyDescent="0.35">
      <c r="AK717" t="str">
        <v>06:SG track between Kambalda and Redmine</v>
      </c>
      <c r="AL717" t="str">
        <v>01:Kambalda to Redmine</v>
      </c>
      <c r="AM717" t="str">
        <v>Pedestrian Crossings</v>
      </c>
      <c r="AN717" s="64">
        <v>43656.340304991696</v>
      </c>
      <c r="AO717" s="149">
        <f t="shared" ref="AO717:AO780" si="49">_xlfn.XLOOKUP(AM717,$M$7:$AG$7,$M$10:$AG$10)</f>
        <v>11.72325153537226</v>
      </c>
    </row>
    <row r="718" spans="37:41" x14ac:dyDescent="0.35">
      <c r="AK718" t="str">
        <v>06:SG track between Kambalda and Redmine</v>
      </c>
      <c r="AL718" t="str">
        <v>01:Kambalda to Redmine</v>
      </c>
      <c r="AM718" t="str">
        <v>Plant and Equipment</v>
      </c>
      <c r="AN718" s="64">
        <v>65312.486468485498</v>
      </c>
      <c r="AO718" s="149">
        <f t="shared" si="49"/>
        <v>3.2621890651150229</v>
      </c>
    </row>
    <row r="719" spans="37:41" x14ac:dyDescent="0.35">
      <c r="AK719" t="str">
        <v>06:SG track between Kambalda and Redmine</v>
      </c>
      <c r="AL719" t="str">
        <v>01:Kambalda to Redmine</v>
      </c>
      <c r="AM719" t="str">
        <v>Radio Masts</v>
      </c>
      <c r="AN719" s="64">
        <v>103751.31071620071</v>
      </c>
      <c r="AO719" s="149">
        <f t="shared" si="49"/>
        <v>5.1206272136194979</v>
      </c>
    </row>
    <row r="720" spans="37:41" x14ac:dyDescent="0.35">
      <c r="AK720" t="str">
        <v>06:SG track between Kambalda and Redmine</v>
      </c>
      <c r="AL720" t="str">
        <v>01:Kambalda to Redmine</v>
      </c>
      <c r="AM720" t="str">
        <v>Rail</v>
      </c>
      <c r="AN720" s="64">
        <v>6236710.0983453766</v>
      </c>
      <c r="AO720" s="149">
        <f t="shared" si="49"/>
        <v>31.770593409597893</v>
      </c>
    </row>
    <row r="721" spans="37:41" x14ac:dyDescent="0.35">
      <c r="AK721" t="str">
        <v>06:SG track between Kambalda and Redmine</v>
      </c>
      <c r="AL721" t="str">
        <v>01:Kambalda to Redmine</v>
      </c>
      <c r="AM721" t="str">
        <v>Signage</v>
      </c>
      <c r="AN721" s="64">
        <v>0</v>
      </c>
      <c r="AO721" s="149">
        <f t="shared" si="49"/>
        <v>3.6705791572497493</v>
      </c>
    </row>
    <row r="722" spans="37:41" x14ac:dyDescent="0.35">
      <c r="AK722" t="str">
        <v>06:SG track between Kambalda and Redmine</v>
      </c>
      <c r="AL722" t="str">
        <v>01:Kambalda to Redmine</v>
      </c>
      <c r="AM722" t="str">
        <v>Signalling and Control Systems</v>
      </c>
      <c r="AN722" s="64">
        <v>1671257.4266153132</v>
      </c>
      <c r="AO722" s="149">
        <f t="shared" si="49"/>
        <v>6.8275029514926633</v>
      </c>
    </row>
    <row r="723" spans="37:41" x14ac:dyDescent="0.35">
      <c r="AK723" t="str">
        <v>06:SG track between Kambalda and Redmine</v>
      </c>
      <c r="AL723" t="str">
        <v>01:Kambalda to Redmine</v>
      </c>
      <c r="AM723" t="str">
        <v>Sleepers</v>
      </c>
      <c r="AN723" s="64">
        <v>2233658.605928693</v>
      </c>
      <c r="AO723" s="149">
        <f t="shared" si="49"/>
        <v>15.29205627039642</v>
      </c>
    </row>
    <row r="724" spans="37:41" x14ac:dyDescent="0.35">
      <c r="AK724" t="str">
        <v>06:SG track between Kambalda and Redmine</v>
      </c>
      <c r="AL724" t="str">
        <v>01:Kambalda to Redmine</v>
      </c>
      <c r="AM724" t="str">
        <v>Tunnels</v>
      </c>
      <c r="AN724" s="64">
        <v>0</v>
      </c>
      <c r="AO724" s="149">
        <f t="shared" si="49"/>
        <v>42.316940355219813</v>
      </c>
    </row>
    <row r="725" spans="37:41" x14ac:dyDescent="0.35">
      <c r="AK725" t="str">
        <v>06:SG track between Kambalda and Redmine</v>
      </c>
      <c r="AL725" t="str">
        <v>01:Kambalda to Redmine</v>
      </c>
      <c r="AM725" t="str">
        <v>Turnouts</v>
      </c>
      <c r="AN725" s="64">
        <v>0</v>
      </c>
      <c r="AO725" s="149">
        <f t="shared" si="49"/>
        <v>22.575248585450652</v>
      </c>
    </row>
    <row r="726" spans="37:41" x14ac:dyDescent="0.35">
      <c r="AK726" t="str">
        <v>06:SG track between Kambalda and Redmine</v>
      </c>
      <c r="AL726" t="str">
        <v>01:Kambalda to Redmine</v>
      </c>
      <c r="AM726" t="str">
        <v>Walkways</v>
      </c>
      <c r="AN726" s="64">
        <v>314463.26990208402</v>
      </c>
      <c r="AO726" s="149">
        <f t="shared" si="49"/>
        <v>6.2060928299919071</v>
      </c>
    </row>
    <row r="727" spans="37:41" x14ac:dyDescent="0.35">
      <c r="AK727" t="str">
        <v>07:SG track between Cockburn North and Robb Jetty</v>
      </c>
      <c r="AL727" t="str">
        <v>01:Cockburn North to Robb Jetty (SG)</v>
      </c>
      <c r="AM727" t="str">
        <v>Access Roads</v>
      </c>
      <c r="AN727" s="64">
        <v>0</v>
      </c>
      <c r="AO727" s="149">
        <f t="shared" si="49"/>
        <v>6.064738680413102</v>
      </c>
    </row>
    <row r="728" spans="37:41" x14ac:dyDescent="0.35">
      <c r="AK728" t="str">
        <v>07:SG track between Cockburn North and Robb Jetty</v>
      </c>
      <c r="AL728" t="str">
        <v>01:Cockburn North to Robb Jetty (SG)</v>
      </c>
      <c r="AM728" t="str">
        <v>Ballast</v>
      </c>
      <c r="AN728" s="64">
        <v>1189024.4504040657</v>
      </c>
      <c r="AO728" s="149">
        <f t="shared" si="49"/>
        <v>12.862198805968973</v>
      </c>
    </row>
    <row r="729" spans="37:41" x14ac:dyDescent="0.35">
      <c r="AK729" t="str">
        <v>07:SG track between Cockburn North and Robb Jetty</v>
      </c>
      <c r="AL729" t="str">
        <v>01:Cockburn North to Robb Jetty (SG)</v>
      </c>
      <c r="AM729" t="str">
        <v>Bridges</v>
      </c>
      <c r="AN729" s="64">
        <v>3013672.2287901738</v>
      </c>
      <c r="AO729" s="149">
        <f t="shared" si="49"/>
        <v>33.988165680473372</v>
      </c>
    </row>
    <row r="730" spans="37:41" x14ac:dyDescent="0.35">
      <c r="AK730" t="str">
        <v>07:SG track between Cockburn North and Robb Jetty</v>
      </c>
      <c r="AL730" t="str">
        <v>01:Cockburn North to Robb Jetty (SG)</v>
      </c>
      <c r="AM730" t="str">
        <v>Buildings</v>
      </c>
      <c r="AN730" s="64">
        <v>143930.15251593906</v>
      </c>
      <c r="AO730" s="149">
        <f t="shared" si="49"/>
        <v>15.499999999999858</v>
      </c>
    </row>
    <row r="731" spans="37:41" x14ac:dyDescent="0.35">
      <c r="AK731" t="str">
        <v>07:SG track between Cockburn North and Robb Jetty</v>
      </c>
      <c r="AL731" t="str">
        <v>01:Cockburn North to Robb Jetty (SG)</v>
      </c>
      <c r="AM731" t="str">
        <v>Clearing/Grubbing</v>
      </c>
      <c r="AN731" s="64">
        <v>0</v>
      </c>
      <c r="AO731" s="149">
        <f t="shared" si="49"/>
        <v>100</v>
      </c>
    </row>
    <row r="732" spans="37:41" x14ac:dyDescent="0.35">
      <c r="AK732" t="str">
        <v>07:SG track between Cockburn North and Robb Jetty</v>
      </c>
      <c r="AL732" t="str">
        <v>01:Cockburn North to Robb Jetty (SG)</v>
      </c>
      <c r="AM732" t="str">
        <v>Communication</v>
      </c>
      <c r="AN732" s="64">
        <v>80681.464635921424</v>
      </c>
      <c r="AO732" s="149">
        <f t="shared" si="49"/>
        <v>5.1206272136194979</v>
      </c>
    </row>
    <row r="733" spans="37:41" x14ac:dyDescent="0.35">
      <c r="AK733" t="str">
        <v>07:SG track between Cockburn North and Robb Jetty</v>
      </c>
      <c r="AL733" t="str">
        <v>01:Cockburn North to Robb Jetty (SG)</v>
      </c>
      <c r="AM733" t="str">
        <v>Control Centre Assets</v>
      </c>
      <c r="AN733" s="64">
        <v>436250.01897442242</v>
      </c>
      <c r="AO733" s="149">
        <f t="shared" si="49"/>
        <v>14.933333333333326</v>
      </c>
    </row>
    <row r="734" spans="37:41" x14ac:dyDescent="0.35">
      <c r="AK734" t="str">
        <v>07:SG track between Cockburn North and Robb Jetty</v>
      </c>
      <c r="AL734" t="str">
        <v>01:Cockburn North to Robb Jetty (SG)</v>
      </c>
      <c r="AM734" t="str">
        <v>Culverts</v>
      </c>
      <c r="AN734" s="64">
        <v>12434.839729756097</v>
      </c>
      <c r="AO734" s="149">
        <f t="shared" si="49"/>
        <v>6.5141602301984181</v>
      </c>
    </row>
    <row r="735" spans="37:41" x14ac:dyDescent="0.35">
      <c r="AK735" t="str">
        <v>07:SG track between Cockburn North and Robb Jetty</v>
      </c>
      <c r="AL735" t="str">
        <v>01:Cockburn North to Robb Jetty (SG)</v>
      </c>
      <c r="AM735" t="str">
        <v>Cutting/Embankments</v>
      </c>
      <c r="AN735" s="64">
        <v>0</v>
      </c>
      <c r="AO735" s="149">
        <f t="shared" si="49"/>
        <v>100</v>
      </c>
    </row>
    <row r="736" spans="37:41" x14ac:dyDescent="0.35">
      <c r="AK736" t="str">
        <v>07:SG track between Cockburn North and Robb Jetty</v>
      </c>
      <c r="AL736" t="str">
        <v>01:Cockburn North to Robb Jetty (SG)</v>
      </c>
      <c r="AM736" t="str">
        <v>Fibre Optic</v>
      </c>
      <c r="AN736" s="64">
        <v>0</v>
      </c>
      <c r="AO736" s="149">
        <f t="shared" si="49"/>
        <v>6.8275029514926633</v>
      </c>
    </row>
    <row r="737" spans="37:41" x14ac:dyDescent="0.35">
      <c r="AK737" t="str">
        <v>07:SG track between Cockburn North and Robb Jetty</v>
      </c>
      <c r="AL737" t="str">
        <v>01:Cockburn North to Robb Jetty (SG)</v>
      </c>
      <c r="AM737" t="str">
        <v>Formation</v>
      </c>
      <c r="AN737" s="64">
        <v>350449.31169804046</v>
      </c>
      <c r="AO737" s="149">
        <f t="shared" si="49"/>
        <v>100</v>
      </c>
    </row>
    <row r="738" spans="37:41" x14ac:dyDescent="0.35">
      <c r="AK738" t="str">
        <v>07:SG track between Cockburn North and Robb Jetty</v>
      </c>
      <c r="AL738" t="str">
        <v>01:Cockburn North to Robb Jetty (SG)</v>
      </c>
      <c r="AM738" t="str">
        <v>Pedestrian Crossings</v>
      </c>
      <c r="AN738" s="64">
        <v>864945.06889032072</v>
      </c>
      <c r="AO738" s="149">
        <f t="shared" si="49"/>
        <v>11.72325153537226</v>
      </c>
    </row>
    <row r="739" spans="37:41" x14ac:dyDescent="0.35">
      <c r="AK739" t="str">
        <v>07:SG track between Cockburn North and Robb Jetty</v>
      </c>
      <c r="AL739" t="str">
        <v>01:Cockburn North to Robb Jetty (SG)</v>
      </c>
      <c r="AM739" t="str">
        <v>Plant and Equipment</v>
      </c>
      <c r="AN739" s="64">
        <v>61439.704943701967</v>
      </c>
      <c r="AO739" s="149">
        <f t="shared" si="49"/>
        <v>3.2621890651150229</v>
      </c>
    </row>
    <row r="740" spans="37:41" x14ac:dyDescent="0.35">
      <c r="AK740" t="str">
        <v>07:SG track between Cockburn North and Robb Jetty</v>
      </c>
      <c r="AL740" t="str">
        <v>01:Cockburn North to Robb Jetty (SG)</v>
      </c>
      <c r="AM740" t="str">
        <v>Radio Masts</v>
      </c>
      <c r="AN740" s="64">
        <v>97599.253413840066</v>
      </c>
      <c r="AO740" s="149">
        <f t="shared" si="49"/>
        <v>5.1206272136194979</v>
      </c>
    </row>
    <row r="741" spans="37:41" x14ac:dyDescent="0.35">
      <c r="AK741" t="str">
        <v>07:SG track between Cockburn North and Robb Jetty</v>
      </c>
      <c r="AL741" t="str">
        <v>01:Cockburn North to Robb Jetty (SG)</v>
      </c>
      <c r="AM741" t="str">
        <v>Rail</v>
      </c>
      <c r="AN741" s="64">
        <v>4143889.1922546043</v>
      </c>
      <c r="AO741" s="149">
        <f t="shared" si="49"/>
        <v>31.770593409597893</v>
      </c>
    </row>
    <row r="742" spans="37:41" x14ac:dyDescent="0.35">
      <c r="AK742" t="str">
        <v>07:SG track between Cockburn North and Robb Jetty</v>
      </c>
      <c r="AL742" t="str">
        <v>01:Cockburn North to Robb Jetty (SG)</v>
      </c>
      <c r="AM742" t="str">
        <v>Signage</v>
      </c>
      <c r="AN742" s="64">
        <v>10277.775695002489</v>
      </c>
      <c r="AO742" s="149">
        <f t="shared" si="49"/>
        <v>3.6705791572497493</v>
      </c>
    </row>
    <row r="743" spans="37:41" x14ac:dyDescent="0.35">
      <c r="AK743" t="str">
        <v>07:SG track between Cockburn North and Robb Jetty</v>
      </c>
      <c r="AL743" t="str">
        <v>01:Cockburn North to Robb Jetty (SG)</v>
      </c>
      <c r="AM743" t="str">
        <v>Signalling and Control Systems</v>
      </c>
      <c r="AN743" s="64">
        <v>3672690.9960880228</v>
      </c>
      <c r="AO743" s="149">
        <f t="shared" si="49"/>
        <v>6.8275029514926633</v>
      </c>
    </row>
    <row r="744" spans="37:41" x14ac:dyDescent="0.35">
      <c r="AK744" t="str">
        <v>07:SG track between Cockburn North and Robb Jetty</v>
      </c>
      <c r="AL744" t="str">
        <v>01:Cockburn North to Robb Jetty (SG)</v>
      </c>
      <c r="AM744" t="str">
        <v>Sleepers</v>
      </c>
      <c r="AN744" s="64">
        <v>1404502.458863982</v>
      </c>
      <c r="AO744" s="149">
        <f t="shared" si="49"/>
        <v>15.29205627039642</v>
      </c>
    </row>
    <row r="745" spans="37:41" x14ac:dyDescent="0.35">
      <c r="AK745" t="str">
        <v>07:SG track between Cockburn North and Robb Jetty</v>
      </c>
      <c r="AL745" t="str">
        <v>01:Cockburn North to Robb Jetty (SG)</v>
      </c>
      <c r="AM745" t="str">
        <v>Tunnels</v>
      </c>
      <c r="AN745" s="64">
        <v>0</v>
      </c>
      <c r="AO745" s="149">
        <f t="shared" si="49"/>
        <v>42.316940355219813</v>
      </c>
    </row>
    <row r="746" spans="37:41" x14ac:dyDescent="0.35">
      <c r="AK746" t="str">
        <v>07:SG track between Cockburn North and Robb Jetty</v>
      </c>
      <c r="AL746" t="str">
        <v>01:Cockburn North to Robb Jetty (SG)</v>
      </c>
      <c r="AM746" t="str">
        <v>Turnouts</v>
      </c>
      <c r="AN746" s="64">
        <v>1607224.1827575909</v>
      </c>
      <c r="AO746" s="149">
        <f t="shared" si="49"/>
        <v>22.575248585450652</v>
      </c>
    </row>
    <row r="747" spans="37:41" x14ac:dyDescent="0.35">
      <c r="AK747" t="str">
        <v>07:SG track between Cockburn North and Robb Jetty</v>
      </c>
      <c r="AL747" t="str">
        <v>01:Cockburn North to Robb Jetty (SG)</v>
      </c>
      <c r="AM747" t="str">
        <v>Walkways</v>
      </c>
      <c r="AN747" s="64">
        <v>43851.84296534396</v>
      </c>
      <c r="AO747" s="149">
        <f t="shared" si="49"/>
        <v>6.2060928299919071</v>
      </c>
    </row>
    <row r="748" spans="37:41" x14ac:dyDescent="0.35">
      <c r="AK748" t="str">
        <v>08:SG all tracks servicing CBH on the SG network</v>
      </c>
      <c r="AL748" t="str">
        <v>01:Avon Yard</v>
      </c>
      <c r="AM748" t="str">
        <v>Access Roads</v>
      </c>
      <c r="AN748" s="64">
        <v>0</v>
      </c>
      <c r="AO748" s="149">
        <f t="shared" si="49"/>
        <v>6.064738680413102</v>
      </c>
    </row>
    <row r="749" spans="37:41" x14ac:dyDescent="0.35">
      <c r="AK749" t="str">
        <v>08:SG all tracks servicing CBH on the SG network</v>
      </c>
      <c r="AL749" t="str">
        <v>01:Avon Yard</v>
      </c>
      <c r="AM749" t="str">
        <v>Ballast</v>
      </c>
      <c r="AN749" s="64">
        <v>613577.19264912419</v>
      </c>
      <c r="AO749" s="149">
        <f t="shared" si="49"/>
        <v>12.862198805968973</v>
      </c>
    </row>
    <row r="750" spans="37:41" x14ac:dyDescent="0.35">
      <c r="AK750" t="str">
        <v>08:SG all tracks servicing CBH on the SG network</v>
      </c>
      <c r="AL750" t="str">
        <v>01:Avon Yard</v>
      </c>
      <c r="AM750" t="str">
        <v>Bridges</v>
      </c>
      <c r="AN750" s="64">
        <v>0</v>
      </c>
      <c r="AO750" s="149">
        <f t="shared" si="49"/>
        <v>33.988165680473372</v>
      </c>
    </row>
    <row r="751" spans="37:41" x14ac:dyDescent="0.35">
      <c r="AK751" t="str">
        <v>08:SG all tracks servicing CBH on the SG network</v>
      </c>
      <c r="AL751" t="str">
        <v>01:Avon Yard</v>
      </c>
      <c r="AM751" t="str">
        <v>Buildings</v>
      </c>
      <c r="AN751" s="64">
        <v>57132.977237884144</v>
      </c>
      <c r="AO751" s="149">
        <f t="shared" si="49"/>
        <v>15.499999999999858</v>
      </c>
    </row>
    <row r="752" spans="37:41" x14ac:dyDescent="0.35">
      <c r="AK752" t="str">
        <v>08:SG all tracks servicing CBH on the SG network</v>
      </c>
      <c r="AL752" t="str">
        <v>01:Avon Yard</v>
      </c>
      <c r="AM752" t="str">
        <v>Clearing/Grubbing</v>
      </c>
      <c r="AN752" s="64">
        <v>0</v>
      </c>
      <c r="AO752" s="149">
        <f t="shared" si="49"/>
        <v>100</v>
      </c>
    </row>
    <row r="753" spans="37:41" x14ac:dyDescent="0.35">
      <c r="AK753" t="str">
        <v>08:SG all tracks servicing CBH on the SG network</v>
      </c>
      <c r="AL753" t="str">
        <v>01:Avon Yard</v>
      </c>
      <c r="AM753" t="str">
        <v>Communication</v>
      </c>
      <c r="AN753" s="64">
        <v>0</v>
      </c>
      <c r="AO753" s="149">
        <f t="shared" si="49"/>
        <v>5.1206272136194979</v>
      </c>
    </row>
    <row r="754" spans="37:41" x14ac:dyDescent="0.35">
      <c r="AK754" t="str">
        <v>08:SG all tracks servicing CBH on the SG network</v>
      </c>
      <c r="AL754" t="str">
        <v>01:Avon Yard</v>
      </c>
      <c r="AM754" t="str">
        <v>Control Centre Assets</v>
      </c>
      <c r="AN754" s="64">
        <v>0</v>
      </c>
      <c r="AO754" s="149">
        <f t="shared" si="49"/>
        <v>14.933333333333326</v>
      </c>
    </row>
    <row r="755" spans="37:41" x14ac:dyDescent="0.35">
      <c r="AK755" t="str">
        <v>08:SG all tracks servicing CBH on the SG network</v>
      </c>
      <c r="AL755" t="str">
        <v>01:Avon Yard</v>
      </c>
      <c r="AM755" t="str">
        <v>Culverts</v>
      </c>
      <c r="AN755" s="64">
        <v>0</v>
      </c>
      <c r="AO755" s="149">
        <f t="shared" si="49"/>
        <v>6.5141602301984181</v>
      </c>
    </row>
    <row r="756" spans="37:41" x14ac:dyDescent="0.35">
      <c r="AK756" t="str">
        <v>08:SG all tracks servicing CBH on the SG network</v>
      </c>
      <c r="AL756" t="str">
        <v>01:Avon Yard</v>
      </c>
      <c r="AM756" t="str">
        <v>Cutting/Embankments</v>
      </c>
      <c r="AN756" s="64">
        <v>0</v>
      </c>
      <c r="AO756" s="149">
        <f t="shared" si="49"/>
        <v>100</v>
      </c>
    </row>
    <row r="757" spans="37:41" x14ac:dyDescent="0.35">
      <c r="AK757" t="str">
        <v>08:SG all tracks servicing CBH on the SG network</v>
      </c>
      <c r="AL757" t="str">
        <v>01:Avon Yard</v>
      </c>
      <c r="AM757" t="str">
        <v>Fibre Optic</v>
      </c>
      <c r="AN757" s="64">
        <v>0</v>
      </c>
      <c r="AO757" s="149">
        <f t="shared" si="49"/>
        <v>6.8275029514926633</v>
      </c>
    </row>
    <row r="758" spans="37:41" x14ac:dyDescent="0.35">
      <c r="AK758" t="str">
        <v>08:SG all tracks servicing CBH on the SG network</v>
      </c>
      <c r="AL758" t="str">
        <v>01:Avon Yard</v>
      </c>
      <c r="AM758" t="str">
        <v>Formation</v>
      </c>
      <c r="AN758" s="64">
        <v>180843.8041492156</v>
      </c>
      <c r="AO758" s="149">
        <f t="shared" si="49"/>
        <v>100</v>
      </c>
    </row>
    <row r="759" spans="37:41" x14ac:dyDescent="0.35">
      <c r="AK759" t="str">
        <v>08:SG all tracks servicing CBH on the SG network</v>
      </c>
      <c r="AL759" t="str">
        <v>01:Avon Yard</v>
      </c>
      <c r="AM759" t="str">
        <v>Pedestrian Crossings</v>
      </c>
      <c r="AN759" s="64">
        <v>0</v>
      </c>
      <c r="AO759" s="149">
        <f t="shared" si="49"/>
        <v>11.72325153537226</v>
      </c>
    </row>
    <row r="760" spans="37:41" x14ac:dyDescent="0.35">
      <c r="AK760" t="str">
        <v>08:SG all tracks servicing CBH on the SG network</v>
      </c>
      <c r="AL760" t="str">
        <v>01:Avon Yard</v>
      </c>
      <c r="AM760" t="str">
        <v>Plant and Equipment</v>
      </c>
      <c r="AN760" s="64">
        <v>24388.449554808289</v>
      </c>
      <c r="AO760" s="149">
        <f t="shared" si="49"/>
        <v>3.2621890651150229</v>
      </c>
    </row>
    <row r="761" spans="37:41" x14ac:dyDescent="0.35">
      <c r="AK761" t="str">
        <v>08:SG all tracks servicing CBH on the SG network</v>
      </c>
      <c r="AL761" t="str">
        <v>01:Avon Yard</v>
      </c>
      <c r="AM761" t="str">
        <v>Radio Masts</v>
      </c>
      <c r="AN761" s="64">
        <v>38741.958000148035</v>
      </c>
      <c r="AO761" s="149">
        <f t="shared" si="49"/>
        <v>5.1206272136194979</v>
      </c>
    </row>
    <row r="762" spans="37:41" x14ac:dyDescent="0.35">
      <c r="AK762" t="str">
        <v>08:SG all tracks servicing CBH on the SG network</v>
      </c>
      <c r="AL762" t="str">
        <v>01:Avon Yard</v>
      </c>
      <c r="AM762" t="str">
        <v>Rail</v>
      </c>
      <c r="AN762" s="64">
        <v>2018346.0284510669</v>
      </c>
      <c r="AO762" s="149">
        <f t="shared" si="49"/>
        <v>31.770593409597893</v>
      </c>
    </row>
    <row r="763" spans="37:41" x14ac:dyDescent="0.35">
      <c r="AK763" t="str">
        <v>08:SG all tracks servicing CBH on the SG network</v>
      </c>
      <c r="AL763" t="str">
        <v>01:Avon Yard</v>
      </c>
      <c r="AM763" t="str">
        <v>Signage</v>
      </c>
      <c r="AN763" s="64">
        <v>0</v>
      </c>
      <c r="AO763" s="149">
        <f t="shared" si="49"/>
        <v>3.6705791572497493</v>
      </c>
    </row>
    <row r="764" spans="37:41" x14ac:dyDescent="0.35">
      <c r="AK764" t="str">
        <v>08:SG all tracks servicing CBH on the SG network</v>
      </c>
      <c r="AL764" t="str">
        <v>01:Avon Yard</v>
      </c>
      <c r="AM764" t="str">
        <v>Signalling and Control Systems</v>
      </c>
      <c r="AN764" s="64">
        <v>0</v>
      </c>
      <c r="AO764" s="149">
        <f t="shared" si="49"/>
        <v>6.8275029514926633</v>
      </c>
    </row>
    <row r="765" spans="37:41" x14ac:dyDescent="0.35">
      <c r="AK765" t="str">
        <v>08:SG all tracks servicing CBH on the SG network</v>
      </c>
      <c r="AL765" t="str">
        <v>01:Avon Yard</v>
      </c>
      <c r="AM765" t="str">
        <v>Sleepers</v>
      </c>
      <c r="AN765" s="64">
        <v>722174.60583503335</v>
      </c>
      <c r="AO765" s="149">
        <f t="shared" si="49"/>
        <v>15.29205627039642</v>
      </c>
    </row>
    <row r="766" spans="37:41" x14ac:dyDescent="0.35">
      <c r="AK766" t="str">
        <v>08:SG all tracks servicing CBH on the SG network</v>
      </c>
      <c r="AL766" t="str">
        <v>01:Avon Yard</v>
      </c>
      <c r="AM766" t="str">
        <v>Tunnels</v>
      </c>
      <c r="AN766" s="64">
        <v>0</v>
      </c>
      <c r="AO766" s="149">
        <f t="shared" si="49"/>
        <v>42.316940355219813</v>
      </c>
    </row>
    <row r="767" spans="37:41" x14ac:dyDescent="0.35">
      <c r="AK767" t="str">
        <v>08:SG all tracks servicing CBH on the SG network</v>
      </c>
      <c r="AL767" t="str">
        <v>01:Avon Yard</v>
      </c>
      <c r="AM767" t="str">
        <v>Turnouts</v>
      </c>
      <c r="AN767" s="64">
        <v>723259.49507764983</v>
      </c>
      <c r="AO767" s="149">
        <f t="shared" si="49"/>
        <v>22.575248585450652</v>
      </c>
    </row>
    <row r="768" spans="37:41" x14ac:dyDescent="0.35">
      <c r="AK768" t="str">
        <v>08:SG all tracks servicing CBH on the SG network</v>
      </c>
      <c r="AL768" t="str">
        <v>01:Avon Yard</v>
      </c>
      <c r="AM768" t="str">
        <v>Walkways</v>
      </c>
      <c r="AN768" s="64">
        <v>0</v>
      </c>
      <c r="AO768" s="149">
        <f t="shared" si="49"/>
        <v>6.2060928299919071</v>
      </c>
    </row>
    <row r="769" spans="37:41" x14ac:dyDescent="0.35">
      <c r="AK769" t="str">
        <v>08:SG all tracks servicing CBH on the SG network</v>
      </c>
      <c r="AL769" t="str">
        <v>02:Bodallin</v>
      </c>
      <c r="AM769" t="str">
        <v>Access Roads</v>
      </c>
      <c r="AN769" s="64">
        <v>0</v>
      </c>
      <c r="AO769" s="149">
        <f t="shared" si="49"/>
        <v>6.064738680413102</v>
      </c>
    </row>
    <row r="770" spans="37:41" x14ac:dyDescent="0.35">
      <c r="AK770" t="str">
        <v>08:SG all tracks servicing CBH on the SG network</v>
      </c>
      <c r="AL770" t="str">
        <v>02:Bodallin</v>
      </c>
      <c r="AM770" t="str">
        <v>Ballast</v>
      </c>
      <c r="AN770" s="64">
        <v>275117.22322381439</v>
      </c>
      <c r="AO770" s="149">
        <f t="shared" si="49"/>
        <v>12.862198805968973</v>
      </c>
    </row>
    <row r="771" spans="37:41" x14ac:dyDescent="0.35">
      <c r="AK771" t="str">
        <v>08:SG all tracks servicing CBH on the SG network</v>
      </c>
      <c r="AL771" t="str">
        <v>02:Bodallin</v>
      </c>
      <c r="AM771" t="str">
        <v>Bridges</v>
      </c>
      <c r="AN771" s="64">
        <v>0</v>
      </c>
      <c r="AO771" s="149">
        <f t="shared" si="49"/>
        <v>33.988165680473372</v>
      </c>
    </row>
    <row r="772" spans="37:41" x14ac:dyDescent="0.35">
      <c r="AK772" t="str">
        <v>08:SG all tracks servicing CBH on the SG network</v>
      </c>
      <c r="AL772" t="str">
        <v>02:Bodallin</v>
      </c>
      <c r="AM772" t="str">
        <v>Buildings</v>
      </c>
      <c r="AN772" s="64">
        <v>23787.606413036934</v>
      </c>
      <c r="AO772" s="149">
        <f t="shared" si="49"/>
        <v>15.499999999999858</v>
      </c>
    </row>
    <row r="773" spans="37:41" x14ac:dyDescent="0.35">
      <c r="AK773" t="str">
        <v>08:SG all tracks servicing CBH on the SG network</v>
      </c>
      <c r="AL773" t="str">
        <v>02:Bodallin</v>
      </c>
      <c r="AM773" t="str">
        <v>Clearing/Grubbing</v>
      </c>
      <c r="AN773" s="64">
        <v>0</v>
      </c>
      <c r="AO773" s="149">
        <f t="shared" si="49"/>
        <v>100</v>
      </c>
    </row>
    <row r="774" spans="37:41" x14ac:dyDescent="0.35">
      <c r="AK774" t="str">
        <v>08:SG all tracks servicing CBH on the SG network</v>
      </c>
      <c r="AL774" t="str">
        <v>02:Bodallin</v>
      </c>
      <c r="AM774" t="str">
        <v>Communication</v>
      </c>
      <c r="AN774" s="64">
        <v>0</v>
      </c>
      <c r="AO774" s="149">
        <f t="shared" si="49"/>
        <v>5.1206272136194979</v>
      </c>
    </row>
    <row r="775" spans="37:41" x14ac:dyDescent="0.35">
      <c r="AK775" t="str">
        <v>08:SG all tracks servicing CBH on the SG network</v>
      </c>
      <c r="AL775" t="str">
        <v>02:Bodallin</v>
      </c>
      <c r="AM775" t="str">
        <v>Control Centre Assets</v>
      </c>
      <c r="AN775" s="64">
        <v>0</v>
      </c>
      <c r="AO775" s="149">
        <f t="shared" si="49"/>
        <v>14.933333333333326</v>
      </c>
    </row>
    <row r="776" spans="37:41" x14ac:dyDescent="0.35">
      <c r="AK776" t="str">
        <v>08:SG all tracks servicing CBH on the SG network</v>
      </c>
      <c r="AL776" t="str">
        <v>02:Bodallin</v>
      </c>
      <c r="AM776" t="str">
        <v>Culverts</v>
      </c>
      <c r="AN776" s="64">
        <v>0</v>
      </c>
      <c r="AO776" s="149">
        <f t="shared" si="49"/>
        <v>6.5141602301984181</v>
      </c>
    </row>
    <row r="777" spans="37:41" x14ac:dyDescent="0.35">
      <c r="AK777" t="str">
        <v>08:SG all tracks servicing CBH on the SG network</v>
      </c>
      <c r="AL777" t="str">
        <v>02:Bodallin</v>
      </c>
      <c r="AM777" t="str">
        <v>Cutting/Embankments</v>
      </c>
      <c r="AN777" s="64">
        <v>0</v>
      </c>
      <c r="AO777" s="149">
        <f t="shared" si="49"/>
        <v>100</v>
      </c>
    </row>
    <row r="778" spans="37:41" x14ac:dyDescent="0.35">
      <c r="AK778" t="str">
        <v>08:SG all tracks servicing CBH on the SG network</v>
      </c>
      <c r="AL778" t="str">
        <v>02:Bodallin</v>
      </c>
      <c r="AM778" t="str">
        <v>Fibre Optic</v>
      </c>
      <c r="AN778" s="64">
        <v>0</v>
      </c>
      <c r="AO778" s="149">
        <f t="shared" si="49"/>
        <v>6.8275029514926633</v>
      </c>
    </row>
    <row r="779" spans="37:41" x14ac:dyDescent="0.35">
      <c r="AK779" t="str">
        <v>08:SG all tracks servicing CBH on the SG network</v>
      </c>
      <c r="AL779" t="str">
        <v>02:Bodallin</v>
      </c>
      <c r="AM779" t="str">
        <v>Formation</v>
      </c>
      <c r="AN779" s="64">
        <v>81087.181581755794</v>
      </c>
      <c r="AO779" s="149">
        <f t="shared" si="49"/>
        <v>100</v>
      </c>
    </row>
    <row r="780" spans="37:41" x14ac:dyDescent="0.35">
      <c r="AK780" t="str">
        <v>08:SG all tracks servicing CBH on the SG network</v>
      </c>
      <c r="AL780" t="str">
        <v>02:Bodallin</v>
      </c>
      <c r="AM780" t="str">
        <v>Pedestrian Crossings</v>
      </c>
      <c r="AN780" s="64">
        <v>0</v>
      </c>
      <c r="AO780" s="149">
        <f t="shared" si="49"/>
        <v>11.72325153537226</v>
      </c>
    </row>
    <row r="781" spans="37:41" x14ac:dyDescent="0.35">
      <c r="AK781" t="str">
        <v>08:SG all tracks servicing CBH on the SG network</v>
      </c>
      <c r="AL781" t="str">
        <v>02:Bodallin</v>
      </c>
      <c r="AM781" t="str">
        <v>Plant and Equipment</v>
      </c>
      <c r="AN781" s="64">
        <v>10154.255336956256</v>
      </c>
      <c r="AO781" s="149">
        <f t="shared" ref="AO781:AO844" si="50">_xlfn.XLOOKUP(AM781,$M$7:$AG$7,$M$10:$AG$10)</f>
        <v>3.2621890651150229</v>
      </c>
    </row>
    <row r="782" spans="37:41" x14ac:dyDescent="0.35">
      <c r="AK782" t="str">
        <v>08:SG all tracks servicing CBH on the SG network</v>
      </c>
      <c r="AL782" t="str">
        <v>02:Bodallin</v>
      </c>
      <c r="AM782" t="str">
        <v>Radio Masts</v>
      </c>
      <c r="AN782" s="64">
        <v>16130.411771484614</v>
      </c>
      <c r="AO782" s="149">
        <f t="shared" si="50"/>
        <v>5.1206272136194979</v>
      </c>
    </row>
    <row r="783" spans="37:41" x14ac:dyDescent="0.35">
      <c r="AK783" t="str">
        <v>08:SG all tracks servicing CBH on the SG network</v>
      </c>
      <c r="AL783" t="str">
        <v>02:Bodallin</v>
      </c>
      <c r="AM783" t="str">
        <v>Rail</v>
      </c>
      <c r="AN783" s="64">
        <v>904990.86586781021</v>
      </c>
      <c r="AO783" s="149">
        <f t="shared" si="50"/>
        <v>31.770593409597893</v>
      </c>
    </row>
    <row r="784" spans="37:41" x14ac:dyDescent="0.35">
      <c r="AK784" t="str">
        <v>08:SG all tracks servicing CBH on the SG network</v>
      </c>
      <c r="AL784" t="str">
        <v>02:Bodallin</v>
      </c>
      <c r="AM784" t="str">
        <v>Signage</v>
      </c>
      <c r="AN784" s="64">
        <v>0</v>
      </c>
      <c r="AO784" s="149">
        <f t="shared" si="50"/>
        <v>3.6705791572497493</v>
      </c>
    </row>
    <row r="785" spans="37:41" x14ac:dyDescent="0.35">
      <c r="AK785" t="str">
        <v>08:SG all tracks servicing CBH on the SG network</v>
      </c>
      <c r="AL785" t="str">
        <v>02:Bodallin</v>
      </c>
      <c r="AM785" t="str">
        <v>Signalling and Control Systems</v>
      </c>
      <c r="AN785" s="64">
        <v>0</v>
      </c>
      <c r="AO785" s="149">
        <f t="shared" si="50"/>
        <v>6.8275029514926633</v>
      </c>
    </row>
    <row r="786" spans="37:41" x14ac:dyDescent="0.35">
      <c r="AK786" t="str">
        <v>08:SG all tracks servicing CBH on the SG network</v>
      </c>
      <c r="AL786" t="str">
        <v>02:Bodallin</v>
      </c>
      <c r="AM786" t="str">
        <v>Sleepers</v>
      </c>
      <c r="AN786" s="64">
        <v>325796.71171241172</v>
      </c>
      <c r="AO786" s="149">
        <f t="shared" si="50"/>
        <v>15.29205627039642</v>
      </c>
    </row>
    <row r="787" spans="37:41" x14ac:dyDescent="0.35">
      <c r="AK787" t="str">
        <v>08:SG all tracks servicing CBH on the SG network</v>
      </c>
      <c r="AL787" t="str">
        <v>02:Bodallin</v>
      </c>
      <c r="AM787" t="str">
        <v>Tunnels</v>
      </c>
      <c r="AN787" s="64">
        <v>0</v>
      </c>
      <c r="AO787" s="149">
        <f t="shared" si="50"/>
        <v>42.316940355219813</v>
      </c>
    </row>
    <row r="788" spans="37:41" x14ac:dyDescent="0.35">
      <c r="AK788" t="str">
        <v>08:SG all tracks servicing CBH on the SG network</v>
      </c>
      <c r="AL788" t="str">
        <v>02:Bodallin</v>
      </c>
      <c r="AM788" t="str">
        <v>Turnouts</v>
      </c>
      <c r="AN788" s="64">
        <v>392053.8047080767</v>
      </c>
      <c r="AO788" s="149">
        <f t="shared" si="50"/>
        <v>22.575248585450652</v>
      </c>
    </row>
    <row r="789" spans="37:41" x14ac:dyDescent="0.35">
      <c r="AK789" t="str">
        <v>08:SG all tracks servicing CBH on the SG network</v>
      </c>
      <c r="AL789" t="str">
        <v>02:Bodallin</v>
      </c>
      <c r="AM789" t="str">
        <v>Walkways</v>
      </c>
      <c r="AN789" s="64">
        <v>0</v>
      </c>
      <c r="AO789" s="149">
        <f t="shared" si="50"/>
        <v>6.2060928299919071</v>
      </c>
    </row>
    <row r="790" spans="37:41" x14ac:dyDescent="0.35">
      <c r="AK790" t="str">
        <v>08:SG all tracks servicing CBH on the SG network</v>
      </c>
      <c r="AL790" t="str">
        <v>03:Burracoppin</v>
      </c>
      <c r="AM790" t="str">
        <v>Access Roads</v>
      </c>
      <c r="AN790" s="64">
        <v>0</v>
      </c>
      <c r="AO790" s="149">
        <f t="shared" si="50"/>
        <v>6.064738680413102</v>
      </c>
    </row>
    <row r="791" spans="37:41" x14ac:dyDescent="0.35">
      <c r="AK791" t="str">
        <v>08:SG all tracks servicing CBH on the SG network</v>
      </c>
      <c r="AL791" t="str">
        <v>03:Burracoppin</v>
      </c>
      <c r="AM791" t="str">
        <v>Ballast</v>
      </c>
      <c r="AN791" s="64">
        <v>292087.87936102139</v>
      </c>
      <c r="AO791" s="149">
        <f t="shared" si="50"/>
        <v>12.862198805968973</v>
      </c>
    </row>
    <row r="792" spans="37:41" x14ac:dyDescent="0.35">
      <c r="AK792" t="str">
        <v>08:SG all tracks servicing CBH on the SG network</v>
      </c>
      <c r="AL792" t="str">
        <v>03:Burracoppin</v>
      </c>
      <c r="AM792" t="str">
        <v>Bridges</v>
      </c>
      <c r="AN792" s="64">
        <v>0</v>
      </c>
      <c r="AO792" s="149">
        <f t="shared" si="50"/>
        <v>33.988165680473372</v>
      </c>
    </row>
    <row r="793" spans="37:41" x14ac:dyDescent="0.35">
      <c r="AK793" t="str">
        <v>08:SG all tracks servicing CBH on the SG network</v>
      </c>
      <c r="AL793" t="str">
        <v>03:Burracoppin</v>
      </c>
      <c r="AM793" t="str">
        <v>Buildings</v>
      </c>
      <c r="AN793" s="64">
        <v>25254.949257052405</v>
      </c>
      <c r="AO793" s="149">
        <f t="shared" si="50"/>
        <v>15.499999999999858</v>
      </c>
    </row>
    <row r="794" spans="37:41" x14ac:dyDescent="0.35">
      <c r="AK794" t="str">
        <v>08:SG all tracks servicing CBH on the SG network</v>
      </c>
      <c r="AL794" t="str">
        <v>03:Burracoppin</v>
      </c>
      <c r="AM794" t="str">
        <v>Clearing/Grubbing</v>
      </c>
      <c r="AN794" s="64">
        <v>0</v>
      </c>
      <c r="AO794" s="149">
        <f t="shared" si="50"/>
        <v>100</v>
      </c>
    </row>
    <row r="795" spans="37:41" x14ac:dyDescent="0.35">
      <c r="AK795" t="str">
        <v>08:SG all tracks servicing CBH on the SG network</v>
      </c>
      <c r="AL795" t="str">
        <v>03:Burracoppin</v>
      </c>
      <c r="AM795" t="str">
        <v>Communication</v>
      </c>
      <c r="AN795" s="64">
        <v>0</v>
      </c>
      <c r="AO795" s="149">
        <f t="shared" si="50"/>
        <v>5.1206272136194979</v>
      </c>
    </row>
    <row r="796" spans="37:41" x14ac:dyDescent="0.35">
      <c r="AK796" t="str">
        <v>08:SG all tracks servicing CBH on the SG network</v>
      </c>
      <c r="AL796" t="str">
        <v>03:Burracoppin</v>
      </c>
      <c r="AM796" t="str">
        <v>Control Centre Assets</v>
      </c>
      <c r="AN796" s="64">
        <v>0</v>
      </c>
      <c r="AO796" s="149">
        <f t="shared" si="50"/>
        <v>14.933333333333326</v>
      </c>
    </row>
    <row r="797" spans="37:41" x14ac:dyDescent="0.35">
      <c r="AK797" t="str">
        <v>08:SG all tracks servicing CBH on the SG network</v>
      </c>
      <c r="AL797" t="str">
        <v>03:Burracoppin</v>
      </c>
      <c r="AM797" t="str">
        <v>Culverts</v>
      </c>
      <c r="AN797" s="64">
        <v>0</v>
      </c>
      <c r="AO797" s="149">
        <f t="shared" si="50"/>
        <v>6.5141602301984181</v>
      </c>
    </row>
    <row r="798" spans="37:41" x14ac:dyDescent="0.35">
      <c r="AK798" t="str">
        <v>08:SG all tracks servicing CBH on the SG network</v>
      </c>
      <c r="AL798" t="str">
        <v>03:Burracoppin</v>
      </c>
      <c r="AM798" t="str">
        <v>Cutting/Embankments</v>
      </c>
      <c r="AN798" s="64">
        <v>0</v>
      </c>
      <c r="AO798" s="149">
        <f t="shared" si="50"/>
        <v>100</v>
      </c>
    </row>
    <row r="799" spans="37:41" x14ac:dyDescent="0.35">
      <c r="AK799" t="str">
        <v>08:SG all tracks servicing CBH on the SG network</v>
      </c>
      <c r="AL799" t="str">
        <v>03:Burracoppin</v>
      </c>
      <c r="AM799" t="str">
        <v>Fibre Optic</v>
      </c>
      <c r="AN799" s="64">
        <v>0</v>
      </c>
      <c r="AO799" s="149">
        <f t="shared" si="50"/>
        <v>6.8275029514926633</v>
      </c>
    </row>
    <row r="800" spans="37:41" x14ac:dyDescent="0.35">
      <c r="AK800" t="str">
        <v>08:SG all tracks servicing CBH on the SG network</v>
      </c>
      <c r="AL800" t="str">
        <v>03:Burracoppin</v>
      </c>
      <c r="AM800" t="str">
        <v>Formation</v>
      </c>
      <c r="AN800" s="64">
        <v>86089.059180090509</v>
      </c>
      <c r="AO800" s="149">
        <f t="shared" si="50"/>
        <v>100</v>
      </c>
    </row>
    <row r="801" spans="37:41" x14ac:dyDescent="0.35">
      <c r="AK801" t="str">
        <v>08:SG all tracks servicing CBH on the SG network</v>
      </c>
      <c r="AL801" t="str">
        <v>03:Burracoppin</v>
      </c>
      <c r="AM801" t="str">
        <v>Pedestrian Crossings</v>
      </c>
      <c r="AN801" s="64">
        <v>0</v>
      </c>
      <c r="AO801" s="149">
        <f t="shared" si="50"/>
        <v>11.72325153537226</v>
      </c>
    </row>
    <row r="802" spans="37:41" x14ac:dyDescent="0.35">
      <c r="AK802" t="str">
        <v>08:SG all tracks servicing CBH on the SG network</v>
      </c>
      <c r="AL802" t="str">
        <v>03:Burracoppin</v>
      </c>
      <c r="AM802" t="str">
        <v>Plant and Equipment</v>
      </c>
      <c r="AN802" s="64">
        <v>10780.622431075599</v>
      </c>
      <c r="AO802" s="149">
        <f t="shared" si="50"/>
        <v>3.2621890651150229</v>
      </c>
    </row>
    <row r="803" spans="37:41" x14ac:dyDescent="0.35">
      <c r="AK803" t="str">
        <v>08:SG all tracks servicing CBH on the SG network</v>
      </c>
      <c r="AL803" t="str">
        <v>03:Burracoppin</v>
      </c>
      <c r="AM803" t="str">
        <v>Radio Masts</v>
      </c>
      <c r="AN803" s="64">
        <v>17125.419166215128</v>
      </c>
      <c r="AO803" s="149">
        <f t="shared" si="50"/>
        <v>5.1206272136194979</v>
      </c>
    </row>
    <row r="804" spans="37:41" x14ac:dyDescent="0.35">
      <c r="AK804" t="str">
        <v>08:SG all tracks servicing CBH on the SG network</v>
      </c>
      <c r="AL804" t="str">
        <v>03:Burracoppin</v>
      </c>
      <c r="AM804" t="str">
        <v>Rail</v>
      </c>
      <c r="AN804" s="64">
        <v>960815.39263493882</v>
      </c>
      <c r="AO804" s="149">
        <f t="shared" si="50"/>
        <v>31.770593409597893</v>
      </c>
    </row>
    <row r="805" spans="37:41" x14ac:dyDescent="0.35">
      <c r="AK805" t="str">
        <v>08:SG all tracks servicing CBH on the SG network</v>
      </c>
      <c r="AL805" t="str">
        <v>03:Burracoppin</v>
      </c>
      <c r="AM805" t="str">
        <v>Signage</v>
      </c>
      <c r="AN805" s="64">
        <v>0</v>
      </c>
      <c r="AO805" s="149">
        <f t="shared" si="50"/>
        <v>3.6705791572497493</v>
      </c>
    </row>
    <row r="806" spans="37:41" x14ac:dyDescent="0.35">
      <c r="AK806" t="str">
        <v>08:SG all tracks servicing CBH on the SG network</v>
      </c>
      <c r="AL806" t="str">
        <v>03:Burracoppin</v>
      </c>
      <c r="AM806" t="str">
        <v>Signalling and Control Systems</v>
      </c>
      <c r="AN806" s="64">
        <v>0</v>
      </c>
      <c r="AO806" s="149">
        <f t="shared" si="50"/>
        <v>6.8275029514926633</v>
      </c>
    </row>
    <row r="807" spans="37:41" x14ac:dyDescent="0.35">
      <c r="AK807" t="str">
        <v>08:SG all tracks servicing CBH on the SG network</v>
      </c>
      <c r="AL807" t="str">
        <v>03:Burracoppin</v>
      </c>
      <c r="AM807" t="str">
        <v>Sleepers</v>
      </c>
      <c r="AN807" s="64">
        <v>371017.56546680239</v>
      </c>
      <c r="AO807" s="149">
        <f t="shared" si="50"/>
        <v>15.29205627039642</v>
      </c>
    </row>
    <row r="808" spans="37:41" x14ac:dyDescent="0.35">
      <c r="AK808" t="str">
        <v>08:SG all tracks servicing CBH on the SG network</v>
      </c>
      <c r="AL808" t="str">
        <v>03:Burracoppin</v>
      </c>
      <c r="AM808" t="str">
        <v>Tunnels</v>
      </c>
      <c r="AN808" s="64">
        <v>0</v>
      </c>
      <c r="AO808" s="149">
        <f t="shared" si="50"/>
        <v>42.316940355219813</v>
      </c>
    </row>
    <row r="809" spans="37:41" x14ac:dyDescent="0.35">
      <c r="AK809" t="str">
        <v>08:SG all tracks servicing CBH on the SG network</v>
      </c>
      <c r="AL809" t="str">
        <v>03:Burracoppin</v>
      </c>
      <c r="AM809" t="str">
        <v>Turnouts</v>
      </c>
      <c r="AN809" s="64">
        <v>389519.75377092115</v>
      </c>
      <c r="AO809" s="149">
        <f t="shared" si="50"/>
        <v>22.575248585450652</v>
      </c>
    </row>
    <row r="810" spans="37:41" x14ac:dyDescent="0.35">
      <c r="AK810" t="str">
        <v>08:SG all tracks servicing CBH on the SG network</v>
      </c>
      <c r="AL810" t="str">
        <v>03:Burracoppin</v>
      </c>
      <c r="AM810" t="str">
        <v>Walkways</v>
      </c>
      <c r="AN810" s="64">
        <v>0</v>
      </c>
      <c r="AO810" s="149">
        <f t="shared" si="50"/>
        <v>6.2060928299919071</v>
      </c>
    </row>
    <row r="811" spans="37:41" x14ac:dyDescent="0.35">
      <c r="AK811" t="str">
        <v>08:SG all tracks servicing CBH on the SG network</v>
      </c>
      <c r="AL811" t="str">
        <v>04:Carrabin</v>
      </c>
      <c r="AM811" t="str">
        <v>Access Roads</v>
      </c>
      <c r="AN811" s="64">
        <v>0</v>
      </c>
      <c r="AO811" s="149">
        <f t="shared" si="50"/>
        <v>6.064738680413102</v>
      </c>
    </row>
    <row r="812" spans="37:41" x14ac:dyDescent="0.35">
      <c r="AK812" t="str">
        <v>08:SG all tracks servicing CBH on the SG network</v>
      </c>
      <c r="AL812" t="str">
        <v>04:Carrabin</v>
      </c>
      <c r="AM812" t="str">
        <v>Ballast</v>
      </c>
      <c r="AN812" s="64">
        <v>317986.94748689595</v>
      </c>
      <c r="AO812" s="149">
        <f t="shared" si="50"/>
        <v>12.862198805968973</v>
      </c>
    </row>
    <row r="813" spans="37:41" x14ac:dyDescent="0.35">
      <c r="AK813" t="str">
        <v>08:SG all tracks servicing CBH on the SG network</v>
      </c>
      <c r="AL813" t="str">
        <v>04:Carrabin</v>
      </c>
      <c r="AM813" t="str">
        <v>Bridges</v>
      </c>
      <c r="AN813" s="64">
        <v>0</v>
      </c>
      <c r="AO813" s="149">
        <f t="shared" si="50"/>
        <v>33.988165680473372</v>
      </c>
    </row>
    <row r="814" spans="37:41" x14ac:dyDescent="0.35">
      <c r="AK814" t="str">
        <v>08:SG all tracks servicing CBH on the SG network</v>
      </c>
      <c r="AL814" t="str">
        <v>04:Carrabin</v>
      </c>
      <c r="AM814" t="str">
        <v>Buildings</v>
      </c>
      <c r="AN814" s="64">
        <v>27494.274123098832</v>
      </c>
      <c r="AO814" s="149">
        <f t="shared" si="50"/>
        <v>15.499999999999858</v>
      </c>
    </row>
    <row r="815" spans="37:41" x14ac:dyDescent="0.35">
      <c r="AK815" t="str">
        <v>08:SG all tracks servicing CBH on the SG network</v>
      </c>
      <c r="AL815" t="str">
        <v>04:Carrabin</v>
      </c>
      <c r="AM815" t="str">
        <v>Clearing/Grubbing</v>
      </c>
      <c r="AN815" s="64">
        <v>0</v>
      </c>
      <c r="AO815" s="149">
        <f t="shared" si="50"/>
        <v>100</v>
      </c>
    </row>
    <row r="816" spans="37:41" x14ac:dyDescent="0.35">
      <c r="AK816" t="str">
        <v>08:SG all tracks servicing CBH on the SG network</v>
      </c>
      <c r="AL816" t="str">
        <v>04:Carrabin</v>
      </c>
      <c r="AM816" t="str">
        <v>Communication</v>
      </c>
      <c r="AN816" s="64">
        <v>0</v>
      </c>
      <c r="AO816" s="149">
        <f t="shared" si="50"/>
        <v>5.1206272136194979</v>
      </c>
    </row>
    <row r="817" spans="37:41" x14ac:dyDescent="0.35">
      <c r="AK817" t="str">
        <v>08:SG all tracks servicing CBH on the SG network</v>
      </c>
      <c r="AL817" t="str">
        <v>04:Carrabin</v>
      </c>
      <c r="AM817" t="str">
        <v>Control Centre Assets</v>
      </c>
      <c r="AN817" s="64">
        <v>0</v>
      </c>
      <c r="AO817" s="149">
        <f t="shared" si="50"/>
        <v>14.933333333333326</v>
      </c>
    </row>
    <row r="818" spans="37:41" x14ac:dyDescent="0.35">
      <c r="AK818" t="str">
        <v>08:SG all tracks servicing CBH on the SG network</v>
      </c>
      <c r="AL818" t="str">
        <v>04:Carrabin</v>
      </c>
      <c r="AM818" t="str">
        <v>Culverts</v>
      </c>
      <c r="AN818" s="64">
        <v>0</v>
      </c>
      <c r="AO818" s="149">
        <f t="shared" si="50"/>
        <v>6.5141602301984181</v>
      </c>
    </row>
    <row r="819" spans="37:41" x14ac:dyDescent="0.35">
      <c r="AK819" t="str">
        <v>08:SG all tracks servicing CBH on the SG network</v>
      </c>
      <c r="AL819" t="str">
        <v>04:Carrabin</v>
      </c>
      <c r="AM819" t="str">
        <v>Cutting/Embankments</v>
      </c>
      <c r="AN819" s="64">
        <v>0</v>
      </c>
      <c r="AO819" s="149">
        <f t="shared" si="50"/>
        <v>100</v>
      </c>
    </row>
    <row r="820" spans="37:41" x14ac:dyDescent="0.35">
      <c r="AK820" t="str">
        <v>08:SG all tracks servicing CBH on the SG network</v>
      </c>
      <c r="AL820" t="str">
        <v>04:Carrabin</v>
      </c>
      <c r="AM820" t="str">
        <v>Fibre Optic</v>
      </c>
      <c r="AN820" s="64">
        <v>0</v>
      </c>
      <c r="AO820" s="149">
        <f t="shared" si="50"/>
        <v>6.8275029514926633</v>
      </c>
    </row>
    <row r="821" spans="37:41" x14ac:dyDescent="0.35">
      <c r="AK821" t="str">
        <v>08:SG all tracks servicing CBH on the SG network</v>
      </c>
      <c r="AL821" t="str">
        <v>04:Carrabin</v>
      </c>
      <c r="AM821" t="str">
        <v>Formation</v>
      </c>
      <c r="AN821" s="64">
        <v>93722.468732979876</v>
      </c>
      <c r="AO821" s="149">
        <f t="shared" si="50"/>
        <v>100</v>
      </c>
    </row>
    <row r="822" spans="37:41" x14ac:dyDescent="0.35">
      <c r="AK822" t="str">
        <v>08:SG all tracks servicing CBH on the SG network</v>
      </c>
      <c r="AL822" t="str">
        <v>04:Carrabin</v>
      </c>
      <c r="AM822" t="str">
        <v>Pedestrian Crossings</v>
      </c>
      <c r="AN822" s="64">
        <v>0</v>
      </c>
      <c r="AO822" s="149">
        <f t="shared" si="50"/>
        <v>11.72325153537226</v>
      </c>
    </row>
    <row r="823" spans="37:41" x14ac:dyDescent="0.35">
      <c r="AK823" t="str">
        <v>08:SG all tracks servicing CBH on the SG network</v>
      </c>
      <c r="AL823" t="str">
        <v>04:Carrabin</v>
      </c>
      <c r="AM823" t="str">
        <v>Plant and Equipment</v>
      </c>
      <c r="AN823" s="64">
        <v>11736.526782165281</v>
      </c>
      <c r="AO823" s="149">
        <f t="shared" si="50"/>
        <v>3.2621890651150229</v>
      </c>
    </row>
    <row r="824" spans="37:41" x14ac:dyDescent="0.35">
      <c r="AK824" t="str">
        <v>08:SG all tracks servicing CBH on the SG network</v>
      </c>
      <c r="AL824" t="str">
        <v>04:Carrabin</v>
      </c>
      <c r="AM824" t="str">
        <v>Radio Masts</v>
      </c>
      <c r="AN824" s="64">
        <v>18643.908733944696</v>
      </c>
      <c r="AO824" s="149">
        <f t="shared" si="50"/>
        <v>5.1206272136194979</v>
      </c>
    </row>
    <row r="825" spans="37:41" x14ac:dyDescent="0.35">
      <c r="AK825" t="str">
        <v>08:SG all tracks servicing CBH on the SG network</v>
      </c>
      <c r="AL825" t="str">
        <v>04:Carrabin</v>
      </c>
      <c r="AM825" t="str">
        <v>Rail</v>
      </c>
      <c r="AN825" s="64">
        <v>1046009.6956805791</v>
      </c>
      <c r="AO825" s="149">
        <f t="shared" si="50"/>
        <v>31.770593409597893</v>
      </c>
    </row>
    <row r="826" spans="37:41" x14ac:dyDescent="0.35">
      <c r="AK826" t="str">
        <v>08:SG all tracks servicing CBH on the SG network</v>
      </c>
      <c r="AL826" t="str">
        <v>04:Carrabin</v>
      </c>
      <c r="AM826" t="str">
        <v>Signage</v>
      </c>
      <c r="AN826" s="64">
        <v>0</v>
      </c>
      <c r="AO826" s="149">
        <f t="shared" si="50"/>
        <v>3.6705791572497493</v>
      </c>
    </row>
    <row r="827" spans="37:41" x14ac:dyDescent="0.35">
      <c r="AK827" t="str">
        <v>08:SG all tracks servicing CBH on the SG network</v>
      </c>
      <c r="AL827" t="str">
        <v>04:Carrabin</v>
      </c>
      <c r="AM827" t="str">
        <v>Signalling and Control Systems</v>
      </c>
      <c r="AN827" s="64">
        <v>0</v>
      </c>
      <c r="AO827" s="149">
        <f t="shared" si="50"/>
        <v>6.8275029514926633</v>
      </c>
    </row>
    <row r="828" spans="37:41" x14ac:dyDescent="0.35">
      <c r="AK828" t="str">
        <v>08:SG all tracks servicing CBH on the SG network</v>
      </c>
      <c r="AL828" t="str">
        <v>04:Carrabin</v>
      </c>
      <c r="AM828" t="str">
        <v>Sleepers</v>
      </c>
      <c r="AN828" s="64">
        <v>375685.7200710107</v>
      </c>
      <c r="AO828" s="149">
        <f t="shared" si="50"/>
        <v>15.29205627039642</v>
      </c>
    </row>
    <row r="829" spans="37:41" x14ac:dyDescent="0.35">
      <c r="AK829" t="str">
        <v>08:SG all tracks servicing CBH on the SG network</v>
      </c>
      <c r="AL829" t="str">
        <v>04:Carrabin</v>
      </c>
      <c r="AM829" t="str">
        <v>Tunnels</v>
      </c>
      <c r="AN829" s="64">
        <v>0</v>
      </c>
      <c r="AO829" s="149">
        <f t="shared" si="50"/>
        <v>42.316940355219813</v>
      </c>
    </row>
    <row r="830" spans="37:41" x14ac:dyDescent="0.35">
      <c r="AK830" t="str">
        <v>08:SG all tracks servicing CBH on the SG network</v>
      </c>
      <c r="AL830" t="str">
        <v>04:Carrabin</v>
      </c>
      <c r="AM830" t="str">
        <v>Turnouts</v>
      </c>
      <c r="AN830" s="64">
        <v>390120.16622119496</v>
      </c>
      <c r="AO830" s="149">
        <f t="shared" si="50"/>
        <v>22.575248585450652</v>
      </c>
    </row>
    <row r="831" spans="37:41" x14ac:dyDescent="0.35">
      <c r="AK831" t="str">
        <v>08:SG all tracks servicing CBH on the SG network</v>
      </c>
      <c r="AL831" t="str">
        <v>04:Carrabin</v>
      </c>
      <c r="AM831" t="str">
        <v>Walkways</v>
      </c>
      <c r="AN831" s="64">
        <v>0</v>
      </c>
      <c r="AO831" s="149">
        <f t="shared" si="50"/>
        <v>6.2060928299919071</v>
      </c>
    </row>
    <row r="832" spans="37:41" x14ac:dyDescent="0.35">
      <c r="AK832" t="str">
        <v>08:SG all tracks servicing CBH on the SG network</v>
      </c>
      <c r="AL832" t="str">
        <v>05:Cunderdin</v>
      </c>
      <c r="AM832" t="str">
        <v>Access Roads</v>
      </c>
      <c r="AN832" s="64">
        <v>0</v>
      </c>
      <c r="AO832" s="149">
        <f t="shared" si="50"/>
        <v>6.064738680413102</v>
      </c>
    </row>
    <row r="833" spans="37:41" x14ac:dyDescent="0.35">
      <c r="AK833" t="str">
        <v>08:SG all tracks servicing CBH on the SG network</v>
      </c>
      <c r="AL833" t="str">
        <v>05:Cunderdin</v>
      </c>
      <c r="AM833" t="str">
        <v>Ballast</v>
      </c>
      <c r="AN833" s="64">
        <v>515433.63321764022</v>
      </c>
      <c r="AO833" s="149">
        <f t="shared" si="50"/>
        <v>12.862198805968973</v>
      </c>
    </row>
    <row r="834" spans="37:41" x14ac:dyDescent="0.35">
      <c r="AK834" t="str">
        <v>08:SG all tracks servicing CBH on the SG network</v>
      </c>
      <c r="AL834" t="str">
        <v>05:Cunderdin</v>
      </c>
      <c r="AM834" t="str">
        <v>Bridges</v>
      </c>
      <c r="AN834" s="64">
        <v>0</v>
      </c>
      <c r="AO834" s="149">
        <f t="shared" si="50"/>
        <v>33.988165680473372</v>
      </c>
    </row>
    <row r="835" spans="37:41" x14ac:dyDescent="0.35">
      <c r="AK835" t="str">
        <v>08:SG all tracks servicing CBH on the SG network</v>
      </c>
      <c r="AL835" t="str">
        <v>05:Cunderdin</v>
      </c>
      <c r="AM835" t="str">
        <v>Buildings</v>
      </c>
      <c r="AN835" s="64">
        <v>47994.38177798019</v>
      </c>
      <c r="AO835" s="149">
        <f t="shared" si="50"/>
        <v>15.499999999999858</v>
      </c>
    </row>
    <row r="836" spans="37:41" x14ac:dyDescent="0.35">
      <c r="AK836" t="str">
        <v>08:SG all tracks servicing CBH on the SG network</v>
      </c>
      <c r="AL836" t="str">
        <v>05:Cunderdin</v>
      </c>
      <c r="AM836" t="str">
        <v>Clearing/Grubbing</v>
      </c>
      <c r="AN836" s="64">
        <v>0</v>
      </c>
      <c r="AO836" s="149">
        <f t="shared" si="50"/>
        <v>100</v>
      </c>
    </row>
    <row r="837" spans="37:41" x14ac:dyDescent="0.35">
      <c r="AK837" t="str">
        <v>08:SG all tracks servicing CBH on the SG network</v>
      </c>
      <c r="AL837" t="str">
        <v>05:Cunderdin</v>
      </c>
      <c r="AM837" t="str">
        <v>Communication</v>
      </c>
      <c r="AN837" s="64">
        <v>0</v>
      </c>
      <c r="AO837" s="149">
        <f t="shared" si="50"/>
        <v>5.1206272136194979</v>
      </c>
    </row>
    <row r="838" spans="37:41" x14ac:dyDescent="0.35">
      <c r="AK838" t="str">
        <v>08:SG all tracks servicing CBH on the SG network</v>
      </c>
      <c r="AL838" t="str">
        <v>05:Cunderdin</v>
      </c>
      <c r="AM838" t="str">
        <v>Control Centre Assets</v>
      </c>
      <c r="AN838" s="64">
        <v>0</v>
      </c>
      <c r="AO838" s="149">
        <f t="shared" si="50"/>
        <v>14.933333333333326</v>
      </c>
    </row>
    <row r="839" spans="37:41" x14ac:dyDescent="0.35">
      <c r="AK839" t="str">
        <v>08:SG all tracks servicing CBH on the SG network</v>
      </c>
      <c r="AL839" t="str">
        <v>05:Cunderdin</v>
      </c>
      <c r="AM839" t="str">
        <v>Culverts</v>
      </c>
      <c r="AN839" s="64">
        <v>0</v>
      </c>
      <c r="AO839" s="149">
        <f t="shared" si="50"/>
        <v>6.5141602301984181</v>
      </c>
    </row>
    <row r="840" spans="37:41" x14ac:dyDescent="0.35">
      <c r="AK840" t="str">
        <v>08:SG all tracks servicing CBH on the SG network</v>
      </c>
      <c r="AL840" t="str">
        <v>05:Cunderdin</v>
      </c>
      <c r="AM840" t="str">
        <v>Cutting/Embankments</v>
      </c>
      <c r="AN840" s="64">
        <v>0</v>
      </c>
      <c r="AO840" s="149">
        <f t="shared" si="50"/>
        <v>100</v>
      </c>
    </row>
    <row r="841" spans="37:41" x14ac:dyDescent="0.35">
      <c r="AK841" t="str">
        <v>08:SG all tracks servicing CBH on the SG network</v>
      </c>
      <c r="AL841" t="str">
        <v>05:Cunderdin</v>
      </c>
      <c r="AM841" t="str">
        <v>Fibre Optic</v>
      </c>
      <c r="AN841" s="64">
        <v>0</v>
      </c>
      <c r="AO841" s="149">
        <f t="shared" si="50"/>
        <v>6.8275029514926633</v>
      </c>
    </row>
    <row r="842" spans="37:41" x14ac:dyDescent="0.35">
      <c r="AK842" t="str">
        <v>08:SG all tracks servicing CBH on the SG network</v>
      </c>
      <c r="AL842" t="str">
        <v>05:Cunderdin</v>
      </c>
      <c r="AM842" t="str">
        <v>Formation</v>
      </c>
      <c r="AN842" s="64">
        <v>151917.28136940976</v>
      </c>
      <c r="AO842" s="149">
        <f t="shared" si="50"/>
        <v>100</v>
      </c>
    </row>
    <row r="843" spans="37:41" x14ac:dyDescent="0.35">
      <c r="AK843" t="str">
        <v>08:SG all tracks servicing CBH on the SG network</v>
      </c>
      <c r="AL843" t="str">
        <v>05:Cunderdin</v>
      </c>
      <c r="AM843" t="str">
        <v>Pedestrian Crossings</v>
      </c>
      <c r="AN843" s="64">
        <v>0</v>
      </c>
      <c r="AO843" s="149">
        <f t="shared" si="50"/>
        <v>11.72325153537226</v>
      </c>
    </row>
    <row r="844" spans="37:41" x14ac:dyDescent="0.35">
      <c r="AK844" t="str">
        <v>08:SG all tracks servicing CBH on the SG network</v>
      </c>
      <c r="AL844" t="str">
        <v>05:Cunderdin</v>
      </c>
      <c r="AM844" t="str">
        <v>Plant and Equipment</v>
      </c>
      <c r="AN844" s="64">
        <v>20487.442025519555</v>
      </c>
      <c r="AO844" s="149">
        <f t="shared" si="50"/>
        <v>3.2621890651150229</v>
      </c>
    </row>
    <row r="845" spans="37:41" x14ac:dyDescent="0.35">
      <c r="AK845" t="str">
        <v>08:SG all tracks servicing CBH on the SG network</v>
      </c>
      <c r="AL845" t="str">
        <v>05:Cunderdin</v>
      </c>
      <c r="AM845" t="str">
        <v>Radio Masts</v>
      </c>
      <c r="AN845" s="64">
        <v>32545.06264120675</v>
      </c>
      <c r="AO845" s="149">
        <f t="shared" ref="AO845:AO908" si="51">_xlfn.XLOOKUP(AM845,$M$7:$AG$7,$M$10:$AG$10)</f>
        <v>5.1206272136194979</v>
      </c>
    </row>
    <row r="846" spans="37:41" x14ac:dyDescent="0.35">
      <c r="AK846" t="str">
        <v>08:SG all tracks servicing CBH on the SG network</v>
      </c>
      <c r="AL846" t="str">
        <v>05:Cunderdin</v>
      </c>
      <c r="AM846" t="str">
        <v>Rail</v>
      </c>
      <c r="AN846" s="64">
        <v>1695505.3724264482</v>
      </c>
      <c r="AO846" s="149">
        <f t="shared" si="51"/>
        <v>31.770593409597893</v>
      </c>
    </row>
    <row r="847" spans="37:41" x14ac:dyDescent="0.35">
      <c r="AK847" t="str">
        <v>08:SG all tracks servicing CBH on the SG network</v>
      </c>
      <c r="AL847" t="str">
        <v>05:Cunderdin</v>
      </c>
      <c r="AM847" t="str">
        <v>Signage</v>
      </c>
      <c r="AN847" s="64">
        <v>0</v>
      </c>
      <c r="AO847" s="149">
        <f t="shared" si="51"/>
        <v>3.6705791572497493</v>
      </c>
    </row>
    <row r="848" spans="37:41" x14ac:dyDescent="0.35">
      <c r="AK848" t="str">
        <v>08:SG all tracks servicing CBH on the SG network</v>
      </c>
      <c r="AL848" t="str">
        <v>05:Cunderdin</v>
      </c>
      <c r="AM848" t="str">
        <v>Signalling and Control Systems</v>
      </c>
      <c r="AN848" s="64">
        <v>0</v>
      </c>
      <c r="AO848" s="149">
        <f t="shared" si="51"/>
        <v>6.8275029514926633</v>
      </c>
    </row>
    <row r="849" spans="37:41" x14ac:dyDescent="0.35">
      <c r="AK849" t="str">
        <v>08:SG all tracks servicing CBH on the SG network</v>
      </c>
      <c r="AL849" t="str">
        <v>05:Cunderdin</v>
      </c>
      <c r="AM849" t="str">
        <v>Sleepers</v>
      </c>
      <c r="AN849" s="64">
        <v>626998.5021517477</v>
      </c>
      <c r="AO849" s="149">
        <f t="shared" si="51"/>
        <v>15.29205627039642</v>
      </c>
    </row>
    <row r="850" spans="37:41" x14ac:dyDescent="0.35">
      <c r="AK850" t="str">
        <v>08:SG all tracks servicing CBH on the SG network</v>
      </c>
      <c r="AL850" t="str">
        <v>05:Cunderdin</v>
      </c>
      <c r="AM850" t="str">
        <v>Tunnels</v>
      </c>
      <c r="AN850" s="64">
        <v>0</v>
      </c>
      <c r="AO850" s="149">
        <f t="shared" si="51"/>
        <v>42.316940355219813</v>
      </c>
    </row>
    <row r="851" spans="37:41" x14ac:dyDescent="0.35">
      <c r="AK851" t="str">
        <v>08:SG all tracks servicing CBH on the SG network</v>
      </c>
      <c r="AL851" t="str">
        <v>05:Cunderdin</v>
      </c>
      <c r="AM851" t="str">
        <v>Turnouts</v>
      </c>
      <c r="AN851" s="64">
        <v>1107771.2052151021</v>
      </c>
      <c r="AO851" s="149">
        <f t="shared" si="51"/>
        <v>22.575248585450652</v>
      </c>
    </row>
    <row r="852" spans="37:41" x14ac:dyDescent="0.35">
      <c r="AK852" t="str">
        <v>08:SG all tracks servicing CBH on the SG network</v>
      </c>
      <c r="AL852" t="str">
        <v>05:Cunderdin</v>
      </c>
      <c r="AM852" t="str">
        <v>Walkways</v>
      </c>
      <c r="AN852" s="64">
        <v>0</v>
      </c>
      <c r="AO852" s="149">
        <f t="shared" si="51"/>
        <v>6.2060928299919071</v>
      </c>
    </row>
    <row r="853" spans="37:41" x14ac:dyDescent="0.35">
      <c r="AK853" t="str">
        <v>08:SG all tracks servicing CBH on the SG network</v>
      </c>
      <c r="AL853" t="str">
        <v>06:Doodlakine</v>
      </c>
      <c r="AM853" t="str">
        <v>Access Roads</v>
      </c>
      <c r="AN853" s="64">
        <v>0</v>
      </c>
      <c r="AO853" s="149">
        <f t="shared" si="51"/>
        <v>6.064738680413102</v>
      </c>
    </row>
    <row r="854" spans="37:41" x14ac:dyDescent="0.35">
      <c r="AK854" t="str">
        <v>08:SG all tracks servicing CBH on the SG network</v>
      </c>
      <c r="AL854" t="str">
        <v>06:Doodlakine</v>
      </c>
      <c r="AM854" t="str">
        <v>Ballast</v>
      </c>
      <c r="AN854" s="64">
        <v>290901.22872456076</v>
      </c>
      <c r="AO854" s="149">
        <f t="shared" si="51"/>
        <v>12.862198805968973</v>
      </c>
    </row>
    <row r="855" spans="37:41" x14ac:dyDescent="0.35">
      <c r="AK855" t="str">
        <v>08:SG all tracks servicing CBH on the SG network</v>
      </c>
      <c r="AL855" t="str">
        <v>06:Doodlakine</v>
      </c>
      <c r="AM855" t="str">
        <v>Bridges</v>
      </c>
      <c r="AN855" s="64">
        <v>0</v>
      </c>
      <c r="AO855" s="149">
        <f t="shared" si="51"/>
        <v>33.988165680473372</v>
      </c>
    </row>
    <row r="856" spans="37:41" x14ac:dyDescent="0.35">
      <c r="AK856" t="str">
        <v>08:SG all tracks servicing CBH on the SG network</v>
      </c>
      <c r="AL856" t="str">
        <v>06:Doodlakine</v>
      </c>
      <c r="AM856" t="str">
        <v>Buildings</v>
      </c>
      <c r="AN856" s="64">
        <v>27087.143196173336</v>
      </c>
      <c r="AO856" s="149">
        <f t="shared" si="51"/>
        <v>15.499999999999858</v>
      </c>
    </row>
    <row r="857" spans="37:41" x14ac:dyDescent="0.35">
      <c r="AK857" t="str">
        <v>08:SG all tracks servicing CBH on the SG network</v>
      </c>
      <c r="AL857" t="str">
        <v>06:Doodlakine</v>
      </c>
      <c r="AM857" t="str">
        <v>Clearing/Grubbing</v>
      </c>
      <c r="AN857" s="64">
        <v>0</v>
      </c>
      <c r="AO857" s="149">
        <f t="shared" si="51"/>
        <v>100</v>
      </c>
    </row>
    <row r="858" spans="37:41" x14ac:dyDescent="0.35">
      <c r="AK858" t="str">
        <v>08:SG all tracks servicing CBH on the SG network</v>
      </c>
      <c r="AL858" t="str">
        <v>06:Doodlakine</v>
      </c>
      <c r="AM858" t="str">
        <v>Communication</v>
      </c>
      <c r="AN858" s="64">
        <v>0</v>
      </c>
      <c r="AO858" s="149">
        <f t="shared" si="51"/>
        <v>5.1206272136194979</v>
      </c>
    </row>
    <row r="859" spans="37:41" x14ac:dyDescent="0.35">
      <c r="AK859" t="str">
        <v>08:SG all tracks servicing CBH on the SG network</v>
      </c>
      <c r="AL859" t="str">
        <v>06:Doodlakine</v>
      </c>
      <c r="AM859" t="str">
        <v>Control Centre Assets</v>
      </c>
      <c r="AN859" s="64">
        <v>0</v>
      </c>
      <c r="AO859" s="149">
        <f t="shared" si="51"/>
        <v>14.933333333333326</v>
      </c>
    </row>
    <row r="860" spans="37:41" x14ac:dyDescent="0.35">
      <c r="AK860" t="str">
        <v>08:SG all tracks servicing CBH on the SG network</v>
      </c>
      <c r="AL860" t="str">
        <v>06:Doodlakine</v>
      </c>
      <c r="AM860" t="str">
        <v>Culverts</v>
      </c>
      <c r="AN860" s="64">
        <v>0</v>
      </c>
      <c r="AO860" s="149">
        <f t="shared" si="51"/>
        <v>6.5141602301984181</v>
      </c>
    </row>
    <row r="861" spans="37:41" x14ac:dyDescent="0.35">
      <c r="AK861" t="str">
        <v>08:SG all tracks servicing CBH on the SG network</v>
      </c>
      <c r="AL861" t="str">
        <v>06:Doodlakine</v>
      </c>
      <c r="AM861" t="str">
        <v>Cutting/Embankments</v>
      </c>
      <c r="AN861" s="64">
        <v>0</v>
      </c>
      <c r="AO861" s="149">
        <f t="shared" si="51"/>
        <v>100</v>
      </c>
    </row>
    <row r="862" spans="37:41" x14ac:dyDescent="0.35">
      <c r="AK862" t="str">
        <v>08:SG all tracks servicing CBH on the SG network</v>
      </c>
      <c r="AL862" t="str">
        <v>06:Doodlakine</v>
      </c>
      <c r="AM862" t="str">
        <v>Fibre Optic</v>
      </c>
      <c r="AN862" s="64">
        <v>0</v>
      </c>
      <c r="AO862" s="149">
        <f t="shared" si="51"/>
        <v>6.8275029514926633</v>
      </c>
    </row>
    <row r="863" spans="37:41" x14ac:dyDescent="0.35">
      <c r="AK863" t="str">
        <v>08:SG all tracks servicing CBH on the SG network</v>
      </c>
      <c r="AL863" t="str">
        <v>06:Doodlakine</v>
      </c>
      <c r="AM863" t="str">
        <v>Formation</v>
      </c>
      <c r="AN863" s="64">
        <v>85739.309518817929</v>
      </c>
      <c r="AO863" s="149">
        <f t="shared" si="51"/>
        <v>100</v>
      </c>
    </row>
    <row r="864" spans="37:41" x14ac:dyDescent="0.35">
      <c r="AK864" t="str">
        <v>08:SG all tracks servicing CBH on the SG network</v>
      </c>
      <c r="AL864" t="str">
        <v>06:Doodlakine</v>
      </c>
      <c r="AM864" t="str">
        <v>Pedestrian Crossings</v>
      </c>
      <c r="AN864" s="64">
        <v>0</v>
      </c>
      <c r="AO864" s="149">
        <f t="shared" si="51"/>
        <v>11.72325153537226</v>
      </c>
    </row>
    <row r="865" spans="37:41" x14ac:dyDescent="0.35">
      <c r="AK865" t="str">
        <v>08:SG all tracks servicing CBH on the SG network</v>
      </c>
      <c r="AL865" t="str">
        <v>06:Doodlakine</v>
      </c>
      <c r="AM865" t="str">
        <v>Plant and Equipment</v>
      </c>
      <c r="AN865" s="64">
        <v>11562.734122416739</v>
      </c>
      <c r="AO865" s="149">
        <f t="shared" si="51"/>
        <v>3.2621890651150229</v>
      </c>
    </row>
    <row r="866" spans="37:41" x14ac:dyDescent="0.35">
      <c r="AK866" t="str">
        <v>08:SG all tracks servicing CBH on the SG network</v>
      </c>
      <c r="AL866" t="str">
        <v>06:Doodlakine</v>
      </c>
      <c r="AM866" t="str">
        <v>Radio Masts</v>
      </c>
      <c r="AN866" s="64">
        <v>18367.832638595512</v>
      </c>
      <c r="AO866" s="149">
        <f t="shared" si="51"/>
        <v>5.1206272136194979</v>
      </c>
    </row>
    <row r="867" spans="37:41" x14ac:dyDescent="0.35">
      <c r="AK867" t="str">
        <v>08:SG all tracks servicing CBH on the SG network</v>
      </c>
      <c r="AL867" t="str">
        <v>06:Doodlakine</v>
      </c>
      <c r="AM867" t="str">
        <v>Rail</v>
      </c>
      <c r="AN867" s="64">
        <v>956911.93659395003</v>
      </c>
      <c r="AO867" s="149">
        <f t="shared" si="51"/>
        <v>31.770593409597893</v>
      </c>
    </row>
    <row r="868" spans="37:41" x14ac:dyDescent="0.35">
      <c r="AK868" t="str">
        <v>08:SG all tracks servicing CBH on the SG network</v>
      </c>
      <c r="AL868" t="str">
        <v>06:Doodlakine</v>
      </c>
      <c r="AM868" t="str">
        <v>Signage</v>
      </c>
      <c r="AN868" s="64">
        <v>0</v>
      </c>
      <c r="AO868" s="149">
        <f t="shared" si="51"/>
        <v>3.6705791572497493</v>
      </c>
    </row>
    <row r="869" spans="37:41" x14ac:dyDescent="0.35">
      <c r="AK869" t="str">
        <v>08:SG all tracks servicing CBH on the SG network</v>
      </c>
      <c r="AL869" t="str">
        <v>06:Doodlakine</v>
      </c>
      <c r="AM869" t="str">
        <v>Signalling and Control Systems</v>
      </c>
      <c r="AN869" s="64">
        <v>0</v>
      </c>
      <c r="AO869" s="149">
        <f t="shared" si="51"/>
        <v>6.8275029514926633</v>
      </c>
    </row>
    <row r="870" spans="37:41" x14ac:dyDescent="0.35">
      <c r="AK870" t="str">
        <v>08:SG all tracks servicing CBH on the SG network</v>
      </c>
      <c r="AL870" t="str">
        <v>06:Doodlakine</v>
      </c>
      <c r="AM870" t="str">
        <v>Sleepers</v>
      </c>
      <c r="AN870" s="64">
        <v>374659.16764525464</v>
      </c>
      <c r="AO870" s="149">
        <f t="shared" si="51"/>
        <v>15.29205627039642</v>
      </c>
    </row>
    <row r="871" spans="37:41" x14ac:dyDescent="0.35">
      <c r="AK871" t="str">
        <v>08:SG all tracks servicing CBH on the SG network</v>
      </c>
      <c r="AL871" t="str">
        <v>06:Doodlakine</v>
      </c>
      <c r="AM871" t="str">
        <v>Tunnels</v>
      </c>
      <c r="AN871" s="64">
        <v>0</v>
      </c>
      <c r="AO871" s="149">
        <f t="shared" si="51"/>
        <v>42.316940355219813</v>
      </c>
    </row>
    <row r="872" spans="37:41" x14ac:dyDescent="0.35">
      <c r="AK872" t="str">
        <v>08:SG all tracks servicing CBH on the SG network</v>
      </c>
      <c r="AL872" t="str">
        <v>06:Doodlakine</v>
      </c>
      <c r="AM872" t="str">
        <v>Turnouts</v>
      </c>
      <c r="AN872" s="64">
        <v>360249.19965889875</v>
      </c>
      <c r="AO872" s="149">
        <f t="shared" si="51"/>
        <v>22.575248585450652</v>
      </c>
    </row>
    <row r="873" spans="37:41" x14ac:dyDescent="0.35">
      <c r="AK873" t="str">
        <v>08:SG all tracks servicing CBH on the SG network</v>
      </c>
      <c r="AL873" t="str">
        <v>06:Doodlakine</v>
      </c>
      <c r="AM873" t="str">
        <v>Walkways</v>
      </c>
      <c r="AN873" s="64">
        <v>0</v>
      </c>
      <c r="AO873" s="149">
        <f t="shared" si="51"/>
        <v>6.2060928299919071</v>
      </c>
    </row>
    <row r="874" spans="37:41" x14ac:dyDescent="0.35">
      <c r="AK874" t="str">
        <v>08:SG all tracks servicing CBH on the SG network</v>
      </c>
      <c r="AL874" t="str">
        <v>07:Grass Patch</v>
      </c>
      <c r="AM874" t="str">
        <v>Access Roads</v>
      </c>
      <c r="AN874" s="64">
        <v>0</v>
      </c>
      <c r="AO874" s="149">
        <f t="shared" si="51"/>
        <v>6.064738680413102</v>
      </c>
    </row>
    <row r="875" spans="37:41" x14ac:dyDescent="0.35">
      <c r="AK875" t="str">
        <v>08:SG all tracks servicing CBH on the SG network</v>
      </c>
      <c r="AL875" t="str">
        <v>07:Grass Patch</v>
      </c>
      <c r="AM875" t="str">
        <v>Ballast</v>
      </c>
      <c r="AN875" s="64">
        <v>563267.63764890027</v>
      </c>
      <c r="AO875" s="149">
        <f t="shared" si="51"/>
        <v>12.862198805968973</v>
      </c>
    </row>
    <row r="876" spans="37:41" x14ac:dyDescent="0.35">
      <c r="AK876" t="str">
        <v>08:SG all tracks servicing CBH on the SG network</v>
      </c>
      <c r="AL876" t="str">
        <v>07:Grass Patch</v>
      </c>
      <c r="AM876" t="str">
        <v>Bridges</v>
      </c>
      <c r="AN876" s="64">
        <v>0</v>
      </c>
      <c r="AO876" s="149">
        <f t="shared" si="51"/>
        <v>33.988165680473372</v>
      </c>
    </row>
    <row r="877" spans="37:41" x14ac:dyDescent="0.35">
      <c r="AK877" t="str">
        <v>08:SG all tracks servicing CBH on the SG network</v>
      </c>
      <c r="AL877" t="str">
        <v>07:Grass Patch</v>
      </c>
      <c r="AM877" t="str">
        <v>Buildings</v>
      </c>
      <c r="AN877" s="64">
        <v>45455.301313918048</v>
      </c>
      <c r="AO877" s="149">
        <f t="shared" si="51"/>
        <v>15.499999999999858</v>
      </c>
    </row>
    <row r="878" spans="37:41" x14ac:dyDescent="0.35">
      <c r="AK878" t="str">
        <v>08:SG all tracks servicing CBH on the SG network</v>
      </c>
      <c r="AL878" t="str">
        <v>07:Grass Patch</v>
      </c>
      <c r="AM878" t="str">
        <v>Clearing/Grubbing</v>
      </c>
      <c r="AN878" s="64">
        <v>0</v>
      </c>
      <c r="AO878" s="149">
        <f t="shared" si="51"/>
        <v>100</v>
      </c>
    </row>
    <row r="879" spans="37:41" x14ac:dyDescent="0.35">
      <c r="AK879" t="str">
        <v>08:SG all tracks servicing CBH on the SG network</v>
      </c>
      <c r="AL879" t="str">
        <v>07:Grass Patch</v>
      </c>
      <c r="AM879" t="str">
        <v>Communication</v>
      </c>
      <c r="AN879" s="64">
        <v>383311.59414159</v>
      </c>
      <c r="AO879" s="149">
        <f t="shared" si="51"/>
        <v>5.1206272136194979</v>
      </c>
    </row>
    <row r="880" spans="37:41" x14ac:dyDescent="0.35">
      <c r="AK880" t="str">
        <v>08:SG all tracks servicing CBH on the SG network</v>
      </c>
      <c r="AL880" t="str">
        <v>07:Grass Patch</v>
      </c>
      <c r="AM880" t="str">
        <v>Control Centre Assets</v>
      </c>
      <c r="AN880" s="64">
        <v>0</v>
      </c>
      <c r="AO880" s="149">
        <f t="shared" si="51"/>
        <v>14.933333333333326</v>
      </c>
    </row>
    <row r="881" spans="37:41" x14ac:dyDescent="0.35">
      <c r="AK881" t="str">
        <v>08:SG all tracks servicing CBH on the SG network</v>
      </c>
      <c r="AL881" t="str">
        <v>07:Grass Patch</v>
      </c>
      <c r="AM881" t="str">
        <v>Culverts</v>
      </c>
      <c r="AN881" s="64">
        <v>0</v>
      </c>
      <c r="AO881" s="149">
        <f t="shared" si="51"/>
        <v>6.5141602301984181</v>
      </c>
    </row>
    <row r="882" spans="37:41" x14ac:dyDescent="0.35">
      <c r="AK882" t="str">
        <v>08:SG all tracks servicing CBH on the SG network</v>
      </c>
      <c r="AL882" t="str">
        <v>07:Grass Patch</v>
      </c>
      <c r="AM882" t="str">
        <v>Cutting/Embankments</v>
      </c>
      <c r="AN882" s="64">
        <v>0</v>
      </c>
      <c r="AO882" s="149">
        <f t="shared" si="51"/>
        <v>100</v>
      </c>
    </row>
    <row r="883" spans="37:41" x14ac:dyDescent="0.35">
      <c r="AK883" t="str">
        <v>08:SG all tracks servicing CBH on the SG network</v>
      </c>
      <c r="AL883" t="str">
        <v>07:Grass Patch</v>
      </c>
      <c r="AM883" t="str">
        <v>Fibre Optic</v>
      </c>
      <c r="AN883" s="64">
        <v>0</v>
      </c>
      <c r="AO883" s="149">
        <f t="shared" si="51"/>
        <v>6.8275029514926633</v>
      </c>
    </row>
    <row r="884" spans="37:41" x14ac:dyDescent="0.35">
      <c r="AK884" t="str">
        <v>08:SG all tracks servicing CBH on the SG network</v>
      </c>
      <c r="AL884" t="str">
        <v>07:Grass Patch</v>
      </c>
      <c r="AM884" t="str">
        <v>Formation</v>
      </c>
      <c r="AN884" s="64">
        <v>166015.72478072852</v>
      </c>
      <c r="AO884" s="149">
        <f t="shared" si="51"/>
        <v>100</v>
      </c>
    </row>
    <row r="885" spans="37:41" x14ac:dyDescent="0.35">
      <c r="AK885" t="str">
        <v>08:SG all tracks servicing CBH on the SG network</v>
      </c>
      <c r="AL885" t="str">
        <v>07:Grass Patch</v>
      </c>
      <c r="AM885" t="str">
        <v>Pedestrian Crossings</v>
      </c>
      <c r="AN885" s="64">
        <v>0</v>
      </c>
      <c r="AO885" s="149">
        <f t="shared" si="51"/>
        <v>11.72325153537226</v>
      </c>
    </row>
    <row r="886" spans="37:41" x14ac:dyDescent="0.35">
      <c r="AK886" t="str">
        <v>08:SG all tracks servicing CBH on the SG network</v>
      </c>
      <c r="AL886" t="str">
        <v>07:Grass Patch</v>
      </c>
      <c r="AM886" t="str">
        <v>Plant and Equipment</v>
      </c>
      <c r="AN886" s="64">
        <v>19403.580500930257</v>
      </c>
      <c r="AO886" s="149">
        <f t="shared" si="51"/>
        <v>3.2621890651150229</v>
      </c>
    </row>
    <row r="887" spans="37:41" x14ac:dyDescent="0.35">
      <c r="AK887" t="str">
        <v>08:SG all tracks servicing CBH on the SG network</v>
      </c>
      <c r="AL887" t="str">
        <v>07:Grass Patch</v>
      </c>
      <c r="AM887" t="str">
        <v>Radio Masts</v>
      </c>
      <c r="AN887" s="64">
        <v>30823.308350543506</v>
      </c>
      <c r="AO887" s="149">
        <f t="shared" si="51"/>
        <v>5.1206272136194979</v>
      </c>
    </row>
    <row r="888" spans="37:41" x14ac:dyDescent="0.35">
      <c r="AK888" t="str">
        <v>08:SG all tracks servicing CBH on the SG network</v>
      </c>
      <c r="AL888" t="str">
        <v>07:Grass Patch</v>
      </c>
      <c r="AM888" t="str">
        <v>Rail</v>
      </c>
      <c r="AN888" s="64">
        <v>1852854.0712134873</v>
      </c>
      <c r="AO888" s="149">
        <f t="shared" si="51"/>
        <v>31.770593409597893</v>
      </c>
    </row>
    <row r="889" spans="37:41" x14ac:dyDescent="0.35">
      <c r="AK889" t="str">
        <v>08:SG all tracks servicing CBH on the SG network</v>
      </c>
      <c r="AL889" t="str">
        <v>07:Grass Patch</v>
      </c>
      <c r="AM889" t="str">
        <v>Signage</v>
      </c>
      <c r="AN889" s="64">
        <v>0</v>
      </c>
      <c r="AO889" s="149">
        <f t="shared" si="51"/>
        <v>3.6705791572497493</v>
      </c>
    </row>
    <row r="890" spans="37:41" x14ac:dyDescent="0.35">
      <c r="AK890" t="str">
        <v>08:SG all tracks servicing CBH on the SG network</v>
      </c>
      <c r="AL890" t="str">
        <v>07:Grass Patch</v>
      </c>
      <c r="AM890" t="str">
        <v>Signalling and Control Systems</v>
      </c>
      <c r="AN890" s="64">
        <v>0</v>
      </c>
      <c r="AO890" s="149">
        <f t="shared" si="51"/>
        <v>6.8275029514926633</v>
      </c>
    </row>
    <row r="891" spans="37:41" x14ac:dyDescent="0.35">
      <c r="AK891" t="str">
        <v>08:SG all tracks servicing CBH on the SG network</v>
      </c>
      <c r="AL891" t="str">
        <v>07:Grass Patch</v>
      </c>
      <c r="AM891" t="str">
        <v>Sleepers</v>
      </c>
      <c r="AN891" s="64">
        <v>662506.26727058669</v>
      </c>
      <c r="AO891" s="149">
        <f t="shared" si="51"/>
        <v>15.29205627039642</v>
      </c>
    </row>
    <row r="892" spans="37:41" x14ac:dyDescent="0.35">
      <c r="AK892" t="str">
        <v>08:SG all tracks servicing CBH on the SG network</v>
      </c>
      <c r="AL892" t="str">
        <v>07:Grass Patch</v>
      </c>
      <c r="AM892" t="str">
        <v>Tunnels</v>
      </c>
      <c r="AN892" s="64">
        <v>0</v>
      </c>
      <c r="AO892" s="149">
        <f t="shared" si="51"/>
        <v>42.316940355219813</v>
      </c>
    </row>
    <row r="893" spans="37:41" x14ac:dyDescent="0.35">
      <c r="AK893" t="str">
        <v>08:SG all tracks servicing CBH on the SG network</v>
      </c>
      <c r="AL893" t="str">
        <v>07:Grass Patch</v>
      </c>
      <c r="AM893" t="str">
        <v>Turnouts</v>
      </c>
      <c r="AN893" s="64">
        <v>401884.29922389245</v>
      </c>
      <c r="AO893" s="149">
        <f t="shared" si="51"/>
        <v>22.575248585450652</v>
      </c>
    </row>
    <row r="894" spans="37:41" x14ac:dyDescent="0.35">
      <c r="AK894" t="str">
        <v>08:SG all tracks servicing CBH on the SG network</v>
      </c>
      <c r="AL894" t="str">
        <v>07:Grass Patch</v>
      </c>
      <c r="AM894" t="str">
        <v>Walkways</v>
      </c>
      <c r="AN894" s="64">
        <v>0</v>
      </c>
      <c r="AO894" s="149">
        <f t="shared" si="51"/>
        <v>6.2060928299919071</v>
      </c>
    </row>
    <row r="895" spans="37:41" x14ac:dyDescent="0.35">
      <c r="AK895" t="str">
        <v>08:SG all tracks servicing CBH on the SG network</v>
      </c>
      <c r="AL895" t="str">
        <v>08:Grass Valley</v>
      </c>
      <c r="AM895" t="str">
        <v>Access Roads</v>
      </c>
      <c r="AN895" s="64">
        <v>0</v>
      </c>
      <c r="AO895" s="149">
        <f t="shared" si="51"/>
        <v>6.064738680413102</v>
      </c>
    </row>
    <row r="896" spans="37:41" x14ac:dyDescent="0.35">
      <c r="AK896" t="str">
        <v>08:SG all tracks servicing CBH on the SG network</v>
      </c>
      <c r="AL896" t="str">
        <v>08:Grass Valley</v>
      </c>
      <c r="AM896" t="str">
        <v>Ballast</v>
      </c>
      <c r="AN896" s="64">
        <v>380516.28433787602</v>
      </c>
      <c r="AO896" s="149">
        <f t="shared" si="51"/>
        <v>12.862198805968973</v>
      </c>
    </row>
    <row r="897" spans="37:41" x14ac:dyDescent="0.35">
      <c r="AK897" t="str">
        <v>08:SG all tracks servicing CBH on the SG network</v>
      </c>
      <c r="AL897" t="str">
        <v>08:Grass Valley</v>
      </c>
      <c r="AM897" t="str">
        <v>Bridges</v>
      </c>
      <c r="AN897" s="64">
        <v>0</v>
      </c>
      <c r="AO897" s="149">
        <f t="shared" si="51"/>
        <v>33.988165680473372</v>
      </c>
    </row>
    <row r="898" spans="37:41" x14ac:dyDescent="0.35">
      <c r="AK898" t="str">
        <v>08:SG all tracks servicing CBH on the SG network</v>
      </c>
      <c r="AL898" t="str">
        <v>08:Grass Valley</v>
      </c>
      <c r="AM898" t="str">
        <v>Buildings</v>
      </c>
      <c r="AN898" s="64">
        <v>35431.61067942794</v>
      </c>
      <c r="AO898" s="149">
        <f t="shared" si="51"/>
        <v>15.499999999999858</v>
      </c>
    </row>
    <row r="899" spans="37:41" x14ac:dyDescent="0.35">
      <c r="AK899" t="str">
        <v>08:SG all tracks servicing CBH on the SG network</v>
      </c>
      <c r="AL899" t="str">
        <v>08:Grass Valley</v>
      </c>
      <c r="AM899" t="str">
        <v>Clearing/Grubbing</v>
      </c>
      <c r="AN899" s="64">
        <v>0</v>
      </c>
      <c r="AO899" s="149">
        <f t="shared" si="51"/>
        <v>100</v>
      </c>
    </row>
    <row r="900" spans="37:41" x14ac:dyDescent="0.35">
      <c r="AK900" t="str">
        <v>08:SG all tracks servicing CBH on the SG network</v>
      </c>
      <c r="AL900" t="str">
        <v>08:Grass Valley</v>
      </c>
      <c r="AM900" t="str">
        <v>Communication</v>
      </c>
      <c r="AN900" s="64">
        <v>0</v>
      </c>
      <c r="AO900" s="149">
        <f t="shared" si="51"/>
        <v>5.1206272136194979</v>
      </c>
    </row>
    <row r="901" spans="37:41" x14ac:dyDescent="0.35">
      <c r="AK901" t="str">
        <v>08:SG all tracks servicing CBH on the SG network</v>
      </c>
      <c r="AL901" t="str">
        <v>08:Grass Valley</v>
      </c>
      <c r="AM901" t="str">
        <v>Control Centre Assets</v>
      </c>
      <c r="AN901" s="64">
        <v>0</v>
      </c>
      <c r="AO901" s="149">
        <f t="shared" si="51"/>
        <v>14.933333333333326</v>
      </c>
    </row>
    <row r="902" spans="37:41" x14ac:dyDescent="0.35">
      <c r="AK902" t="str">
        <v>08:SG all tracks servicing CBH on the SG network</v>
      </c>
      <c r="AL902" t="str">
        <v>08:Grass Valley</v>
      </c>
      <c r="AM902" t="str">
        <v>Culverts</v>
      </c>
      <c r="AN902" s="64">
        <v>0</v>
      </c>
      <c r="AO902" s="149">
        <f t="shared" si="51"/>
        <v>6.5141602301984181</v>
      </c>
    </row>
    <row r="903" spans="37:41" x14ac:dyDescent="0.35">
      <c r="AK903" t="str">
        <v>08:SG all tracks servicing CBH on the SG network</v>
      </c>
      <c r="AL903" t="str">
        <v>08:Grass Valley</v>
      </c>
      <c r="AM903" t="str">
        <v>Cutting/Embankments</v>
      </c>
      <c r="AN903" s="64">
        <v>0</v>
      </c>
      <c r="AO903" s="149">
        <f t="shared" si="51"/>
        <v>100</v>
      </c>
    </row>
    <row r="904" spans="37:41" x14ac:dyDescent="0.35">
      <c r="AK904" t="str">
        <v>08:SG all tracks servicing CBH on the SG network</v>
      </c>
      <c r="AL904" t="str">
        <v>08:Grass Valley</v>
      </c>
      <c r="AM904" t="str">
        <v>Fibre Optic</v>
      </c>
      <c r="AN904" s="64">
        <v>0</v>
      </c>
      <c r="AO904" s="149">
        <f t="shared" si="51"/>
        <v>6.8275029514926633</v>
      </c>
    </row>
    <row r="905" spans="37:41" x14ac:dyDescent="0.35">
      <c r="AK905" t="str">
        <v>08:SG all tracks servicing CBH on the SG network</v>
      </c>
      <c r="AL905" t="str">
        <v>08:Grass Valley</v>
      </c>
      <c r="AM905" t="str">
        <v>Formation</v>
      </c>
      <c r="AN905" s="64">
        <v>112152.16801537399</v>
      </c>
      <c r="AO905" s="149">
        <f t="shared" si="51"/>
        <v>100</v>
      </c>
    </row>
    <row r="906" spans="37:41" x14ac:dyDescent="0.35">
      <c r="AK906" t="str">
        <v>08:SG all tracks servicing CBH on the SG network</v>
      </c>
      <c r="AL906" t="str">
        <v>08:Grass Valley</v>
      </c>
      <c r="AM906" t="str">
        <v>Pedestrian Crossings</v>
      </c>
      <c r="AN906" s="64">
        <v>0</v>
      </c>
      <c r="AO906" s="149">
        <f t="shared" si="51"/>
        <v>11.72325153537226</v>
      </c>
    </row>
    <row r="907" spans="37:41" x14ac:dyDescent="0.35">
      <c r="AK907" t="str">
        <v>08:SG all tracks servicing CBH on the SG network</v>
      </c>
      <c r="AL907" t="str">
        <v>08:Grass Valley</v>
      </c>
      <c r="AM907" t="str">
        <v>Plant and Equipment</v>
      </c>
      <c r="AN907" s="64">
        <v>15124.750914045602</v>
      </c>
      <c r="AO907" s="149">
        <f t="shared" si="51"/>
        <v>3.2621890651150229</v>
      </c>
    </row>
    <row r="908" spans="37:41" x14ac:dyDescent="0.35">
      <c r="AK908" t="str">
        <v>08:SG all tracks servicing CBH on the SG network</v>
      </c>
      <c r="AL908" t="str">
        <v>08:Grass Valley</v>
      </c>
      <c r="AM908" t="str">
        <v>Radio Masts</v>
      </c>
      <c r="AN908" s="64">
        <v>24026.22861932321</v>
      </c>
      <c r="AO908" s="149">
        <f t="shared" si="51"/>
        <v>5.1206272136194979</v>
      </c>
    </row>
    <row r="909" spans="37:41" x14ac:dyDescent="0.35">
      <c r="AK909" t="str">
        <v>08:SG all tracks servicing CBH on the SG network</v>
      </c>
      <c r="AL909" t="str">
        <v>08:Grass Valley</v>
      </c>
      <c r="AM909" t="str">
        <v>Rail</v>
      </c>
      <c r="AN909" s="64">
        <v>1251698.3037430129</v>
      </c>
      <c r="AO909" s="149">
        <f t="shared" ref="AO909:AO972" si="52">_xlfn.XLOOKUP(AM909,$M$7:$AG$7,$M$10:$AG$10)</f>
        <v>31.770593409597893</v>
      </c>
    </row>
    <row r="910" spans="37:41" x14ac:dyDescent="0.35">
      <c r="AK910" t="str">
        <v>08:SG all tracks servicing CBH on the SG network</v>
      </c>
      <c r="AL910" t="str">
        <v>08:Grass Valley</v>
      </c>
      <c r="AM910" t="str">
        <v>Signage</v>
      </c>
      <c r="AN910" s="64">
        <v>0</v>
      </c>
      <c r="AO910" s="149">
        <f t="shared" si="52"/>
        <v>3.6705791572497493</v>
      </c>
    </row>
    <row r="911" spans="37:41" x14ac:dyDescent="0.35">
      <c r="AK911" t="str">
        <v>08:SG all tracks servicing CBH on the SG network</v>
      </c>
      <c r="AL911" t="str">
        <v>08:Grass Valley</v>
      </c>
      <c r="AM911" t="str">
        <v>Signalling and Control Systems</v>
      </c>
      <c r="AN911" s="64">
        <v>0</v>
      </c>
      <c r="AO911" s="149">
        <f t="shared" si="52"/>
        <v>6.8275029514926633</v>
      </c>
    </row>
    <row r="912" spans="37:41" x14ac:dyDescent="0.35">
      <c r="AK912" t="str">
        <v>08:SG all tracks servicing CBH on the SG network</v>
      </c>
      <c r="AL912" t="str">
        <v>08:Grass Valley</v>
      </c>
      <c r="AM912" t="str">
        <v>Sleepers</v>
      </c>
      <c r="AN912" s="64">
        <v>440843.53509987058</v>
      </c>
      <c r="AO912" s="149">
        <f t="shared" si="52"/>
        <v>15.29205627039642</v>
      </c>
    </row>
    <row r="913" spans="37:41" x14ac:dyDescent="0.35">
      <c r="AK913" t="str">
        <v>08:SG all tracks servicing CBH on the SG network</v>
      </c>
      <c r="AL913" t="str">
        <v>08:Grass Valley</v>
      </c>
      <c r="AM913" t="str">
        <v>Tunnels</v>
      </c>
      <c r="AN913" s="64">
        <v>0</v>
      </c>
      <c r="AO913" s="149">
        <f t="shared" si="52"/>
        <v>42.316940355219813</v>
      </c>
    </row>
    <row r="914" spans="37:41" x14ac:dyDescent="0.35">
      <c r="AK914" t="str">
        <v>08:SG all tracks servicing CBH on the SG network</v>
      </c>
      <c r="AL914" t="str">
        <v>08:Grass Valley</v>
      </c>
      <c r="AM914" t="str">
        <v>Turnouts</v>
      </c>
      <c r="AN914" s="64">
        <v>737196.54698975</v>
      </c>
      <c r="AO914" s="149">
        <f t="shared" si="52"/>
        <v>22.575248585450652</v>
      </c>
    </row>
    <row r="915" spans="37:41" x14ac:dyDescent="0.35">
      <c r="AK915" t="str">
        <v>08:SG all tracks servicing CBH on the SG network</v>
      </c>
      <c r="AL915" t="str">
        <v>08:Grass Valley</v>
      </c>
      <c r="AM915" t="str">
        <v>Walkways</v>
      </c>
      <c r="AN915" s="64">
        <v>0</v>
      </c>
      <c r="AO915" s="149">
        <f t="shared" si="52"/>
        <v>6.2060928299919071</v>
      </c>
    </row>
    <row r="916" spans="37:41" x14ac:dyDescent="0.35">
      <c r="AK916" t="str">
        <v>08:SG all tracks servicing CBH on the SG network</v>
      </c>
      <c r="AL916" t="str">
        <v>09:Hines Hill</v>
      </c>
      <c r="AM916" t="str">
        <v>Access Roads</v>
      </c>
      <c r="AN916" s="64">
        <v>0</v>
      </c>
      <c r="AO916" s="149">
        <f t="shared" si="52"/>
        <v>6.064738680413102</v>
      </c>
    </row>
    <row r="917" spans="37:41" x14ac:dyDescent="0.35">
      <c r="AK917" t="str">
        <v>08:SG all tracks servicing CBH on the SG network</v>
      </c>
      <c r="AL917" t="str">
        <v>09:Hines Hill</v>
      </c>
      <c r="AM917" t="str">
        <v>Ballast</v>
      </c>
      <c r="AN917" s="64">
        <v>277583.77798411925</v>
      </c>
      <c r="AO917" s="149">
        <f t="shared" si="52"/>
        <v>12.862198805968973</v>
      </c>
    </row>
    <row r="918" spans="37:41" x14ac:dyDescent="0.35">
      <c r="AK918" t="str">
        <v>08:SG all tracks servicing CBH on the SG network</v>
      </c>
      <c r="AL918" t="str">
        <v>09:Hines Hill</v>
      </c>
      <c r="AM918" t="str">
        <v>Bridges</v>
      </c>
      <c r="AN918" s="64">
        <v>0</v>
      </c>
      <c r="AO918" s="149">
        <f t="shared" si="52"/>
        <v>33.988165680473372</v>
      </c>
    </row>
    <row r="919" spans="37:41" x14ac:dyDescent="0.35">
      <c r="AK919" t="str">
        <v>08:SG all tracks servicing CBH on the SG network</v>
      </c>
      <c r="AL919" t="str">
        <v>09:Hines Hill</v>
      </c>
      <c r="AM919" t="str">
        <v>Buildings</v>
      </c>
      <c r="AN919" s="64">
        <v>25847.094479995929</v>
      </c>
      <c r="AO919" s="149">
        <f t="shared" si="52"/>
        <v>15.499999999999858</v>
      </c>
    </row>
    <row r="920" spans="37:41" x14ac:dyDescent="0.35">
      <c r="AK920" t="str">
        <v>08:SG all tracks servicing CBH on the SG network</v>
      </c>
      <c r="AL920" t="str">
        <v>09:Hines Hill</v>
      </c>
      <c r="AM920" t="str">
        <v>Clearing/Grubbing</v>
      </c>
      <c r="AN920" s="64">
        <v>0</v>
      </c>
      <c r="AO920" s="149">
        <f t="shared" si="52"/>
        <v>100</v>
      </c>
    </row>
    <row r="921" spans="37:41" x14ac:dyDescent="0.35">
      <c r="AK921" t="str">
        <v>08:SG all tracks servicing CBH on the SG network</v>
      </c>
      <c r="AL921" t="str">
        <v>09:Hines Hill</v>
      </c>
      <c r="AM921" t="str">
        <v>Communication</v>
      </c>
      <c r="AN921" s="64">
        <v>0</v>
      </c>
      <c r="AO921" s="149">
        <f t="shared" si="52"/>
        <v>5.1206272136194979</v>
      </c>
    </row>
    <row r="922" spans="37:41" x14ac:dyDescent="0.35">
      <c r="AK922" t="str">
        <v>08:SG all tracks servicing CBH on the SG network</v>
      </c>
      <c r="AL922" t="str">
        <v>09:Hines Hill</v>
      </c>
      <c r="AM922" t="str">
        <v>Control Centre Assets</v>
      </c>
      <c r="AN922" s="64">
        <v>0</v>
      </c>
      <c r="AO922" s="149">
        <f t="shared" si="52"/>
        <v>14.933333333333326</v>
      </c>
    </row>
    <row r="923" spans="37:41" x14ac:dyDescent="0.35">
      <c r="AK923" t="str">
        <v>08:SG all tracks servicing CBH on the SG network</v>
      </c>
      <c r="AL923" t="str">
        <v>09:Hines Hill</v>
      </c>
      <c r="AM923" t="str">
        <v>Culverts</v>
      </c>
      <c r="AN923" s="64">
        <v>0</v>
      </c>
      <c r="AO923" s="149">
        <f t="shared" si="52"/>
        <v>6.5141602301984181</v>
      </c>
    </row>
    <row r="924" spans="37:41" x14ac:dyDescent="0.35">
      <c r="AK924" t="str">
        <v>08:SG all tracks servicing CBH on the SG network</v>
      </c>
      <c r="AL924" t="str">
        <v>09:Hines Hill</v>
      </c>
      <c r="AM924" t="str">
        <v>Cutting/Embankments</v>
      </c>
      <c r="AN924" s="64">
        <v>0</v>
      </c>
      <c r="AO924" s="149">
        <f t="shared" si="52"/>
        <v>100</v>
      </c>
    </row>
    <row r="925" spans="37:41" x14ac:dyDescent="0.35">
      <c r="AK925" t="str">
        <v>08:SG all tracks servicing CBH on the SG network</v>
      </c>
      <c r="AL925" t="str">
        <v>09:Hines Hill</v>
      </c>
      <c r="AM925" t="str">
        <v>Fibre Optic</v>
      </c>
      <c r="AN925" s="64">
        <v>0</v>
      </c>
      <c r="AO925" s="149">
        <f t="shared" si="52"/>
        <v>6.8275029514926633</v>
      </c>
    </row>
    <row r="926" spans="37:41" x14ac:dyDescent="0.35">
      <c r="AK926" t="str">
        <v>08:SG all tracks servicing CBH on the SG network</v>
      </c>
      <c r="AL926" t="str">
        <v>09:Hines Hill</v>
      </c>
      <c r="AM926" t="str">
        <v>Formation</v>
      </c>
      <c r="AN926" s="64">
        <v>81814.166142687784</v>
      </c>
      <c r="AO926" s="149">
        <f t="shared" si="52"/>
        <v>100</v>
      </c>
    </row>
    <row r="927" spans="37:41" x14ac:dyDescent="0.35">
      <c r="AK927" t="str">
        <v>08:SG all tracks servicing CBH on the SG network</v>
      </c>
      <c r="AL927" t="str">
        <v>09:Hines Hill</v>
      </c>
      <c r="AM927" t="str">
        <v>Pedestrian Crossings</v>
      </c>
      <c r="AN927" s="64">
        <v>0</v>
      </c>
      <c r="AO927" s="149">
        <f t="shared" si="52"/>
        <v>11.72325153537226</v>
      </c>
    </row>
    <row r="928" spans="37:41" x14ac:dyDescent="0.35">
      <c r="AK928" t="str">
        <v>08:SG all tracks servicing CBH on the SG network</v>
      </c>
      <c r="AL928" t="str">
        <v>09:Hines Hill</v>
      </c>
      <c r="AM928" t="str">
        <v>Plant and Equipment</v>
      </c>
      <c r="AN928" s="64">
        <v>11033.392452822392</v>
      </c>
      <c r="AO928" s="149">
        <f t="shared" si="52"/>
        <v>3.2621890651150229</v>
      </c>
    </row>
    <row r="929" spans="37:41" x14ac:dyDescent="0.35">
      <c r="AK929" t="str">
        <v>08:SG all tracks servicing CBH on the SG network</v>
      </c>
      <c r="AL929" t="str">
        <v>09:Hines Hill</v>
      </c>
      <c r="AM929" t="str">
        <v>Radio Masts</v>
      </c>
      <c r="AN929" s="64">
        <v>17526.95373462643</v>
      </c>
      <c r="AO929" s="149">
        <f t="shared" si="52"/>
        <v>5.1206272136194979</v>
      </c>
    </row>
    <row r="930" spans="37:41" x14ac:dyDescent="0.35">
      <c r="AK930" t="str">
        <v>08:SG all tracks servicing CBH on the SG network</v>
      </c>
      <c r="AL930" t="str">
        <v>09:Hines Hill</v>
      </c>
      <c r="AM930" t="str">
        <v>Rail</v>
      </c>
      <c r="AN930" s="64">
        <v>913104.53284249757</v>
      </c>
      <c r="AO930" s="149">
        <f t="shared" si="52"/>
        <v>31.770593409597893</v>
      </c>
    </row>
    <row r="931" spans="37:41" x14ac:dyDescent="0.35">
      <c r="AK931" t="str">
        <v>08:SG all tracks servicing CBH on the SG network</v>
      </c>
      <c r="AL931" t="str">
        <v>09:Hines Hill</v>
      </c>
      <c r="AM931" t="str">
        <v>Signage</v>
      </c>
      <c r="AN931" s="64">
        <v>0</v>
      </c>
      <c r="AO931" s="149">
        <f t="shared" si="52"/>
        <v>3.6705791572497493</v>
      </c>
    </row>
    <row r="932" spans="37:41" x14ac:dyDescent="0.35">
      <c r="AK932" t="str">
        <v>08:SG all tracks servicing CBH on the SG network</v>
      </c>
      <c r="AL932" t="str">
        <v>09:Hines Hill</v>
      </c>
      <c r="AM932" t="str">
        <v>Signalling and Control Systems</v>
      </c>
      <c r="AN932" s="64">
        <v>0</v>
      </c>
      <c r="AO932" s="149">
        <f t="shared" si="52"/>
        <v>6.8275029514926633</v>
      </c>
    </row>
    <row r="933" spans="37:41" x14ac:dyDescent="0.35">
      <c r="AK933" t="str">
        <v>08:SG all tracks servicing CBH on the SG network</v>
      </c>
      <c r="AL933" t="str">
        <v>09:Hines Hill</v>
      </c>
      <c r="AM933" t="str">
        <v>Sleepers</v>
      </c>
      <c r="AN933" s="64">
        <v>331708.44567777083</v>
      </c>
      <c r="AO933" s="149">
        <f t="shared" si="52"/>
        <v>15.29205627039642</v>
      </c>
    </row>
    <row r="934" spans="37:41" x14ac:dyDescent="0.35">
      <c r="AK934" t="str">
        <v>08:SG all tracks servicing CBH on the SG network</v>
      </c>
      <c r="AL934" t="str">
        <v>09:Hines Hill</v>
      </c>
      <c r="AM934" t="str">
        <v>Tunnels</v>
      </c>
      <c r="AN934" s="64">
        <v>0</v>
      </c>
      <c r="AO934" s="149">
        <f t="shared" si="52"/>
        <v>42.316940355219813</v>
      </c>
    </row>
    <row r="935" spans="37:41" x14ac:dyDescent="0.35">
      <c r="AK935" t="str">
        <v>08:SG all tracks servicing CBH on the SG network</v>
      </c>
      <c r="AL935" t="str">
        <v>09:Hines Hill</v>
      </c>
      <c r="AM935" t="str">
        <v>Turnouts</v>
      </c>
      <c r="AN935" s="64">
        <v>362522.89145111566</v>
      </c>
      <c r="AO935" s="149">
        <f t="shared" si="52"/>
        <v>22.575248585450652</v>
      </c>
    </row>
    <row r="936" spans="37:41" x14ac:dyDescent="0.35">
      <c r="AK936" t="str">
        <v>08:SG all tracks servicing CBH on the SG network</v>
      </c>
      <c r="AL936" t="str">
        <v>09:Hines Hill</v>
      </c>
      <c r="AM936" t="str">
        <v>Walkways</v>
      </c>
      <c r="AN936" s="64">
        <v>0</v>
      </c>
      <c r="AO936" s="149">
        <f t="shared" si="52"/>
        <v>6.2060928299919071</v>
      </c>
    </row>
    <row r="937" spans="37:41" x14ac:dyDescent="0.35">
      <c r="AK937" t="str">
        <v>08:SG all tracks servicing CBH on the SG network</v>
      </c>
      <c r="AL937" t="str">
        <v>10:Kellerberrin</v>
      </c>
      <c r="AM937" t="str">
        <v>Access Roads</v>
      </c>
      <c r="AN937" s="64">
        <v>0</v>
      </c>
      <c r="AO937" s="149">
        <f t="shared" si="52"/>
        <v>6.064738680413102</v>
      </c>
    </row>
    <row r="938" spans="37:41" x14ac:dyDescent="0.35">
      <c r="AK938" t="str">
        <v>08:SG all tracks servicing CBH on the SG network</v>
      </c>
      <c r="AL938" t="str">
        <v>10:Kellerberrin</v>
      </c>
      <c r="AM938" t="str">
        <v>Ballast</v>
      </c>
      <c r="AN938" s="64">
        <v>624329.38336979365</v>
      </c>
      <c r="AO938" s="149">
        <f t="shared" si="52"/>
        <v>12.862198805968973</v>
      </c>
    </row>
    <row r="939" spans="37:41" x14ac:dyDescent="0.35">
      <c r="AK939" t="str">
        <v>08:SG all tracks servicing CBH on the SG network</v>
      </c>
      <c r="AL939" t="str">
        <v>10:Kellerberrin</v>
      </c>
      <c r="AM939" t="str">
        <v>Bridges</v>
      </c>
      <c r="AN939" s="64">
        <v>0</v>
      </c>
      <c r="AO939" s="149">
        <f t="shared" si="52"/>
        <v>33.988165680473372</v>
      </c>
    </row>
    <row r="940" spans="37:41" x14ac:dyDescent="0.35">
      <c r="AK940" t="str">
        <v>08:SG all tracks servicing CBH on the SG network</v>
      </c>
      <c r="AL940" t="str">
        <v>10:Kellerberrin</v>
      </c>
      <c r="AM940" t="str">
        <v>Buildings</v>
      </c>
      <c r="AN940" s="64">
        <v>58134.162867110594</v>
      </c>
      <c r="AO940" s="149">
        <f t="shared" si="52"/>
        <v>15.499999999999858</v>
      </c>
    </row>
    <row r="941" spans="37:41" x14ac:dyDescent="0.35">
      <c r="AK941" t="str">
        <v>08:SG all tracks servicing CBH on the SG network</v>
      </c>
      <c r="AL941" t="str">
        <v>10:Kellerberrin</v>
      </c>
      <c r="AM941" t="str">
        <v>Clearing/Grubbing</v>
      </c>
      <c r="AN941" s="64">
        <v>0</v>
      </c>
      <c r="AO941" s="149">
        <f t="shared" si="52"/>
        <v>100</v>
      </c>
    </row>
    <row r="942" spans="37:41" x14ac:dyDescent="0.35">
      <c r="AK942" t="str">
        <v>08:SG all tracks servicing CBH on the SG network</v>
      </c>
      <c r="AL942" t="str">
        <v>10:Kellerberrin</v>
      </c>
      <c r="AM942" t="str">
        <v>Communication</v>
      </c>
      <c r="AN942" s="64">
        <v>0</v>
      </c>
      <c r="AO942" s="149">
        <f t="shared" si="52"/>
        <v>5.1206272136194979</v>
      </c>
    </row>
    <row r="943" spans="37:41" x14ac:dyDescent="0.35">
      <c r="AK943" t="str">
        <v>08:SG all tracks servicing CBH on the SG network</v>
      </c>
      <c r="AL943" t="str">
        <v>10:Kellerberrin</v>
      </c>
      <c r="AM943" t="str">
        <v>Control Centre Assets</v>
      </c>
      <c r="AN943" s="64">
        <v>0</v>
      </c>
      <c r="AO943" s="149">
        <f t="shared" si="52"/>
        <v>14.933333333333326</v>
      </c>
    </row>
    <row r="944" spans="37:41" x14ac:dyDescent="0.35">
      <c r="AK944" t="str">
        <v>08:SG all tracks servicing CBH on the SG network</v>
      </c>
      <c r="AL944" t="str">
        <v>10:Kellerberrin</v>
      </c>
      <c r="AM944" t="str">
        <v>Culverts</v>
      </c>
      <c r="AN944" s="64">
        <v>0</v>
      </c>
      <c r="AO944" s="149">
        <f t="shared" si="52"/>
        <v>6.5141602301984181</v>
      </c>
    </row>
    <row r="945" spans="37:41" x14ac:dyDescent="0.35">
      <c r="AK945" t="str">
        <v>08:SG all tracks servicing CBH on the SG network</v>
      </c>
      <c r="AL945" t="str">
        <v>10:Kellerberrin</v>
      </c>
      <c r="AM945" t="str">
        <v>Cutting/Embankments</v>
      </c>
      <c r="AN945" s="64">
        <v>0</v>
      </c>
      <c r="AO945" s="149">
        <f t="shared" si="52"/>
        <v>100</v>
      </c>
    </row>
    <row r="946" spans="37:41" x14ac:dyDescent="0.35">
      <c r="AK946" t="str">
        <v>08:SG all tracks servicing CBH on the SG network</v>
      </c>
      <c r="AL946" t="str">
        <v>10:Kellerberrin</v>
      </c>
      <c r="AM946" t="str">
        <v>Fibre Optic</v>
      </c>
      <c r="AN946" s="64">
        <v>0</v>
      </c>
      <c r="AO946" s="149">
        <f t="shared" si="52"/>
        <v>6.8275029514926633</v>
      </c>
    </row>
    <row r="947" spans="37:41" x14ac:dyDescent="0.35">
      <c r="AK947" t="str">
        <v>08:SG all tracks servicing CBH on the SG network</v>
      </c>
      <c r="AL947" t="str">
        <v>10:Kellerberrin</v>
      </c>
      <c r="AM947" t="str">
        <v>Formation</v>
      </c>
      <c r="AN947" s="64">
        <v>184012.87088793921</v>
      </c>
      <c r="AO947" s="149">
        <f t="shared" si="52"/>
        <v>100</v>
      </c>
    </row>
    <row r="948" spans="37:41" x14ac:dyDescent="0.35">
      <c r="AK948" t="str">
        <v>08:SG all tracks servicing CBH on the SG network</v>
      </c>
      <c r="AL948" t="str">
        <v>10:Kellerberrin</v>
      </c>
      <c r="AM948" t="str">
        <v>Pedestrian Crossings</v>
      </c>
      <c r="AN948" s="64">
        <v>0</v>
      </c>
      <c r="AO948" s="149">
        <f t="shared" si="52"/>
        <v>11.72325153537226</v>
      </c>
    </row>
    <row r="949" spans="37:41" x14ac:dyDescent="0.35">
      <c r="AK949" t="str">
        <v>08:SG all tracks servicing CBH on the SG network</v>
      </c>
      <c r="AL949" t="str">
        <v>10:Kellerberrin</v>
      </c>
      <c r="AM949" t="str">
        <v>Plant and Equipment</v>
      </c>
      <c r="AN949" s="64">
        <v>24815.827338950738</v>
      </c>
      <c r="AO949" s="149">
        <f t="shared" si="52"/>
        <v>3.2621890651150229</v>
      </c>
    </row>
    <row r="950" spans="37:41" x14ac:dyDescent="0.35">
      <c r="AK950" t="str">
        <v>08:SG all tracks servicing CBH on the SG network</v>
      </c>
      <c r="AL950" t="str">
        <v>10:Kellerberrin</v>
      </c>
      <c r="AM950" t="str">
        <v>Radio Masts</v>
      </c>
      <c r="AN950" s="64">
        <v>39420.863484739559</v>
      </c>
      <c r="AO950" s="149">
        <f t="shared" si="52"/>
        <v>5.1206272136194979</v>
      </c>
    </row>
    <row r="951" spans="37:41" x14ac:dyDescent="0.35">
      <c r="AK951" t="str">
        <v>08:SG all tracks servicing CBH on the SG network</v>
      </c>
      <c r="AL951" t="str">
        <v>10:Kellerberrin</v>
      </c>
      <c r="AM951" t="str">
        <v>Rail</v>
      </c>
      <c r="AN951" s="64">
        <v>2053715.0768743211</v>
      </c>
      <c r="AO951" s="149">
        <f t="shared" si="52"/>
        <v>31.770593409597893</v>
      </c>
    </row>
    <row r="952" spans="37:41" x14ac:dyDescent="0.35">
      <c r="AK952" t="str">
        <v>08:SG all tracks servicing CBH on the SG network</v>
      </c>
      <c r="AL952" t="str">
        <v>10:Kellerberrin</v>
      </c>
      <c r="AM952" t="str">
        <v>Signage</v>
      </c>
      <c r="AN952" s="64">
        <v>0</v>
      </c>
      <c r="AO952" s="149">
        <f t="shared" si="52"/>
        <v>3.6705791572497493</v>
      </c>
    </row>
    <row r="953" spans="37:41" x14ac:dyDescent="0.35">
      <c r="AK953" t="str">
        <v>08:SG all tracks servicing CBH on the SG network</v>
      </c>
      <c r="AL953" t="str">
        <v>10:Kellerberrin</v>
      </c>
      <c r="AM953" t="str">
        <v>Signalling and Control Systems</v>
      </c>
      <c r="AN953" s="64">
        <v>0</v>
      </c>
      <c r="AO953" s="149">
        <f t="shared" si="52"/>
        <v>6.8275029514926633</v>
      </c>
    </row>
    <row r="954" spans="37:41" x14ac:dyDescent="0.35">
      <c r="AK954" t="str">
        <v>08:SG all tracks servicing CBH on the SG network</v>
      </c>
      <c r="AL954" t="str">
        <v>10:Kellerberrin</v>
      </c>
      <c r="AM954" t="str">
        <v>Sleepers</v>
      </c>
      <c r="AN954" s="64">
        <v>729978.72605861945</v>
      </c>
      <c r="AO954" s="149">
        <f t="shared" si="52"/>
        <v>15.29205627039642</v>
      </c>
    </row>
    <row r="955" spans="37:41" x14ac:dyDescent="0.35">
      <c r="AK955" t="str">
        <v>08:SG all tracks servicing CBH on the SG network</v>
      </c>
      <c r="AL955" t="str">
        <v>10:Kellerberrin</v>
      </c>
      <c r="AM955" t="str">
        <v>Tunnels</v>
      </c>
      <c r="AN955" s="64">
        <v>0</v>
      </c>
      <c r="AO955" s="149">
        <f t="shared" si="52"/>
        <v>42.316940355219813</v>
      </c>
    </row>
    <row r="956" spans="37:41" x14ac:dyDescent="0.35">
      <c r="AK956" t="str">
        <v>08:SG all tracks servicing CBH on the SG network</v>
      </c>
      <c r="AL956" t="str">
        <v>10:Kellerberrin</v>
      </c>
      <c r="AM956" t="str">
        <v>Turnouts</v>
      </c>
      <c r="AN956" s="64">
        <v>1101023.7195454291</v>
      </c>
      <c r="AO956" s="149">
        <f t="shared" si="52"/>
        <v>22.575248585450652</v>
      </c>
    </row>
    <row r="957" spans="37:41" x14ac:dyDescent="0.35">
      <c r="AK957" t="str">
        <v>08:SG all tracks servicing CBH on the SG network</v>
      </c>
      <c r="AL957" t="str">
        <v>10:Kellerberrin</v>
      </c>
      <c r="AM957" t="str">
        <v>Walkways</v>
      </c>
      <c r="AN957" s="64">
        <v>0</v>
      </c>
      <c r="AO957" s="149">
        <f t="shared" si="52"/>
        <v>6.2060928299919071</v>
      </c>
    </row>
    <row r="958" spans="37:41" x14ac:dyDescent="0.35">
      <c r="AK958" t="str">
        <v>08:SG all tracks servicing CBH on the SG network</v>
      </c>
      <c r="AL958" t="str">
        <v>11:Meckering</v>
      </c>
      <c r="AM958" t="str">
        <v>Access Roads</v>
      </c>
      <c r="AN958" s="64">
        <v>0</v>
      </c>
      <c r="AO958" s="149">
        <f t="shared" si="52"/>
        <v>6.064738680413102</v>
      </c>
    </row>
    <row r="959" spans="37:41" x14ac:dyDescent="0.35">
      <c r="AK959" t="str">
        <v>08:SG all tracks servicing CBH on the SG network</v>
      </c>
      <c r="AL959" t="str">
        <v>11:Meckering</v>
      </c>
      <c r="AM959" t="str">
        <v>Ballast</v>
      </c>
      <c r="AN959" s="64">
        <v>253556.40665636139</v>
      </c>
      <c r="AO959" s="149">
        <f t="shared" si="52"/>
        <v>12.862198805968973</v>
      </c>
    </row>
    <row r="960" spans="37:41" x14ac:dyDescent="0.35">
      <c r="AK960" t="str">
        <v>08:SG all tracks servicing CBH on the SG network</v>
      </c>
      <c r="AL960" t="str">
        <v>11:Meckering</v>
      </c>
      <c r="AM960" t="str">
        <v>Bridges</v>
      </c>
      <c r="AN960" s="64">
        <v>0</v>
      </c>
      <c r="AO960" s="149">
        <f t="shared" si="52"/>
        <v>33.988165680473372</v>
      </c>
    </row>
    <row r="961" spans="37:41" x14ac:dyDescent="0.35">
      <c r="AK961" t="str">
        <v>08:SG all tracks servicing CBH on the SG network</v>
      </c>
      <c r="AL961" t="str">
        <v>11:Meckering</v>
      </c>
      <c r="AM961" t="str">
        <v>Buildings</v>
      </c>
      <c r="AN961" s="64">
        <v>23609.796099937015</v>
      </c>
      <c r="AO961" s="149">
        <f t="shared" si="52"/>
        <v>15.499999999999858</v>
      </c>
    </row>
    <row r="962" spans="37:41" x14ac:dyDescent="0.35">
      <c r="AK962" t="str">
        <v>08:SG all tracks servicing CBH on the SG network</v>
      </c>
      <c r="AL962" t="str">
        <v>11:Meckering</v>
      </c>
      <c r="AM962" t="str">
        <v>Clearing/Grubbing</v>
      </c>
      <c r="AN962" s="64">
        <v>0</v>
      </c>
      <c r="AO962" s="149">
        <f t="shared" si="52"/>
        <v>100</v>
      </c>
    </row>
    <row r="963" spans="37:41" x14ac:dyDescent="0.35">
      <c r="AK963" t="str">
        <v>08:SG all tracks servicing CBH on the SG network</v>
      </c>
      <c r="AL963" t="str">
        <v>11:Meckering</v>
      </c>
      <c r="AM963" t="str">
        <v>Communication</v>
      </c>
      <c r="AN963" s="64">
        <v>0</v>
      </c>
      <c r="AO963" s="149">
        <f t="shared" si="52"/>
        <v>5.1206272136194979</v>
      </c>
    </row>
    <row r="964" spans="37:41" x14ac:dyDescent="0.35">
      <c r="AK964" t="str">
        <v>08:SG all tracks servicing CBH on the SG network</v>
      </c>
      <c r="AL964" t="str">
        <v>11:Meckering</v>
      </c>
      <c r="AM964" t="str">
        <v>Control Centre Assets</v>
      </c>
      <c r="AN964" s="64">
        <v>0</v>
      </c>
      <c r="AO964" s="149">
        <f t="shared" si="52"/>
        <v>14.933333333333326</v>
      </c>
    </row>
    <row r="965" spans="37:41" x14ac:dyDescent="0.35">
      <c r="AK965" t="str">
        <v>08:SG all tracks servicing CBH on the SG network</v>
      </c>
      <c r="AL965" t="str">
        <v>11:Meckering</v>
      </c>
      <c r="AM965" t="str">
        <v>Culverts</v>
      </c>
      <c r="AN965" s="64">
        <v>0</v>
      </c>
      <c r="AO965" s="149">
        <f t="shared" si="52"/>
        <v>6.5141602301984181</v>
      </c>
    </row>
    <row r="966" spans="37:41" x14ac:dyDescent="0.35">
      <c r="AK966" t="str">
        <v>08:SG all tracks servicing CBH on the SG network</v>
      </c>
      <c r="AL966" t="str">
        <v>11:Meckering</v>
      </c>
      <c r="AM966" t="str">
        <v>Cutting/Embankments</v>
      </c>
      <c r="AN966" s="64">
        <v>0</v>
      </c>
      <c r="AO966" s="149">
        <f t="shared" si="52"/>
        <v>100</v>
      </c>
    </row>
    <row r="967" spans="37:41" x14ac:dyDescent="0.35">
      <c r="AK967" t="str">
        <v>08:SG all tracks servicing CBH on the SG network</v>
      </c>
      <c r="AL967" t="str">
        <v>11:Meckering</v>
      </c>
      <c r="AM967" t="str">
        <v>Fibre Optic</v>
      </c>
      <c r="AN967" s="64">
        <v>0</v>
      </c>
      <c r="AO967" s="149">
        <f t="shared" si="52"/>
        <v>6.8275029514926633</v>
      </c>
    </row>
    <row r="968" spans="37:41" x14ac:dyDescent="0.35">
      <c r="AK968" t="str">
        <v>08:SG all tracks servicing CBH on the SG network</v>
      </c>
      <c r="AL968" t="str">
        <v>11:Meckering</v>
      </c>
      <c r="AM968" t="str">
        <v>Formation</v>
      </c>
      <c r="AN968" s="64">
        <v>74732.414593453883</v>
      </c>
      <c r="AO968" s="149">
        <f t="shared" si="52"/>
        <v>100</v>
      </c>
    </row>
    <row r="969" spans="37:41" x14ac:dyDescent="0.35">
      <c r="AK969" t="str">
        <v>08:SG all tracks servicing CBH on the SG network</v>
      </c>
      <c r="AL969" t="str">
        <v>11:Meckering</v>
      </c>
      <c r="AM969" t="str">
        <v>Pedestrian Crossings</v>
      </c>
      <c r="AN969" s="64">
        <v>0</v>
      </c>
      <c r="AO969" s="149">
        <f t="shared" si="52"/>
        <v>11.72325153537226</v>
      </c>
    </row>
    <row r="970" spans="37:41" x14ac:dyDescent="0.35">
      <c r="AK970" t="str">
        <v>08:SG all tracks servicing CBH on the SG network</v>
      </c>
      <c r="AL970" t="str">
        <v>11:Meckering</v>
      </c>
      <c r="AM970" t="str">
        <v>Plant and Equipment</v>
      </c>
      <c r="AN970" s="64">
        <v>10078.353151195724</v>
      </c>
      <c r="AO970" s="149">
        <f t="shared" si="52"/>
        <v>3.2621890651150229</v>
      </c>
    </row>
    <row r="971" spans="37:41" x14ac:dyDescent="0.35">
      <c r="AK971" t="str">
        <v>08:SG all tracks servicing CBH on the SG network</v>
      </c>
      <c r="AL971" t="str">
        <v>11:Meckering</v>
      </c>
      <c r="AM971" t="str">
        <v>Radio Masts</v>
      </c>
      <c r="AN971" s="64">
        <v>16009.838330100178</v>
      </c>
      <c r="AO971" s="149">
        <f t="shared" si="52"/>
        <v>5.1206272136194979</v>
      </c>
    </row>
    <row r="972" spans="37:41" x14ac:dyDescent="0.35">
      <c r="AK972" t="str">
        <v>08:SG all tracks servicing CBH on the SG network</v>
      </c>
      <c r="AL972" t="str">
        <v>11:Meckering</v>
      </c>
      <c r="AM972" t="str">
        <v>Rail</v>
      </c>
      <c r="AN972" s="64">
        <v>834067.12715908361</v>
      </c>
      <c r="AO972" s="149">
        <f t="shared" si="52"/>
        <v>31.770593409597893</v>
      </c>
    </row>
    <row r="973" spans="37:41" x14ac:dyDescent="0.35">
      <c r="AK973" t="str">
        <v>08:SG all tracks servicing CBH on the SG network</v>
      </c>
      <c r="AL973" t="str">
        <v>11:Meckering</v>
      </c>
      <c r="AM973" t="str">
        <v>Signage</v>
      </c>
      <c r="AN973" s="64">
        <v>0</v>
      </c>
      <c r="AO973" s="149">
        <f t="shared" ref="AO973:AO1036" si="53">_xlfn.XLOOKUP(AM973,$M$7:$AG$7,$M$10:$AG$10)</f>
        <v>3.6705791572497493</v>
      </c>
    </row>
    <row r="974" spans="37:41" x14ac:dyDescent="0.35">
      <c r="AK974" t="str">
        <v>08:SG all tracks servicing CBH on the SG network</v>
      </c>
      <c r="AL974" t="str">
        <v>11:Meckering</v>
      </c>
      <c r="AM974" t="str">
        <v>Signalling and Control Systems</v>
      </c>
      <c r="AN974" s="64">
        <v>0</v>
      </c>
      <c r="AO974" s="149">
        <f t="shared" si="53"/>
        <v>6.8275029514926633</v>
      </c>
    </row>
    <row r="975" spans="37:41" x14ac:dyDescent="0.35">
      <c r="AK975" t="str">
        <v>08:SG all tracks servicing CBH on the SG network</v>
      </c>
      <c r="AL975" t="str">
        <v>11:Meckering</v>
      </c>
      <c r="AM975" t="str">
        <v>Sleepers</v>
      </c>
      <c r="AN975" s="64">
        <v>299536.25264811306</v>
      </c>
      <c r="AO975" s="149">
        <f t="shared" si="53"/>
        <v>15.29205627039642</v>
      </c>
    </row>
    <row r="976" spans="37:41" x14ac:dyDescent="0.35">
      <c r="AK976" t="str">
        <v>08:SG all tracks servicing CBH on the SG network</v>
      </c>
      <c r="AL976" t="str">
        <v>11:Meckering</v>
      </c>
      <c r="AM976" t="str">
        <v>Tunnels</v>
      </c>
      <c r="AN976" s="64">
        <v>0</v>
      </c>
      <c r="AO976" s="149">
        <f t="shared" si="53"/>
        <v>42.316940355219813</v>
      </c>
    </row>
    <row r="977" spans="37:41" x14ac:dyDescent="0.35">
      <c r="AK977" t="str">
        <v>08:SG all tracks servicing CBH on the SG network</v>
      </c>
      <c r="AL977" t="str">
        <v>11:Meckering</v>
      </c>
      <c r="AM977" t="str">
        <v>Turnouts</v>
      </c>
      <c r="AN977" s="64">
        <v>363956.56457850913</v>
      </c>
      <c r="AO977" s="149">
        <f t="shared" si="53"/>
        <v>22.575248585450652</v>
      </c>
    </row>
    <row r="978" spans="37:41" x14ac:dyDescent="0.35">
      <c r="AK978" t="str">
        <v>08:SG all tracks servicing CBH on the SG network</v>
      </c>
      <c r="AL978" t="str">
        <v>11:Meckering</v>
      </c>
      <c r="AM978" t="str">
        <v>Walkways</v>
      </c>
      <c r="AN978" s="64">
        <v>0</v>
      </c>
      <c r="AO978" s="149">
        <f t="shared" si="53"/>
        <v>6.2060928299919071</v>
      </c>
    </row>
    <row r="979" spans="37:41" x14ac:dyDescent="0.35">
      <c r="AK979" t="str">
        <v>08:SG all tracks servicing CBH on the SG network</v>
      </c>
      <c r="AL979" t="str">
        <v>12:Merredin</v>
      </c>
      <c r="AM979" t="str">
        <v>Access Roads</v>
      </c>
      <c r="AN979" s="64">
        <v>0</v>
      </c>
      <c r="AO979" s="149">
        <f t="shared" si="53"/>
        <v>6.064738680413102</v>
      </c>
    </row>
    <row r="980" spans="37:41" x14ac:dyDescent="0.35">
      <c r="AK980" t="str">
        <v>08:SG all tracks servicing CBH on the SG network</v>
      </c>
      <c r="AL980" t="str">
        <v>12:Merredin</v>
      </c>
      <c r="AM980" t="str">
        <v>Ballast</v>
      </c>
      <c r="AN980" s="64">
        <v>509387.756919256</v>
      </c>
      <c r="AO980" s="149">
        <f t="shared" si="53"/>
        <v>12.862198805968973</v>
      </c>
    </row>
    <row r="981" spans="37:41" x14ac:dyDescent="0.35">
      <c r="AK981" t="str">
        <v>08:SG all tracks servicing CBH on the SG network</v>
      </c>
      <c r="AL981" t="str">
        <v>12:Merredin</v>
      </c>
      <c r="AM981" t="str">
        <v>Bridges</v>
      </c>
      <c r="AN981" s="64">
        <v>0</v>
      </c>
      <c r="AO981" s="149">
        <f t="shared" si="53"/>
        <v>33.988165680473372</v>
      </c>
    </row>
    <row r="982" spans="37:41" x14ac:dyDescent="0.35">
      <c r="AK982" t="str">
        <v>08:SG all tracks servicing CBH on the SG network</v>
      </c>
      <c r="AL982" t="str">
        <v>12:Merredin</v>
      </c>
      <c r="AM982" t="str">
        <v>Buildings</v>
      </c>
      <c r="AN982" s="64">
        <v>47431.422598472083</v>
      </c>
      <c r="AO982" s="149">
        <f t="shared" si="53"/>
        <v>15.499999999999858</v>
      </c>
    </row>
    <row r="983" spans="37:41" x14ac:dyDescent="0.35">
      <c r="AK983" t="str">
        <v>08:SG all tracks servicing CBH on the SG network</v>
      </c>
      <c r="AL983" t="str">
        <v>12:Merredin</v>
      </c>
      <c r="AM983" t="str">
        <v>Clearing/Grubbing</v>
      </c>
      <c r="AN983" s="64">
        <v>0</v>
      </c>
      <c r="AO983" s="149">
        <f t="shared" si="53"/>
        <v>100</v>
      </c>
    </row>
    <row r="984" spans="37:41" x14ac:dyDescent="0.35">
      <c r="AK984" t="str">
        <v>08:SG all tracks servicing CBH on the SG network</v>
      </c>
      <c r="AL984" t="str">
        <v>12:Merredin</v>
      </c>
      <c r="AM984" t="str">
        <v>Communication</v>
      </c>
      <c r="AN984" s="64">
        <v>0</v>
      </c>
      <c r="AO984" s="149">
        <f t="shared" si="53"/>
        <v>5.1206272136194979</v>
      </c>
    </row>
    <row r="985" spans="37:41" x14ac:dyDescent="0.35">
      <c r="AK985" t="str">
        <v>08:SG all tracks servicing CBH on the SG network</v>
      </c>
      <c r="AL985" t="str">
        <v>12:Merredin</v>
      </c>
      <c r="AM985" t="str">
        <v>Control Centre Assets</v>
      </c>
      <c r="AN985" s="64">
        <v>0</v>
      </c>
      <c r="AO985" s="149">
        <f t="shared" si="53"/>
        <v>14.933333333333326</v>
      </c>
    </row>
    <row r="986" spans="37:41" x14ac:dyDescent="0.35">
      <c r="AK986" t="str">
        <v>08:SG all tracks servicing CBH on the SG network</v>
      </c>
      <c r="AL986" t="str">
        <v>12:Merredin</v>
      </c>
      <c r="AM986" t="str">
        <v>Culverts</v>
      </c>
      <c r="AN986" s="64">
        <v>0</v>
      </c>
      <c r="AO986" s="149">
        <f t="shared" si="53"/>
        <v>6.5141602301984181</v>
      </c>
    </row>
    <row r="987" spans="37:41" x14ac:dyDescent="0.35">
      <c r="AK987" t="str">
        <v>08:SG all tracks servicing CBH on the SG network</v>
      </c>
      <c r="AL987" t="str">
        <v>12:Merredin</v>
      </c>
      <c r="AM987" t="str">
        <v>Cutting/Embankments</v>
      </c>
      <c r="AN987" s="64">
        <v>0</v>
      </c>
      <c r="AO987" s="149">
        <f t="shared" si="53"/>
        <v>100</v>
      </c>
    </row>
    <row r="988" spans="37:41" x14ac:dyDescent="0.35">
      <c r="AK988" t="str">
        <v>08:SG all tracks servicing CBH on the SG network</v>
      </c>
      <c r="AL988" t="str">
        <v>12:Merredin</v>
      </c>
      <c r="AM988" t="str">
        <v>Fibre Optic</v>
      </c>
      <c r="AN988" s="64">
        <v>0</v>
      </c>
      <c r="AO988" s="149">
        <f t="shared" si="53"/>
        <v>6.8275029514926633</v>
      </c>
    </row>
    <row r="989" spans="37:41" x14ac:dyDescent="0.35">
      <c r="AK989" t="str">
        <v>08:SG all tracks servicing CBH on the SG network</v>
      </c>
      <c r="AL989" t="str">
        <v>12:Merredin</v>
      </c>
      <c r="AM989" t="str">
        <v>Formation</v>
      </c>
      <c r="AN989" s="64">
        <v>150135.33888146494</v>
      </c>
      <c r="AO989" s="149">
        <f t="shared" si="53"/>
        <v>100</v>
      </c>
    </row>
    <row r="990" spans="37:41" x14ac:dyDescent="0.35">
      <c r="AK990" t="str">
        <v>08:SG all tracks servicing CBH on the SG network</v>
      </c>
      <c r="AL990" t="str">
        <v>12:Merredin</v>
      </c>
      <c r="AM990" t="str">
        <v>Pedestrian Crossings</v>
      </c>
      <c r="AN990" s="64">
        <v>0</v>
      </c>
      <c r="AO990" s="149">
        <f t="shared" si="53"/>
        <v>11.72325153537226</v>
      </c>
    </row>
    <row r="991" spans="37:41" x14ac:dyDescent="0.35">
      <c r="AK991" t="str">
        <v>08:SG all tracks servicing CBH on the SG network</v>
      </c>
      <c r="AL991" t="str">
        <v>12:Merredin</v>
      </c>
      <c r="AM991" t="str">
        <v>Plant and Equipment</v>
      </c>
      <c r="AN991" s="64">
        <v>20247.13069895095</v>
      </c>
      <c r="AO991" s="149">
        <f t="shared" si="53"/>
        <v>3.2621890651150229</v>
      </c>
    </row>
    <row r="992" spans="37:41" x14ac:dyDescent="0.35">
      <c r="AK992" t="str">
        <v>08:SG all tracks servicing CBH on the SG network</v>
      </c>
      <c r="AL992" t="str">
        <v>12:Merredin</v>
      </c>
      <c r="AM992" t="str">
        <v>Radio Masts</v>
      </c>
      <c r="AN992" s="64">
        <v>32163.319172850621</v>
      </c>
      <c r="AO992" s="149">
        <f t="shared" si="53"/>
        <v>5.1206272136194979</v>
      </c>
    </row>
    <row r="993" spans="37:41" x14ac:dyDescent="0.35">
      <c r="AK993" t="str">
        <v>08:SG all tracks servicing CBH on the SG network</v>
      </c>
      <c r="AL993" t="str">
        <v>12:Merredin</v>
      </c>
      <c r="AM993" t="str">
        <v>Rail</v>
      </c>
      <c r="AN993" s="64">
        <v>1785834.2174186041</v>
      </c>
      <c r="AO993" s="149">
        <f t="shared" si="53"/>
        <v>31.770593409597893</v>
      </c>
    </row>
    <row r="994" spans="37:41" x14ac:dyDescent="0.35">
      <c r="AK994" t="str">
        <v>08:SG all tracks servicing CBH on the SG network</v>
      </c>
      <c r="AL994" t="str">
        <v>12:Merredin</v>
      </c>
      <c r="AM994" t="str">
        <v>Signage</v>
      </c>
      <c r="AN994" s="64">
        <v>0</v>
      </c>
      <c r="AO994" s="149">
        <f t="shared" si="53"/>
        <v>3.6705791572497493</v>
      </c>
    </row>
    <row r="995" spans="37:41" x14ac:dyDescent="0.35">
      <c r="AK995" t="str">
        <v>08:SG all tracks servicing CBH on the SG network</v>
      </c>
      <c r="AL995" t="str">
        <v>12:Merredin</v>
      </c>
      <c r="AM995" t="str">
        <v>Signalling and Control Systems</v>
      </c>
      <c r="AN995" s="64">
        <v>0</v>
      </c>
      <c r="AO995" s="149">
        <f t="shared" si="53"/>
        <v>6.8275029514926633</v>
      </c>
    </row>
    <row r="996" spans="37:41" x14ac:dyDescent="0.35">
      <c r="AK996" t="str">
        <v>08:SG all tracks servicing CBH on the SG network</v>
      </c>
      <c r="AL996" t="str">
        <v>12:Merredin</v>
      </c>
      <c r="AM996" t="str">
        <v>Sleepers</v>
      </c>
      <c r="AN996" s="64">
        <v>290288.55181614729</v>
      </c>
      <c r="AO996" s="149">
        <f t="shared" si="53"/>
        <v>15.29205627039642</v>
      </c>
    </row>
    <row r="997" spans="37:41" x14ac:dyDescent="0.35">
      <c r="AK997" t="str">
        <v>08:SG all tracks servicing CBH on the SG network</v>
      </c>
      <c r="AL997" t="str">
        <v>12:Merredin</v>
      </c>
      <c r="AM997" t="str">
        <v>Tunnels</v>
      </c>
      <c r="AN997" s="64">
        <v>0</v>
      </c>
      <c r="AO997" s="149">
        <f t="shared" si="53"/>
        <v>42.316940355219813</v>
      </c>
    </row>
    <row r="998" spans="37:41" x14ac:dyDescent="0.35">
      <c r="AK998" t="str">
        <v>08:SG all tracks servicing CBH on the SG network</v>
      </c>
      <c r="AL998" t="str">
        <v>12:Merredin</v>
      </c>
      <c r="AM998" t="str">
        <v>Turnouts</v>
      </c>
      <c r="AN998" s="64">
        <v>1952175.8696445681</v>
      </c>
      <c r="AO998" s="149">
        <f t="shared" si="53"/>
        <v>22.575248585450652</v>
      </c>
    </row>
    <row r="999" spans="37:41" x14ac:dyDescent="0.35">
      <c r="AK999" t="str">
        <v>08:SG all tracks servicing CBH on the SG network</v>
      </c>
      <c r="AL999" t="str">
        <v>12:Merredin</v>
      </c>
      <c r="AM999" t="str">
        <v>Walkways</v>
      </c>
      <c r="AN999" s="64">
        <v>0</v>
      </c>
      <c r="AO999" s="149">
        <f t="shared" si="53"/>
        <v>6.2060928299919071</v>
      </c>
    </row>
    <row r="1000" spans="37:41" x14ac:dyDescent="0.35">
      <c r="AK1000" t="str">
        <v>08:SG all tracks servicing CBH on the SG network</v>
      </c>
      <c r="AL1000" t="str">
        <v>13:Moorine Rock</v>
      </c>
      <c r="AM1000" t="str">
        <v>Access Roads</v>
      </c>
      <c r="AN1000" s="64">
        <v>0</v>
      </c>
      <c r="AO1000" s="149">
        <f t="shared" si="53"/>
        <v>6.064738680413102</v>
      </c>
    </row>
    <row r="1001" spans="37:41" x14ac:dyDescent="0.35">
      <c r="AK1001" t="str">
        <v>08:SG all tracks servicing CBH on the SG network</v>
      </c>
      <c r="AL1001" t="str">
        <v>13:Moorine Rock</v>
      </c>
      <c r="AM1001" t="str">
        <v>Ballast</v>
      </c>
      <c r="AN1001" s="64">
        <v>249824.87115809318</v>
      </c>
      <c r="AO1001" s="149">
        <f t="shared" si="53"/>
        <v>12.862198805968973</v>
      </c>
    </row>
    <row r="1002" spans="37:41" x14ac:dyDescent="0.35">
      <c r="AK1002" t="str">
        <v>08:SG all tracks servicing CBH on the SG network</v>
      </c>
      <c r="AL1002" t="str">
        <v>13:Moorine Rock</v>
      </c>
      <c r="AM1002" t="str">
        <v>Bridges</v>
      </c>
      <c r="AN1002" s="64">
        <v>0</v>
      </c>
      <c r="AO1002" s="149">
        <f t="shared" si="53"/>
        <v>33.988165680473372</v>
      </c>
    </row>
    <row r="1003" spans="37:41" x14ac:dyDescent="0.35">
      <c r="AK1003" t="str">
        <v>08:SG all tracks servicing CBH on the SG network</v>
      </c>
      <c r="AL1003" t="str">
        <v>13:Moorine Rock</v>
      </c>
      <c r="AM1003" t="str">
        <v>Buildings</v>
      </c>
      <c r="AN1003" s="64">
        <v>21600.740359544216</v>
      </c>
      <c r="AO1003" s="149">
        <f t="shared" si="53"/>
        <v>15.499999999999858</v>
      </c>
    </row>
    <row r="1004" spans="37:41" x14ac:dyDescent="0.35">
      <c r="AK1004" t="str">
        <v>08:SG all tracks servicing CBH on the SG network</v>
      </c>
      <c r="AL1004" t="str">
        <v>13:Moorine Rock</v>
      </c>
      <c r="AM1004" t="str">
        <v>Clearing/Grubbing</v>
      </c>
      <c r="AN1004" s="64">
        <v>0</v>
      </c>
      <c r="AO1004" s="149">
        <f t="shared" si="53"/>
        <v>100</v>
      </c>
    </row>
    <row r="1005" spans="37:41" x14ac:dyDescent="0.35">
      <c r="AK1005" t="str">
        <v>08:SG all tracks servicing CBH on the SG network</v>
      </c>
      <c r="AL1005" t="str">
        <v>13:Moorine Rock</v>
      </c>
      <c r="AM1005" t="str">
        <v>Communication</v>
      </c>
      <c r="AN1005" s="64">
        <v>0</v>
      </c>
      <c r="AO1005" s="149">
        <f t="shared" si="53"/>
        <v>5.1206272136194979</v>
      </c>
    </row>
    <row r="1006" spans="37:41" x14ac:dyDescent="0.35">
      <c r="AK1006" t="str">
        <v>08:SG all tracks servicing CBH on the SG network</v>
      </c>
      <c r="AL1006" t="str">
        <v>13:Moorine Rock</v>
      </c>
      <c r="AM1006" t="str">
        <v>Control Centre Assets</v>
      </c>
      <c r="AN1006" s="64">
        <v>0</v>
      </c>
      <c r="AO1006" s="149">
        <f t="shared" si="53"/>
        <v>14.933333333333326</v>
      </c>
    </row>
    <row r="1007" spans="37:41" x14ac:dyDescent="0.35">
      <c r="AK1007" t="str">
        <v>08:SG all tracks servicing CBH on the SG network</v>
      </c>
      <c r="AL1007" t="str">
        <v>13:Moorine Rock</v>
      </c>
      <c r="AM1007" t="str">
        <v>Culverts</v>
      </c>
      <c r="AN1007" s="64">
        <v>0</v>
      </c>
      <c r="AO1007" s="149">
        <f t="shared" si="53"/>
        <v>6.5141602301984181</v>
      </c>
    </row>
    <row r="1008" spans="37:41" x14ac:dyDescent="0.35">
      <c r="AK1008" t="str">
        <v>08:SG all tracks servicing CBH on the SG network</v>
      </c>
      <c r="AL1008" t="str">
        <v>13:Moorine Rock</v>
      </c>
      <c r="AM1008" t="str">
        <v>Cutting/Embankments</v>
      </c>
      <c r="AN1008" s="64">
        <v>0</v>
      </c>
      <c r="AO1008" s="149">
        <f t="shared" si="53"/>
        <v>100</v>
      </c>
    </row>
    <row r="1009" spans="37:41" x14ac:dyDescent="0.35">
      <c r="AK1009" t="str">
        <v>08:SG all tracks servicing CBH on the SG network</v>
      </c>
      <c r="AL1009" t="str">
        <v>13:Moorine Rock</v>
      </c>
      <c r="AM1009" t="str">
        <v>Fibre Optic</v>
      </c>
      <c r="AN1009" s="64">
        <v>0</v>
      </c>
      <c r="AO1009" s="149">
        <f t="shared" si="53"/>
        <v>6.8275029514926633</v>
      </c>
    </row>
    <row r="1010" spans="37:41" x14ac:dyDescent="0.35">
      <c r="AK1010" t="str">
        <v>08:SG all tracks servicing CBH on the SG network</v>
      </c>
      <c r="AL1010" t="str">
        <v>13:Moorine Rock</v>
      </c>
      <c r="AM1010" t="str">
        <v>Formation</v>
      </c>
      <c r="AN1010" s="64">
        <v>73632.593604490612</v>
      </c>
      <c r="AO1010" s="149">
        <f t="shared" si="53"/>
        <v>100</v>
      </c>
    </row>
    <row r="1011" spans="37:41" x14ac:dyDescent="0.35">
      <c r="AK1011" t="str">
        <v>08:SG all tracks servicing CBH on the SG network</v>
      </c>
      <c r="AL1011" t="str">
        <v>13:Moorine Rock</v>
      </c>
      <c r="AM1011" t="str">
        <v>Pedestrian Crossings</v>
      </c>
      <c r="AN1011" s="64">
        <v>0</v>
      </c>
      <c r="AO1011" s="149">
        <f t="shared" si="53"/>
        <v>11.72325153537226</v>
      </c>
    </row>
    <row r="1012" spans="37:41" x14ac:dyDescent="0.35">
      <c r="AK1012" t="str">
        <v>08:SG all tracks servicing CBH on the SG network</v>
      </c>
      <c r="AL1012" t="str">
        <v>13:Moorine Rock</v>
      </c>
      <c r="AM1012" t="str">
        <v>Plant and Equipment</v>
      </c>
      <c r="AN1012" s="64">
        <v>9220.7441669245891</v>
      </c>
      <c r="AO1012" s="149">
        <f t="shared" si="53"/>
        <v>3.2621890651150229</v>
      </c>
    </row>
    <row r="1013" spans="37:41" x14ac:dyDescent="0.35">
      <c r="AK1013" t="str">
        <v>08:SG all tracks servicing CBH on the SG network</v>
      </c>
      <c r="AL1013" t="str">
        <v>13:Moorine Rock</v>
      </c>
      <c r="AM1013" t="str">
        <v>Radio Masts</v>
      </c>
      <c r="AN1013" s="64">
        <v>14647.494603635969</v>
      </c>
      <c r="AO1013" s="149">
        <f t="shared" si="53"/>
        <v>5.1206272136194979</v>
      </c>
    </row>
    <row r="1014" spans="37:41" x14ac:dyDescent="0.35">
      <c r="AK1014" t="str">
        <v>08:SG all tracks servicing CBH on the SG network</v>
      </c>
      <c r="AL1014" t="str">
        <v>13:Moorine Rock</v>
      </c>
      <c r="AM1014" t="str">
        <v>Rail</v>
      </c>
      <c r="AN1014" s="64">
        <v>821792.33933583286</v>
      </c>
      <c r="AO1014" s="149">
        <f t="shared" si="53"/>
        <v>31.770593409597893</v>
      </c>
    </row>
    <row r="1015" spans="37:41" x14ac:dyDescent="0.35">
      <c r="AK1015" t="str">
        <v>08:SG all tracks servicing CBH on the SG network</v>
      </c>
      <c r="AL1015" t="str">
        <v>13:Moorine Rock</v>
      </c>
      <c r="AM1015" t="str">
        <v>Signage</v>
      </c>
      <c r="AN1015" s="64">
        <v>0</v>
      </c>
      <c r="AO1015" s="149">
        <f t="shared" si="53"/>
        <v>3.6705791572497493</v>
      </c>
    </row>
    <row r="1016" spans="37:41" x14ac:dyDescent="0.35">
      <c r="AK1016" t="str">
        <v>08:SG all tracks servicing CBH on the SG network</v>
      </c>
      <c r="AL1016" t="str">
        <v>13:Moorine Rock</v>
      </c>
      <c r="AM1016" t="str">
        <v>Signalling and Control Systems</v>
      </c>
      <c r="AN1016" s="64">
        <v>0</v>
      </c>
      <c r="AO1016" s="149">
        <f t="shared" si="53"/>
        <v>6.8275029514926633</v>
      </c>
    </row>
    <row r="1017" spans="37:41" x14ac:dyDescent="0.35">
      <c r="AK1017" t="str">
        <v>08:SG all tracks servicing CBH on the SG network</v>
      </c>
      <c r="AL1017" t="str">
        <v>13:Moorine Rock</v>
      </c>
      <c r="AM1017" t="str">
        <v>Sleepers</v>
      </c>
      <c r="AN1017" s="64">
        <v>294157.91188241553</v>
      </c>
      <c r="AO1017" s="149">
        <f t="shared" si="53"/>
        <v>15.29205627039642</v>
      </c>
    </row>
    <row r="1018" spans="37:41" x14ac:dyDescent="0.35">
      <c r="AK1018" t="str">
        <v>08:SG all tracks servicing CBH on the SG network</v>
      </c>
      <c r="AL1018" t="str">
        <v>13:Moorine Rock</v>
      </c>
      <c r="AM1018" t="str">
        <v>Tunnels</v>
      </c>
      <c r="AN1018" s="64">
        <v>0</v>
      </c>
      <c r="AO1018" s="149">
        <f t="shared" si="53"/>
        <v>42.316940355219813</v>
      </c>
    </row>
    <row r="1019" spans="37:41" x14ac:dyDescent="0.35">
      <c r="AK1019" t="str">
        <v>08:SG all tracks servicing CBH on the SG network</v>
      </c>
      <c r="AL1019" t="str">
        <v>13:Moorine Rock</v>
      </c>
      <c r="AM1019" t="str">
        <v>Turnouts</v>
      </c>
      <c r="AN1019" s="64">
        <v>0</v>
      </c>
      <c r="AO1019" s="149">
        <f t="shared" si="53"/>
        <v>22.575248585450652</v>
      </c>
    </row>
    <row r="1020" spans="37:41" x14ac:dyDescent="0.35">
      <c r="AK1020" t="str">
        <v>08:SG all tracks servicing CBH on the SG network</v>
      </c>
      <c r="AL1020" t="str">
        <v>13:Moorine Rock</v>
      </c>
      <c r="AM1020" t="str">
        <v>Walkways</v>
      </c>
      <c r="AN1020" s="64">
        <v>0</v>
      </c>
      <c r="AO1020" s="149">
        <f t="shared" si="53"/>
        <v>6.2060928299919071</v>
      </c>
    </row>
    <row r="1021" spans="37:41" x14ac:dyDescent="0.35">
      <c r="AK1021" t="str">
        <v>08:SG all tracks servicing CBH on the SG network</v>
      </c>
      <c r="AL1021" t="str">
        <v>14:Salmon Gums</v>
      </c>
      <c r="AM1021" t="str">
        <v>Access Roads</v>
      </c>
      <c r="AN1021" s="64">
        <v>0</v>
      </c>
      <c r="AO1021" s="149">
        <f t="shared" si="53"/>
        <v>6.064738680413102</v>
      </c>
    </row>
    <row r="1022" spans="37:41" x14ac:dyDescent="0.35">
      <c r="AK1022" t="str">
        <v>08:SG all tracks servicing CBH on the SG network</v>
      </c>
      <c r="AL1022" t="str">
        <v>14:Salmon Gums</v>
      </c>
      <c r="AM1022" t="str">
        <v>Ballast</v>
      </c>
      <c r="AN1022" s="64">
        <v>449431.19531329541</v>
      </c>
      <c r="AO1022" s="149">
        <f t="shared" si="53"/>
        <v>12.862198805968973</v>
      </c>
    </row>
    <row r="1023" spans="37:41" x14ac:dyDescent="0.35">
      <c r="AK1023" t="str">
        <v>08:SG all tracks servicing CBH on the SG network</v>
      </c>
      <c r="AL1023" t="str">
        <v>14:Salmon Gums</v>
      </c>
      <c r="AM1023" t="str">
        <v>Bridges</v>
      </c>
      <c r="AN1023" s="64">
        <v>0</v>
      </c>
      <c r="AO1023" s="149">
        <f t="shared" si="53"/>
        <v>33.988165680473372</v>
      </c>
    </row>
    <row r="1024" spans="37:41" x14ac:dyDescent="0.35">
      <c r="AK1024" t="str">
        <v>08:SG all tracks servicing CBH on the SG network</v>
      </c>
      <c r="AL1024" t="str">
        <v>14:Salmon Gums</v>
      </c>
      <c r="AM1024" t="str">
        <v>Buildings</v>
      </c>
      <c r="AN1024" s="64">
        <v>36268.780660134704</v>
      </c>
      <c r="AO1024" s="149">
        <f t="shared" si="53"/>
        <v>15.499999999999858</v>
      </c>
    </row>
    <row r="1025" spans="37:41" x14ac:dyDescent="0.35">
      <c r="AK1025" t="str">
        <v>08:SG all tracks servicing CBH on the SG network</v>
      </c>
      <c r="AL1025" t="str">
        <v>14:Salmon Gums</v>
      </c>
      <c r="AM1025" t="str">
        <v>Clearing/Grubbing</v>
      </c>
      <c r="AN1025" s="64">
        <v>0</v>
      </c>
      <c r="AO1025" s="149">
        <f t="shared" si="53"/>
        <v>100</v>
      </c>
    </row>
    <row r="1026" spans="37:41" x14ac:dyDescent="0.35">
      <c r="AK1026" t="str">
        <v>08:SG all tracks servicing CBH on the SG network</v>
      </c>
      <c r="AL1026" t="str">
        <v>14:Salmon Gums</v>
      </c>
      <c r="AM1026" t="str">
        <v>Communication</v>
      </c>
      <c r="AN1026" s="64">
        <v>0</v>
      </c>
      <c r="AO1026" s="149">
        <f t="shared" si="53"/>
        <v>5.1206272136194979</v>
      </c>
    </row>
    <row r="1027" spans="37:41" x14ac:dyDescent="0.35">
      <c r="AK1027" t="str">
        <v>08:SG all tracks servicing CBH on the SG network</v>
      </c>
      <c r="AL1027" t="str">
        <v>14:Salmon Gums</v>
      </c>
      <c r="AM1027" t="str">
        <v>Control Centre Assets</v>
      </c>
      <c r="AN1027" s="64">
        <v>0</v>
      </c>
      <c r="AO1027" s="149">
        <f t="shared" si="53"/>
        <v>14.933333333333326</v>
      </c>
    </row>
    <row r="1028" spans="37:41" x14ac:dyDescent="0.35">
      <c r="AK1028" t="str">
        <v>08:SG all tracks servicing CBH on the SG network</v>
      </c>
      <c r="AL1028" t="str">
        <v>14:Salmon Gums</v>
      </c>
      <c r="AM1028" t="str">
        <v>Culverts</v>
      </c>
      <c r="AN1028" s="64">
        <v>0</v>
      </c>
      <c r="AO1028" s="149">
        <f t="shared" si="53"/>
        <v>6.5141602301984181</v>
      </c>
    </row>
    <row r="1029" spans="37:41" x14ac:dyDescent="0.35">
      <c r="AK1029" t="str">
        <v>08:SG all tracks servicing CBH on the SG network</v>
      </c>
      <c r="AL1029" t="str">
        <v>14:Salmon Gums</v>
      </c>
      <c r="AM1029" t="str">
        <v>Cutting/Embankments</v>
      </c>
      <c r="AN1029" s="64">
        <v>0</v>
      </c>
      <c r="AO1029" s="149">
        <f t="shared" si="53"/>
        <v>100</v>
      </c>
    </row>
    <row r="1030" spans="37:41" x14ac:dyDescent="0.35">
      <c r="AK1030" t="str">
        <v>08:SG all tracks servicing CBH on the SG network</v>
      </c>
      <c r="AL1030" t="str">
        <v>14:Salmon Gums</v>
      </c>
      <c r="AM1030" t="str">
        <v>Fibre Optic</v>
      </c>
      <c r="AN1030" s="64">
        <v>0</v>
      </c>
      <c r="AO1030" s="149">
        <f t="shared" si="53"/>
        <v>6.8275029514926633</v>
      </c>
    </row>
    <row r="1031" spans="37:41" x14ac:dyDescent="0.35">
      <c r="AK1031" t="str">
        <v>08:SG all tracks servicing CBH on the SG network</v>
      </c>
      <c r="AL1031" t="str">
        <v>14:Salmon Gums</v>
      </c>
      <c r="AM1031" t="str">
        <v>Formation</v>
      </c>
      <c r="AN1031" s="64">
        <v>132463.93125023445</v>
      </c>
      <c r="AO1031" s="149">
        <f t="shared" si="53"/>
        <v>100</v>
      </c>
    </row>
    <row r="1032" spans="37:41" x14ac:dyDescent="0.35">
      <c r="AK1032" t="str">
        <v>08:SG all tracks servicing CBH on the SG network</v>
      </c>
      <c r="AL1032" t="str">
        <v>14:Salmon Gums</v>
      </c>
      <c r="AM1032" t="str">
        <v>Pedestrian Crossings</v>
      </c>
      <c r="AN1032" s="64">
        <v>0</v>
      </c>
      <c r="AO1032" s="149">
        <f t="shared" si="53"/>
        <v>11.72325153537226</v>
      </c>
    </row>
    <row r="1033" spans="37:41" x14ac:dyDescent="0.35">
      <c r="AK1033" t="str">
        <v>08:SG all tracks servicing CBH on the SG network</v>
      </c>
      <c r="AL1033" t="str">
        <v>14:Salmon Gums</v>
      </c>
      <c r="AM1033" t="str">
        <v>Plant and Equipment</v>
      </c>
      <c r="AN1033" s="64">
        <v>15482.115063970003</v>
      </c>
      <c r="AO1033" s="149">
        <f t="shared" si="53"/>
        <v>3.2621890651150229</v>
      </c>
    </row>
    <row r="1034" spans="37:41" x14ac:dyDescent="0.35">
      <c r="AK1034" t="str">
        <v>08:SG all tracks servicing CBH on the SG network</v>
      </c>
      <c r="AL1034" t="str">
        <v>14:Salmon Gums</v>
      </c>
      <c r="AM1034" t="str">
        <v>Radio Masts</v>
      </c>
      <c r="AN1034" s="64">
        <v>24593.914845379353</v>
      </c>
      <c r="AO1034" s="149">
        <f t="shared" si="53"/>
        <v>5.1206272136194979</v>
      </c>
    </row>
    <row r="1035" spans="37:41" x14ac:dyDescent="0.35">
      <c r="AK1035" t="str">
        <v>08:SG all tracks servicing CBH on the SG network</v>
      </c>
      <c r="AL1035" t="str">
        <v>14:Salmon Gums</v>
      </c>
      <c r="AM1035" t="str">
        <v>Rail</v>
      </c>
      <c r="AN1035" s="64">
        <v>1478392.0898463663</v>
      </c>
      <c r="AO1035" s="149">
        <f t="shared" si="53"/>
        <v>31.770593409597893</v>
      </c>
    </row>
    <row r="1036" spans="37:41" x14ac:dyDescent="0.35">
      <c r="AK1036" t="str">
        <v>08:SG all tracks servicing CBH on the SG network</v>
      </c>
      <c r="AL1036" t="str">
        <v>14:Salmon Gums</v>
      </c>
      <c r="AM1036" t="str">
        <v>Signage</v>
      </c>
      <c r="AN1036" s="64">
        <v>0</v>
      </c>
      <c r="AO1036" s="149">
        <f t="shared" si="53"/>
        <v>3.6705791572497493</v>
      </c>
    </row>
    <row r="1037" spans="37:41" x14ac:dyDescent="0.35">
      <c r="AK1037" t="str">
        <v>08:SG all tracks servicing CBH on the SG network</v>
      </c>
      <c r="AL1037" t="str">
        <v>14:Salmon Gums</v>
      </c>
      <c r="AM1037" t="str">
        <v>Signalling and Control Systems</v>
      </c>
      <c r="AN1037" s="64">
        <v>0</v>
      </c>
      <c r="AO1037" s="149">
        <f t="shared" ref="AO1037:AO1100" si="54">_xlfn.XLOOKUP(AM1037,$M$7:$AG$7,$M$10:$AG$10)</f>
        <v>6.8275029514926633</v>
      </c>
    </row>
    <row r="1038" spans="37:41" x14ac:dyDescent="0.35">
      <c r="AK1038" t="str">
        <v>08:SG all tracks servicing CBH on the SG network</v>
      </c>
      <c r="AL1038" t="str">
        <v>14:Salmon Gums</v>
      </c>
      <c r="AM1038" t="str">
        <v>Sleepers</v>
      </c>
      <c r="AN1038" s="64">
        <v>531180.98071144498</v>
      </c>
      <c r="AO1038" s="149">
        <f t="shared" si="54"/>
        <v>15.29205627039642</v>
      </c>
    </row>
    <row r="1039" spans="37:41" x14ac:dyDescent="0.35">
      <c r="AK1039" t="str">
        <v>08:SG all tracks servicing CBH on the SG network</v>
      </c>
      <c r="AL1039" t="str">
        <v>14:Salmon Gums</v>
      </c>
      <c r="AM1039" t="str">
        <v>Tunnels</v>
      </c>
      <c r="AN1039" s="64">
        <v>0</v>
      </c>
      <c r="AO1039" s="149">
        <f t="shared" si="54"/>
        <v>42.316940355219813</v>
      </c>
    </row>
    <row r="1040" spans="37:41" x14ac:dyDescent="0.35">
      <c r="AK1040" t="str">
        <v>08:SG all tracks servicing CBH on the SG network</v>
      </c>
      <c r="AL1040" t="str">
        <v>14:Salmon Gums</v>
      </c>
      <c r="AM1040" t="str">
        <v>Turnouts</v>
      </c>
      <c r="AN1040" s="64">
        <v>4622985.0366531322</v>
      </c>
      <c r="AO1040" s="149">
        <f t="shared" si="54"/>
        <v>22.575248585450652</v>
      </c>
    </row>
    <row r="1041" spans="37:41" x14ac:dyDescent="0.35">
      <c r="AK1041" t="str">
        <v>08:SG all tracks servicing CBH on the SG network</v>
      </c>
      <c r="AL1041" t="str">
        <v>14:Salmon Gums</v>
      </c>
      <c r="AM1041" t="str">
        <v>Walkways</v>
      </c>
      <c r="AN1041" s="64">
        <v>0</v>
      </c>
      <c r="AO1041" s="149">
        <f t="shared" si="54"/>
        <v>6.2060928299919071</v>
      </c>
    </row>
    <row r="1042" spans="37:41" x14ac:dyDescent="0.35">
      <c r="AK1042" t="str">
        <v>08:SG all tracks servicing CBH on the SG network</v>
      </c>
      <c r="AL1042" t="str">
        <v>15:Southern Cross</v>
      </c>
      <c r="AM1042" t="str">
        <v>Access Roads</v>
      </c>
      <c r="AN1042" s="64">
        <v>0</v>
      </c>
      <c r="AO1042" s="149">
        <f t="shared" si="54"/>
        <v>6.064738680413102</v>
      </c>
    </row>
    <row r="1043" spans="37:41" x14ac:dyDescent="0.35">
      <c r="AK1043" t="str">
        <v>08:SG all tracks servicing CBH on the SG network</v>
      </c>
      <c r="AL1043" t="str">
        <v>15:Southern Cross</v>
      </c>
      <c r="AM1043" t="str">
        <v>Ballast</v>
      </c>
      <c r="AN1043" s="64">
        <v>725471.10954671144</v>
      </c>
      <c r="AO1043" s="149">
        <f t="shared" si="54"/>
        <v>12.862198805968973</v>
      </c>
    </row>
    <row r="1044" spans="37:41" x14ac:dyDescent="0.35">
      <c r="AK1044" t="str">
        <v>08:SG all tracks servicing CBH on the SG network</v>
      </c>
      <c r="AL1044" t="str">
        <v>15:Southern Cross</v>
      </c>
      <c r="AM1044" t="str">
        <v>Bridges</v>
      </c>
      <c r="AN1044" s="64">
        <v>0</v>
      </c>
      <c r="AO1044" s="149">
        <f t="shared" si="54"/>
        <v>33.988165680473372</v>
      </c>
    </row>
    <row r="1045" spans="37:41" x14ac:dyDescent="0.35">
      <c r="AK1045" t="str">
        <v>08:SG all tracks servicing CBH on the SG network</v>
      </c>
      <c r="AL1045" t="str">
        <v>15:Southern Cross</v>
      </c>
      <c r="AM1045" t="str">
        <v>Buildings</v>
      </c>
      <c r="AN1045" s="64">
        <v>62726.793385404359</v>
      </c>
      <c r="AO1045" s="149">
        <f t="shared" si="54"/>
        <v>15.499999999999858</v>
      </c>
    </row>
    <row r="1046" spans="37:41" x14ac:dyDescent="0.35">
      <c r="AK1046" t="str">
        <v>08:SG all tracks servicing CBH on the SG network</v>
      </c>
      <c r="AL1046" t="str">
        <v>15:Southern Cross</v>
      </c>
      <c r="AM1046" t="str">
        <v>Clearing/Grubbing</v>
      </c>
      <c r="AN1046" s="64">
        <v>0</v>
      </c>
      <c r="AO1046" s="149">
        <f t="shared" si="54"/>
        <v>100</v>
      </c>
    </row>
    <row r="1047" spans="37:41" x14ac:dyDescent="0.35">
      <c r="AK1047" t="str">
        <v>08:SG all tracks servicing CBH on the SG network</v>
      </c>
      <c r="AL1047" t="str">
        <v>15:Southern Cross</v>
      </c>
      <c r="AM1047" t="str">
        <v>Communication</v>
      </c>
      <c r="AN1047" s="64">
        <v>0</v>
      </c>
      <c r="AO1047" s="149">
        <f t="shared" si="54"/>
        <v>5.1206272136194979</v>
      </c>
    </row>
    <row r="1048" spans="37:41" x14ac:dyDescent="0.35">
      <c r="AK1048" t="str">
        <v>08:SG all tracks servicing CBH on the SG network</v>
      </c>
      <c r="AL1048" t="str">
        <v>15:Southern Cross</v>
      </c>
      <c r="AM1048" t="str">
        <v>Control Centre Assets</v>
      </c>
      <c r="AN1048" s="64">
        <v>0</v>
      </c>
      <c r="AO1048" s="149">
        <f t="shared" si="54"/>
        <v>14.933333333333326</v>
      </c>
    </row>
    <row r="1049" spans="37:41" x14ac:dyDescent="0.35">
      <c r="AK1049" t="str">
        <v>08:SG all tracks servicing CBH on the SG network</v>
      </c>
      <c r="AL1049" t="str">
        <v>15:Southern Cross</v>
      </c>
      <c r="AM1049" t="str">
        <v>Culverts</v>
      </c>
      <c r="AN1049" s="64">
        <v>0</v>
      </c>
      <c r="AO1049" s="149">
        <f t="shared" si="54"/>
        <v>6.5141602301984181</v>
      </c>
    </row>
    <row r="1050" spans="37:41" x14ac:dyDescent="0.35">
      <c r="AK1050" t="str">
        <v>08:SG all tracks servicing CBH on the SG network</v>
      </c>
      <c r="AL1050" t="str">
        <v>15:Southern Cross</v>
      </c>
      <c r="AM1050" t="str">
        <v>Cutting/Embankments</v>
      </c>
      <c r="AN1050" s="64">
        <v>0</v>
      </c>
      <c r="AO1050" s="149">
        <f t="shared" si="54"/>
        <v>100</v>
      </c>
    </row>
    <row r="1051" spans="37:41" x14ac:dyDescent="0.35">
      <c r="AK1051" t="str">
        <v>08:SG all tracks servicing CBH on the SG network</v>
      </c>
      <c r="AL1051" t="str">
        <v>15:Southern Cross</v>
      </c>
      <c r="AM1051" t="str">
        <v>Fibre Optic</v>
      </c>
      <c r="AN1051" s="64">
        <v>0</v>
      </c>
      <c r="AO1051" s="149">
        <f t="shared" si="54"/>
        <v>6.8275029514926633</v>
      </c>
    </row>
    <row r="1052" spans="37:41" x14ac:dyDescent="0.35">
      <c r="AK1052" t="str">
        <v>08:SG all tracks servicing CBH on the SG network</v>
      </c>
      <c r="AL1052" t="str">
        <v>15:Southern Cross</v>
      </c>
      <c r="AM1052" t="str">
        <v>Formation</v>
      </c>
      <c r="AN1052" s="64">
        <v>213823.06386639917</v>
      </c>
      <c r="AO1052" s="149">
        <f t="shared" si="54"/>
        <v>100</v>
      </c>
    </row>
    <row r="1053" spans="37:41" x14ac:dyDescent="0.35">
      <c r="AK1053" t="str">
        <v>08:SG all tracks servicing CBH on the SG network</v>
      </c>
      <c r="AL1053" t="str">
        <v>15:Southern Cross</v>
      </c>
      <c r="AM1053" t="str">
        <v>Pedestrian Crossings</v>
      </c>
      <c r="AN1053" s="64">
        <v>0</v>
      </c>
      <c r="AO1053" s="149">
        <f t="shared" si="54"/>
        <v>11.72325153537226</v>
      </c>
    </row>
    <row r="1054" spans="37:41" x14ac:dyDescent="0.35">
      <c r="AK1054" t="str">
        <v>08:SG all tracks servicing CBH on the SG network</v>
      </c>
      <c r="AL1054" t="str">
        <v>15:Southern Cross</v>
      </c>
      <c r="AM1054" t="str">
        <v>Plant and Equipment</v>
      </c>
      <c r="AN1054" s="64">
        <v>26776.291209981249</v>
      </c>
      <c r="AO1054" s="149">
        <f t="shared" si="54"/>
        <v>3.2621890651150229</v>
      </c>
    </row>
    <row r="1055" spans="37:41" x14ac:dyDescent="0.35">
      <c r="AK1055" t="str">
        <v>08:SG all tracks servicing CBH on the SG network</v>
      </c>
      <c r="AL1055" t="str">
        <v>15:Southern Cross</v>
      </c>
      <c r="AM1055" t="str">
        <v>Radio Masts</v>
      </c>
      <c r="AN1055" s="64">
        <v>42535.133163161889</v>
      </c>
      <c r="AO1055" s="149">
        <f t="shared" si="54"/>
        <v>5.1206272136194979</v>
      </c>
    </row>
    <row r="1056" spans="37:41" x14ac:dyDescent="0.35">
      <c r="AK1056" t="str">
        <v>08:SG all tracks servicing CBH on the SG network</v>
      </c>
      <c r="AL1056" t="str">
        <v>15:Southern Cross</v>
      </c>
      <c r="AM1056" t="str">
        <v>Rail</v>
      </c>
      <c r="AN1056" s="64">
        <v>2386418.123508919</v>
      </c>
      <c r="AO1056" s="149">
        <f t="shared" si="54"/>
        <v>31.770593409597893</v>
      </c>
    </row>
    <row r="1057" spans="37:41" x14ac:dyDescent="0.35">
      <c r="AK1057" t="str">
        <v>08:SG all tracks servicing CBH on the SG network</v>
      </c>
      <c r="AL1057" t="str">
        <v>15:Southern Cross</v>
      </c>
      <c r="AM1057" t="str">
        <v>Signage</v>
      </c>
      <c r="AN1057" s="64">
        <v>0</v>
      </c>
      <c r="AO1057" s="149">
        <f t="shared" si="54"/>
        <v>3.6705791572497493</v>
      </c>
    </row>
    <row r="1058" spans="37:41" x14ac:dyDescent="0.35">
      <c r="AK1058" t="str">
        <v>08:SG all tracks servicing CBH on the SG network</v>
      </c>
      <c r="AL1058" t="str">
        <v>15:Southern Cross</v>
      </c>
      <c r="AM1058" t="str">
        <v>Signalling and Control Systems</v>
      </c>
      <c r="AN1058" s="64">
        <v>0</v>
      </c>
      <c r="AO1058" s="149">
        <f t="shared" si="54"/>
        <v>6.8275029514926633</v>
      </c>
    </row>
    <row r="1059" spans="37:41" x14ac:dyDescent="0.35">
      <c r="AK1059" t="str">
        <v>08:SG all tracks servicing CBH on the SG network</v>
      </c>
      <c r="AL1059" t="str">
        <v>15:Southern Cross</v>
      </c>
      <c r="AM1059" t="str">
        <v>Sleepers</v>
      </c>
      <c r="AN1059" s="64">
        <v>854594.29231549497</v>
      </c>
      <c r="AO1059" s="149">
        <f t="shared" si="54"/>
        <v>15.29205627039642</v>
      </c>
    </row>
    <row r="1060" spans="37:41" x14ac:dyDescent="0.35">
      <c r="AK1060" t="str">
        <v>08:SG all tracks servicing CBH on the SG network</v>
      </c>
      <c r="AL1060" t="str">
        <v>15:Southern Cross</v>
      </c>
      <c r="AM1060" t="str">
        <v>Tunnels</v>
      </c>
      <c r="AN1060" s="64">
        <v>0</v>
      </c>
      <c r="AO1060" s="149">
        <f t="shared" si="54"/>
        <v>42.316940355219813</v>
      </c>
    </row>
    <row r="1061" spans="37:41" x14ac:dyDescent="0.35">
      <c r="AK1061" t="str">
        <v>08:SG all tracks servicing CBH on the SG network</v>
      </c>
      <c r="AL1061" t="str">
        <v>15:Southern Cross</v>
      </c>
      <c r="AM1061" t="str">
        <v>Turnouts</v>
      </c>
      <c r="AN1061" s="64">
        <v>2873965.9121827842</v>
      </c>
      <c r="AO1061" s="149">
        <f t="shared" si="54"/>
        <v>22.575248585450652</v>
      </c>
    </row>
    <row r="1062" spans="37:41" x14ac:dyDescent="0.35">
      <c r="AK1062" t="str">
        <v>08:SG all tracks servicing CBH on the SG network</v>
      </c>
      <c r="AL1062" t="str">
        <v>15:Southern Cross</v>
      </c>
      <c r="AM1062" t="str">
        <v>Walkways</v>
      </c>
      <c r="AN1062" s="64">
        <v>0</v>
      </c>
      <c r="AO1062" s="149">
        <f t="shared" si="54"/>
        <v>6.2060928299919071</v>
      </c>
    </row>
    <row r="1063" spans="37:41" x14ac:dyDescent="0.35">
      <c r="AK1063" t="str">
        <v>08:SG all tracks servicing CBH on the SG network</v>
      </c>
      <c r="AL1063" t="str">
        <v>16:Tammin</v>
      </c>
      <c r="AM1063" t="str">
        <v>Access Roads</v>
      </c>
      <c r="AN1063" s="64">
        <v>0</v>
      </c>
      <c r="AO1063" s="149">
        <f t="shared" si="54"/>
        <v>6.064738680413102</v>
      </c>
    </row>
    <row r="1064" spans="37:41" x14ac:dyDescent="0.35">
      <c r="AK1064" t="str">
        <v>08:SG all tracks servicing CBH on the SG network</v>
      </c>
      <c r="AL1064" t="str">
        <v>16:Tammin</v>
      </c>
      <c r="AM1064" t="str">
        <v>Ballast</v>
      </c>
      <c r="AN1064" s="64">
        <v>526844.51826475083</v>
      </c>
      <c r="AO1064" s="149">
        <f t="shared" si="54"/>
        <v>12.862198805968973</v>
      </c>
    </row>
    <row r="1065" spans="37:41" x14ac:dyDescent="0.35">
      <c r="AK1065" t="str">
        <v>08:SG all tracks servicing CBH on the SG network</v>
      </c>
      <c r="AL1065" t="str">
        <v>16:Tammin</v>
      </c>
      <c r="AM1065" t="str">
        <v>Bridges</v>
      </c>
      <c r="AN1065" s="64">
        <v>0</v>
      </c>
      <c r="AO1065" s="149">
        <f t="shared" si="54"/>
        <v>33.988165680473372</v>
      </c>
    </row>
    <row r="1066" spans="37:41" x14ac:dyDescent="0.35">
      <c r="AK1066" t="str">
        <v>08:SG all tracks servicing CBH on the SG network</v>
      </c>
      <c r="AL1066" t="str">
        <v>16:Tammin</v>
      </c>
      <c r="AM1066" t="str">
        <v>Buildings</v>
      </c>
      <c r="AN1066" s="64">
        <v>49056.901447014716</v>
      </c>
      <c r="AO1066" s="149">
        <f t="shared" si="54"/>
        <v>15.499999999999858</v>
      </c>
    </row>
    <row r="1067" spans="37:41" x14ac:dyDescent="0.35">
      <c r="AK1067" t="str">
        <v>08:SG all tracks servicing CBH on the SG network</v>
      </c>
      <c r="AL1067" t="str">
        <v>16:Tammin</v>
      </c>
      <c r="AM1067" t="str">
        <v>Clearing/Grubbing</v>
      </c>
      <c r="AN1067" s="64">
        <v>0</v>
      </c>
      <c r="AO1067" s="149">
        <f t="shared" si="54"/>
        <v>100</v>
      </c>
    </row>
    <row r="1068" spans="37:41" x14ac:dyDescent="0.35">
      <c r="AK1068" t="str">
        <v>08:SG all tracks servicing CBH on the SG network</v>
      </c>
      <c r="AL1068" t="str">
        <v>16:Tammin</v>
      </c>
      <c r="AM1068" t="str">
        <v>Communication</v>
      </c>
      <c r="AN1068" s="64">
        <v>0</v>
      </c>
      <c r="AO1068" s="149">
        <f t="shared" si="54"/>
        <v>5.1206272136194979</v>
      </c>
    </row>
    <row r="1069" spans="37:41" x14ac:dyDescent="0.35">
      <c r="AK1069" t="str">
        <v>08:SG all tracks servicing CBH on the SG network</v>
      </c>
      <c r="AL1069" t="str">
        <v>16:Tammin</v>
      </c>
      <c r="AM1069" t="str">
        <v>Control Centre Assets</v>
      </c>
      <c r="AN1069" s="64">
        <v>0</v>
      </c>
      <c r="AO1069" s="149">
        <f t="shared" si="54"/>
        <v>14.933333333333326</v>
      </c>
    </row>
    <row r="1070" spans="37:41" x14ac:dyDescent="0.35">
      <c r="AK1070" t="str">
        <v>08:SG all tracks servicing CBH on the SG network</v>
      </c>
      <c r="AL1070" t="str">
        <v>16:Tammin</v>
      </c>
      <c r="AM1070" t="str">
        <v>Culverts</v>
      </c>
      <c r="AN1070" s="64">
        <v>0</v>
      </c>
      <c r="AO1070" s="149">
        <f t="shared" si="54"/>
        <v>6.5141602301984181</v>
      </c>
    </row>
    <row r="1071" spans="37:41" x14ac:dyDescent="0.35">
      <c r="AK1071" t="str">
        <v>08:SG all tracks servicing CBH on the SG network</v>
      </c>
      <c r="AL1071" t="str">
        <v>16:Tammin</v>
      </c>
      <c r="AM1071" t="str">
        <v>Cutting/Embankments</v>
      </c>
      <c r="AN1071" s="64">
        <v>0</v>
      </c>
      <c r="AO1071" s="149">
        <f t="shared" si="54"/>
        <v>100</v>
      </c>
    </row>
    <row r="1072" spans="37:41" x14ac:dyDescent="0.35">
      <c r="AK1072" t="str">
        <v>08:SG all tracks servicing CBH on the SG network</v>
      </c>
      <c r="AL1072" t="str">
        <v>16:Tammin</v>
      </c>
      <c r="AM1072" t="str">
        <v>Fibre Optic</v>
      </c>
      <c r="AN1072" s="64">
        <v>0</v>
      </c>
      <c r="AO1072" s="149">
        <f t="shared" si="54"/>
        <v>6.8275029514926633</v>
      </c>
    </row>
    <row r="1073" spans="37:41" x14ac:dyDescent="0.35">
      <c r="AK1073" t="str">
        <v>08:SG all tracks servicing CBH on the SG network</v>
      </c>
      <c r="AL1073" t="str">
        <v>16:Tammin</v>
      </c>
      <c r="AM1073" t="str">
        <v>Formation</v>
      </c>
      <c r="AN1073" s="64">
        <v>155280.48959382132</v>
      </c>
      <c r="AO1073" s="149">
        <f t="shared" si="54"/>
        <v>100</v>
      </c>
    </row>
    <row r="1074" spans="37:41" x14ac:dyDescent="0.35">
      <c r="AK1074" t="str">
        <v>08:SG all tracks servicing CBH on the SG network</v>
      </c>
      <c r="AL1074" t="str">
        <v>16:Tammin</v>
      </c>
      <c r="AM1074" t="str">
        <v>Pedestrian Crossings</v>
      </c>
      <c r="AN1074" s="64">
        <v>0</v>
      </c>
      <c r="AO1074" s="149">
        <f t="shared" si="54"/>
        <v>11.72325153537226</v>
      </c>
    </row>
    <row r="1075" spans="37:41" x14ac:dyDescent="0.35">
      <c r="AK1075" t="str">
        <v>08:SG all tracks servicing CBH on the SG network</v>
      </c>
      <c r="AL1075" t="str">
        <v>16:Tammin</v>
      </c>
      <c r="AM1075" t="str">
        <v>Plant and Equipment</v>
      </c>
      <c r="AN1075" s="64">
        <v>20941.001573822905</v>
      </c>
      <c r="AO1075" s="149">
        <f t="shared" si="54"/>
        <v>3.2621890651150229</v>
      </c>
    </row>
    <row r="1076" spans="37:41" x14ac:dyDescent="0.35">
      <c r="AK1076" t="str">
        <v>08:SG all tracks servicing CBH on the SG network</v>
      </c>
      <c r="AL1076" t="str">
        <v>16:Tammin</v>
      </c>
      <c r="AM1076" t="str">
        <v>Radio Masts</v>
      </c>
      <c r="AN1076" s="64">
        <v>33265.558830660906</v>
      </c>
      <c r="AO1076" s="149">
        <f t="shared" si="54"/>
        <v>5.1206272136194979</v>
      </c>
    </row>
    <row r="1077" spans="37:41" x14ac:dyDescent="0.35">
      <c r="AK1077" t="str">
        <v>08:SG all tracks servicing CBH on the SG network</v>
      </c>
      <c r="AL1077" t="str">
        <v>16:Tammin</v>
      </c>
      <c r="AM1077" t="str">
        <v>Rail</v>
      </c>
      <c r="AN1077" s="64">
        <v>1733041.1785024696</v>
      </c>
      <c r="AO1077" s="149">
        <f t="shared" si="54"/>
        <v>31.770593409597893</v>
      </c>
    </row>
    <row r="1078" spans="37:41" x14ac:dyDescent="0.35">
      <c r="AK1078" t="str">
        <v>08:SG all tracks servicing CBH on the SG network</v>
      </c>
      <c r="AL1078" t="str">
        <v>16:Tammin</v>
      </c>
      <c r="AM1078" t="str">
        <v>Signage</v>
      </c>
      <c r="AN1078" s="64">
        <v>0</v>
      </c>
      <c r="AO1078" s="149">
        <f t="shared" si="54"/>
        <v>3.6705791572497493</v>
      </c>
    </row>
    <row r="1079" spans="37:41" x14ac:dyDescent="0.35">
      <c r="AK1079" t="str">
        <v>08:SG all tracks servicing CBH on the SG network</v>
      </c>
      <c r="AL1079" t="str">
        <v>16:Tammin</v>
      </c>
      <c r="AM1079" t="str">
        <v>Signalling and Control Systems</v>
      </c>
      <c r="AN1079" s="64">
        <v>0</v>
      </c>
      <c r="AO1079" s="149">
        <f t="shared" si="54"/>
        <v>6.8275029514926633</v>
      </c>
    </row>
    <row r="1080" spans="37:41" x14ac:dyDescent="0.35">
      <c r="AK1080" t="str">
        <v>08:SG all tracks servicing CBH on the SG network</v>
      </c>
      <c r="AL1080" t="str">
        <v>16:Tammin</v>
      </c>
      <c r="AM1080" t="str">
        <v>Sleepers</v>
      </c>
      <c r="AN1080" s="64">
        <v>627890.65719647554</v>
      </c>
      <c r="AO1080" s="149">
        <f t="shared" si="54"/>
        <v>15.29205627039642</v>
      </c>
    </row>
    <row r="1081" spans="37:41" x14ac:dyDescent="0.35">
      <c r="AK1081" t="str">
        <v>08:SG all tracks servicing CBH on the SG network</v>
      </c>
      <c r="AL1081" t="str">
        <v>16:Tammin</v>
      </c>
      <c r="AM1081" t="str">
        <v>Tunnels</v>
      </c>
      <c r="AN1081" s="64">
        <v>0</v>
      </c>
      <c r="AO1081" s="149">
        <f t="shared" si="54"/>
        <v>42.316940355219813</v>
      </c>
    </row>
    <row r="1082" spans="37:41" x14ac:dyDescent="0.35">
      <c r="AK1082" t="str">
        <v>08:SG all tracks servicing CBH on the SG network</v>
      </c>
      <c r="AL1082" t="str">
        <v>16:Tammin</v>
      </c>
      <c r="AM1082" t="str">
        <v>Turnouts</v>
      </c>
      <c r="AN1082" s="64">
        <v>726515.07919754193</v>
      </c>
      <c r="AO1082" s="149">
        <f t="shared" si="54"/>
        <v>22.575248585450652</v>
      </c>
    </row>
    <row r="1083" spans="37:41" x14ac:dyDescent="0.35">
      <c r="AK1083" t="str">
        <v>08:SG all tracks servicing CBH on the SG network</v>
      </c>
      <c r="AL1083" t="str">
        <v>16:Tammin</v>
      </c>
      <c r="AM1083" t="str">
        <v>Walkways</v>
      </c>
      <c r="AN1083" s="64">
        <v>0</v>
      </c>
      <c r="AO1083" s="149">
        <f t="shared" si="54"/>
        <v>6.2060928299919071</v>
      </c>
    </row>
    <row r="1084" spans="37:41" x14ac:dyDescent="0.35">
      <c r="AK1084" t="str">
        <v>09:SG all tracks servicing customer facilities on the SG network</v>
      </c>
      <c r="AL1084" t="str">
        <v>01:Esperance Industrial Road</v>
      </c>
      <c r="AM1084" t="str">
        <v>Access Roads</v>
      </c>
      <c r="AN1084" s="64">
        <v>0</v>
      </c>
      <c r="AO1084" s="149">
        <f t="shared" si="54"/>
        <v>6.064738680413102</v>
      </c>
    </row>
    <row r="1085" spans="37:41" x14ac:dyDescent="0.35">
      <c r="AK1085" t="str">
        <v>09:SG all tracks servicing customer facilities on the SG network</v>
      </c>
      <c r="AL1085" t="str">
        <v>01:Esperance Industrial Road</v>
      </c>
      <c r="AM1085" t="str">
        <v>Ballast</v>
      </c>
      <c r="AN1085" s="64">
        <v>1019609.9824097407</v>
      </c>
      <c r="AO1085" s="149">
        <f t="shared" si="54"/>
        <v>12.862198805968973</v>
      </c>
    </row>
    <row r="1086" spans="37:41" x14ac:dyDescent="0.35">
      <c r="AK1086" t="str">
        <v>09:SG all tracks servicing customer facilities on the SG network</v>
      </c>
      <c r="AL1086" t="str">
        <v>01:Esperance Industrial Road</v>
      </c>
      <c r="AM1086" t="str">
        <v>Bridges</v>
      </c>
      <c r="AN1086" s="64">
        <v>0</v>
      </c>
      <c r="AO1086" s="149">
        <f t="shared" si="54"/>
        <v>33.988165680473372</v>
      </c>
    </row>
    <row r="1087" spans="37:41" x14ac:dyDescent="0.35">
      <c r="AK1087" t="str">
        <v>09:SG all tracks servicing customer facilities on the SG network</v>
      </c>
      <c r="AL1087" t="str">
        <v>01:Esperance Industrial Road</v>
      </c>
      <c r="AM1087" t="str">
        <v>Buildings</v>
      </c>
      <c r="AN1087" s="64">
        <v>82281.806862837315</v>
      </c>
      <c r="AO1087" s="149">
        <f t="shared" si="54"/>
        <v>15.499999999999858</v>
      </c>
    </row>
    <row r="1088" spans="37:41" x14ac:dyDescent="0.35">
      <c r="AK1088" t="str">
        <v>09:SG all tracks servicing customer facilities on the SG network</v>
      </c>
      <c r="AL1088" t="str">
        <v>01:Esperance Industrial Road</v>
      </c>
      <c r="AM1088" t="str">
        <v>Clearing/Grubbing</v>
      </c>
      <c r="AN1088" s="64">
        <v>0</v>
      </c>
      <c r="AO1088" s="149">
        <f t="shared" si="54"/>
        <v>100</v>
      </c>
    </row>
    <row r="1089" spans="37:41" x14ac:dyDescent="0.35">
      <c r="AK1089" t="str">
        <v>09:SG all tracks servicing customer facilities on the SG network</v>
      </c>
      <c r="AL1089" t="str">
        <v>01:Esperance Industrial Road</v>
      </c>
      <c r="AM1089" t="str">
        <v>Communication</v>
      </c>
      <c r="AN1089" s="64">
        <v>0</v>
      </c>
      <c r="AO1089" s="149">
        <f t="shared" si="54"/>
        <v>5.1206272136194979</v>
      </c>
    </row>
    <row r="1090" spans="37:41" x14ac:dyDescent="0.35">
      <c r="AK1090" t="str">
        <v>09:SG all tracks servicing customer facilities on the SG network</v>
      </c>
      <c r="AL1090" t="str">
        <v>01:Esperance Industrial Road</v>
      </c>
      <c r="AM1090" t="str">
        <v>Control Centre Assets</v>
      </c>
      <c r="AN1090" s="64">
        <v>0</v>
      </c>
      <c r="AO1090" s="149">
        <f t="shared" si="54"/>
        <v>14.933333333333326</v>
      </c>
    </row>
    <row r="1091" spans="37:41" x14ac:dyDescent="0.35">
      <c r="AK1091" t="str">
        <v>09:SG all tracks servicing customer facilities on the SG network</v>
      </c>
      <c r="AL1091" t="str">
        <v>01:Esperance Industrial Road</v>
      </c>
      <c r="AM1091" t="str">
        <v>Culverts</v>
      </c>
      <c r="AN1091" s="64">
        <v>0</v>
      </c>
      <c r="AO1091" s="149">
        <f t="shared" si="54"/>
        <v>6.5141602301984181</v>
      </c>
    </row>
    <row r="1092" spans="37:41" x14ac:dyDescent="0.35">
      <c r="AK1092" t="str">
        <v>09:SG all tracks servicing customer facilities on the SG network</v>
      </c>
      <c r="AL1092" t="str">
        <v>01:Esperance Industrial Road</v>
      </c>
      <c r="AM1092" t="str">
        <v>Cutting/Embankments</v>
      </c>
      <c r="AN1092" s="64">
        <v>0</v>
      </c>
      <c r="AO1092" s="149">
        <f t="shared" si="54"/>
        <v>100</v>
      </c>
    </row>
    <row r="1093" spans="37:41" x14ac:dyDescent="0.35">
      <c r="AK1093" t="str">
        <v>09:SG all tracks servicing customer facilities on the SG network</v>
      </c>
      <c r="AL1093" t="str">
        <v>01:Esperance Industrial Road</v>
      </c>
      <c r="AM1093" t="str">
        <v>Fibre Optic</v>
      </c>
      <c r="AN1093" s="64">
        <v>0</v>
      </c>
      <c r="AO1093" s="149">
        <f t="shared" si="54"/>
        <v>6.8275029514926633</v>
      </c>
    </row>
    <row r="1094" spans="37:41" x14ac:dyDescent="0.35">
      <c r="AK1094" t="str">
        <v>09:SG all tracks servicing customer facilities on the SG network</v>
      </c>
      <c r="AL1094" t="str">
        <v>01:Esperance Industrial Road</v>
      </c>
      <c r="AM1094" t="str">
        <v>Formation</v>
      </c>
      <c r="AN1094" s="64">
        <v>300516.62639444979</v>
      </c>
      <c r="AO1094" s="149">
        <f t="shared" si="54"/>
        <v>100</v>
      </c>
    </row>
    <row r="1095" spans="37:41" x14ac:dyDescent="0.35">
      <c r="AK1095" t="str">
        <v>09:SG all tracks servicing customer facilities on the SG network</v>
      </c>
      <c r="AL1095" t="str">
        <v>01:Esperance Industrial Road</v>
      </c>
      <c r="AM1095" t="str">
        <v>Pedestrian Crossings</v>
      </c>
      <c r="AN1095" s="64">
        <v>0</v>
      </c>
      <c r="AO1095" s="149">
        <f t="shared" si="54"/>
        <v>11.72325153537226</v>
      </c>
    </row>
    <row r="1096" spans="37:41" x14ac:dyDescent="0.35">
      <c r="AK1096" t="str">
        <v>09:SG all tracks servicing customer facilities on the SG network</v>
      </c>
      <c r="AL1096" t="str">
        <v>01:Esperance Industrial Road</v>
      </c>
      <c r="AM1096" t="str">
        <v>Plant and Equipment</v>
      </c>
      <c r="AN1096" s="64">
        <v>35123.77252103277</v>
      </c>
      <c r="AO1096" s="149">
        <f t="shared" si="54"/>
        <v>3.2621890651150229</v>
      </c>
    </row>
    <row r="1097" spans="37:41" x14ac:dyDescent="0.35">
      <c r="AK1097" t="str">
        <v>09:SG all tracks servicing customer facilities on the SG network</v>
      </c>
      <c r="AL1097" t="str">
        <v>01:Esperance Industrial Road</v>
      </c>
      <c r="AM1097" t="str">
        <v>Radio Masts</v>
      </c>
      <c r="AN1097" s="64">
        <v>55795.417283847986</v>
      </c>
      <c r="AO1097" s="149">
        <f t="shared" si="54"/>
        <v>5.1206272136194979</v>
      </c>
    </row>
    <row r="1098" spans="37:41" x14ac:dyDescent="0.35">
      <c r="AK1098" t="str">
        <v>09:SG all tracks servicing customer facilities on the SG network</v>
      </c>
      <c r="AL1098" t="str">
        <v>01:Esperance Industrial Road</v>
      </c>
      <c r="AM1098" t="str">
        <v>Rail</v>
      </c>
      <c r="AN1098" s="64">
        <v>3353980.2052951991</v>
      </c>
      <c r="AO1098" s="149">
        <f t="shared" si="54"/>
        <v>31.770593409597893</v>
      </c>
    </row>
    <row r="1099" spans="37:41" x14ac:dyDescent="0.35">
      <c r="AK1099" t="str">
        <v>09:SG all tracks servicing customer facilities on the SG network</v>
      </c>
      <c r="AL1099" t="str">
        <v>01:Esperance Industrial Road</v>
      </c>
      <c r="AM1099" t="str">
        <v>Signage</v>
      </c>
      <c r="AN1099" s="64">
        <v>0</v>
      </c>
      <c r="AO1099" s="149">
        <f t="shared" si="54"/>
        <v>3.6705791572497493</v>
      </c>
    </row>
    <row r="1100" spans="37:41" x14ac:dyDescent="0.35">
      <c r="AK1100" t="str">
        <v>09:SG all tracks servicing customer facilities on the SG network</v>
      </c>
      <c r="AL1100" t="str">
        <v>01:Esperance Industrial Road</v>
      </c>
      <c r="AM1100" t="str">
        <v>Signalling and Control Systems</v>
      </c>
      <c r="AN1100" s="64">
        <v>0</v>
      </c>
      <c r="AO1100" s="149">
        <f t="shared" si="54"/>
        <v>6.8275029514926633</v>
      </c>
    </row>
    <row r="1101" spans="37:41" x14ac:dyDescent="0.35">
      <c r="AK1101" t="str">
        <v>09:SG all tracks servicing customer facilities on the SG network</v>
      </c>
      <c r="AL1101" t="str">
        <v>01:Esperance Industrial Road</v>
      </c>
      <c r="AM1101" t="str">
        <v>Sleepers</v>
      </c>
      <c r="AN1101" s="64">
        <v>1274822.9471844602</v>
      </c>
      <c r="AO1101" s="149">
        <f t="shared" ref="AO1101:AO1164" si="55">_xlfn.XLOOKUP(AM1101,$M$7:$AG$7,$M$10:$AG$10)</f>
        <v>15.29205627039642</v>
      </c>
    </row>
    <row r="1102" spans="37:41" x14ac:dyDescent="0.35">
      <c r="AK1102" t="str">
        <v>09:SG all tracks servicing customer facilities on the SG network</v>
      </c>
      <c r="AL1102" t="str">
        <v>01:Esperance Industrial Road</v>
      </c>
      <c r="AM1102" t="str">
        <v>Tunnels</v>
      </c>
      <c r="AN1102" s="64">
        <v>0</v>
      </c>
      <c r="AO1102" s="149">
        <f t="shared" si="55"/>
        <v>42.316940355219813</v>
      </c>
    </row>
    <row r="1103" spans="37:41" x14ac:dyDescent="0.35">
      <c r="AK1103" t="str">
        <v>09:SG all tracks servicing customer facilities on the SG network</v>
      </c>
      <c r="AL1103" t="str">
        <v>01:Esperance Industrial Road</v>
      </c>
      <c r="AM1103" t="str">
        <v>Turnouts</v>
      </c>
      <c r="AN1103" s="64">
        <v>3944784.7772598043</v>
      </c>
      <c r="AO1103" s="149">
        <f t="shared" si="55"/>
        <v>22.575248585450652</v>
      </c>
    </row>
    <row r="1104" spans="37:41" x14ac:dyDescent="0.35">
      <c r="AK1104" t="str">
        <v>09:SG all tracks servicing customer facilities on the SG network</v>
      </c>
      <c r="AL1104" t="str">
        <v>01:Esperance Industrial Road</v>
      </c>
      <c r="AM1104" t="str">
        <v>Walkways</v>
      </c>
      <c r="AN1104" s="64">
        <v>0</v>
      </c>
      <c r="AO1104" s="149">
        <f t="shared" si="55"/>
        <v>6.2060928299919071</v>
      </c>
    </row>
    <row r="1105" spans="37:41" x14ac:dyDescent="0.35">
      <c r="AK1105" t="str">
        <v>09:SG all tracks servicing customer facilities on the SG network</v>
      </c>
      <c r="AL1105" t="str">
        <v>02:West Kalgoorlie Industrial Road</v>
      </c>
      <c r="AM1105" t="str">
        <v>Access Roads</v>
      </c>
      <c r="AN1105" s="64">
        <v>0</v>
      </c>
      <c r="AO1105" s="149">
        <f t="shared" si="55"/>
        <v>6.064738680413102</v>
      </c>
    </row>
    <row r="1106" spans="37:41" x14ac:dyDescent="0.35">
      <c r="AK1106" t="str">
        <v>09:SG all tracks servicing customer facilities on the SG network</v>
      </c>
      <c r="AL1106" t="str">
        <v>02:West Kalgoorlie Industrial Road</v>
      </c>
      <c r="AM1106" t="str">
        <v>Ballast</v>
      </c>
      <c r="AN1106" s="64">
        <v>574733.5615264381</v>
      </c>
      <c r="AO1106" s="149">
        <f t="shared" si="55"/>
        <v>12.862198805968973</v>
      </c>
    </row>
    <row r="1107" spans="37:41" x14ac:dyDescent="0.35">
      <c r="AK1107" t="str">
        <v>09:SG all tracks servicing customer facilities on the SG network</v>
      </c>
      <c r="AL1107" t="str">
        <v>02:West Kalgoorlie Industrial Road</v>
      </c>
      <c r="AM1107" t="str">
        <v>Bridges</v>
      </c>
      <c r="AN1107" s="64">
        <v>0</v>
      </c>
      <c r="AO1107" s="149">
        <f t="shared" si="55"/>
        <v>33.988165680473372</v>
      </c>
    </row>
    <row r="1108" spans="37:41" x14ac:dyDescent="0.35">
      <c r="AK1108" t="str">
        <v>09:SG all tracks servicing customer facilities on the SG network</v>
      </c>
      <c r="AL1108" t="str">
        <v>02:West Kalgoorlie Industrial Road</v>
      </c>
      <c r="AM1108" t="str">
        <v>Buildings</v>
      </c>
      <c r="AN1108" s="64">
        <v>49693.492809178788</v>
      </c>
      <c r="AO1108" s="149">
        <f t="shared" si="55"/>
        <v>15.499999999999858</v>
      </c>
    </row>
    <row r="1109" spans="37:41" x14ac:dyDescent="0.35">
      <c r="AK1109" t="str">
        <v>09:SG all tracks servicing customer facilities on the SG network</v>
      </c>
      <c r="AL1109" t="str">
        <v>02:West Kalgoorlie Industrial Road</v>
      </c>
      <c r="AM1109" t="str">
        <v>Clearing/Grubbing</v>
      </c>
      <c r="AN1109" s="64">
        <v>0</v>
      </c>
      <c r="AO1109" s="149">
        <f t="shared" si="55"/>
        <v>100</v>
      </c>
    </row>
    <row r="1110" spans="37:41" x14ac:dyDescent="0.35">
      <c r="AK1110" t="str">
        <v>09:SG all tracks servicing customer facilities on the SG network</v>
      </c>
      <c r="AL1110" t="str">
        <v>02:West Kalgoorlie Industrial Road</v>
      </c>
      <c r="AM1110" t="str">
        <v>Communication</v>
      </c>
      <c r="AN1110" s="64">
        <v>0</v>
      </c>
      <c r="AO1110" s="149">
        <f t="shared" si="55"/>
        <v>5.1206272136194979</v>
      </c>
    </row>
    <row r="1111" spans="37:41" x14ac:dyDescent="0.35">
      <c r="AK1111" t="str">
        <v>09:SG all tracks servicing customer facilities on the SG network</v>
      </c>
      <c r="AL1111" t="str">
        <v>02:West Kalgoorlie Industrial Road</v>
      </c>
      <c r="AM1111" t="str">
        <v>Control Centre Assets</v>
      </c>
      <c r="AN1111" s="64">
        <v>0</v>
      </c>
      <c r="AO1111" s="149">
        <f t="shared" si="55"/>
        <v>14.933333333333326</v>
      </c>
    </row>
    <row r="1112" spans="37:41" x14ac:dyDescent="0.35">
      <c r="AK1112" t="str">
        <v>09:SG all tracks servicing customer facilities on the SG network</v>
      </c>
      <c r="AL1112" t="str">
        <v>02:West Kalgoorlie Industrial Road</v>
      </c>
      <c r="AM1112" t="str">
        <v>Culverts</v>
      </c>
      <c r="AN1112" s="64">
        <v>0</v>
      </c>
      <c r="AO1112" s="149">
        <f t="shared" si="55"/>
        <v>6.5141602301984181</v>
      </c>
    </row>
    <row r="1113" spans="37:41" x14ac:dyDescent="0.35">
      <c r="AK1113" t="str">
        <v>09:SG all tracks servicing customer facilities on the SG network</v>
      </c>
      <c r="AL1113" t="str">
        <v>02:West Kalgoorlie Industrial Road</v>
      </c>
      <c r="AM1113" t="str">
        <v>Cutting/Embankments</v>
      </c>
      <c r="AN1113" s="64">
        <v>0</v>
      </c>
      <c r="AO1113" s="149">
        <f t="shared" si="55"/>
        <v>100</v>
      </c>
    </row>
    <row r="1114" spans="37:41" x14ac:dyDescent="0.35">
      <c r="AK1114" t="str">
        <v>09:SG all tracks servicing customer facilities on the SG network</v>
      </c>
      <c r="AL1114" t="str">
        <v>02:West Kalgoorlie Industrial Road</v>
      </c>
      <c r="AM1114" t="str">
        <v>Fibre Optic</v>
      </c>
      <c r="AN1114" s="64">
        <v>0</v>
      </c>
      <c r="AO1114" s="149">
        <f t="shared" si="55"/>
        <v>6.8275029514926633</v>
      </c>
    </row>
    <row r="1115" spans="37:41" x14ac:dyDescent="0.35">
      <c r="AK1115" t="str">
        <v>09:SG all tracks servicing customer facilities on the SG network</v>
      </c>
      <c r="AL1115" t="str">
        <v>02:West Kalgoorlie Industrial Road</v>
      </c>
      <c r="AM1115" t="str">
        <v>Formation</v>
      </c>
      <c r="AN1115" s="64">
        <v>169395.15497621338</v>
      </c>
      <c r="AO1115" s="149">
        <f t="shared" si="55"/>
        <v>100</v>
      </c>
    </row>
    <row r="1116" spans="37:41" x14ac:dyDescent="0.35">
      <c r="AK1116" t="str">
        <v>09:SG all tracks servicing customer facilities on the SG network</v>
      </c>
      <c r="AL1116" t="str">
        <v>02:West Kalgoorlie Industrial Road</v>
      </c>
      <c r="AM1116" t="str">
        <v>Pedestrian Crossings</v>
      </c>
      <c r="AN1116" s="64">
        <v>0</v>
      </c>
      <c r="AO1116" s="149">
        <f t="shared" si="55"/>
        <v>11.72325153537226</v>
      </c>
    </row>
    <row r="1117" spans="37:41" x14ac:dyDescent="0.35">
      <c r="AK1117" t="str">
        <v>09:SG all tracks servicing customer facilities on the SG network</v>
      </c>
      <c r="AL1117" t="str">
        <v>02:West Kalgoorlie Industrial Road</v>
      </c>
      <c r="AM1117" t="str">
        <v>Plant and Equipment</v>
      </c>
      <c r="AN1117" s="64">
        <v>21212.744393359895</v>
      </c>
      <c r="AO1117" s="149">
        <f t="shared" si="55"/>
        <v>3.2621890651150229</v>
      </c>
    </row>
    <row r="1118" spans="37:41" x14ac:dyDescent="0.35">
      <c r="AK1118" t="str">
        <v>09:SG all tracks servicing customer facilities on the SG network</v>
      </c>
      <c r="AL1118" t="str">
        <v>02:West Kalgoorlie Industrial Road</v>
      </c>
      <c r="AM1118" t="str">
        <v>Radio Masts</v>
      </c>
      <c r="AN1118" s="64">
        <v>33697.232393085804</v>
      </c>
      <c r="AO1118" s="149">
        <f t="shared" si="55"/>
        <v>5.1206272136194979</v>
      </c>
    </row>
    <row r="1119" spans="37:41" x14ac:dyDescent="0.35">
      <c r="AK1119" t="str">
        <v>09:SG all tracks servicing customer facilities on the SG network</v>
      </c>
      <c r="AL1119" t="str">
        <v>02:West Kalgoorlie Industrial Road</v>
      </c>
      <c r="AM1119" t="str">
        <v>Rail</v>
      </c>
      <c r="AN1119" s="64">
        <v>1890570.9260738101</v>
      </c>
      <c r="AO1119" s="149">
        <f t="shared" si="55"/>
        <v>31.770593409597893</v>
      </c>
    </row>
    <row r="1120" spans="37:41" x14ac:dyDescent="0.35">
      <c r="AK1120" t="str">
        <v>09:SG all tracks servicing customer facilities on the SG network</v>
      </c>
      <c r="AL1120" t="str">
        <v>02:West Kalgoorlie Industrial Road</v>
      </c>
      <c r="AM1120" t="str">
        <v>Signage</v>
      </c>
      <c r="AN1120" s="64">
        <v>0</v>
      </c>
      <c r="AO1120" s="149">
        <f t="shared" si="55"/>
        <v>3.6705791572497493</v>
      </c>
    </row>
    <row r="1121" spans="37:41" x14ac:dyDescent="0.35">
      <c r="AK1121" t="str">
        <v>09:SG all tracks servicing customer facilities on the SG network</v>
      </c>
      <c r="AL1121" t="str">
        <v>02:West Kalgoorlie Industrial Road</v>
      </c>
      <c r="AM1121" t="str">
        <v>Signalling and Control Systems</v>
      </c>
      <c r="AN1121" s="64">
        <v>0</v>
      </c>
      <c r="AO1121" s="149">
        <f t="shared" si="55"/>
        <v>6.8275029514926633</v>
      </c>
    </row>
    <row r="1122" spans="37:41" x14ac:dyDescent="0.35">
      <c r="AK1122" t="str">
        <v>09:SG all tracks servicing customer facilities on the SG network</v>
      </c>
      <c r="AL1122" t="str">
        <v>02:West Kalgoorlie Industrial Road</v>
      </c>
      <c r="AM1122" t="str">
        <v>Sleepers</v>
      </c>
      <c r="AN1122" s="64">
        <v>596444.45874007302</v>
      </c>
      <c r="AO1122" s="149">
        <f t="shared" si="55"/>
        <v>15.29205627039642</v>
      </c>
    </row>
    <row r="1123" spans="37:41" x14ac:dyDescent="0.35">
      <c r="AK1123" t="str">
        <v>09:SG all tracks servicing customer facilities on the SG network</v>
      </c>
      <c r="AL1123" t="str">
        <v>02:West Kalgoorlie Industrial Road</v>
      </c>
      <c r="AM1123" t="str">
        <v>Tunnels</v>
      </c>
      <c r="AN1123" s="64">
        <v>0</v>
      </c>
      <c r="AO1123" s="149">
        <f t="shared" si="55"/>
        <v>42.316940355219813</v>
      </c>
    </row>
    <row r="1124" spans="37:41" x14ac:dyDescent="0.35">
      <c r="AK1124" t="str">
        <v>09:SG all tracks servicing customer facilities on the SG network</v>
      </c>
      <c r="AL1124" t="str">
        <v>02:West Kalgoorlie Industrial Road</v>
      </c>
      <c r="AM1124" t="str">
        <v>Turnouts</v>
      </c>
      <c r="AN1124" s="64">
        <v>6523271.5137448749</v>
      </c>
      <c r="AO1124" s="149">
        <f t="shared" si="55"/>
        <v>22.575248585450652</v>
      </c>
    </row>
    <row r="1125" spans="37:41" x14ac:dyDescent="0.35">
      <c r="AK1125" t="str">
        <v>09:SG all tracks servicing customer facilities on the SG network</v>
      </c>
      <c r="AL1125" t="str">
        <v>02:West Kalgoorlie Industrial Road</v>
      </c>
      <c r="AM1125" t="str">
        <v>Walkways</v>
      </c>
      <c r="AN1125" s="64">
        <v>0</v>
      </c>
      <c r="AO1125" s="149">
        <f t="shared" si="55"/>
        <v>6.2060928299919071</v>
      </c>
    </row>
    <row r="1126" spans="37:41" x14ac:dyDescent="0.35">
      <c r="AK1126" t="str">
        <v>09:SG all tracks servicing customer facilities on the SG network</v>
      </c>
      <c r="AL1126" t="str">
        <v>03:Kewdale North Grid</v>
      </c>
      <c r="AM1126" t="str">
        <v>Access Roads</v>
      </c>
      <c r="AN1126" s="64">
        <v>0</v>
      </c>
      <c r="AO1126" s="149">
        <f t="shared" si="55"/>
        <v>6.064738680413102</v>
      </c>
    </row>
    <row r="1127" spans="37:41" x14ac:dyDescent="0.35">
      <c r="AK1127" t="str">
        <v>09:SG all tracks servicing customer facilities on the SG network</v>
      </c>
      <c r="AL1127" t="str">
        <v>03:Kewdale North Grid</v>
      </c>
      <c r="AM1127" t="str">
        <v>Ballast</v>
      </c>
      <c r="AN1127" s="64">
        <v>526919.02744026924</v>
      </c>
      <c r="AO1127" s="149">
        <f t="shared" si="55"/>
        <v>12.862198805968973</v>
      </c>
    </row>
    <row r="1128" spans="37:41" x14ac:dyDescent="0.35">
      <c r="AK1128" t="str">
        <v>09:SG all tracks servicing customer facilities on the SG network</v>
      </c>
      <c r="AL1128" t="str">
        <v>03:Kewdale North Grid</v>
      </c>
      <c r="AM1128" t="str">
        <v>Bridges</v>
      </c>
      <c r="AN1128" s="64">
        <v>0</v>
      </c>
      <c r="AO1128" s="149">
        <f t="shared" si="55"/>
        <v>33.988165680473372</v>
      </c>
    </row>
    <row r="1129" spans="37:41" x14ac:dyDescent="0.35">
      <c r="AK1129" t="str">
        <v>09:SG all tracks servicing customer facilities on the SG network</v>
      </c>
      <c r="AL1129" t="str">
        <v>03:Kewdale North Grid</v>
      </c>
      <c r="AM1129" t="str">
        <v>Buildings</v>
      </c>
      <c r="AN1129" s="64">
        <v>63782.991138033962</v>
      </c>
      <c r="AO1129" s="149">
        <f t="shared" si="55"/>
        <v>15.499999999999858</v>
      </c>
    </row>
    <row r="1130" spans="37:41" x14ac:dyDescent="0.35">
      <c r="AK1130" t="str">
        <v>09:SG all tracks servicing customer facilities on the SG network</v>
      </c>
      <c r="AL1130" t="str">
        <v>03:Kewdale North Grid</v>
      </c>
      <c r="AM1130" t="str">
        <v>Clearing/Grubbing</v>
      </c>
      <c r="AN1130" s="64">
        <v>0</v>
      </c>
      <c r="AO1130" s="149">
        <f t="shared" si="55"/>
        <v>100</v>
      </c>
    </row>
    <row r="1131" spans="37:41" x14ac:dyDescent="0.35">
      <c r="AK1131" t="str">
        <v>09:SG all tracks servicing customer facilities on the SG network</v>
      </c>
      <c r="AL1131" t="str">
        <v>03:Kewdale North Grid</v>
      </c>
      <c r="AM1131" t="str">
        <v>Communication</v>
      </c>
      <c r="AN1131" s="64">
        <v>0</v>
      </c>
      <c r="AO1131" s="149">
        <f t="shared" si="55"/>
        <v>5.1206272136194979</v>
      </c>
    </row>
    <row r="1132" spans="37:41" x14ac:dyDescent="0.35">
      <c r="AK1132" t="str">
        <v>09:SG all tracks servicing customer facilities on the SG network</v>
      </c>
      <c r="AL1132" t="str">
        <v>03:Kewdale North Grid</v>
      </c>
      <c r="AM1132" t="str">
        <v>Control Centre Assets</v>
      </c>
      <c r="AN1132" s="64">
        <v>0</v>
      </c>
      <c r="AO1132" s="149">
        <f t="shared" si="55"/>
        <v>14.933333333333326</v>
      </c>
    </row>
    <row r="1133" spans="37:41" x14ac:dyDescent="0.35">
      <c r="AK1133" t="str">
        <v>09:SG all tracks servicing customer facilities on the SG network</v>
      </c>
      <c r="AL1133" t="str">
        <v>03:Kewdale North Grid</v>
      </c>
      <c r="AM1133" t="str">
        <v>Culverts</v>
      </c>
      <c r="AN1133" s="64">
        <v>0</v>
      </c>
      <c r="AO1133" s="149">
        <f t="shared" si="55"/>
        <v>6.5141602301984181</v>
      </c>
    </row>
    <row r="1134" spans="37:41" x14ac:dyDescent="0.35">
      <c r="AK1134" t="str">
        <v>09:SG all tracks servicing customer facilities on the SG network</v>
      </c>
      <c r="AL1134" t="str">
        <v>03:Kewdale North Grid</v>
      </c>
      <c r="AM1134" t="str">
        <v>Cutting/Embankments</v>
      </c>
      <c r="AN1134" s="64">
        <v>0</v>
      </c>
      <c r="AO1134" s="149">
        <f t="shared" si="55"/>
        <v>100</v>
      </c>
    </row>
    <row r="1135" spans="37:41" x14ac:dyDescent="0.35">
      <c r="AK1135" t="str">
        <v>09:SG all tracks servicing customer facilities on the SG network</v>
      </c>
      <c r="AL1135" t="str">
        <v>03:Kewdale North Grid</v>
      </c>
      <c r="AM1135" t="str">
        <v>Fibre Optic</v>
      </c>
      <c r="AN1135" s="64">
        <v>0</v>
      </c>
      <c r="AO1135" s="149">
        <f t="shared" si="55"/>
        <v>6.8275029514926633</v>
      </c>
    </row>
    <row r="1136" spans="37:41" x14ac:dyDescent="0.35">
      <c r="AK1136" t="str">
        <v>09:SG all tracks servicing customer facilities on the SG network</v>
      </c>
      <c r="AL1136" t="str">
        <v>03:Kewdale North Grid</v>
      </c>
      <c r="AM1136" t="str">
        <v>Formation</v>
      </c>
      <c r="AN1136" s="64">
        <v>0</v>
      </c>
      <c r="AO1136" s="149">
        <f t="shared" si="55"/>
        <v>100</v>
      </c>
    </row>
    <row r="1137" spans="37:41" x14ac:dyDescent="0.35">
      <c r="AK1137" t="str">
        <v>09:SG all tracks servicing customer facilities on the SG network</v>
      </c>
      <c r="AL1137" t="str">
        <v>03:Kewdale North Grid</v>
      </c>
      <c r="AM1137" t="str">
        <v>Pedestrian Crossings</v>
      </c>
      <c r="AN1137" s="64">
        <v>0</v>
      </c>
      <c r="AO1137" s="149">
        <f t="shared" si="55"/>
        <v>11.72325153537226</v>
      </c>
    </row>
    <row r="1138" spans="37:41" x14ac:dyDescent="0.35">
      <c r="AK1138" t="str">
        <v>09:SG all tracks servicing customer facilities on the SG network</v>
      </c>
      <c r="AL1138" t="str">
        <v>03:Kewdale North Grid</v>
      </c>
      <c r="AM1138" t="str">
        <v>Plant and Equipment</v>
      </c>
      <c r="AN1138" s="64">
        <v>27227.152111254723</v>
      </c>
      <c r="AO1138" s="149">
        <f t="shared" si="55"/>
        <v>3.2621890651150229</v>
      </c>
    </row>
    <row r="1139" spans="37:41" x14ac:dyDescent="0.35">
      <c r="AK1139" t="str">
        <v>09:SG all tracks servicing customer facilities on the SG network</v>
      </c>
      <c r="AL1139" t="str">
        <v>03:Kewdale North Grid</v>
      </c>
      <c r="AM1139" t="str">
        <v>Radio Masts</v>
      </c>
      <c r="AN1139" s="64">
        <v>43251.342451570796</v>
      </c>
      <c r="AO1139" s="149">
        <f t="shared" si="55"/>
        <v>5.1206272136194979</v>
      </c>
    </row>
    <row r="1140" spans="37:41" x14ac:dyDescent="0.35">
      <c r="AK1140" t="str">
        <v>09:SG all tracks servicing customer facilities on the SG network</v>
      </c>
      <c r="AL1140" t="str">
        <v>03:Kewdale North Grid</v>
      </c>
      <c r="AM1140" t="str">
        <v>Rail</v>
      </c>
      <c r="AN1140" s="64">
        <v>1733286.2744745698</v>
      </c>
      <c r="AO1140" s="149">
        <f t="shared" si="55"/>
        <v>31.770593409597893</v>
      </c>
    </row>
    <row r="1141" spans="37:41" x14ac:dyDescent="0.35">
      <c r="AK1141" t="str">
        <v>09:SG all tracks servicing customer facilities on the SG network</v>
      </c>
      <c r="AL1141" t="str">
        <v>03:Kewdale North Grid</v>
      </c>
      <c r="AM1141" t="str">
        <v>Signage</v>
      </c>
      <c r="AN1141" s="64">
        <v>0</v>
      </c>
      <c r="AO1141" s="149">
        <f t="shared" si="55"/>
        <v>3.6705791572497493</v>
      </c>
    </row>
    <row r="1142" spans="37:41" x14ac:dyDescent="0.35">
      <c r="AK1142" t="str">
        <v>09:SG all tracks servicing customer facilities on the SG network</v>
      </c>
      <c r="AL1142" t="str">
        <v>03:Kewdale North Grid</v>
      </c>
      <c r="AM1142" t="str">
        <v>Signalling and Control Systems</v>
      </c>
      <c r="AN1142" s="64">
        <v>0</v>
      </c>
      <c r="AO1142" s="149">
        <f t="shared" si="55"/>
        <v>6.8275029514926633</v>
      </c>
    </row>
    <row r="1143" spans="37:41" x14ac:dyDescent="0.35">
      <c r="AK1143" t="str">
        <v>09:SG all tracks servicing customer facilities on the SG network</v>
      </c>
      <c r="AL1143" t="str">
        <v>03:Kewdale North Grid</v>
      </c>
      <c r="AM1143" t="str">
        <v>Sleepers</v>
      </c>
      <c r="AN1143" s="64">
        <v>0</v>
      </c>
      <c r="AO1143" s="149">
        <f t="shared" si="55"/>
        <v>15.29205627039642</v>
      </c>
    </row>
    <row r="1144" spans="37:41" x14ac:dyDescent="0.35">
      <c r="AK1144" t="str">
        <v>09:SG all tracks servicing customer facilities on the SG network</v>
      </c>
      <c r="AL1144" t="str">
        <v>03:Kewdale North Grid</v>
      </c>
      <c r="AM1144" t="str">
        <v>Tunnels</v>
      </c>
      <c r="AN1144" s="64">
        <v>0</v>
      </c>
      <c r="AO1144" s="149">
        <f t="shared" si="55"/>
        <v>42.316940355219813</v>
      </c>
    </row>
    <row r="1145" spans="37:41" x14ac:dyDescent="0.35">
      <c r="AK1145" t="str">
        <v>09:SG all tracks servicing customer facilities on the SG network</v>
      </c>
      <c r="AL1145" t="str">
        <v>03:Kewdale North Grid</v>
      </c>
      <c r="AM1145" t="str">
        <v>Turnouts</v>
      </c>
      <c r="AN1145" s="64">
        <v>1462174.7130892682</v>
      </c>
      <c r="AO1145" s="149">
        <f t="shared" si="55"/>
        <v>22.575248585450652</v>
      </c>
    </row>
    <row r="1146" spans="37:41" x14ac:dyDescent="0.35">
      <c r="AK1146" t="str">
        <v>09:SG all tracks servicing customer facilities on the SG network</v>
      </c>
      <c r="AL1146" t="str">
        <v>03:Kewdale North Grid</v>
      </c>
      <c r="AM1146" t="str">
        <v>Walkways</v>
      </c>
      <c r="AN1146" s="64">
        <v>0</v>
      </c>
      <c r="AO1146" s="149">
        <f t="shared" si="55"/>
        <v>6.2060928299919071</v>
      </c>
    </row>
    <row r="1147" spans="37:41" x14ac:dyDescent="0.35">
      <c r="AK1147" t="str">
        <v>09:SG all tracks servicing customer facilities on the SG network</v>
      </c>
      <c r="AL1147" t="str">
        <v>04:Kewdale BP Loading Depot</v>
      </c>
      <c r="AM1147" t="str">
        <v>Access Roads</v>
      </c>
      <c r="AN1147" s="64">
        <v>0</v>
      </c>
      <c r="AO1147" s="149">
        <f t="shared" si="55"/>
        <v>6.064738680413102</v>
      </c>
    </row>
    <row r="1148" spans="37:41" x14ac:dyDescent="0.35">
      <c r="AK1148" t="str">
        <v>09:SG all tracks servicing customer facilities on the SG network</v>
      </c>
      <c r="AL1148" t="str">
        <v>04:Kewdale BP Loading Depot</v>
      </c>
      <c r="AM1148" t="str">
        <v>Ballast</v>
      </c>
      <c r="AN1148" s="64">
        <v>274573.99446215865</v>
      </c>
      <c r="AO1148" s="149">
        <f t="shared" si="55"/>
        <v>12.862198805968973</v>
      </c>
    </row>
    <row r="1149" spans="37:41" x14ac:dyDescent="0.35">
      <c r="AK1149" t="str">
        <v>09:SG all tracks servicing customer facilities on the SG network</v>
      </c>
      <c r="AL1149" t="str">
        <v>04:Kewdale BP Loading Depot</v>
      </c>
      <c r="AM1149" t="str">
        <v>Bridges</v>
      </c>
      <c r="AN1149" s="64">
        <v>0</v>
      </c>
      <c r="AO1149" s="149">
        <f t="shared" si="55"/>
        <v>33.988165680473372</v>
      </c>
    </row>
    <row r="1150" spans="37:41" x14ac:dyDescent="0.35">
      <c r="AK1150" t="str">
        <v>09:SG all tracks servicing customer facilities on the SG network</v>
      </c>
      <c r="AL1150" t="str">
        <v>04:Kewdale BP Loading Depot</v>
      </c>
      <c r="AM1150" t="str">
        <v>Buildings</v>
      </c>
      <c r="AN1150" s="64">
        <v>33236.891711031858</v>
      </c>
      <c r="AO1150" s="149">
        <f t="shared" si="55"/>
        <v>15.499999999999858</v>
      </c>
    </row>
    <row r="1151" spans="37:41" x14ac:dyDescent="0.35">
      <c r="AK1151" t="str">
        <v>09:SG all tracks servicing customer facilities on the SG network</v>
      </c>
      <c r="AL1151" t="str">
        <v>04:Kewdale BP Loading Depot</v>
      </c>
      <c r="AM1151" t="str">
        <v>Clearing/Grubbing</v>
      </c>
      <c r="AN1151" s="64">
        <v>0</v>
      </c>
      <c r="AO1151" s="149">
        <f t="shared" si="55"/>
        <v>100</v>
      </c>
    </row>
    <row r="1152" spans="37:41" x14ac:dyDescent="0.35">
      <c r="AK1152" t="str">
        <v>09:SG all tracks servicing customer facilities on the SG network</v>
      </c>
      <c r="AL1152" t="str">
        <v>04:Kewdale BP Loading Depot</v>
      </c>
      <c r="AM1152" t="str">
        <v>Communication</v>
      </c>
      <c r="AN1152" s="64">
        <v>0</v>
      </c>
      <c r="AO1152" s="149">
        <f t="shared" si="55"/>
        <v>5.1206272136194979</v>
      </c>
    </row>
    <row r="1153" spans="37:41" x14ac:dyDescent="0.35">
      <c r="AK1153" t="str">
        <v>09:SG all tracks servicing customer facilities on the SG network</v>
      </c>
      <c r="AL1153" t="str">
        <v>04:Kewdale BP Loading Depot</v>
      </c>
      <c r="AM1153" t="str">
        <v>Control Centre Assets</v>
      </c>
      <c r="AN1153" s="64">
        <v>0</v>
      </c>
      <c r="AO1153" s="149">
        <f t="shared" si="55"/>
        <v>14.933333333333326</v>
      </c>
    </row>
    <row r="1154" spans="37:41" x14ac:dyDescent="0.35">
      <c r="AK1154" t="str">
        <v>09:SG all tracks servicing customer facilities on the SG network</v>
      </c>
      <c r="AL1154" t="str">
        <v>04:Kewdale BP Loading Depot</v>
      </c>
      <c r="AM1154" t="str">
        <v>Culverts</v>
      </c>
      <c r="AN1154" s="64">
        <v>0</v>
      </c>
      <c r="AO1154" s="149">
        <f t="shared" si="55"/>
        <v>6.5141602301984181</v>
      </c>
    </row>
    <row r="1155" spans="37:41" x14ac:dyDescent="0.35">
      <c r="AK1155" t="str">
        <v>09:SG all tracks servicing customer facilities on the SG network</v>
      </c>
      <c r="AL1155" t="str">
        <v>04:Kewdale BP Loading Depot</v>
      </c>
      <c r="AM1155" t="str">
        <v>Cutting/Embankments</v>
      </c>
      <c r="AN1155" s="64">
        <v>0</v>
      </c>
      <c r="AO1155" s="149">
        <f t="shared" si="55"/>
        <v>100</v>
      </c>
    </row>
    <row r="1156" spans="37:41" x14ac:dyDescent="0.35">
      <c r="AK1156" t="str">
        <v>09:SG all tracks servicing customer facilities on the SG network</v>
      </c>
      <c r="AL1156" t="str">
        <v>04:Kewdale BP Loading Depot</v>
      </c>
      <c r="AM1156" t="str">
        <v>Fibre Optic</v>
      </c>
      <c r="AN1156" s="64">
        <v>0</v>
      </c>
      <c r="AO1156" s="149">
        <f t="shared" si="55"/>
        <v>6.8275029514926633</v>
      </c>
    </row>
    <row r="1157" spans="37:41" x14ac:dyDescent="0.35">
      <c r="AK1157" t="str">
        <v>09:SG all tracks servicing customer facilities on the SG network</v>
      </c>
      <c r="AL1157" t="str">
        <v>04:Kewdale BP Loading Depot</v>
      </c>
      <c r="AM1157" t="str">
        <v>Formation</v>
      </c>
      <c r="AN1157" s="64">
        <v>80927.07205200466</v>
      </c>
      <c r="AO1157" s="149">
        <f t="shared" si="55"/>
        <v>100</v>
      </c>
    </row>
    <row r="1158" spans="37:41" x14ac:dyDescent="0.35">
      <c r="AK1158" t="str">
        <v>09:SG all tracks servicing customer facilities on the SG network</v>
      </c>
      <c r="AL1158" t="str">
        <v>04:Kewdale BP Loading Depot</v>
      </c>
      <c r="AM1158" t="str">
        <v>Pedestrian Crossings</v>
      </c>
      <c r="AN1158" s="64">
        <v>0</v>
      </c>
      <c r="AO1158" s="149">
        <f t="shared" si="55"/>
        <v>11.72325153537226</v>
      </c>
    </row>
    <row r="1159" spans="37:41" x14ac:dyDescent="0.35">
      <c r="AK1159" t="str">
        <v>09:SG all tracks servicing customer facilities on the SG network</v>
      </c>
      <c r="AL1159" t="str">
        <v>04:Kewdale BP Loading Depot</v>
      </c>
      <c r="AM1159" t="str">
        <v>Plant and Equipment</v>
      </c>
      <c r="AN1159" s="64">
        <v>14187.887557094262</v>
      </c>
      <c r="AO1159" s="149">
        <f t="shared" si="55"/>
        <v>3.2621890651150229</v>
      </c>
    </row>
    <row r="1160" spans="37:41" x14ac:dyDescent="0.35">
      <c r="AK1160" t="str">
        <v>09:SG all tracks servicing customer facilities on the SG network</v>
      </c>
      <c r="AL1160" t="str">
        <v>04:Kewdale BP Loading Depot</v>
      </c>
      <c r="AM1160" t="str">
        <v>Radio Masts</v>
      </c>
      <c r="AN1160" s="64">
        <v>22537.986378039343</v>
      </c>
      <c r="AO1160" s="149">
        <f t="shared" si="55"/>
        <v>5.1206272136194979</v>
      </c>
    </row>
    <row r="1161" spans="37:41" x14ac:dyDescent="0.35">
      <c r="AK1161" t="str">
        <v>09:SG all tracks servicing customer facilities on the SG network</v>
      </c>
      <c r="AL1161" t="str">
        <v>04:Kewdale BP Loading Depot</v>
      </c>
      <c r="AM1161" t="str">
        <v>Rail</v>
      </c>
      <c r="AN1161" s="64">
        <v>903203.92915183783</v>
      </c>
      <c r="AO1161" s="149">
        <f t="shared" si="55"/>
        <v>31.770593409597893</v>
      </c>
    </row>
    <row r="1162" spans="37:41" x14ac:dyDescent="0.35">
      <c r="AK1162" t="str">
        <v>09:SG all tracks servicing customer facilities on the SG network</v>
      </c>
      <c r="AL1162" t="str">
        <v>04:Kewdale BP Loading Depot</v>
      </c>
      <c r="AM1162" t="str">
        <v>Signage</v>
      </c>
      <c r="AN1162" s="64">
        <v>0</v>
      </c>
      <c r="AO1162" s="149">
        <f t="shared" si="55"/>
        <v>3.6705791572497493</v>
      </c>
    </row>
    <row r="1163" spans="37:41" x14ac:dyDescent="0.35">
      <c r="AK1163" t="str">
        <v>09:SG all tracks servicing customer facilities on the SG network</v>
      </c>
      <c r="AL1163" t="str">
        <v>04:Kewdale BP Loading Depot</v>
      </c>
      <c r="AM1163" t="str">
        <v>Signalling and Control Systems</v>
      </c>
      <c r="AN1163" s="64">
        <v>0</v>
      </c>
      <c r="AO1163" s="149">
        <f t="shared" si="55"/>
        <v>6.8275029514926633</v>
      </c>
    </row>
    <row r="1164" spans="37:41" x14ac:dyDescent="0.35">
      <c r="AK1164" t="str">
        <v>09:SG all tracks servicing customer facilities on the SG network</v>
      </c>
      <c r="AL1164" t="str">
        <v>04:Kewdale BP Loading Depot</v>
      </c>
      <c r="AM1164" t="str">
        <v>Sleepers</v>
      </c>
      <c r="AN1164" s="64">
        <v>0</v>
      </c>
      <c r="AO1164" s="149">
        <f t="shared" si="55"/>
        <v>15.29205627039642</v>
      </c>
    </row>
    <row r="1165" spans="37:41" x14ac:dyDescent="0.35">
      <c r="AK1165" t="str">
        <v>09:SG all tracks servicing customer facilities on the SG network</v>
      </c>
      <c r="AL1165" t="str">
        <v>04:Kewdale BP Loading Depot</v>
      </c>
      <c r="AM1165" t="str">
        <v>Tunnels</v>
      </c>
      <c r="AN1165" s="64">
        <v>0</v>
      </c>
      <c r="AO1165" s="149">
        <f t="shared" ref="AO1165:AO1228" si="56">_xlfn.XLOOKUP(AM1165,$M$7:$AG$7,$M$10:$AG$10)</f>
        <v>42.316940355219813</v>
      </c>
    </row>
    <row r="1166" spans="37:41" x14ac:dyDescent="0.35">
      <c r="AK1166" t="str">
        <v>09:SG all tracks servicing customer facilities on the SG network</v>
      </c>
      <c r="AL1166" t="str">
        <v>04:Kewdale BP Loading Depot</v>
      </c>
      <c r="AM1166" t="str">
        <v>Turnouts</v>
      </c>
      <c r="AN1166" s="64">
        <v>1557248.1537100649</v>
      </c>
      <c r="AO1166" s="149">
        <f t="shared" si="56"/>
        <v>22.575248585450652</v>
      </c>
    </row>
    <row r="1167" spans="37:41" x14ac:dyDescent="0.35">
      <c r="AK1167" t="str">
        <v>09:SG all tracks servicing customer facilities on the SG network</v>
      </c>
      <c r="AL1167" t="str">
        <v>04:Kewdale BP Loading Depot</v>
      </c>
      <c r="AM1167" t="str">
        <v>Walkways</v>
      </c>
      <c r="AN1167" s="64">
        <v>0</v>
      </c>
      <c r="AO1167" s="149">
        <f t="shared" si="56"/>
        <v>6.2060928299919071</v>
      </c>
    </row>
    <row r="1168" spans="37:41" x14ac:dyDescent="0.35">
      <c r="AK1168" t="str">
        <v>10:NG track between Kwinana and Mundijong Junction</v>
      </c>
      <c r="AL1168" t="str">
        <v>01:Kwinana</v>
      </c>
      <c r="AM1168" t="str">
        <v>Access Roads</v>
      </c>
      <c r="AN1168" s="64">
        <v>0</v>
      </c>
      <c r="AO1168" s="149">
        <f t="shared" si="56"/>
        <v>6.064738680413102</v>
      </c>
    </row>
    <row r="1169" spans="37:41" x14ac:dyDescent="0.35">
      <c r="AK1169" t="str">
        <v>10:NG track between Kwinana and Mundijong Junction</v>
      </c>
      <c r="AL1169" t="str">
        <v>01:Kwinana</v>
      </c>
      <c r="AM1169" t="str">
        <v>Ballast</v>
      </c>
      <c r="AN1169" s="64">
        <v>0</v>
      </c>
      <c r="AO1169" s="149">
        <f t="shared" si="56"/>
        <v>12.862198805968973</v>
      </c>
    </row>
    <row r="1170" spans="37:41" x14ac:dyDescent="0.35">
      <c r="AK1170" t="str">
        <v>10:NG track between Kwinana and Mundijong Junction</v>
      </c>
      <c r="AL1170" t="str">
        <v>01:Kwinana</v>
      </c>
      <c r="AM1170" t="str">
        <v>Bridges</v>
      </c>
      <c r="AN1170" s="64">
        <v>0</v>
      </c>
      <c r="AO1170" s="149">
        <f t="shared" si="56"/>
        <v>33.988165680473372</v>
      </c>
    </row>
    <row r="1171" spans="37:41" x14ac:dyDescent="0.35">
      <c r="AK1171" t="str">
        <v>10:NG track between Kwinana and Mundijong Junction</v>
      </c>
      <c r="AL1171" t="str">
        <v>01:Kwinana</v>
      </c>
      <c r="AM1171" t="str">
        <v>Buildings</v>
      </c>
      <c r="AN1171" s="64">
        <v>0</v>
      </c>
      <c r="AO1171" s="149">
        <f t="shared" si="56"/>
        <v>15.499999999999858</v>
      </c>
    </row>
    <row r="1172" spans="37:41" x14ac:dyDescent="0.35">
      <c r="AK1172" t="str">
        <v>10:NG track between Kwinana and Mundijong Junction</v>
      </c>
      <c r="AL1172" t="str">
        <v>01:Kwinana</v>
      </c>
      <c r="AM1172" t="str">
        <v>Clearing/Grubbing</v>
      </c>
      <c r="AN1172" s="64">
        <v>0</v>
      </c>
      <c r="AO1172" s="149">
        <f t="shared" si="56"/>
        <v>100</v>
      </c>
    </row>
    <row r="1173" spans="37:41" x14ac:dyDescent="0.35">
      <c r="AK1173" t="str">
        <v>10:NG track between Kwinana and Mundijong Junction</v>
      </c>
      <c r="AL1173" t="str">
        <v>01:Kwinana</v>
      </c>
      <c r="AM1173" t="str">
        <v>Communication</v>
      </c>
      <c r="AN1173" s="64">
        <v>0</v>
      </c>
      <c r="AO1173" s="149">
        <f t="shared" si="56"/>
        <v>5.1206272136194979</v>
      </c>
    </row>
    <row r="1174" spans="37:41" x14ac:dyDescent="0.35">
      <c r="AK1174" t="str">
        <v>10:NG track between Kwinana and Mundijong Junction</v>
      </c>
      <c r="AL1174" t="str">
        <v>01:Kwinana</v>
      </c>
      <c r="AM1174" t="str">
        <v>Control Centre Assets</v>
      </c>
      <c r="AN1174" s="64">
        <v>0</v>
      </c>
      <c r="AO1174" s="149">
        <f t="shared" si="56"/>
        <v>14.933333333333326</v>
      </c>
    </row>
    <row r="1175" spans="37:41" x14ac:dyDescent="0.35">
      <c r="AK1175" t="str">
        <v>10:NG track between Kwinana and Mundijong Junction</v>
      </c>
      <c r="AL1175" t="str">
        <v>01:Kwinana</v>
      </c>
      <c r="AM1175" t="str">
        <v>Culverts</v>
      </c>
      <c r="AN1175" s="64">
        <v>0</v>
      </c>
      <c r="AO1175" s="149">
        <f t="shared" si="56"/>
        <v>6.5141602301984181</v>
      </c>
    </row>
    <row r="1176" spans="37:41" x14ac:dyDescent="0.35">
      <c r="AK1176" t="str">
        <v>10:NG track between Kwinana and Mundijong Junction</v>
      </c>
      <c r="AL1176" t="str">
        <v>01:Kwinana</v>
      </c>
      <c r="AM1176" t="str">
        <v>Cutting/Embankments</v>
      </c>
      <c r="AN1176" s="64">
        <v>0</v>
      </c>
      <c r="AO1176" s="149">
        <f t="shared" si="56"/>
        <v>100</v>
      </c>
    </row>
    <row r="1177" spans="37:41" x14ac:dyDescent="0.35">
      <c r="AK1177" t="str">
        <v>10:NG track between Kwinana and Mundijong Junction</v>
      </c>
      <c r="AL1177" t="str">
        <v>01:Kwinana</v>
      </c>
      <c r="AM1177" t="str">
        <v>Fibre Optic</v>
      </c>
      <c r="AN1177" s="64">
        <v>0</v>
      </c>
      <c r="AO1177" s="149">
        <f t="shared" si="56"/>
        <v>6.8275029514926633</v>
      </c>
    </row>
    <row r="1178" spans="37:41" x14ac:dyDescent="0.35">
      <c r="AK1178" t="str">
        <v>10:NG track between Kwinana and Mundijong Junction</v>
      </c>
      <c r="AL1178" t="str">
        <v>01:Kwinana</v>
      </c>
      <c r="AM1178" t="str">
        <v>Formation</v>
      </c>
      <c r="AN1178" s="64">
        <v>0</v>
      </c>
      <c r="AO1178" s="149">
        <f t="shared" si="56"/>
        <v>100</v>
      </c>
    </row>
    <row r="1179" spans="37:41" x14ac:dyDescent="0.35">
      <c r="AK1179" t="str">
        <v>10:NG track between Kwinana and Mundijong Junction</v>
      </c>
      <c r="AL1179" t="str">
        <v>01:Kwinana</v>
      </c>
      <c r="AM1179" t="str">
        <v>Pedestrian Crossings</v>
      </c>
      <c r="AN1179" s="64">
        <v>0</v>
      </c>
      <c r="AO1179" s="149">
        <f t="shared" si="56"/>
        <v>11.72325153537226</v>
      </c>
    </row>
    <row r="1180" spans="37:41" x14ac:dyDescent="0.35">
      <c r="AK1180" t="str">
        <v>10:NG track between Kwinana and Mundijong Junction</v>
      </c>
      <c r="AL1180" t="str">
        <v>01:Kwinana</v>
      </c>
      <c r="AM1180" t="str">
        <v>Plant and Equipment</v>
      </c>
      <c r="AN1180" s="64">
        <v>0</v>
      </c>
      <c r="AO1180" s="149">
        <f t="shared" si="56"/>
        <v>3.2621890651150229</v>
      </c>
    </row>
    <row r="1181" spans="37:41" x14ac:dyDescent="0.35">
      <c r="AK1181" t="str">
        <v>10:NG track between Kwinana and Mundijong Junction</v>
      </c>
      <c r="AL1181" t="str">
        <v>01:Kwinana</v>
      </c>
      <c r="AM1181" t="str">
        <v>Radio Masts</v>
      </c>
      <c r="AN1181" s="64">
        <v>0</v>
      </c>
      <c r="AO1181" s="149">
        <f t="shared" si="56"/>
        <v>5.1206272136194979</v>
      </c>
    </row>
    <row r="1182" spans="37:41" x14ac:dyDescent="0.35">
      <c r="AK1182" t="str">
        <v>10:NG track between Kwinana and Mundijong Junction</v>
      </c>
      <c r="AL1182" t="str">
        <v>01:Kwinana</v>
      </c>
      <c r="AM1182" t="str">
        <v>Rail</v>
      </c>
      <c r="AN1182" s="64">
        <v>0</v>
      </c>
      <c r="AO1182" s="149">
        <f t="shared" si="56"/>
        <v>31.770593409597893</v>
      </c>
    </row>
    <row r="1183" spans="37:41" x14ac:dyDescent="0.35">
      <c r="AK1183" t="str">
        <v>10:NG track between Kwinana and Mundijong Junction</v>
      </c>
      <c r="AL1183" t="str">
        <v>01:Kwinana</v>
      </c>
      <c r="AM1183" t="str">
        <v>Signage</v>
      </c>
      <c r="AN1183" s="64">
        <v>0</v>
      </c>
      <c r="AO1183" s="149">
        <f t="shared" si="56"/>
        <v>3.6705791572497493</v>
      </c>
    </row>
    <row r="1184" spans="37:41" x14ac:dyDescent="0.35">
      <c r="AK1184" t="str">
        <v>10:NG track between Kwinana and Mundijong Junction</v>
      </c>
      <c r="AL1184" t="str">
        <v>01:Kwinana</v>
      </c>
      <c r="AM1184" t="str">
        <v>Signalling and Control Systems</v>
      </c>
      <c r="AN1184" s="64">
        <v>0</v>
      </c>
      <c r="AO1184" s="149">
        <f t="shared" si="56"/>
        <v>6.8275029514926633</v>
      </c>
    </row>
    <row r="1185" spans="37:41" x14ac:dyDescent="0.35">
      <c r="AK1185" t="str">
        <v>10:NG track between Kwinana and Mundijong Junction</v>
      </c>
      <c r="AL1185" t="str">
        <v>01:Kwinana</v>
      </c>
      <c r="AM1185" t="str">
        <v>Sleepers</v>
      </c>
      <c r="AN1185" s="64">
        <v>0</v>
      </c>
      <c r="AO1185" s="149">
        <f t="shared" si="56"/>
        <v>15.29205627039642</v>
      </c>
    </row>
    <row r="1186" spans="37:41" x14ac:dyDescent="0.35">
      <c r="AK1186" t="str">
        <v>10:NG track between Kwinana and Mundijong Junction</v>
      </c>
      <c r="AL1186" t="str">
        <v>01:Kwinana</v>
      </c>
      <c r="AM1186" t="str">
        <v>Tunnels</v>
      </c>
      <c r="AN1186" s="64">
        <v>0</v>
      </c>
      <c r="AO1186" s="149">
        <f t="shared" si="56"/>
        <v>42.316940355219813</v>
      </c>
    </row>
    <row r="1187" spans="37:41" x14ac:dyDescent="0.35">
      <c r="AK1187" t="str">
        <v>10:NG track between Kwinana and Mundijong Junction</v>
      </c>
      <c r="AL1187" t="str">
        <v>01:Kwinana</v>
      </c>
      <c r="AM1187" t="str">
        <v>Turnouts</v>
      </c>
      <c r="AN1187" s="64">
        <v>0</v>
      </c>
      <c r="AO1187" s="149">
        <f t="shared" si="56"/>
        <v>22.575248585450652</v>
      </c>
    </row>
    <row r="1188" spans="37:41" x14ac:dyDescent="0.35">
      <c r="AK1188" t="str">
        <v>10:NG track between Kwinana and Mundijong Junction</v>
      </c>
      <c r="AL1188" t="str">
        <v>01:Kwinana</v>
      </c>
      <c r="AM1188" t="str">
        <v>Walkways</v>
      </c>
      <c r="AN1188" s="64">
        <v>0</v>
      </c>
      <c r="AO1188" s="149">
        <f t="shared" si="56"/>
        <v>6.2060928299919071</v>
      </c>
    </row>
    <row r="1189" spans="37:41" x14ac:dyDescent="0.35">
      <c r="AK1189" t="str">
        <v>10:NG track between Kwinana and Mundijong Junction</v>
      </c>
      <c r="AL1189" t="str">
        <v>02:Kwinana to Mundijong Junction</v>
      </c>
      <c r="AM1189" t="str">
        <v>Access Roads</v>
      </c>
      <c r="AN1189" s="64">
        <v>0</v>
      </c>
      <c r="AO1189" s="149">
        <f t="shared" si="56"/>
        <v>6.064738680413102</v>
      </c>
    </row>
    <row r="1190" spans="37:41" x14ac:dyDescent="0.35">
      <c r="AK1190" t="str">
        <v>10:NG track between Kwinana and Mundijong Junction</v>
      </c>
      <c r="AL1190" t="str">
        <v>02:Kwinana to Mundijong Junction</v>
      </c>
      <c r="AM1190" t="str">
        <v>Ballast</v>
      </c>
      <c r="AN1190" s="64">
        <v>3021532.8784967177</v>
      </c>
      <c r="AO1190" s="149">
        <f t="shared" si="56"/>
        <v>12.862198805968973</v>
      </c>
    </row>
    <row r="1191" spans="37:41" x14ac:dyDescent="0.35">
      <c r="AK1191" t="str">
        <v>10:NG track between Kwinana and Mundijong Junction</v>
      </c>
      <c r="AL1191" t="str">
        <v>02:Kwinana to Mundijong Junction</v>
      </c>
      <c r="AM1191" t="str">
        <v>Bridges</v>
      </c>
      <c r="AN1191" s="64">
        <v>923489.95961051248</v>
      </c>
      <c r="AO1191" s="149">
        <f t="shared" si="56"/>
        <v>33.988165680473372</v>
      </c>
    </row>
    <row r="1192" spans="37:41" x14ac:dyDescent="0.35">
      <c r="AK1192" t="str">
        <v>10:NG track between Kwinana and Mundijong Junction</v>
      </c>
      <c r="AL1192" t="str">
        <v>02:Kwinana to Mundijong Junction</v>
      </c>
      <c r="AM1192" t="str">
        <v>Buildings</v>
      </c>
      <c r="AN1192" s="64">
        <v>304794.4667903792</v>
      </c>
      <c r="AO1192" s="149">
        <f t="shared" si="56"/>
        <v>15.499999999999858</v>
      </c>
    </row>
    <row r="1193" spans="37:41" x14ac:dyDescent="0.35">
      <c r="AK1193" t="str">
        <v>10:NG track between Kwinana and Mundijong Junction</v>
      </c>
      <c r="AL1193" t="str">
        <v>02:Kwinana to Mundijong Junction</v>
      </c>
      <c r="AM1193" t="str">
        <v>Clearing/Grubbing</v>
      </c>
      <c r="AN1193" s="64">
        <v>0</v>
      </c>
      <c r="AO1193" s="149">
        <f t="shared" si="56"/>
        <v>100</v>
      </c>
    </row>
    <row r="1194" spans="37:41" x14ac:dyDescent="0.35">
      <c r="AK1194" t="str">
        <v>10:NG track between Kwinana and Mundijong Junction</v>
      </c>
      <c r="AL1194" t="str">
        <v>02:Kwinana to Mundijong Junction</v>
      </c>
      <c r="AM1194" t="str">
        <v>Communication</v>
      </c>
      <c r="AN1194" s="64">
        <v>25251.167773205343</v>
      </c>
      <c r="AO1194" s="149">
        <f t="shared" si="56"/>
        <v>5.1206272136194979</v>
      </c>
    </row>
    <row r="1195" spans="37:41" x14ac:dyDescent="0.35">
      <c r="AK1195" t="str">
        <v>10:NG track between Kwinana and Mundijong Junction</v>
      </c>
      <c r="AL1195" t="str">
        <v>02:Kwinana to Mundijong Junction</v>
      </c>
      <c r="AM1195" t="str">
        <v>Control Centre Assets</v>
      </c>
      <c r="AN1195" s="64">
        <v>639119.94500503491</v>
      </c>
      <c r="AO1195" s="149">
        <f t="shared" si="56"/>
        <v>14.933333333333326</v>
      </c>
    </row>
    <row r="1196" spans="37:41" x14ac:dyDescent="0.35">
      <c r="AK1196" t="str">
        <v>10:NG track between Kwinana and Mundijong Junction</v>
      </c>
      <c r="AL1196" t="str">
        <v>02:Kwinana to Mundijong Junction</v>
      </c>
      <c r="AM1196" t="str">
        <v>Culverts</v>
      </c>
      <c r="AN1196" s="64">
        <v>170151.7085348051</v>
      </c>
      <c r="AO1196" s="149">
        <f t="shared" si="56"/>
        <v>6.5141602301984181</v>
      </c>
    </row>
    <row r="1197" spans="37:41" x14ac:dyDescent="0.35">
      <c r="AK1197" t="str">
        <v>10:NG track between Kwinana and Mundijong Junction</v>
      </c>
      <c r="AL1197" t="str">
        <v>02:Kwinana to Mundijong Junction</v>
      </c>
      <c r="AM1197" t="str">
        <v>Cutting/Embankments</v>
      </c>
      <c r="AN1197" s="64">
        <v>0</v>
      </c>
      <c r="AO1197" s="149">
        <f t="shared" si="56"/>
        <v>100</v>
      </c>
    </row>
    <row r="1198" spans="37:41" x14ac:dyDescent="0.35">
      <c r="AK1198" t="str">
        <v>10:NG track between Kwinana and Mundijong Junction</v>
      </c>
      <c r="AL1198" t="str">
        <v>02:Kwinana to Mundijong Junction</v>
      </c>
      <c r="AM1198" t="str">
        <v>Fibre Optic</v>
      </c>
      <c r="AN1198" s="64">
        <v>7642595.7676131194</v>
      </c>
      <c r="AO1198" s="149">
        <f t="shared" si="56"/>
        <v>6.8275029514926633</v>
      </c>
    </row>
    <row r="1199" spans="37:41" x14ac:dyDescent="0.35">
      <c r="AK1199" t="str">
        <v>10:NG track between Kwinana and Mundijong Junction</v>
      </c>
      <c r="AL1199" t="str">
        <v>02:Kwinana to Mundijong Junction</v>
      </c>
      <c r="AM1199" t="str">
        <v>Formation</v>
      </c>
      <c r="AN1199" s="64">
        <v>4807894.9218732258</v>
      </c>
      <c r="AO1199" s="149">
        <f t="shared" si="56"/>
        <v>100</v>
      </c>
    </row>
    <row r="1200" spans="37:41" x14ac:dyDescent="0.35">
      <c r="AK1200" t="str">
        <v>10:NG track between Kwinana and Mundijong Junction</v>
      </c>
      <c r="AL1200" t="str">
        <v>02:Kwinana to Mundijong Junction</v>
      </c>
      <c r="AM1200" t="str">
        <v>Pedestrian Crossings</v>
      </c>
      <c r="AN1200" s="64">
        <v>98154.001487679081</v>
      </c>
      <c r="AO1200" s="149">
        <f t="shared" si="56"/>
        <v>11.72325153537226</v>
      </c>
    </row>
    <row r="1201" spans="37:41" x14ac:dyDescent="0.35">
      <c r="AK1201" t="str">
        <v>10:NG track between Kwinana and Mundijong Junction</v>
      </c>
      <c r="AL1201" t="str">
        <v>02:Kwinana to Mundijong Junction</v>
      </c>
      <c r="AM1201" t="str">
        <v>Plant and Equipment</v>
      </c>
      <c r="AN1201" s="64">
        <v>130108.12384152836</v>
      </c>
      <c r="AO1201" s="149">
        <f t="shared" si="56"/>
        <v>3.2621890651150229</v>
      </c>
    </row>
    <row r="1202" spans="37:41" x14ac:dyDescent="0.35">
      <c r="AK1202" t="str">
        <v>10:NG track between Kwinana and Mundijong Junction</v>
      </c>
      <c r="AL1202" t="str">
        <v>02:Kwinana to Mundijong Junction</v>
      </c>
      <c r="AM1202" t="str">
        <v>Radio Masts</v>
      </c>
      <c r="AN1202" s="64">
        <v>206681.5874464954</v>
      </c>
      <c r="AO1202" s="149">
        <f t="shared" si="56"/>
        <v>5.1206272136194979</v>
      </c>
    </row>
    <row r="1203" spans="37:41" x14ac:dyDescent="0.35">
      <c r="AK1203" t="str">
        <v>10:NG track between Kwinana and Mundijong Junction</v>
      </c>
      <c r="AL1203" t="str">
        <v>02:Kwinana to Mundijong Junction</v>
      </c>
      <c r="AM1203" t="str">
        <v>Rail</v>
      </c>
      <c r="AN1203" s="64">
        <v>9939252.889791837</v>
      </c>
      <c r="AO1203" s="149">
        <f t="shared" si="56"/>
        <v>31.770593409597893</v>
      </c>
    </row>
    <row r="1204" spans="37:41" x14ac:dyDescent="0.35">
      <c r="AK1204" t="str">
        <v>10:NG track between Kwinana and Mundijong Junction</v>
      </c>
      <c r="AL1204" t="str">
        <v>02:Kwinana to Mundijong Junction</v>
      </c>
      <c r="AM1204" t="str">
        <v>Signage</v>
      </c>
      <c r="AN1204" s="64">
        <v>17756.031505961477</v>
      </c>
      <c r="AO1204" s="149">
        <f t="shared" si="56"/>
        <v>3.6705791572497493</v>
      </c>
    </row>
    <row r="1205" spans="37:41" x14ac:dyDescent="0.35">
      <c r="AK1205" t="str">
        <v>10:NG track between Kwinana and Mundijong Junction</v>
      </c>
      <c r="AL1205" t="str">
        <v>02:Kwinana to Mundijong Junction</v>
      </c>
      <c r="AM1205" t="str">
        <v>Signalling and Control Systems</v>
      </c>
      <c r="AN1205" s="64">
        <v>5380607.3704214254</v>
      </c>
      <c r="AO1205" s="149">
        <f t="shared" si="56"/>
        <v>6.8275029514926633</v>
      </c>
    </row>
    <row r="1206" spans="37:41" x14ac:dyDescent="0.35">
      <c r="AK1206" t="str">
        <v>10:NG track between Kwinana and Mundijong Junction</v>
      </c>
      <c r="AL1206" t="str">
        <v>02:Kwinana to Mundijong Junction</v>
      </c>
      <c r="AM1206" t="str">
        <v>Sleepers</v>
      </c>
      <c r="AN1206" s="64">
        <v>3596160.2904228121</v>
      </c>
      <c r="AO1206" s="149">
        <f t="shared" si="56"/>
        <v>15.29205627039642</v>
      </c>
    </row>
    <row r="1207" spans="37:41" x14ac:dyDescent="0.35">
      <c r="AK1207" t="str">
        <v>10:NG track between Kwinana and Mundijong Junction</v>
      </c>
      <c r="AL1207" t="str">
        <v>02:Kwinana to Mundijong Junction</v>
      </c>
      <c r="AM1207" t="str">
        <v>Tunnels</v>
      </c>
      <c r="AN1207" s="64">
        <v>0</v>
      </c>
      <c r="AO1207" s="149">
        <f t="shared" si="56"/>
        <v>42.316940355219813</v>
      </c>
    </row>
    <row r="1208" spans="37:41" x14ac:dyDescent="0.35">
      <c r="AK1208" t="str">
        <v>10:NG track between Kwinana and Mundijong Junction</v>
      </c>
      <c r="AL1208" t="str">
        <v>02:Kwinana to Mundijong Junction</v>
      </c>
      <c r="AM1208" t="str">
        <v>Turnouts</v>
      </c>
      <c r="AN1208" s="64">
        <v>2515093.6259711646</v>
      </c>
      <c r="AO1208" s="149">
        <f t="shared" si="56"/>
        <v>22.575248585450652</v>
      </c>
    </row>
    <row r="1209" spans="37:41" x14ac:dyDescent="0.35">
      <c r="AK1209" t="str">
        <v>10:NG track between Kwinana and Mundijong Junction</v>
      </c>
      <c r="AL1209" t="str">
        <v>02:Kwinana to Mundijong Junction</v>
      </c>
      <c r="AM1209" t="str">
        <v>Walkways</v>
      </c>
      <c r="AN1209" s="64">
        <v>411784.8952722674</v>
      </c>
      <c r="AO1209" s="149">
        <f t="shared" si="56"/>
        <v>6.2060928299919071</v>
      </c>
    </row>
    <row r="1210" spans="37:41" x14ac:dyDescent="0.35">
      <c r="AK1210" t="str">
        <v>11:NG track between Mundijong Junction and Picton Junction</v>
      </c>
      <c r="AL1210" t="str">
        <v>01:Mundijong Junction to Pinjarra</v>
      </c>
      <c r="AM1210" t="str">
        <v>Access Roads</v>
      </c>
      <c r="AN1210" s="64">
        <v>0</v>
      </c>
      <c r="AO1210" s="149">
        <f t="shared" si="56"/>
        <v>6.064738680413102</v>
      </c>
    </row>
    <row r="1211" spans="37:41" x14ac:dyDescent="0.35">
      <c r="AK1211" t="str">
        <v>11:NG track between Mundijong Junction and Picton Junction</v>
      </c>
      <c r="AL1211" t="str">
        <v>01:Mundijong Junction to Pinjarra</v>
      </c>
      <c r="AM1211" t="str">
        <v>Ballast</v>
      </c>
      <c r="AN1211" s="64">
        <v>4754398.9143228224</v>
      </c>
      <c r="AO1211" s="149">
        <f t="shared" si="56"/>
        <v>12.862198805968973</v>
      </c>
    </row>
    <row r="1212" spans="37:41" x14ac:dyDescent="0.35">
      <c r="AK1212" t="str">
        <v>11:NG track between Mundijong Junction and Picton Junction</v>
      </c>
      <c r="AL1212" t="str">
        <v>01:Mundijong Junction to Pinjarra</v>
      </c>
      <c r="AM1212" t="str">
        <v>Bridges</v>
      </c>
      <c r="AN1212" s="64">
        <v>2258748.8361398624</v>
      </c>
      <c r="AO1212" s="149">
        <f t="shared" si="56"/>
        <v>33.988165680473372</v>
      </c>
    </row>
    <row r="1213" spans="37:41" x14ac:dyDescent="0.35">
      <c r="AK1213" t="str">
        <v>11:NG track between Mundijong Junction and Picton Junction</v>
      </c>
      <c r="AL1213" t="str">
        <v>01:Mundijong Junction to Pinjarra</v>
      </c>
      <c r="AM1213" t="str">
        <v>Buildings</v>
      </c>
      <c r="AN1213" s="64">
        <v>479595.80129432515</v>
      </c>
      <c r="AO1213" s="149">
        <f t="shared" si="56"/>
        <v>15.499999999999858</v>
      </c>
    </row>
    <row r="1214" spans="37:41" x14ac:dyDescent="0.35">
      <c r="AK1214" t="str">
        <v>11:NG track between Mundijong Junction and Picton Junction</v>
      </c>
      <c r="AL1214" t="str">
        <v>01:Mundijong Junction to Pinjarra</v>
      </c>
      <c r="AM1214" t="str">
        <v>Clearing/Grubbing</v>
      </c>
      <c r="AN1214" s="64">
        <v>0</v>
      </c>
      <c r="AO1214" s="149">
        <f t="shared" si="56"/>
        <v>100</v>
      </c>
    </row>
    <row r="1215" spans="37:41" x14ac:dyDescent="0.35">
      <c r="AK1215" t="str">
        <v>11:NG track between Mundijong Junction and Picton Junction</v>
      </c>
      <c r="AL1215" t="str">
        <v>01:Mundijong Junction to Pinjarra</v>
      </c>
      <c r="AM1215" t="str">
        <v>Communication</v>
      </c>
      <c r="AN1215" s="64">
        <v>105418.99400618247</v>
      </c>
      <c r="AO1215" s="149">
        <f t="shared" si="56"/>
        <v>5.1206272136194979</v>
      </c>
    </row>
    <row r="1216" spans="37:41" x14ac:dyDescent="0.35">
      <c r="AK1216" t="str">
        <v>11:NG track between Mundijong Junction and Picton Junction</v>
      </c>
      <c r="AL1216" t="str">
        <v>01:Mundijong Junction to Pinjarra</v>
      </c>
      <c r="AM1216" t="str">
        <v>Control Centre Assets</v>
      </c>
      <c r="AN1216" s="64">
        <v>697877.65972450853</v>
      </c>
      <c r="AO1216" s="149">
        <f t="shared" si="56"/>
        <v>14.933333333333326</v>
      </c>
    </row>
    <row r="1217" spans="37:41" x14ac:dyDescent="0.35">
      <c r="AK1217" t="str">
        <v>11:NG track between Mundijong Junction and Picton Junction</v>
      </c>
      <c r="AL1217" t="str">
        <v>01:Mundijong Junction to Pinjarra</v>
      </c>
      <c r="AM1217" t="str">
        <v>Culverts</v>
      </c>
      <c r="AN1217" s="64">
        <v>148432.30468813441</v>
      </c>
      <c r="AO1217" s="149">
        <f t="shared" si="56"/>
        <v>6.5141602301984181</v>
      </c>
    </row>
    <row r="1218" spans="37:41" x14ac:dyDescent="0.35">
      <c r="AK1218" t="str">
        <v>11:NG track between Mundijong Junction and Picton Junction</v>
      </c>
      <c r="AL1218" t="str">
        <v>01:Mundijong Junction to Pinjarra</v>
      </c>
      <c r="AM1218" t="str">
        <v>Cutting/Embankments</v>
      </c>
      <c r="AN1218" s="64">
        <v>0</v>
      </c>
      <c r="AO1218" s="149">
        <f t="shared" si="56"/>
        <v>100</v>
      </c>
    </row>
    <row r="1219" spans="37:41" x14ac:dyDescent="0.35">
      <c r="AK1219" t="str">
        <v>11:NG track between Mundijong Junction and Picton Junction</v>
      </c>
      <c r="AL1219" t="str">
        <v>01:Mundijong Junction to Pinjarra</v>
      </c>
      <c r="AM1219" t="str">
        <v>Fibre Optic</v>
      </c>
      <c r="AN1219" s="64">
        <v>12025667.262712689</v>
      </c>
      <c r="AO1219" s="149">
        <f t="shared" si="56"/>
        <v>6.8275029514926633</v>
      </c>
    </row>
    <row r="1220" spans="37:41" x14ac:dyDescent="0.35">
      <c r="AK1220" t="str">
        <v>11:NG track between Mundijong Junction and Picton Junction</v>
      </c>
      <c r="AL1220" t="str">
        <v>01:Mundijong Junction to Pinjarra</v>
      </c>
      <c r="AM1220" t="str">
        <v>Formation</v>
      </c>
      <c r="AN1220" s="64">
        <v>7565249.5987748392</v>
      </c>
      <c r="AO1220" s="149">
        <f t="shared" si="56"/>
        <v>100</v>
      </c>
    </row>
    <row r="1221" spans="37:41" x14ac:dyDescent="0.35">
      <c r="AK1221" t="str">
        <v>11:NG track between Mundijong Junction and Picton Junction</v>
      </c>
      <c r="AL1221" t="str">
        <v>01:Mundijong Junction to Pinjarra</v>
      </c>
      <c r="AM1221" t="str">
        <v>Pedestrian Crossings</v>
      </c>
      <c r="AN1221" s="64">
        <v>194773.27436694966</v>
      </c>
      <c r="AO1221" s="149">
        <f t="shared" si="56"/>
        <v>11.72325153537226</v>
      </c>
    </row>
    <row r="1222" spans="37:41" x14ac:dyDescent="0.35">
      <c r="AK1222" t="str">
        <v>11:NG track between Mundijong Junction and Picton Junction</v>
      </c>
      <c r="AL1222" t="str">
        <v>01:Mundijong Junction to Pinjarra</v>
      </c>
      <c r="AM1222" t="str">
        <v>Plant and Equipment</v>
      </c>
      <c r="AN1222" s="64">
        <v>204725.86187594369</v>
      </c>
      <c r="AO1222" s="149">
        <f t="shared" si="56"/>
        <v>3.2621890651150229</v>
      </c>
    </row>
    <row r="1223" spans="37:41" x14ac:dyDescent="0.35">
      <c r="AK1223" t="str">
        <v>11:NG track between Mundijong Junction and Picton Junction</v>
      </c>
      <c r="AL1223" t="str">
        <v>01:Mundijong Junction to Pinjarra</v>
      </c>
      <c r="AM1223" t="str">
        <v>Radio Masts</v>
      </c>
      <c r="AN1223" s="64">
        <v>325214.63590858708</v>
      </c>
      <c r="AO1223" s="149">
        <f t="shared" si="56"/>
        <v>5.1206272136194979</v>
      </c>
    </row>
    <row r="1224" spans="37:41" x14ac:dyDescent="0.35">
      <c r="AK1224" t="str">
        <v>11:NG track between Mundijong Junction and Picton Junction</v>
      </c>
      <c r="AL1224" t="str">
        <v>01:Mundijong Junction to Pinjarra</v>
      </c>
      <c r="AM1224" t="str">
        <v>Rail</v>
      </c>
      <c r="AN1224" s="64">
        <v>15639470.112904022</v>
      </c>
      <c r="AO1224" s="149">
        <f t="shared" si="56"/>
        <v>31.770593409597893</v>
      </c>
    </row>
    <row r="1225" spans="37:41" x14ac:dyDescent="0.35">
      <c r="AK1225" t="str">
        <v>11:NG track between Mundijong Junction and Picton Junction</v>
      </c>
      <c r="AL1225" t="str">
        <v>01:Mundijong Junction to Pinjarra</v>
      </c>
      <c r="AM1225" t="str">
        <v>Signage</v>
      </c>
      <c r="AN1225" s="64">
        <v>38874.676352272072</v>
      </c>
      <c r="AO1225" s="149">
        <f t="shared" si="56"/>
        <v>3.6705791572497493</v>
      </c>
    </row>
    <row r="1226" spans="37:41" x14ac:dyDescent="0.35">
      <c r="AK1226" t="str">
        <v>11:NG track between Mundijong Junction and Picton Junction</v>
      </c>
      <c r="AL1226" t="str">
        <v>01:Mundijong Junction to Pinjarra</v>
      </c>
      <c r="AM1226" t="str">
        <v>Signalling and Control Systems</v>
      </c>
      <c r="AN1226" s="64">
        <v>5875275.3828337565</v>
      </c>
      <c r="AO1226" s="149">
        <f t="shared" si="56"/>
        <v>6.8275029514926633</v>
      </c>
    </row>
    <row r="1227" spans="37:41" x14ac:dyDescent="0.35">
      <c r="AK1227" t="str">
        <v>11:NG track between Mundijong Junction and Picton Junction</v>
      </c>
      <c r="AL1227" t="str">
        <v>01:Mundijong Junction to Pinjarra</v>
      </c>
      <c r="AM1227" t="str">
        <v>Sleepers</v>
      </c>
      <c r="AN1227" s="64">
        <v>5621151.2705524005</v>
      </c>
      <c r="AO1227" s="149">
        <f t="shared" si="56"/>
        <v>15.29205627039642</v>
      </c>
    </row>
    <row r="1228" spans="37:41" x14ac:dyDescent="0.35">
      <c r="AK1228" t="str">
        <v>11:NG track between Mundijong Junction and Picton Junction</v>
      </c>
      <c r="AL1228" t="str">
        <v>01:Mundijong Junction to Pinjarra</v>
      </c>
      <c r="AM1228" t="str">
        <v>Tunnels</v>
      </c>
      <c r="AN1228" s="64">
        <v>0</v>
      </c>
      <c r="AO1228" s="149">
        <f t="shared" si="56"/>
        <v>42.316940355219813</v>
      </c>
    </row>
    <row r="1229" spans="37:41" x14ac:dyDescent="0.35">
      <c r="AK1229" t="str">
        <v>11:NG track between Mundijong Junction and Picton Junction</v>
      </c>
      <c r="AL1229" t="str">
        <v>01:Mundijong Junction to Pinjarra</v>
      </c>
      <c r="AM1229" t="str">
        <v>Turnouts</v>
      </c>
      <c r="AN1229" s="64">
        <v>1578731.1709012378</v>
      </c>
      <c r="AO1229" s="149">
        <f t="shared" ref="AO1229:AO1292" si="57">_xlfn.XLOOKUP(AM1229,$M$7:$AG$7,$M$10:$AG$10)</f>
        <v>22.575248585450652</v>
      </c>
    </row>
    <row r="1230" spans="37:41" x14ac:dyDescent="0.35">
      <c r="AK1230" t="str">
        <v>11:NG track between Mundijong Junction and Picton Junction</v>
      </c>
      <c r="AL1230" t="str">
        <v>01:Mundijong Junction to Pinjarra</v>
      </c>
      <c r="AM1230" t="str">
        <v>Walkways</v>
      </c>
      <c r="AN1230" s="64">
        <v>198288.63506519544</v>
      </c>
      <c r="AO1230" s="149">
        <f t="shared" si="57"/>
        <v>6.2060928299919071</v>
      </c>
    </row>
    <row r="1231" spans="37:41" x14ac:dyDescent="0.35">
      <c r="AK1231" t="str">
        <v>11:NG track between Mundijong Junction and Picton Junction</v>
      </c>
      <c r="AL1231" t="str">
        <v>02:Pinjarra to Pinjarra South</v>
      </c>
      <c r="AM1231" t="str">
        <v>Access Roads</v>
      </c>
      <c r="AN1231" s="64">
        <v>0</v>
      </c>
      <c r="AO1231" s="149">
        <f t="shared" si="57"/>
        <v>6.064738680413102</v>
      </c>
    </row>
    <row r="1232" spans="37:41" x14ac:dyDescent="0.35">
      <c r="AK1232" t="str">
        <v>11:NG track between Mundijong Junction and Picton Junction</v>
      </c>
      <c r="AL1232" t="str">
        <v>02:Pinjarra to Pinjarra South</v>
      </c>
      <c r="AM1232" t="str">
        <v>Ballast</v>
      </c>
      <c r="AN1232" s="64">
        <v>656301.29113852547</v>
      </c>
      <c r="AO1232" s="149">
        <f t="shared" si="57"/>
        <v>12.862198805968973</v>
      </c>
    </row>
    <row r="1233" spans="37:41" x14ac:dyDescent="0.35">
      <c r="AK1233" t="str">
        <v>11:NG track between Mundijong Junction and Picton Junction</v>
      </c>
      <c r="AL1233" t="str">
        <v>02:Pinjarra to Pinjarra South</v>
      </c>
      <c r="AM1233" t="str">
        <v>Bridges</v>
      </c>
      <c r="AN1233" s="64">
        <v>0</v>
      </c>
      <c r="AO1233" s="149">
        <f t="shared" si="57"/>
        <v>33.988165680473372</v>
      </c>
    </row>
    <row r="1234" spans="37:41" x14ac:dyDescent="0.35">
      <c r="AK1234" t="str">
        <v>11:NG track between Mundijong Junction and Picton Junction</v>
      </c>
      <c r="AL1234" t="str">
        <v>02:Pinjarra to Pinjarra South</v>
      </c>
      <c r="AM1234" t="str">
        <v>Buildings</v>
      </c>
      <c r="AN1234" s="64">
        <v>66203.814464506941</v>
      </c>
      <c r="AO1234" s="149">
        <f t="shared" si="57"/>
        <v>15.499999999999858</v>
      </c>
    </row>
    <row r="1235" spans="37:41" x14ac:dyDescent="0.35">
      <c r="AK1235" t="str">
        <v>11:NG track between Mundijong Junction and Picton Junction</v>
      </c>
      <c r="AL1235" t="str">
        <v>02:Pinjarra to Pinjarra South</v>
      </c>
      <c r="AM1235" t="str">
        <v>Clearing/Grubbing</v>
      </c>
      <c r="AN1235" s="64">
        <v>0</v>
      </c>
      <c r="AO1235" s="149">
        <f t="shared" si="57"/>
        <v>100</v>
      </c>
    </row>
    <row r="1236" spans="37:41" x14ac:dyDescent="0.35">
      <c r="AK1236" t="str">
        <v>11:NG track between Mundijong Junction and Picton Junction</v>
      </c>
      <c r="AL1236" t="str">
        <v>02:Pinjarra to Pinjarra South</v>
      </c>
      <c r="AM1236" t="str">
        <v>Communication</v>
      </c>
      <c r="AN1236" s="64">
        <v>51542.301556968727</v>
      </c>
      <c r="AO1236" s="149">
        <f t="shared" si="57"/>
        <v>5.1206272136194979</v>
      </c>
    </row>
    <row r="1237" spans="37:41" x14ac:dyDescent="0.35">
      <c r="AK1237" t="str">
        <v>11:NG track between Mundijong Junction and Picton Junction</v>
      </c>
      <c r="AL1237" t="str">
        <v>02:Pinjarra to Pinjarra South</v>
      </c>
      <c r="AM1237" t="str">
        <v>Control Centre Assets</v>
      </c>
      <c r="AN1237" s="64">
        <v>571323.56500813412</v>
      </c>
      <c r="AO1237" s="149">
        <f t="shared" si="57"/>
        <v>14.933333333333326</v>
      </c>
    </row>
    <row r="1238" spans="37:41" x14ac:dyDescent="0.35">
      <c r="AK1238" t="str">
        <v>11:NG track between Mundijong Junction and Picton Junction</v>
      </c>
      <c r="AL1238" t="str">
        <v>02:Pinjarra to Pinjarra South</v>
      </c>
      <c r="AM1238" t="str">
        <v>Culverts</v>
      </c>
      <c r="AN1238" s="64">
        <v>9078.6688056841012</v>
      </c>
      <c r="AO1238" s="149">
        <f t="shared" si="57"/>
        <v>6.5141602301984181</v>
      </c>
    </row>
    <row r="1239" spans="37:41" x14ac:dyDescent="0.35">
      <c r="AK1239" t="str">
        <v>11:NG track between Mundijong Junction and Picton Junction</v>
      </c>
      <c r="AL1239" t="str">
        <v>02:Pinjarra to Pinjarra South</v>
      </c>
      <c r="AM1239" t="str">
        <v>Cutting/Embankments</v>
      </c>
      <c r="AN1239" s="64">
        <v>0</v>
      </c>
      <c r="AO1239" s="149">
        <f t="shared" si="57"/>
        <v>100</v>
      </c>
    </row>
    <row r="1240" spans="37:41" x14ac:dyDescent="0.35">
      <c r="AK1240" t="str">
        <v>11:NG track between Mundijong Junction and Picton Junction</v>
      </c>
      <c r="AL1240" t="str">
        <v>02:Pinjarra to Pinjarra South</v>
      </c>
      <c r="AM1240" t="str">
        <v>Fibre Optic</v>
      </c>
      <c r="AN1240" s="64">
        <v>1660033.3908760308</v>
      </c>
      <c r="AO1240" s="149">
        <f t="shared" si="57"/>
        <v>6.8275029514926633</v>
      </c>
    </row>
    <row r="1241" spans="37:41" x14ac:dyDescent="0.35">
      <c r="AK1241" t="str">
        <v>11:NG track between Mundijong Junction and Picton Junction</v>
      </c>
      <c r="AL1241" t="str">
        <v>02:Pinjarra to Pinjarra South</v>
      </c>
      <c r="AM1241" t="str">
        <v>Formation</v>
      </c>
      <c r="AN1241" s="64">
        <v>1044313.5228942651</v>
      </c>
      <c r="AO1241" s="149">
        <f t="shared" si="57"/>
        <v>100</v>
      </c>
    </row>
    <row r="1242" spans="37:41" x14ac:dyDescent="0.35">
      <c r="AK1242" t="str">
        <v>11:NG track between Mundijong Junction and Picton Junction</v>
      </c>
      <c r="AL1242" t="str">
        <v>02:Pinjarra to Pinjarra South</v>
      </c>
      <c r="AM1242" t="str">
        <v>Pedestrian Crossings</v>
      </c>
      <c r="AN1242" s="64">
        <v>279445.70578282222</v>
      </c>
      <c r="AO1242" s="149">
        <f t="shared" si="57"/>
        <v>11.72325153537226</v>
      </c>
    </row>
    <row r="1243" spans="37:41" x14ac:dyDescent="0.35">
      <c r="AK1243" t="str">
        <v>11:NG track between Mundijong Junction and Picton Junction</v>
      </c>
      <c r="AL1243" t="str">
        <v>02:Pinjarra to Pinjarra South</v>
      </c>
      <c r="AM1243" t="str">
        <v>Plant and Equipment</v>
      </c>
      <c r="AN1243" s="64">
        <v>28260.533013723085</v>
      </c>
      <c r="AO1243" s="149">
        <f t="shared" si="57"/>
        <v>3.2621890651150229</v>
      </c>
    </row>
    <row r="1244" spans="37:41" x14ac:dyDescent="0.35">
      <c r="AK1244" t="str">
        <v>11:NG track between Mundijong Junction and Picton Junction</v>
      </c>
      <c r="AL1244" t="str">
        <v>02:Pinjarra to Pinjarra South</v>
      </c>
      <c r="AM1244" t="str">
        <v>Radio Masts</v>
      </c>
      <c r="AN1244" s="64">
        <v>44892.906398947314</v>
      </c>
      <c r="AO1244" s="149">
        <f t="shared" si="57"/>
        <v>5.1206272136194979</v>
      </c>
    </row>
    <row r="1245" spans="37:41" x14ac:dyDescent="0.35">
      <c r="AK1245" t="str">
        <v>11:NG track between Mundijong Junction and Picton Junction</v>
      </c>
      <c r="AL1245" t="str">
        <v>02:Pinjarra to Pinjarra South</v>
      </c>
      <c r="AM1245" t="str">
        <v>Rail</v>
      </c>
      <c r="AN1245" s="64">
        <v>2158885.8261135705</v>
      </c>
      <c r="AO1245" s="149">
        <f t="shared" si="57"/>
        <v>31.770593409597893</v>
      </c>
    </row>
    <row r="1246" spans="37:41" x14ac:dyDescent="0.35">
      <c r="AK1246" t="str">
        <v>11:NG track between Mundijong Junction and Picton Junction</v>
      </c>
      <c r="AL1246" t="str">
        <v>02:Pinjarra to Pinjarra South</v>
      </c>
      <c r="AM1246" t="str">
        <v>Signage</v>
      </c>
      <c r="AN1246" s="64">
        <v>6303.1900565178194</v>
      </c>
      <c r="AO1246" s="149">
        <f t="shared" si="57"/>
        <v>3.6705791572497493</v>
      </c>
    </row>
    <row r="1247" spans="37:41" x14ac:dyDescent="0.35">
      <c r="AK1247" t="str">
        <v>11:NG track between Mundijong Junction and Picton Junction</v>
      </c>
      <c r="AL1247" t="str">
        <v>02:Pinjarra to Pinjarra South</v>
      </c>
      <c r="AM1247" t="str">
        <v>Signalling and Control Systems</v>
      </c>
      <c r="AN1247" s="64">
        <v>4809844.8637117622</v>
      </c>
      <c r="AO1247" s="149">
        <f t="shared" si="57"/>
        <v>6.8275029514926633</v>
      </c>
    </row>
    <row r="1248" spans="37:41" x14ac:dyDescent="0.35">
      <c r="AK1248" t="str">
        <v>11:NG track between Mundijong Junction and Picton Junction</v>
      </c>
      <c r="AL1248" t="str">
        <v>02:Pinjarra to Pinjarra South</v>
      </c>
      <c r="AM1248" t="str">
        <v>Sleepers</v>
      </c>
      <c r="AN1248" s="64">
        <v>764391.4896214382</v>
      </c>
      <c r="AO1248" s="149">
        <f t="shared" si="57"/>
        <v>15.29205627039642</v>
      </c>
    </row>
    <row r="1249" spans="37:41" x14ac:dyDescent="0.35">
      <c r="AK1249" t="str">
        <v>11:NG track between Mundijong Junction and Picton Junction</v>
      </c>
      <c r="AL1249" t="str">
        <v>02:Pinjarra to Pinjarra South</v>
      </c>
      <c r="AM1249" t="str">
        <v>Tunnels</v>
      </c>
      <c r="AN1249" s="64">
        <v>0</v>
      </c>
      <c r="AO1249" s="149">
        <f t="shared" si="57"/>
        <v>42.316940355219813</v>
      </c>
    </row>
    <row r="1250" spans="37:41" x14ac:dyDescent="0.35">
      <c r="AK1250" t="str">
        <v>11:NG track between Mundijong Junction and Picton Junction</v>
      </c>
      <c r="AL1250" t="str">
        <v>02:Pinjarra to Pinjarra South</v>
      </c>
      <c r="AM1250" t="str">
        <v>Turnouts</v>
      </c>
      <c r="AN1250" s="64">
        <v>2431786.287236813</v>
      </c>
      <c r="AO1250" s="149">
        <f t="shared" si="57"/>
        <v>22.575248585450652</v>
      </c>
    </row>
    <row r="1251" spans="37:41" x14ac:dyDescent="0.35">
      <c r="AK1251" t="str">
        <v>11:NG track between Mundijong Junction and Picton Junction</v>
      </c>
      <c r="AL1251" t="str">
        <v>02:Pinjarra to Pinjarra South</v>
      </c>
      <c r="AM1251" t="str">
        <v>Walkways</v>
      </c>
      <c r="AN1251" s="64">
        <v>11931.964716041961</v>
      </c>
      <c r="AO1251" s="149">
        <f t="shared" si="57"/>
        <v>6.2060928299919071</v>
      </c>
    </row>
    <row r="1252" spans="37:41" x14ac:dyDescent="0.35">
      <c r="AK1252" t="str">
        <v>11:NG track between Mundijong Junction and Picton Junction</v>
      </c>
      <c r="AL1252" t="str">
        <v>03:Pinjarra South to Wagerup North</v>
      </c>
      <c r="AM1252" t="str">
        <v>Access Roads</v>
      </c>
      <c r="AN1252" s="64">
        <v>0</v>
      </c>
      <c r="AO1252" s="149">
        <f t="shared" si="57"/>
        <v>6.064738680413102</v>
      </c>
    </row>
    <row r="1253" spans="37:41" x14ac:dyDescent="0.35">
      <c r="AK1253" t="str">
        <v>11:NG track between Mundijong Junction and Picton Junction</v>
      </c>
      <c r="AL1253" t="str">
        <v>03:Pinjarra South to Wagerup North</v>
      </c>
      <c r="AM1253" t="str">
        <v>Ballast</v>
      </c>
      <c r="AN1253" s="64">
        <v>6542830.8275923217</v>
      </c>
      <c r="AO1253" s="149">
        <f t="shared" si="57"/>
        <v>12.862198805968973</v>
      </c>
    </row>
    <row r="1254" spans="37:41" x14ac:dyDescent="0.35">
      <c r="AK1254" t="str">
        <v>11:NG track between Mundijong Junction and Picton Junction</v>
      </c>
      <c r="AL1254" t="str">
        <v>03:Pinjarra South to Wagerup North</v>
      </c>
      <c r="AM1254" t="str">
        <v>Bridges</v>
      </c>
      <c r="AN1254" s="64">
        <v>4645412.5948194573</v>
      </c>
      <c r="AO1254" s="149">
        <f t="shared" si="57"/>
        <v>33.988165680473372</v>
      </c>
    </row>
    <row r="1255" spans="37:41" x14ac:dyDescent="0.35">
      <c r="AK1255" t="str">
        <v>11:NG track between Mundijong Junction and Picton Junction</v>
      </c>
      <c r="AL1255" t="str">
        <v>03:Pinjarra South to Wagerup North</v>
      </c>
      <c r="AM1255" t="str">
        <v>Buildings</v>
      </c>
      <c r="AN1255" s="64">
        <v>660002.29472526105</v>
      </c>
      <c r="AO1255" s="149">
        <f t="shared" si="57"/>
        <v>15.499999999999858</v>
      </c>
    </row>
    <row r="1256" spans="37:41" x14ac:dyDescent="0.35">
      <c r="AK1256" t="str">
        <v>11:NG track between Mundijong Junction and Picton Junction</v>
      </c>
      <c r="AL1256" t="str">
        <v>03:Pinjarra South to Wagerup North</v>
      </c>
      <c r="AM1256" t="str">
        <v>Clearing/Grubbing</v>
      </c>
      <c r="AN1256" s="64">
        <v>0</v>
      </c>
      <c r="AO1256" s="149">
        <f t="shared" si="57"/>
        <v>100</v>
      </c>
    </row>
    <row r="1257" spans="37:41" x14ac:dyDescent="0.35">
      <c r="AK1257" t="str">
        <v>11:NG track between Mundijong Junction and Picton Junction</v>
      </c>
      <c r="AL1257" t="str">
        <v>03:Pinjarra South to Wagerup North</v>
      </c>
      <c r="AM1257" t="str">
        <v>Communication</v>
      </c>
      <c r="AN1257" s="64">
        <v>154927.01220773024</v>
      </c>
      <c r="AO1257" s="149">
        <f t="shared" si="57"/>
        <v>5.1206272136194979</v>
      </c>
    </row>
    <row r="1258" spans="37:41" x14ac:dyDescent="0.35">
      <c r="AK1258" t="str">
        <v>11:NG track between Mundijong Junction and Picton Junction</v>
      </c>
      <c r="AL1258" t="str">
        <v>03:Pinjarra South to Wagerup North</v>
      </c>
      <c r="AM1258" t="str">
        <v>Control Centre Assets</v>
      </c>
      <c r="AN1258" s="64">
        <v>1156949.6380167233</v>
      </c>
      <c r="AO1258" s="149">
        <f t="shared" si="57"/>
        <v>14.933333333333326</v>
      </c>
    </row>
    <row r="1259" spans="37:41" x14ac:dyDescent="0.35">
      <c r="AK1259" t="str">
        <v>11:NG track between Mundijong Junction and Picton Junction</v>
      </c>
      <c r="AL1259" t="str">
        <v>03:Pinjarra South to Wagerup North</v>
      </c>
      <c r="AM1259" t="str">
        <v>Culverts</v>
      </c>
      <c r="AN1259" s="64">
        <v>180990.43048577892</v>
      </c>
      <c r="AO1259" s="149">
        <f t="shared" si="57"/>
        <v>6.5141602301984181</v>
      </c>
    </row>
    <row r="1260" spans="37:41" x14ac:dyDescent="0.35">
      <c r="AK1260" t="str">
        <v>11:NG track between Mundijong Junction and Picton Junction</v>
      </c>
      <c r="AL1260" t="str">
        <v>03:Pinjarra South to Wagerup North</v>
      </c>
      <c r="AM1260" t="str">
        <v>Cutting/Embankments</v>
      </c>
      <c r="AN1260" s="64">
        <v>0</v>
      </c>
      <c r="AO1260" s="149">
        <f t="shared" si="57"/>
        <v>100</v>
      </c>
    </row>
    <row r="1261" spans="37:41" x14ac:dyDescent="0.35">
      <c r="AK1261" t="str">
        <v>11:NG track between Mundijong Junction and Picton Junction</v>
      </c>
      <c r="AL1261" t="str">
        <v>03:Pinjarra South to Wagerup North</v>
      </c>
      <c r="AM1261" t="str">
        <v>Fibre Optic</v>
      </c>
      <c r="AN1261" s="64">
        <v>16549285.810202386</v>
      </c>
      <c r="AO1261" s="149">
        <f t="shared" si="57"/>
        <v>6.8275029514926633</v>
      </c>
    </row>
    <row r="1262" spans="37:41" x14ac:dyDescent="0.35">
      <c r="AK1262" t="str">
        <v>11:NG track between Mundijong Junction and Picton Junction</v>
      </c>
      <c r="AL1262" t="str">
        <v>03:Pinjarra South to Wagerup North</v>
      </c>
      <c r="AM1262" t="str">
        <v>Formation</v>
      </c>
      <c r="AN1262" s="64">
        <v>10411021.284768349</v>
      </c>
      <c r="AO1262" s="149">
        <f t="shared" si="57"/>
        <v>100</v>
      </c>
    </row>
    <row r="1263" spans="37:41" x14ac:dyDescent="0.35">
      <c r="AK1263" t="str">
        <v>11:NG track between Mundijong Junction and Picton Junction</v>
      </c>
      <c r="AL1263" t="str">
        <v>03:Pinjarra South to Wagerup North</v>
      </c>
      <c r="AM1263" t="str">
        <v>Pedestrian Crossings</v>
      </c>
      <c r="AN1263" s="64">
        <v>0</v>
      </c>
      <c r="AO1263" s="149">
        <f t="shared" si="57"/>
        <v>11.72325153537226</v>
      </c>
    </row>
    <row r="1264" spans="37:41" x14ac:dyDescent="0.35">
      <c r="AK1264" t="str">
        <v>11:NG track between Mundijong Junction and Picton Junction</v>
      </c>
      <c r="AL1264" t="str">
        <v>03:Pinjarra South to Wagerup North</v>
      </c>
      <c r="AM1264" t="str">
        <v>Plant and Equipment</v>
      </c>
      <c r="AN1264" s="64">
        <v>281736.28347677633</v>
      </c>
      <c r="AO1264" s="149">
        <f t="shared" si="57"/>
        <v>3.2621890651150229</v>
      </c>
    </row>
    <row r="1265" spans="37:41" x14ac:dyDescent="0.35">
      <c r="AK1265" t="str">
        <v>11:NG track between Mundijong Junction and Picton Junction</v>
      </c>
      <c r="AL1265" t="str">
        <v>03:Pinjarra South to Wagerup North</v>
      </c>
      <c r="AM1265" t="str">
        <v>Radio Masts</v>
      </c>
      <c r="AN1265" s="64">
        <v>447548.55108955159</v>
      </c>
      <c r="AO1265" s="149">
        <f t="shared" si="57"/>
        <v>5.1206272136194979</v>
      </c>
    </row>
    <row r="1266" spans="37:41" x14ac:dyDescent="0.35">
      <c r="AK1266" t="str">
        <v>11:NG track between Mundijong Junction and Picton Junction</v>
      </c>
      <c r="AL1266" t="str">
        <v>03:Pinjarra South to Wagerup North</v>
      </c>
      <c r="AM1266" t="str">
        <v>Rail</v>
      </c>
      <c r="AN1266" s="64">
        <v>21522469.82760632</v>
      </c>
      <c r="AO1266" s="149">
        <f t="shared" si="57"/>
        <v>31.770593409597893</v>
      </c>
    </row>
    <row r="1267" spans="37:41" x14ac:dyDescent="0.35">
      <c r="AK1267" t="str">
        <v>11:NG track between Mundijong Junction and Picton Junction</v>
      </c>
      <c r="AL1267" t="str">
        <v>03:Pinjarra South to Wagerup North</v>
      </c>
      <c r="AM1267" t="str">
        <v>Signage</v>
      </c>
      <c r="AN1267" s="64">
        <v>36839.970995480107</v>
      </c>
      <c r="AO1267" s="149">
        <f t="shared" si="57"/>
        <v>3.6705791572497493</v>
      </c>
    </row>
    <row r="1268" spans="37:41" x14ac:dyDescent="0.35">
      <c r="AK1268" t="str">
        <v>11:NG track between Mundijong Junction and Picton Junction</v>
      </c>
      <c r="AL1268" t="str">
        <v>03:Pinjarra South to Wagerup North</v>
      </c>
      <c r="AM1268" t="str">
        <v>Signalling and Control Systems</v>
      </c>
      <c r="AN1268" s="64">
        <v>9740099.3321686145</v>
      </c>
      <c r="AO1268" s="149">
        <f t="shared" si="57"/>
        <v>6.8275029514926633</v>
      </c>
    </row>
    <row r="1269" spans="37:41" x14ac:dyDescent="0.35">
      <c r="AK1269" t="str">
        <v>11:NG track between Mundijong Junction and Picton Junction</v>
      </c>
      <c r="AL1269" t="str">
        <v>03:Pinjarra South to Wagerup North</v>
      </c>
      <c r="AM1269" t="str">
        <v>Sleepers</v>
      </c>
      <c r="AN1269" s="64">
        <v>7821834.0534230545</v>
      </c>
      <c r="AO1269" s="149">
        <f t="shared" si="57"/>
        <v>15.29205627039642</v>
      </c>
    </row>
    <row r="1270" spans="37:41" x14ac:dyDescent="0.35">
      <c r="AK1270" t="str">
        <v>11:NG track between Mundijong Junction and Picton Junction</v>
      </c>
      <c r="AL1270" t="str">
        <v>03:Pinjarra South to Wagerup North</v>
      </c>
      <c r="AM1270" t="str">
        <v>Tunnels</v>
      </c>
      <c r="AN1270" s="64">
        <v>0</v>
      </c>
      <c r="AO1270" s="149">
        <f t="shared" si="57"/>
        <v>42.316940355219813</v>
      </c>
    </row>
    <row r="1271" spans="37:41" x14ac:dyDescent="0.35">
      <c r="AK1271" t="str">
        <v>11:NG track between Mundijong Junction and Picton Junction</v>
      </c>
      <c r="AL1271" t="str">
        <v>03:Pinjarra South to Wagerup North</v>
      </c>
      <c r="AM1271" t="str">
        <v>Turnouts</v>
      </c>
      <c r="AN1271" s="64">
        <v>1353614.4545664352</v>
      </c>
      <c r="AO1271" s="149">
        <f t="shared" si="57"/>
        <v>22.575248585450652</v>
      </c>
    </row>
    <row r="1272" spans="37:41" x14ac:dyDescent="0.35">
      <c r="AK1272" t="str">
        <v>11:NG track between Mundijong Junction and Picton Junction</v>
      </c>
      <c r="AL1272" t="str">
        <v>03:Pinjarra South to Wagerup North</v>
      </c>
      <c r="AM1272" t="str">
        <v>Walkways</v>
      </c>
      <c r="AN1272" s="64">
        <v>59307.805158155614</v>
      </c>
      <c r="AO1272" s="149">
        <f t="shared" si="57"/>
        <v>6.2060928299919071</v>
      </c>
    </row>
    <row r="1273" spans="37:41" x14ac:dyDescent="0.35">
      <c r="AK1273" t="str">
        <v>11:NG track between Mundijong Junction and Picton Junction</v>
      </c>
      <c r="AL1273" t="str">
        <v>04:Wagerup North to Wagerup South</v>
      </c>
      <c r="AM1273" t="str">
        <v>Access Roads</v>
      </c>
      <c r="AN1273" s="64">
        <v>0</v>
      </c>
      <c r="AO1273" s="149">
        <f t="shared" si="57"/>
        <v>6.064738680413102</v>
      </c>
    </row>
    <row r="1274" spans="37:41" x14ac:dyDescent="0.35">
      <c r="AK1274" t="str">
        <v>11:NG track between Mundijong Junction and Picton Junction</v>
      </c>
      <c r="AL1274" t="str">
        <v>04:Wagerup North to Wagerup South</v>
      </c>
      <c r="AM1274" t="str">
        <v>Ballast</v>
      </c>
      <c r="AN1274" s="64">
        <v>212414.115836312</v>
      </c>
      <c r="AO1274" s="149">
        <f t="shared" si="57"/>
        <v>12.862198805968973</v>
      </c>
    </row>
    <row r="1275" spans="37:41" x14ac:dyDescent="0.35">
      <c r="AK1275" t="str">
        <v>11:NG track between Mundijong Junction and Picton Junction</v>
      </c>
      <c r="AL1275" t="str">
        <v>04:Wagerup North to Wagerup South</v>
      </c>
      <c r="AM1275" t="str">
        <v>Bridges</v>
      </c>
      <c r="AN1275" s="64">
        <v>122338.9369688046</v>
      </c>
      <c r="AO1275" s="149">
        <f t="shared" si="57"/>
        <v>33.988165680473372</v>
      </c>
    </row>
    <row r="1276" spans="37:41" x14ac:dyDescent="0.35">
      <c r="AK1276" t="str">
        <v>11:NG track between Mundijong Junction and Picton Junction</v>
      </c>
      <c r="AL1276" t="str">
        <v>04:Wagerup North to Wagerup South</v>
      </c>
      <c r="AM1276" t="str">
        <v>Buildings</v>
      </c>
      <c r="AN1276" s="64">
        <v>21427.086773018833</v>
      </c>
      <c r="AO1276" s="149">
        <f t="shared" si="57"/>
        <v>15.499999999999858</v>
      </c>
    </row>
    <row r="1277" spans="37:41" x14ac:dyDescent="0.35">
      <c r="AK1277" t="str">
        <v>11:NG track between Mundijong Junction and Picton Junction</v>
      </c>
      <c r="AL1277" t="str">
        <v>04:Wagerup North to Wagerup South</v>
      </c>
      <c r="AM1277" t="str">
        <v>Clearing/Grubbing</v>
      </c>
      <c r="AN1277" s="64">
        <v>0</v>
      </c>
      <c r="AO1277" s="149">
        <f t="shared" si="57"/>
        <v>100</v>
      </c>
    </row>
    <row r="1278" spans="37:41" x14ac:dyDescent="0.35">
      <c r="AK1278" t="str">
        <v>11:NG track between Mundijong Junction and Picton Junction</v>
      </c>
      <c r="AL1278" t="str">
        <v>04:Wagerup North to Wagerup South</v>
      </c>
      <c r="AM1278" t="str">
        <v>Communication</v>
      </c>
      <c r="AN1278" s="64">
        <v>0</v>
      </c>
      <c r="AO1278" s="149">
        <f t="shared" si="57"/>
        <v>5.1206272136194979</v>
      </c>
    </row>
    <row r="1279" spans="37:41" x14ac:dyDescent="0.35">
      <c r="AK1279" t="str">
        <v>11:NG track between Mundijong Junction and Picton Junction</v>
      </c>
      <c r="AL1279" t="str">
        <v>04:Wagerup North to Wagerup South</v>
      </c>
      <c r="AM1279" t="str">
        <v>Control Centre Assets</v>
      </c>
      <c r="AN1279" s="64">
        <v>194980.68259677396</v>
      </c>
      <c r="AO1279" s="149">
        <f t="shared" si="57"/>
        <v>14.933333333333326</v>
      </c>
    </row>
    <row r="1280" spans="37:41" x14ac:dyDescent="0.35">
      <c r="AK1280" t="str">
        <v>11:NG track between Mundijong Junction and Picton Junction</v>
      </c>
      <c r="AL1280" t="str">
        <v>04:Wagerup North to Wagerup South</v>
      </c>
      <c r="AM1280" t="str">
        <v>Culverts</v>
      </c>
      <c r="AN1280" s="64">
        <v>10931.252744792666</v>
      </c>
      <c r="AO1280" s="149">
        <f t="shared" si="57"/>
        <v>6.5141602301984181</v>
      </c>
    </row>
    <row r="1281" spans="37:41" x14ac:dyDescent="0.35">
      <c r="AK1281" t="str">
        <v>11:NG track between Mundijong Junction and Picton Junction</v>
      </c>
      <c r="AL1281" t="str">
        <v>04:Wagerup North to Wagerup South</v>
      </c>
      <c r="AM1281" t="str">
        <v>Cutting/Embankments</v>
      </c>
      <c r="AN1281" s="64">
        <v>0</v>
      </c>
      <c r="AO1281" s="149">
        <f t="shared" si="57"/>
        <v>100</v>
      </c>
    </row>
    <row r="1282" spans="37:41" x14ac:dyDescent="0.35">
      <c r="AK1282" t="str">
        <v>11:NG track between Mundijong Junction and Picton Junction</v>
      </c>
      <c r="AL1282" t="str">
        <v>04:Wagerup North to Wagerup South</v>
      </c>
      <c r="AM1282" t="str">
        <v>Fibre Optic</v>
      </c>
      <c r="AN1282" s="64">
        <v>537275.37907168409</v>
      </c>
      <c r="AO1282" s="149">
        <f t="shared" si="57"/>
        <v>6.8275029514926633</v>
      </c>
    </row>
    <row r="1283" spans="37:41" x14ac:dyDescent="0.35">
      <c r="AK1283" t="str">
        <v>11:NG track between Mundijong Junction and Picton Junction</v>
      </c>
      <c r="AL1283" t="str">
        <v>04:Wagerup North to Wagerup South</v>
      </c>
      <c r="AM1283" t="str">
        <v>Formation</v>
      </c>
      <c r="AN1283" s="64">
        <v>337995.57705680112</v>
      </c>
      <c r="AO1283" s="149">
        <f t="shared" si="57"/>
        <v>100</v>
      </c>
    </row>
    <row r="1284" spans="37:41" x14ac:dyDescent="0.35">
      <c r="AK1284" t="str">
        <v>11:NG track between Mundijong Junction and Picton Junction</v>
      </c>
      <c r="AL1284" t="str">
        <v>04:Wagerup North to Wagerup South</v>
      </c>
      <c r="AM1284" t="str">
        <v>Pedestrian Crossings</v>
      </c>
      <c r="AN1284" s="64">
        <v>0</v>
      </c>
      <c r="AO1284" s="149">
        <f t="shared" si="57"/>
        <v>11.72325153537226</v>
      </c>
    </row>
    <row r="1285" spans="37:41" x14ac:dyDescent="0.35">
      <c r="AK1285" t="str">
        <v>11:NG track between Mundijong Junction and Picton Junction</v>
      </c>
      <c r="AL1285" t="str">
        <v>04:Wagerup North to Wagerup South</v>
      </c>
      <c r="AM1285" t="str">
        <v>Plant and Equipment</v>
      </c>
      <c r="AN1285" s="64">
        <v>9146.6163699895187</v>
      </c>
      <c r="AO1285" s="149">
        <f t="shared" si="57"/>
        <v>3.2621890651150229</v>
      </c>
    </row>
    <row r="1286" spans="37:41" x14ac:dyDescent="0.35">
      <c r="AK1286" t="str">
        <v>11:NG track between Mundijong Junction and Picton Junction</v>
      </c>
      <c r="AL1286" t="str">
        <v>04:Wagerup North to Wagerup South</v>
      </c>
      <c r="AM1286" t="str">
        <v>Radio Masts</v>
      </c>
      <c r="AN1286" s="64">
        <v>14529.739844808515</v>
      </c>
      <c r="AO1286" s="149">
        <f t="shared" si="57"/>
        <v>5.1206272136194979</v>
      </c>
    </row>
    <row r="1287" spans="37:41" x14ac:dyDescent="0.35">
      <c r="AK1287" t="str">
        <v>11:NG track between Mundijong Junction and Picton Junction</v>
      </c>
      <c r="AL1287" t="str">
        <v>04:Wagerup North to Wagerup South</v>
      </c>
      <c r="AM1287" t="str">
        <v>Rail</v>
      </c>
      <c r="AN1287" s="64">
        <v>698730.64419839485</v>
      </c>
      <c r="AO1287" s="149">
        <f t="shared" si="57"/>
        <v>31.770593409597893</v>
      </c>
    </row>
    <row r="1288" spans="37:41" x14ac:dyDescent="0.35">
      <c r="AK1288" t="str">
        <v>11:NG track between Mundijong Junction and Picton Junction</v>
      </c>
      <c r="AL1288" t="str">
        <v>04:Wagerup North to Wagerup South</v>
      </c>
      <c r="AM1288" t="str">
        <v>Signage</v>
      </c>
      <c r="AN1288" s="64">
        <v>8049.3770211655074</v>
      </c>
      <c r="AO1288" s="149">
        <f t="shared" si="57"/>
        <v>3.6705791572497493</v>
      </c>
    </row>
    <row r="1289" spans="37:41" x14ac:dyDescent="0.35">
      <c r="AK1289" t="str">
        <v>11:NG track between Mundijong Junction and Picton Junction</v>
      </c>
      <c r="AL1289" t="str">
        <v>04:Wagerup North to Wagerup South</v>
      </c>
      <c r="AM1289" t="str">
        <v>Signalling and Control Systems</v>
      </c>
      <c r="AN1289" s="64">
        <v>1641498.6045565167</v>
      </c>
      <c r="AO1289" s="149">
        <f t="shared" si="57"/>
        <v>6.8275029514926633</v>
      </c>
    </row>
    <row r="1290" spans="37:41" x14ac:dyDescent="0.35">
      <c r="AK1290" t="str">
        <v>11:NG track between Mundijong Junction and Picton Junction</v>
      </c>
      <c r="AL1290" t="str">
        <v>04:Wagerup North to Wagerup South</v>
      </c>
      <c r="AM1290" t="str">
        <v>Sleepers</v>
      </c>
      <c r="AN1290" s="64">
        <v>254337.95448821568</v>
      </c>
      <c r="AO1290" s="149">
        <f t="shared" si="57"/>
        <v>15.29205627039642</v>
      </c>
    </row>
    <row r="1291" spans="37:41" x14ac:dyDescent="0.35">
      <c r="AK1291" t="str">
        <v>11:NG track between Mundijong Junction and Picton Junction</v>
      </c>
      <c r="AL1291" t="str">
        <v>04:Wagerup North to Wagerup South</v>
      </c>
      <c r="AM1291" t="str">
        <v>Tunnels</v>
      </c>
      <c r="AN1291" s="64">
        <v>0</v>
      </c>
      <c r="AO1291" s="149">
        <f t="shared" si="57"/>
        <v>42.316940355219813</v>
      </c>
    </row>
    <row r="1292" spans="37:41" x14ac:dyDescent="0.35">
      <c r="AK1292" t="str">
        <v>11:NG track between Mundijong Junction and Picton Junction</v>
      </c>
      <c r="AL1292" t="str">
        <v>04:Wagerup North to Wagerup South</v>
      </c>
      <c r="AM1292" t="str">
        <v>Turnouts</v>
      </c>
      <c r="AN1292" s="64">
        <v>258789.12748088693</v>
      </c>
      <c r="AO1292" s="149">
        <f t="shared" si="57"/>
        <v>22.575248585450652</v>
      </c>
    </row>
    <row r="1293" spans="37:41" x14ac:dyDescent="0.35">
      <c r="AK1293" t="str">
        <v>11:NG track between Mundijong Junction and Picton Junction</v>
      </c>
      <c r="AL1293" t="str">
        <v>04:Wagerup North to Wagerup South</v>
      </c>
      <c r="AM1293" t="str">
        <v>Walkways</v>
      </c>
      <c r="AN1293" s="64">
        <v>1987.5004990532111</v>
      </c>
      <c r="AO1293" s="149">
        <f t="shared" ref="AO1293:AO1356" si="58">_xlfn.XLOOKUP(AM1293,$M$7:$AG$7,$M$10:$AG$10)</f>
        <v>6.2060928299919071</v>
      </c>
    </row>
    <row r="1294" spans="37:41" x14ac:dyDescent="0.35">
      <c r="AK1294" t="str">
        <v>11:NG track between Mundijong Junction and Picton Junction</v>
      </c>
      <c r="AL1294" t="str">
        <v>05:Wagerup South to Brunswick North</v>
      </c>
      <c r="AM1294" t="str">
        <v>Access Roads</v>
      </c>
      <c r="AN1294" s="64">
        <v>0</v>
      </c>
      <c r="AO1294" s="149">
        <f t="shared" si="58"/>
        <v>6.064738680413102</v>
      </c>
    </row>
    <row r="1295" spans="37:41" x14ac:dyDescent="0.35">
      <c r="AK1295" t="str">
        <v>11:NG track between Mundijong Junction and Picton Junction</v>
      </c>
      <c r="AL1295" t="str">
        <v>05:Wagerup South to Brunswick North</v>
      </c>
      <c r="AM1295" t="str">
        <v>Ballast</v>
      </c>
      <c r="AN1295" s="64">
        <v>8379907.7635275628</v>
      </c>
      <c r="AO1295" s="149">
        <f t="shared" si="58"/>
        <v>12.862198805968973</v>
      </c>
    </row>
    <row r="1296" spans="37:41" x14ac:dyDescent="0.35">
      <c r="AK1296" t="str">
        <v>11:NG track between Mundijong Junction and Picton Junction</v>
      </c>
      <c r="AL1296" t="str">
        <v>05:Wagerup South to Brunswick North</v>
      </c>
      <c r="AM1296" t="str">
        <v>Bridges</v>
      </c>
      <c r="AN1296" s="64">
        <v>3324081.9462451614</v>
      </c>
      <c r="AO1296" s="149">
        <f t="shared" si="58"/>
        <v>33.988165680473372</v>
      </c>
    </row>
    <row r="1297" spans="37:41" x14ac:dyDescent="0.35">
      <c r="AK1297" t="str">
        <v>11:NG track between Mundijong Junction and Picton Junction</v>
      </c>
      <c r="AL1297" t="str">
        <v>05:Wagerup South to Brunswick North</v>
      </c>
      <c r="AM1297" t="str">
        <v>Buildings</v>
      </c>
      <c r="AN1297" s="64">
        <v>845315.81195558282</v>
      </c>
      <c r="AO1297" s="149">
        <f t="shared" si="58"/>
        <v>15.499999999999858</v>
      </c>
    </row>
    <row r="1298" spans="37:41" x14ac:dyDescent="0.35">
      <c r="AK1298" t="str">
        <v>11:NG track between Mundijong Junction and Picton Junction</v>
      </c>
      <c r="AL1298" t="str">
        <v>05:Wagerup South to Brunswick North</v>
      </c>
      <c r="AM1298" t="str">
        <v>Clearing/Grubbing</v>
      </c>
      <c r="AN1298" s="64">
        <v>0</v>
      </c>
      <c r="AO1298" s="149">
        <f t="shared" si="58"/>
        <v>100</v>
      </c>
    </row>
    <row r="1299" spans="37:41" x14ac:dyDescent="0.35">
      <c r="AK1299" t="str">
        <v>11:NG track between Mundijong Junction and Picton Junction</v>
      </c>
      <c r="AL1299" t="str">
        <v>05:Wagerup South to Brunswick North</v>
      </c>
      <c r="AM1299" t="str">
        <v>Communication</v>
      </c>
      <c r="AN1299" s="64">
        <v>155131.59261309641</v>
      </c>
      <c r="AO1299" s="149">
        <f t="shared" si="58"/>
        <v>5.1206272136194979</v>
      </c>
    </row>
    <row r="1300" spans="37:41" x14ac:dyDescent="0.35">
      <c r="AK1300" t="str">
        <v>11:NG track between Mundijong Junction and Picton Junction</v>
      </c>
      <c r="AL1300" t="str">
        <v>05:Wagerup South to Brunswick North</v>
      </c>
      <c r="AM1300" t="str">
        <v>Control Centre Assets</v>
      </c>
      <c r="AN1300" s="64">
        <v>1868526.6074942013</v>
      </c>
      <c r="AO1300" s="149">
        <f t="shared" si="58"/>
        <v>14.933333333333326</v>
      </c>
    </row>
    <row r="1301" spans="37:41" x14ac:dyDescent="0.35">
      <c r="AK1301" t="str">
        <v>11:NG track between Mundijong Junction and Picton Junction</v>
      </c>
      <c r="AL1301" t="str">
        <v>05:Wagerup South to Brunswick North</v>
      </c>
      <c r="AM1301" t="str">
        <v>Culverts</v>
      </c>
      <c r="AN1301" s="64">
        <v>417850.06894813292</v>
      </c>
      <c r="AO1301" s="149">
        <f t="shared" si="58"/>
        <v>6.5141602301984181</v>
      </c>
    </row>
    <row r="1302" spans="37:41" x14ac:dyDescent="0.35">
      <c r="AK1302" t="str">
        <v>11:NG track between Mundijong Junction and Picton Junction</v>
      </c>
      <c r="AL1302" t="str">
        <v>05:Wagerup South to Brunswick North</v>
      </c>
      <c r="AM1302" t="str">
        <v>Cutting/Embankments</v>
      </c>
      <c r="AN1302" s="64">
        <v>0</v>
      </c>
      <c r="AO1302" s="149">
        <f t="shared" si="58"/>
        <v>100</v>
      </c>
    </row>
    <row r="1303" spans="37:41" x14ac:dyDescent="0.35">
      <c r="AK1303" t="str">
        <v>11:NG track between Mundijong Junction and Picton Junction</v>
      </c>
      <c r="AL1303" t="str">
        <v>05:Wagerup South to Brunswick North</v>
      </c>
      <c r="AM1303" t="str">
        <v>Fibre Optic</v>
      </c>
      <c r="AN1303" s="64">
        <v>21195945.959187295</v>
      </c>
      <c r="AO1303" s="149">
        <f t="shared" si="58"/>
        <v>6.8275029514926633</v>
      </c>
    </row>
    <row r="1304" spans="37:41" x14ac:dyDescent="0.35">
      <c r="AK1304" t="str">
        <v>11:NG track between Mundijong Junction and Picton Junction</v>
      </c>
      <c r="AL1304" t="str">
        <v>05:Wagerup South to Brunswick North</v>
      </c>
      <c r="AM1304" t="str">
        <v>Formation</v>
      </c>
      <c r="AN1304" s="64">
        <v>13334197.442880465</v>
      </c>
      <c r="AO1304" s="149">
        <f t="shared" si="58"/>
        <v>100</v>
      </c>
    </row>
    <row r="1305" spans="37:41" x14ac:dyDescent="0.35">
      <c r="AK1305" t="str">
        <v>11:NG track between Mundijong Junction and Picton Junction</v>
      </c>
      <c r="AL1305" t="str">
        <v>05:Wagerup South to Brunswick North</v>
      </c>
      <c r="AM1305" t="str">
        <v>Pedestrian Crossings</v>
      </c>
      <c r="AN1305" s="64">
        <v>426532.96245587757</v>
      </c>
      <c r="AO1305" s="149">
        <f t="shared" si="58"/>
        <v>11.72325153537226</v>
      </c>
    </row>
    <row r="1306" spans="37:41" x14ac:dyDescent="0.35">
      <c r="AK1306" t="str">
        <v>11:NG track between Mundijong Junction and Picton Junction</v>
      </c>
      <c r="AL1306" t="str">
        <v>05:Wagerup South to Brunswick North</v>
      </c>
      <c r="AM1306" t="str">
        <v>Plant and Equipment</v>
      </c>
      <c r="AN1306" s="64">
        <v>360841.37453439698</v>
      </c>
      <c r="AO1306" s="149">
        <f t="shared" si="58"/>
        <v>3.2621890651150229</v>
      </c>
    </row>
    <row r="1307" spans="37:41" x14ac:dyDescent="0.35">
      <c r="AK1307" t="str">
        <v>11:NG track between Mundijong Junction and Picton Junction</v>
      </c>
      <c r="AL1307" t="str">
        <v>05:Wagerup South to Brunswick North</v>
      </c>
      <c r="AM1307" t="str">
        <v>Radio Masts</v>
      </c>
      <c r="AN1307" s="64">
        <v>573209.92650683445</v>
      </c>
      <c r="AO1307" s="149">
        <f t="shared" si="58"/>
        <v>5.1206272136194979</v>
      </c>
    </row>
    <row r="1308" spans="37:41" x14ac:dyDescent="0.35">
      <c r="AK1308" t="str">
        <v>11:NG track between Mundijong Junction and Picton Junction</v>
      </c>
      <c r="AL1308" t="str">
        <v>05:Wagerup South to Brunswick North</v>
      </c>
      <c r="AM1308" t="str">
        <v>Rail</v>
      </c>
      <c r="AN1308" s="64">
        <v>27565486.064235404</v>
      </c>
      <c r="AO1308" s="149">
        <f t="shared" si="58"/>
        <v>31.770593409597893</v>
      </c>
    </row>
    <row r="1309" spans="37:41" x14ac:dyDescent="0.35">
      <c r="AK1309" t="str">
        <v>11:NG track between Mundijong Junction and Picton Junction</v>
      </c>
      <c r="AL1309" t="str">
        <v>05:Wagerup South to Brunswick North</v>
      </c>
      <c r="AM1309" t="str">
        <v>Signage</v>
      </c>
      <c r="AN1309" s="64">
        <v>53225.005982015842</v>
      </c>
      <c r="AO1309" s="149">
        <f t="shared" si="58"/>
        <v>3.6705791572497493</v>
      </c>
    </row>
    <row r="1310" spans="37:41" x14ac:dyDescent="0.35">
      <c r="AK1310" t="str">
        <v>11:NG track between Mundijong Junction and Picton Junction</v>
      </c>
      <c r="AL1310" t="str">
        <v>05:Wagerup South to Brunswick North</v>
      </c>
      <c r="AM1310" t="str">
        <v>Signalling and Control Systems</v>
      </c>
      <c r="AN1310" s="64">
        <v>15730706.129086051</v>
      </c>
      <c r="AO1310" s="149">
        <f t="shared" si="58"/>
        <v>6.8275029514926633</v>
      </c>
    </row>
    <row r="1311" spans="37:41" x14ac:dyDescent="0.35">
      <c r="AK1311" t="str">
        <v>11:NG track between Mundijong Junction and Picton Junction</v>
      </c>
      <c r="AL1311" t="str">
        <v>05:Wagerup South to Brunswick North</v>
      </c>
      <c r="AM1311" t="str">
        <v>Sleepers</v>
      </c>
      <c r="AN1311" s="64">
        <v>10054588.130412709</v>
      </c>
      <c r="AO1311" s="149">
        <f t="shared" si="58"/>
        <v>15.29205627039642</v>
      </c>
    </row>
    <row r="1312" spans="37:41" x14ac:dyDescent="0.35">
      <c r="AK1312" t="str">
        <v>11:NG track between Mundijong Junction and Picton Junction</v>
      </c>
      <c r="AL1312" t="str">
        <v>05:Wagerup South to Brunswick North</v>
      </c>
      <c r="AM1312" t="str">
        <v>Tunnels</v>
      </c>
      <c r="AN1312" s="64">
        <v>0</v>
      </c>
      <c r="AO1312" s="149">
        <f t="shared" si="58"/>
        <v>42.316940355219813</v>
      </c>
    </row>
    <row r="1313" spans="37:41" x14ac:dyDescent="0.35">
      <c r="AK1313" t="str">
        <v>11:NG track between Mundijong Junction and Picton Junction</v>
      </c>
      <c r="AL1313" t="str">
        <v>05:Wagerup South to Brunswick North</v>
      </c>
      <c r="AM1313" t="str">
        <v>Turnouts</v>
      </c>
      <c r="AN1313" s="64">
        <v>2168643.0339410766</v>
      </c>
      <c r="AO1313" s="149">
        <f t="shared" si="58"/>
        <v>22.575248585450652</v>
      </c>
    </row>
    <row r="1314" spans="37:41" x14ac:dyDescent="0.35">
      <c r="AK1314" t="str">
        <v>11:NG track between Mundijong Junction and Picton Junction</v>
      </c>
      <c r="AL1314" t="str">
        <v>05:Wagerup South to Brunswick North</v>
      </c>
      <c r="AM1314" t="str">
        <v>Walkways</v>
      </c>
      <c r="AN1314" s="64">
        <v>190025.1772060529</v>
      </c>
      <c r="AO1314" s="149">
        <f t="shared" si="58"/>
        <v>6.2060928299919071</v>
      </c>
    </row>
    <row r="1315" spans="37:41" x14ac:dyDescent="0.35">
      <c r="AK1315" t="str">
        <v>11:NG track between Mundijong Junction and Picton Junction</v>
      </c>
      <c r="AL1315" t="str">
        <v>06:Brunswick North to Brunswick Junction</v>
      </c>
      <c r="AM1315" t="str">
        <v>Access Roads</v>
      </c>
      <c r="AN1315" s="64">
        <v>0</v>
      </c>
      <c r="AO1315" s="149">
        <f t="shared" si="58"/>
        <v>6.064738680413102</v>
      </c>
    </row>
    <row r="1316" spans="37:41" x14ac:dyDescent="0.35">
      <c r="AK1316" t="str">
        <v>11:NG track between Mundijong Junction and Picton Junction</v>
      </c>
      <c r="AL1316" t="str">
        <v>06:Brunswick North to Brunswick Junction</v>
      </c>
      <c r="AM1316" t="str">
        <v>Ballast</v>
      </c>
      <c r="AN1316" s="64">
        <v>196077.41822831647</v>
      </c>
      <c r="AO1316" s="149">
        <f t="shared" si="58"/>
        <v>12.862198805968973</v>
      </c>
    </row>
    <row r="1317" spans="37:41" x14ac:dyDescent="0.35">
      <c r="AK1317" t="str">
        <v>11:NG track between Mundijong Junction and Picton Junction</v>
      </c>
      <c r="AL1317" t="str">
        <v>06:Brunswick North to Brunswick Junction</v>
      </c>
      <c r="AM1317" t="str">
        <v>Bridges</v>
      </c>
      <c r="AN1317" s="64">
        <v>1285241.4554709562</v>
      </c>
      <c r="AO1317" s="149">
        <f t="shared" si="58"/>
        <v>33.988165680473372</v>
      </c>
    </row>
    <row r="1318" spans="37:41" x14ac:dyDescent="0.35">
      <c r="AK1318" t="str">
        <v>11:NG track between Mundijong Junction and Picton Junction</v>
      </c>
      <c r="AL1318" t="str">
        <v>06:Brunswick North to Brunswick Junction</v>
      </c>
      <c r="AM1318" t="str">
        <v>Buildings</v>
      </c>
      <c r="AN1318" s="64">
        <v>19779.136796375857</v>
      </c>
      <c r="AO1318" s="149">
        <f t="shared" si="58"/>
        <v>15.499999999999858</v>
      </c>
    </row>
    <row r="1319" spans="37:41" x14ac:dyDescent="0.35">
      <c r="AK1319" t="str">
        <v>11:NG track between Mundijong Junction and Picton Junction</v>
      </c>
      <c r="AL1319" t="str">
        <v>06:Brunswick North to Brunswick Junction</v>
      </c>
      <c r="AM1319" t="str">
        <v>Clearing/Grubbing</v>
      </c>
      <c r="AN1319" s="64">
        <v>0</v>
      </c>
      <c r="AO1319" s="149">
        <f t="shared" si="58"/>
        <v>100</v>
      </c>
    </row>
    <row r="1320" spans="37:41" x14ac:dyDescent="0.35">
      <c r="AK1320" t="str">
        <v>11:NG track between Mundijong Junction and Picton Junction</v>
      </c>
      <c r="AL1320" t="str">
        <v>06:Brunswick North to Brunswick Junction</v>
      </c>
      <c r="AM1320" t="str">
        <v>Communication</v>
      </c>
      <c r="AN1320" s="64">
        <v>47504.542947263624</v>
      </c>
      <c r="AO1320" s="149">
        <f t="shared" si="58"/>
        <v>5.1206272136194979</v>
      </c>
    </row>
    <row r="1321" spans="37:41" x14ac:dyDescent="0.35">
      <c r="AK1321" t="str">
        <v>11:NG track between Mundijong Junction and Picton Junction</v>
      </c>
      <c r="AL1321" t="str">
        <v>06:Brunswick North to Brunswick Junction</v>
      </c>
      <c r="AM1321" t="str">
        <v>Control Centre Assets</v>
      </c>
      <c r="AN1321" s="64">
        <v>138716.27542469508</v>
      </c>
      <c r="AO1321" s="149">
        <f t="shared" si="58"/>
        <v>14.933333333333326</v>
      </c>
    </row>
    <row r="1322" spans="37:41" x14ac:dyDescent="0.35">
      <c r="AK1322" t="str">
        <v>11:NG track between Mundijong Junction and Picton Junction</v>
      </c>
      <c r="AL1322" t="str">
        <v>06:Brunswick North to Brunswick Junction</v>
      </c>
      <c r="AM1322" t="str">
        <v>Culverts</v>
      </c>
      <c r="AN1322" s="64">
        <v>4183.7286961945192</v>
      </c>
      <c r="AO1322" s="149">
        <f t="shared" si="58"/>
        <v>6.5141602301984181</v>
      </c>
    </row>
    <row r="1323" spans="37:41" x14ac:dyDescent="0.35">
      <c r="AK1323" t="str">
        <v>11:NG track between Mundijong Junction and Picton Junction</v>
      </c>
      <c r="AL1323" t="str">
        <v>06:Brunswick North to Brunswick Junction</v>
      </c>
      <c r="AM1323" t="str">
        <v>Cutting/Embankments</v>
      </c>
      <c r="AN1323" s="64">
        <v>0</v>
      </c>
      <c r="AO1323" s="149">
        <f t="shared" si="58"/>
        <v>100</v>
      </c>
    </row>
    <row r="1324" spans="37:41" x14ac:dyDescent="0.35">
      <c r="AK1324" t="str">
        <v>11:NG track between Mundijong Junction and Picton Junction</v>
      </c>
      <c r="AL1324" t="str">
        <v>06:Brunswick North to Brunswick Junction</v>
      </c>
      <c r="AM1324" t="str">
        <v>Fibre Optic</v>
      </c>
      <c r="AN1324" s="64">
        <v>495953.71188606665</v>
      </c>
      <c r="AO1324" s="149">
        <f t="shared" si="58"/>
        <v>6.8275029514926633</v>
      </c>
    </row>
    <row r="1325" spans="37:41" x14ac:dyDescent="0.35">
      <c r="AK1325" t="str">
        <v>11:NG track between Mundijong Junction and Picton Junction</v>
      </c>
      <c r="AL1325" t="str">
        <v>06:Brunswick North to Brunswick Junction</v>
      </c>
      <c r="AM1325" t="str">
        <v>Formation</v>
      </c>
      <c r="AN1325" s="64">
        <v>312000.45185772062</v>
      </c>
      <c r="AO1325" s="149">
        <f t="shared" si="58"/>
        <v>100</v>
      </c>
    </row>
    <row r="1326" spans="37:41" x14ac:dyDescent="0.35">
      <c r="AK1326" t="str">
        <v>11:NG track between Mundijong Junction and Picton Junction</v>
      </c>
      <c r="AL1326" t="str">
        <v>06:Brunswick North to Brunswick Junction</v>
      </c>
      <c r="AM1326" t="str">
        <v>Pedestrian Crossings</v>
      </c>
      <c r="AN1326" s="64">
        <v>73737.202222030755</v>
      </c>
      <c r="AO1326" s="149">
        <f t="shared" si="58"/>
        <v>11.72325153537226</v>
      </c>
    </row>
    <row r="1327" spans="37:41" x14ac:dyDescent="0.35">
      <c r="AK1327" t="str">
        <v>11:NG track between Mundijong Junction and Picton Junction</v>
      </c>
      <c r="AL1327" t="str">
        <v>06:Brunswick North to Brunswick Junction</v>
      </c>
      <c r="AM1327" t="str">
        <v>Plant and Equipment</v>
      </c>
      <c r="AN1327" s="64">
        <v>8443.1532070799076</v>
      </c>
      <c r="AO1327" s="149">
        <f t="shared" si="58"/>
        <v>3.2621890651150229</v>
      </c>
    </row>
    <row r="1328" spans="37:41" x14ac:dyDescent="0.35">
      <c r="AK1328" t="str">
        <v>11:NG track between Mundijong Junction and Picton Junction</v>
      </c>
      <c r="AL1328" t="str">
        <v>06:Brunswick North to Brunswick Junction</v>
      </c>
      <c r="AM1328" t="str">
        <v>Radio Masts</v>
      </c>
      <c r="AN1328" s="64">
        <v>13412.262481155347</v>
      </c>
      <c r="AO1328" s="149">
        <f t="shared" si="58"/>
        <v>5.1206272136194979</v>
      </c>
    </row>
    <row r="1329" spans="37:41" x14ac:dyDescent="0.35">
      <c r="AK1329" t="str">
        <v>11:NG track between Mundijong Junction and Picton Junction</v>
      </c>
      <c r="AL1329" t="str">
        <v>06:Brunswick North to Brunswick Junction</v>
      </c>
      <c r="AM1329" t="str">
        <v>Rail</v>
      </c>
      <c r="AN1329" s="64">
        <v>644991.50732998841</v>
      </c>
      <c r="AO1329" s="149">
        <f t="shared" si="58"/>
        <v>31.770593409597893</v>
      </c>
    </row>
    <row r="1330" spans="37:41" x14ac:dyDescent="0.35">
      <c r="AK1330" t="str">
        <v>11:NG track between Mundijong Junction and Picton Junction</v>
      </c>
      <c r="AL1330" t="str">
        <v>06:Brunswick North to Brunswick Junction</v>
      </c>
      <c r="AM1330" t="str">
        <v>Signage</v>
      </c>
      <c r="AN1330" s="64">
        <v>0</v>
      </c>
      <c r="AO1330" s="149">
        <f t="shared" si="58"/>
        <v>3.6705791572497493</v>
      </c>
    </row>
    <row r="1331" spans="37:41" x14ac:dyDescent="0.35">
      <c r="AK1331" t="str">
        <v>11:NG track between Mundijong Junction and Picton Junction</v>
      </c>
      <c r="AL1331" t="str">
        <v>06:Brunswick North to Brunswick Junction</v>
      </c>
      <c r="AM1331" t="str">
        <v>Signalling and Control Systems</v>
      </c>
      <c r="AN1331" s="64">
        <v>1167821.1887780202</v>
      </c>
      <c r="AO1331" s="149">
        <f t="shared" si="58"/>
        <v>6.8275029514926633</v>
      </c>
    </row>
    <row r="1332" spans="37:41" x14ac:dyDescent="0.35">
      <c r="AK1332" t="str">
        <v>11:NG track between Mundijong Junction and Picton Junction</v>
      </c>
      <c r="AL1332" t="str">
        <v>06:Brunswick North to Brunswick Junction</v>
      </c>
      <c r="AM1332" t="str">
        <v>Sleepers</v>
      </c>
      <c r="AN1332" s="64">
        <v>235035.90139692783</v>
      </c>
      <c r="AO1332" s="149">
        <f t="shared" si="58"/>
        <v>15.29205627039642</v>
      </c>
    </row>
    <row r="1333" spans="37:41" x14ac:dyDescent="0.35">
      <c r="AK1333" t="str">
        <v>11:NG track between Mundijong Junction and Picton Junction</v>
      </c>
      <c r="AL1333" t="str">
        <v>06:Brunswick North to Brunswick Junction</v>
      </c>
      <c r="AM1333" t="str">
        <v>Tunnels</v>
      </c>
      <c r="AN1333" s="64">
        <v>0</v>
      </c>
      <c r="AO1333" s="149">
        <f t="shared" si="58"/>
        <v>42.316940355219813</v>
      </c>
    </row>
    <row r="1334" spans="37:41" x14ac:dyDescent="0.35">
      <c r="AK1334" t="str">
        <v>11:NG track between Mundijong Junction and Picton Junction</v>
      </c>
      <c r="AL1334" t="str">
        <v>06:Brunswick North to Brunswick Junction</v>
      </c>
      <c r="AM1334" t="str">
        <v>Turnouts</v>
      </c>
      <c r="AN1334" s="64">
        <v>249031.47001157852</v>
      </c>
      <c r="AO1334" s="149">
        <f t="shared" si="58"/>
        <v>22.575248585450652</v>
      </c>
    </row>
    <row r="1335" spans="37:41" x14ac:dyDescent="0.35">
      <c r="AK1335" t="str">
        <v>11:NG track between Mundijong Junction and Picton Junction</v>
      </c>
      <c r="AL1335" t="str">
        <v>06:Brunswick North to Brunswick Junction</v>
      </c>
      <c r="AM1335" t="str">
        <v>Walkways</v>
      </c>
      <c r="AN1335" s="64">
        <v>44467.05928526746</v>
      </c>
      <c r="AO1335" s="149">
        <f t="shared" si="58"/>
        <v>6.2060928299919071</v>
      </c>
    </row>
    <row r="1336" spans="37:41" x14ac:dyDescent="0.35">
      <c r="AK1336" t="str">
        <v>11:NG track between Mundijong Junction and Picton Junction</v>
      </c>
      <c r="AL1336" t="str">
        <v>07:Brunswick Junction</v>
      </c>
      <c r="AM1336" t="str">
        <v>Access Roads</v>
      </c>
      <c r="AN1336" s="64">
        <v>0</v>
      </c>
      <c r="AO1336" s="149">
        <f t="shared" si="58"/>
        <v>6.064738680413102</v>
      </c>
    </row>
    <row r="1337" spans="37:41" x14ac:dyDescent="0.35">
      <c r="AK1337" t="str">
        <v>11:NG track between Mundijong Junction and Picton Junction</v>
      </c>
      <c r="AL1337" t="str">
        <v>07:Brunswick Junction</v>
      </c>
      <c r="AM1337" t="str">
        <v>Ballast</v>
      </c>
      <c r="AN1337" s="64">
        <v>0</v>
      </c>
      <c r="AO1337" s="149">
        <f t="shared" si="58"/>
        <v>12.862198805968973</v>
      </c>
    </row>
    <row r="1338" spans="37:41" x14ac:dyDescent="0.35">
      <c r="AK1338" t="str">
        <v>11:NG track between Mundijong Junction and Picton Junction</v>
      </c>
      <c r="AL1338" t="str">
        <v>07:Brunswick Junction</v>
      </c>
      <c r="AM1338" t="str">
        <v>Bridges</v>
      </c>
      <c r="AN1338" s="64">
        <v>0</v>
      </c>
      <c r="AO1338" s="149">
        <f t="shared" si="58"/>
        <v>33.988165680473372</v>
      </c>
    </row>
    <row r="1339" spans="37:41" x14ac:dyDescent="0.35">
      <c r="AK1339" t="str">
        <v>11:NG track between Mundijong Junction and Picton Junction</v>
      </c>
      <c r="AL1339" t="str">
        <v>07:Brunswick Junction</v>
      </c>
      <c r="AM1339" t="str">
        <v>Buildings</v>
      </c>
      <c r="AN1339" s="64">
        <v>0</v>
      </c>
      <c r="AO1339" s="149">
        <f t="shared" si="58"/>
        <v>15.499999999999858</v>
      </c>
    </row>
    <row r="1340" spans="37:41" x14ac:dyDescent="0.35">
      <c r="AK1340" t="str">
        <v>11:NG track between Mundijong Junction and Picton Junction</v>
      </c>
      <c r="AL1340" t="str">
        <v>07:Brunswick Junction</v>
      </c>
      <c r="AM1340" t="str">
        <v>Clearing/Grubbing</v>
      </c>
      <c r="AN1340" s="64">
        <v>0</v>
      </c>
      <c r="AO1340" s="149">
        <f t="shared" si="58"/>
        <v>100</v>
      </c>
    </row>
    <row r="1341" spans="37:41" x14ac:dyDescent="0.35">
      <c r="AK1341" t="str">
        <v>11:NG track between Mundijong Junction and Picton Junction</v>
      </c>
      <c r="AL1341" t="str">
        <v>07:Brunswick Junction</v>
      </c>
      <c r="AM1341" t="str">
        <v>Communication</v>
      </c>
      <c r="AN1341" s="64">
        <v>0</v>
      </c>
      <c r="AO1341" s="149">
        <f t="shared" si="58"/>
        <v>5.1206272136194979</v>
      </c>
    </row>
    <row r="1342" spans="37:41" x14ac:dyDescent="0.35">
      <c r="AK1342" t="str">
        <v>11:NG track between Mundijong Junction and Picton Junction</v>
      </c>
      <c r="AL1342" t="str">
        <v>07:Brunswick Junction</v>
      </c>
      <c r="AM1342" t="str">
        <v>Control Centre Assets</v>
      </c>
      <c r="AN1342" s="64">
        <v>0</v>
      </c>
      <c r="AO1342" s="149">
        <f t="shared" si="58"/>
        <v>14.933333333333326</v>
      </c>
    </row>
    <row r="1343" spans="37:41" x14ac:dyDescent="0.35">
      <c r="AK1343" t="str">
        <v>11:NG track between Mundijong Junction and Picton Junction</v>
      </c>
      <c r="AL1343" t="str">
        <v>07:Brunswick Junction</v>
      </c>
      <c r="AM1343" t="str">
        <v>Culverts</v>
      </c>
      <c r="AN1343" s="64">
        <v>0</v>
      </c>
      <c r="AO1343" s="149">
        <f t="shared" si="58"/>
        <v>6.5141602301984181</v>
      </c>
    </row>
    <row r="1344" spans="37:41" x14ac:dyDescent="0.35">
      <c r="AK1344" t="str">
        <v>11:NG track between Mundijong Junction and Picton Junction</v>
      </c>
      <c r="AL1344" t="str">
        <v>07:Brunswick Junction</v>
      </c>
      <c r="AM1344" t="str">
        <v>Cutting/Embankments</v>
      </c>
      <c r="AN1344" s="64">
        <v>0</v>
      </c>
      <c r="AO1344" s="149">
        <f t="shared" si="58"/>
        <v>100</v>
      </c>
    </row>
    <row r="1345" spans="37:41" x14ac:dyDescent="0.35">
      <c r="AK1345" t="str">
        <v>11:NG track between Mundijong Junction and Picton Junction</v>
      </c>
      <c r="AL1345" t="str">
        <v>07:Brunswick Junction</v>
      </c>
      <c r="AM1345" t="str">
        <v>Fibre Optic</v>
      </c>
      <c r="AN1345" s="64">
        <v>0</v>
      </c>
      <c r="AO1345" s="149">
        <f t="shared" si="58"/>
        <v>6.8275029514926633</v>
      </c>
    </row>
    <row r="1346" spans="37:41" x14ac:dyDescent="0.35">
      <c r="AK1346" t="str">
        <v>11:NG track between Mundijong Junction and Picton Junction</v>
      </c>
      <c r="AL1346" t="str">
        <v>07:Brunswick Junction</v>
      </c>
      <c r="AM1346" t="str">
        <v>Formation</v>
      </c>
      <c r="AN1346" s="64">
        <v>0</v>
      </c>
      <c r="AO1346" s="149">
        <f t="shared" si="58"/>
        <v>100</v>
      </c>
    </row>
    <row r="1347" spans="37:41" x14ac:dyDescent="0.35">
      <c r="AK1347" t="str">
        <v>11:NG track between Mundijong Junction and Picton Junction</v>
      </c>
      <c r="AL1347" t="str">
        <v>07:Brunswick Junction</v>
      </c>
      <c r="AM1347" t="str">
        <v>Pedestrian Crossings</v>
      </c>
      <c r="AN1347" s="64">
        <v>0</v>
      </c>
      <c r="AO1347" s="149">
        <f t="shared" si="58"/>
        <v>11.72325153537226</v>
      </c>
    </row>
    <row r="1348" spans="37:41" x14ac:dyDescent="0.35">
      <c r="AK1348" t="str">
        <v>11:NG track between Mundijong Junction and Picton Junction</v>
      </c>
      <c r="AL1348" t="str">
        <v>07:Brunswick Junction</v>
      </c>
      <c r="AM1348" t="str">
        <v>Plant and Equipment</v>
      </c>
      <c r="AN1348" s="64">
        <v>0</v>
      </c>
      <c r="AO1348" s="149">
        <f t="shared" si="58"/>
        <v>3.2621890651150229</v>
      </c>
    </row>
    <row r="1349" spans="37:41" x14ac:dyDescent="0.35">
      <c r="AK1349" t="str">
        <v>11:NG track between Mundijong Junction and Picton Junction</v>
      </c>
      <c r="AL1349" t="str">
        <v>07:Brunswick Junction</v>
      </c>
      <c r="AM1349" t="str">
        <v>Radio Masts</v>
      </c>
      <c r="AN1349" s="64">
        <v>0</v>
      </c>
      <c r="AO1349" s="149">
        <f t="shared" si="58"/>
        <v>5.1206272136194979</v>
      </c>
    </row>
    <row r="1350" spans="37:41" x14ac:dyDescent="0.35">
      <c r="AK1350" t="str">
        <v>11:NG track between Mundijong Junction and Picton Junction</v>
      </c>
      <c r="AL1350" t="str">
        <v>07:Brunswick Junction</v>
      </c>
      <c r="AM1350" t="str">
        <v>Rail</v>
      </c>
      <c r="AN1350" s="64">
        <v>0</v>
      </c>
      <c r="AO1350" s="149">
        <f t="shared" si="58"/>
        <v>31.770593409597893</v>
      </c>
    </row>
    <row r="1351" spans="37:41" x14ac:dyDescent="0.35">
      <c r="AK1351" t="str">
        <v>11:NG track between Mundijong Junction and Picton Junction</v>
      </c>
      <c r="AL1351" t="str">
        <v>07:Brunswick Junction</v>
      </c>
      <c r="AM1351" t="str">
        <v>Signage</v>
      </c>
      <c r="AN1351" s="64">
        <v>0</v>
      </c>
      <c r="AO1351" s="149">
        <f t="shared" si="58"/>
        <v>3.6705791572497493</v>
      </c>
    </row>
    <row r="1352" spans="37:41" x14ac:dyDescent="0.35">
      <c r="AK1352" t="str">
        <v>11:NG track between Mundijong Junction and Picton Junction</v>
      </c>
      <c r="AL1352" t="str">
        <v>07:Brunswick Junction</v>
      </c>
      <c r="AM1352" t="str">
        <v>Signalling and Control Systems</v>
      </c>
      <c r="AN1352" s="64">
        <v>0</v>
      </c>
      <c r="AO1352" s="149">
        <f t="shared" si="58"/>
        <v>6.8275029514926633</v>
      </c>
    </row>
    <row r="1353" spans="37:41" x14ac:dyDescent="0.35">
      <c r="AK1353" t="str">
        <v>11:NG track between Mundijong Junction and Picton Junction</v>
      </c>
      <c r="AL1353" t="str">
        <v>07:Brunswick Junction</v>
      </c>
      <c r="AM1353" t="str">
        <v>Sleepers</v>
      </c>
      <c r="AN1353" s="64">
        <v>0</v>
      </c>
      <c r="AO1353" s="149">
        <f t="shared" si="58"/>
        <v>15.29205627039642</v>
      </c>
    </row>
    <row r="1354" spans="37:41" x14ac:dyDescent="0.35">
      <c r="AK1354" t="str">
        <v>11:NG track between Mundijong Junction and Picton Junction</v>
      </c>
      <c r="AL1354" t="str">
        <v>07:Brunswick Junction</v>
      </c>
      <c r="AM1354" t="str">
        <v>Tunnels</v>
      </c>
      <c r="AN1354" s="64">
        <v>0</v>
      </c>
      <c r="AO1354" s="149">
        <f t="shared" si="58"/>
        <v>42.316940355219813</v>
      </c>
    </row>
    <row r="1355" spans="37:41" x14ac:dyDescent="0.35">
      <c r="AK1355" t="str">
        <v>11:NG track between Mundijong Junction and Picton Junction</v>
      </c>
      <c r="AL1355" t="str">
        <v>07:Brunswick Junction</v>
      </c>
      <c r="AM1355" t="str">
        <v>Turnouts</v>
      </c>
      <c r="AN1355" s="64">
        <v>0</v>
      </c>
      <c r="AO1355" s="149">
        <f t="shared" si="58"/>
        <v>22.575248585450652</v>
      </c>
    </row>
    <row r="1356" spans="37:41" x14ac:dyDescent="0.35">
      <c r="AK1356" t="str">
        <v>11:NG track between Mundijong Junction and Picton Junction</v>
      </c>
      <c r="AL1356" t="str">
        <v>07:Brunswick Junction</v>
      </c>
      <c r="AM1356" t="str">
        <v>Walkways</v>
      </c>
      <c r="AN1356" s="64">
        <v>0</v>
      </c>
      <c r="AO1356" s="149">
        <f t="shared" si="58"/>
        <v>6.2060928299919071</v>
      </c>
    </row>
    <row r="1357" spans="37:41" x14ac:dyDescent="0.35">
      <c r="AK1357" t="str">
        <v>11:NG track between Mundijong Junction and Picton Junction</v>
      </c>
      <c r="AL1357" t="str">
        <v>08:Brunswick Junction to Picton Junction</v>
      </c>
      <c r="AM1357" t="str">
        <v>Access Roads</v>
      </c>
      <c r="AN1357" s="64">
        <v>0</v>
      </c>
      <c r="AO1357" s="149">
        <f t="shared" ref="AO1357:AO1420" si="59">_xlfn.XLOOKUP(AM1357,$M$7:$AG$7,$M$10:$AG$10)</f>
        <v>6.064738680413102</v>
      </c>
    </row>
    <row r="1358" spans="37:41" x14ac:dyDescent="0.35">
      <c r="AK1358" t="str">
        <v>11:NG track between Mundijong Junction and Picton Junction</v>
      </c>
      <c r="AL1358" t="str">
        <v>08:Brunswick Junction to Picton Junction</v>
      </c>
      <c r="AM1358" t="str">
        <v>Ballast</v>
      </c>
      <c r="AN1358" s="64">
        <v>2289398.9920970793</v>
      </c>
      <c r="AO1358" s="149">
        <f t="shared" si="59"/>
        <v>12.862198805968973</v>
      </c>
    </row>
    <row r="1359" spans="37:41" x14ac:dyDescent="0.35">
      <c r="AK1359" t="str">
        <v>11:NG track between Mundijong Junction and Picton Junction</v>
      </c>
      <c r="AL1359" t="str">
        <v>08:Brunswick Junction to Picton Junction</v>
      </c>
      <c r="AM1359" t="str">
        <v>Bridges</v>
      </c>
      <c r="AN1359" s="64">
        <v>3367520.7241927381</v>
      </c>
      <c r="AO1359" s="149">
        <f t="shared" si="59"/>
        <v>33.988165680473372</v>
      </c>
    </row>
    <row r="1360" spans="37:41" x14ac:dyDescent="0.35">
      <c r="AK1360" t="str">
        <v>11:NG track between Mundijong Junction and Picton Junction</v>
      </c>
      <c r="AL1360" t="str">
        <v>08:Brunswick Junction to Picton Junction</v>
      </c>
      <c r="AM1360" t="str">
        <v>Buildings</v>
      </c>
      <c r="AN1360" s="64">
        <v>230941.10609639643</v>
      </c>
      <c r="AO1360" s="149">
        <f t="shared" si="59"/>
        <v>15.499999999999858</v>
      </c>
    </row>
    <row r="1361" spans="37:41" x14ac:dyDescent="0.35">
      <c r="AK1361" t="str">
        <v>11:NG track between Mundijong Junction and Picton Junction</v>
      </c>
      <c r="AL1361" t="str">
        <v>08:Brunswick Junction to Picton Junction</v>
      </c>
      <c r="AM1361" t="str">
        <v>Clearing/Grubbing</v>
      </c>
      <c r="AN1361" s="64">
        <v>0</v>
      </c>
      <c r="AO1361" s="149">
        <f t="shared" si="59"/>
        <v>100</v>
      </c>
    </row>
    <row r="1362" spans="37:41" x14ac:dyDescent="0.35">
      <c r="AK1362" t="str">
        <v>11:NG track between Mundijong Junction and Picton Junction</v>
      </c>
      <c r="AL1362" t="str">
        <v>08:Brunswick Junction to Picton Junction</v>
      </c>
      <c r="AM1362" t="str">
        <v>Communication</v>
      </c>
      <c r="AN1362" s="64">
        <v>71754.090692116282</v>
      </c>
      <c r="AO1362" s="149">
        <f t="shared" si="59"/>
        <v>5.1206272136194979</v>
      </c>
    </row>
    <row r="1363" spans="37:41" x14ac:dyDescent="0.35">
      <c r="AK1363" t="str">
        <v>11:NG track between Mundijong Junction and Picton Junction</v>
      </c>
      <c r="AL1363" t="str">
        <v>08:Brunswick Junction to Picton Junction</v>
      </c>
      <c r="AM1363" t="str">
        <v>Control Centre Assets</v>
      </c>
      <c r="AN1363" s="64">
        <v>847410.03667757614</v>
      </c>
      <c r="AO1363" s="149">
        <f t="shared" si="59"/>
        <v>14.933333333333326</v>
      </c>
    </row>
    <row r="1364" spans="37:41" x14ac:dyDescent="0.35">
      <c r="AK1364" t="str">
        <v>11:NG track between Mundijong Junction and Picton Junction</v>
      </c>
      <c r="AL1364" t="str">
        <v>08:Brunswick Junction to Picton Junction</v>
      </c>
      <c r="AM1364" t="str">
        <v>Culverts</v>
      </c>
      <c r="AN1364" s="64">
        <v>72372.102711200438</v>
      </c>
      <c r="AO1364" s="149">
        <f t="shared" si="59"/>
        <v>6.5141602301984181</v>
      </c>
    </row>
    <row r="1365" spans="37:41" x14ac:dyDescent="0.35">
      <c r="AK1365" t="str">
        <v>11:NG track between Mundijong Junction and Picton Junction</v>
      </c>
      <c r="AL1365" t="str">
        <v>08:Brunswick Junction to Picton Junction</v>
      </c>
      <c r="AM1365" t="str">
        <v>Cutting/Embankments</v>
      </c>
      <c r="AN1365" s="64">
        <v>0</v>
      </c>
      <c r="AO1365" s="149">
        <f t="shared" si="59"/>
        <v>100</v>
      </c>
    </row>
    <row r="1366" spans="37:41" x14ac:dyDescent="0.35">
      <c r="AK1366" t="str">
        <v>11:NG track between Mundijong Junction and Picton Junction</v>
      </c>
      <c r="AL1366" t="str">
        <v>08:Brunswick Junction to Picton Junction</v>
      </c>
      <c r="AM1366" t="str">
        <v>Fibre Optic</v>
      </c>
      <c r="AN1366" s="64">
        <v>5790753.1544333249</v>
      </c>
      <c r="AO1366" s="149">
        <f t="shared" si="59"/>
        <v>6.8275029514926633</v>
      </c>
    </row>
    <row r="1367" spans="37:41" x14ac:dyDescent="0.35">
      <c r="AK1367" t="str">
        <v>11:NG track between Mundijong Junction and Picton Junction</v>
      </c>
      <c r="AL1367" t="str">
        <v>08:Brunswick Junction to Picton Junction</v>
      </c>
      <c r="AM1367" t="str">
        <v>Formation</v>
      </c>
      <c r="AN1367" s="64">
        <v>3642915.7751616305</v>
      </c>
      <c r="AO1367" s="149">
        <f t="shared" si="59"/>
        <v>100</v>
      </c>
    </row>
    <row r="1368" spans="37:41" x14ac:dyDescent="0.35">
      <c r="AK1368" t="str">
        <v>11:NG track between Mundijong Junction and Picton Junction</v>
      </c>
      <c r="AL1368" t="str">
        <v>08:Brunswick Junction to Picton Junction</v>
      </c>
      <c r="AM1368" t="str">
        <v>Pedestrian Crossings</v>
      </c>
      <c r="AN1368" s="64">
        <v>116794.0199704816</v>
      </c>
      <c r="AO1368" s="149">
        <f t="shared" si="59"/>
        <v>11.72325153537226</v>
      </c>
    </row>
    <row r="1369" spans="37:41" x14ac:dyDescent="0.35">
      <c r="AK1369" t="str">
        <v>11:NG track between Mundijong Junction and Picton Junction</v>
      </c>
      <c r="AL1369" t="str">
        <v>08:Brunswick Junction to Picton Junction</v>
      </c>
      <c r="AM1369" t="str">
        <v>Plant and Equipment</v>
      </c>
      <c r="AN1369" s="64">
        <v>98582.216234110223</v>
      </c>
      <c r="AO1369" s="149">
        <f t="shared" si="59"/>
        <v>3.2621890651150229</v>
      </c>
    </row>
    <row r="1370" spans="37:41" x14ac:dyDescent="0.35">
      <c r="AK1370" t="str">
        <v>11:NG track between Mundijong Junction and Picton Junction</v>
      </c>
      <c r="AL1370" t="str">
        <v>08:Brunswick Junction to Picton Junction</v>
      </c>
      <c r="AM1370" t="str">
        <v>Radio Masts</v>
      </c>
      <c r="AN1370" s="64">
        <v>156601.51221668886</v>
      </c>
      <c r="AO1370" s="149">
        <f t="shared" si="59"/>
        <v>5.1206272136194979</v>
      </c>
    </row>
    <row r="1371" spans="37:41" x14ac:dyDescent="0.35">
      <c r="AK1371" t="str">
        <v>11:NG track between Mundijong Junction and Picton Junction</v>
      </c>
      <c r="AL1371" t="str">
        <v>08:Brunswick Junction to Picton Junction</v>
      </c>
      <c r="AM1371" t="str">
        <v>Rail</v>
      </c>
      <c r="AN1371" s="64">
        <v>7530917.7371614436</v>
      </c>
      <c r="AO1371" s="149">
        <f t="shared" si="59"/>
        <v>31.770593409597893</v>
      </c>
    </row>
    <row r="1372" spans="37:41" x14ac:dyDescent="0.35">
      <c r="AK1372" t="str">
        <v>11:NG track between Mundijong Junction and Picton Junction</v>
      </c>
      <c r="AL1372" t="str">
        <v>08:Brunswick Junction to Picton Junction</v>
      </c>
      <c r="AM1372" t="str">
        <v>Signage</v>
      </c>
      <c r="AN1372" s="64">
        <v>26081.017884228557</v>
      </c>
      <c r="AO1372" s="149">
        <f t="shared" si="59"/>
        <v>3.6705791572497493</v>
      </c>
    </row>
    <row r="1373" spans="37:41" x14ac:dyDescent="0.35">
      <c r="AK1373" t="str">
        <v>11:NG track between Mundijong Junction and Picton Junction</v>
      </c>
      <c r="AL1373" t="str">
        <v>08:Brunswick Junction to Picton Junction</v>
      </c>
      <c r="AM1373" t="str">
        <v>Signalling and Control Systems</v>
      </c>
      <c r="AN1373" s="64">
        <v>7134154.9027710864</v>
      </c>
      <c r="AO1373" s="149">
        <f t="shared" si="59"/>
        <v>6.8275029514926633</v>
      </c>
    </row>
    <row r="1374" spans="37:41" x14ac:dyDescent="0.35">
      <c r="AK1374" t="str">
        <v>11:NG track between Mundijong Junction and Picton Junction</v>
      </c>
      <c r="AL1374" t="str">
        <v>08:Brunswick Junction to Picton Junction</v>
      </c>
      <c r="AM1374" t="str">
        <v>Sleepers</v>
      </c>
      <c r="AN1374" s="64">
        <v>2725913.2399248225</v>
      </c>
      <c r="AO1374" s="149">
        <f t="shared" si="59"/>
        <v>15.29205627039642</v>
      </c>
    </row>
    <row r="1375" spans="37:41" x14ac:dyDescent="0.35">
      <c r="AK1375" t="str">
        <v>11:NG track between Mundijong Junction and Picton Junction</v>
      </c>
      <c r="AL1375" t="str">
        <v>08:Brunswick Junction to Picton Junction</v>
      </c>
      <c r="AM1375" t="str">
        <v>Tunnels</v>
      </c>
      <c r="AN1375" s="64">
        <v>0</v>
      </c>
      <c r="AO1375" s="149">
        <f t="shared" si="59"/>
        <v>42.316940355219813</v>
      </c>
    </row>
    <row r="1376" spans="37:41" x14ac:dyDescent="0.35">
      <c r="AK1376" t="str">
        <v>11:NG track between Mundijong Junction and Picton Junction</v>
      </c>
      <c r="AL1376" t="str">
        <v>08:Brunswick Junction to Picton Junction</v>
      </c>
      <c r="AM1376" t="str">
        <v>Turnouts</v>
      </c>
      <c r="AN1376" s="64">
        <v>4137694.6568379216</v>
      </c>
      <c r="AO1376" s="149">
        <f t="shared" si="59"/>
        <v>22.575248585450652</v>
      </c>
    </row>
    <row r="1377" spans="37:41" x14ac:dyDescent="0.35">
      <c r="AK1377" t="str">
        <v>11:NG track between Mundijong Junction and Picton Junction</v>
      </c>
      <c r="AL1377" t="str">
        <v>08:Brunswick Junction to Picton Junction</v>
      </c>
      <c r="AM1377" t="str">
        <v>Walkways</v>
      </c>
      <c r="AN1377" s="64">
        <v>54888.400393253592</v>
      </c>
      <c r="AO1377" s="149">
        <f t="shared" si="59"/>
        <v>6.2060928299919071</v>
      </c>
    </row>
    <row r="1378" spans="37:41" x14ac:dyDescent="0.35">
      <c r="AK1378" t="str">
        <v>12:NG track between Cockburn North and Robb Jetty</v>
      </c>
      <c r="AL1378" t="str">
        <v>01:Cockburn North to Robb Jetty (NG)</v>
      </c>
      <c r="AM1378" t="str">
        <v>Access Roads</v>
      </c>
      <c r="AN1378" s="64">
        <v>0</v>
      </c>
      <c r="AO1378" s="149">
        <f t="shared" si="59"/>
        <v>6.064738680413102</v>
      </c>
    </row>
    <row r="1379" spans="37:41" x14ac:dyDescent="0.35">
      <c r="AK1379" t="str">
        <v>12:NG track between Cockburn North and Robb Jetty</v>
      </c>
      <c r="AL1379" t="str">
        <v>01:Cockburn North to Robb Jetty (NG)</v>
      </c>
      <c r="AM1379" t="str">
        <v>Ballast</v>
      </c>
      <c r="AN1379" s="64">
        <v>461646.77751726069</v>
      </c>
      <c r="AO1379" s="149">
        <f t="shared" si="59"/>
        <v>12.862198805968973</v>
      </c>
    </row>
    <row r="1380" spans="37:41" x14ac:dyDescent="0.35">
      <c r="AK1380" t="str">
        <v>12:NG track between Cockburn North and Robb Jetty</v>
      </c>
      <c r="AL1380" t="str">
        <v>01:Cockburn North to Robb Jetty (NG)</v>
      </c>
      <c r="AM1380" t="str">
        <v>Bridges</v>
      </c>
      <c r="AN1380" s="64">
        <v>0</v>
      </c>
      <c r="AO1380" s="149">
        <f t="shared" si="59"/>
        <v>33.988165680473372</v>
      </c>
    </row>
    <row r="1381" spans="37:41" x14ac:dyDescent="0.35">
      <c r="AK1381" t="str">
        <v>12:NG track between Cockburn North and Robb Jetty</v>
      </c>
      <c r="AL1381" t="str">
        <v>01:Cockburn North to Robb Jetty (NG)</v>
      </c>
      <c r="AM1381" t="str">
        <v>Buildings</v>
      </c>
      <c r="AN1381" s="64">
        <v>55881.85429994412</v>
      </c>
      <c r="AO1381" s="149">
        <f t="shared" si="59"/>
        <v>15.499999999999858</v>
      </c>
    </row>
    <row r="1382" spans="37:41" x14ac:dyDescent="0.35">
      <c r="AK1382" t="str">
        <v>12:NG track between Cockburn North and Robb Jetty</v>
      </c>
      <c r="AL1382" t="str">
        <v>01:Cockburn North to Robb Jetty (NG)</v>
      </c>
      <c r="AM1382" t="str">
        <v>Clearing/Grubbing</v>
      </c>
      <c r="AN1382" s="64">
        <v>0</v>
      </c>
      <c r="AO1382" s="149">
        <f t="shared" si="59"/>
        <v>100</v>
      </c>
    </row>
    <row r="1383" spans="37:41" x14ac:dyDescent="0.35">
      <c r="AK1383" t="str">
        <v>12:NG track between Cockburn North and Robb Jetty</v>
      </c>
      <c r="AL1383" t="str">
        <v>01:Cockburn North to Robb Jetty (NG)</v>
      </c>
      <c r="AM1383" t="str">
        <v>Communication</v>
      </c>
      <c r="AN1383" s="64">
        <v>40156.518133551392</v>
      </c>
      <c r="AO1383" s="149">
        <f t="shared" si="59"/>
        <v>5.1206272136194979</v>
      </c>
    </row>
    <row r="1384" spans="37:41" x14ac:dyDescent="0.35">
      <c r="AK1384" t="str">
        <v>12:NG track between Cockburn North and Robb Jetty</v>
      </c>
      <c r="AL1384" t="str">
        <v>01:Cockburn North to Robb Jetty (NG)</v>
      </c>
      <c r="AM1384" t="str">
        <v>Control Centre Assets</v>
      </c>
      <c r="AN1384" s="64">
        <v>55290.875267680814</v>
      </c>
      <c r="AO1384" s="149">
        <f t="shared" si="59"/>
        <v>14.933333333333326</v>
      </c>
    </row>
    <row r="1385" spans="37:41" x14ac:dyDescent="0.35">
      <c r="AK1385" t="str">
        <v>12:NG track between Cockburn North and Robb Jetty</v>
      </c>
      <c r="AL1385" t="str">
        <v>01:Cockburn North to Robb Jetty (NG)</v>
      </c>
      <c r="AM1385" t="str">
        <v>Culverts</v>
      </c>
      <c r="AN1385" s="64">
        <v>0</v>
      </c>
      <c r="AO1385" s="149">
        <f t="shared" si="59"/>
        <v>6.5141602301984181</v>
      </c>
    </row>
    <row r="1386" spans="37:41" x14ac:dyDescent="0.35">
      <c r="AK1386" t="str">
        <v>12:NG track between Cockburn North and Robb Jetty</v>
      </c>
      <c r="AL1386" t="str">
        <v>01:Cockburn North to Robb Jetty (NG)</v>
      </c>
      <c r="AM1386" t="str">
        <v>Cutting/Embankments</v>
      </c>
      <c r="AN1386" s="64">
        <v>0</v>
      </c>
      <c r="AO1386" s="149">
        <f t="shared" si="59"/>
        <v>100</v>
      </c>
    </row>
    <row r="1387" spans="37:41" x14ac:dyDescent="0.35">
      <c r="AK1387" t="str">
        <v>12:NG track between Cockburn North and Robb Jetty</v>
      </c>
      <c r="AL1387" t="str">
        <v>01:Cockburn North to Robb Jetty (NG)</v>
      </c>
      <c r="AM1387" t="str">
        <v>Fibre Optic</v>
      </c>
      <c r="AN1387" s="64">
        <v>0</v>
      </c>
      <c r="AO1387" s="149">
        <f t="shared" si="59"/>
        <v>6.8275029514926633</v>
      </c>
    </row>
    <row r="1388" spans="37:41" x14ac:dyDescent="0.35">
      <c r="AK1388" t="str">
        <v>12:NG track between Cockburn North and Robb Jetty</v>
      </c>
      <c r="AL1388" t="str">
        <v>01:Cockburn North to Robb Jetty (NG)</v>
      </c>
      <c r="AM1388" t="str">
        <v>Formation</v>
      </c>
      <c r="AN1388" s="64">
        <v>136064.31337350843</v>
      </c>
      <c r="AO1388" s="149">
        <f t="shared" si="59"/>
        <v>100</v>
      </c>
    </row>
    <row r="1389" spans="37:41" x14ac:dyDescent="0.35">
      <c r="AK1389" t="str">
        <v>12:NG track between Cockburn North and Robb Jetty</v>
      </c>
      <c r="AL1389" t="str">
        <v>01:Cockburn North to Robb Jetty (NG)</v>
      </c>
      <c r="AM1389" t="str">
        <v>Pedestrian Crossings</v>
      </c>
      <c r="AN1389" s="64">
        <v>171189.33085927463</v>
      </c>
      <c r="AO1389" s="149">
        <f t="shared" si="59"/>
        <v>11.72325153537226</v>
      </c>
    </row>
    <row r="1390" spans="37:41" x14ac:dyDescent="0.35">
      <c r="AK1390" t="str">
        <v>12:NG track between Cockburn North and Robb Jetty</v>
      </c>
      <c r="AL1390" t="str">
        <v>01:Cockburn North to Robb Jetty (NG)</v>
      </c>
      <c r="AM1390" t="str">
        <v>Plant and Equipment</v>
      </c>
      <c r="AN1390" s="64">
        <v>23854.380613647252</v>
      </c>
      <c r="AO1390" s="149">
        <f t="shared" si="59"/>
        <v>3.2621890651150229</v>
      </c>
    </row>
    <row r="1391" spans="37:41" x14ac:dyDescent="0.35">
      <c r="AK1391" t="str">
        <v>12:NG track between Cockburn North and Robb Jetty</v>
      </c>
      <c r="AL1391" t="str">
        <v>01:Cockburn North to Robb Jetty (NG)</v>
      </c>
      <c r="AM1391" t="str">
        <v>Radio Masts</v>
      </c>
      <c r="AN1391" s="64">
        <v>37893.569649705933</v>
      </c>
      <c r="AO1391" s="149">
        <f t="shared" si="59"/>
        <v>5.1206272136194979</v>
      </c>
    </row>
    <row r="1392" spans="37:41" x14ac:dyDescent="0.35">
      <c r="AK1392" t="str">
        <v>12:NG track between Cockburn North and Robb Jetty</v>
      </c>
      <c r="AL1392" t="str">
        <v>01:Cockburn North to Robb Jetty (NG)</v>
      </c>
      <c r="AM1392" t="str">
        <v>Rail</v>
      </c>
      <c r="AN1392" s="64">
        <v>1518574.9260436208</v>
      </c>
      <c r="AO1392" s="149">
        <f t="shared" si="59"/>
        <v>31.770593409597893</v>
      </c>
    </row>
    <row r="1393" spans="37:41" x14ac:dyDescent="0.35">
      <c r="AK1393" t="str">
        <v>12:NG track between Cockburn North and Robb Jetty</v>
      </c>
      <c r="AL1393" t="str">
        <v>01:Cockburn North to Robb Jetty (NG)</v>
      </c>
      <c r="AM1393" t="str">
        <v>Signage</v>
      </c>
      <c r="AN1393" s="64">
        <v>7775.4404392094502</v>
      </c>
      <c r="AO1393" s="149">
        <f t="shared" si="59"/>
        <v>3.6705791572497493</v>
      </c>
    </row>
    <row r="1394" spans="37:41" x14ac:dyDescent="0.35">
      <c r="AK1394" t="str">
        <v>12:NG track between Cockburn North and Robb Jetty</v>
      </c>
      <c r="AL1394" t="str">
        <v>01:Cockburn North to Robb Jetty (NG)</v>
      </c>
      <c r="AM1394" t="str">
        <v>Signalling and Control Systems</v>
      </c>
      <c r="AN1394" s="64">
        <v>465481.46917867108</v>
      </c>
      <c r="AO1394" s="149">
        <f t="shared" si="59"/>
        <v>6.8275029514926633</v>
      </c>
    </row>
    <row r="1395" spans="37:41" x14ac:dyDescent="0.35">
      <c r="AK1395" t="str">
        <v>12:NG track between Cockburn North and Robb Jetty</v>
      </c>
      <c r="AL1395" t="str">
        <v>01:Cockburn North to Robb Jetty (NG)</v>
      </c>
      <c r="AM1395" t="str">
        <v>Sleepers</v>
      </c>
      <c r="AN1395" s="64">
        <v>541666.2820589625</v>
      </c>
      <c r="AO1395" s="149">
        <f t="shared" si="59"/>
        <v>15.29205627039642</v>
      </c>
    </row>
    <row r="1396" spans="37:41" x14ac:dyDescent="0.35">
      <c r="AK1396" t="str">
        <v>12:NG track between Cockburn North and Robb Jetty</v>
      </c>
      <c r="AL1396" t="str">
        <v>01:Cockburn North to Robb Jetty (NG)</v>
      </c>
      <c r="AM1396" t="str">
        <v>Tunnels</v>
      </c>
      <c r="AN1396" s="64">
        <v>0</v>
      </c>
      <c r="AO1396" s="149">
        <f t="shared" si="59"/>
        <v>42.316940355219813</v>
      </c>
    </row>
    <row r="1397" spans="37:41" x14ac:dyDescent="0.35">
      <c r="AK1397" t="str">
        <v>12:NG track between Cockburn North and Robb Jetty</v>
      </c>
      <c r="AL1397" t="str">
        <v>01:Cockburn North to Robb Jetty (NG)</v>
      </c>
      <c r="AM1397" t="str">
        <v>Turnouts</v>
      </c>
      <c r="AN1397" s="64">
        <v>947300.24844169721</v>
      </c>
      <c r="AO1397" s="149">
        <f t="shared" si="59"/>
        <v>22.575248585450652</v>
      </c>
    </row>
    <row r="1398" spans="37:41" x14ac:dyDescent="0.35">
      <c r="AK1398" t="str">
        <v>12:NG track between Cockburn North and Robb Jetty</v>
      </c>
      <c r="AL1398" t="str">
        <v>01:Cockburn North to Robb Jetty (NG)</v>
      </c>
      <c r="AM1398" t="str">
        <v>Walkways</v>
      </c>
      <c r="AN1398" s="64">
        <v>37790.964577834107</v>
      </c>
      <c r="AO1398" s="149">
        <f t="shared" si="59"/>
        <v>6.2060928299919071</v>
      </c>
    </row>
    <row r="1399" spans="37:41" x14ac:dyDescent="0.35">
      <c r="AK1399" t="str">
        <v>13:NG track between Picton Junction and Lambert</v>
      </c>
      <c r="AL1399" t="str">
        <v>01:Picton Junction to Greenbushes</v>
      </c>
      <c r="AM1399" t="str">
        <v>Access Roads</v>
      </c>
      <c r="AN1399" s="64">
        <v>0</v>
      </c>
      <c r="AO1399" s="149">
        <f t="shared" si="59"/>
        <v>6.064738680413102</v>
      </c>
    </row>
    <row r="1400" spans="37:41" x14ac:dyDescent="0.35">
      <c r="AK1400" t="str">
        <v>13:NG track between Picton Junction and Lambert</v>
      </c>
      <c r="AL1400" t="str">
        <v>01:Picton Junction to Greenbushes</v>
      </c>
      <c r="AM1400" t="str">
        <v>Ballast</v>
      </c>
      <c r="AN1400" s="64">
        <v>0</v>
      </c>
      <c r="AO1400" s="149">
        <f t="shared" si="59"/>
        <v>12.862198805968973</v>
      </c>
    </row>
    <row r="1401" spans="37:41" x14ac:dyDescent="0.35">
      <c r="AK1401" t="str">
        <v>13:NG track between Picton Junction and Lambert</v>
      </c>
      <c r="AL1401" t="str">
        <v>01:Picton Junction to Greenbushes</v>
      </c>
      <c r="AM1401" t="str">
        <v>Bridges</v>
      </c>
      <c r="AN1401" s="64">
        <v>0</v>
      </c>
      <c r="AO1401" s="149">
        <f t="shared" si="59"/>
        <v>33.988165680473372</v>
      </c>
    </row>
    <row r="1402" spans="37:41" x14ac:dyDescent="0.35">
      <c r="AK1402" t="str">
        <v>13:NG track between Picton Junction and Lambert</v>
      </c>
      <c r="AL1402" t="str">
        <v>01:Picton Junction to Greenbushes</v>
      </c>
      <c r="AM1402" t="str">
        <v>Buildings</v>
      </c>
      <c r="AN1402" s="64">
        <v>0</v>
      </c>
      <c r="AO1402" s="149">
        <f t="shared" si="59"/>
        <v>15.499999999999858</v>
      </c>
    </row>
    <row r="1403" spans="37:41" x14ac:dyDescent="0.35">
      <c r="AK1403" t="str">
        <v>13:NG track between Picton Junction and Lambert</v>
      </c>
      <c r="AL1403" t="str">
        <v>01:Picton Junction to Greenbushes</v>
      </c>
      <c r="AM1403" t="str">
        <v>Clearing/Grubbing</v>
      </c>
      <c r="AN1403" s="64">
        <v>0</v>
      </c>
      <c r="AO1403" s="149">
        <f t="shared" si="59"/>
        <v>100</v>
      </c>
    </row>
    <row r="1404" spans="37:41" x14ac:dyDescent="0.35">
      <c r="AK1404" t="str">
        <v>13:NG track between Picton Junction and Lambert</v>
      </c>
      <c r="AL1404" t="str">
        <v>01:Picton Junction to Greenbushes</v>
      </c>
      <c r="AM1404" t="str">
        <v>Communication</v>
      </c>
      <c r="AN1404" s="64">
        <v>0</v>
      </c>
      <c r="AO1404" s="149">
        <f t="shared" si="59"/>
        <v>5.1206272136194979</v>
      </c>
    </row>
    <row r="1405" spans="37:41" x14ac:dyDescent="0.35">
      <c r="AK1405" t="str">
        <v>13:NG track between Picton Junction and Lambert</v>
      </c>
      <c r="AL1405" t="str">
        <v>01:Picton Junction to Greenbushes</v>
      </c>
      <c r="AM1405" t="str">
        <v>Control Centre Assets</v>
      </c>
      <c r="AN1405" s="64">
        <v>0</v>
      </c>
      <c r="AO1405" s="149">
        <f t="shared" si="59"/>
        <v>14.933333333333326</v>
      </c>
    </row>
    <row r="1406" spans="37:41" x14ac:dyDescent="0.35">
      <c r="AK1406" t="str">
        <v>13:NG track between Picton Junction and Lambert</v>
      </c>
      <c r="AL1406" t="str">
        <v>01:Picton Junction to Greenbushes</v>
      </c>
      <c r="AM1406" t="str">
        <v>Culverts</v>
      </c>
      <c r="AN1406" s="64">
        <v>0</v>
      </c>
      <c r="AO1406" s="149">
        <f t="shared" si="59"/>
        <v>6.5141602301984181</v>
      </c>
    </row>
    <row r="1407" spans="37:41" x14ac:dyDescent="0.35">
      <c r="AK1407" t="str">
        <v>13:NG track between Picton Junction and Lambert</v>
      </c>
      <c r="AL1407" t="str">
        <v>01:Picton Junction to Greenbushes</v>
      </c>
      <c r="AM1407" t="str">
        <v>Cutting/Embankments</v>
      </c>
      <c r="AN1407" s="64">
        <v>0</v>
      </c>
      <c r="AO1407" s="149">
        <f t="shared" si="59"/>
        <v>100</v>
      </c>
    </row>
    <row r="1408" spans="37:41" x14ac:dyDescent="0.35">
      <c r="AK1408" t="str">
        <v>13:NG track between Picton Junction and Lambert</v>
      </c>
      <c r="AL1408" t="str">
        <v>01:Picton Junction to Greenbushes</v>
      </c>
      <c r="AM1408" t="str">
        <v>Fibre Optic</v>
      </c>
      <c r="AN1408" s="64">
        <v>0</v>
      </c>
      <c r="AO1408" s="149">
        <f t="shared" si="59"/>
        <v>6.8275029514926633</v>
      </c>
    </row>
    <row r="1409" spans="37:41" x14ac:dyDescent="0.35">
      <c r="AK1409" t="str">
        <v>13:NG track between Picton Junction and Lambert</v>
      </c>
      <c r="AL1409" t="str">
        <v>01:Picton Junction to Greenbushes</v>
      </c>
      <c r="AM1409" t="str">
        <v>Formation</v>
      </c>
      <c r="AN1409" s="64">
        <v>0</v>
      </c>
      <c r="AO1409" s="149">
        <f t="shared" si="59"/>
        <v>100</v>
      </c>
    </row>
    <row r="1410" spans="37:41" x14ac:dyDescent="0.35">
      <c r="AK1410" t="str">
        <v>13:NG track between Picton Junction and Lambert</v>
      </c>
      <c r="AL1410" t="str">
        <v>01:Picton Junction to Greenbushes</v>
      </c>
      <c r="AM1410" t="str">
        <v>Pedestrian Crossings</v>
      </c>
      <c r="AN1410" s="64">
        <v>0</v>
      </c>
      <c r="AO1410" s="149">
        <f t="shared" si="59"/>
        <v>11.72325153537226</v>
      </c>
    </row>
    <row r="1411" spans="37:41" x14ac:dyDescent="0.35">
      <c r="AK1411" t="str">
        <v>13:NG track between Picton Junction and Lambert</v>
      </c>
      <c r="AL1411" t="str">
        <v>01:Picton Junction to Greenbushes</v>
      </c>
      <c r="AM1411" t="str">
        <v>Plant and Equipment</v>
      </c>
      <c r="AN1411" s="64">
        <v>0</v>
      </c>
      <c r="AO1411" s="149">
        <f t="shared" si="59"/>
        <v>3.2621890651150229</v>
      </c>
    </row>
    <row r="1412" spans="37:41" x14ac:dyDescent="0.35">
      <c r="AK1412" t="str">
        <v>13:NG track between Picton Junction and Lambert</v>
      </c>
      <c r="AL1412" t="str">
        <v>01:Picton Junction to Greenbushes</v>
      </c>
      <c r="AM1412" t="str">
        <v>Radio Masts</v>
      </c>
      <c r="AN1412" s="64">
        <v>0</v>
      </c>
      <c r="AO1412" s="149">
        <f t="shared" si="59"/>
        <v>5.1206272136194979</v>
      </c>
    </row>
    <row r="1413" spans="37:41" x14ac:dyDescent="0.35">
      <c r="AK1413" t="str">
        <v>13:NG track between Picton Junction and Lambert</v>
      </c>
      <c r="AL1413" t="str">
        <v>01:Picton Junction to Greenbushes</v>
      </c>
      <c r="AM1413" t="str">
        <v>Rail</v>
      </c>
      <c r="AN1413" s="64">
        <v>0</v>
      </c>
      <c r="AO1413" s="149">
        <f t="shared" si="59"/>
        <v>31.770593409597893</v>
      </c>
    </row>
    <row r="1414" spans="37:41" x14ac:dyDescent="0.35">
      <c r="AK1414" t="str">
        <v>13:NG track between Picton Junction and Lambert</v>
      </c>
      <c r="AL1414" t="str">
        <v>01:Picton Junction to Greenbushes</v>
      </c>
      <c r="AM1414" t="str">
        <v>Signage</v>
      </c>
      <c r="AN1414" s="64">
        <v>0</v>
      </c>
      <c r="AO1414" s="149">
        <f t="shared" si="59"/>
        <v>3.6705791572497493</v>
      </c>
    </row>
    <row r="1415" spans="37:41" x14ac:dyDescent="0.35">
      <c r="AK1415" t="str">
        <v>13:NG track between Picton Junction and Lambert</v>
      </c>
      <c r="AL1415" t="str">
        <v>01:Picton Junction to Greenbushes</v>
      </c>
      <c r="AM1415" t="str">
        <v>Signalling and Control Systems</v>
      </c>
      <c r="AN1415" s="64">
        <v>0</v>
      </c>
      <c r="AO1415" s="149">
        <f t="shared" si="59"/>
        <v>6.8275029514926633</v>
      </c>
    </row>
    <row r="1416" spans="37:41" x14ac:dyDescent="0.35">
      <c r="AK1416" t="str">
        <v>13:NG track between Picton Junction and Lambert</v>
      </c>
      <c r="AL1416" t="str">
        <v>01:Picton Junction to Greenbushes</v>
      </c>
      <c r="AM1416" t="str">
        <v>Sleepers</v>
      </c>
      <c r="AN1416" s="64">
        <v>0</v>
      </c>
      <c r="AO1416" s="149">
        <f t="shared" si="59"/>
        <v>15.29205627039642</v>
      </c>
    </row>
    <row r="1417" spans="37:41" x14ac:dyDescent="0.35">
      <c r="AK1417" t="str">
        <v>13:NG track between Picton Junction and Lambert</v>
      </c>
      <c r="AL1417" t="str">
        <v>01:Picton Junction to Greenbushes</v>
      </c>
      <c r="AM1417" t="str">
        <v>Tunnels</v>
      </c>
      <c r="AN1417" s="64">
        <v>0</v>
      </c>
      <c r="AO1417" s="149">
        <f t="shared" si="59"/>
        <v>42.316940355219813</v>
      </c>
    </row>
    <row r="1418" spans="37:41" x14ac:dyDescent="0.35">
      <c r="AK1418" t="str">
        <v>13:NG track between Picton Junction and Lambert</v>
      </c>
      <c r="AL1418" t="str">
        <v>01:Picton Junction to Greenbushes</v>
      </c>
      <c r="AM1418" t="str">
        <v>Turnouts</v>
      </c>
      <c r="AN1418" s="64">
        <v>0</v>
      </c>
      <c r="AO1418" s="149">
        <f t="shared" si="59"/>
        <v>22.575248585450652</v>
      </c>
    </row>
    <row r="1419" spans="37:41" x14ac:dyDescent="0.35">
      <c r="AK1419" t="str">
        <v>13:NG track between Picton Junction and Lambert</v>
      </c>
      <c r="AL1419" t="str">
        <v>01:Picton Junction to Greenbushes</v>
      </c>
      <c r="AM1419" t="str">
        <v>Walkways</v>
      </c>
      <c r="AN1419" s="64">
        <v>0</v>
      </c>
      <c r="AO1419" s="149">
        <f t="shared" si="59"/>
        <v>6.2060928299919071</v>
      </c>
    </row>
    <row r="1420" spans="37:41" x14ac:dyDescent="0.35">
      <c r="AK1420" t="str">
        <v>13:NG track between Picton Junction and Lambert</v>
      </c>
      <c r="AL1420" t="str">
        <v>02:Greenbushes to Lambert</v>
      </c>
      <c r="AM1420" t="str">
        <v>Access Roads</v>
      </c>
      <c r="AN1420" s="64">
        <v>0</v>
      </c>
      <c r="AO1420" s="149">
        <f t="shared" si="59"/>
        <v>6.064738680413102</v>
      </c>
    </row>
    <row r="1421" spans="37:41" x14ac:dyDescent="0.35">
      <c r="AK1421" t="str">
        <v>13:NG track between Picton Junction and Lambert</v>
      </c>
      <c r="AL1421" t="str">
        <v>02:Greenbushes to Lambert</v>
      </c>
      <c r="AM1421" t="str">
        <v>Ballast</v>
      </c>
      <c r="AN1421" s="64">
        <v>0</v>
      </c>
      <c r="AO1421" s="149">
        <f t="shared" ref="AO1421:AO1484" si="60">_xlfn.XLOOKUP(AM1421,$M$7:$AG$7,$M$10:$AG$10)</f>
        <v>12.862198805968973</v>
      </c>
    </row>
    <row r="1422" spans="37:41" x14ac:dyDescent="0.35">
      <c r="AK1422" t="str">
        <v>13:NG track between Picton Junction and Lambert</v>
      </c>
      <c r="AL1422" t="str">
        <v>02:Greenbushes to Lambert</v>
      </c>
      <c r="AM1422" t="str">
        <v>Bridges</v>
      </c>
      <c r="AN1422" s="64">
        <v>0</v>
      </c>
      <c r="AO1422" s="149">
        <f t="shared" si="60"/>
        <v>33.988165680473372</v>
      </c>
    </row>
    <row r="1423" spans="37:41" x14ac:dyDescent="0.35">
      <c r="AK1423" t="str">
        <v>13:NG track between Picton Junction and Lambert</v>
      </c>
      <c r="AL1423" t="str">
        <v>02:Greenbushes to Lambert</v>
      </c>
      <c r="AM1423" t="str">
        <v>Buildings</v>
      </c>
      <c r="AN1423" s="64">
        <v>0</v>
      </c>
      <c r="AO1423" s="149">
        <f t="shared" si="60"/>
        <v>15.499999999999858</v>
      </c>
    </row>
    <row r="1424" spans="37:41" x14ac:dyDescent="0.35">
      <c r="AK1424" t="str">
        <v>13:NG track between Picton Junction and Lambert</v>
      </c>
      <c r="AL1424" t="str">
        <v>02:Greenbushes to Lambert</v>
      </c>
      <c r="AM1424" t="str">
        <v>Clearing/Grubbing</v>
      </c>
      <c r="AN1424" s="64">
        <v>0</v>
      </c>
      <c r="AO1424" s="149">
        <f t="shared" si="60"/>
        <v>100</v>
      </c>
    </row>
    <row r="1425" spans="37:41" x14ac:dyDescent="0.35">
      <c r="AK1425" t="str">
        <v>13:NG track between Picton Junction and Lambert</v>
      </c>
      <c r="AL1425" t="str">
        <v>02:Greenbushes to Lambert</v>
      </c>
      <c r="AM1425" t="str">
        <v>Communication</v>
      </c>
      <c r="AN1425" s="64">
        <v>0</v>
      </c>
      <c r="AO1425" s="149">
        <f t="shared" si="60"/>
        <v>5.1206272136194979</v>
      </c>
    </row>
    <row r="1426" spans="37:41" x14ac:dyDescent="0.35">
      <c r="AK1426" t="str">
        <v>13:NG track between Picton Junction and Lambert</v>
      </c>
      <c r="AL1426" t="str">
        <v>02:Greenbushes to Lambert</v>
      </c>
      <c r="AM1426" t="str">
        <v>Control Centre Assets</v>
      </c>
      <c r="AN1426" s="64">
        <v>0</v>
      </c>
      <c r="AO1426" s="149">
        <f t="shared" si="60"/>
        <v>14.933333333333326</v>
      </c>
    </row>
    <row r="1427" spans="37:41" x14ac:dyDescent="0.35">
      <c r="AK1427" t="str">
        <v>13:NG track between Picton Junction and Lambert</v>
      </c>
      <c r="AL1427" t="str">
        <v>02:Greenbushes to Lambert</v>
      </c>
      <c r="AM1427" t="str">
        <v>Culverts</v>
      </c>
      <c r="AN1427" s="64">
        <v>0</v>
      </c>
      <c r="AO1427" s="149">
        <f t="shared" si="60"/>
        <v>6.5141602301984181</v>
      </c>
    </row>
    <row r="1428" spans="37:41" x14ac:dyDescent="0.35">
      <c r="AK1428" t="str">
        <v>13:NG track between Picton Junction and Lambert</v>
      </c>
      <c r="AL1428" t="str">
        <v>02:Greenbushes to Lambert</v>
      </c>
      <c r="AM1428" t="str">
        <v>Cutting/Embankments</v>
      </c>
      <c r="AN1428" s="64">
        <v>0</v>
      </c>
      <c r="AO1428" s="149">
        <f t="shared" si="60"/>
        <v>100</v>
      </c>
    </row>
    <row r="1429" spans="37:41" x14ac:dyDescent="0.35">
      <c r="AK1429" t="str">
        <v>13:NG track between Picton Junction and Lambert</v>
      </c>
      <c r="AL1429" t="str">
        <v>02:Greenbushes to Lambert</v>
      </c>
      <c r="AM1429" t="str">
        <v>Fibre Optic</v>
      </c>
      <c r="AN1429" s="64">
        <v>0</v>
      </c>
      <c r="AO1429" s="149">
        <f t="shared" si="60"/>
        <v>6.8275029514926633</v>
      </c>
    </row>
    <row r="1430" spans="37:41" x14ac:dyDescent="0.35">
      <c r="AK1430" t="str">
        <v>13:NG track between Picton Junction and Lambert</v>
      </c>
      <c r="AL1430" t="str">
        <v>02:Greenbushes to Lambert</v>
      </c>
      <c r="AM1430" t="str">
        <v>Formation</v>
      </c>
      <c r="AN1430" s="64">
        <v>0</v>
      </c>
      <c r="AO1430" s="149">
        <f t="shared" si="60"/>
        <v>100</v>
      </c>
    </row>
    <row r="1431" spans="37:41" x14ac:dyDescent="0.35">
      <c r="AK1431" t="str">
        <v>13:NG track between Picton Junction and Lambert</v>
      </c>
      <c r="AL1431" t="str">
        <v>02:Greenbushes to Lambert</v>
      </c>
      <c r="AM1431" t="str">
        <v>Pedestrian Crossings</v>
      </c>
      <c r="AN1431" s="64">
        <v>0</v>
      </c>
      <c r="AO1431" s="149">
        <f t="shared" si="60"/>
        <v>11.72325153537226</v>
      </c>
    </row>
    <row r="1432" spans="37:41" x14ac:dyDescent="0.35">
      <c r="AK1432" t="str">
        <v>13:NG track between Picton Junction and Lambert</v>
      </c>
      <c r="AL1432" t="str">
        <v>02:Greenbushes to Lambert</v>
      </c>
      <c r="AM1432" t="str">
        <v>Plant and Equipment</v>
      </c>
      <c r="AN1432" s="64">
        <v>0</v>
      </c>
      <c r="AO1432" s="149">
        <f t="shared" si="60"/>
        <v>3.2621890651150229</v>
      </c>
    </row>
    <row r="1433" spans="37:41" x14ac:dyDescent="0.35">
      <c r="AK1433" t="str">
        <v>13:NG track between Picton Junction and Lambert</v>
      </c>
      <c r="AL1433" t="str">
        <v>02:Greenbushes to Lambert</v>
      </c>
      <c r="AM1433" t="str">
        <v>Radio Masts</v>
      </c>
      <c r="AN1433" s="64">
        <v>0</v>
      </c>
      <c r="AO1433" s="149">
        <f t="shared" si="60"/>
        <v>5.1206272136194979</v>
      </c>
    </row>
    <row r="1434" spans="37:41" x14ac:dyDescent="0.35">
      <c r="AK1434" t="str">
        <v>13:NG track between Picton Junction and Lambert</v>
      </c>
      <c r="AL1434" t="str">
        <v>02:Greenbushes to Lambert</v>
      </c>
      <c r="AM1434" t="str">
        <v>Rail</v>
      </c>
      <c r="AN1434" s="64">
        <v>0</v>
      </c>
      <c r="AO1434" s="149">
        <f t="shared" si="60"/>
        <v>31.770593409597893</v>
      </c>
    </row>
    <row r="1435" spans="37:41" x14ac:dyDescent="0.35">
      <c r="AK1435" t="str">
        <v>13:NG track between Picton Junction and Lambert</v>
      </c>
      <c r="AL1435" t="str">
        <v>02:Greenbushes to Lambert</v>
      </c>
      <c r="AM1435" t="str">
        <v>Signage</v>
      </c>
      <c r="AN1435" s="64">
        <v>0</v>
      </c>
      <c r="AO1435" s="149">
        <f t="shared" si="60"/>
        <v>3.6705791572497493</v>
      </c>
    </row>
    <row r="1436" spans="37:41" x14ac:dyDescent="0.35">
      <c r="AK1436" t="str">
        <v>13:NG track between Picton Junction and Lambert</v>
      </c>
      <c r="AL1436" t="str">
        <v>02:Greenbushes to Lambert</v>
      </c>
      <c r="AM1436" t="str">
        <v>Signalling and Control Systems</v>
      </c>
      <c r="AN1436" s="64">
        <v>0</v>
      </c>
      <c r="AO1436" s="149">
        <f t="shared" si="60"/>
        <v>6.8275029514926633</v>
      </c>
    </row>
    <row r="1437" spans="37:41" x14ac:dyDescent="0.35">
      <c r="AK1437" t="str">
        <v>13:NG track between Picton Junction and Lambert</v>
      </c>
      <c r="AL1437" t="str">
        <v>02:Greenbushes to Lambert</v>
      </c>
      <c r="AM1437" t="str">
        <v>Sleepers</v>
      </c>
      <c r="AN1437" s="64">
        <v>0</v>
      </c>
      <c r="AO1437" s="149">
        <f t="shared" si="60"/>
        <v>15.29205627039642</v>
      </c>
    </row>
    <row r="1438" spans="37:41" x14ac:dyDescent="0.35">
      <c r="AK1438" t="str">
        <v>13:NG track between Picton Junction and Lambert</v>
      </c>
      <c r="AL1438" t="str">
        <v>02:Greenbushes to Lambert</v>
      </c>
      <c r="AM1438" t="str">
        <v>Tunnels</v>
      </c>
      <c r="AN1438" s="64">
        <v>0</v>
      </c>
      <c r="AO1438" s="149">
        <f t="shared" si="60"/>
        <v>42.316940355219813</v>
      </c>
    </row>
    <row r="1439" spans="37:41" x14ac:dyDescent="0.35">
      <c r="AK1439" t="str">
        <v>13:NG track between Picton Junction and Lambert</v>
      </c>
      <c r="AL1439" t="str">
        <v>02:Greenbushes to Lambert</v>
      </c>
      <c r="AM1439" t="str">
        <v>Turnouts</v>
      </c>
      <c r="AN1439" s="64">
        <v>0</v>
      </c>
      <c r="AO1439" s="149">
        <f t="shared" si="60"/>
        <v>22.575248585450652</v>
      </c>
    </row>
    <row r="1440" spans="37:41" x14ac:dyDescent="0.35">
      <c r="AK1440" t="str">
        <v>13:NG track between Picton Junction and Lambert</v>
      </c>
      <c r="AL1440" t="str">
        <v>02:Greenbushes to Lambert</v>
      </c>
      <c r="AM1440" t="str">
        <v>Walkways</v>
      </c>
      <c r="AN1440" s="64">
        <v>0</v>
      </c>
      <c r="AO1440" s="149">
        <f t="shared" si="60"/>
        <v>6.2060928299919071</v>
      </c>
    </row>
    <row r="1441" spans="37:41" x14ac:dyDescent="0.35">
      <c r="AK1441" t="str">
        <v>14:NG track between Boyanup and Capel</v>
      </c>
      <c r="AL1441" t="str">
        <v>01:Boyanup to Capel</v>
      </c>
      <c r="AM1441" t="str">
        <v>Access Roads</v>
      </c>
      <c r="AN1441" s="64">
        <v>0</v>
      </c>
      <c r="AO1441" s="149">
        <f t="shared" si="60"/>
        <v>6.064738680413102</v>
      </c>
    </row>
    <row r="1442" spans="37:41" x14ac:dyDescent="0.35">
      <c r="AK1442" t="str">
        <v>14:NG track between Boyanup and Capel</v>
      </c>
      <c r="AL1442" t="str">
        <v>01:Boyanup to Capel</v>
      </c>
      <c r="AM1442" t="str">
        <v>Ballast</v>
      </c>
      <c r="AN1442" s="64">
        <v>0</v>
      </c>
      <c r="AO1442" s="149">
        <f t="shared" si="60"/>
        <v>12.862198805968973</v>
      </c>
    </row>
    <row r="1443" spans="37:41" x14ac:dyDescent="0.35">
      <c r="AK1443" t="str">
        <v>14:NG track between Boyanup and Capel</v>
      </c>
      <c r="AL1443" t="str">
        <v>01:Boyanup to Capel</v>
      </c>
      <c r="AM1443" t="str">
        <v>Bridges</v>
      </c>
      <c r="AN1443" s="64">
        <v>0</v>
      </c>
      <c r="AO1443" s="149">
        <f t="shared" si="60"/>
        <v>33.988165680473372</v>
      </c>
    </row>
    <row r="1444" spans="37:41" x14ac:dyDescent="0.35">
      <c r="AK1444" t="str">
        <v>14:NG track between Boyanup and Capel</v>
      </c>
      <c r="AL1444" t="str">
        <v>01:Boyanup to Capel</v>
      </c>
      <c r="AM1444" t="str">
        <v>Buildings</v>
      </c>
      <c r="AN1444" s="64">
        <v>0</v>
      </c>
      <c r="AO1444" s="149">
        <f t="shared" si="60"/>
        <v>15.499999999999858</v>
      </c>
    </row>
    <row r="1445" spans="37:41" x14ac:dyDescent="0.35">
      <c r="AK1445" t="str">
        <v>14:NG track between Boyanup and Capel</v>
      </c>
      <c r="AL1445" t="str">
        <v>01:Boyanup to Capel</v>
      </c>
      <c r="AM1445" t="str">
        <v>Clearing/Grubbing</v>
      </c>
      <c r="AN1445" s="64">
        <v>0</v>
      </c>
      <c r="AO1445" s="149">
        <f t="shared" si="60"/>
        <v>100</v>
      </c>
    </row>
    <row r="1446" spans="37:41" x14ac:dyDescent="0.35">
      <c r="AK1446" t="str">
        <v>14:NG track between Boyanup and Capel</v>
      </c>
      <c r="AL1446" t="str">
        <v>01:Boyanup to Capel</v>
      </c>
      <c r="AM1446" t="str">
        <v>Communication</v>
      </c>
      <c r="AN1446" s="64">
        <v>0</v>
      </c>
      <c r="AO1446" s="149">
        <f t="shared" si="60"/>
        <v>5.1206272136194979</v>
      </c>
    </row>
    <row r="1447" spans="37:41" x14ac:dyDescent="0.35">
      <c r="AK1447" t="str">
        <v>14:NG track between Boyanup and Capel</v>
      </c>
      <c r="AL1447" t="str">
        <v>01:Boyanup to Capel</v>
      </c>
      <c r="AM1447" t="str">
        <v>Control Centre Assets</v>
      </c>
      <c r="AN1447" s="64">
        <v>0</v>
      </c>
      <c r="AO1447" s="149">
        <f t="shared" si="60"/>
        <v>14.933333333333326</v>
      </c>
    </row>
    <row r="1448" spans="37:41" x14ac:dyDescent="0.35">
      <c r="AK1448" t="str">
        <v>14:NG track between Boyanup and Capel</v>
      </c>
      <c r="AL1448" t="str">
        <v>01:Boyanup to Capel</v>
      </c>
      <c r="AM1448" t="str">
        <v>Culverts</v>
      </c>
      <c r="AN1448" s="64">
        <v>0</v>
      </c>
      <c r="AO1448" s="149">
        <f t="shared" si="60"/>
        <v>6.5141602301984181</v>
      </c>
    </row>
    <row r="1449" spans="37:41" x14ac:dyDescent="0.35">
      <c r="AK1449" t="str">
        <v>14:NG track between Boyanup and Capel</v>
      </c>
      <c r="AL1449" t="str">
        <v>01:Boyanup to Capel</v>
      </c>
      <c r="AM1449" t="str">
        <v>Cutting/Embankments</v>
      </c>
      <c r="AN1449" s="64">
        <v>0</v>
      </c>
      <c r="AO1449" s="149">
        <f t="shared" si="60"/>
        <v>100</v>
      </c>
    </row>
    <row r="1450" spans="37:41" x14ac:dyDescent="0.35">
      <c r="AK1450" t="str">
        <v>14:NG track between Boyanup and Capel</v>
      </c>
      <c r="AL1450" t="str">
        <v>01:Boyanup to Capel</v>
      </c>
      <c r="AM1450" t="str">
        <v>Fibre Optic</v>
      </c>
      <c r="AN1450" s="64">
        <v>0</v>
      </c>
      <c r="AO1450" s="149">
        <f t="shared" si="60"/>
        <v>6.8275029514926633</v>
      </c>
    </row>
    <row r="1451" spans="37:41" x14ac:dyDescent="0.35">
      <c r="AK1451" t="str">
        <v>14:NG track between Boyanup and Capel</v>
      </c>
      <c r="AL1451" t="str">
        <v>01:Boyanup to Capel</v>
      </c>
      <c r="AM1451" t="str">
        <v>Formation</v>
      </c>
      <c r="AN1451" s="64">
        <v>0</v>
      </c>
      <c r="AO1451" s="149">
        <f t="shared" si="60"/>
        <v>100</v>
      </c>
    </row>
    <row r="1452" spans="37:41" x14ac:dyDescent="0.35">
      <c r="AK1452" t="str">
        <v>14:NG track between Boyanup and Capel</v>
      </c>
      <c r="AL1452" t="str">
        <v>01:Boyanup to Capel</v>
      </c>
      <c r="AM1452" t="str">
        <v>Pedestrian Crossings</v>
      </c>
      <c r="AN1452" s="64">
        <v>0</v>
      </c>
      <c r="AO1452" s="149">
        <f t="shared" si="60"/>
        <v>11.72325153537226</v>
      </c>
    </row>
    <row r="1453" spans="37:41" x14ac:dyDescent="0.35">
      <c r="AK1453" t="str">
        <v>14:NG track between Boyanup and Capel</v>
      </c>
      <c r="AL1453" t="str">
        <v>01:Boyanup to Capel</v>
      </c>
      <c r="AM1453" t="str">
        <v>Plant and Equipment</v>
      </c>
      <c r="AN1453" s="64">
        <v>0</v>
      </c>
      <c r="AO1453" s="149">
        <f t="shared" si="60"/>
        <v>3.2621890651150229</v>
      </c>
    </row>
    <row r="1454" spans="37:41" x14ac:dyDescent="0.35">
      <c r="AK1454" t="str">
        <v>14:NG track between Boyanup and Capel</v>
      </c>
      <c r="AL1454" t="str">
        <v>01:Boyanup to Capel</v>
      </c>
      <c r="AM1454" t="str">
        <v>Radio Masts</v>
      </c>
      <c r="AN1454" s="64">
        <v>0</v>
      </c>
      <c r="AO1454" s="149">
        <f t="shared" si="60"/>
        <v>5.1206272136194979</v>
      </c>
    </row>
    <row r="1455" spans="37:41" x14ac:dyDescent="0.35">
      <c r="AK1455" t="str">
        <v>14:NG track between Boyanup and Capel</v>
      </c>
      <c r="AL1455" t="str">
        <v>01:Boyanup to Capel</v>
      </c>
      <c r="AM1455" t="str">
        <v>Rail</v>
      </c>
      <c r="AN1455" s="64">
        <v>0</v>
      </c>
      <c r="AO1455" s="149">
        <f t="shared" si="60"/>
        <v>31.770593409597893</v>
      </c>
    </row>
    <row r="1456" spans="37:41" x14ac:dyDescent="0.35">
      <c r="AK1456" t="str">
        <v>14:NG track between Boyanup and Capel</v>
      </c>
      <c r="AL1456" t="str">
        <v>01:Boyanup to Capel</v>
      </c>
      <c r="AM1456" t="str">
        <v>Signage</v>
      </c>
      <c r="AN1456" s="64">
        <v>0</v>
      </c>
      <c r="AO1456" s="149">
        <f t="shared" si="60"/>
        <v>3.6705791572497493</v>
      </c>
    </row>
    <row r="1457" spans="37:41" x14ac:dyDescent="0.35">
      <c r="AK1457" t="str">
        <v>14:NG track between Boyanup and Capel</v>
      </c>
      <c r="AL1457" t="str">
        <v>01:Boyanup to Capel</v>
      </c>
      <c r="AM1457" t="str">
        <v>Signalling and Control Systems</v>
      </c>
      <c r="AN1457" s="64">
        <v>0</v>
      </c>
      <c r="AO1457" s="149">
        <f t="shared" si="60"/>
        <v>6.8275029514926633</v>
      </c>
    </row>
    <row r="1458" spans="37:41" x14ac:dyDescent="0.35">
      <c r="AK1458" t="str">
        <v>14:NG track between Boyanup and Capel</v>
      </c>
      <c r="AL1458" t="str">
        <v>01:Boyanup to Capel</v>
      </c>
      <c r="AM1458" t="str">
        <v>Sleepers</v>
      </c>
      <c r="AN1458" s="64">
        <v>0</v>
      </c>
      <c r="AO1458" s="149">
        <f t="shared" si="60"/>
        <v>15.29205627039642</v>
      </c>
    </row>
    <row r="1459" spans="37:41" x14ac:dyDescent="0.35">
      <c r="AK1459" t="str">
        <v>14:NG track between Boyanup and Capel</v>
      </c>
      <c r="AL1459" t="str">
        <v>01:Boyanup to Capel</v>
      </c>
      <c r="AM1459" t="str">
        <v>Tunnels</v>
      </c>
      <c r="AN1459" s="64">
        <v>0</v>
      </c>
      <c r="AO1459" s="149">
        <f t="shared" si="60"/>
        <v>42.316940355219813</v>
      </c>
    </row>
    <row r="1460" spans="37:41" x14ac:dyDescent="0.35">
      <c r="AK1460" t="str">
        <v>14:NG track between Boyanup and Capel</v>
      </c>
      <c r="AL1460" t="str">
        <v>01:Boyanup to Capel</v>
      </c>
      <c r="AM1460" t="str">
        <v>Turnouts</v>
      </c>
      <c r="AN1460" s="64">
        <v>0</v>
      </c>
      <c r="AO1460" s="149">
        <f t="shared" si="60"/>
        <v>22.575248585450652</v>
      </c>
    </row>
    <row r="1461" spans="37:41" x14ac:dyDescent="0.35">
      <c r="AK1461" t="str">
        <v>14:NG track between Boyanup and Capel</v>
      </c>
      <c r="AL1461" t="str">
        <v>01:Boyanup to Capel</v>
      </c>
      <c r="AM1461" t="str">
        <v>Walkways</v>
      </c>
      <c r="AN1461" s="64">
        <v>0</v>
      </c>
      <c r="AO1461" s="149">
        <f t="shared" si="60"/>
        <v>6.2060928299919071</v>
      </c>
    </row>
    <row r="1462" spans="37:41" x14ac:dyDescent="0.35">
      <c r="AK1462" t="str">
        <v>15:NG track between Picton Junction and Picton East</v>
      </c>
      <c r="AL1462" t="str">
        <v>01:Picton Junction to Picton East</v>
      </c>
      <c r="AM1462" t="str">
        <v>Access Roads</v>
      </c>
      <c r="AN1462" s="64">
        <v>0</v>
      </c>
      <c r="AO1462" s="149">
        <f t="shared" si="60"/>
        <v>6.064738680413102</v>
      </c>
    </row>
    <row r="1463" spans="37:41" x14ac:dyDescent="0.35">
      <c r="AK1463" t="str">
        <v>15:NG track between Picton Junction and Picton East</v>
      </c>
      <c r="AL1463" t="str">
        <v>01:Picton Junction to Picton East</v>
      </c>
      <c r="AM1463" t="str">
        <v>Ballast</v>
      </c>
      <c r="AN1463" s="64">
        <v>837909.44541565655</v>
      </c>
      <c r="AO1463" s="149">
        <f t="shared" si="60"/>
        <v>12.862198805968973</v>
      </c>
    </row>
    <row r="1464" spans="37:41" x14ac:dyDescent="0.35">
      <c r="AK1464" t="str">
        <v>15:NG track between Picton Junction and Picton East</v>
      </c>
      <c r="AL1464" t="str">
        <v>01:Picton Junction to Picton East</v>
      </c>
      <c r="AM1464" t="str">
        <v>Bridges</v>
      </c>
      <c r="AN1464" s="64">
        <v>0</v>
      </c>
      <c r="AO1464" s="149">
        <f t="shared" si="60"/>
        <v>33.988165680473372</v>
      </c>
    </row>
    <row r="1465" spans="37:41" x14ac:dyDescent="0.35">
      <c r="AK1465" t="str">
        <v>15:NG track between Picton Junction and Picton East</v>
      </c>
      <c r="AL1465" t="str">
        <v>01:Picton Junction to Picton East</v>
      </c>
      <c r="AM1465" t="str">
        <v>Buildings</v>
      </c>
      <c r="AN1465" s="64">
        <v>84523.377008940501</v>
      </c>
      <c r="AO1465" s="149">
        <f t="shared" si="60"/>
        <v>15.499999999999858</v>
      </c>
    </row>
    <row r="1466" spans="37:41" x14ac:dyDescent="0.35">
      <c r="AK1466" t="str">
        <v>15:NG track between Picton Junction and Picton East</v>
      </c>
      <c r="AL1466" t="str">
        <v>01:Picton Junction to Picton East</v>
      </c>
      <c r="AM1466" t="str">
        <v>Clearing/Grubbing</v>
      </c>
      <c r="AN1466" s="64">
        <v>0</v>
      </c>
      <c r="AO1466" s="149">
        <f t="shared" si="60"/>
        <v>100</v>
      </c>
    </row>
    <row r="1467" spans="37:41" x14ac:dyDescent="0.35">
      <c r="AK1467" t="str">
        <v>15:NG track between Picton Junction and Picton East</v>
      </c>
      <c r="AL1467" t="str">
        <v>01:Picton Junction to Picton East</v>
      </c>
      <c r="AM1467" t="str">
        <v>Communication</v>
      </c>
      <c r="AN1467" s="64">
        <v>0</v>
      </c>
      <c r="AO1467" s="149">
        <f t="shared" si="60"/>
        <v>5.1206272136194979</v>
      </c>
    </row>
    <row r="1468" spans="37:41" x14ac:dyDescent="0.35">
      <c r="AK1468" t="str">
        <v>15:NG track between Picton Junction and Picton East</v>
      </c>
      <c r="AL1468" t="str">
        <v>01:Picton Junction to Picton East</v>
      </c>
      <c r="AM1468" t="str">
        <v>Control Centre Assets</v>
      </c>
      <c r="AN1468" s="64">
        <v>32907.604230125995</v>
      </c>
      <c r="AO1468" s="149">
        <f t="shared" si="60"/>
        <v>14.933333333333326</v>
      </c>
    </row>
    <row r="1469" spans="37:41" x14ac:dyDescent="0.35">
      <c r="AK1469" t="str">
        <v>15:NG track between Picton Junction and Picton East</v>
      </c>
      <c r="AL1469" t="str">
        <v>01:Picton Junction to Picton East</v>
      </c>
      <c r="AM1469" t="str">
        <v>Culverts</v>
      </c>
      <c r="AN1469" s="64">
        <v>7653.3648990660977</v>
      </c>
      <c r="AO1469" s="149">
        <f t="shared" si="60"/>
        <v>6.5141602301984181</v>
      </c>
    </row>
    <row r="1470" spans="37:41" x14ac:dyDescent="0.35">
      <c r="AK1470" t="str">
        <v>15:NG track between Picton Junction and Picton East</v>
      </c>
      <c r="AL1470" t="str">
        <v>01:Picton Junction to Picton East</v>
      </c>
      <c r="AM1470" t="str">
        <v>Cutting/Embankments</v>
      </c>
      <c r="AN1470" s="64">
        <v>0</v>
      </c>
      <c r="AO1470" s="149">
        <f t="shared" si="60"/>
        <v>100</v>
      </c>
    </row>
    <row r="1471" spans="37:41" x14ac:dyDescent="0.35">
      <c r="AK1471" t="str">
        <v>15:NG track between Picton Junction and Picton East</v>
      </c>
      <c r="AL1471" t="str">
        <v>01:Picton Junction to Picton East</v>
      </c>
      <c r="AM1471" t="str">
        <v>Fibre Optic</v>
      </c>
      <c r="AN1471" s="64">
        <v>1162394.4851402084</v>
      </c>
      <c r="AO1471" s="149">
        <f t="shared" si="60"/>
        <v>6.8275029514926633</v>
      </c>
    </row>
    <row r="1472" spans="37:41" x14ac:dyDescent="0.35">
      <c r="AK1472" t="str">
        <v>15:NG track between Picton Junction and Picton East</v>
      </c>
      <c r="AL1472" t="str">
        <v>01:Picton Junction to Picton East</v>
      </c>
      <c r="AM1472" t="str">
        <v>Formation</v>
      </c>
      <c r="AN1472" s="64">
        <v>842767.15022660431</v>
      </c>
      <c r="AO1472" s="149">
        <f t="shared" si="60"/>
        <v>100</v>
      </c>
    </row>
    <row r="1473" spans="37:41" x14ac:dyDescent="0.35">
      <c r="AK1473" t="str">
        <v>15:NG track between Picton Junction and Picton East</v>
      </c>
      <c r="AL1473" t="str">
        <v>01:Picton Junction to Picton East</v>
      </c>
      <c r="AM1473" t="str">
        <v>Pedestrian Crossings</v>
      </c>
      <c r="AN1473" s="64">
        <v>0</v>
      </c>
      <c r="AO1473" s="149">
        <f t="shared" si="60"/>
        <v>11.72325153537226</v>
      </c>
    </row>
    <row r="1474" spans="37:41" x14ac:dyDescent="0.35">
      <c r="AK1474" t="str">
        <v>15:NG track between Picton Junction and Picton East</v>
      </c>
      <c r="AL1474" t="str">
        <v>01:Picton Junction to Picton East</v>
      </c>
      <c r="AM1474" t="str">
        <v>Plant and Equipment</v>
      </c>
      <c r="AN1474" s="64">
        <v>36080.635318575762</v>
      </c>
      <c r="AO1474" s="149">
        <f t="shared" si="60"/>
        <v>3.2621890651150229</v>
      </c>
    </row>
    <row r="1475" spans="37:41" x14ac:dyDescent="0.35">
      <c r="AK1475" t="str">
        <v>15:NG track between Picton Junction and Picton East</v>
      </c>
      <c r="AL1475" t="str">
        <v>01:Picton Junction to Picton East</v>
      </c>
      <c r="AM1475" t="str">
        <v>Radio Masts</v>
      </c>
      <c r="AN1475" s="64">
        <v>57315.429379369096</v>
      </c>
      <c r="AO1475" s="149">
        <f t="shared" si="60"/>
        <v>5.1206272136194979</v>
      </c>
    </row>
    <row r="1476" spans="37:41" x14ac:dyDescent="0.35">
      <c r="AK1476" t="str">
        <v>15:NG track between Picton Junction and Picton East</v>
      </c>
      <c r="AL1476" t="str">
        <v>01:Picton Junction to Picton East</v>
      </c>
      <c r="AM1476" t="str">
        <v>Rail</v>
      </c>
      <c r="AN1476" s="64">
        <v>2756281.0704462389</v>
      </c>
      <c r="AO1476" s="149">
        <f t="shared" si="60"/>
        <v>31.770593409597893</v>
      </c>
    </row>
    <row r="1477" spans="37:41" x14ac:dyDescent="0.35">
      <c r="AK1477" t="str">
        <v>15:NG track between Picton Junction and Picton East</v>
      </c>
      <c r="AL1477" t="str">
        <v>01:Picton Junction to Picton East</v>
      </c>
      <c r="AM1477" t="str">
        <v>Signage</v>
      </c>
      <c r="AN1477" s="64">
        <v>1592.0993614462895</v>
      </c>
      <c r="AO1477" s="149">
        <f t="shared" si="60"/>
        <v>3.6705791572497493</v>
      </c>
    </row>
    <row r="1478" spans="37:41" x14ac:dyDescent="0.35">
      <c r="AK1478" t="str">
        <v>15:NG track between Picton Junction and Picton East</v>
      </c>
      <c r="AL1478" t="str">
        <v>01:Picton Junction to Picton East</v>
      </c>
      <c r="AM1478" t="str">
        <v>Signalling and Control Systems</v>
      </c>
      <c r="AN1478" s="64">
        <v>277041.73410224635</v>
      </c>
      <c r="AO1478" s="149">
        <f t="shared" si="60"/>
        <v>6.8275029514926633</v>
      </c>
    </row>
    <row r="1479" spans="37:41" x14ac:dyDescent="0.35">
      <c r="AK1479" t="str">
        <v>15:NG track between Picton Junction and Picton East</v>
      </c>
      <c r="AL1479" t="str">
        <v>01:Picton Junction to Picton East</v>
      </c>
      <c r="AM1479" t="str">
        <v>Sleepers</v>
      </c>
      <c r="AN1479" s="64">
        <v>945268.04680108419</v>
      </c>
      <c r="AO1479" s="149">
        <f t="shared" si="60"/>
        <v>15.29205627039642</v>
      </c>
    </row>
    <row r="1480" spans="37:41" x14ac:dyDescent="0.35">
      <c r="AK1480" t="str">
        <v>15:NG track between Picton Junction and Picton East</v>
      </c>
      <c r="AL1480" t="str">
        <v>01:Picton Junction to Picton East</v>
      </c>
      <c r="AM1480" t="str">
        <v>Tunnels</v>
      </c>
      <c r="AN1480" s="64">
        <v>0</v>
      </c>
      <c r="AO1480" s="149">
        <f t="shared" si="60"/>
        <v>42.316940355219813</v>
      </c>
    </row>
    <row r="1481" spans="37:41" x14ac:dyDescent="0.35">
      <c r="AK1481" t="str">
        <v>15:NG track between Picton Junction and Picton East</v>
      </c>
      <c r="AL1481" t="str">
        <v>01:Picton Junction to Picton East</v>
      </c>
      <c r="AM1481" t="str">
        <v>Turnouts</v>
      </c>
      <c r="AN1481" s="64">
        <v>272993.71766911686</v>
      </c>
      <c r="AO1481" s="149">
        <f t="shared" si="60"/>
        <v>22.575248585450652</v>
      </c>
    </row>
    <row r="1482" spans="37:41" x14ac:dyDescent="0.35">
      <c r="AK1482" t="str">
        <v>15:NG track between Picton Junction and Picton East</v>
      </c>
      <c r="AL1482" t="str">
        <v>01:Picton Junction to Picton East</v>
      </c>
      <c r="AM1482" t="str">
        <v>Walkways</v>
      </c>
      <c r="AN1482" s="64">
        <v>0</v>
      </c>
      <c r="AO1482" s="149">
        <f t="shared" si="60"/>
        <v>6.2060928299919071</v>
      </c>
    </row>
    <row r="1483" spans="37:41" x14ac:dyDescent="0.35">
      <c r="AK1483" t="str">
        <v>16:NG track between Picton Junction and Inner Harbour Junction</v>
      </c>
      <c r="AL1483" t="str">
        <v>01:Picton Junction to Bunbury Inner Harbour</v>
      </c>
      <c r="AM1483" t="str">
        <v>Access Roads</v>
      </c>
      <c r="AN1483" s="64">
        <v>0</v>
      </c>
      <c r="AO1483" s="149">
        <f t="shared" si="60"/>
        <v>6.064738680413102</v>
      </c>
    </row>
    <row r="1484" spans="37:41" x14ac:dyDescent="0.35">
      <c r="AK1484" t="str">
        <v>16:NG track between Picton Junction and Inner Harbour Junction</v>
      </c>
      <c r="AL1484" t="str">
        <v>01:Picton Junction to Bunbury Inner Harbour</v>
      </c>
      <c r="AM1484" t="str">
        <v>Ballast</v>
      </c>
      <c r="AN1484" s="64">
        <v>1827725.3209842439</v>
      </c>
      <c r="AO1484" s="149">
        <f t="shared" si="60"/>
        <v>12.862198805968973</v>
      </c>
    </row>
    <row r="1485" spans="37:41" x14ac:dyDescent="0.35">
      <c r="AK1485" t="str">
        <v>16:NG track between Picton Junction and Inner Harbour Junction</v>
      </c>
      <c r="AL1485" t="str">
        <v>01:Picton Junction to Bunbury Inner Harbour</v>
      </c>
      <c r="AM1485" t="str">
        <v>Bridges</v>
      </c>
      <c r="AN1485" s="64">
        <v>9819593.1437020488</v>
      </c>
      <c r="AO1485" s="149">
        <f t="shared" ref="AO1485:AO1548" si="61">_xlfn.XLOOKUP(AM1485,$M$7:$AG$7,$M$10:$AG$10)</f>
        <v>33.988165680473372</v>
      </c>
    </row>
    <row r="1486" spans="37:41" x14ac:dyDescent="0.35">
      <c r="AK1486" t="str">
        <v>16:NG track between Picton Junction and Inner Harbour Junction</v>
      </c>
      <c r="AL1486" t="str">
        <v>01:Picton Junction to Bunbury Inner Harbour</v>
      </c>
      <c r="AM1486" t="str">
        <v>Buildings</v>
      </c>
      <c r="AN1486" s="64">
        <v>184370.18131201918</v>
      </c>
      <c r="AO1486" s="149">
        <f t="shared" si="61"/>
        <v>15.499999999999858</v>
      </c>
    </row>
    <row r="1487" spans="37:41" x14ac:dyDescent="0.35">
      <c r="AK1487" t="str">
        <v>16:NG track between Picton Junction and Inner Harbour Junction</v>
      </c>
      <c r="AL1487" t="str">
        <v>01:Picton Junction to Bunbury Inner Harbour</v>
      </c>
      <c r="AM1487" t="str">
        <v>Clearing/Grubbing</v>
      </c>
      <c r="AN1487" s="64">
        <v>0</v>
      </c>
      <c r="AO1487" s="149">
        <f t="shared" si="61"/>
        <v>100</v>
      </c>
    </row>
    <row r="1488" spans="37:41" x14ac:dyDescent="0.35">
      <c r="AK1488" t="str">
        <v>16:NG track between Picton Junction and Inner Harbour Junction</v>
      </c>
      <c r="AL1488" t="str">
        <v>01:Picton Junction to Bunbury Inner Harbour</v>
      </c>
      <c r="AM1488" t="str">
        <v>Communication</v>
      </c>
      <c r="AN1488" s="64">
        <v>48468.282411553286</v>
      </c>
      <c r="AO1488" s="149">
        <f t="shared" si="61"/>
        <v>5.1206272136194979</v>
      </c>
    </row>
    <row r="1489" spans="37:41" x14ac:dyDescent="0.35">
      <c r="AK1489" t="str">
        <v>16:NG track between Picton Junction and Inner Harbour Junction</v>
      </c>
      <c r="AL1489" t="str">
        <v>01:Picton Junction to Bunbury Inner Harbour</v>
      </c>
      <c r="AM1489" t="str">
        <v>Control Centre Assets</v>
      </c>
      <c r="AN1489" s="64">
        <v>497361.93643596803</v>
      </c>
      <c r="AO1489" s="149">
        <f t="shared" si="61"/>
        <v>14.933333333333326</v>
      </c>
    </row>
    <row r="1490" spans="37:41" x14ac:dyDescent="0.35">
      <c r="AK1490" t="str">
        <v>16:NG track between Picton Junction and Inner Harbour Junction</v>
      </c>
      <c r="AL1490" t="str">
        <v>01:Picton Junction to Bunbury Inner Harbour</v>
      </c>
      <c r="AM1490" t="str">
        <v>Culverts</v>
      </c>
      <c r="AN1490" s="64">
        <v>58467.696647249737</v>
      </c>
      <c r="AO1490" s="149">
        <f t="shared" si="61"/>
        <v>6.5141602301984181</v>
      </c>
    </row>
    <row r="1491" spans="37:41" x14ac:dyDescent="0.35">
      <c r="AK1491" t="str">
        <v>16:NG track between Picton Junction and Inner Harbour Junction</v>
      </c>
      <c r="AL1491" t="str">
        <v>01:Picton Junction to Bunbury Inner Harbour</v>
      </c>
      <c r="AM1491" t="str">
        <v>Cutting/Embankments</v>
      </c>
      <c r="AN1491" s="64">
        <v>0</v>
      </c>
      <c r="AO1491" s="149">
        <f t="shared" si="61"/>
        <v>100</v>
      </c>
    </row>
    <row r="1492" spans="37:41" x14ac:dyDescent="0.35">
      <c r="AK1492" t="str">
        <v>16:NG track between Picton Junction and Inner Harbour Junction</v>
      </c>
      <c r="AL1492" t="str">
        <v>01:Picton Junction to Bunbury Inner Harbour</v>
      </c>
      <c r="AM1492" t="str">
        <v>Fibre Optic</v>
      </c>
      <c r="AN1492" s="64">
        <v>4623006.3892149981</v>
      </c>
      <c r="AO1492" s="149">
        <f t="shared" si="61"/>
        <v>6.8275029514926633</v>
      </c>
    </row>
    <row r="1493" spans="37:41" x14ac:dyDescent="0.35">
      <c r="AK1493" t="str">
        <v>16:NG track between Picton Junction and Inner Harbour Junction</v>
      </c>
      <c r="AL1493" t="str">
        <v>01:Picton Junction to Bunbury Inner Harbour</v>
      </c>
      <c r="AM1493" t="str">
        <v>Formation</v>
      </c>
      <c r="AN1493" s="64">
        <v>2908295.7699640337</v>
      </c>
      <c r="AO1493" s="149">
        <f t="shared" si="61"/>
        <v>100</v>
      </c>
    </row>
    <row r="1494" spans="37:41" x14ac:dyDescent="0.35">
      <c r="AK1494" t="str">
        <v>16:NG track between Picton Junction and Inner Harbour Junction</v>
      </c>
      <c r="AL1494" t="str">
        <v>01:Picton Junction to Bunbury Inner Harbour</v>
      </c>
      <c r="AM1494" t="str">
        <v>Pedestrian Crossings</v>
      </c>
      <c r="AN1494" s="64">
        <v>75233.13181862887</v>
      </c>
      <c r="AO1494" s="149">
        <f t="shared" si="61"/>
        <v>11.72325153537226</v>
      </c>
    </row>
    <row r="1495" spans="37:41" x14ac:dyDescent="0.35">
      <c r="AK1495" t="str">
        <v>16:NG track between Picton Junction and Inner Harbour Junction</v>
      </c>
      <c r="AL1495" t="str">
        <v>01:Picton Junction to Bunbury Inner Harbour</v>
      </c>
      <c r="AM1495" t="str">
        <v>Plant and Equipment</v>
      </c>
      <c r="AN1495" s="64">
        <v>78702.407676340445</v>
      </c>
      <c r="AO1495" s="149">
        <f t="shared" si="61"/>
        <v>3.2621890651150229</v>
      </c>
    </row>
    <row r="1496" spans="37:41" x14ac:dyDescent="0.35">
      <c r="AK1496" t="str">
        <v>16:NG track between Picton Junction and Inner Harbour Junction</v>
      </c>
      <c r="AL1496" t="str">
        <v>01:Picton Junction to Bunbury Inner Harbour</v>
      </c>
      <c r="AM1496" t="str">
        <v>Radio Masts</v>
      </c>
      <c r="AN1496" s="64">
        <v>125021.6979088845</v>
      </c>
      <c r="AO1496" s="149">
        <f t="shared" si="61"/>
        <v>5.1206272136194979</v>
      </c>
    </row>
    <row r="1497" spans="37:41" x14ac:dyDescent="0.35">
      <c r="AK1497" t="str">
        <v>16:NG track between Picton Junction and Inner Harbour Junction</v>
      </c>
      <c r="AL1497" t="str">
        <v>01:Picton Junction to Bunbury Inner Harbour</v>
      </c>
      <c r="AM1497" t="str">
        <v>Rail</v>
      </c>
      <c r="AN1497" s="64">
        <v>6012254.3453429071</v>
      </c>
      <c r="AO1497" s="149">
        <f t="shared" si="61"/>
        <v>31.770593409597893</v>
      </c>
    </row>
    <row r="1498" spans="37:41" x14ac:dyDescent="0.35">
      <c r="AK1498" t="str">
        <v>16:NG track between Picton Junction and Inner Harbour Junction</v>
      </c>
      <c r="AL1498" t="str">
        <v>01:Picton Junction to Bunbury Inner Harbour</v>
      </c>
      <c r="AM1498" t="str">
        <v>Signage</v>
      </c>
      <c r="AN1498" s="64">
        <v>10866.649502023261</v>
      </c>
      <c r="AO1498" s="149">
        <f t="shared" si="61"/>
        <v>3.6705791572497493</v>
      </c>
    </row>
    <row r="1499" spans="37:41" x14ac:dyDescent="0.35">
      <c r="AK1499" t="str">
        <v>16:NG track between Picton Junction and Inner Harbour Junction</v>
      </c>
      <c r="AL1499" t="str">
        <v>01:Picton Junction to Bunbury Inner Harbour</v>
      </c>
      <c r="AM1499" t="str">
        <v>Signalling and Control Systems</v>
      </c>
      <c r="AN1499" s="64">
        <v>4187178.5129994024</v>
      </c>
      <c r="AO1499" s="149">
        <f t="shared" si="61"/>
        <v>6.8275029514926633</v>
      </c>
    </row>
    <row r="1500" spans="37:41" x14ac:dyDescent="0.35">
      <c r="AK1500" t="str">
        <v>16:NG track between Picton Junction and Inner Harbour Junction</v>
      </c>
      <c r="AL1500" t="str">
        <v>01:Picton Junction to Bunbury Inner Harbour</v>
      </c>
      <c r="AM1500" t="str">
        <v>Sleepers</v>
      </c>
      <c r="AN1500" s="64">
        <v>2089787.196601219</v>
      </c>
      <c r="AO1500" s="149">
        <f t="shared" si="61"/>
        <v>15.29205627039642</v>
      </c>
    </row>
    <row r="1501" spans="37:41" x14ac:dyDescent="0.35">
      <c r="AK1501" t="str">
        <v>16:NG track between Picton Junction and Inner Harbour Junction</v>
      </c>
      <c r="AL1501" t="str">
        <v>01:Picton Junction to Bunbury Inner Harbour</v>
      </c>
      <c r="AM1501" t="str">
        <v>Tunnels</v>
      </c>
      <c r="AN1501" s="64">
        <v>0</v>
      </c>
      <c r="AO1501" s="149">
        <f t="shared" si="61"/>
        <v>42.316940355219813</v>
      </c>
    </row>
    <row r="1502" spans="37:41" x14ac:dyDescent="0.35">
      <c r="AK1502" t="str">
        <v>16:NG track between Picton Junction and Inner Harbour Junction</v>
      </c>
      <c r="AL1502" t="str">
        <v>01:Picton Junction to Bunbury Inner Harbour</v>
      </c>
      <c r="AM1502" t="str">
        <v>Turnouts</v>
      </c>
      <c r="AN1502" s="64">
        <v>1778585.5432604481</v>
      </c>
      <c r="AO1502" s="149">
        <f t="shared" si="61"/>
        <v>22.575248585450652</v>
      </c>
    </row>
    <row r="1503" spans="37:41" x14ac:dyDescent="0.35">
      <c r="AK1503" t="str">
        <v>16:NG track between Picton Junction and Inner Harbour Junction</v>
      </c>
      <c r="AL1503" t="str">
        <v>01:Picton Junction to Bunbury Inner Harbour</v>
      </c>
      <c r="AM1503" t="str">
        <v>Walkways</v>
      </c>
      <c r="AN1503" s="64">
        <v>35124.52364290347</v>
      </c>
      <c r="AO1503" s="149">
        <f t="shared" si="61"/>
        <v>6.2060928299919071</v>
      </c>
    </row>
    <row r="1504" spans="37:41" x14ac:dyDescent="0.35">
      <c r="AK1504" t="str">
        <v>17:NG track between Picton Junction and Bunbury Terminal</v>
      </c>
      <c r="AL1504" t="str">
        <v>01:Picton Junction to Picton Container Terminal</v>
      </c>
      <c r="AM1504" t="str">
        <v>Access Roads</v>
      </c>
      <c r="AN1504" s="64">
        <v>0</v>
      </c>
      <c r="AO1504" s="149">
        <f t="shared" si="61"/>
        <v>6.064738680413102</v>
      </c>
    </row>
    <row r="1505" spans="37:41" x14ac:dyDescent="0.35">
      <c r="AK1505" t="str">
        <v>17:NG track between Picton Junction and Bunbury Terminal</v>
      </c>
      <c r="AL1505" t="str">
        <v>01:Picton Junction to Picton Container Terminal</v>
      </c>
      <c r="AM1505" t="str">
        <v>Ballast</v>
      </c>
      <c r="AN1505" s="64">
        <v>347843.49563798663</v>
      </c>
      <c r="AO1505" s="149">
        <f t="shared" si="61"/>
        <v>12.862198805968973</v>
      </c>
    </row>
    <row r="1506" spans="37:41" x14ac:dyDescent="0.35">
      <c r="AK1506" t="str">
        <v>17:NG track between Picton Junction and Bunbury Terminal</v>
      </c>
      <c r="AL1506" t="str">
        <v>01:Picton Junction to Picton Container Terminal</v>
      </c>
      <c r="AM1506" t="str">
        <v>Bridges</v>
      </c>
      <c r="AN1506" s="64">
        <v>0</v>
      </c>
      <c r="AO1506" s="149">
        <f t="shared" si="61"/>
        <v>33.988165680473372</v>
      </c>
    </row>
    <row r="1507" spans="37:41" x14ac:dyDescent="0.35">
      <c r="AK1507" t="str">
        <v>17:NG track between Picton Junction and Bunbury Terminal</v>
      </c>
      <c r="AL1507" t="str">
        <v>01:Picton Junction to Picton Container Terminal</v>
      </c>
      <c r="AM1507" t="str">
        <v>Buildings</v>
      </c>
      <c r="AN1507" s="64">
        <v>35088.406131204996</v>
      </c>
      <c r="AO1507" s="149">
        <f t="shared" si="61"/>
        <v>15.499999999999858</v>
      </c>
    </row>
    <row r="1508" spans="37:41" x14ac:dyDescent="0.35">
      <c r="AK1508" t="str">
        <v>17:NG track between Picton Junction and Bunbury Terminal</v>
      </c>
      <c r="AL1508" t="str">
        <v>01:Picton Junction to Picton Container Terminal</v>
      </c>
      <c r="AM1508" t="str">
        <v>Clearing/Grubbing</v>
      </c>
      <c r="AN1508" s="64">
        <v>0</v>
      </c>
      <c r="AO1508" s="149">
        <f t="shared" si="61"/>
        <v>100</v>
      </c>
    </row>
    <row r="1509" spans="37:41" x14ac:dyDescent="0.35">
      <c r="AK1509" t="str">
        <v>17:NG track between Picton Junction and Bunbury Terminal</v>
      </c>
      <c r="AL1509" t="str">
        <v>01:Picton Junction to Picton Container Terminal</v>
      </c>
      <c r="AM1509" t="str">
        <v>Communication</v>
      </c>
      <c r="AN1509" s="64">
        <v>0</v>
      </c>
      <c r="AO1509" s="149">
        <f t="shared" si="61"/>
        <v>5.1206272136194979</v>
      </c>
    </row>
    <row r="1510" spans="37:41" x14ac:dyDescent="0.35">
      <c r="AK1510" t="str">
        <v>17:NG track between Picton Junction and Bunbury Terminal</v>
      </c>
      <c r="AL1510" t="str">
        <v>01:Picton Junction to Picton Container Terminal</v>
      </c>
      <c r="AM1510" t="str">
        <v>Control Centre Assets</v>
      </c>
      <c r="AN1510" s="64">
        <v>290516.3410182902</v>
      </c>
      <c r="AO1510" s="149">
        <f t="shared" si="61"/>
        <v>14.933333333333326</v>
      </c>
    </row>
    <row r="1511" spans="37:41" x14ac:dyDescent="0.35">
      <c r="AK1511" t="str">
        <v>17:NG track between Picton Junction and Bunbury Terminal</v>
      </c>
      <c r="AL1511" t="str">
        <v>01:Picton Junction to Picton Container Terminal</v>
      </c>
      <c r="AM1511" t="str">
        <v>Culverts</v>
      </c>
      <c r="AN1511" s="64">
        <v>12284.055172618715</v>
      </c>
      <c r="AO1511" s="149">
        <f t="shared" si="61"/>
        <v>6.5141602301984181</v>
      </c>
    </row>
    <row r="1512" spans="37:41" x14ac:dyDescent="0.35">
      <c r="AK1512" t="str">
        <v>17:NG track between Picton Junction and Bunbury Terminal</v>
      </c>
      <c r="AL1512" t="str">
        <v>01:Picton Junction to Picton Container Terminal</v>
      </c>
      <c r="AM1512" t="str">
        <v>Cutting/Embankments</v>
      </c>
      <c r="AN1512" s="64">
        <v>0</v>
      </c>
      <c r="AO1512" s="149">
        <f t="shared" si="61"/>
        <v>100</v>
      </c>
    </row>
    <row r="1513" spans="37:41" x14ac:dyDescent="0.35">
      <c r="AK1513" t="str">
        <v>17:NG track between Picton Junction and Bunbury Terminal</v>
      </c>
      <c r="AL1513" t="str">
        <v>01:Picton Junction to Picton Container Terminal</v>
      </c>
      <c r="AM1513" t="str">
        <v>Fibre Optic</v>
      </c>
      <c r="AN1513" s="64">
        <v>879827.33746629208</v>
      </c>
      <c r="AO1513" s="149">
        <f t="shared" si="61"/>
        <v>6.8275029514926633</v>
      </c>
    </row>
    <row r="1514" spans="37:41" x14ac:dyDescent="0.35">
      <c r="AK1514" t="str">
        <v>17:NG track between Picton Junction and Bunbury Terminal</v>
      </c>
      <c r="AL1514" t="str">
        <v>01:Picton Junction to Picton Container Terminal</v>
      </c>
      <c r="AM1514" t="str">
        <v>Formation</v>
      </c>
      <c r="AN1514" s="64">
        <v>553492.23176964466</v>
      </c>
      <c r="AO1514" s="149">
        <f t="shared" si="61"/>
        <v>100</v>
      </c>
    </row>
    <row r="1515" spans="37:41" x14ac:dyDescent="0.35">
      <c r="AK1515" t="str">
        <v>17:NG track between Picton Junction and Bunbury Terminal</v>
      </c>
      <c r="AL1515" t="str">
        <v>01:Picton Junction to Picton Container Terminal</v>
      </c>
      <c r="AM1515" t="str">
        <v>Pedestrian Crossings</v>
      </c>
      <c r="AN1515" s="64">
        <v>79764.443369896864</v>
      </c>
      <c r="AO1515" s="149">
        <f t="shared" si="61"/>
        <v>11.72325153537226</v>
      </c>
    </row>
    <row r="1516" spans="37:41" x14ac:dyDescent="0.35">
      <c r="AK1516" t="str">
        <v>17:NG track between Picton Junction and Bunbury Terminal</v>
      </c>
      <c r="AL1516" t="str">
        <v>01:Picton Junction to Picton Container Terminal</v>
      </c>
      <c r="AM1516" t="str">
        <v>Plant and Equipment</v>
      </c>
      <c r="AN1516" s="64">
        <v>14978.246614497813</v>
      </c>
      <c r="AO1516" s="149">
        <f t="shared" si="61"/>
        <v>3.2621890651150229</v>
      </c>
    </row>
    <row r="1517" spans="37:41" x14ac:dyDescent="0.35">
      <c r="AK1517" t="str">
        <v>17:NG track between Picton Junction and Bunbury Terminal</v>
      </c>
      <c r="AL1517" t="str">
        <v>01:Picton Junction to Picton Container Terminal</v>
      </c>
      <c r="AM1517" t="str">
        <v>Radio Masts</v>
      </c>
      <c r="AN1517" s="64">
        <v>23793.501097749275</v>
      </c>
      <c r="AO1517" s="149">
        <f t="shared" si="61"/>
        <v>5.1206272136194979</v>
      </c>
    </row>
    <row r="1518" spans="37:41" x14ac:dyDescent="0.35">
      <c r="AK1518" t="str">
        <v>17:NG track between Picton Junction and Bunbury Terminal</v>
      </c>
      <c r="AL1518" t="str">
        <v>01:Picton Junction to Picton Container Terminal</v>
      </c>
      <c r="AM1518" t="str">
        <v>Rail</v>
      </c>
      <c r="AN1518" s="64">
        <v>1144222.0251249559</v>
      </c>
      <c r="AO1518" s="149">
        <f t="shared" si="61"/>
        <v>31.770593409597893</v>
      </c>
    </row>
    <row r="1519" spans="37:41" x14ac:dyDescent="0.35">
      <c r="AK1519" t="str">
        <v>17:NG track between Picton Junction and Bunbury Terminal</v>
      </c>
      <c r="AL1519" t="str">
        <v>01:Picton Junction to Picton Container Terminal</v>
      </c>
      <c r="AM1519" t="str">
        <v>Signage</v>
      </c>
      <c r="AN1519" s="64">
        <v>3142.132007311945</v>
      </c>
      <c r="AO1519" s="149">
        <f t="shared" si="61"/>
        <v>3.6705791572497493</v>
      </c>
    </row>
    <row r="1520" spans="37:41" x14ac:dyDescent="0.35">
      <c r="AK1520" t="str">
        <v>17:NG track between Picton Junction and Bunbury Terminal</v>
      </c>
      <c r="AL1520" t="str">
        <v>01:Picton Junction to Picton Container Terminal</v>
      </c>
      <c r="AM1520" t="str">
        <v>Signalling and Control Systems</v>
      </c>
      <c r="AN1520" s="64">
        <v>2445791.8704110575</v>
      </c>
      <c r="AO1520" s="149">
        <f t="shared" si="61"/>
        <v>6.8275029514926633</v>
      </c>
    </row>
    <row r="1521" spans="37:41" x14ac:dyDescent="0.35">
      <c r="AK1521" t="str">
        <v>17:NG track between Picton Junction and Bunbury Terminal</v>
      </c>
      <c r="AL1521" t="str">
        <v>01:Picton Junction to Picton Container Terminal</v>
      </c>
      <c r="AM1521" t="str">
        <v>Sleepers</v>
      </c>
      <c r="AN1521" s="64">
        <v>355106.1738716226</v>
      </c>
      <c r="AO1521" s="149">
        <f t="shared" si="61"/>
        <v>15.29205627039642</v>
      </c>
    </row>
    <row r="1522" spans="37:41" x14ac:dyDescent="0.35">
      <c r="AK1522" t="str">
        <v>17:NG track between Picton Junction and Bunbury Terminal</v>
      </c>
      <c r="AL1522" t="str">
        <v>01:Picton Junction to Picton Container Terminal</v>
      </c>
      <c r="AM1522" t="str">
        <v>Tunnels</v>
      </c>
      <c r="AN1522" s="64">
        <v>0</v>
      </c>
      <c r="AO1522" s="149">
        <f t="shared" si="61"/>
        <v>42.316940355219813</v>
      </c>
    </row>
    <row r="1523" spans="37:41" x14ac:dyDescent="0.35">
      <c r="AK1523" t="str">
        <v>17:NG track between Picton Junction and Bunbury Terminal</v>
      </c>
      <c r="AL1523" t="str">
        <v>01:Picton Junction to Picton Container Terminal</v>
      </c>
      <c r="AM1523" t="str">
        <v>Turnouts</v>
      </c>
      <c r="AN1523" s="64">
        <v>1077548.6993525189</v>
      </c>
      <c r="AO1523" s="149">
        <f t="shared" si="61"/>
        <v>22.575248585450652</v>
      </c>
    </row>
    <row r="1524" spans="37:41" x14ac:dyDescent="0.35">
      <c r="AK1524" t="str">
        <v>17:NG track between Picton Junction and Bunbury Terminal</v>
      </c>
      <c r="AL1524" t="str">
        <v>01:Picton Junction to Picton Container Terminal</v>
      </c>
      <c r="AM1524" t="str">
        <v>Walkways</v>
      </c>
      <c r="AN1524" s="64">
        <v>0</v>
      </c>
      <c r="AO1524" s="149">
        <f t="shared" si="61"/>
        <v>6.2060928299919071</v>
      </c>
    </row>
    <row r="1525" spans="37:41" x14ac:dyDescent="0.35">
      <c r="AK1525" t="str">
        <v>17:NG track between Picton Junction and Bunbury Terminal</v>
      </c>
      <c r="AL1525" t="str">
        <v>02:Picton Container Terminal to Bunbury Terminal</v>
      </c>
      <c r="AM1525" t="str">
        <v>Access Roads</v>
      </c>
      <c r="AN1525" s="64">
        <v>0</v>
      </c>
      <c r="AO1525" s="149">
        <f t="shared" si="61"/>
        <v>6.064738680413102</v>
      </c>
    </row>
    <row r="1526" spans="37:41" x14ac:dyDescent="0.35">
      <c r="AK1526" t="str">
        <v>17:NG track between Picton Junction and Bunbury Terminal</v>
      </c>
      <c r="AL1526" t="str">
        <v>02:Picton Container Terminal to Bunbury Terminal</v>
      </c>
      <c r="AM1526" t="str">
        <v>Ballast</v>
      </c>
      <c r="AN1526" s="64">
        <v>735374.28802908701</v>
      </c>
      <c r="AO1526" s="149">
        <f t="shared" si="61"/>
        <v>12.862198805968973</v>
      </c>
    </row>
    <row r="1527" spans="37:41" x14ac:dyDescent="0.35">
      <c r="AK1527" t="str">
        <v>17:NG track between Picton Junction and Bunbury Terminal</v>
      </c>
      <c r="AL1527" t="str">
        <v>02:Picton Container Terminal to Bunbury Terminal</v>
      </c>
      <c r="AM1527" t="str">
        <v>Bridges</v>
      </c>
      <c r="AN1527" s="64">
        <v>6293981.4474436892</v>
      </c>
      <c r="AO1527" s="149">
        <f t="shared" si="61"/>
        <v>33.988165680473372</v>
      </c>
    </row>
    <row r="1528" spans="37:41" x14ac:dyDescent="0.35">
      <c r="AK1528" t="str">
        <v>17:NG track between Picton Junction and Bunbury Terminal</v>
      </c>
      <c r="AL1528" t="str">
        <v>02:Picton Container Terminal to Bunbury Terminal</v>
      </c>
      <c r="AM1528" t="str">
        <v>Buildings</v>
      </c>
      <c r="AN1528" s="64">
        <v>74180.233353176038</v>
      </c>
      <c r="AO1528" s="149">
        <f t="shared" si="61"/>
        <v>15.499999999999858</v>
      </c>
    </row>
    <row r="1529" spans="37:41" x14ac:dyDescent="0.35">
      <c r="AK1529" t="str">
        <v>17:NG track between Picton Junction and Bunbury Terminal</v>
      </c>
      <c r="AL1529" t="str">
        <v>02:Picton Container Terminal to Bunbury Terminal</v>
      </c>
      <c r="AM1529" t="str">
        <v>Clearing/Grubbing</v>
      </c>
      <c r="AN1529" s="64">
        <v>0</v>
      </c>
      <c r="AO1529" s="149">
        <f t="shared" si="61"/>
        <v>100</v>
      </c>
    </row>
    <row r="1530" spans="37:41" x14ac:dyDescent="0.35">
      <c r="AK1530" t="str">
        <v>17:NG track between Picton Junction and Bunbury Terminal</v>
      </c>
      <c r="AL1530" t="str">
        <v>02:Picton Container Terminal to Bunbury Terminal</v>
      </c>
      <c r="AM1530" t="str">
        <v>Communication</v>
      </c>
      <c r="AN1530" s="64">
        <v>0</v>
      </c>
      <c r="AO1530" s="149">
        <f t="shared" si="61"/>
        <v>5.1206272136194979</v>
      </c>
    </row>
    <row r="1531" spans="37:41" x14ac:dyDescent="0.35">
      <c r="AK1531" t="str">
        <v>17:NG track between Picton Junction and Bunbury Terminal</v>
      </c>
      <c r="AL1531" t="str">
        <v>02:Picton Container Terminal to Bunbury Terminal</v>
      </c>
      <c r="AM1531" t="str">
        <v>Control Centre Assets</v>
      </c>
      <c r="AN1531" s="64">
        <v>368950.89912657993</v>
      </c>
      <c r="AO1531" s="149">
        <f t="shared" si="61"/>
        <v>14.933333333333326</v>
      </c>
    </row>
    <row r="1532" spans="37:41" x14ac:dyDescent="0.35">
      <c r="AK1532" t="str">
        <v>17:NG track between Picton Junction and Bunbury Terminal</v>
      </c>
      <c r="AL1532" t="str">
        <v>02:Picton Container Terminal to Bunbury Terminal</v>
      </c>
      <c r="AM1532" t="str">
        <v>Culverts</v>
      </c>
      <c r="AN1532" s="64">
        <v>4516.8651706245009</v>
      </c>
      <c r="AO1532" s="149">
        <f t="shared" si="61"/>
        <v>6.5141602301984181</v>
      </c>
    </row>
    <row r="1533" spans="37:41" x14ac:dyDescent="0.35">
      <c r="AK1533" t="str">
        <v>17:NG track between Picton Junction and Bunbury Terminal</v>
      </c>
      <c r="AL1533" t="str">
        <v>02:Picton Container Terminal to Bunbury Terminal</v>
      </c>
      <c r="AM1533" t="str">
        <v>Cutting/Embankments</v>
      </c>
      <c r="AN1533" s="64">
        <v>0</v>
      </c>
      <c r="AO1533" s="149">
        <f t="shared" si="61"/>
        <v>100</v>
      </c>
    </row>
    <row r="1534" spans="37:41" x14ac:dyDescent="0.35">
      <c r="AK1534" t="str">
        <v>17:NG track between Picton Junction and Bunbury Terminal</v>
      </c>
      <c r="AL1534" t="str">
        <v>02:Picton Container Terminal to Bunbury Terminal</v>
      </c>
      <c r="AM1534" t="str">
        <v>Fibre Optic</v>
      </c>
      <c r="AN1534" s="64">
        <v>1860038.8105320812</v>
      </c>
      <c r="AO1534" s="149">
        <f t="shared" si="61"/>
        <v>6.8275029514926633</v>
      </c>
    </row>
    <row r="1535" spans="37:41" x14ac:dyDescent="0.35">
      <c r="AK1535" t="str">
        <v>17:NG track between Picton Junction and Bunbury Terminal</v>
      </c>
      <c r="AL1535" t="str">
        <v>02:Picton Container Terminal to Bunbury Terminal</v>
      </c>
      <c r="AM1535" t="str">
        <v>Formation</v>
      </c>
      <c r="AN1535" s="64">
        <v>1170135.3078938625</v>
      </c>
      <c r="AO1535" s="149">
        <f t="shared" si="61"/>
        <v>100</v>
      </c>
    </row>
    <row r="1536" spans="37:41" x14ac:dyDescent="0.35">
      <c r="AK1536" t="str">
        <v>17:NG track between Picton Junction and Bunbury Terminal</v>
      </c>
      <c r="AL1536" t="str">
        <v>02:Picton Container Terminal to Bunbury Terminal</v>
      </c>
      <c r="AM1536" t="str">
        <v>Pedestrian Crossings</v>
      </c>
      <c r="AN1536" s="64">
        <v>214876.30890623436</v>
      </c>
      <c r="AO1536" s="149">
        <f t="shared" si="61"/>
        <v>11.72325153537226</v>
      </c>
    </row>
    <row r="1537" spans="37:41" x14ac:dyDescent="0.35">
      <c r="AK1537" t="str">
        <v>17:NG track between Picton Junction and Bunbury Terminal</v>
      </c>
      <c r="AL1537" t="str">
        <v>02:Picton Container Terminal to Bunbury Terminal</v>
      </c>
      <c r="AM1537" t="str">
        <v>Plant and Equipment</v>
      </c>
      <c r="AN1537" s="64">
        <v>31665.440286178942</v>
      </c>
      <c r="AO1537" s="149">
        <f t="shared" si="61"/>
        <v>3.2621890651150229</v>
      </c>
    </row>
    <row r="1538" spans="37:41" x14ac:dyDescent="0.35">
      <c r="AK1538" t="str">
        <v>17:NG track between Picton Junction and Bunbury Terminal</v>
      </c>
      <c r="AL1538" t="str">
        <v>02:Picton Container Terminal to Bunbury Terminal</v>
      </c>
      <c r="AM1538" t="str">
        <v>Radio Masts</v>
      </c>
      <c r="AN1538" s="64">
        <v>50301.728072807113</v>
      </c>
      <c r="AO1538" s="149">
        <f t="shared" si="61"/>
        <v>5.1206272136194979</v>
      </c>
    </row>
    <row r="1539" spans="37:41" x14ac:dyDescent="0.35">
      <c r="AK1539" t="str">
        <v>17:NG track between Picton Junction and Bunbury Terminal</v>
      </c>
      <c r="AL1539" t="str">
        <v>02:Picton Container Terminal to Bunbury Terminal</v>
      </c>
      <c r="AM1539" t="str">
        <v>Rail</v>
      </c>
      <c r="AN1539" s="64">
        <v>2418994.3685167339</v>
      </c>
      <c r="AO1539" s="149">
        <f t="shared" si="61"/>
        <v>31.770593409597893</v>
      </c>
    </row>
    <row r="1540" spans="37:41" x14ac:dyDescent="0.35">
      <c r="AK1540" t="str">
        <v>17:NG track between Picton Junction and Bunbury Terminal</v>
      </c>
      <c r="AL1540" t="str">
        <v>02:Picton Container Terminal to Bunbury Terminal</v>
      </c>
      <c r="AM1540" t="str">
        <v>Signage</v>
      </c>
      <c r="AN1540" s="64">
        <v>12696.81764147063</v>
      </c>
      <c r="AO1540" s="149">
        <f t="shared" si="61"/>
        <v>3.6705791572497493</v>
      </c>
    </row>
    <row r="1541" spans="37:41" x14ac:dyDescent="0.35">
      <c r="AK1541" t="str">
        <v>17:NG track between Picton Junction and Bunbury Terminal</v>
      </c>
      <c r="AL1541" t="str">
        <v>02:Picton Container Terminal to Bunbury Terminal</v>
      </c>
      <c r="AM1541" t="str">
        <v>Signalling and Control Systems</v>
      </c>
      <c r="AN1541" s="64">
        <v>3106114.8109662719</v>
      </c>
      <c r="AO1541" s="149">
        <f t="shared" si="61"/>
        <v>6.8275029514926633</v>
      </c>
    </row>
    <row r="1542" spans="37:41" x14ac:dyDescent="0.35">
      <c r="AK1542" t="str">
        <v>17:NG track between Picton Junction and Bunbury Terminal</v>
      </c>
      <c r="AL1542" t="str">
        <v>02:Picton Container Terminal to Bunbury Terminal</v>
      </c>
      <c r="AM1542" t="str">
        <v>Sleepers</v>
      </c>
      <c r="AN1542" s="64">
        <v>840794.06260904623</v>
      </c>
      <c r="AO1542" s="149">
        <f t="shared" si="61"/>
        <v>15.29205627039642</v>
      </c>
    </row>
    <row r="1543" spans="37:41" x14ac:dyDescent="0.35">
      <c r="AK1543" t="str">
        <v>17:NG track between Picton Junction and Bunbury Terminal</v>
      </c>
      <c r="AL1543" t="str">
        <v>02:Picton Container Terminal to Bunbury Terminal</v>
      </c>
      <c r="AM1543" t="str">
        <v>Tunnels</v>
      </c>
      <c r="AN1543" s="64">
        <v>0</v>
      </c>
      <c r="AO1543" s="149">
        <f t="shared" si="61"/>
        <v>42.316940355219813</v>
      </c>
    </row>
    <row r="1544" spans="37:41" x14ac:dyDescent="0.35">
      <c r="AK1544" t="str">
        <v>17:NG track between Picton Junction and Bunbury Terminal</v>
      </c>
      <c r="AL1544" t="str">
        <v>02:Picton Container Terminal to Bunbury Terminal</v>
      </c>
      <c r="AM1544" t="str">
        <v>Turnouts</v>
      </c>
      <c r="AN1544" s="64">
        <v>0</v>
      </c>
      <c r="AO1544" s="149">
        <f t="shared" si="61"/>
        <v>22.575248585450652</v>
      </c>
    </row>
    <row r="1545" spans="37:41" x14ac:dyDescent="0.35">
      <c r="AK1545" t="str">
        <v>17:NG track between Picton Junction and Bunbury Terminal</v>
      </c>
      <c r="AL1545" t="str">
        <v>02:Picton Container Terminal to Bunbury Terminal</v>
      </c>
      <c r="AM1545" t="str">
        <v>Walkways</v>
      </c>
      <c r="AN1545" s="64">
        <v>18577.87675020851</v>
      </c>
      <c r="AO1545" s="149">
        <f t="shared" si="61"/>
        <v>6.2060928299919071</v>
      </c>
    </row>
    <row r="1546" spans="37:41" x14ac:dyDescent="0.35">
      <c r="AK1546" t="str">
        <v>18:NG track between Pinjarra and Alumina Junction</v>
      </c>
      <c r="AL1546" t="str">
        <v>01:Pinjarra to Alumina Junction</v>
      </c>
      <c r="AM1546" t="str">
        <v>Access Roads</v>
      </c>
      <c r="AN1546" s="64">
        <v>0</v>
      </c>
      <c r="AO1546" s="149">
        <f t="shared" si="61"/>
        <v>6.064738680413102</v>
      </c>
    </row>
    <row r="1547" spans="37:41" x14ac:dyDescent="0.35">
      <c r="AK1547" t="str">
        <v>18:NG track between Pinjarra and Alumina Junction</v>
      </c>
      <c r="AL1547" t="str">
        <v>01:Pinjarra to Alumina Junction</v>
      </c>
      <c r="AM1547" t="str">
        <v>Ballast</v>
      </c>
      <c r="AN1547" s="64">
        <v>384656.66704418958</v>
      </c>
      <c r="AO1547" s="149">
        <f t="shared" si="61"/>
        <v>12.862198805968973</v>
      </c>
    </row>
    <row r="1548" spans="37:41" x14ac:dyDescent="0.35">
      <c r="AK1548" t="str">
        <v>18:NG track between Pinjarra and Alumina Junction</v>
      </c>
      <c r="AL1548" t="str">
        <v>01:Pinjarra to Alumina Junction</v>
      </c>
      <c r="AM1548" t="str">
        <v>Bridges</v>
      </c>
      <c r="AN1548" s="64">
        <v>0</v>
      </c>
      <c r="AO1548" s="149">
        <f t="shared" si="61"/>
        <v>33.988165680473372</v>
      </c>
    </row>
    <row r="1549" spans="37:41" x14ac:dyDescent="0.35">
      <c r="AK1549" t="str">
        <v>18:NG track between Pinjarra and Alumina Junction</v>
      </c>
      <c r="AL1549" t="str">
        <v>01:Pinjarra to Alumina Junction</v>
      </c>
      <c r="AM1549" t="str">
        <v>Buildings</v>
      </c>
      <c r="AN1549" s="64">
        <v>38801.902360045933</v>
      </c>
      <c r="AO1549" s="149">
        <f t="shared" ref="AO1549:AO1612" si="62">_xlfn.XLOOKUP(AM1549,$M$7:$AG$7,$M$10:$AG$10)</f>
        <v>15.499999999999858</v>
      </c>
    </row>
    <row r="1550" spans="37:41" x14ac:dyDescent="0.35">
      <c r="AK1550" t="str">
        <v>18:NG track between Pinjarra and Alumina Junction</v>
      </c>
      <c r="AL1550" t="str">
        <v>01:Pinjarra to Alumina Junction</v>
      </c>
      <c r="AM1550" t="str">
        <v>Clearing/Grubbing</v>
      </c>
      <c r="AN1550" s="64">
        <v>0</v>
      </c>
      <c r="AO1550" s="149">
        <f t="shared" si="62"/>
        <v>100</v>
      </c>
    </row>
    <row r="1551" spans="37:41" x14ac:dyDescent="0.35">
      <c r="AK1551" t="str">
        <v>18:NG track between Pinjarra and Alumina Junction</v>
      </c>
      <c r="AL1551" t="str">
        <v>01:Pinjarra to Alumina Junction</v>
      </c>
      <c r="AM1551" t="str">
        <v>Communication</v>
      </c>
      <c r="AN1551" s="64">
        <v>0</v>
      </c>
      <c r="AO1551" s="149">
        <f t="shared" si="62"/>
        <v>5.1206272136194979</v>
      </c>
    </row>
    <row r="1552" spans="37:41" x14ac:dyDescent="0.35">
      <c r="AK1552" t="str">
        <v>18:NG track between Pinjarra and Alumina Junction</v>
      </c>
      <c r="AL1552" t="str">
        <v>01:Pinjarra to Alumina Junction</v>
      </c>
      <c r="AM1552" t="str">
        <v>Control Centre Assets</v>
      </c>
      <c r="AN1552" s="64">
        <v>102120.14443777781</v>
      </c>
      <c r="AO1552" s="149">
        <f t="shared" si="62"/>
        <v>14.933333333333326</v>
      </c>
    </row>
    <row r="1553" spans="37:41" x14ac:dyDescent="0.35">
      <c r="AK1553" t="str">
        <v>18:NG track between Pinjarra and Alumina Junction</v>
      </c>
      <c r="AL1553" t="str">
        <v>01:Pinjarra to Alumina Junction</v>
      </c>
      <c r="AM1553" t="str">
        <v>Culverts</v>
      </c>
      <c r="AN1553" s="64">
        <v>5190.1360969243369</v>
      </c>
      <c r="AO1553" s="149">
        <f t="shared" si="62"/>
        <v>6.5141602301984181</v>
      </c>
    </row>
    <row r="1554" spans="37:41" x14ac:dyDescent="0.35">
      <c r="AK1554" t="str">
        <v>18:NG track between Pinjarra and Alumina Junction</v>
      </c>
      <c r="AL1554" t="str">
        <v>01:Pinjarra to Alumina Junction</v>
      </c>
      <c r="AM1554" t="str">
        <v>Cutting/Embankments</v>
      </c>
      <c r="AN1554" s="64">
        <v>0</v>
      </c>
      <c r="AO1554" s="149">
        <f t="shared" si="62"/>
        <v>100</v>
      </c>
    </row>
    <row r="1555" spans="37:41" x14ac:dyDescent="0.35">
      <c r="AK1555" t="str">
        <v>18:NG track between Pinjarra and Alumina Junction</v>
      </c>
      <c r="AL1555" t="str">
        <v>01:Pinjarra to Alumina Junction</v>
      </c>
      <c r="AM1555" t="str">
        <v>Fibre Optic</v>
      </c>
      <c r="AN1555" s="64">
        <v>972941.72651819617</v>
      </c>
      <c r="AO1555" s="149">
        <f t="shared" si="62"/>
        <v>6.8275029514926633</v>
      </c>
    </row>
    <row r="1556" spans="37:41" x14ac:dyDescent="0.35">
      <c r="AK1556" t="str">
        <v>18:NG track between Pinjarra and Alumina Junction</v>
      </c>
      <c r="AL1556" t="str">
        <v>01:Pinjarra to Alumina Junction</v>
      </c>
      <c r="AM1556" t="str">
        <v>Formation</v>
      </c>
      <c r="AN1556" s="64">
        <v>612069.7376182623</v>
      </c>
      <c r="AO1556" s="149">
        <f t="shared" si="62"/>
        <v>100</v>
      </c>
    </row>
    <row r="1557" spans="37:41" x14ac:dyDescent="0.35">
      <c r="AK1557" t="str">
        <v>18:NG track between Pinjarra and Alumina Junction</v>
      </c>
      <c r="AL1557" t="str">
        <v>01:Pinjarra to Alumina Junction</v>
      </c>
      <c r="AM1557" t="str">
        <v>Pedestrian Crossings</v>
      </c>
      <c r="AN1557" s="64">
        <v>0</v>
      </c>
      <c r="AO1557" s="149">
        <f t="shared" si="62"/>
        <v>11.72325153537226</v>
      </c>
    </row>
    <row r="1558" spans="37:41" x14ac:dyDescent="0.35">
      <c r="AK1558" t="str">
        <v>18:NG track between Pinjarra and Alumina Junction</v>
      </c>
      <c r="AL1558" t="str">
        <v>01:Pinjarra to Alumina Junction</v>
      </c>
      <c r="AM1558" t="str">
        <v>Plant and Equipment</v>
      </c>
      <c r="AN1558" s="64">
        <v>16563.432960939506</v>
      </c>
      <c r="AO1558" s="149">
        <f t="shared" si="62"/>
        <v>3.2621890651150229</v>
      </c>
    </row>
    <row r="1559" spans="37:41" x14ac:dyDescent="0.35">
      <c r="AK1559" t="str">
        <v>18:NG track between Pinjarra and Alumina Junction</v>
      </c>
      <c r="AL1559" t="str">
        <v>01:Pinjarra to Alumina Junction</v>
      </c>
      <c r="AM1559" t="str">
        <v>Radio Masts</v>
      </c>
      <c r="AN1559" s="64">
        <v>26311.628489088274</v>
      </c>
      <c r="AO1559" s="149">
        <f t="shared" si="62"/>
        <v>5.1206272136194979</v>
      </c>
    </row>
    <row r="1560" spans="37:41" x14ac:dyDescent="0.35">
      <c r="AK1560" t="str">
        <v>18:NG track between Pinjarra and Alumina Junction</v>
      </c>
      <c r="AL1560" t="str">
        <v>01:Pinjarra to Alumina Junction</v>
      </c>
      <c r="AM1560" t="str">
        <v>Rail</v>
      </c>
      <c r="AN1560" s="64">
        <v>1265317.9836979921</v>
      </c>
      <c r="AO1560" s="149">
        <f t="shared" si="62"/>
        <v>31.770593409597893</v>
      </c>
    </row>
    <row r="1561" spans="37:41" x14ac:dyDescent="0.35">
      <c r="AK1561" t="str">
        <v>18:NG track between Pinjarra and Alumina Junction</v>
      </c>
      <c r="AL1561" t="str">
        <v>01:Pinjarra to Alumina Junction</v>
      </c>
      <c r="AM1561" t="str">
        <v>Signage</v>
      </c>
      <c r="AN1561" s="64">
        <v>3771.8394572096981</v>
      </c>
      <c r="AO1561" s="149">
        <f t="shared" si="62"/>
        <v>3.6705791572497493</v>
      </c>
    </row>
    <row r="1562" spans="37:41" x14ac:dyDescent="0.35">
      <c r="AK1562" t="str">
        <v>18:NG track between Pinjarra and Alumina Junction</v>
      </c>
      <c r="AL1562" t="str">
        <v>01:Pinjarra to Alumina Junction</v>
      </c>
      <c r="AM1562" t="str">
        <v>Signalling and Control Systems</v>
      </c>
      <c r="AN1562" s="64">
        <v>859726.57577769551</v>
      </c>
      <c r="AO1562" s="149">
        <f t="shared" si="62"/>
        <v>6.8275029514926633</v>
      </c>
    </row>
    <row r="1563" spans="37:41" x14ac:dyDescent="0.35">
      <c r="AK1563" t="str">
        <v>18:NG track between Pinjarra and Alumina Junction</v>
      </c>
      <c r="AL1563" t="str">
        <v>01:Pinjarra to Alumina Junction</v>
      </c>
      <c r="AM1563" t="str">
        <v>Sleepers</v>
      </c>
      <c r="AN1563" s="64">
        <v>461002.60032562987</v>
      </c>
      <c r="AO1563" s="149">
        <f t="shared" si="62"/>
        <v>15.29205627039642</v>
      </c>
    </row>
    <row r="1564" spans="37:41" x14ac:dyDescent="0.35">
      <c r="AK1564" t="str">
        <v>18:NG track between Pinjarra and Alumina Junction</v>
      </c>
      <c r="AL1564" t="str">
        <v>01:Pinjarra to Alumina Junction</v>
      </c>
      <c r="AM1564" t="str">
        <v>Tunnels</v>
      </c>
      <c r="AN1564" s="64">
        <v>0</v>
      </c>
      <c r="AO1564" s="149">
        <f t="shared" si="62"/>
        <v>42.316940355219813</v>
      </c>
    </row>
    <row r="1565" spans="37:41" x14ac:dyDescent="0.35">
      <c r="AK1565" t="str">
        <v>18:NG track between Pinjarra and Alumina Junction</v>
      </c>
      <c r="AL1565" t="str">
        <v>01:Pinjarra to Alumina Junction</v>
      </c>
      <c r="AM1565" t="str">
        <v>Turnouts</v>
      </c>
      <c r="AN1565" s="64">
        <v>554356.18124775123</v>
      </c>
      <c r="AO1565" s="149">
        <f t="shared" si="62"/>
        <v>22.575248585450652</v>
      </c>
    </row>
    <row r="1566" spans="37:41" x14ac:dyDescent="0.35">
      <c r="AK1566" t="str">
        <v>18:NG track between Pinjarra and Alumina Junction</v>
      </c>
      <c r="AL1566" t="str">
        <v>01:Pinjarra to Alumina Junction</v>
      </c>
      <c r="AM1566" t="str">
        <v>Walkways</v>
      </c>
      <c r="AN1566" s="64">
        <v>0</v>
      </c>
      <c r="AO1566" s="149">
        <f t="shared" si="62"/>
        <v>6.2060928299919071</v>
      </c>
    </row>
    <row r="1567" spans="37:41" x14ac:dyDescent="0.35">
      <c r="AK1567" t="str">
        <v>19:NG track between Alumina Junction and Pinjarra South</v>
      </c>
      <c r="AL1567" t="str">
        <v>01:Alumina Junction to Pinjarra South</v>
      </c>
      <c r="AM1567" t="str">
        <v>Access Roads</v>
      </c>
      <c r="AN1567" s="64">
        <v>0</v>
      </c>
      <c r="AO1567" s="149">
        <f t="shared" si="62"/>
        <v>6.064738680413102</v>
      </c>
    </row>
    <row r="1568" spans="37:41" x14ac:dyDescent="0.35">
      <c r="AK1568" t="str">
        <v>19:NG track between Alumina Junction and Pinjarra South</v>
      </c>
      <c r="AL1568" t="str">
        <v>01:Alumina Junction to Pinjarra South</v>
      </c>
      <c r="AM1568" t="str">
        <v>Ballast</v>
      </c>
      <c r="AN1568" s="64">
        <v>226168.30831374778</v>
      </c>
      <c r="AO1568" s="149">
        <f t="shared" si="62"/>
        <v>12.862198805968973</v>
      </c>
    </row>
    <row r="1569" spans="37:41" x14ac:dyDescent="0.35">
      <c r="AK1569" t="str">
        <v>19:NG track between Alumina Junction and Pinjarra South</v>
      </c>
      <c r="AL1569" t="str">
        <v>01:Alumina Junction to Pinjarra South</v>
      </c>
      <c r="AM1569" t="str">
        <v>Bridges</v>
      </c>
      <c r="AN1569" s="64">
        <v>0</v>
      </c>
      <c r="AO1569" s="149">
        <f t="shared" si="62"/>
        <v>33.988165680473372</v>
      </c>
    </row>
    <row r="1570" spans="37:41" x14ac:dyDescent="0.35">
      <c r="AK1570" t="str">
        <v>19:NG track between Alumina Junction and Pinjarra South</v>
      </c>
      <c r="AL1570" t="str">
        <v>01:Alumina Junction to Pinjarra South</v>
      </c>
      <c r="AM1570" t="str">
        <v>Buildings</v>
      </c>
      <c r="AN1570" s="64">
        <v>22814.528820109179</v>
      </c>
      <c r="AO1570" s="149">
        <f t="shared" si="62"/>
        <v>15.499999999999858</v>
      </c>
    </row>
    <row r="1571" spans="37:41" x14ac:dyDescent="0.35">
      <c r="AK1571" t="str">
        <v>19:NG track between Alumina Junction and Pinjarra South</v>
      </c>
      <c r="AL1571" t="str">
        <v>01:Alumina Junction to Pinjarra South</v>
      </c>
      <c r="AM1571" t="str">
        <v>Clearing/Grubbing</v>
      </c>
      <c r="AN1571" s="64">
        <v>0</v>
      </c>
      <c r="AO1571" s="149">
        <f t="shared" si="62"/>
        <v>100</v>
      </c>
    </row>
    <row r="1572" spans="37:41" x14ac:dyDescent="0.35">
      <c r="AK1572" t="str">
        <v>19:NG track between Alumina Junction and Pinjarra South</v>
      </c>
      <c r="AL1572" t="str">
        <v>01:Alumina Junction to Pinjarra South</v>
      </c>
      <c r="AM1572" t="str">
        <v>Communication</v>
      </c>
      <c r="AN1572" s="64">
        <v>0</v>
      </c>
      <c r="AO1572" s="149">
        <f t="shared" si="62"/>
        <v>5.1206272136194979</v>
      </c>
    </row>
    <row r="1573" spans="37:41" x14ac:dyDescent="0.35">
      <c r="AK1573" t="str">
        <v>19:NG track between Alumina Junction and Pinjarra South</v>
      </c>
      <c r="AL1573" t="str">
        <v>01:Alumina Junction to Pinjarra South</v>
      </c>
      <c r="AM1573" t="str">
        <v>Control Centre Assets</v>
      </c>
      <c r="AN1573" s="64">
        <v>0</v>
      </c>
      <c r="AO1573" s="149">
        <f t="shared" si="62"/>
        <v>14.933333333333326</v>
      </c>
    </row>
    <row r="1574" spans="37:41" x14ac:dyDescent="0.35">
      <c r="AK1574" t="str">
        <v>19:NG track between Alumina Junction and Pinjarra South</v>
      </c>
      <c r="AL1574" t="str">
        <v>01:Alumina Junction to Pinjarra South</v>
      </c>
      <c r="AM1574" t="str">
        <v>Culverts</v>
      </c>
      <c r="AN1574" s="64">
        <v>1584.6882955110034</v>
      </c>
      <c r="AO1574" s="149">
        <f t="shared" si="62"/>
        <v>6.5141602301984181</v>
      </c>
    </row>
    <row r="1575" spans="37:41" x14ac:dyDescent="0.35">
      <c r="AK1575" t="str">
        <v>19:NG track between Alumina Junction and Pinjarra South</v>
      </c>
      <c r="AL1575" t="str">
        <v>01:Alumina Junction to Pinjarra South</v>
      </c>
      <c r="AM1575" t="str">
        <v>Cutting/Embankments</v>
      </c>
      <c r="AN1575" s="64">
        <v>0</v>
      </c>
      <c r="AO1575" s="149">
        <f t="shared" si="62"/>
        <v>100</v>
      </c>
    </row>
    <row r="1576" spans="37:41" x14ac:dyDescent="0.35">
      <c r="AK1576" t="str">
        <v>19:NG track between Alumina Junction and Pinjarra South</v>
      </c>
      <c r="AL1576" t="str">
        <v>01:Alumina Junction to Pinjarra South</v>
      </c>
      <c r="AM1576" t="str">
        <v>Fibre Optic</v>
      </c>
      <c r="AN1576" s="64">
        <v>572064.91717768181</v>
      </c>
      <c r="AO1576" s="149">
        <f t="shared" si="62"/>
        <v>6.8275029514926633</v>
      </c>
    </row>
    <row r="1577" spans="37:41" x14ac:dyDescent="0.35">
      <c r="AK1577" t="str">
        <v>19:NG track between Alumina Junction and Pinjarra South</v>
      </c>
      <c r="AL1577" t="str">
        <v>01:Alumina Junction to Pinjarra South</v>
      </c>
      <c r="AM1577" t="str">
        <v>Formation</v>
      </c>
      <c r="AN1577" s="64">
        <v>359881.39290787035</v>
      </c>
      <c r="AO1577" s="149">
        <f t="shared" si="62"/>
        <v>100</v>
      </c>
    </row>
    <row r="1578" spans="37:41" x14ac:dyDescent="0.35">
      <c r="AK1578" t="str">
        <v>19:NG track between Alumina Junction and Pinjarra South</v>
      </c>
      <c r="AL1578" t="str">
        <v>01:Alumina Junction to Pinjarra South</v>
      </c>
      <c r="AM1578" t="str">
        <v>Pedestrian Crossings</v>
      </c>
      <c r="AN1578" s="64">
        <v>0</v>
      </c>
      <c r="AO1578" s="149">
        <f t="shared" si="62"/>
        <v>11.72325153537226</v>
      </c>
    </row>
    <row r="1579" spans="37:41" x14ac:dyDescent="0.35">
      <c r="AK1579" t="str">
        <v>19:NG track between Alumina Junction and Pinjarra South</v>
      </c>
      <c r="AL1579" t="str">
        <v>01:Alumina Junction to Pinjarra South</v>
      </c>
      <c r="AM1579" t="str">
        <v>Plant and Equipment</v>
      </c>
      <c r="AN1579" s="64">
        <v>9738.876077282448</v>
      </c>
      <c r="AO1579" s="149">
        <f t="shared" si="62"/>
        <v>3.2621890651150229</v>
      </c>
    </row>
    <row r="1580" spans="37:41" x14ac:dyDescent="0.35">
      <c r="AK1580" t="str">
        <v>19:NG track between Alumina Junction and Pinjarra South</v>
      </c>
      <c r="AL1580" t="str">
        <v>01:Alumina Junction to Pinjarra South</v>
      </c>
      <c r="AM1580" t="str">
        <v>Radio Masts</v>
      </c>
      <c r="AN1580" s="64">
        <v>15470.566388683621</v>
      </c>
      <c r="AO1580" s="149">
        <f t="shared" si="62"/>
        <v>5.1206272136194979</v>
      </c>
    </row>
    <row r="1581" spans="37:41" x14ac:dyDescent="0.35">
      <c r="AK1581" t="str">
        <v>19:NG track between Alumina Junction and Pinjarra South</v>
      </c>
      <c r="AL1581" t="str">
        <v>01:Alumina Junction to Pinjarra South</v>
      </c>
      <c r="AM1581" t="str">
        <v>Rail</v>
      </c>
      <c r="AN1581" s="64">
        <v>743974.69840048603</v>
      </c>
      <c r="AO1581" s="149">
        <f t="shared" si="62"/>
        <v>31.770593409597893</v>
      </c>
    </row>
    <row r="1582" spans="37:41" x14ac:dyDescent="0.35">
      <c r="AK1582" t="str">
        <v>19:NG track between Alumina Junction and Pinjarra South</v>
      </c>
      <c r="AL1582" t="str">
        <v>01:Alumina Junction to Pinjarra South</v>
      </c>
      <c r="AM1582" t="str">
        <v>Signage</v>
      </c>
      <c r="AN1582" s="64">
        <v>5484.0197313156386</v>
      </c>
      <c r="AO1582" s="149">
        <f t="shared" si="62"/>
        <v>3.6705791572497493</v>
      </c>
    </row>
    <row r="1583" spans="37:41" x14ac:dyDescent="0.35">
      <c r="AK1583" t="str">
        <v>19:NG track between Alumina Junction and Pinjarra South</v>
      </c>
      <c r="AL1583" t="str">
        <v>01:Alumina Junction to Pinjarra South</v>
      </c>
      <c r="AM1583" t="str">
        <v>Signalling and Control Systems</v>
      </c>
      <c r="AN1583" s="64">
        <v>0</v>
      </c>
      <c r="AO1583" s="149">
        <f t="shared" si="62"/>
        <v>6.8275029514926633</v>
      </c>
    </row>
    <row r="1584" spans="37:41" x14ac:dyDescent="0.35">
      <c r="AK1584" t="str">
        <v>19:NG track between Alumina Junction and Pinjarra South</v>
      </c>
      <c r="AL1584" t="str">
        <v>01:Alumina Junction to Pinjarra South</v>
      </c>
      <c r="AM1584" t="str">
        <v>Sleepers</v>
      </c>
      <c r="AN1584" s="64">
        <v>270477.26946427126</v>
      </c>
      <c r="AO1584" s="149">
        <f t="shared" si="62"/>
        <v>15.29205627039642</v>
      </c>
    </row>
    <row r="1585" spans="37:41" x14ac:dyDescent="0.35">
      <c r="AK1585" t="str">
        <v>19:NG track between Alumina Junction and Pinjarra South</v>
      </c>
      <c r="AL1585" t="str">
        <v>01:Alumina Junction to Pinjarra South</v>
      </c>
      <c r="AM1585" t="str">
        <v>Tunnels</v>
      </c>
      <c r="AN1585" s="64">
        <v>0</v>
      </c>
      <c r="AO1585" s="149">
        <f t="shared" si="62"/>
        <v>42.316940355219813</v>
      </c>
    </row>
    <row r="1586" spans="37:41" x14ac:dyDescent="0.35">
      <c r="AK1586" t="str">
        <v>19:NG track between Alumina Junction and Pinjarra South</v>
      </c>
      <c r="AL1586" t="str">
        <v>01:Alumina Junction to Pinjarra South</v>
      </c>
      <c r="AM1586" t="str">
        <v>Turnouts</v>
      </c>
      <c r="AN1586" s="64">
        <v>0</v>
      </c>
      <c r="AO1586" s="149">
        <f t="shared" si="62"/>
        <v>22.575248585450652</v>
      </c>
    </row>
    <row r="1587" spans="37:41" x14ac:dyDescent="0.35">
      <c r="AK1587" t="str">
        <v>19:NG track between Alumina Junction and Pinjarra South</v>
      </c>
      <c r="AL1587" t="str">
        <v>01:Alumina Junction to Pinjarra South</v>
      </c>
      <c r="AM1587" t="str">
        <v>Walkways</v>
      </c>
      <c r="AN1587" s="64">
        <v>0</v>
      </c>
      <c r="AO1587" s="149">
        <f t="shared" si="62"/>
        <v>6.2060928299919071</v>
      </c>
    </row>
    <row r="1588" spans="37:41" x14ac:dyDescent="0.35">
      <c r="AK1588" t="str">
        <v>20:NG track between Brunswick Junction and Premier</v>
      </c>
      <c r="AL1588" t="str">
        <v>01:Brunswick Junction to Brunswick East</v>
      </c>
      <c r="AM1588" t="str">
        <v>Access Roads</v>
      </c>
      <c r="AN1588" s="64">
        <v>0</v>
      </c>
      <c r="AO1588" s="149">
        <f t="shared" si="62"/>
        <v>6.064738680413102</v>
      </c>
    </row>
    <row r="1589" spans="37:41" x14ac:dyDescent="0.35">
      <c r="AK1589" t="str">
        <v>20:NG track between Brunswick Junction and Premier</v>
      </c>
      <c r="AL1589" t="str">
        <v>01:Brunswick Junction to Brunswick East</v>
      </c>
      <c r="AM1589" t="str">
        <v>Ballast</v>
      </c>
      <c r="AN1589" s="64">
        <v>185186.71592200332</v>
      </c>
      <c r="AO1589" s="149">
        <f t="shared" si="62"/>
        <v>12.862198805968973</v>
      </c>
    </row>
    <row r="1590" spans="37:41" x14ac:dyDescent="0.35">
      <c r="AK1590" t="str">
        <v>20:NG track between Brunswick Junction and Premier</v>
      </c>
      <c r="AL1590" t="str">
        <v>01:Brunswick Junction to Brunswick East</v>
      </c>
      <c r="AM1590" t="str">
        <v>Bridges</v>
      </c>
      <c r="AN1590" s="64">
        <v>0</v>
      </c>
      <c r="AO1590" s="149">
        <f t="shared" si="62"/>
        <v>33.988165680473372</v>
      </c>
    </row>
    <row r="1591" spans="37:41" x14ac:dyDescent="0.35">
      <c r="AK1591" t="str">
        <v>20:NG track between Brunswick Junction and Premier</v>
      </c>
      <c r="AL1591" t="str">
        <v>01:Brunswick Junction to Brunswick East</v>
      </c>
      <c r="AM1591" t="str">
        <v>Buildings</v>
      </c>
      <c r="AN1591" s="64">
        <v>18680.546797223848</v>
      </c>
      <c r="AO1591" s="149">
        <f t="shared" si="62"/>
        <v>15.499999999999858</v>
      </c>
    </row>
    <row r="1592" spans="37:41" x14ac:dyDescent="0.35">
      <c r="AK1592" t="str">
        <v>20:NG track between Brunswick Junction and Premier</v>
      </c>
      <c r="AL1592" t="str">
        <v>01:Brunswick Junction to Brunswick East</v>
      </c>
      <c r="AM1592" t="str">
        <v>Clearing/Grubbing</v>
      </c>
      <c r="AN1592" s="64">
        <v>0</v>
      </c>
      <c r="AO1592" s="149">
        <f t="shared" si="62"/>
        <v>100</v>
      </c>
    </row>
    <row r="1593" spans="37:41" x14ac:dyDescent="0.35">
      <c r="AK1593" t="str">
        <v>20:NG track between Brunswick Junction and Premier</v>
      </c>
      <c r="AL1593" t="str">
        <v>01:Brunswick Junction to Brunswick East</v>
      </c>
      <c r="AM1593" t="str">
        <v>Communication</v>
      </c>
      <c r="AN1593" s="64">
        <v>0</v>
      </c>
      <c r="AO1593" s="149">
        <f t="shared" si="62"/>
        <v>5.1206272136194979</v>
      </c>
    </row>
    <row r="1594" spans="37:41" x14ac:dyDescent="0.35">
      <c r="AK1594" t="str">
        <v>20:NG track between Brunswick Junction and Premier</v>
      </c>
      <c r="AL1594" t="str">
        <v>01:Brunswick Junction to Brunswick East</v>
      </c>
      <c r="AM1594" t="str">
        <v>Control Centre Assets</v>
      </c>
      <c r="AN1594" s="64">
        <v>36467.79206161874</v>
      </c>
      <c r="AO1594" s="149">
        <f t="shared" si="62"/>
        <v>14.933333333333326</v>
      </c>
    </row>
    <row r="1595" spans="37:41" x14ac:dyDescent="0.35">
      <c r="AK1595" t="str">
        <v>20:NG track between Brunswick Junction and Premier</v>
      </c>
      <c r="AL1595" t="str">
        <v>01:Brunswick Junction to Brunswick East</v>
      </c>
      <c r="AM1595" t="str">
        <v>Culverts</v>
      </c>
      <c r="AN1595" s="64">
        <v>15421.282967544761</v>
      </c>
      <c r="AO1595" s="149">
        <f t="shared" si="62"/>
        <v>6.5141602301984181</v>
      </c>
    </row>
    <row r="1596" spans="37:41" x14ac:dyDescent="0.35">
      <c r="AK1596" t="str">
        <v>20:NG track between Brunswick Junction and Premier</v>
      </c>
      <c r="AL1596" t="str">
        <v>01:Brunswick Junction to Brunswick East</v>
      </c>
      <c r="AM1596" t="str">
        <v>Cutting/Embankments</v>
      </c>
      <c r="AN1596" s="64">
        <v>0</v>
      </c>
      <c r="AO1596" s="149">
        <f t="shared" si="62"/>
        <v>100</v>
      </c>
    </row>
    <row r="1597" spans="37:41" x14ac:dyDescent="0.35">
      <c r="AK1597" t="str">
        <v>20:NG track between Brunswick Junction and Premier</v>
      </c>
      <c r="AL1597" t="str">
        <v>01:Brunswick Junction to Brunswick East</v>
      </c>
      <c r="AM1597" t="str">
        <v>Fibre Optic</v>
      </c>
      <c r="AN1597" s="64">
        <v>468407.01995863218</v>
      </c>
      <c r="AO1597" s="149">
        <f t="shared" si="62"/>
        <v>6.8275029514926633</v>
      </c>
    </row>
    <row r="1598" spans="37:41" x14ac:dyDescent="0.35">
      <c r="AK1598" t="str">
        <v>20:NG track between Brunswick Junction and Premier</v>
      </c>
      <c r="AL1598" t="str">
        <v>01:Brunswick Junction to Brunswick East</v>
      </c>
      <c r="AM1598" t="str">
        <v>Formation</v>
      </c>
      <c r="AN1598" s="64">
        <v>54581.347850695711</v>
      </c>
      <c r="AO1598" s="149">
        <f t="shared" si="62"/>
        <v>100</v>
      </c>
    </row>
    <row r="1599" spans="37:41" x14ac:dyDescent="0.35">
      <c r="AK1599" t="str">
        <v>20:NG track between Brunswick Junction and Premier</v>
      </c>
      <c r="AL1599" t="str">
        <v>01:Brunswick Junction to Brunswick East</v>
      </c>
      <c r="AM1599" t="str">
        <v>Pedestrian Crossings</v>
      </c>
      <c r="AN1599" s="64">
        <v>129233.81677317369</v>
      </c>
      <c r="AO1599" s="149">
        <f t="shared" si="62"/>
        <v>11.72325153537226</v>
      </c>
    </row>
    <row r="1600" spans="37:41" x14ac:dyDescent="0.35">
      <c r="AK1600" t="str">
        <v>20:NG track between Brunswick Junction and Premier</v>
      </c>
      <c r="AL1600" t="str">
        <v>01:Brunswick Junction to Brunswick East</v>
      </c>
      <c r="AM1600" t="str">
        <v>Plant and Equipment</v>
      </c>
      <c r="AN1600" s="64">
        <v>7974.1962566276634</v>
      </c>
      <c r="AO1600" s="149">
        <f t="shared" si="62"/>
        <v>3.2621890651150229</v>
      </c>
    </row>
    <row r="1601" spans="37:41" x14ac:dyDescent="0.35">
      <c r="AK1601" t="str">
        <v>20:NG track between Brunswick Junction and Premier</v>
      </c>
      <c r="AL1601" t="str">
        <v>01:Brunswick Junction to Brunswick East</v>
      </c>
      <c r="AM1601" t="str">
        <v>Radio Masts</v>
      </c>
      <c r="AN1601" s="64">
        <v>12667.306946467967</v>
      </c>
      <c r="AO1601" s="149">
        <f t="shared" si="62"/>
        <v>5.1206272136194979</v>
      </c>
    </row>
    <row r="1602" spans="37:41" x14ac:dyDescent="0.35">
      <c r="AK1602" t="str">
        <v>20:NG track between Brunswick Junction and Premier</v>
      </c>
      <c r="AL1602" t="str">
        <v>01:Brunswick Junction to Brunswick East</v>
      </c>
      <c r="AM1602" t="str">
        <v>Rail</v>
      </c>
      <c r="AN1602" s="64">
        <v>609166.82869080035</v>
      </c>
      <c r="AO1602" s="149">
        <f t="shared" si="62"/>
        <v>31.770593409597893</v>
      </c>
    </row>
    <row r="1603" spans="37:41" x14ac:dyDescent="0.35">
      <c r="AK1603" t="str">
        <v>20:NG track between Brunswick Junction and Premier</v>
      </c>
      <c r="AL1603" t="str">
        <v>01:Brunswick Junction to Brunswick East</v>
      </c>
      <c r="AM1603" t="str">
        <v>Signage</v>
      </c>
      <c r="AN1603" s="64">
        <v>1943.3359014972978</v>
      </c>
      <c r="AO1603" s="149">
        <f t="shared" si="62"/>
        <v>3.6705791572497493</v>
      </c>
    </row>
    <row r="1604" spans="37:41" x14ac:dyDescent="0.35">
      <c r="AK1604" t="str">
        <v>20:NG track between Brunswick Junction and Premier</v>
      </c>
      <c r="AL1604" t="str">
        <v>01:Brunswick Junction to Brunswick East</v>
      </c>
      <c r="AM1604" t="str">
        <v>Signalling and Control Systems</v>
      </c>
      <c r="AN1604" s="64">
        <v>307014.15639312577</v>
      </c>
      <c r="AO1604" s="149">
        <f t="shared" si="62"/>
        <v>6.8275029514926633</v>
      </c>
    </row>
    <row r="1605" spans="37:41" x14ac:dyDescent="0.35">
      <c r="AK1605" t="str">
        <v>20:NG track between Brunswick Junction and Premier</v>
      </c>
      <c r="AL1605" t="str">
        <v>01:Brunswick Junction to Brunswick East</v>
      </c>
      <c r="AM1605" t="str">
        <v>Sleepers</v>
      </c>
      <c r="AN1605" s="64">
        <v>221324.36655941448</v>
      </c>
      <c r="AO1605" s="149">
        <f t="shared" si="62"/>
        <v>15.29205627039642</v>
      </c>
    </row>
    <row r="1606" spans="37:41" x14ac:dyDescent="0.35">
      <c r="AK1606" t="str">
        <v>20:NG track between Brunswick Junction and Premier</v>
      </c>
      <c r="AL1606" t="str">
        <v>01:Brunswick Junction to Brunswick East</v>
      </c>
      <c r="AM1606" t="str">
        <v>Tunnels</v>
      </c>
      <c r="AN1606" s="64">
        <v>0</v>
      </c>
      <c r="AO1606" s="149">
        <f t="shared" si="62"/>
        <v>42.316940355219813</v>
      </c>
    </row>
    <row r="1607" spans="37:41" x14ac:dyDescent="0.35">
      <c r="AK1607" t="str">
        <v>20:NG track between Brunswick Junction and Premier</v>
      </c>
      <c r="AL1607" t="str">
        <v>01:Brunswick Junction to Brunswick East</v>
      </c>
      <c r="AM1607" t="str">
        <v>Turnouts</v>
      </c>
      <c r="AN1607" s="64">
        <v>249914.5963859694</v>
      </c>
      <c r="AO1607" s="149">
        <f t="shared" si="62"/>
        <v>22.575248585450652</v>
      </c>
    </row>
    <row r="1608" spans="37:41" x14ac:dyDescent="0.35">
      <c r="AK1608" t="str">
        <v>20:NG track between Brunswick Junction and Premier</v>
      </c>
      <c r="AL1608" t="str">
        <v>01:Brunswick Junction to Brunswick East</v>
      </c>
      <c r="AM1608" t="str">
        <v>Walkways</v>
      </c>
      <c r="AN1608" s="64">
        <v>23511.965227992001</v>
      </c>
      <c r="AO1608" s="149">
        <f t="shared" si="62"/>
        <v>6.2060928299919071</v>
      </c>
    </row>
    <row r="1609" spans="37:41" x14ac:dyDescent="0.35">
      <c r="AK1609" t="str">
        <v>20:NG track between Brunswick Junction and Premier</v>
      </c>
      <c r="AL1609" t="str">
        <v>02:Brunswick East to Worsley</v>
      </c>
      <c r="AM1609" t="str">
        <v>Access Roads</v>
      </c>
      <c r="AN1609" s="64">
        <v>0</v>
      </c>
      <c r="AO1609" s="149">
        <f t="shared" si="62"/>
        <v>6.064738680413102</v>
      </c>
    </row>
    <row r="1610" spans="37:41" x14ac:dyDescent="0.35">
      <c r="AK1610" t="str">
        <v>20:NG track between Brunswick Junction and Premier</v>
      </c>
      <c r="AL1610" t="str">
        <v>02:Brunswick East to Worsley</v>
      </c>
      <c r="AM1610" t="str">
        <v>Ballast</v>
      </c>
      <c r="AN1610" s="64">
        <v>4524332.0315714767</v>
      </c>
      <c r="AO1610" s="149">
        <f t="shared" si="62"/>
        <v>12.862198805968973</v>
      </c>
    </row>
    <row r="1611" spans="37:41" x14ac:dyDescent="0.35">
      <c r="AK1611" t="str">
        <v>20:NG track between Brunswick Junction and Premier</v>
      </c>
      <c r="AL1611" t="str">
        <v>02:Brunswick East to Worsley</v>
      </c>
      <c r="AM1611" t="str">
        <v>Bridges</v>
      </c>
      <c r="AN1611" s="64">
        <v>2029754.7224739071</v>
      </c>
      <c r="AO1611" s="149">
        <f t="shared" si="62"/>
        <v>33.988165680473372</v>
      </c>
    </row>
    <row r="1612" spans="37:41" x14ac:dyDescent="0.35">
      <c r="AK1612" t="str">
        <v>20:NG track between Brunswick Junction and Premier</v>
      </c>
      <c r="AL1612" t="str">
        <v>02:Brunswick East to Worsley</v>
      </c>
      <c r="AM1612" t="str">
        <v>Buildings</v>
      </c>
      <c r="AN1612" s="64">
        <v>456388.00721292867</v>
      </c>
      <c r="AO1612" s="149">
        <f t="shared" si="62"/>
        <v>15.499999999999858</v>
      </c>
    </row>
    <row r="1613" spans="37:41" x14ac:dyDescent="0.35">
      <c r="AK1613" t="str">
        <v>20:NG track between Brunswick Junction and Premier</v>
      </c>
      <c r="AL1613" t="str">
        <v>02:Brunswick East to Worsley</v>
      </c>
      <c r="AM1613" t="str">
        <v>Clearing/Grubbing</v>
      </c>
      <c r="AN1613" s="64">
        <v>0</v>
      </c>
      <c r="AO1613" s="149">
        <f t="shared" ref="AO1613:AO1676" si="63">_xlfn.XLOOKUP(AM1613,$M$7:$AG$7,$M$10:$AG$10)</f>
        <v>100</v>
      </c>
    </row>
    <row r="1614" spans="37:41" x14ac:dyDescent="0.35">
      <c r="AK1614" t="str">
        <v>20:NG track between Brunswick Junction and Premier</v>
      </c>
      <c r="AL1614" t="str">
        <v>02:Brunswick East to Worsley</v>
      </c>
      <c r="AM1614" t="str">
        <v>Communication</v>
      </c>
      <c r="AN1614" s="64">
        <v>91724.130689380559</v>
      </c>
      <c r="AO1614" s="149">
        <f t="shared" si="63"/>
        <v>5.1206272136194979</v>
      </c>
    </row>
    <row r="1615" spans="37:41" x14ac:dyDescent="0.35">
      <c r="AK1615" t="str">
        <v>20:NG track between Brunswick Junction and Premier</v>
      </c>
      <c r="AL1615" t="str">
        <v>02:Brunswick East to Worsley</v>
      </c>
      <c r="AM1615" t="str">
        <v>Control Centre Assets</v>
      </c>
      <c r="AN1615" s="64">
        <v>333065.85458786751</v>
      </c>
      <c r="AO1615" s="149">
        <f t="shared" si="63"/>
        <v>14.933333333333326</v>
      </c>
    </row>
    <row r="1616" spans="37:41" x14ac:dyDescent="0.35">
      <c r="AK1616" t="str">
        <v>20:NG track between Brunswick Junction and Premier</v>
      </c>
      <c r="AL1616" t="str">
        <v>02:Brunswick East to Worsley</v>
      </c>
      <c r="AM1616" t="str">
        <v>Culverts</v>
      </c>
      <c r="AN1616" s="64">
        <v>340176.02529284486</v>
      </c>
      <c r="AO1616" s="149">
        <f t="shared" si="63"/>
        <v>6.5141602301984181</v>
      </c>
    </row>
    <row r="1617" spans="37:41" x14ac:dyDescent="0.35">
      <c r="AK1617" t="str">
        <v>20:NG track between Brunswick Junction and Premier</v>
      </c>
      <c r="AL1617" t="str">
        <v>02:Brunswick East to Worsley</v>
      </c>
      <c r="AM1617" t="str">
        <v>Cutting/Embankments</v>
      </c>
      <c r="AN1617" s="64">
        <v>0</v>
      </c>
      <c r="AO1617" s="149">
        <f t="shared" si="63"/>
        <v>100</v>
      </c>
    </row>
    <row r="1618" spans="37:41" x14ac:dyDescent="0.35">
      <c r="AK1618" t="str">
        <v>20:NG track between Brunswick Junction and Premier</v>
      </c>
      <c r="AL1618" t="str">
        <v>02:Brunswick East to Worsley</v>
      </c>
      <c r="AM1618" t="str">
        <v>Fibre Optic</v>
      </c>
      <c r="AN1618" s="64">
        <v>11443741.381019758</v>
      </c>
      <c r="AO1618" s="149">
        <f t="shared" si="63"/>
        <v>6.8275029514926633</v>
      </c>
    </row>
    <row r="1619" spans="37:41" x14ac:dyDescent="0.35">
      <c r="AK1619" t="str">
        <v>20:NG track between Brunswick Junction and Premier</v>
      </c>
      <c r="AL1619" t="str">
        <v>02:Brunswick East to Worsley</v>
      </c>
      <c r="AM1619" t="str">
        <v>Formation</v>
      </c>
      <c r="AN1619" s="64">
        <v>1333487.3356210669</v>
      </c>
      <c r="AO1619" s="149">
        <f t="shared" si="63"/>
        <v>100</v>
      </c>
    </row>
    <row r="1620" spans="37:41" x14ac:dyDescent="0.35">
      <c r="AK1620" t="str">
        <v>20:NG track between Brunswick Junction and Premier</v>
      </c>
      <c r="AL1620" t="str">
        <v>02:Brunswick East to Worsley</v>
      </c>
      <c r="AM1620" t="str">
        <v>Pedestrian Crossings</v>
      </c>
      <c r="AN1620" s="64">
        <v>0</v>
      </c>
      <c r="AO1620" s="149">
        <f t="shared" si="63"/>
        <v>11.72325153537226</v>
      </c>
    </row>
    <row r="1621" spans="37:41" x14ac:dyDescent="0.35">
      <c r="AK1621" t="str">
        <v>20:NG track between Brunswick Junction and Premier</v>
      </c>
      <c r="AL1621" t="str">
        <v>02:Brunswick East to Worsley</v>
      </c>
      <c r="AM1621" t="str">
        <v>Plant and Equipment</v>
      </c>
      <c r="AN1621" s="64">
        <v>194819.11199879562</v>
      </c>
      <c r="AO1621" s="149">
        <f t="shared" si="63"/>
        <v>3.2621890651150229</v>
      </c>
    </row>
    <row r="1622" spans="37:41" x14ac:dyDescent="0.35">
      <c r="AK1622" t="str">
        <v>20:NG track between Brunswick Junction and Premier</v>
      </c>
      <c r="AL1622" t="str">
        <v>02:Brunswick East to Worsley</v>
      </c>
      <c r="AM1622" t="str">
        <v>Radio Masts</v>
      </c>
      <c r="AN1622" s="64">
        <v>309477.39575332776</v>
      </c>
      <c r="AO1622" s="149">
        <f t="shared" si="63"/>
        <v>5.1206272136194979</v>
      </c>
    </row>
    <row r="1623" spans="37:41" x14ac:dyDescent="0.35">
      <c r="AK1623" t="str">
        <v>20:NG track between Brunswick Junction and Premier</v>
      </c>
      <c r="AL1623" t="str">
        <v>02:Brunswick East to Worsley</v>
      </c>
      <c r="AM1623" t="str">
        <v>Rail</v>
      </c>
      <c r="AN1623" s="64">
        <v>14882671.156485122</v>
      </c>
      <c r="AO1623" s="149">
        <f t="shared" si="63"/>
        <v>31.770593409597893</v>
      </c>
    </row>
    <row r="1624" spans="37:41" x14ac:dyDescent="0.35">
      <c r="AK1624" t="str">
        <v>20:NG track between Brunswick Junction and Premier</v>
      </c>
      <c r="AL1624" t="str">
        <v>02:Brunswick East to Worsley</v>
      </c>
      <c r="AM1624" t="str">
        <v>Signage</v>
      </c>
      <c r="AN1624" s="64">
        <v>38792.435789203781</v>
      </c>
      <c r="AO1624" s="149">
        <f t="shared" si="63"/>
        <v>3.6705791572497493</v>
      </c>
    </row>
    <row r="1625" spans="37:41" x14ac:dyDescent="0.35">
      <c r="AK1625" t="str">
        <v>20:NG track between Brunswick Junction and Premier</v>
      </c>
      <c r="AL1625" t="str">
        <v>02:Brunswick East to Worsley</v>
      </c>
      <c r="AM1625" t="str">
        <v>Signalling and Control Systems</v>
      </c>
      <c r="AN1625" s="64">
        <v>2804006.6751743648</v>
      </c>
      <c r="AO1625" s="149">
        <f t="shared" si="63"/>
        <v>6.8275029514926633</v>
      </c>
    </row>
    <row r="1626" spans="37:41" x14ac:dyDescent="0.35">
      <c r="AK1626" t="str">
        <v>20:NG track between Brunswick Junction and Premier</v>
      </c>
      <c r="AL1626" t="str">
        <v>02:Brunswick East to Worsley</v>
      </c>
      <c r="AM1626" t="str">
        <v>Sleepers</v>
      </c>
      <c r="AN1626" s="64">
        <v>5375865.3300470673</v>
      </c>
      <c r="AO1626" s="149">
        <f t="shared" si="63"/>
        <v>15.29205627039642</v>
      </c>
    </row>
    <row r="1627" spans="37:41" x14ac:dyDescent="0.35">
      <c r="AK1627" t="str">
        <v>20:NG track between Brunswick Junction and Premier</v>
      </c>
      <c r="AL1627" t="str">
        <v>02:Brunswick East to Worsley</v>
      </c>
      <c r="AM1627" t="str">
        <v>Tunnels</v>
      </c>
      <c r="AN1627" s="64">
        <v>0</v>
      </c>
      <c r="AO1627" s="149">
        <f t="shared" si="63"/>
        <v>42.316940355219813</v>
      </c>
    </row>
    <row r="1628" spans="37:41" x14ac:dyDescent="0.35">
      <c r="AK1628" t="str">
        <v>20:NG track between Brunswick Junction and Premier</v>
      </c>
      <c r="AL1628" t="str">
        <v>02:Brunswick East to Worsley</v>
      </c>
      <c r="AM1628" t="str">
        <v>Turnouts</v>
      </c>
      <c r="AN1628" s="64">
        <v>2404211.648396288</v>
      </c>
      <c r="AO1628" s="149">
        <f t="shared" si="63"/>
        <v>22.575248585450652</v>
      </c>
    </row>
    <row r="1629" spans="37:41" x14ac:dyDescent="0.35">
      <c r="AK1629" t="str">
        <v>20:NG track between Brunswick Junction and Premier</v>
      </c>
      <c r="AL1629" t="str">
        <v>02:Brunswick East to Worsley</v>
      </c>
      <c r="AM1629" t="str">
        <v>Walkways</v>
      </c>
      <c r="AN1629" s="64">
        <v>583565.63825329661</v>
      </c>
      <c r="AO1629" s="149">
        <f t="shared" si="63"/>
        <v>6.2060928299919071</v>
      </c>
    </row>
    <row r="1630" spans="37:41" x14ac:dyDescent="0.35">
      <c r="AK1630" t="str">
        <v>20:NG track between Brunswick Junction and Premier</v>
      </c>
      <c r="AL1630" t="str">
        <v>03:Worsley to Worsley East</v>
      </c>
      <c r="AM1630" t="str">
        <v>Access Roads</v>
      </c>
      <c r="AN1630" s="64">
        <v>0</v>
      </c>
      <c r="AO1630" s="149">
        <f t="shared" si="63"/>
        <v>6.064738680413102</v>
      </c>
    </row>
    <row r="1631" spans="37:41" x14ac:dyDescent="0.35">
      <c r="AK1631" t="str">
        <v>20:NG track between Brunswick Junction and Premier</v>
      </c>
      <c r="AL1631" t="str">
        <v>03:Worsley to Worsley East</v>
      </c>
      <c r="AM1631" t="str">
        <v>Ballast</v>
      </c>
      <c r="AN1631" s="64">
        <v>181792.13253268789</v>
      </c>
      <c r="AO1631" s="149">
        <f t="shared" si="63"/>
        <v>12.862198805968973</v>
      </c>
    </row>
    <row r="1632" spans="37:41" x14ac:dyDescent="0.35">
      <c r="AK1632" t="str">
        <v>20:NG track between Brunswick Junction and Premier</v>
      </c>
      <c r="AL1632" t="str">
        <v>03:Worsley to Worsley East</v>
      </c>
      <c r="AM1632" t="str">
        <v>Bridges</v>
      </c>
      <c r="AN1632" s="64">
        <v>0</v>
      </c>
      <c r="AO1632" s="149">
        <f t="shared" si="63"/>
        <v>33.988165680473372</v>
      </c>
    </row>
    <row r="1633" spans="37:41" x14ac:dyDescent="0.35">
      <c r="AK1633" t="str">
        <v>20:NG track between Brunswick Junction and Premier</v>
      </c>
      <c r="AL1633" t="str">
        <v>03:Worsley to Worsley East</v>
      </c>
      <c r="AM1633" t="str">
        <v>Buildings</v>
      </c>
      <c r="AN1633" s="64">
        <v>18338.121188856272</v>
      </c>
      <c r="AO1633" s="149">
        <f t="shared" si="63"/>
        <v>15.499999999999858</v>
      </c>
    </row>
    <row r="1634" spans="37:41" x14ac:dyDescent="0.35">
      <c r="AK1634" t="str">
        <v>20:NG track between Brunswick Junction and Premier</v>
      </c>
      <c r="AL1634" t="str">
        <v>03:Worsley to Worsley East</v>
      </c>
      <c r="AM1634" t="str">
        <v>Clearing/Grubbing</v>
      </c>
      <c r="AN1634" s="64">
        <v>0</v>
      </c>
      <c r="AO1634" s="149">
        <f t="shared" si="63"/>
        <v>100</v>
      </c>
    </row>
    <row r="1635" spans="37:41" x14ac:dyDescent="0.35">
      <c r="AK1635" t="str">
        <v>20:NG track between Brunswick Junction and Premier</v>
      </c>
      <c r="AL1635" t="str">
        <v>03:Worsley to Worsley East</v>
      </c>
      <c r="AM1635" t="str">
        <v>Communication</v>
      </c>
      <c r="AN1635" s="64">
        <v>0</v>
      </c>
      <c r="AO1635" s="149">
        <f t="shared" si="63"/>
        <v>5.1206272136194979</v>
      </c>
    </row>
    <row r="1636" spans="37:41" x14ac:dyDescent="0.35">
      <c r="AK1636" t="str">
        <v>20:NG track between Brunswick Junction and Premier</v>
      </c>
      <c r="AL1636" t="str">
        <v>03:Worsley to Worsley East</v>
      </c>
      <c r="AM1636" t="str">
        <v>Control Centre Assets</v>
      </c>
      <c r="AN1636" s="64">
        <v>0</v>
      </c>
      <c r="AO1636" s="149">
        <f t="shared" si="63"/>
        <v>14.933333333333326</v>
      </c>
    </row>
    <row r="1637" spans="37:41" x14ac:dyDescent="0.35">
      <c r="AK1637" t="str">
        <v>20:NG track between Brunswick Junction and Premier</v>
      </c>
      <c r="AL1637" t="str">
        <v>03:Worsley to Worsley East</v>
      </c>
      <c r="AM1637" t="str">
        <v>Culverts</v>
      </c>
      <c r="AN1637" s="64">
        <v>16416.175447036021</v>
      </c>
      <c r="AO1637" s="149">
        <f t="shared" si="63"/>
        <v>6.5141602301984181</v>
      </c>
    </row>
    <row r="1638" spans="37:41" x14ac:dyDescent="0.35">
      <c r="AK1638" t="str">
        <v>20:NG track between Brunswick Junction and Premier</v>
      </c>
      <c r="AL1638" t="str">
        <v>03:Worsley to Worsley East</v>
      </c>
      <c r="AM1638" t="str">
        <v>Cutting/Embankments</v>
      </c>
      <c r="AN1638" s="64">
        <v>0</v>
      </c>
      <c r="AO1638" s="149">
        <f t="shared" si="63"/>
        <v>100</v>
      </c>
    </row>
    <row r="1639" spans="37:41" x14ac:dyDescent="0.35">
      <c r="AK1639" t="str">
        <v>20:NG track between Brunswick Junction and Premier</v>
      </c>
      <c r="AL1639" t="str">
        <v>03:Worsley to Worsley East</v>
      </c>
      <c r="AM1639" t="str">
        <v>Fibre Optic</v>
      </c>
      <c r="AN1639" s="64">
        <v>459820.8388091161</v>
      </c>
      <c r="AO1639" s="149">
        <f t="shared" si="63"/>
        <v>6.8275029514926633</v>
      </c>
    </row>
    <row r="1640" spans="37:41" x14ac:dyDescent="0.35">
      <c r="AK1640" t="str">
        <v>20:NG track between Brunswick Junction and Premier</v>
      </c>
      <c r="AL1640" t="str">
        <v>03:Worsley to Worsley East</v>
      </c>
      <c r="AM1640" t="str">
        <v>Formation</v>
      </c>
      <c r="AN1640" s="64">
        <v>53580.839062265921</v>
      </c>
      <c r="AO1640" s="149">
        <f t="shared" si="63"/>
        <v>100</v>
      </c>
    </row>
    <row r="1641" spans="37:41" x14ac:dyDescent="0.35">
      <c r="AK1641" t="str">
        <v>20:NG track between Brunswick Junction and Premier</v>
      </c>
      <c r="AL1641" t="str">
        <v>03:Worsley to Worsley East</v>
      </c>
      <c r="AM1641" t="str">
        <v>Pedestrian Crossings</v>
      </c>
      <c r="AN1641" s="64">
        <v>0</v>
      </c>
      <c r="AO1641" s="149">
        <f t="shared" si="63"/>
        <v>11.72325153537226</v>
      </c>
    </row>
    <row r="1642" spans="37:41" x14ac:dyDescent="0.35">
      <c r="AK1642" t="str">
        <v>20:NG track between Brunswick Junction and Premier</v>
      </c>
      <c r="AL1642" t="str">
        <v>03:Worsley to Worsley East</v>
      </c>
      <c r="AM1642" t="str">
        <v>Plant and Equipment</v>
      </c>
      <c r="AN1642" s="64">
        <v>7828.0244644388004</v>
      </c>
      <c r="AO1642" s="149">
        <f t="shared" si="63"/>
        <v>3.2621890651150229</v>
      </c>
    </row>
    <row r="1643" spans="37:41" x14ac:dyDescent="0.35">
      <c r="AK1643" t="str">
        <v>20:NG track between Brunswick Junction and Premier</v>
      </c>
      <c r="AL1643" t="str">
        <v>03:Worsley to Worsley East</v>
      </c>
      <c r="AM1643" t="str">
        <v>Radio Masts</v>
      </c>
      <c r="AN1643" s="64">
        <v>12435.107625184302</v>
      </c>
      <c r="AO1643" s="149">
        <f t="shared" si="63"/>
        <v>5.1206272136194979</v>
      </c>
    </row>
    <row r="1644" spans="37:41" x14ac:dyDescent="0.35">
      <c r="AK1644" t="str">
        <v>20:NG track between Brunswick Junction and Premier</v>
      </c>
      <c r="AL1644" t="str">
        <v>03:Worsley to Worsley East</v>
      </c>
      <c r="AM1644" t="str">
        <v>Rail</v>
      </c>
      <c r="AN1644" s="64">
        <v>598000.43596278911</v>
      </c>
      <c r="AO1644" s="149">
        <f t="shared" si="63"/>
        <v>31.770593409597893</v>
      </c>
    </row>
    <row r="1645" spans="37:41" x14ac:dyDescent="0.35">
      <c r="AK1645" t="str">
        <v>20:NG track between Brunswick Junction and Premier</v>
      </c>
      <c r="AL1645" t="str">
        <v>03:Worsley to Worsley East</v>
      </c>
      <c r="AM1645" t="str">
        <v>Signage</v>
      </c>
      <c r="AN1645" s="64">
        <v>974.8535408902826</v>
      </c>
      <c r="AO1645" s="149">
        <f t="shared" si="63"/>
        <v>3.6705791572497493</v>
      </c>
    </row>
    <row r="1646" spans="37:41" x14ac:dyDescent="0.35">
      <c r="AK1646" t="str">
        <v>20:NG track between Brunswick Junction and Premier</v>
      </c>
      <c r="AL1646" t="str">
        <v>03:Worsley to Worsley East</v>
      </c>
      <c r="AM1646" t="str">
        <v>Signalling and Control Systems</v>
      </c>
      <c r="AN1646" s="64">
        <v>0</v>
      </c>
      <c r="AO1646" s="149">
        <f t="shared" si="63"/>
        <v>6.8275029514926633</v>
      </c>
    </row>
    <row r="1647" spans="37:41" x14ac:dyDescent="0.35">
      <c r="AK1647" t="str">
        <v>20:NG track between Brunswick Junction and Premier</v>
      </c>
      <c r="AL1647" t="str">
        <v>03:Worsley to Worsley East</v>
      </c>
      <c r="AM1647" t="str">
        <v>Sleepers</v>
      </c>
      <c r="AN1647" s="64">
        <v>207758.13888417906</v>
      </c>
      <c r="AO1647" s="149">
        <f t="shared" si="63"/>
        <v>15.29205627039642</v>
      </c>
    </row>
    <row r="1648" spans="37:41" x14ac:dyDescent="0.35">
      <c r="AK1648" t="str">
        <v>20:NG track between Brunswick Junction and Premier</v>
      </c>
      <c r="AL1648" t="str">
        <v>03:Worsley to Worsley East</v>
      </c>
      <c r="AM1648" t="str">
        <v>Tunnels</v>
      </c>
      <c r="AN1648" s="64">
        <v>0</v>
      </c>
      <c r="AO1648" s="149">
        <f t="shared" si="63"/>
        <v>42.316940355219813</v>
      </c>
    </row>
    <row r="1649" spans="37:41" x14ac:dyDescent="0.35">
      <c r="AK1649" t="str">
        <v>20:NG track between Brunswick Junction and Premier</v>
      </c>
      <c r="AL1649" t="str">
        <v>03:Worsley to Worsley East</v>
      </c>
      <c r="AM1649" t="str">
        <v>Turnouts</v>
      </c>
      <c r="AN1649" s="64">
        <v>250733.93541416735</v>
      </c>
      <c r="AO1649" s="149">
        <f t="shared" si="63"/>
        <v>22.575248585450652</v>
      </c>
    </row>
    <row r="1650" spans="37:41" x14ac:dyDescent="0.35">
      <c r="AK1650" t="str">
        <v>20:NG track between Brunswick Junction and Premier</v>
      </c>
      <c r="AL1650" t="str">
        <v>03:Worsley to Worsley East</v>
      </c>
      <c r="AM1650" t="str">
        <v>Walkways</v>
      </c>
      <c r="AN1650" s="64">
        <v>24503.726040155747</v>
      </c>
      <c r="AO1650" s="149">
        <f t="shared" si="63"/>
        <v>6.2060928299919071</v>
      </c>
    </row>
    <row r="1651" spans="37:41" x14ac:dyDescent="0.35">
      <c r="AK1651" t="str">
        <v>20:NG track between Brunswick Junction and Premier</v>
      </c>
      <c r="AL1651" t="str">
        <v>04:Worsley East to Ewington Junction</v>
      </c>
      <c r="AM1651" t="str">
        <v>Access Roads</v>
      </c>
      <c r="AN1651" s="64">
        <v>0</v>
      </c>
      <c r="AO1651" s="149">
        <f t="shared" si="63"/>
        <v>6.064738680413102</v>
      </c>
    </row>
    <row r="1652" spans="37:41" x14ac:dyDescent="0.35">
      <c r="AK1652" t="str">
        <v>20:NG track between Brunswick Junction and Premier</v>
      </c>
      <c r="AL1652" t="str">
        <v>04:Worsley East to Ewington Junction</v>
      </c>
      <c r="AM1652" t="str">
        <v>Ballast</v>
      </c>
      <c r="AN1652" s="64">
        <v>2074143.6841556274</v>
      </c>
      <c r="AO1652" s="149">
        <f t="shared" si="63"/>
        <v>12.862198805968973</v>
      </c>
    </row>
    <row r="1653" spans="37:41" x14ac:dyDescent="0.35">
      <c r="AK1653" t="str">
        <v>20:NG track between Brunswick Junction and Premier</v>
      </c>
      <c r="AL1653" t="str">
        <v>04:Worsley East to Ewington Junction</v>
      </c>
      <c r="AM1653" t="str">
        <v>Bridges</v>
      </c>
      <c r="AN1653" s="64">
        <v>1502276.9320296675</v>
      </c>
      <c r="AO1653" s="149">
        <f t="shared" si="63"/>
        <v>33.988165680473372</v>
      </c>
    </row>
    <row r="1654" spans="37:41" x14ac:dyDescent="0.35">
      <c r="AK1654" t="str">
        <v>20:NG track between Brunswick Junction and Premier</v>
      </c>
      <c r="AL1654" t="str">
        <v>04:Worsley East to Ewington Junction</v>
      </c>
      <c r="AM1654" t="str">
        <v>Buildings</v>
      </c>
      <c r="AN1654" s="64">
        <v>209227.41657319808</v>
      </c>
      <c r="AO1654" s="149">
        <f t="shared" si="63"/>
        <v>15.499999999999858</v>
      </c>
    </row>
    <row r="1655" spans="37:41" x14ac:dyDescent="0.35">
      <c r="AK1655" t="str">
        <v>20:NG track between Brunswick Junction and Premier</v>
      </c>
      <c r="AL1655" t="str">
        <v>04:Worsley East to Ewington Junction</v>
      </c>
      <c r="AM1655" t="str">
        <v>Clearing/Grubbing</v>
      </c>
      <c r="AN1655" s="64">
        <v>0</v>
      </c>
      <c r="AO1655" s="149">
        <f t="shared" si="63"/>
        <v>100</v>
      </c>
    </row>
    <row r="1656" spans="37:41" x14ac:dyDescent="0.35">
      <c r="AK1656" t="str">
        <v>20:NG track between Brunswick Junction and Premier</v>
      </c>
      <c r="AL1656" t="str">
        <v>04:Worsley East to Ewington Junction</v>
      </c>
      <c r="AM1656" t="str">
        <v>Communication</v>
      </c>
      <c r="AN1656" s="64">
        <v>22754.975540774609</v>
      </c>
      <c r="AO1656" s="149">
        <f t="shared" si="63"/>
        <v>5.1206272136194979</v>
      </c>
    </row>
    <row r="1657" spans="37:41" x14ac:dyDescent="0.35">
      <c r="AK1657" t="str">
        <v>20:NG track between Brunswick Junction and Premier</v>
      </c>
      <c r="AL1657" t="str">
        <v>04:Worsley East to Ewington Junction</v>
      </c>
      <c r="AM1657" t="str">
        <v>Control Centre Assets</v>
      </c>
      <c r="AN1657" s="64">
        <v>244643.53165846845</v>
      </c>
      <c r="AO1657" s="149">
        <f t="shared" si="63"/>
        <v>14.933333333333326</v>
      </c>
    </row>
    <row r="1658" spans="37:41" x14ac:dyDescent="0.35">
      <c r="AK1658" t="str">
        <v>20:NG track between Brunswick Junction and Premier</v>
      </c>
      <c r="AL1658" t="str">
        <v>04:Worsley East to Ewington Junction</v>
      </c>
      <c r="AM1658" t="str">
        <v>Culverts</v>
      </c>
      <c r="AN1658" s="64">
        <v>123292.02000073508</v>
      </c>
      <c r="AO1658" s="149">
        <f t="shared" si="63"/>
        <v>6.5141602301984181</v>
      </c>
    </row>
    <row r="1659" spans="37:41" x14ac:dyDescent="0.35">
      <c r="AK1659" t="str">
        <v>20:NG track between Brunswick Junction and Premier</v>
      </c>
      <c r="AL1659" t="str">
        <v>04:Worsley East to Ewington Junction</v>
      </c>
      <c r="AM1659" t="str">
        <v>Cutting/Embankments</v>
      </c>
      <c r="AN1659" s="64">
        <v>0</v>
      </c>
      <c r="AO1659" s="149">
        <f t="shared" si="63"/>
        <v>100</v>
      </c>
    </row>
    <row r="1660" spans="37:41" x14ac:dyDescent="0.35">
      <c r="AK1660" t="str">
        <v>20:NG track between Brunswick Junction and Premier</v>
      </c>
      <c r="AL1660" t="str">
        <v>04:Worsley East to Ewington Junction</v>
      </c>
      <c r="AM1660" t="str">
        <v>Fibre Optic</v>
      </c>
      <c r="AN1660" s="64">
        <v>5246291.3293983191</v>
      </c>
      <c r="AO1660" s="149">
        <f t="shared" si="63"/>
        <v>6.8275029514926633</v>
      </c>
    </row>
    <row r="1661" spans="37:41" x14ac:dyDescent="0.35">
      <c r="AK1661" t="str">
        <v>20:NG track between Brunswick Junction and Premier</v>
      </c>
      <c r="AL1661" t="str">
        <v>04:Worsley East to Ewington Junction</v>
      </c>
      <c r="AM1661" t="str">
        <v>Formation</v>
      </c>
      <c r="AN1661" s="64">
        <v>611326.55954060599</v>
      </c>
      <c r="AO1661" s="149">
        <f t="shared" si="63"/>
        <v>100</v>
      </c>
    </row>
    <row r="1662" spans="37:41" x14ac:dyDescent="0.35">
      <c r="AK1662" t="str">
        <v>20:NG track between Brunswick Junction and Premier</v>
      </c>
      <c r="AL1662" t="str">
        <v>04:Worsley East to Ewington Junction</v>
      </c>
      <c r="AM1662" t="str">
        <v>Pedestrian Crossings</v>
      </c>
      <c r="AN1662" s="64">
        <v>176515.10725559597</v>
      </c>
      <c r="AO1662" s="149">
        <f t="shared" si="63"/>
        <v>11.72325153537226</v>
      </c>
    </row>
    <row r="1663" spans="37:41" x14ac:dyDescent="0.35">
      <c r="AK1663" t="str">
        <v>20:NG track between Brunswick Junction and Premier</v>
      </c>
      <c r="AL1663" t="str">
        <v>04:Worsley East to Ewington Junction</v>
      </c>
      <c r="AM1663" t="str">
        <v>Plant and Equipment</v>
      </c>
      <c r="AN1663" s="64">
        <v>89313.25726877655</v>
      </c>
      <c r="AO1663" s="149">
        <f t="shared" si="63"/>
        <v>3.2621890651150229</v>
      </c>
    </row>
    <row r="1664" spans="37:41" x14ac:dyDescent="0.35">
      <c r="AK1664" t="str">
        <v>20:NG track between Brunswick Junction and Premier</v>
      </c>
      <c r="AL1664" t="str">
        <v>04:Worsley East to Ewington Junction</v>
      </c>
      <c r="AM1664" t="str">
        <v>Radio Masts</v>
      </c>
      <c r="AN1664" s="64">
        <v>141877.42661489398</v>
      </c>
      <c r="AO1664" s="149">
        <f t="shared" si="63"/>
        <v>5.1206272136194979</v>
      </c>
    </row>
    <row r="1665" spans="37:41" x14ac:dyDescent="0.35">
      <c r="AK1665" t="str">
        <v>20:NG track between Brunswick Junction and Premier</v>
      </c>
      <c r="AL1665" t="str">
        <v>04:Worsley East to Ewington Junction</v>
      </c>
      <c r="AM1665" t="str">
        <v>Rail</v>
      </c>
      <c r="AN1665" s="64">
        <v>6822841.0663014054</v>
      </c>
      <c r="AO1665" s="149">
        <f t="shared" si="63"/>
        <v>31.770593409597893</v>
      </c>
    </row>
    <row r="1666" spans="37:41" x14ac:dyDescent="0.35">
      <c r="AK1666" t="str">
        <v>20:NG track between Brunswick Junction and Premier</v>
      </c>
      <c r="AL1666" t="str">
        <v>04:Worsley East to Ewington Junction</v>
      </c>
      <c r="AM1666" t="str">
        <v>Signage</v>
      </c>
      <c r="AN1666" s="64">
        <v>15838.291083398495</v>
      </c>
      <c r="AO1666" s="149">
        <f t="shared" si="63"/>
        <v>3.6705791572497493</v>
      </c>
    </row>
    <row r="1667" spans="37:41" x14ac:dyDescent="0.35">
      <c r="AK1667" t="str">
        <v>20:NG track between Brunswick Junction and Premier</v>
      </c>
      <c r="AL1667" t="str">
        <v>04:Worsley East to Ewington Junction</v>
      </c>
      <c r="AM1667" t="str">
        <v>Signalling and Control Systems</v>
      </c>
      <c r="AN1667" s="64">
        <v>2059598.9842831655</v>
      </c>
      <c r="AO1667" s="149">
        <f t="shared" si="63"/>
        <v>6.8275029514926633</v>
      </c>
    </row>
    <row r="1668" spans="37:41" x14ac:dyDescent="0.35">
      <c r="AK1668" t="str">
        <v>20:NG track between Brunswick Junction and Premier</v>
      </c>
      <c r="AL1668" t="str">
        <v>04:Worsley East to Ewington Junction</v>
      </c>
      <c r="AM1668" t="str">
        <v>Sleepers</v>
      </c>
      <c r="AN1668" s="64">
        <v>2219554.5529098641</v>
      </c>
      <c r="AO1668" s="149">
        <f t="shared" si="63"/>
        <v>15.29205627039642</v>
      </c>
    </row>
    <row r="1669" spans="37:41" x14ac:dyDescent="0.35">
      <c r="AK1669" t="str">
        <v>20:NG track between Brunswick Junction and Premier</v>
      </c>
      <c r="AL1669" t="str">
        <v>04:Worsley East to Ewington Junction</v>
      </c>
      <c r="AM1669" t="str">
        <v>Tunnels</v>
      </c>
      <c r="AN1669" s="64">
        <v>0</v>
      </c>
      <c r="AO1669" s="149">
        <f t="shared" si="63"/>
        <v>42.316940355219813</v>
      </c>
    </row>
    <row r="1670" spans="37:41" x14ac:dyDescent="0.35">
      <c r="AK1670" t="str">
        <v>20:NG track between Brunswick Junction and Premier</v>
      </c>
      <c r="AL1670" t="str">
        <v>04:Worsley East to Ewington Junction</v>
      </c>
      <c r="AM1670" t="str">
        <v>Turnouts</v>
      </c>
      <c r="AN1670" s="64">
        <v>496784.69974526041</v>
      </c>
      <c r="AO1670" s="149">
        <f t="shared" si="63"/>
        <v>22.575248585450652</v>
      </c>
    </row>
    <row r="1671" spans="37:41" x14ac:dyDescent="0.35">
      <c r="AK1671" t="str">
        <v>20:NG track between Brunswick Junction and Premier</v>
      </c>
      <c r="AL1671" t="str">
        <v>04:Worsley East to Ewington Junction</v>
      </c>
      <c r="AM1671" t="str">
        <v>Walkways</v>
      </c>
      <c r="AN1671" s="64">
        <v>223023.74110931859</v>
      </c>
      <c r="AO1671" s="149">
        <f t="shared" si="63"/>
        <v>6.2060928299919071</v>
      </c>
    </row>
    <row r="1672" spans="37:41" x14ac:dyDescent="0.35">
      <c r="AK1672" t="str">
        <v>20:NG track between Brunswick Junction and Premier</v>
      </c>
      <c r="AL1672" t="str">
        <v>05:Ewington Junction to Premier</v>
      </c>
      <c r="AM1672" t="str">
        <v>Access Roads</v>
      </c>
      <c r="AN1672" s="64">
        <v>0</v>
      </c>
      <c r="AO1672" s="149">
        <f t="shared" si="63"/>
        <v>6.064738680413102</v>
      </c>
    </row>
    <row r="1673" spans="37:41" x14ac:dyDescent="0.35">
      <c r="AK1673" t="str">
        <v>20:NG track between Brunswick Junction and Premier</v>
      </c>
      <c r="AL1673" t="str">
        <v>05:Ewington Junction to Premier</v>
      </c>
      <c r="AM1673" t="str">
        <v>Ballast</v>
      </c>
      <c r="AN1673" s="64">
        <v>195672.78355201174</v>
      </c>
      <c r="AO1673" s="149">
        <f t="shared" si="63"/>
        <v>12.862198805968973</v>
      </c>
    </row>
    <row r="1674" spans="37:41" x14ac:dyDescent="0.35">
      <c r="AK1674" t="str">
        <v>20:NG track between Brunswick Junction and Premier</v>
      </c>
      <c r="AL1674" t="str">
        <v>05:Ewington Junction to Premier</v>
      </c>
      <c r="AM1674" t="str">
        <v>Bridges</v>
      </c>
      <c r="AN1674" s="64">
        <v>0</v>
      </c>
      <c r="AO1674" s="149">
        <f t="shared" si="63"/>
        <v>33.988165680473372</v>
      </c>
    </row>
    <row r="1675" spans="37:41" x14ac:dyDescent="0.35">
      <c r="AK1675" t="str">
        <v>20:NG track between Brunswick Junction and Premier</v>
      </c>
      <c r="AL1675" t="str">
        <v>05:Ewington Junction to Premier</v>
      </c>
      <c r="AM1675" t="str">
        <v>Buildings</v>
      </c>
      <c r="AN1675" s="64">
        <v>19738.319629934645</v>
      </c>
      <c r="AO1675" s="149">
        <f t="shared" si="63"/>
        <v>15.499999999999858</v>
      </c>
    </row>
    <row r="1676" spans="37:41" x14ac:dyDescent="0.35">
      <c r="AK1676" t="str">
        <v>20:NG track between Brunswick Junction and Premier</v>
      </c>
      <c r="AL1676" t="str">
        <v>05:Ewington Junction to Premier</v>
      </c>
      <c r="AM1676" t="str">
        <v>Clearing/Grubbing</v>
      </c>
      <c r="AN1676" s="64">
        <v>0</v>
      </c>
      <c r="AO1676" s="149">
        <f t="shared" si="63"/>
        <v>100</v>
      </c>
    </row>
    <row r="1677" spans="37:41" x14ac:dyDescent="0.35">
      <c r="AK1677" t="str">
        <v>20:NG track between Brunswick Junction and Premier</v>
      </c>
      <c r="AL1677" t="str">
        <v>05:Ewington Junction to Premier</v>
      </c>
      <c r="AM1677" t="str">
        <v>Communication</v>
      </c>
      <c r="AN1677" s="64">
        <v>0</v>
      </c>
      <c r="AO1677" s="149">
        <f t="shared" ref="AO1677:AO1740" si="64">_xlfn.XLOOKUP(AM1677,$M$7:$AG$7,$M$10:$AG$10)</f>
        <v>5.1206272136194979</v>
      </c>
    </row>
    <row r="1678" spans="37:41" x14ac:dyDescent="0.35">
      <c r="AK1678" t="str">
        <v>20:NG track between Brunswick Junction and Premier</v>
      </c>
      <c r="AL1678" t="str">
        <v>05:Ewington Junction to Premier</v>
      </c>
      <c r="AM1678" t="str">
        <v>Control Centre Assets</v>
      </c>
      <c r="AN1678" s="64">
        <v>45032.19473665797</v>
      </c>
      <c r="AO1678" s="149">
        <f t="shared" si="64"/>
        <v>14.933333333333326</v>
      </c>
    </row>
    <row r="1679" spans="37:41" x14ac:dyDescent="0.35">
      <c r="AK1679" t="str">
        <v>20:NG track between Brunswick Junction and Premier</v>
      </c>
      <c r="AL1679" t="str">
        <v>05:Ewington Junction to Premier</v>
      </c>
      <c r="AM1679" t="str">
        <v>Culverts</v>
      </c>
      <c r="AN1679" s="64">
        <v>6461.1759932439791</v>
      </c>
      <c r="AO1679" s="149">
        <f t="shared" si="64"/>
        <v>6.5141602301984181</v>
      </c>
    </row>
    <row r="1680" spans="37:41" x14ac:dyDescent="0.35">
      <c r="AK1680" t="str">
        <v>20:NG track between Brunswick Junction and Premier</v>
      </c>
      <c r="AL1680" t="str">
        <v>05:Ewington Junction to Premier</v>
      </c>
      <c r="AM1680" t="str">
        <v>Cutting/Embankments</v>
      </c>
      <c r="AN1680" s="64">
        <v>0</v>
      </c>
      <c r="AO1680" s="149">
        <f t="shared" si="64"/>
        <v>100</v>
      </c>
    </row>
    <row r="1681" spans="37:41" x14ac:dyDescent="0.35">
      <c r="AK1681" t="str">
        <v>20:NG track between Brunswick Junction and Premier</v>
      </c>
      <c r="AL1681" t="str">
        <v>05:Ewington Junction to Premier</v>
      </c>
      <c r="AM1681" t="str">
        <v>Fibre Optic</v>
      </c>
      <c r="AN1681" s="64">
        <v>0</v>
      </c>
      <c r="AO1681" s="149">
        <f t="shared" si="64"/>
        <v>6.8275029514926633</v>
      </c>
    </row>
    <row r="1682" spans="37:41" x14ac:dyDescent="0.35">
      <c r="AK1682" t="str">
        <v>20:NG track between Brunswick Junction and Premier</v>
      </c>
      <c r="AL1682" t="str">
        <v>05:Ewington Junction to Premier</v>
      </c>
      <c r="AM1682" t="str">
        <v>Formation</v>
      </c>
      <c r="AN1682" s="64">
        <v>57671.978310066625</v>
      </c>
      <c r="AO1682" s="149">
        <f t="shared" si="64"/>
        <v>100</v>
      </c>
    </row>
    <row r="1683" spans="37:41" x14ac:dyDescent="0.35">
      <c r="AK1683" t="str">
        <v>20:NG track between Brunswick Junction and Premier</v>
      </c>
      <c r="AL1683" t="str">
        <v>05:Ewington Junction to Premier</v>
      </c>
      <c r="AM1683" t="str">
        <v>Pedestrian Crossings</v>
      </c>
      <c r="AN1683" s="64">
        <v>0</v>
      </c>
      <c r="AO1683" s="149">
        <f t="shared" si="64"/>
        <v>11.72325153537226</v>
      </c>
    </row>
    <row r="1684" spans="37:41" x14ac:dyDescent="0.35">
      <c r="AK1684" t="str">
        <v>20:NG track between Brunswick Junction and Premier</v>
      </c>
      <c r="AL1684" t="str">
        <v>05:Ewington Junction to Premier</v>
      </c>
      <c r="AM1684" t="str">
        <v>Plant and Equipment</v>
      </c>
      <c r="AN1684" s="64">
        <v>8425.7295149698875</v>
      </c>
      <c r="AO1684" s="149">
        <f t="shared" si="64"/>
        <v>3.2621890651150229</v>
      </c>
    </row>
    <row r="1685" spans="37:41" x14ac:dyDescent="0.35">
      <c r="AK1685" t="str">
        <v>20:NG track between Brunswick Junction and Premier</v>
      </c>
      <c r="AL1685" t="str">
        <v>05:Ewington Junction to Premier</v>
      </c>
      <c r="AM1685" t="str">
        <v>Radio Masts</v>
      </c>
      <c r="AN1685" s="64">
        <v>13384.584299054557</v>
      </c>
      <c r="AO1685" s="149">
        <f t="shared" si="64"/>
        <v>5.1206272136194979</v>
      </c>
    </row>
    <row r="1686" spans="37:41" x14ac:dyDescent="0.35">
      <c r="AK1686" t="str">
        <v>20:NG track between Brunswick Junction and Premier</v>
      </c>
      <c r="AL1686" t="str">
        <v>05:Ewington Junction to Premier</v>
      </c>
      <c r="AM1686" t="str">
        <v>Rail</v>
      </c>
      <c r="AN1686" s="64">
        <v>643660.472210565</v>
      </c>
      <c r="AO1686" s="149">
        <f t="shared" si="64"/>
        <v>31.770593409597893</v>
      </c>
    </row>
    <row r="1687" spans="37:41" x14ac:dyDescent="0.35">
      <c r="AK1687" t="str">
        <v>20:NG track between Brunswick Junction and Premier</v>
      </c>
      <c r="AL1687" t="str">
        <v>05:Ewington Junction to Premier</v>
      </c>
      <c r="AM1687" t="str">
        <v>Signage</v>
      </c>
      <c r="AN1687" s="64">
        <v>3945.9324815882869</v>
      </c>
      <c r="AO1687" s="149">
        <f t="shared" si="64"/>
        <v>3.6705791572497493</v>
      </c>
    </row>
    <row r="1688" spans="37:41" x14ac:dyDescent="0.35">
      <c r="AK1688" t="str">
        <v>20:NG track between Brunswick Junction and Premier</v>
      </c>
      <c r="AL1688" t="str">
        <v>05:Ewington Junction to Premier</v>
      </c>
      <c r="AM1688" t="str">
        <v>Signalling and Control Systems</v>
      </c>
      <c r="AN1688" s="64">
        <v>379115.94028630416</v>
      </c>
      <c r="AO1688" s="149">
        <f t="shared" si="64"/>
        <v>6.8275029514926633</v>
      </c>
    </row>
    <row r="1689" spans="37:41" x14ac:dyDescent="0.35">
      <c r="AK1689" t="str">
        <v>20:NG track between Brunswick Junction and Premier</v>
      </c>
      <c r="AL1689" t="str">
        <v>05:Ewington Junction to Premier</v>
      </c>
      <c r="AM1689" t="str">
        <v>Sleepers</v>
      </c>
      <c r="AN1689" s="64">
        <v>226012.96182716533</v>
      </c>
      <c r="AO1689" s="149">
        <f t="shared" si="64"/>
        <v>15.29205627039642</v>
      </c>
    </row>
    <row r="1690" spans="37:41" x14ac:dyDescent="0.35">
      <c r="AK1690" t="str">
        <v>20:NG track between Brunswick Junction and Premier</v>
      </c>
      <c r="AL1690" t="str">
        <v>05:Ewington Junction to Premier</v>
      </c>
      <c r="AM1690" t="str">
        <v>Tunnels</v>
      </c>
      <c r="AN1690" s="64">
        <v>0</v>
      </c>
      <c r="AO1690" s="149">
        <f t="shared" si="64"/>
        <v>42.316940355219813</v>
      </c>
    </row>
    <row r="1691" spans="37:41" x14ac:dyDescent="0.35">
      <c r="AK1691" t="str">
        <v>20:NG track between Brunswick Junction and Premier</v>
      </c>
      <c r="AL1691" t="str">
        <v>05:Ewington Junction to Premier</v>
      </c>
      <c r="AM1691" t="str">
        <v>Turnouts</v>
      </c>
      <c r="AN1691" s="64">
        <v>0</v>
      </c>
      <c r="AO1691" s="149">
        <f t="shared" si="64"/>
        <v>22.575248585450652</v>
      </c>
    </row>
    <row r="1692" spans="37:41" x14ac:dyDescent="0.35">
      <c r="AK1692" t="str">
        <v>20:NG track between Brunswick Junction and Premier</v>
      </c>
      <c r="AL1692" t="str">
        <v>05:Ewington Junction to Premier</v>
      </c>
      <c r="AM1692" t="str">
        <v>Walkways</v>
      </c>
      <c r="AN1692" s="64">
        <v>0</v>
      </c>
      <c r="AO1692" s="149">
        <f t="shared" si="64"/>
        <v>6.2060928299919071</v>
      </c>
    </row>
    <row r="1693" spans="37:41" x14ac:dyDescent="0.35">
      <c r="AK1693" t="str">
        <v>21:NG track between Brunswick North and Brunswick East</v>
      </c>
      <c r="AL1693" t="str">
        <v>01:Brunswick North to Brunswick East</v>
      </c>
      <c r="AM1693" t="str">
        <v>Access Roads</v>
      </c>
      <c r="AN1693" s="64">
        <v>0</v>
      </c>
      <c r="AO1693" s="149">
        <f t="shared" si="64"/>
        <v>6.064738680413102</v>
      </c>
    </row>
    <row r="1694" spans="37:41" x14ac:dyDescent="0.35">
      <c r="AK1694" t="str">
        <v>21:NG track between Brunswick North and Brunswick East</v>
      </c>
      <c r="AL1694" t="str">
        <v>01:Brunswick North to Brunswick East</v>
      </c>
      <c r="AM1694" t="str">
        <v>Ballast</v>
      </c>
      <c r="AN1694" s="64">
        <v>72319.008685348919</v>
      </c>
      <c r="AO1694" s="149">
        <f t="shared" si="64"/>
        <v>12.862198805968973</v>
      </c>
    </row>
    <row r="1695" spans="37:41" x14ac:dyDescent="0.35">
      <c r="AK1695" t="str">
        <v>21:NG track between Brunswick North and Brunswick East</v>
      </c>
      <c r="AL1695" t="str">
        <v>01:Brunswick North to Brunswick East</v>
      </c>
      <c r="AM1695" t="str">
        <v>Bridges</v>
      </c>
      <c r="AN1695" s="64">
        <v>520629.02813345252</v>
      </c>
      <c r="AO1695" s="149">
        <f t="shared" si="64"/>
        <v>33.988165680473372</v>
      </c>
    </row>
    <row r="1696" spans="37:41" x14ac:dyDescent="0.35">
      <c r="AK1696" t="str">
        <v>21:NG track between Brunswick North and Brunswick East</v>
      </c>
      <c r="AL1696" t="str">
        <v>01:Brunswick North to Brunswick East</v>
      </c>
      <c r="AM1696" t="str">
        <v>Buildings</v>
      </c>
      <c r="AN1696" s="64">
        <v>7295.1162795310502</v>
      </c>
      <c r="AO1696" s="149">
        <f t="shared" si="64"/>
        <v>15.499999999999858</v>
      </c>
    </row>
    <row r="1697" spans="37:41" x14ac:dyDescent="0.35">
      <c r="AK1697" t="str">
        <v>21:NG track between Brunswick North and Brunswick East</v>
      </c>
      <c r="AL1697" t="str">
        <v>01:Brunswick North to Brunswick East</v>
      </c>
      <c r="AM1697" t="str">
        <v>Clearing/Grubbing</v>
      </c>
      <c r="AN1697" s="64">
        <v>0</v>
      </c>
      <c r="AO1697" s="149">
        <f t="shared" si="64"/>
        <v>100</v>
      </c>
    </row>
    <row r="1698" spans="37:41" x14ac:dyDescent="0.35">
      <c r="AK1698" t="str">
        <v>21:NG track between Brunswick North and Brunswick East</v>
      </c>
      <c r="AL1698" t="str">
        <v>01:Brunswick North to Brunswick East</v>
      </c>
      <c r="AM1698" t="str">
        <v>Communication</v>
      </c>
      <c r="AN1698" s="64">
        <v>0</v>
      </c>
      <c r="AO1698" s="149">
        <f t="shared" si="64"/>
        <v>5.1206272136194979</v>
      </c>
    </row>
    <row r="1699" spans="37:41" x14ac:dyDescent="0.35">
      <c r="AK1699" t="str">
        <v>21:NG track between Brunswick North and Brunswick East</v>
      </c>
      <c r="AL1699" t="str">
        <v>01:Brunswick North to Brunswick East</v>
      </c>
      <c r="AM1699" t="str">
        <v>Control Centre Assets</v>
      </c>
      <c r="AN1699" s="64">
        <v>0</v>
      </c>
      <c r="AO1699" s="149">
        <f t="shared" si="64"/>
        <v>14.933333333333326</v>
      </c>
    </row>
    <row r="1700" spans="37:41" x14ac:dyDescent="0.35">
      <c r="AK1700" t="str">
        <v>21:NG track between Brunswick North and Brunswick East</v>
      </c>
      <c r="AL1700" t="str">
        <v>01:Brunswick North to Brunswick East</v>
      </c>
      <c r="AM1700" t="str">
        <v>Culverts</v>
      </c>
      <c r="AN1700" s="64">
        <v>2672.2642841713086</v>
      </c>
      <c r="AO1700" s="149">
        <f t="shared" si="64"/>
        <v>6.5141602301984181</v>
      </c>
    </row>
    <row r="1701" spans="37:41" x14ac:dyDescent="0.35">
      <c r="AK1701" t="str">
        <v>21:NG track between Brunswick North and Brunswick East</v>
      </c>
      <c r="AL1701" t="str">
        <v>01:Brunswick North to Brunswick East</v>
      </c>
      <c r="AM1701" t="str">
        <v>Cutting/Embankments</v>
      </c>
      <c r="AN1701" s="64">
        <v>0</v>
      </c>
      <c r="AO1701" s="149">
        <f t="shared" si="64"/>
        <v>100</v>
      </c>
    </row>
    <row r="1702" spans="37:41" x14ac:dyDescent="0.35">
      <c r="AK1702" t="str">
        <v>21:NG track between Brunswick North and Brunswick East</v>
      </c>
      <c r="AL1702" t="str">
        <v>01:Brunswick North to Brunswick East</v>
      </c>
      <c r="AM1702" t="str">
        <v>Fibre Optic</v>
      </c>
      <c r="AN1702" s="64">
        <v>182922.03723151522</v>
      </c>
      <c r="AO1702" s="149">
        <f t="shared" si="64"/>
        <v>6.8275029514926633</v>
      </c>
    </row>
    <row r="1703" spans="37:41" x14ac:dyDescent="0.35">
      <c r="AK1703" t="str">
        <v>21:NG track between Brunswick North and Brunswick East</v>
      </c>
      <c r="AL1703" t="str">
        <v>01:Brunswick North to Brunswick East</v>
      </c>
      <c r="AM1703" t="str">
        <v>Formation</v>
      </c>
      <c r="AN1703" s="64">
        <v>21315.076244102842</v>
      </c>
      <c r="AO1703" s="149">
        <f t="shared" si="64"/>
        <v>100</v>
      </c>
    </row>
    <row r="1704" spans="37:41" x14ac:dyDescent="0.35">
      <c r="AK1704" t="str">
        <v>21:NG track between Brunswick North and Brunswick East</v>
      </c>
      <c r="AL1704" t="str">
        <v>01:Brunswick North to Brunswick East</v>
      </c>
      <c r="AM1704" t="str">
        <v>Pedestrian Crossings</v>
      </c>
      <c r="AN1704" s="64">
        <v>0</v>
      </c>
      <c r="AO1704" s="149">
        <f t="shared" si="64"/>
        <v>11.72325153537226</v>
      </c>
    </row>
    <row r="1705" spans="37:41" x14ac:dyDescent="0.35">
      <c r="AK1705" t="str">
        <v>21:NG track between Brunswick North and Brunswick East</v>
      </c>
      <c r="AL1705" t="str">
        <v>01:Brunswick North to Brunswick East</v>
      </c>
      <c r="AM1705" t="str">
        <v>Plant and Equipment</v>
      </c>
      <c r="AN1705" s="64">
        <v>3114.0784881385375</v>
      </c>
      <c r="AO1705" s="149">
        <f t="shared" si="64"/>
        <v>3.2621890651150229</v>
      </c>
    </row>
    <row r="1706" spans="37:41" x14ac:dyDescent="0.35">
      <c r="AK1706" t="str">
        <v>21:NG track between Brunswick North and Brunswick East</v>
      </c>
      <c r="AL1706" t="str">
        <v>01:Brunswick North to Brunswick East</v>
      </c>
      <c r="AM1706" t="str">
        <v>Radio Masts</v>
      </c>
      <c r="AN1706" s="64">
        <v>4946.8293474540251</v>
      </c>
      <c r="AO1706" s="149">
        <f t="shared" si="64"/>
        <v>5.1206272136194979</v>
      </c>
    </row>
    <row r="1707" spans="37:41" x14ac:dyDescent="0.35">
      <c r="AK1707" t="str">
        <v>21:NG track between Brunswick North and Brunswick East</v>
      </c>
      <c r="AL1707" t="str">
        <v>01:Brunswick North to Brunswick East</v>
      </c>
      <c r="AM1707" t="str">
        <v>Rail</v>
      </c>
      <c r="AN1707" s="64">
        <v>237891.47593864775</v>
      </c>
      <c r="AO1707" s="149">
        <f t="shared" si="64"/>
        <v>31.770593409597893</v>
      </c>
    </row>
    <row r="1708" spans="37:41" x14ac:dyDescent="0.35">
      <c r="AK1708" t="str">
        <v>21:NG track between Brunswick North and Brunswick East</v>
      </c>
      <c r="AL1708" t="str">
        <v>01:Brunswick North to Brunswick East</v>
      </c>
      <c r="AM1708" t="str">
        <v>Signage</v>
      </c>
      <c r="AN1708" s="64">
        <v>1165.5183454808707</v>
      </c>
      <c r="AO1708" s="149">
        <f t="shared" si="64"/>
        <v>3.6705791572497493</v>
      </c>
    </row>
    <row r="1709" spans="37:41" x14ac:dyDescent="0.35">
      <c r="AK1709" t="str">
        <v>21:NG track between Brunswick North and Brunswick East</v>
      </c>
      <c r="AL1709" t="str">
        <v>01:Brunswick North to Brunswick East</v>
      </c>
      <c r="AM1709" t="str">
        <v>Signalling and Control Systems</v>
      </c>
      <c r="AN1709" s="64">
        <v>0</v>
      </c>
      <c r="AO1709" s="149">
        <f t="shared" si="64"/>
        <v>6.8275029514926633</v>
      </c>
    </row>
    <row r="1710" spans="37:41" x14ac:dyDescent="0.35">
      <c r="AK1710" t="str">
        <v>21:NG track between Brunswick North and Brunswick East</v>
      </c>
      <c r="AL1710" t="str">
        <v>01:Brunswick North to Brunswick East</v>
      </c>
      <c r="AM1710" t="str">
        <v>Sleepers</v>
      </c>
      <c r="AN1710" s="64">
        <v>86488.861351159867</v>
      </c>
      <c r="AO1710" s="149">
        <f t="shared" si="64"/>
        <v>15.29205627039642</v>
      </c>
    </row>
    <row r="1711" spans="37:41" x14ac:dyDescent="0.35">
      <c r="AK1711" t="str">
        <v>21:NG track between Brunswick North and Brunswick East</v>
      </c>
      <c r="AL1711" t="str">
        <v>01:Brunswick North to Brunswick East</v>
      </c>
      <c r="AM1711" t="str">
        <v>Tunnels</v>
      </c>
      <c r="AN1711" s="64">
        <v>0</v>
      </c>
      <c r="AO1711" s="149">
        <f t="shared" si="64"/>
        <v>42.316940355219813</v>
      </c>
    </row>
    <row r="1712" spans="37:41" x14ac:dyDescent="0.35">
      <c r="AK1712" t="str">
        <v>21:NG track between Brunswick North and Brunswick East</v>
      </c>
      <c r="AL1712" t="str">
        <v>01:Brunswick North to Brunswick East</v>
      </c>
      <c r="AM1712" t="str">
        <v>Turnouts</v>
      </c>
      <c r="AN1712" s="64">
        <v>0</v>
      </c>
      <c r="AO1712" s="149">
        <f t="shared" si="64"/>
        <v>22.575248585450652</v>
      </c>
    </row>
    <row r="1713" spans="37:41" x14ac:dyDescent="0.35">
      <c r="AK1713" t="str">
        <v>21:NG track between Brunswick North and Brunswick East</v>
      </c>
      <c r="AL1713" t="str">
        <v>01:Brunswick North to Brunswick East</v>
      </c>
      <c r="AM1713" t="str">
        <v>Walkways</v>
      </c>
      <c r="AN1713" s="64">
        <v>12497.974498278119</v>
      </c>
      <c r="AO1713" s="149">
        <f t="shared" si="64"/>
        <v>6.2060928299919071</v>
      </c>
    </row>
    <row r="1714" spans="37:41" x14ac:dyDescent="0.35">
      <c r="AK1714" t="str">
        <v>22:NG track between Worsley and Hamilton</v>
      </c>
      <c r="AL1714" t="str">
        <v>01:Worsley to Hamilton</v>
      </c>
      <c r="AM1714" t="str">
        <v>Access Roads</v>
      </c>
      <c r="AN1714" s="64">
        <v>0</v>
      </c>
      <c r="AO1714" s="149">
        <f t="shared" si="64"/>
        <v>6.064738680413102</v>
      </c>
    </row>
    <row r="1715" spans="37:41" x14ac:dyDescent="0.35">
      <c r="AK1715" t="str">
        <v>22:NG track between Worsley and Hamilton</v>
      </c>
      <c r="AL1715" t="str">
        <v>01:Worsley to Hamilton</v>
      </c>
      <c r="AM1715" t="str">
        <v>Ballast</v>
      </c>
      <c r="AN1715" s="64">
        <v>2039394.84757078</v>
      </c>
      <c r="AO1715" s="149">
        <f t="shared" si="64"/>
        <v>12.862198805968973</v>
      </c>
    </row>
    <row r="1716" spans="37:41" x14ac:dyDescent="0.35">
      <c r="AK1716" t="str">
        <v>22:NG track between Worsley and Hamilton</v>
      </c>
      <c r="AL1716" t="str">
        <v>01:Worsley to Hamilton</v>
      </c>
      <c r="AM1716" t="str">
        <v>Bridges</v>
      </c>
      <c r="AN1716" s="64">
        <v>0</v>
      </c>
      <c r="AO1716" s="149">
        <f t="shared" si="64"/>
        <v>33.988165680473372</v>
      </c>
    </row>
    <row r="1717" spans="37:41" x14ac:dyDescent="0.35">
      <c r="AK1717" t="str">
        <v>22:NG track between Worsley and Hamilton</v>
      </c>
      <c r="AL1717" t="str">
        <v>01:Worsley to Hamilton</v>
      </c>
      <c r="AM1717" t="str">
        <v>Buildings</v>
      </c>
      <c r="AN1717" s="64">
        <v>205722.15830053814</v>
      </c>
      <c r="AO1717" s="149">
        <f t="shared" si="64"/>
        <v>15.499999999999858</v>
      </c>
    </row>
    <row r="1718" spans="37:41" x14ac:dyDescent="0.35">
      <c r="AK1718" t="str">
        <v>22:NG track between Worsley and Hamilton</v>
      </c>
      <c r="AL1718" t="str">
        <v>01:Worsley to Hamilton</v>
      </c>
      <c r="AM1718" t="str">
        <v>Clearing/Grubbing</v>
      </c>
      <c r="AN1718" s="64">
        <v>0</v>
      </c>
      <c r="AO1718" s="149">
        <f t="shared" si="64"/>
        <v>100</v>
      </c>
    </row>
    <row r="1719" spans="37:41" x14ac:dyDescent="0.35">
      <c r="AK1719" t="str">
        <v>22:NG track between Worsley and Hamilton</v>
      </c>
      <c r="AL1719" t="str">
        <v>01:Worsley to Hamilton</v>
      </c>
      <c r="AM1719" t="str">
        <v>Communication</v>
      </c>
      <c r="AN1719" s="64">
        <v>0</v>
      </c>
      <c r="AO1719" s="149">
        <f t="shared" si="64"/>
        <v>5.1206272136194979</v>
      </c>
    </row>
    <row r="1720" spans="37:41" x14ac:dyDescent="0.35">
      <c r="AK1720" t="str">
        <v>22:NG track between Worsley and Hamilton</v>
      </c>
      <c r="AL1720" t="str">
        <v>01:Worsley to Hamilton</v>
      </c>
      <c r="AM1720" t="str">
        <v>Control Centre Assets</v>
      </c>
      <c r="AN1720" s="64">
        <v>196456.64096941348</v>
      </c>
      <c r="AO1720" s="149">
        <f t="shared" si="64"/>
        <v>14.933333333333326</v>
      </c>
    </row>
    <row r="1721" spans="37:41" x14ac:dyDescent="0.35">
      <c r="AK1721" t="str">
        <v>22:NG track between Worsley and Hamilton</v>
      </c>
      <c r="AL1721" t="str">
        <v>01:Worsley to Hamilton</v>
      </c>
      <c r="AM1721" t="str">
        <v>Culverts</v>
      </c>
      <c r="AN1721" s="64">
        <v>85799.216563036141</v>
      </c>
      <c r="AO1721" s="149">
        <f t="shared" si="64"/>
        <v>6.5141602301984181</v>
      </c>
    </row>
    <row r="1722" spans="37:41" x14ac:dyDescent="0.35">
      <c r="AK1722" t="str">
        <v>22:NG track between Worsley and Hamilton</v>
      </c>
      <c r="AL1722" t="str">
        <v>01:Worsley to Hamilton</v>
      </c>
      <c r="AM1722" t="str">
        <v>Cutting/Embankments</v>
      </c>
      <c r="AN1722" s="64">
        <v>0</v>
      </c>
      <c r="AO1722" s="149">
        <f t="shared" si="64"/>
        <v>100</v>
      </c>
    </row>
    <row r="1723" spans="37:41" x14ac:dyDescent="0.35">
      <c r="AK1723" t="str">
        <v>22:NG track between Worsley and Hamilton</v>
      </c>
      <c r="AL1723" t="str">
        <v>01:Worsley to Hamilton</v>
      </c>
      <c r="AM1723" t="str">
        <v>Fibre Optic</v>
      </c>
      <c r="AN1723" s="64">
        <v>5158398.4213638501</v>
      </c>
      <c r="AO1723" s="149">
        <f t="shared" si="64"/>
        <v>6.8275029514926633</v>
      </c>
    </row>
    <row r="1724" spans="37:41" x14ac:dyDescent="0.35">
      <c r="AK1724" t="str">
        <v>22:NG track between Worsley and Hamilton</v>
      </c>
      <c r="AL1724" t="str">
        <v>01:Worsley to Hamilton</v>
      </c>
      <c r="AM1724" t="str">
        <v>Formation</v>
      </c>
      <c r="AN1724" s="64">
        <v>601084.79717875598</v>
      </c>
      <c r="AO1724" s="149">
        <f t="shared" si="64"/>
        <v>100</v>
      </c>
    </row>
    <row r="1725" spans="37:41" x14ac:dyDescent="0.35">
      <c r="AK1725" t="str">
        <v>22:NG track between Worsley and Hamilton</v>
      </c>
      <c r="AL1725" t="str">
        <v>01:Worsley to Hamilton</v>
      </c>
      <c r="AM1725" t="str">
        <v>Pedestrian Crossings</v>
      </c>
      <c r="AN1725" s="64">
        <v>0</v>
      </c>
      <c r="AO1725" s="149">
        <f t="shared" si="64"/>
        <v>11.72325153537226</v>
      </c>
    </row>
    <row r="1726" spans="37:41" x14ac:dyDescent="0.35">
      <c r="AK1726" t="str">
        <v>22:NG track between Worsley and Hamilton</v>
      </c>
      <c r="AL1726" t="str">
        <v>01:Worsley to Hamilton</v>
      </c>
      <c r="AM1726" t="str">
        <v>Plant and Equipment</v>
      </c>
      <c r="AN1726" s="64">
        <v>87816.961806991007</v>
      </c>
      <c r="AO1726" s="149">
        <f t="shared" si="64"/>
        <v>3.2621890651150229</v>
      </c>
    </row>
    <row r="1727" spans="37:41" x14ac:dyDescent="0.35">
      <c r="AK1727" t="str">
        <v>22:NG track between Worsley and Hamilton</v>
      </c>
      <c r="AL1727" t="str">
        <v>01:Worsley to Hamilton</v>
      </c>
      <c r="AM1727" t="str">
        <v>Radio Masts</v>
      </c>
      <c r="AN1727" s="64">
        <v>139500.50569558618</v>
      </c>
      <c r="AO1727" s="149">
        <f t="shared" si="64"/>
        <v>5.1206272136194979</v>
      </c>
    </row>
    <row r="1728" spans="37:41" x14ac:dyDescent="0.35">
      <c r="AK1728" t="str">
        <v>22:NG track between Worsley and Hamilton</v>
      </c>
      <c r="AL1728" t="str">
        <v>01:Worsley to Hamilton</v>
      </c>
      <c r="AM1728" t="str">
        <v>Rail</v>
      </c>
      <c r="AN1728" s="64">
        <v>6708535.6827986175</v>
      </c>
      <c r="AO1728" s="149">
        <f t="shared" si="64"/>
        <v>31.770593409597893</v>
      </c>
    </row>
    <row r="1729" spans="37:41" x14ac:dyDescent="0.35">
      <c r="AK1729" t="str">
        <v>22:NG track between Worsley and Hamilton</v>
      </c>
      <c r="AL1729" t="str">
        <v>01:Worsley to Hamilton</v>
      </c>
      <c r="AM1729" t="str">
        <v>Signage</v>
      </c>
      <c r="AN1729" s="64">
        <v>14655.906992502298</v>
      </c>
      <c r="AO1729" s="149">
        <f t="shared" si="64"/>
        <v>3.6705791572497493</v>
      </c>
    </row>
    <row r="1730" spans="37:41" x14ac:dyDescent="0.35">
      <c r="AK1730" t="str">
        <v>22:NG track between Worsley and Hamilton</v>
      </c>
      <c r="AL1730" t="str">
        <v>01:Worsley to Hamilton</v>
      </c>
      <c r="AM1730" t="str">
        <v>Signalling and Control Systems</v>
      </c>
      <c r="AN1730" s="64">
        <v>1653924.3668259087</v>
      </c>
      <c r="AO1730" s="149">
        <f t="shared" si="64"/>
        <v>6.8275029514926633</v>
      </c>
    </row>
    <row r="1731" spans="37:41" x14ac:dyDescent="0.35">
      <c r="AK1731" t="str">
        <v>22:NG track between Worsley and Hamilton</v>
      </c>
      <c r="AL1731" t="str">
        <v>01:Worsley to Hamilton</v>
      </c>
      <c r="AM1731" t="str">
        <v>Sleepers</v>
      </c>
      <c r="AN1731" s="64">
        <v>1399490.2824082989</v>
      </c>
      <c r="AO1731" s="149">
        <f t="shared" si="64"/>
        <v>15.29205627039642</v>
      </c>
    </row>
    <row r="1732" spans="37:41" x14ac:dyDescent="0.35">
      <c r="AK1732" t="str">
        <v>22:NG track between Worsley and Hamilton</v>
      </c>
      <c r="AL1732" t="str">
        <v>01:Worsley to Hamilton</v>
      </c>
      <c r="AM1732" t="str">
        <v>Tunnels</v>
      </c>
      <c r="AN1732" s="64">
        <v>0</v>
      </c>
      <c r="AO1732" s="149">
        <f t="shared" si="64"/>
        <v>42.316940355219813</v>
      </c>
    </row>
    <row r="1733" spans="37:41" x14ac:dyDescent="0.35">
      <c r="AK1733" t="str">
        <v>22:NG track between Worsley and Hamilton</v>
      </c>
      <c r="AL1733" t="str">
        <v>01:Worsley to Hamilton</v>
      </c>
      <c r="AM1733" t="str">
        <v>Turnouts</v>
      </c>
      <c r="AN1733" s="64">
        <v>486390.11657049978</v>
      </c>
      <c r="AO1733" s="149">
        <f t="shared" si="64"/>
        <v>22.575248585450652</v>
      </c>
    </row>
    <row r="1734" spans="37:41" x14ac:dyDescent="0.35">
      <c r="AK1734" t="str">
        <v>22:NG track between Worsley and Hamilton</v>
      </c>
      <c r="AL1734" t="str">
        <v>01:Worsley to Hamilton</v>
      </c>
      <c r="AM1734" t="str">
        <v>Walkways</v>
      </c>
      <c r="AN1734" s="64">
        <v>293935.27524588438</v>
      </c>
      <c r="AO1734" s="149">
        <f t="shared" si="64"/>
        <v>6.2060928299919071</v>
      </c>
    </row>
    <row r="1735" spans="37:41" x14ac:dyDescent="0.35">
      <c r="AK1735" t="str">
        <v>22:NG track between Worsley and Hamilton</v>
      </c>
      <c r="AL1735" t="str">
        <v>02:Worsley East to Worsley North</v>
      </c>
      <c r="AM1735" t="str">
        <v>Access Roads</v>
      </c>
      <c r="AN1735" s="64">
        <v>0</v>
      </c>
      <c r="AO1735" s="149">
        <f t="shared" si="64"/>
        <v>6.064738680413102</v>
      </c>
    </row>
    <row r="1736" spans="37:41" x14ac:dyDescent="0.35">
      <c r="AK1736" t="str">
        <v>22:NG track between Worsley and Hamilton</v>
      </c>
      <c r="AL1736" t="str">
        <v>02:Worsley East to Worsley North</v>
      </c>
      <c r="AM1736" t="str">
        <v>Ballast</v>
      </c>
      <c r="AN1736" s="64">
        <v>195266.52500610522</v>
      </c>
      <c r="AO1736" s="149">
        <f t="shared" si="64"/>
        <v>12.862198805968973</v>
      </c>
    </row>
    <row r="1737" spans="37:41" x14ac:dyDescent="0.35">
      <c r="AK1737" t="str">
        <v>22:NG track between Worsley and Hamilton</v>
      </c>
      <c r="AL1737" t="str">
        <v>02:Worsley East to Worsley North</v>
      </c>
      <c r="AM1737" t="str">
        <v>Bridges</v>
      </c>
      <c r="AN1737" s="64">
        <v>0</v>
      </c>
      <c r="AO1737" s="149">
        <f t="shared" si="64"/>
        <v>33.988165680473372</v>
      </c>
    </row>
    <row r="1738" spans="37:41" x14ac:dyDescent="0.35">
      <c r="AK1738" t="str">
        <v>22:NG track between Worsley and Hamilton</v>
      </c>
      <c r="AL1738" t="str">
        <v>02:Worsley East to Worsley North</v>
      </c>
      <c r="AM1738" t="str">
        <v>Buildings</v>
      </c>
      <c r="AN1738" s="64">
        <v>19697.338657078169</v>
      </c>
      <c r="AO1738" s="149">
        <f t="shared" si="64"/>
        <v>15.499999999999858</v>
      </c>
    </row>
    <row r="1739" spans="37:41" x14ac:dyDescent="0.35">
      <c r="AK1739" t="str">
        <v>22:NG track between Worsley and Hamilton</v>
      </c>
      <c r="AL1739" t="str">
        <v>02:Worsley East to Worsley North</v>
      </c>
      <c r="AM1739" t="str">
        <v>Clearing/Grubbing</v>
      </c>
      <c r="AN1739" s="64">
        <v>0</v>
      </c>
      <c r="AO1739" s="149">
        <f t="shared" si="64"/>
        <v>100</v>
      </c>
    </row>
    <row r="1740" spans="37:41" x14ac:dyDescent="0.35">
      <c r="AK1740" t="str">
        <v>22:NG track between Worsley and Hamilton</v>
      </c>
      <c r="AL1740" t="str">
        <v>02:Worsley East to Worsley North</v>
      </c>
      <c r="AM1740" t="str">
        <v>Communication</v>
      </c>
      <c r="AN1740" s="64">
        <v>0</v>
      </c>
      <c r="AO1740" s="149">
        <f t="shared" si="64"/>
        <v>5.1206272136194979</v>
      </c>
    </row>
    <row r="1741" spans="37:41" x14ac:dyDescent="0.35">
      <c r="AK1741" t="str">
        <v>22:NG track between Worsley and Hamilton</v>
      </c>
      <c r="AL1741" t="str">
        <v>02:Worsley East to Worsley North</v>
      </c>
      <c r="AM1741" t="str">
        <v>Control Centre Assets</v>
      </c>
      <c r="AN1741" s="64">
        <v>0</v>
      </c>
      <c r="AO1741" s="149">
        <f t="shared" ref="AO1741:AO1804" si="65">_xlfn.XLOOKUP(AM1741,$M$7:$AG$7,$M$10:$AG$10)</f>
        <v>14.933333333333326</v>
      </c>
    </row>
    <row r="1742" spans="37:41" x14ac:dyDescent="0.35">
      <c r="AK1742" t="str">
        <v>22:NG track between Worsley and Hamilton</v>
      </c>
      <c r="AL1742" t="str">
        <v>02:Worsley East to Worsley North</v>
      </c>
      <c r="AM1742" t="str">
        <v>Culverts</v>
      </c>
      <c r="AN1742" s="64">
        <v>7978.5913515482234</v>
      </c>
      <c r="AO1742" s="149">
        <f t="shared" si="65"/>
        <v>6.5141602301984181</v>
      </c>
    </row>
    <row r="1743" spans="37:41" x14ac:dyDescent="0.35">
      <c r="AK1743" t="str">
        <v>22:NG track between Worsley and Hamilton</v>
      </c>
      <c r="AL1743" t="str">
        <v>02:Worsley East to Worsley North</v>
      </c>
      <c r="AM1743" t="str">
        <v>Cutting/Embankments</v>
      </c>
      <c r="AN1743" s="64">
        <v>0</v>
      </c>
      <c r="AO1743" s="149">
        <f t="shared" si="65"/>
        <v>100</v>
      </c>
    </row>
    <row r="1744" spans="37:41" x14ac:dyDescent="0.35">
      <c r="AK1744" t="str">
        <v>22:NG track between Worsley and Hamilton</v>
      </c>
      <c r="AL1744" t="str">
        <v>02:Worsley East to Worsley North</v>
      </c>
      <c r="AM1744" t="str">
        <v>Fibre Optic</v>
      </c>
      <c r="AN1744" s="64">
        <v>493902.65722034965</v>
      </c>
      <c r="AO1744" s="149">
        <f t="shared" si="65"/>
        <v>6.8275029514926633</v>
      </c>
    </row>
    <row r="1745" spans="37:41" x14ac:dyDescent="0.35">
      <c r="AK1745" t="str">
        <v>22:NG track between Worsley and Hamilton</v>
      </c>
      <c r="AL1745" t="str">
        <v>02:Worsley East to Worsley North</v>
      </c>
      <c r="AM1745" t="str">
        <v>Formation</v>
      </c>
      <c r="AN1745" s="64">
        <v>57552.238949167848</v>
      </c>
      <c r="AO1745" s="149">
        <f t="shared" si="65"/>
        <v>100</v>
      </c>
    </row>
    <row r="1746" spans="37:41" x14ac:dyDescent="0.35">
      <c r="AK1746" t="str">
        <v>22:NG track between Worsley and Hamilton</v>
      </c>
      <c r="AL1746" t="str">
        <v>02:Worsley East to Worsley North</v>
      </c>
      <c r="AM1746" t="str">
        <v>Pedestrian Crossings</v>
      </c>
      <c r="AN1746" s="64">
        <v>0</v>
      </c>
      <c r="AO1746" s="149">
        <f t="shared" si="65"/>
        <v>11.72325153537226</v>
      </c>
    </row>
    <row r="1747" spans="37:41" x14ac:dyDescent="0.35">
      <c r="AK1747" t="str">
        <v>22:NG track between Worsley and Hamilton</v>
      </c>
      <c r="AL1747" t="str">
        <v>02:Worsley East to Worsley North</v>
      </c>
      <c r="AM1747" t="str">
        <v>Plant and Equipment</v>
      </c>
      <c r="AN1747" s="64">
        <v>8408.2358985413994</v>
      </c>
      <c r="AO1747" s="149">
        <f t="shared" si="65"/>
        <v>3.2621890651150229</v>
      </c>
    </row>
    <row r="1748" spans="37:41" x14ac:dyDescent="0.35">
      <c r="AK1748" t="str">
        <v>22:NG track between Worsley and Hamilton</v>
      </c>
      <c r="AL1748" t="str">
        <v>02:Worsley East to Worsley North</v>
      </c>
      <c r="AM1748" t="str">
        <v>Radio Masts</v>
      </c>
      <c r="AN1748" s="64">
        <v>13356.795039576615</v>
      </c>
      <c r="AO1748" s="149">
        <f t="shared" si="65"/>
        <v>5.1206272136194979</v>
      </c>
    </row>
    <row r="1749" spans="37:41" x14ac:dyDescent="0.35">
      <c r="AK1749" t="str">
        <v>22:NG track between Worsley and Hamilton</v>
      </c>
      <c r="AL1749" t="str">
        <v>02:Worsley East to Worsley North</v>
      </c>
      <c r="AM1749" t="str">
        <v>Rail</v>
      </c>
      <c r="AN1749" s="64">
        <v>642324.09541481978</v>
      </c>
      <c r="AO1749" s="149">
        <f t="shared" si="65"/>
        <v>31.770593409597893</v>
      </c>
    </row>
    <row r="1750" spans="37:41" x14ac:dyDescent="0.35">
      <c r="AK1750" t="str">
        <v>22:NG track between Worsley and Hamilton</v>
      </c>
      <c r="AL1750" t="str">
        <v>02:Worsley East to Worsley North</v>
      </c>
      <c r="AM1750" t="str">
        <v>Signage</v>
      </c>
      <c r="AN1750" s="64">
        <v>923.23699925058008</v>
      </c>
      <c r="AO1750" s="149">
        <f t="shared" si="65"/>
        <v>3.6705791572497493</v>
      </c>
    </row>
    <row r="1751" spans="37:41" x14ac:dyDescent="0.35">
      <c r="AK1751" t="str">
        <v>22:NG track between Worsley and Hamilton</v>
      </c>
      <c r="AL1751" t="str">
        <v>02:Worsley East to Worsley North</v>
      </c>
      <c r="AM1751" t="str">
        <v>Signalling and Control Systems</v>
      </c>
      <c r="AN1751" s="64">
        <v>0</v>
      </c>
      <c r="AO1751" s="149">
        <f t="shared" si="65"/>
        <v>6.8275029514926633</v>
      </c>
    </row>
    <row r="1752" spans="37:41" x14ac:dyDescent="0.35">
      <c r="AK1752" t="str">
        <v>22:NG track between Worsley and Hamilton</v>
      </c>
      <c r="AL1752" t="str">
        <v>02:Worsley East to Worsley North</v>
      </c>
      <c r="AM1752" t="str">
        <v>Sleepers</v>
      </c>
      <c r="AN1752" s="64">
        <v>219981.16154982956</v>
      </c>
      <c r="AO1752" s="149">
        <f t="shared" si="65"/>
        <v>15.29205627039642</v>
      </c>
    </row>
    <row r="1753" spans="37:41" x14ac:dyDescent="0.35">
      <c r="AK1753" t="str">
        <v>22:NG track between Worsley and Hamilton</v>
      </c>
      <c r="AL1753" t="str">
        <v>02:Worsley East to Worsley North</v>
      </c>
      <c r="AM1753" t="str">
        <v>Tunnels</v>
      </c>
      <c r="AN1753" s="64">
        <v>0</v>
      </c>
      <c r="AO1753" s="149">
        <f t="shared" si="65"/>
        <v>42.316940355219813</v>
      </c>
    </row>
    <row r="1754" spans="37:41" x14ac:dyDescent="0.35">
      <c r="AK1754" t="str">
        <v>22:NG track between Worsley and Hamilton</v>
      </c>
      <c r="AL1754" t="str">
        <v>02:Worsley East to Worsley North</v>
      </c>
      <c r="AM1754" t="str">
        <v>Turnouts</v>
      </c>
      <c r="AN1754" s="64">
        <v>0</v>
      </c>
      <c r="AO1754" s="149">
        <f t="shared" si="65"/>
        <v>22.575248585450652</v>
      </c>
    </row>
    <row r="1755" spans="37:41" x14ac:dyDescent="0.35">
      <c r="AK1755" t="str">
        <v>22:NG track between Worsley and Hamilton</v>
      </c>
      <c r="AL1755" t="str">
        <v>02:Worsley East to Worsley North</v>
      </c>
      <c r="AM1755" t="str">
        <v>Walkways</v>
      </c>
      <c r="AN1755" s="64">
        <v>0</v>
      </c>
      <c r="AO1755" s="149">
        <f t="shared" si="65"/>
        <v>6.2060928299919071</v>
      </c>
    </row>
    <row r="1756" spans="37:41" x14ac:dyDescent="0.35">
      <c r="AK1756" t="str">
        <v>23:NG track between Avon and Albany</v>
      </c>
      <c r="AL1756" t="str">
        <v>01:Avon Yard to York</v>
      </c>
      <c r="AM1756" t="str">
        <v>Access Roads</v>
      </c>
      <c r="AN1756" s="64">
        <v>0</v>
      </c>
      <c r="AO1756" s="149">
        <f t="shared" si="65"/>
        <v>6.064738680413102</v>
      </c>
    </row>
    <row r="1757" spans="37:41" x14ac:dyDescent="0.35">
      <c r="AK1757" t="str">
        <v>23:NG track between Avon and Albany</v>
      </c>
      <c r="AL1757" t="str">
        <v>01:Avon Yard to York</v>
      </c>
      <c r="AM1757" t="str">
        <v>Ballast</v>
      </c>
      <c r="AN1757" s="64">
        <v>9687196.3946456276</v>
      </c>
      <c r="AO1757" s="149">
        <f t="shared" si="65"/>
        <v>12.862198805968973</v>
      </c>
    </row>
    <row r="1758" spans="37:41" x14ac:dyDescent="0.35">
      <c r="AK1758" t="str">
        <v>23:NG track between Avon and Albany</v>
      </c>
      <c r="AL1758" t="str">
        <v>01:Avon Yard to York</v>
      </c>
      <c r="AM1758" t="str">
        <v>Bridges</v>
      </c>
      <c r="AN1758" s="64">
        <v>21167452.559180472</v>
      </c>
      <c r="AO1758" s="149">
        <f t="shared" si="65"/>
        <v>33.988165680473372</v>
      </c>
    </row>
    <row r="1759" spans="37:41" x14ac:dyDescent="0.35">
      <c r="AK1759" t="str">
        <v>23:NG track between Avon and Albany</v>
      </c>
      <c r="AL1759" t="str">
        <v>01:Avon Yard to York</v>
      </c>
      <c r="AM1759" t="str">
        <v>Buildings</v>
      </c>
      <c r="AN1759" s="64">
        <v>902019.13914798782</v>
      </c>
      <c r="AO1759" s="149">
        <f t="shared" si="65"/>
        <v>15.499999999999858</v>
      </c>
    </row>
    <row r="1760" spans="37:41" x14ac:dyDescent="0.35">
      <c r="AK1760" t="str">
        <v>23:NG track between Avon and Albany</v>
      </c>
      <c r="AL1760" t="str">
        <v>01:Avon Yard to York</v>
      </c>
      <c r="AM1760" t="str">
        <v>Clearing/Grubbing</v>
      </c>
      <c r="AN1760" s="64">
        <v>0</v>
      </c>
      <c r="AO1760" s="149">
        <f t="shared" si="65"/>
        <v>100</v>
      </c>
    </row>
    <row r="1761" spans="37:41" x14ac:dyDescent="0.35">
      <c r="AK1761" t="str">
        <v>23:NG track between Avon and Albany</v>
      </c>
      <c r="AL1761" t="str">
        <v>01:Avon Yard to York</v>
      </c>
      <c r="AM1761" t="str">
        <v>Communication</v>
      </c>
      <c r="AN1761" s="64">
        <v>301768.2249411848</v>
      </c>
      <c r="AO1761" s="149">
        <f t="shared" si="65"/>
        <v>5.1206272136194979</v>
      </c>
    </row>
    <row r="1762" spans="37:41" x14ac:dyDescent="0.35">
      <c r="AK1762" t="str">
        <v>23:NG track between Avon and Albany</v>
      </c>
      <c r="AL1762" t="str">
        <v>01:Avon Yard to York</v>
      </c>
      <c r="AM1762" t="str">
        <v>Control Centre Assets</v>
      </c>
      <c r="AN1762" s="64">
        <v>462711.42938009981</v>
      </c>
      <c r="AO1762" s="149">
        <f t="shared" si="65"/>
        <v>14.933333333333326</v>
      </c>
    </row>
    <row r="1763" spans="37:41" x14ac:dyDescent="0.35">
      <c r="AK1763" t="str">
        <v>23:NG track between Avon and Albany</v>
      </c>
      <c r="AL1763" t="str">
        <v>01:Avon Yard to York</v>
      </c>
      <c r="AM1763" t="str">
        <v>Culverts</v>
      </c>
      <c r="AN1763" s="64">
        <v>878286.77080568799</v>
      </c>
      <c r="AO1763" s="149">
        <f t="shared" si="65"/>
        <v>6.5141602301984181</v>
      </c>
    </row>
    <row r="1764" spans="37:41" x14ac:dyDescent="0.35">
      <c r="AK1764" t="str">
        <v>23:NG track between Avon and Albany</v>
      </c>
      <c r="AL1764" t="str">
        <v>01:Avon Yard to York</v>
      </c>
      <c r="AM1764" t="str">
        <v>Cutting/Embankments</v>
      </c>
      <c r="AN1764" s="64">
        <v>0</v>
      </c>
      <c r="AO1764" s="149">
        <f t="shared" si="65"/>
        <v>100</v>
      </c>
    </row>
    <row r="1765" spans="37:41" x14ac:dyDescent="0.35">
      <c r="AK1765" t="str">
        <v>23:NG track between Avon and Albany</v>
      </c>
      <c r="AL1765" t="str">
        <v>01:Avon Yard to York</v>
      </c>
      <c r="AM1765" t="str">
        <v>Fibre Optic</v>
      </c>
      <c r="AN1765" s="64">
        <v>0</v>
      </c>
      <c r="AO1765" s="149">
        <f t="shared" si="65"/>
        <v>6.8275029514926633</v>
      </c>
    </row>
    <row r="1766" spans="37:41" x14ac:dyDescent="0.35">
      <c r="AK1766" t="str">
        <v>23:NG track between Avon and Albany</v>
      </c>
      <c r="AL1766" t="str">
        <v>01:Avon Yard to York</v>
      </c>
      <c r="AM1766" t="str">
        <v>Formation</v>
      </c>
      <c r="AN1766" s="64">
        <v>15414368.873648485</v>
      </c>
      <c r="AO1766" s="149">
        <f t="shared" si="65"/>
        <v>100</v>
      </c>
    </row>
    <row r="1767" spans="37:41" x14ac:dyDescent="0.35">
      <c r="AK1767" t="str">
        <v>23:NG track between Avon and Albany</v>
      </c>
      <c r="AL1767" t="str">
        <v>01:Avon Yard to York</v>
      </c>
      <c r="AM1767" t="str">
        <v>Pedestrian Crossings</v>
      </c>
      <c r="AN1767" s="64">
        <v>384505.76106082625</v>
      </c>
      <c r="AO1767" s="149">
        <f t="shared" si="65"/>
        <v>11.72325153537226</v>
      </c>
    </row>
    <row r="1768" spans="37:41" x14ac:dyDescent="0.35">
      <c r="AK1768" t="str">
        <v>23:NG track between Avon and Albany</v>
      </c>
      <c r="AL1768" t="str">
        <v>01:Avon Yard to York</v>
      </c>
      <c r="AM1768" t="str">
        <v>Plant and Equipment</v>
      </c>
      <c r="AN1768" s="64">
        <v>385046.41865565407</v>
      </c>
      <c r="AO1768" s="149">
        <f t="shared" si="65"/>
        <v>3.2621890651150229</v>
      </c>
    </row>
    <row r="1769" spans="37:41" x14ac:dyDescent="0.35">
      <c r="AK1769" t="str">
        <v>23:NG track between Avon and Albany</v>
      </c>
      <c r="AL1769" t="str">
        <v>01:Avon Yard to York</v>
      </c>
      <c r="AM1769" t="str">
        <v>Radio Masts</v>
      </c>
      <c r="AN1769" s="64">
        <v>611660.53816339176</v>
      </c>
      <c r="AO1769" s="149">
        <f t="shared" si="65"/>
        <v>5.1206272136194979</v>
      </c>
    </row>
    <row r="1770" spans="37:41" x14ac:dyDescent="0.35">
      <c r="AK1770" t="str">
        <v>23:NG track between Avon and Albany</v>
      </c>
      <c r="AL1770" t="str">
        <v>01:Avon Yard to York</v>
      </c>
      <c r="AM1770" t="str">
        <v>Rail</v>
      </c>
      <c r="AN1770" s="64">
        <v>31865777.61396588</v>
      </c>
      <c r="AO1770" s="149">
        <f t="shared" si="65"/>
        <v>31.770593409597893</v>
      </c>
    </row>
    <row r="1771" spans="37:41" x14ac:dyDescent="0.35">
      <c r="AK1771" t="str">
        <v>23:NG track between Avon and Albany</v>
      </c>
      <c r="AL1771" t="str">
        <v>01:Avon Yard to York</v>
      </c>
      <c r="AM1771" t="str">
        <v>Signage</v>
      </c>
      <c r="AN1771" s="64">
        <v>67412.511483155497</v>
      </c>
      <c r="AO1771" s="149">
        <f t="shared" si="65"/>
        <v>3.6705791572497493</v>
      </c>
    </row>
    <row r="1772" spans="37:41" x14ac:dyDescent="0.35">
      <c r="AK1772" t="str">
        <v>23:NG track between Avon and Albany</v>
      </c>
      <c r="AL1772" t="str">
        <v>01:Avon Yard to York</v>
      </c>
      <c r="AM1772" t="str">
        <v>Signalling and Control Systems</v>
      </c>
      <c r="AN1772" s="64">
        <v>3895463.671191148</v>
      </c>
      <c r="AO1772" s="149">
        <f t="shared" si="65"/>
        <v>6.8275029514926633</v>
      </c>
    </row>
    <row r="1773" spans="37:41" x14ac:dyDescent="0.35">
      <c r="AK1773" t="str">
        <v>23:NG track between Avon and Albany</v>
      </c>
      <c r="AL1773" t="str">
        <v>01:Avon Yard to York</v>
      </c>
      <c r="AM1773" t="str">
        <v>Sleepers</v>
      </c>
      <c r="AN1773" s="64">
        <v>10327605.519779719</v>
      </c>
      <c r="AO1773" s="149">
        <f t="shared" si="65"/>
        <v>15.29205627039642</v>
      </c>
    </row>
    <row r="1774" spans="37:41" x14ac:dyDescent="0.35">
      <c r="AK1774" t="str">
        <v>23:NG track between Avon and Albany</v>
      </c>
      <c r="AL1774" t="str">
        <v>01:Avon Yard to York</v>
      </c>
      <c r="AM1774" t="str">
        <v>Tunnels</v>
      </c>
      <c r="AN1774" s="64">
        <v>0</v>
      </c>
      <c r="AO1774" s="149">
        <f t="shared" si="65"/>
        <v>42.316940355219813</v>
      </c>
    </row>
    <row r="1775" spans="37:41" x14ac:dyDescent="0.35">
      <c r="AK1775" t="str">
        <v>23:NG track between Avon and Albany</v>
      </c>
      <c r="AL1775" t="str">
        <v>01:Avon Yard to York</v>
      </c>
      <c r="AM1775" t="str">
        <v>Turnouts</v>
      </c>
      <c r="AN1775" s="64">
        <v>1825116.7284804934</v>
      </c>
      <c r="AO1775" s="149">
        <f t="shared" si="65"/>
        <v>22.575248585450652</v>
      </c>
    </row>
    <row r="1776" spans="37:41" x14ac:dyDescent="0.35">
      <c r="AK1776" t="str">
        <v>23:NG track between Avon and Albany</v>
      </c>
      <c r="AL1776" t="str">
        <v>01:Avon Yard to York</v>
      </c>
      <c r="AM1776" t="str">
        <v>Walkways</v>
      </c>
      <c r="AN1776" s="64">
        <v>918632.35271262971</v>
      </c>
      <c r="AO1776" s="149">
        <f t="shared" si="65"/>
        <v>6.2060928299919071</v>
      </c>
    </row>
    <row r="1777" spans="37:41" x14ac:dyDescent="0.35">
      <c r="AK1777" t="str">
        <v>23:NG track between Avon and Albany</v>
      </c>
      <c r="AL1777" t="str">
        <v>02:York to Brookton</v>
      </c>
      <c r="AM1777" t="str">
        <v>Access Roads</v>
      </c>
      <c r="AN1777" s="64">
        <v>0</v>
      </c>
      <c r="AO1777" s="149">
        <f t="shared" si="65"/>
        <v>6.064738680413102</v>
      </c>
    </row>
    <row r="1778" spans="37:41" x14ac:dyDescent="0.35">
      <c r="AK1778" t="str">
        <v>23:NG track between Avon and Albany</v>
      </c>
      <c r="AL1778" t="str">
        <v>02:York to Brookton</v>
      </c>
      <c r="AM1778" t="str">
        <v>Ballast</v>
      </c>
      <c r="AN1778" s="64">
        <v>15838182.09155158</v>
      </c>
      <c r="AO1778" s="149">
        <f t="shared" si="65"/>
        <v>12.862198805968973</v>
      </c>
    </row>
    <row r="1779" spans="37:41" x14ac:dyDescent="0.35">
      <c r="AK1779" t="str">
        <v>23:NG track between Avon and Albany</v>
      </c>
      <c r="AL1779" t="str">
        <v>02:York to Brookton</v>
      </c>
      <c r="AM1779" t="str">
        <v>Bridges</v>
      </c>
      <c r="AN1779" s="64">
        <v>6284787.2461692216</v>
      </c>
      <c r="AO1779" s="149">
        <f t="shared" si="65"/>
        <v>33.988165680473372</v>
      </c>
    </row>
    <row r="1780" spans="37:41" x14ac:dyDescent="0.35">
      <c r="AK1780" t="str">
        <v>23:NG track between Avon and Albany</v>
      </c>
      <c r="AL1780" t="str">
        <v>02:York to Brookton</v>
      </c>
      <c r="AM1780" t="str">
        <v>Buildings</v>
      </c>
      <c r="AN1780" s="64">
        <v>1474765.5352364774</v>
      </c>
      <c r="AO1780" s="149">
        <f t="shared" si="65"/>
        <v>15.499999999999858</v>
      </c>
    </row>
    <row r="1781" spans="37:41" x14ac:dyDescent="0.35">
      <c r="AK1781" t="str">
        <v>23:NG track between Avon and Albany</v>
      </c>
      <c r="AL1781" t="str">
        <v>02:York to Brookton</v>
      </c>
      <c r="AM1781" t="str">
        <v>Clearing/Grubbing</v>
      </c>
      <c r="AN1781" s="64">
        <v>0</v>
      </c>
      <c r="AO1781" s="149">
        <f t="shared" si="65"/>
        <v>100</v>
      </c>
    </row>
    <row r="1782" spans="37:41" x14ac:dyDescent="0.35">
      <c r="AK1782" t="str">
        <v>23:NG track between Avon and Albany</v>
      </c>
      <c r="AL1782" t="str">
        <v>02:York to Brookton</v>
      </c>
      <c r="AM1782" t="str">
        <v>Communication</v>
      </c>
      <c r="AN1782" s="64">
        <v>495520.43827468413</v>
      </c>
      <c r="AO1782" s="149">
        <f t="shared" si="65"/>
        <v>5.1206272136194979</v>
      </c>
    </row>
    <row r="1783" spans="37:41" x14ac:dyDescent="0.35">
      <c r="AK1783" t="str">
        <v>23:NG track between Avon and Albany</v>
      </c>
      <c r="AL1783" t="str">
        <v>02:York to Brookton</v>
      </c>
      <c r="AM1783" t="str">
        <v>Control Centre Assets</v>
      </c>
      <c r="AN1783" s="64">
        <v>393840.61320303829</v>
      </c>
      <c r="AO1783" s="149">
        <f t="shared" si="65"/>
        <v>14.933333333333326</v>
      </c>
    </row>
    <row r="1784" spans="37:41" x14ac:dyDescent="0.35">
      <c r="AK1784" t="str">
        <v>23:NG track between Avon and Albany</v>
      </c>
      <c r="AL1784" t="str">
        <v>02:York to Brookton</v>
      </c>
      <c r="AM1784" t="str">
        <v>Culverts</v>
      </c>
      <c r="AN1784" s="64">
        <v>1102469.498536278</v>
      </c>
      <c r="AO1784" s="149">
        <f t="shared" si="65"/>
        <v>6.5141602301984181</v>
      </c>
    </row>
    <row r="1785" spans="37:41" x14ac:dyDescent="0.35">
      <c r="AK1785" t="str">
        <v>23:NG track between Avon and Albany</v>
      </c>
      <c r="AL1785" t="str">
        <v>02:York to Brookton</v>
      </c>
      <c r="AM1785" t="str">
        <v>Cutting/Embankments</v>
      </c>
      <c r="AN1785" s="64">
        <v>0</v>
      </c>
      <c r="AO1785" s="149">
        <f t="shared" si="65"/>
        <v>100</v>
      </c>
    </row>
    <row r="1786" spans="37:41" x14ac:dyDescent="0.35">
      <c r="AK1786" t="str">
        <v>23:NG track between Avon and Albany</v>
      </c>
      <c r="AL1786" t="str">
        <v>02:York to Brookton</v>
      </c>
      <c r="AM1786" t="str">
        <v>Fibre Optic</v>
      </c>
      <c r="AN1786" s="64">
        <v>0</v>
      </c>
      <c r="AO1786" s="149">
        <f t="shared" si="65"/>
        <v>6.8275029514926633</v>
      </c>
    </row>
    <row r="1787" spans="37:41" x14ac:dyDescent="0.35">
      <c r="AK1787" t="str">
        <v>23:NG track between Avon and Albany</v>
      </c>
      <c r="AL1787" t="str">
        <v>02:York to Brookton</v>
      </c>
      <c r="AM1787" t="str">
        <v>Formation</v>
      </c>
      <c r="AN1787" s="64">
        <v>25201882.061783101</v>
      </c>
      <c r="AO1787" s="149">
        <f t="shared" si="65"/>
        <v>100</v>
      </c>
    </row>
    <row r="1788" spans="37:41" x14ac:dyDescent="0.35">
      <c r="AK1788" t="str">
        <v>23:NG track between Avon and Albany</v>
      </c>
      <c r="AL1788" t="str">
        <v>02:York to Brookton</v>
      </c>
      <c r="AM1788" t="str">
        <v>Pedestrian Crossings</v>
      </c>
      <c r="AN1788" s="64">
        <v>1056214.7342209774</v>
      </c>
      <c r="AO1788" s="149">
        <f t="shared" si="65"/>
        <v>11.72325153537226</v>
      </c>
    </row>
    <row r="1789" spans="37:41" x14ac:dyDescent="0.35">
      <c r="AK1789" t="str">
        <v>23:NG track between Avon and Albany</v>
      </c>
      <c r="AL1789" t="str">
        <v>02:York to Brookton</v>
      </c>
      <c r="AM1789" t="str">
        <v>Plant and Equipment</v>
      </c>
      <c r="AN1789" s="64">
        <v>629535.63073613553</v>
      </c>
      <c r="AO1789" s="149">
        <f t="shared" si="65"/>
        <v>3.2621890651150229</v>
      </c>
    </row>
    <row r="1790" spans="37:41" x14ac:dyDescent="0.35">
      <c r="AK1790" t="str">
        <v>23:NG track between Avon and Albany</v>
      </c>
      <c r="AL1790" t="str">
        <v>02:York to Brookton</v>
      </c>
      <c r="AM1790" t="str">
        <v>Radio Masts</v>
      </c>
      <c r="AN1790" s="64">
        <v>1000040.7328381226</v>
      </c>
      <c r="AO1790" s="149">
        <f t="shared" si="65"/>
        <v>5.1206272136194979</v>
      </c>
    </row>
    <row r="1791" spans="37:41" x14ac:dyDescent="0.35">
      <c r="AK1791" t="str">
        <v>23:NG track between Avon and Albany</v>
      </c>
      <c r="AL1791" t="str">
        <v>02:York to Brookton</v>
      </c>
      <c r="AM1791" t="str">
        <v>Rail</v>
      </c>
      <c r="AN1791" s="64">
        <v>52099283.195893362</v>
      </c>
      <c r="AO1791" s="149">
        <f t="shared" si="65"/>
        <v>31.770593409597893</v>
      </c>
    </row>
    <row r="1792" spans="37:41" x14ac:dyDescent="0.35">
      <c r="AK1792" t="str">
        <v>23:NG track between Avon and Albany</v>
      </c>
      <c r="AL1792" t="str">
        <v>02:York to Brookton</v>
      </c>
      <c r="AM1792" t="str">
        <v>Signage</v>
      </c>
      <c r="AN1792" s="64">
        <v>86478.371179870956</v>
      </c>
      <c r="AO1792" s="149">
        <f t="shared" si="65"/>
        <v>3.6705791572497493</v>
      </c>
    </row>
    <row r="1793" spans="37:41" x14ac:dyDescent="0.35">
      <c r="AK1793" t="str">
        <v>23:NG track between Avon and Albany</v>
      </c>
      <c r="AL1793" t="str">
        <v>02:York to Brookton</v>
      </c>
      <c r="AM1793" t="str">
        <v>Signalling and Control Systems</v>
      </c>
      <c r="AN1793" s="64">
        <v>3315655.727431363</v>
      </c>
      <c r="AO1793" s="149">
        <f t="shared" si="65"/>
        <v>6.8275029514926633</v>
      </c>
    </row>
    <row r="1794" spans="37:41" x14ac:dyDescent="0.35">
      <c r="AK1794" t="str">
        <v>23:NG track between Avon and Albany</v>
      </c>
      <c r="AL1794" t="str">
        <v>02:York to Brookton</v>
      </c>
      <c r="AM1794" t="str">
        <v>Sleepers</v>
      </c>
      <c r="AN1794" s="64">
        <v>16547745.816222176</v>
      </c>
      <c r="AO1794" s="149">
        <f t="shared" si="65"/>
        <v>15.29205627039642</v>
      </c>
    </row>
    <row r="1795" spans="37:41" x14ac:dyDescent="0.35">
      <c r="AK1795" t="str">
        <v>23:NG track between Avon and Albany</v>
      </c>
      <c r="AL1795" t="str">
        <v>02:York to Brookton</v>
      </c>
      <c r="AM1795" t="str">
        <v>Tunnels</v>
      </c>
      <c r="AN1795" s="64">
        <v>0</v>
      </c>
      <c r="AO1795" s="149">
        <f t="shared" si="65"/>
        <v>42.316940355219813</v>
      </c>
    </row>
    <row r="1796" spans="37:41" x14ac:dyDescent="0.35">
      <c r="AK1796" t="str">
        <v>23:NG track between Avon and Albany</v>
      </c>
      <c r="AL1796" t="str">
        <v>02:York to Brookton</v>
      </c>
      <c r="AM1796" t="str">
        <v>Turnouts</v>
      </c>
      <c r="AN1796" s="64">
        <v>4221181.4955180176</v>
      </c>
      <c r="AO1796" s="149">
        <f t="shared" si="65"/>
        <v>22.575248585450652</v>
      </c>
    </row>
    <row r="1797" spans="37:41" x14ac:dyDescent="0.35">
      <c r="AK1797" t="str">
        <v>23:NG track between Avon and Albany</v>
      </c>
      <c r="AL1797" t="str">
        <v>02:York to Brookton</v>
      </c>
      <c r="AM1797" t="str">
        <v>Walkways</v>
      </c>
      <c r="AN1797" s="64">
        <v>1215139.178276554</v>
      </c>
      <c r="AO1797" s="149">
        <f t="shared" si="65"/>
        <v>6.2060928299919071</v>
      </c>
    </row>
    <row r="1798" spans="37:41" x14ac:dyDescent="0.35">
      <c r="AK1798" t="str">
        <v>23:NG track between Avon and Albany</v>
      </c>
      <c r="AL1798" t="str">
        <v>03:Brookton to Narrogin</v>
      </c>
      <c r="AM1798" t="str">
        <v>Access Roads</v>
      </c>
      <c r="AN1798" s="64">
        <v>0</v>
      </c>
      <c r="AO1798" s="149">
        <f t="shared" si="65"/>
        <v>6.064738680413102</v>
      </c>
    </row>
    <row r="1799" spans="37:41" x14ac:dyDescent="0.35">
      <c r="AK1799" t="str">
        <v>23:NG track between Avon and Albany</v>
      </c>
      <c r="AL1799" t="str">
        <v>03:Brookton to Narrogin</v>
      </c>
      <c r="AM1799" t="str">
        <v>Ballast</v>
      </c>
      <c r="AN1799" s="64">
        <v>18338085.869932346</v>
      </c>
      <c r="AO1799" s="149">
        <f t="shared" si="65"/>
        <v>12.862198805968973</v>
      </c>
    </row>
    <row r="1800" spans="37:41" x14ac:dyDescent="0.35">
      <c r="AK1800" t="str">
        <v>23:NG track between Avon and Albany</v>
      </c>
      <c r="AL1800" t="str">
        <v>03:Brookton to Narrogin</v>
      </c>
      <c r="AM1800" t="str">
        <v>Bridges</v>
      </c>
      <c r="AN1800" s="64">
        <v>6744391.4431086592</v>
      </c>
      <c r="AO1800" s="149">
        <f t="shared" si="65"/>
        <v>33.988165680473372</v>
      </c>
    </row>
    <row r="1801" spans="37:41" x14ac:dyDescent="0.35">
      <c r="AK1801" t="str">
        <v>23:NG track between Avon and Albany</v>
      </c>
      <c r="AL1801" t="str">
        <v>03:Brookton to Narrogin</v>
      </c>
      <c r="AM1801" t="str">
        <v>Buildings</v>
      </c>
      <c r="AN1801" s="64">
        <v>1707543.003790145</v>
      </c>
      <c r="AO1801" s="149">
        <f t="shared" si="65"/>
        <v>15.499999999999858</v>
      </c>
    </row>
    <row r="1802" spans="37:41" x14ac:dyDescent="0.35">
      <c r="AK1802" t="str">
        <v>23:NG track between Avon and Albany</v>
      </c>
      <c r="AL1802" t="str">
        <v>03:Brookton to Narrogin</v>
      </c>
      <c r="AM1802" t="str">
        <v>Clearing/Grubbing</v>
      </c>
      <c r="AN1802" s="64">
        <v>0</v>
      </c>
      <c r="AO1802" s="149">
        <f t="shared" si="65"/>
        <v>100</v>
      </c>
    </row>
    <row r="1803" spans="37:41" x14ac:dyDescent="0.35">
      <c r="AK1803" t="str">
        <v>23:NG track between Avon and Albany</v>
      </c>
      <c r="AL1803" t="str">
        <v>03:Brookton to Narrogin</v>
      </c>
      <c r="AM1803" t="str">
        <v>Communication</v>
      </c>
      <c r="AN1803" s="64">
        <v>446802.79176808184</v>
      </c>
      <c r="AO1803" s="149">
        <f t="shared" si="65"/>
        <v>5.1206272136194979</v>
      </c>
    </row>
    <row r="1804" spans="37:41" x14ac:dyDescent="0.35">
      <c r="AK1804" t="str">
        <v>23:NG track between Avon and Albany</v>
      </c>
      <c r="AL1804" t="str">
        <v>03:Brookton to Narrogin</v>
      </c>
      <c r="AM1804" t="str">
        <v>Control Centre Assets</v>
      </c>
      <c r="AN1804" s="64">
        <v>510434.17465652735</v>
      </c>
      <c r="AO1804" s="149">
        <f t="shared" si="65"/>
        <v>14.933333333333326</v>
      </c>
    </row>
    <row r="1805" spans="37:41" x14ac:dyDescent="0.35">
      <c r="AK1805" t="str">
        <v>23:NG track between Avon and Albany</v>
      </c>
      <c r="AL1805" t="str">
        <v>03:Brookton to Narrogin</v>
      </c>
      <c r="AM1805" t="str">
        <v>Culverts</v>
      </c>
      <c r="AN1805" s="64">
        <v>744863.0484739769</v>
      </c>
      <c r="AO1805" s="149">
        <f t="shared" ref="AO1805:AO1868" si="66">_xlfn.XLOOKUP(AM1805,$M$7:$AG$7,$M$10:$AG$10)</f>
        <v>6.5141602301984181</v>
      </c>
    </row>
    <row r="1806" spans="37:41" x14ac:dyDescent="0.35">
      <c r="AK1806" t="str">
        <v>23:NG track between Avon and Albany</v>
      </c>
      <c r="AL1806" t="str">
        <v>03:Brookton to Narrogin</v>
      </c>
      <c r="AM1806" t="str">
        <v>Cutting/Embankments</v>
      </c>
      <c r="AN1806" s="64">
        <v>0</v>
      </c>
      <c r="AO1806" s="149">
        <f t="shared" si="66"/>
        <v>100</v>
      </c>
    </row>
    <row r="1807" spans="37:41" x14ac:dyDescent="0.35">
      <c r="AK1807" t="str">
        <v>23:NG track between Avon and Albany</v>
      </c>
      <c r="AL1807" t="str">
        <v>03:Brookton to Narrogin</v>
      </c>
      <c r="AM1807" t="str">
        <v>Fibre Optic</v>
      </c>
      <c r="AN1807" s="64">
        <v>0</v>
      </c>
      <c r="AO1807" s="149">
        <f t="shared" si="66"/>
        <v>6.8275029514926633</v>
      </c>
    </row>
    <row r="1808" spans="37:41" x14ac:dyDescent="0.35">
      <c r="AK1808" t="str">
        <v>23:NG track between Avon and Albany</v>
      </c>
      <c r="AL1808" t="str">
        <v>03:Brookton to Narrogin</v>
      </c>
      <c r="AM1808" t="str">
        <v>Formation</v>
      </c>
      <c r="AN1808" s="64">
        <v>29179755.268719185</v>
      </c>
      <c r="AO1808" s="149">
        <f t="shared" si="66"/>
        <v>100</v>
      </c>
    </row>
    <row r="1809" spans="37:41" x14ac:dyDescent="0.35">
      <c r="AK1809" t="str">
        <v>23:NG track between Avon and Albany</v>
      </c>
      <c r="AL1809" t="str">
        <v>03:Brookton to Narrogin</v>
      </c>
      <c r="AM1809" t="str">
        <v>Pedestrian Crossings</v>
      </c>
      <c r="AN1809" s="64">
        <v>909160.48953990662</v>
      </c>
      <c r="AO1809" s="149">
        <f t="shared" si="66"/>
        <v>11.72325153537226</v>
      </c>
    </row>
    <row r="1810" spans="37:41" x14ac:dyDescent="0.35">
      <c r="AK1810" t="str">
        <v>23:NG track between Avon and Albany</v>
      </c>
      <c r="AL1810" t="str">
        <v>03:Brookton to Narrogin</v>
      </c>
      <c r="AM1810" t="str">
        <v>Plant and Equipment</v>
      </c>
      <c r="AN1810" s="64">
        <v>728901.73808390193</v>
      </c>
      <c r="AO1810" s="149">
        <f t="shared" si="66"/>
        <v>3.2621890651150229</v>
      </c>
    </row>
    <row r="1811" spans="37:41" x14ac:dyDescent="0.35">
      <c r="AK1811" t="str">
        <v>23:NG track between Avon and Albany</v>
      </c>
      <c r="AL1811" t="str">
        <v>03:Brookton to Narrogin</v>
      </c>
      <c r="AM1811" t="str">
        <v>Radio Masts</v>
      </c>
      <c r="AN1811" s="64">
        <v>1157887.485205634</v>
      </c>
      <c r="AO1811" s="149">
        <f t="shared" si="66"/>
        <v>5.1206272136194979</v>
      </c>
    </row>
    <row r="1812" spans="37:41" x14ac:dyDescent="0.35">
      <c r="AK1812" t="str">
        <v>23:NG track between Avon and Albany</v>
      </c>
      <c r="AL1812" t="str">
        <v>03:Brookton to Narrogin</v>
      </c>
      <c r="AM1812" t="str">
        <v>Rail</v>
      </c>
      <c r="AN1812" s="64">
        <v>60322650.887935355</v>
      </c>
      <c r="AO1812" s="149">
        <f t="shared" si="66"/>
        <v>31.770593409597893</v>
      </c>
    </row>
    <row r="1813" spans="37:41" x14ac:dyDescent="0.35">
      <c r="AK1813" t="str">
        <v>23:NG track between Avon and Albany</v>
      </c>
      <c r="AL1813" t="str">
        <v>03:Brookton to Narrogin</v>
      </c>
      <c r="AM1813" t="str">
        <v>Signage</v>
      </c>
      <c r="AN1813" s="64">
        <v>109397.85955055724</v>
      </c>
      <c r="AO1813" s="149">
        <f t="shared" si="66"/>
        <v>3.6705791572497493</v>
      </c>
    </row>
    <row r="1814" spans="37:41" x14ac:dyDescent="0.35">
      <c r="AK1814" t="str">
        <v>23:NG track between Avon and Albany</v>
      </c>
      <c r="AL1814" t="str">
        <v>03:Brookton to Narrogin</v>
      </c>
      <c r="AM1814" t="str">
        <v>Signalling and Control Systems</v>
      </c>
      <c r="AN1814" s="64">
        <v>4297230.752594104</v>
      </c>
      <c r="AO1814" s="149">
        <f t="shared" si="66"/>
        <v>6.8275029514926633</v>
      </c>
    </row>
    <row r="1815" spans="37:41" x14ac:dyDescent="0.35">
      <c r="AK1815" t="str">
        <v>23:NG track between Avon and Albany</v>
      </c>
      <c r="AL1815" t="str">
        <v>03:Brookton to Narrogin</v>
      </c>
      <c r="AM1815" t="str">
        <v>Sleepers</v>
      </c>
      <c r="AN1815" s="64">
        <v>19063824.176335867</v>
      </c>
      <c r="AO1815" s="149">
        <f t="shared" si="66"/>
        <v>15.29205627039642</v>
      </c>
    </row>
    <row r="1816" spans="37:41" x14ac:dyDescent="0.35">
      <c r="AK1816" t="str">
        <v>23:NG track between Avon and Albany</v>
      </c>
      <c r="AL1816" t="str">
        <v>03:Brookton to Narrogin</v>
      </c>
      <c r="AM1816" t="str">
        <v>Tunnels</v>
      </c>
      <c r="AN1816" s="64">
        <v>0</v>
      </c>
      <c r="AO1816" s="149">
        <f t="shared" si="66"/>
        <v>42.316940355219813</v>
      </c>
    </row>
    <row r="1817" spans="37:41" x14ac:dyDescent="0.35">
      <c r="AK1817" t="str">
        <v>23:NG track between Avon and Albany</v>
      </c>
      <c r="AL1817" t="str">
        <v>03:Brookton to Narrogin</v>
      </c>
      <c r="AM1817" t="str">
        <v>Turnouts</v>
      </c>
      <c r="AN1817" s="64">
        <v>4228728.6036693426</v>
      </c>
      <c r="AO1817" s="149">
        <f t="shared" si="66"/>
        <v>22.575248585450652</v>
      </c>
    </row>
    <row r="1818" spans="37:41" x14ac:dyDescent="0.35">
      <c r="AK1818" t="str">
        <v>23:NG track between Avon and Albany</v>
      </c>
      <c r="AL1818" t="str">
        <v>03:Brookton to Narrogin</v>
      </c>
      <c r="AM1818" t="str">
        <v>Walkways</v>
      </c>
      <c r="AN1818" s="64">
        <v>643037.38638837496</v>
      </c>
      <c r="AO1818" s="149">
        <f t="shared" si="66"/>
        <v>6.2060928299919071</v>
      </c>
    </row>
    <row r="1819" spans="37:41" x14ac:dyDescent="0.35">
      <c r="AK1819" t="str">
        <v>23:NG track between Avon and Albany</v>
      </c>
      <c r="AL1819" t="str">
        <v>04:Narrogin to Wagin</v>
      </c>
      <c r="AM1819" t="str">
        <v>Access Roads</v>
      </c>
      <c r="AN1819" s="64">
        <v>0</v>
      </c>
      <c r="AO1819" s="149">
        <f t="shared" si="66"/>
        <v>6.064738680413102</v>
      </c>
    </row>
    <row r="1820" spans="37:41" x14ac:dyDescent="0.35">
      <c r="AK1820" t="str">
        <v>23:NG track between Avon and Albany</v>
      </c>
      <c r="AL1820" t="str">
        <v>04:Narrogin to Wagin</v>
      </c>
      <c r="AM1820" t="str">
        <v>Ballast</v>
      </c>
      <c r="AN1820" s="64">
        <v>11827794.343929783</v>
      </c>
      <c r="AO1820" s="149">
        <f t="shared" si="66"/>
        <v>12.862198805968973</v>
      </c>
    </row>
    <row r="1821" spans="37:41" x14ac:dyDescent="0.35">
      <c r="AK1821" t="str">
        <v>23:NG track between Avon and Albany</v>
      </c>
      <c r="AL1821" t="str">
        <v>04:Narrogin to Wagin</v>
      </c>
      <c r="AM1821" t="str">
        <v>Bridges</v>
      </c>
      <c r="AN1821" s="64">
        <v>5582542.1047669835</v>
      </c>
      <c r="AO1821" s="149">
        <f t="shared" si="66"/>
        <v>33.988165680473372</v>
      </c>
    </row>
    <row r="1822" spans="37:41" x14ac:dyDescent="0.35">
      <c r="AK1822" t="str">
        <v>23:NG track between Avon and Albany</v>
      </c>
      <c r="AL1822" t="str">
        <v>04:Narrogin to Wagin</v>
      </c>
      <c r="AM1822" t="str">
        <v>Buildings</v>
      </c>
      <c r="AN1822" s="64">
        <v>1101339.9994685734</v>
      </c>
      <c r="AO1822" s="149">
        <f t="shared" si="66"/>
        <v>15.499999999999858</v>
      </c>
    </row>
    <row r="1823" spans="37:41" x14ac:dyDescent="0.35">
      <c r="AK1823" t="str">
        <v>23:NG track between Avon and Albany</v>
      </c>
      <c r="AL1823" t="str">
        <v>04:Narrogin to Wagin</v>
      </c>
      <c r="AM1823" t="str">
        <v>Clearing/Grubbing</v>
      </c>
      <c r="AN1823" s="64">
        <v>0</v>
      </c>
      <c r="AO1823" s="149">
        <f t="shared" si="66"/>
        <v>100</v>
      </c>
    </row>
    <row r="1824" spans="37:41" x14ac:dyDescent="0.35">
      <c r="AK1824" t="str">
        <v>23:NG track between Avon and Albany</v>
      </c>
      <c r="AL1824" t="str">
        <v>04:Narrogin to Wagin</v>
      </c>
      <c r="AM1824" t="str">
        <v>Communication</v>
      </c>
      <c r="AN1824" s="64">
        <v>0</v>
      </c>
      <c r="AO1824" s="149">
        <f t="shared" si="66"/>
        <v>5.1206272136194979</v>
      </c>
    </row>
    <row r="1825" spans="37:41" x14ac:dyDescent="0.35">
      <c r="AK1825" t="str">
        <v>23:NG track between Avon and Albany</v>
      </c>
      <c r="AL1825" t="str">
        <v>04:Narrogin to Wagin</v>
      </c>
      <c r="AM1825" t="str">
        <v>Control Centre Assets</v>
      </c>
      <c r="AN1825" s="64">
        <v>168362.66111482534</v>
      </c>
      <c r="AO1825" s="149">
        <f t="shared" si="66"/>
        <v>14.933333333333326</v>
      </c>
    </row>
    <row r="1826" spans="37:41" x14ac:dyDescent="0.35">
      <c r="AK1826" t="str">
        <v>23:NG track between Avon and Albany</v>
      </c>
      <c r="AL1826" t="str">
        <v>04:Narrogin to Wagin</v>
      </c>
      <c r="AM1826" t="str">
        <v>Culverts</v>
      </c>
      <c r="AN1826" s="64">
        <v>374095.62767000101</v>
      </c>
      <c r="AO1826" s="149">
        <f t="shared" si="66"/>
        <v>6.5141602301984181</v>
      </c>
    </row>
    <row r="1827" spans="37:41" x14ac:dyDescent="0.35">
      <c r="AK1827" t="str">
        <v>23:NG track between Avon and Albany</v>
      </c>
      <c r="AL1827" t="str">
        <v>04:Narrogin to Wagin</v>
      </c>
      <c r="AM1827" t="str">
        <v>Cutting/Embankments</v>
      </c>
      <c r="AN1827" s="64">
        <v>0</v>
      </c>
      <c r="AO1827" s="149">
        <f t="shared" si="66"/>
        <v>100</v>
      </c>
    </row>
    <row r="1828" spans="37:41" x14ac:dyDescent="0.35">
      <c r="AK1828" t="str">
        <v>23:NG track between Avon and Albany</v>
      </c>
      <c r="AL1828" t="str">
        <v>04:Narrogin to Wagin</v>
      </c>
      <c r="AM1828" t="str">
        <v>Fibre Optic</v>
      </c>
      <c r="AN1828" s="64">
        <v>0</v>
      </c>
      <c r="AO1828" s="149">
        <f t="shared" si="66"/>
        <v>6.8275029514926633</v>
      </c>
    </row>
    <row r="1829" spans="37:41" x14ac:dyDescent="0.35">
      <c r="AK1829" t="str">
        <v>23:NG track between Avon and Albany</v>
      </c>
      <c r="AL1829" t="str">
        <v>04:Narrogin to Wagin</v>
      </c>
      <c r="AM1829" t="str">
        <v>Formation</v>
      </c>
      <c r="AN1829" s="64">
        <v>18820510.863159426</v>
      </c>
      <c r="AO1829" s="149">
        <f t="shared" si="66"/>
        <v>100</v>
      </c>
    </row>
    <row r="1830" spans="37:41" x14ac:dyDescent="0.35">
      <c r="AK1830" t="str">
        <v>23:NG track between Avon and Albany</v>
      </c>
      <c r="AL1830" t="str">
        <v>04:Narrogin to Wagin</v>
      </c>
      <c r="AM1830" t="str">
        <v>Pedestrian Crossings</v>
      </c>
      <c r="AN1830" s="64">
        <v>36938.927991308294</v>
      </c>
      <c r="AO1830" s="149">
        <f t="shared" si="66"/>
        <v>11.72325153537226</v>
      </c>
    </row>
    <row r="1831" spans="37:41" x14ac:dyDescent="0.35">
      <c r="AK1831" t="str">
        <v>23:NG track between Avon and Albany</v>
      </c>
      <c r="AL1831" t="str">
        <v>04:Narrogin to Wagin</v>
      </c>
      <c r="AM1831" t="str">
        <v>Plant and Equipment</v>
      </c>
      <c r="AN1831" s="64">
        <v>470130.84768705844</v>
      </c>
      <c r="AO1831" s="149">
        <f t="shared" si="66"/>
        <v>3.2621890651150229</v>
      </c>
    </row>
    <row r="1832" spans="37:41" x14ac:dyDescent="0.35">
      <c r="AK1832" t="str">
        <v>23:NG track between Avon and Albany</v>
      </c>
      <c r="AL1832" t="str">
        <v>04:Narrogin to Wagin</v>
      </c>
      <c r="AM1832" t="str">
        <v>Radio Masts</v>
      </c>
      <c r="AN1832" s="64">
        <v>746820.31404801144</v>
      </c>
      <c r="AO1832" s="149">
        <f t="shared" si="66"/>
        <v>5.1206272136194979</v>
      </c>
    </row>
    <row r="1833" spans="37:41" x14ac:dyDescent="0.35">
      <c r="AK1833" t="str">
        <v>23:NG track between Avon and Albany</v>
      </c>
      <c r="AL1833" t="str">
        <v>04:Narrogin to Wagin</v>
      </c>
      <c r="AM1833" t="str">
        <v>Rail</v>
      </c>
      <c r="AN1833" s="64">
        <v>38907218.236611128</v>
      </c>
      <c r="AO1833" s="149">
        <f t="shared" si="66"/>
        <v>31.770593409597893</v>
      </c>
    </row>
    <row r="1834" spans="37:41" x14ac:dyDescent="0.35">
      <c r="AK1834" t="str">
        <v>23:NG track between Avon and Albany</v>
      </c>
      <c r="AL1834" t="str">
        <v>04:Narrogin to Wagin</v>
      </c>
      <c r="AM1834" t="str">
        <v>Signage</v>
      </c>
      <c r="AN1834" s="64">
        <v>43743.497811691181</v>
      </c>
      <c r="AO1834" s="149">
        <f t="shared" si="66"/>
        <v>3.6705791572497493</v>
      </c>
    </row>
    <row r="1835" spans="37:41" x14ac:dyDescent="0.35">
      <c r="AK1835" t="str">
        <v>23:NG track between Avon and Albany</v>
      </c>
      <c r="AL1835" t="str">
        <v>04:Narrogin to Wagin</v>
      </c>
      <c r="AM1835" t="str">
        <v>Signalling and Control Systems</v>
      </c>
      <c r="AN1835" s="64">
        <v>1417407.4559526655</v>
      </c>
      <c r="AO1835" s="149">
        <f t="shared" si="66"/>
        <v>6.8275029514926633</v>
      </c>
    </row>
    <row r="1836" spans="37:41" x14ac:dyDescent="0.35">
      <c r="AK1836" t="str">
        <v>23:NG track between Avon and Albany</v>
      </c>
      <c r="AL1836" t="str">
        <v>04:Narrogin to Wagin</v>
      </c>
      <c r="AM1836" t="str">
        <v>Sleepers</v>
      </c>
      <c r="AN1836" s="64">
        <v>12379332.731682481</v>
      </c>
      <c r="AO1836" s="149">
        <f t="shared" si="66"/>
        <v>15.29205627039642</v>
      </c>
    </row>
    <row r="1837" spans="37:41" x14ac:dyDescent="0.35">
      <c r="AK1837" t="str">
        <v>23:NG track between Avon and Albany</v>
      </c>
      <c r="AL1837" t="str">
        <v>04:Narrogin to Wagin</v>
      </c>
      <c r="AM1837" t="str">
        <v>Tunnels</v>
      </c>
      <c r="AN1837" s="64">
        <v>0</v>
      </c>
      <c r="AO1837" s="149">
        <f t="shared" si="66"/>
        <v>42.316940355219813</v>
      </c>
    </row>
    <row r="1838" spans="37:41" x14ac:dyDescent="0.35">
      <c r="AK1838" t="str">
        <v>23:NG track between Avon and Albany</v>
      </c>
      <c r="AL1838" t="str">
        <v>04:Narrogin to Wagin</v>
      </c>
      <c r="AM1838" t="str">
        <v>Turnouts</v>
      </c>
      <c r="AN1838" s="64">
        <v>321454.2755121339</v>
      </c>
      <c r="AO1838" s="149">
        <f t="shared" si="66"/>
        <v>22.575248585450652</v>
      </c>
    </row>
    <row r="1839" spans="37:41" x14ac:dyDescent="0.35">
      <c r="AK1839" t="str">
        <v>23:NG track between Avon and Albany</v>
      </c>
      <c r="AL1839" t="str">
        <v>04:Narrogin to Wagin</v>
      </c>
      <c r="AM1839" t="str">
        <v>Walkways</v>
      </c>
      <c r="AN1839" s="64">
        <v>432898.61538088444</v>
      </c>
      <c r="AO1839" s="149">
        <f t="shared" si="66"/>
        <v>6.2060928299919071</v>
      </c>
    </row>
    <row r="1840" spans="37:41" x14ac:dyDescent="0.35">
      <c r="AK1840" t="str">
        <v>23:NG track between Avon and Albany</v>
      </c>
      <c r="AL1840" t="str">
        <v>05:Wagin to Wagin South</v>
      </c>
      <c r="AM1840" t="str">
        <v>Access Roads</v>
      </c>
      <c r="AN1840" s="64">
        <v>0</v>
      </c>
      <c r="AO1840" s="149">
        <f t="shared" si="66"/>
        <v>6.064738680413102</v>
      </c>
    </row>
    <row r="1841" spans="37:41" x14ac:dyDescent="0.35">
      <c r="AK1841" t="str">
        <v>23:NG track between Avon and Albany</v>
      </c>
      <c r="AL1841" t="str">
        <v>05:Wagin to Wagin South</v>
      </c>
      <c r="AM1841" t="str">
        <v>Ballast</v>
      </c>
      <c r="AN1841" s="64">
        <v>448687.88348772272</v>
      </c>
      <c r="AO1841" s="149">
        <f t="shared" si="66"/>
        <v>12.862198805968973</v>
      </c>
    </row>
    <row r="1842" spans="37:41" x14ac:dyDescent="0.35">
      <c r="AK1842" t="str">
        <v>23:NG track between Avon and Albany</v>
      </c>
      <c r="AL1842" t="str">
        <v>05:Wagin to Wagin South</v>
      </c>
      <c r="AM1842" t="str">
        <v>Bridges</v>
      </c>
      <c r="AN1842" s="64">
        <v>0</v>
      </c>
      <c r="AO1842" s="149">
        <f t="shared" si="66"/>
        <v>33.988165680473372</v>
      </c>
    </row>
    <row r="1843" spans="37:41" x14ac:dyDescent="0.35">
      <c r="AK1843" t="str">
        <v>23:NG track between Avon and Albany</v>
      </c>
      <c r="AL1843" t="str">
        <v>05:Wagin to Wagin South</v>
      </c>
      <c r="AM1843" t="str">
        <v>Buildings</v>
      </c>
      <c r="AN1843" s="64">
        <v>41779.379907424067</v>
      </c>
      <c r="AO1843" s="149">
        <f t="shared" si="66"/>
        <v>15.499999999999858</v>
      </c>
    </row>
    <row r="1844" spans="37:41" x14ac:dyDescent="0.35">
      <c r="AK1844" t="str">
        <v>23:NG track between Avon and Albany</v>
      </c>
      <c r="AL1844" t="str">
        <v>05:Wagin to Wagin South</v>
      </c>
      <c r="AM1844" t="str">
        <v>Clearing/Grubbing</v>
      </c>
      <c r="AN1844" s="64">
        <v>0</v>
      </c>
      <c r="AO1844" s="149">
        <f t="shared" si="66"/>
        <v>100</v>
      </c>
    </row>
    <row r="1845" spans="37:41" x14ac:dyDescent="0.35">
      <c r="AK1845" t="str">
        <v>23:NG track between Avon and Albany</v>
      </c>
      <c r="AL1845" t="str">
        <v>05:Wagin to Wagin South</v>
      </c>
      <c r="AM1845" t="str">
        <v>Communication</v>
      </c>
      <c r="AN1845" s="64">
        <v>41210.006670785406</v>
      </c>
      <c r="AO1845" s="149">
        <f t="shared" si="66"/>
        <v>5.1206272136194979</v>
      </c>
    </row>
    <row r="1846" spans="37:41" x14ac:dyDescent="0.35">
      <c r="AK1846" t="str">
        <v>23:NG track between Avon and Albany</v>
      </c>
      <c r="AL1846" t="str">
        <v>05:Wagin to Wagin South</v>
      </c>
      <c r="AM1846" t="str">
        <v>Control Centre Assets</v>
      </c>
      <c r="AN1846" s="64">
        <v>62230.973086670863</v>
      </c>
      <c r="AO1846" s="149">
        <f t="shared" si="66"/>
        <v>14.933333333333326</v>
      </c>
    </row>
    <row r="1847" spans="37:41" x14ac:dyDescent="0.35">
      <c r="AK1847" t="str">
        <v>23:NG track between Avon and Albany</v>
      </c>
      <c r="AL1847" t="str">
        <v>05:Wagin to Wagin South</v>
      </c>
      <c r="AM1847" t="str">
        <v>Culverts</v>
      </c>
      <c r="AN1847" s="64">
        <v>3022.9697471060417</v>
      </c>
      <c r="AO1847" s="149">
        <f t="shared" si="66"/>
        <v>6.5141602301984181</v>
      </c>
    </row>
    <row r="1848" spans="37:41" x14ac:dyDescent="0.35">
      <c r="AK1848" t="str">
        <v>23:NG track between Avon and Albany</v>
      </c>
      <c r="AL1848" t="str">
        <v>05:Wagin to Wagin South</v>
      </c>
      <c r="AM1848" t="str">
        <v>Cutting/Embankments</v>
      </c>
      <c r="AN1848" s="64">
        <v>0</v>
      </c>
      <c r="AO1848" s="149">
        <f t="shared" si="66"/>
        <v>100</v>
      </c>
    </row>
    <row r="1849" spans="37:41" x14ac:dyDescent="0.35">
      <c r="AK1849" t="str">
        <v>23:NG track between Avon and Albany</v>
      </c>
      <c r="AL1849" t="str">
        <v>05:Wagin to Wagin South</v>
      </c>
      <c r="AM1849" t="str">
        <v>Fibre Optic</v>
      </c>
      <c r="AN1849" s="64">
        <v>0</v>
      </c>
      <c r="AO1849" s="149">
        <f t="shared" si="66"/>
        <v>6.8275029514926633</v>
      </c>
    </row>
    <row r="1850" spans="37:41" x14ac:dyDescent="0.35">
      <c r="AK1850" t="str">
        <v>23:NG track between Avon and Albany</v>
      </c>
      <c r="AL1850" t="str">
        <v>05:Wagin to Wagin South</v>
      </c>
      <c r="AM1850" t="str">
        <v>Formation</v>
      </c>
      <c r="AN1850" s="64">
        <v>713956.88323601696</v>
      </c>
      <c r="AO1850" s="149">
        <f t="shared" si="66"/>
        <v>100</v>
      </c>
    </row>
    <row r="1851" spans="37:41" x14ac:dyDescent="0.35">
      <c r="AK1851" t="str">
        <v>23:NG track between Avon and Albany</v>
      </c>
      <c r="AL1851" t="str">
        <v>05:Wagin to Wagin South</v>
      </c>
      <c r="AM1851" t="str">
        <v>Pedestrian Crossings</v>
      </c>
      <c r="AN1851" s="64">
        <v>372193.73572093336</v>
      </c>
      <c r="AO1851" s="149">
        <f t="shared" si="66"/>
        <v>11.72325153537226</v>
      </c>
    </row>
    <row r="1852" spans="37:41" x14ac:dyDescent="0.35">
      <c r="AK1852" t="str">
        <v>23:NG track between Avon and Albany</v>
      </c>
      <c r="AL1852" t="str">
        <v>05:Wagin to Wagin South</v>
      </c>
      <c r="AM1852" t="str">
        <v>Plant and Equipment</v>
      </c>
      <c r="AN1852" s="64">
        <v>17834.433781751886</v>
      </c>
      <c r="AO1852" s="149">
        <f t="shared" si="66"/>
        <v>3.2621890651150229</v>
      </c>
    </row>
    <row r="1853" spans="37:41" x14ac:dyDescent="0.35">
      <c r="AK1853" t="str">
        <v>23:NG track between Avon and Albany</v>
      </c>
      <c r="AL1853" t="str">
        <v>05:Wagin to Wagin South</v>
      </c>
      <c r="AM1853" t="str">
        <v>Radio Masts</v>
      </c>
      <c r="AN1853" s="64">
        <v>28330.660502886745</v>
      </c>
      <c r="AO1853" s="149">
        <f t="shared" si="66"/>
        <v>5.1206272136194979</v>
      </c>
    </row>
    <row r="1854" spans="37:41" x14ac:dyDescent="0.35">
      <c r="AK1854" t="str">
        <v>23:NG track between Avon and Albany</v>
      </c>
      <c r="AL1854" t="str">
        <v>05:Wagin to Wagin South</v>
      </c>
      <c r="AM1854" t="str">
        <v>Rail</v>
      </c>
      <c r="AN1854" s="64">
        <v>1475946.9851569831</v>
      </c>
      <c r="AO1854" s="149">
        <f t="shared" si="66"/>
        <v>31.770593409597893</v>
      </c>
    </row>
    <row r="1855" spans="37:41" x14ac:dyDescent="0.35">
      <c r="AK1855" t="str">
        <v>23:NG track between Avon and Albany</v>
      </c>
      <c r="AL1855" t="str">
        <v>05:Wagin to Wagin South</v>
      </c>
      <c r="AM1855" t="str">
        <v>Signage</v>
      </c>
      <c r="AN1855" s="64">
        <v>2448.6054951558935</v>
      </c>
      <c r="AO1855" s="149">
        <f t="shared" si="66"/>
        <v>3.6705791572497493</v>
      </c>
    </row>
    <row r="1856" spans="37:41" x14ac:dyDescent="0.35">
      <c r="AK1856" t="str">
        <v>23:NG track between Avon and Albany</v>
      </c>
      <c r="AL1856" t="str">
        <v>05:Wagin to Wagin South</v>
      </c>
      <c r="AM1856" t="str">
        <v>Signalling and Control Systems</v>
      </c>
      <c r="AN1856" s="64">
        <v>523908.59505409549</v>
      </c>
      <c r="AO1856" s="149">
        <f t="shared" si="66"/>
        <v>6.8275029514926633</v>
      </c>
    </row>
    <row r="1857" spans="37:41" x14ac:dyDescent="0.35">
      <c r="AK1857" t="str">
        <v>23:NG track between Avon and Albany</v>
      </c>
      <c r="AL1857" t="str">
        <v>05:Wagin to Wagin South</v>
      </c>
      <c r="AM1857" t="str">
        <v>Sleepers</v>
      </c>
      <c r="AN1857" s="64">
        <v>468884.20041719783</v>
      </c>
      <c r="AO1857" s="149">
        <f t="shared" si="66"/>
        <v>15.29205627039642</v>
      </c>
    </row>
    <row r="1858" spans="37:41" x14ac:dyDescent="0.35">
      <c r="AK1858" t="str">
        <v>23:NG track between Avon and Albany</v>
      </c>
      <c r="AL1858" t="str">
        <v>05:Wagin to Wagin South</v>
      </c>
      <c r="AM1858" t="str">
        <v>Tunnels</v>
      </c>
      <c r="AN1858" s="64">
        <v>0</v>
      </c>
      <c r="AO1858" s="149">
        <f t="shared" si="66"/>
        <v>42.316940355219813</v>
      </c>
    </row>
    <row r="1859" spans="37:41" x14ac:dyDescent="0.35">
      <c r="AK1859" t="str">
        <v>23:NG track between Avon and Albany</v>
      </c>
      <c r="AL1859" t="str">
        <v>05:Wagin to Wagin South</v>
      </c>
      <c r="AM1859" t="str">
        <v>Turnouts</v>
      </c>
      <c r="AN1859" s="64">
        <v>1799386.7542297868</v>
      </c>
      <c r="AO1859" s="149">
        <f t="shared" si="66"/>
        <v>22.575248585450652</v>
      </c>
    </row>
    <row r="1860" spans="37:41" x14ac:dyDescent="0.35">
      <c r="AK1860" t="str">
        <v>23:NG track between Avon and Albany</v>
      </c>
      <c r="AL1860" t="str">
        <v>05:Wagin to Wagin South</v>
      </c>
      <c r="AM1860" t="str">
        <v>Walkways</v>
      </c>
      <c r="AN1860" s="64">
        <v>0</v>
      </c>
      <c r="AO1860" s="149">
        <f t="shared" si="66"/>
        <v>6.2060928299919071</v>
      </c>
    </row>
    <row r="1861" spans="37:41" x14ac:dyDescent="0.35">
      <c r="AK1861" t="str">
        <v>23:NG track between Avon and Albany</v>
      </c>
      <c r="AL1861" t="str">
        <v>06:Wagin South to Katanning</v>
      </c>
      <c r="AM1861" t="str">
        <v>Access Roads</v>
      </c>
      <c r="AN1861" s="64">
        <v>0</v>
      </c>
      <c r="AO1861" s="149">
        <f t="shared" si="66"/>
        <v>6.064738680413102</v>
      </c>
    </row>
    <row r="1862" spans="37:41" x14ac:dyDescent="0.35">
      <c r="AK1862" t="str">
        <v>23:NG track between Avon and Albany</v>
      </c>
      <c r="AL1862" t="str">
        <v>06:Wagin South to Katanning</v>
      </c>
      <c r="AM1862" t="str">
        <v>Ballast</v>
      </c>
      <c r="AN1862" s="64">
        <v>6754112.6224522861</v>
      </c>
      <c r="AO1862" s="149">
        <f t="shared" si="66"/>
        <v>12.862198805968973</v>
      </c>
    </row>
    <row r="1863" spans="37:41" x14ac:dyDescent="0.35">
      <c r="AK1863" t="str">
        <v>23:NG track between Avon and Albany</v>
      </c>
      <c r="AL1863" t="str">
        <v>06:Wagin South to Katanning</v>
      </c>
      <c r="AM1863" t="str">
        <v>Bridges</v>
      </c>
      <c r="AN1863" s="64">
        <v>3670017.9295712388</v>
      </c>
      <c r="AO1863" s="149">
        <f t="shared" si="66"/>
        <v>33.988165680473372</v>
      </c>
    </row>
    <row r="1864" spans="37:41" x14ac:dyDescent="0.35">
      <c r="AK1864" t="str">
        <v>23:NG track between Avon and Albany</v>
      </c>
      <c r="AL1864" t="str">
        <v>06:Wagin South to Katanning</v>
      </c>
      <c r="AM1864" t="str">
        <v>Buildings</v>
      </c>
      <c r="AN1864" s="64">
        <v>628906.30118538416</v>
      </c>
      <c r="AO1864" s="149">
        <f t="shared" si="66"/>
        <v>15.499999999999858</v>
      </c>
    </row>
    <row r="1865" spans="37:41" x14ac:dyDescent="0.35">
      <c r="AK1865" t="str">
        <v>23:NG track between Avon and Albany</v>
      </c>
      <c r="AL1865" t="str">
        <v>06:Wagin South to Katanning</v>
      </c>
      <c r="AM1865" t="str">
        <v>Clearing/Grubbing</v>
      </c>
      <c r="AN1865" s="64">
        <v>0</v>
      </c>
      <c r="AO1865" s="149">
        <f t="shared" si="66"/>
        <v>100</v>
      </c>
    </row>
    <row r="1866" spans="37:41" x14ac:dyDescent="0.35">
      <c r="AK1866" t="str">
        <v>23:NG track between Avon and Albany</v>
      </c>
      <c r="AL1866" t="str">
        <v>06:Wagin South to Katanning</v>
      </c>
      <c r="AM1866" t="str">
        <v>Communication</v>
      </c>
      <c r="AN1866" s="64">
        <v>132633.6719613508</v>
      </c>
      <c r="AO1866" s="149">
        <f t="shared" si="66"/>
        <v>5.1206272136194979</v>
      </c>
    </row>
    <row r="1867" spans="37:41" x14ac:dyDescent="0.35">
      <c r="AK1867" t="str">
        <v>23:NG track between Avon and Albany</v>
      </c>
      <c r="AL1867" t="str">
        <v>06:Wagin South to Katanning</v>
      </c>
      <c r="AM1867" t="str">
        <v>Control Centre Assets</v>
      </c>
      <c r="AN1867" s="64">
        <v>131419.05408216274</v>
      </c>
      <c r="AO1867" s="149">
        <f t="shared" si="66"/>
        <v>14.933333333333326</v>
      </c>
    </row>
    <row r="1868" spans="37:41" x14ac:dyDescent="0.35">
      <c r="AK1868" t="str">
        <v>23:NG track between Avon and Albany</v>
      </c>
      <c r="AL1868" t="str">
        <v>06:Wagin South to Katanning</v>
      </c>
      <c r="AM1868" t="str">
        <v>Culverts</v>
      </c>
      <c r="AN1868" s="64">
        <v>226675.09332419923</v>
      </c>
      <c r="AO1868" s="149">
        <f t="shared" si="66"/>
        <v>6.5141602301984181</v>
      </c>
    </row>
    <row r="1869" spans="37:41" x14ac:dyDescent="0.35">
      <c r="AK1869" t="str">
        <v>23:NG track between Avon and Albany</v>
      </c>
      <c r="AL1869" t="str">
        <v>06:Wagin South to Katanning</v>
      </c>
      <c r="AM1869" t="str">
        <v>Cutting/Embankments</v>
      </c>
      <c r="AN1869" s="64">
        <v>0</v>
      </c>
      <c r="AO1869" s="149">
        <f t="shared" ref="AO1869:AO1932" si="67">_xlfn.XLOOKUP(AM1869,$M$7:$AG$7,$M$10:$AG$10)</f>
        <v>100</v>
      </c>
    </row>
    <row r="1870" spans="37:41" x14ac:dyDescent="0.35">
      <c r="AK1870" t="str">
        <v>23:NG track between Avon and Albany</v>
      </c>
      <c r="AL1870" t="str">
        <v>06:Wagin South to Katanning</v>
      </c>
      <c r="AM1870" t="str">
        <v>Fibre Optic</v>
      </c>
      <c r="AN1870" s="64">
        <v>0</v>
      </c>
      <c r="AO1870" s="149">
        <f t="shared" si="67"/>
        <v>6.8275029514926633</v>
      </c>
    </row>
    <row r="1871" spans="37:41" x14ac:dyDescent="0.35">
      <c r="AK1871" t="str">
        <v>23:NG track between Avon and Albany</v>
      </c>
      <c r="AL1871" t="str">
        <v>06:Wagin South to Katanning</v>
      </c>
      <c r="AM1871" t="str">
        <v>Formation</v>
      </c>
      <c r="AN1871" s="64">
        <v>10747215.100768425</v>
      </c>
      <c r="AO1871" s="149">
        <f t="shared" si="67"/>
        <v>100</v>
      </c>
    </row>
    <row r="1872" spans="37:41" x14ac:dyDescent="0.35">
      <c r="AK1872" t="str">
        <v>23:NG track between Avon and Albany</v>
      </c>
      <c r="AL1872" t="str">
        <v>06:Wagin South to Katanning</v>
      </c>
      <c r="AM1872" t="str">
        <v>Pedestrian Crossings</v>
      </c>
      <c r="AN1872" s="64">
        <v>321130.29391282616</v>
      </c>
      <c r="AO1872" s="149">
        <f t="shared" si="67"/>
        <v>11.72325153537226</v>
      </c>
    </row>
    <row r="1873" spans="37:41" x14ac:dyDescent="0.35">
      <c r="AK1873" t="str">
        <v>23:NG track between Avon and Albany</v>
      </c>
      <c r="AL1873" t="str">
        <v>06:Wagin South to Katanning</v>
      </c>
      <c r="AM1873" t="str">
        <v>Plant and Equipment</v>
      </c>
      <c r="AN1873" s="64">
        <v>268462.28470289387</v>
      </c>
      <c r="AO1873" s="149">
        <f t="shared" si="67"/>
        <v>3.2621890651150229</v>
      </c>
    </row>
    <row r="1874" spans="37:41" x14ac:dyDescent="0.35">
      <c r="AK1874" t="str">
        <v>23:NG track between Avon and Albany</v>
      </c>
      <c r="AL1874" t="str">
        <v>06:Wagin South to Katanning</v>
      </c>
      <c r="AM1874" t="str">
        <v>Radio Masts</v>
      </c>
      <c r="AN1874" s="64">
        <v>426462.31098904542</v>
      </c>
      <c r="AO1874" s="149">
        <f t="shared" si="67"/>
        <v>5.1206272136194979</v>
      </c>
    </row>
    <row r="1875" spans="37:41" x14ac:dyDescent="0.35">
      <c r="AK1875" t="str">
        <v>23:NG track between Avon and Albany</v>
      </c>
      <c r="AL1875" t="str">
        <v>06:Wagin South to Katanning</v>
      </c>
      <c r="AM1875" t="str">
        <v>Rail</v>
      </c>
      <c r="AN1875" s="64">
        <v>22217475.73175095</v>
      </c>
      <c r="AO1875" s="149">
        <f t="shared" si="67"/>
        <v>31.770593409597893</v>
      </c>
    </row>
    <row r="1876" spans="37:41" x14ac:dyDescent="0.35">
      <c r="AK1876" t="str">
        <v>23:NG track between Avon and Albany</v>
      </c>
      <c r="AL1876" t="str">
        <v>06:Wagin South to Katanning</v>
      </c>
      <c r="AM1876" t="str">
        <v>Signage</v>
      </c>
      <c r="AN1876" s="64">
        <v>33115.798119213985</v>
      </c>
      <c r="AO1876" s="149">
        <f t="shared" si="67"/>
        <v>3.6705791572497493</v>
      </c>
    </row>
    <row r="1877" spans="37:41" x14ac:dyDescent="0.35">
      <c r="AK1877" t="str">
        <v>23:NG track between Avon and Albany</v>
      </c>
      <c r="AL1877" t="str">
        <v>06:Wagin South to Katanning</v>
      </c>
      <c r="AM1877" t="str">
        <v>Signalling and Control Systems</v>
      </c>
      <c r="AN1877" s="64">
        <v>1106387.520112091</v>
      </c>
      <c r="AO1877" s="149">
        <f t="shared" si="67"/>
        <v>6.8275029514926633</v>
      </c>
    </row>
    <row r="1878" spans="37:41" x14ac:dyDescent="0.35">
      <c r="AK1878" t="str">
        <v>23:NG track between Avon and Albany</v>
      </c>
      <c r="AL1878" t="str">
        <v>06:Wagin South to Katanning</v>
      </c>
      <c r="AM1878" t="str">
        <v>Sleepers</v>
      </c>
      <c r="AN1878" s="64">
        <v>7030223.6199982911</v>
      </c>
      <c r="AO1878" s="149">
        <f t="shared" si="67"/>
        <v>15.29205627039642</v>
      </c>
    </row>
    <row r="1879" spans="37:41" x14ac:dyDescent="0.35">
      <c r="AK1879" t="str">
        <v>23:NG track between Avon and Albany</v>
      </c>
      <c r="AL1879" t="str">
        <v>06:Wagin South to Katanning</v>
      </c>
      <c r="AM1879" t="str">
        <v>Tunnels</v>
      </c>
      <c r="AN1879" s="64">
        <v>0</v>
      </c>
      <c r="AO1879" s="149">
        <f t="shared" si="67"/>
        <v>42.316940355219813</v>
      </c>
    </row>
    <row r="1880" spans="37:41" x14ac:dyDescent="0.35">
      <c r="AK1880" t="str">
        <v>23:NG track between Avon and Albany</v>
      </c>
      <c r="AL1880" t="str">
        <v>06:Wagin South to Katanning</v>
      </c>
      <c r="AM1880" t="str">
        <v>Turnouts</v>
      </c>
      <c r="AN1880" s="64">
        <v>869126.30488404888</v>
      </c>
      <c r="AO1880" s="149">
        <f t="shared" si="67"/>
        <v>22.575248585450652</v>
      </c>
    </row>
    <row r="1881" spans="37:41" x14ac:dyDescent="0.35">
      <c r="AK1881" t="str">
        <v>23:NG track between Avon and Albany</v>
      </c>
      <c r="AL1881" t="str">
        <v>06:Wagin South to Katanning</v>
      </c>
      <c r="AM1881" t="str">
        <v>Walkways</v>
      </c>
      <c r="AN1881" s="64">
        <v>84837.852173385705</v>
      </c>
      <c r="AO1881" s="149">
        <f t="shared" si="67"/>
        <v>6.2060928299919071</v>
      </c>
    </row>
    <row r="1882" spans="37:41" x14ac:dyDescent="0.35">
      <c r="AK1882" t="str">
        <v>23:NG track between Avon and Albany</v>
      </c>
      <c r="AL1882" t="str">
        <v>07:Katanning to Tambellup</v>
      </c>
      <c r="AM1882" t="str">
        <v>Access Roads</v>
      </c>
      <c r="AN1882" s="64">
        <v>0</v>
      </c>
      <c r="AO1882" s="149">
        <f t="shared" si="67"/>
        <v>6.064738680413102</v>
      </c>
    </row>
    <row r="1883" spans="37:41" x14ac:dyDescent="0.35">
      <c r="AK1883" t="str">
        <v>23:NG track between Avon and Albany</v>
      </c>
      <c r="AL1883" t="str">
        <v>07:Katanning to Tambellup</v>
      </c>
      <c r="AM1883" t="str">
        <v>Ballast</v>
      </c>
      <c r="AN1883" s="64">
        <v>12712337.41635067</v>
      </c>
      <c r="AO1883" s="149">
        <f t="shared" si="67"/>
        <v>12.862198805968973</v>
      </c>
    </row>
    <row r="1884" spans="37:41" x14ac:dyDescent="0.35">
      <c r="AK1884" t="str">
        <v>23:NG track between Avon and Albany</v>
      </c>
      <c r="AL1884" t="str">
        <v>07:Katanning to Tambellup</v>
      </c>
      <c r="AM1884" t="str">
        <v>Bridges</v>
      </c>
      <c r="AN1884" s="64">
        <v>4021668.1257524216</v>
      </c>
      <c r="AO1884" s="149">
        <f t="shared" si="67"/>
        <v>33.988165680473372</v>
      </c>
    </row>
    <row r="1885" spans="37:41" x14ac:dyDescent="0.35">
      <c r="AK1885" t="str">
        <v>23:NG track between Avon and Albany</v>
      </c>
      <c r="AL1885" t="str">
        <v>07:Katanning to Tambellup</v>
      </c>
      <c r="AM1885" t="str">
        <v>Buildings</v>
      </c>
      <c r="AN1885" s="64">
        <v>1183703.8484316661</v>
      </c>
      <c r="AO1885" s="149">
        <f t="shared" si="67"/>
        <v>15.499999999999858</v>
      </c>
    </row>
    <row r="1886" spans="37:41" x14ac:dyDescent="0.35">
      <c r="AK1886" t="str">
        <v>23:NG track between Avon and Albany</v>
      </c>
      <c r="AL1886" t="str">
        <v>07:Katanning to Tambellup</v>
      </c>
      <c r="AM1886" t="str">
        <v>Clearing/Grubbing</v>
      </c>
      <c r="AN1886" s="64">
        <v>0</v>
      </c>
      <c r="AO1886" s="149">
        <f t="shared" si="67"/>
        <v>100</v>
      </c>
    </row>
    <row r="1887" spans="37:41" x14ac:dyDescent="0.35">
      <c r="AK1887" t="str">
        <v>23:NG track between Avon and Albany</v>
      </c>
      <c r="AL1887" t="str">
        <v>07:Katanning to Tambellup</v>
      </c>
      <c r="AM1887" t="str">
        <v>Communication</v>
      </c>
      <c r="AN1887" s="64">
        <v>449975.56555764657</v>
      </c>
      <c r="AO1887" s="149">
        <f t="shared" si="67"/>
        <v>5.1206272136194979</v>
      </c>
    </row>
    <row r="1888" spans="37:41" x14ac:dyDescent="0.35">
      <c r="AK1888" t="str">
        <v>23:NG track between Avon and Albany</v>
      </c>
      <c r="AL1888" t="str">
        <v>07:Katanning to Tambellup</v>
      </c>
      <c r="AM1888" t="str">
        <v>Control Centre Assets</v>
      </c>
      <c r="AN1888" s="64">
        <v>490305.63444083405</v>
      </c>
      <c r="AO1888" s="149">
        <f t="shared" si="67"/>
        <v>14.933333333333326</v>
      </c>
    </row>
    <row r="1889" spans="37:41" x14ac:dyDescent="0.35">
      <c r="AK1889" t="str">
        <v>23:NG track between Avon and Albany</v>
      </c>
      <c r="AL1889" t="str">
        <v>07:Katanning to Tambellup</v>
      </c>
      <c r="AM1889" t="str">
        <v>Culverts</v>
      </c>
      <c r="AN1889" s="64">
        <v>301936.86403305421</v>
      </c>
      <c r="AO1889" s="149">
        <f t="shared" si="67"/>
        <v>6.5141602301984181</v>
      </c>
    </row>
    <row r="1890" spans="37:41" x14ac:dyDescent="0.35">
      <c r="AK1890" t="str">
        <v>23:NG track between Avon and Albany</v>
      </c>
      <c r="AL1890" t="str">
        <v>07:Katanning to Tambellup</v>
      </c>
      <c r="AM1890" t="str">
        <v>Cutting/Embankments</v>
      </c>
      <c r="AN1890" s="64">
        <v>0</v>
      </c>
      <c r="AO1890" s="149">
        <f t="shared" si="67"/>
        <v>100</v>
      </c>
    </row>
    <row r="1891" spans="37:41" x14ac:dyDescent="0.35">
      <c r="AK1891" t="str">
        <v>23:NG track between Avon and Albany</v>
      </c>
      <c r="AL1891" t="str">
        <v>07:Katanning to Tambellup</v>
      </c>
      <c r="AM1891" t="str">
        <v>Fibre Optic</v>
      </c>
      <c r="AN1891" s="64">
        <v>0</v>
      </c>
      <c r="AO1891" s="149">
        <f t="shared" si="67"/>
        <v>6.8275029514926633</v>
      </c>
    </row>
    <row r="1892" spans="37:41" x14ac:dyDescent="0.35">
      <c r="AK1892" t="str">
        <v>23:NG track between Avon and Albany</v>
      </c>
      <c r="AL1892" t="str">
        <v>07:Katanning to Tambellup</v>
      </c>
      <c r="AM1892" t="str">
        <v>Formation</v>
      </c>
      <c r="AN1892" s="64">
        <v>20228005.110975254</v>
      </c>
      <c r="AO1892" s="149">
        <f t="shared" si="67"/>
        <v>100</v>
      </c>
    </row>
    <row r="1893" spans="37:41" x14ac:dyDescent="0.35">
      <c r="AK1893" t="str">
        <v>23:NG track between Avon and Albany</v>
      </c>
      <c r="AL1893" t="str">
        <v>07:Katanning to Tambellup</v>
      </c>
      <c r="AM1893" t="str">
        <v>Pedestrian Crossings</v>
      </c>
      <c r="AN1893" s="64">
        <v>303157.56419299805</v>
      </c>
      <c r="AO1893" s="149">
        <f t="shared" si="67"/>
        <v>11.72325153537226</v>
      </c>
    </row>
    <row r="1894" spans="37:41" x14ac:dyDescent="0.35">
      <c r="AK1894" t="str">
        <v>23:NG track between Avon and Albany</v>
      </c>
      <c r="AL1894" t="str">
        <v>07:Katanning to Tambellup</v>
      </c>
      <c r="AM1894" t="str">
        <v>Plant and Equipment</v>
      </c>
      <c r="AN1894" s="64">
        <v>505289.64165665174</v>
      </c>
      <c r="AO1894" s="149">
        <f t="shared" si="67"/>
        <v>3.2621890651150229</v>
      </c>
    </row>
    <row r="1895" spans="37:41" x14ac:dyDescent="0.35">
      <c r="AK1895" t="str">
        <v>23:NG track between Avon and Albany</v>
      </c>
      <c r="AL1895" t="str">
        <v>07:Katanning to Tambellup</v>
      </c>
      <c r="AM1895" t="str">
        <v>Radio Masts</v>
      </c>
      <c r="AN1895" s="64">
        <v>802671.3642037313</v>
      </c>
      <c r="AO1895" s="149">
        <f t="shared" si="67"/>
        <v>5.1206272136194979</v>
      </c>
    </row>
    <row r="1896" spans="37:41" x14ac:dyDescent="0.35">
      <c r="AK1896" t="str">
        <v>23:NG track between Avon and Albany</v>
      </c>
      <c r="AL1896" t="str">
        <v>07:Katanning to Tambellup</v>
      </c>
      <c r="AM1896" t="str">
        <v>Rail</v>
      </c>
      <c r="AN1896" s="64">
        <v>41816899.395890363</v>
      </c>
      <c r="AO1896" s="149">
        <f t="shared" si="67"/>
        <v>31.770593409597893</v>
      </c>
    </row>
    <row r="1897" spans="37:41" x14ac:dyDescent="0.35">
      <c r="AK1897" t="str">
        <v>23:NG track between Avon and Albany</v>
      </c>
      <c r="AL1897" t="str">
        <v>07:Katanning to Tambellup</v>
      </c>
      <c r="AM1897" t="str">
        <v>Signage</v>
      </c>
      <c r="AN1897" s="64">
        <v>81516.541338280746</v>
      </c>
      <c r="AO1897" s="149">
        <f t="shared" si="67"/>
        <v>3.6705791572497493</v>
      </c>
    </row>
    <row r="1898" spans="37:41" x14ac:dyDescent="0.35">
      <c r="AK1898" t="str">
        <v>23:NG track between Avon and Albany</v>
      </c>
      <c r="AL1898" t="str">
        <v>07:Katanning to Tambellup</v>
      </c>
      <c r="AM1898" t="str">
        <v>Signalling and Control Systems</v>
      </c>
      <c r="AN1898" s="64">
        <v>4127773.0902463417</v>
      </c>
      <c r="AO1898" s="149">
        <f t="shared" si="67"/>
        <v>6.8275029514926633</v>
      </c>
    </row>
    <row r="1899" spans="37:41" x14ac:dyDescent="0.35">
      <c r="AK1899" t="str">
        <v>23:NG track between Avon and Albany</v>
      </c>
      <c r="AL1899" t="str">
        <v>07:Katanning to Tambellup</v>
      </c>
      <c r="AM1899" t="str">
        <v>Sleepers</v>
      </c>
      <c r="AN1899" s="64">
        <v>11975297.263297537</v>
      </c>
      <c r="AO1899" s="149">
        <f t="shared" si="67"/>
        <v>15.29205627039642</v>
      </c>
    </row>
    <row r="1900" spans="37:41" x14ac:dyDescent="0.35">
      <c r="AK1900" t="str">
        <v>23:NG track between Avon and Albany</v>
      </c>
      <c r="AL1900" t="str">
        <v>07:Katanning to Tambellup</v>
      </c>
      <c r="AM1900" t="str">
        <v>Tunnels</v>
      </c>
      <c r="AN1900" s="64">
        <v>0</v>
      </c>
      <c r="AO1900" s="149">
        <f t="shared" si="67"/>
        <v>42.316940355219813</v>
      </c>
    </row>
    <row r="1901" spans="37:41" x14ac:dyDescent="0.35">
      <c r="AK1901" t="str">
        <v>23:NG track between Avon and Albany</v>
      </c>
      <c r="AL1901" t="str">
        <v>07:Katanning to Tambellup</v>
      </c>
      <c r="AM1901" t="str">
        <v>Turnouts</v>
      </c>
      <c r="AN1901" s="64">
        <v>5896740.5481973924</v>
      </c>
      <c r="AO1901" s="149">
        <f t="shared" si="67"/>
        <v>22.575248585450652</v>
      </c>
    </row>
    <row r="1902" spans="37:41" x14ac:dyDescent="0.35">
      <c r="AK1902" t="str">
        <v>23:NG track between Avon and Albany</v>
      </c>
      <c r="AL1902" t="str">
        <v>07:Katanning to Tambellup</v>
      </c>
      <c r="AM1902" t="str">
        <v>Walkways</v>
      </c>
      <c r="AN1902" s="64">
        <v>32707.254240668201</v>
      </c>
      <c r="AO1902" s="149">
        <f t="shared" si="67"/>
        <v>6.2060928299919071</v>
      </c>
    </row>
    <row r="1903" spans="37:41" x14ac:dyDescent="0.35">
      <c r="AK1903" t="str">
        <v>23:NG track between Avon and Albany</v>
      </c>
      <c r="AL1903" t="str">
        <v>08:Tambellup to Redmond</v>
      </c>
      <c r="AM1903" t="str">
        <v>Access Roads</v>
      </c>
      <c r="AN1903" s="64">
        <v>0</v>
      </c>
      <c r="AO1903" s="149">
        <f t="shared" si="67"/>
        <v>6.064738680413102</v>
      </c>
    </row>
    <row r="1904" spans="37:41" x14ac:dyDescent="0.35">
      <c r="AK1904" t="str">
        <v>23:NG track between Avon and Albany</v>
      </c>
      <c r="AL1904" t="str">
        <v>08:Tambellup to Redmond</v>
      </c>
      <c r="AM1904" t="str">
        <v>Ballast</v>
      </c>
      <c r="AN1904" s="64">
        <v>30085881.305705789</v>
      </c>
      <c r="AO1904" s="149">
        <f t="shared" si="67"/>
        <v>12.862198805968973</v>
      </c>
    </row>
    <row r="1905" spans="37:41" x14ac:dyDescent="0.35">
      <c r="AK1905" t="str">
        <v>23:NG track between Avon and Albany</v>
      </c>
      <c r="AL1905" t="str">
        <v>08:Tambellup to Redmond</v>
      </c>
      <c r="AM1905" t="str">
        <v>Bridges</v>
      </c>
      <c r="AN1905" s="64">
        <v>5378524.2688636081</v>
      </c>
      <c r="AO1905" s="149">
        <f t="shared" si="67"/>
        <v>33.988165680473372</v>
      </c>
    </row>
    <row r="1906" spans="37:41" x14ac:dyDescent="0.35">
      <c r="AK1906" t="str">
        <v>23:NG track between Avon and Albany</v>
      </c>
      <c r="AL1906" t="str">
        <v>08:Tambellup to Redmond</v>
      </c>
      <c r="AM1906" t="str">
        <v>Buildings</v>
      </c>
      <c r="AN1906" s="64">
        <v>2801433.9392232406</v>
      </c>
      <c r="AO1906" s="149">
        <f t="shared" si="67"/>
        <v>15.499999999999858</v>
      </c>
    </row>
    <row r="1907" spans="37:41" x14ac:dyDescent="0.35">
      <c r="AK1907" t="str">
        <v>23:NG track between Avon and Albany</v>
      </c>
      <c r="AL1907" t="str">
        <v>08:Tambellup to Redmond</v>
      </c>
      <c r="AM1907" t="str">
        <v>Clearing/Grubbing</v>
      </c>
      <c r="AN1907" s="64">
        <v>0</v>
      </c>
      <c r="AO1907" s="149">
        <f t="shared" si="67"/>
        <v>100</v>
      </c>
    </row>
    <row r="1908" spans="37:41" x14ac:dyDescent="0.35">
      <c r="AK1908" t="str">
        <v>23:NG track between Avon and Albany</v>
      </c>
      <c r="AL1908" t="str">
        <v>08:Tambellup to Redmond</v>
      </c>
      <c r="AM1908" t="str">
        <v>Communication</v>
      </c>
      <c r="AN1908" s="64">
        <v>575662.02570754895</v>
      </c>
      <c r="AO1908" s="149">
        <f t="shared" si="67"/>
        <v>5.1206272136194979</v>
      </c>
    </row>
    <row r="1909" spans="37:41" x14ac:dyDescent="0.35">
      <c r="AK1909" t="str">
        <v>23:NG track between Avon and Albany</v>
      </c>
      <c r="AL1909" t="str">
        <v>08:Tambellup to Redmond</v>
      </c>
      <c r="AM1909" t="str">
        <v>Control Centre Assets</v>
      </c>
      <c r="AN1909" s="64">
        <v>834695.62158018094</v>
      </c>
      <c r="AO1909" s="149">
        <f t="shared" si="67"/>
        <v>14.933333333333326</v>
      </c>
    </row>
    <row r="1910" spans="37:41" x14ac:dyDescent="0.35">
      <c r="AK1910" t="str">
        <v>23:NG track between Avon and Albany</v>
      </c>
      <c r="AL1910" t="str">
        <v>08:Tambellup to Redmond</v>
      </c>
      <c r="AM1910" t="str">
        <v>Culverts</v>
      </c>
      <c r="AN1910" s="64">
        <v>884129.81314292131</v>
      </c>
      <c r="AO1910" s="149">
        <f t="shared" si="67"/>
        <v>6.5141602301984181</v>
      </c>
    </row>
    <row r="1911" spans="37:41" x14ac:dyDescent="0.35">
      <c r="AK1911" t="str">
        <v>23:NG track between Avon and Albany</v>
      </c>
      <c r="AL1911" t="str">
        <v>08:Tambellup to Redmond</v>
      </c>
      <c r="AM1911" t="str">
        <v>Cutting/Embankments</v>
      </c>
      <c r="AN1911" s="64">
        <v>0</v>
      </c>
      <c r="AO1911" s="149">
        <f t="shared" si="67"/>
        <v>100</v>
      </c>
    </row>
    <row r="1912" spans="37:41" x14ac:dyDescent="0.35">
      <c r="AK1912" t="str">
        <v>23:NG track between Avon and Albany</v>
      </c>
      <c r="AL1912" t="str">
        <v>08:Tambellup to Redmond</v>
      </c>
      <c r="AM1912" t="str">
        <v>Fibre Optic</v>
      </c>
      <c r="AN1912" s="64">
        <v>0</v>
      </c>
      <c r="AO1912" s="149">
        <f t="shared" si="67"/>
        <v>6.8275029514926633</v>
      </c>
    </row>
    <row r="1913" spans="37:41" x14ac:dyDescent="0.35">
      <c r="AK1913" t="str">
        <v>23:NG track between Avon and Albany</v>
      </c>
      <c r="AL1913" t="str">
        <v>08:Tambellup to Redmond</v>
      </c>
      <c r="AM1913" t="str">
        <v>Formation</v>
      </c>
      <c r="AN1913" s="64">
        <v>47872971.027126476</v>
      </c>
      <c r="AO1913" s="149">
        <f t="shared" si="67"/>
        <v>100</v>
      </c>
    </row>
    <row r="1914" spans="37:41" x14ac:dyDescent="0.35">
      <c r="AK1914" t="str">
        <v>23:NG track between Avon and Albany</v>
      </c>
      <c r="AL1914" t="str">
        <v>08:Tambellup to Redmond</v>
      </c>
      <c r="AM1914" t="str">
        <v>Pedestrian Crossings</v>
      </c>
      <c r="AN1914" s="64">
        <v>1019054.1847204972</v>
      </c>
      <c r="AO1914" s="149">
        <f t="shared" si="67"/>
        <v>11.72325153537226</v>
      </c>
    </row>
    <row r="1915" spans="37:41" x14ac:dyDescent="0.35">
      <c r="AK1915" t="str">
        <v>23:NG track between Avon and Albany</v>
      </c>
      <c r="AL1915" t="str">
        <v>08:Tambellup to Redmond</v>
      </c>
      <c r="AM1915" t="str">
        <v>Plant and Equipment</v>
      </c>
      <c r="AN1915" s="64">
        <v>1195852.791346746</v>
      </c>
      <c r="AO1915" s="149">
        <f t="shared" si="67"/>
        <v>3.2621890651150229</v>
      </c>
    </row>
    <row r="1916" spans="37:41" x14ac:dyDescent="0.35">
      <c r="AK1916" t="str">
        <v>23:NG track between Avon and Albany</v>
      </c>
      <c r="AL1916" t="str">
        <v>08:Tambellup to Redmond</v>
      </c>
      <c r="AM1916" t="str">
        <v>Radio Masts</v>
      </c>
      <c r="AN1916" s="64">
        <v>1899656.5777007884</v>
      </c>
      <c r="AO1916" s="149">
        <f t="shared" si="67"/>
        <v>5.1206272136194979</v>
      </c>
    </row>
    <row r="1917" spans="37:41" x14ac:dyDescent="0.35">
      <c r="AK1917" t="str">
        <v>23:NG track between Avon and Albany</v>
      </c>
      <c r="AL1917" t="str">
        <v>08:Tambellup to Redmond</v>
      </c>
      <c r="AM1917" t="str">
        <v>Rail</v>
      </c>
      <c r="AN1917" s="64">
        <v>98966714.821400613</v>
      </c>
      <c r="AO1917" s="149">
        <f t="shared" si="67"/>
        <v>31.770593409597893</v>
      </c>
    </row>
    <row r="1918" spans="37:41" x14ac:dyDescent="0.35">
      <c r="AK1918" t="str">
        <v>23:NG track between Avon and Albany</v>
      </c>
      <c r="AL1918" t="str">
        <v>08:Tambellup to Redmond</v>
      </c>
      <c r="AM1918" t="str">
        <v>Signage</v>
      </c>
      <c r="AN1918" s="64">
        <v>171521.75117437428</v>
      </c>
      <c r="AO1918" s="149">
        <f t="shared" si="67"/>
        <v>3.6705791572497493</v>
      </c>
    </row>
    <row r="1919" spans="37:41" x14ac:dyDescent="0.35">
      <c r="AK1919" t="str">
        <v>23:NG track between Avon and Albany</v>
      </c>
      <c r="AL1919" t="str">
        <v>08:Tambellup to Redmond</v>
      </c>
      <c r="AM1919" t="str">
        <v>Signalling and Control Systems</v>
      </c>
      <c r="AN1919" s="64">
        <v>7027115.0957390852</v>
      </c>
      <c r="AO1919" s="149">
        <f t="shared" si="67"/>
        <v>6.8275029514926633</v>
      </c>
    </row>
    <row r="1920" spans="37:41" x14ac:dyDescent="0.35">
      <c r="AK1920" t="str">
        <v>23:NG track between Avon and Albany</v>
      </c>
      <c r="AL1920" t="str">
        <v>08:Tambellup to Redmond</v>
      </c>
      <c r="AM1920" t="str">
        <v>Sleepers</v>
      </c>
      <c r="AN1920" s="64">
        <v>31190800.249412261</v>
      </c>
      <c r="AO1920" s="149">
        <f t="shared" si="67"/>
        <v>15.29205627039642</v>
      </c>
    </row>
    <row r="1921" spans="37:41" x14ac:dyDescent="0.35">
      <c r="AK1921" t="str">
        <v>23:NG track between Avon and Albany</v>
      </c>
      <c r="AL1921" t="str">
        <v>08:Tambellup to Redmond</v>
      </c>
      <c r="AM1921" t="str">
        <v>Tunnels</v>
      </c>
      <c r="AN1921" s="64">
        <v>0</v>
      </c>
      <c r="AO1921" s="149">
        <f t="shared" si="67"/>
        <v>42.316940355219813</v>
      </c>
    </row>
    <row r="1922" spans="37:41" x14ac:dyDescent="0.35">
      <c r="AK1922" t="str">
        <v>23:NG track between Avon and Albany</v>
      </c>
      <c r="AL1922" t="str">
        <v>08:Tambellup to Redmond</v>
      </c>
      <c r="AM1922" t="str">
        <v>Turnouts</v>
      </c>
      <c r="AN1922" s="64">
        <v>4263968.7557690917</v>
      </c>
      <c r="AO1922" s="149">
        <f t="shared" si="67"/>
        <v>22.575248585450652</v>
      </c>
    </row>
    <row r="1923" spans="37:41" x14ac:dyDescent="0.35">
      <c r="AK1923" t="str">
        <v>23:NG track between Avon and Albany</v>
      </c>
      <c r="AL1923" t="str">
        <v>08:Tambellup to Redmond</v>
      </c>
      <c r="AM1923" t="str">
        <v>Walkways</v>
      </c>
      <c r="AN1923" s="64">
        <v>1081919.7522330536</v>
      </c>
      <c r="AO1923" s="149">
        <f t="shared" si="67"/>
        <v>6.2060928299919071</v>
      </c>
    </row>
    <row r="1924" spans="37:41" x14ac:dyDescent="0.35">
      <c r="AK1924" t="str">
        <v>23:NG track between Avon and Albany</v>
      </c>
      <c r="AL1924" t="str">
        <v>09:Redmond to Albany</v>
      </c>
      <c r="AM1924" t="str">
        <v>Access Roads</v>
      </c>
      <c r="AN1924" s="64">
        <v>0</v>
      </c>
      <c r="AO1924" s="149">
        <f t="shared" si="67"/>
        <v>6.064738680413102</v>
      </c>
    </row>
    <row r="1925" spans="37:41" x14ac:dyDescent="0.35">
      <c r="AK1925" t="str">
        <v>23:NG track between Avon and Albany</v>
      </c>
      <c r="AL1925" t="str">
        <v>09:Redmond to Albany</v>
      </c>
      <c r="AM1925" t="str">
        <v>Ballast</v>
      </c>
      <c r="AN1925" s="64">
        <v>6833046.3260397492</v>
      </c>
      <c r="AO1925" s="149">
        <f t="shared" si="67"/>
        <v>12.862198805968973</v>
      </c>
    </row>
    <row r="1926" spans="37:41" x14ac:dyDescent="0.35">
      <c r="AK1926" t="str">
        <v>23:NG track between Avon and Albany</v>
      </c>
      <c r="AL1926" t="str">
        <v>09:Redmond to Albany</v>
      </c>
      <c r="AM1926" t="str">
        <v>Bridges</v>
      </c>
      <c r="AN1926" s="64">
        <v>0</v>
      </c>
      <c r="AO1926" s="149">
        <f t="shared" si="67"/>
        <v>33.988165680473372</v>
      </c>
    </row>
    <row r="1927" spans="37:41" x14ac:dyDescent="0.35">
      <c r="AK1927" t="str">
        <v>23:NG track between Avon and Albany</v>
      </c>
      <c r="AL1927" t="str">
        <v>09:Redmond to Albany</v>
      </c>
      <c r="AM1927" t="str">
        <v>Buildings</v>
      </c>
      <c r="AN1927" s="64">
        <v>636256.17915410991</v>
      </c>
      <c r="AO1927" s="149">
        <f t="shared" si="67"/>
        <v>15.499999999999858</v>
      </c>
    </row>
    <row r="1928" spans="37:41" x14ac:dyDescent="0.35">
      <c r="AK1928" t="str">
        <v>23:NG track between Avon and Albany</v>
      </c>
      <c r="AL1928" t="str">
        <v>09:Redmond to Albany</v>
      </c>
      <c r="AM1928" t="str">
        <v>Clearing/Grubbing</v>
      </c>
      <c r="AN1928" s="64">
        <v>0</v>
      </c>
      <c r="AO1928" s="149">
        <f t="shared" si="67"/>
        <v>100</v>
      </c>
    </row>
    <row r="1929" spans="37:41" x14ac:dyDescent="0.35">
      <c r="AK1929" t="str">
        <v>23:NG track between Avon and Albany</v>
      </c>
      <c r="AL1929" t="str">
        <v>09:Redmond to Albany</v>
      </c>
      <c r="AM1929" t="str">
        <v>Communication</v>
      </c>
      <c r="AN1929" s="64">
        <v>137450.7056852128</v>
      </c>
      <c r="AO1929" s="149">
        <f t="shared" si="67"/>
        <v>5.1206272136194979</v>
      </c>
    </row>
    <row r="1930" spans="37:41" x14ac:dyDescent="0.35">
      <c r="AK1930" t="str">
        <v>23:NG track between Avon and Albany</v>
      </c>
      <c r="AL1930" t="str">
        <v>09:Redmond to Albany</v>
      </c>
      <c r="AM1930" t="str">
        <v>Control Centre Assets</v>
      </c>
      <c r="AN1930" s="64">
        <v>412075.79990613513</v>
      </c>
      <c r="AO1930" s="149">
        <f t="shared" si="67"/>
        <v>14.933333333333326</v>
      </c>
    </row>
    <row r="1931" spans="37:41" x14ac:dyDescent="0.35">
      <c r="AK1931" t="str">
        <v>23:NG track between Avon and Albany</v>
      </c>
      <c r="AL1931" t="str">
        <v>09:Redmond to Albany</v>
      </c>
      <c r="AM1931" t="str">
        <v>Culverts</v>
      </c>
      <c r="AN1931" s="64">
        <v>422155.82995005901</v>
      </c>
      <c r="AO1931" s="149">
        <f t="shared" si="67"/>
        <v>6.5141602301984181</v>
      </c>
    </row>
    <row r="1932" spans="37:41" x14ac:dyDescent="0.35">
      <c r="AK1932" t="str">
        <v>23:NG track between Avon and Albany</v>
      </c>
      <c r="AL1932" t="str">
        <v>09:Redmond to Albany</v>
      </c>
      <c r="AM1932" t="str">
        <v>Cutting/Embankments</v>
      </c>
      <c r="AN1932" s="64">
        <v>0</v>
      </c>
      <c r="AO1932" s="149">
        <f t="shared" si="67"/>
        <v>100</v>
      </c>
    </row>
    <row r="1933" spans="37:41" x14ac:dyDescent="0.35">
      <c r="AK1933" t="str">
        <v>23:NG track between Avon and Albany</v>
      </c>
      <c r="AL1933" t="str">
        <v>09:Redmond to Albany</v>
      </c>
      <c r="AM1933" t="str">
        <v>Fibre Optic</v>
      </c>
      <c r="AN1933" s="64">
        <v>0</v>
      </c>
      <c r="AO1933" s="149">
        <f t="shared" ref="AO1933:AO1996" si="68">_xlfn.XLOOKUP(AM1933,$M$7:$AG$7,$M$10:$AG$10)</f>
        <v>6.8275029514926633</v>
      </c>
    </row>
    <row r="1934" spans="37:41" x14ac:dyDescent="0.35">
      <c r="AK1934" t="str">
        <v>23:NG track between Avon and Albany</v>
      </c>
      <c r="AL1934" t="str">
        <v>09:Redmond to Albany</v>
      </c>
      <c r="AM1934" t="str">
        <v>Formation</v>
      </c>
      <c r="AN1934" s="64">
        <v>10345833.709681859</v>
      </c>
      <c r="AO1934" s="149">
        <f t="shared" si="68"/>
        <v>100</v>
      </c>
    </row>
    <row r="1935" spans="37:41" x14ac:dyDescent="0.35">
      <c r="AK1935" t="str">
        <v>23:NG track between Avon and Albany</v>
      </c>
      <c r="AL1935" t="str">
        <v>09:Redmond to Albany</v>
      </c>
      <c r="AM1935" t="str">
        <v>Pedestrian Crossings</v>
      </c>
      <c r="AN1935" s="64">
        <v>873240.70280656125</v>
      </c>
      <c r="AO1935" s="149">
        <f t="shared" si="68"/>
        <v>11.72325153537226</v>
      </c>
    </row>
    <row r="1936" spans="37:41" x14ac:dyDescent="0.35">
      <c r="AK1936" t="str">
        <v>23:NG track between Avon and Albany</v>
      </c>
      <c r="AL1936" t="str">
        <v>09:Redmond to Albany</v>
      </c>
      <c r="AM1936" t="str">
        <v>Plant and Equipment</v>
      </c>
      <c r="AN1936" s="64">
        <v>271599.739404894</v>
      </c>
      <c r="AO1936" s="149">
        <f t="shared" si="68"/>
        <v>3.2621890651150229</v>
      </c>
    </row>
    <row r="1937" spans="37:41" x14ac:dyDescent="0.35">
      <c r="AK1937" t="str">
        <v>23:NG track between Avon and Albany</v>
      </c>
      <c r="AL1937" t="str">
        <v>09:Redmond to Albany</v>
      </c>
      <c r="AM1937" t="str">
        <v>Radio Masts</v>
      </c>
      <c r="AN1937" s="64">
        <v>431446.27432050242</v>
      </c>
      <c r="AO1937" s="149">
        <f t="shared" si="68"/>
        <v>5.1206272136194979</v>
      </c>
    </row>
    <row r="1938" spans="37:41" x14ac:dyDescent="0.35">
      <c r="AK1938" t="str">
        <v>23:NG track between Avon and Albany</v>
      </c>
      <c r="AL1938" t="str">
        <v>09:Redmond to Albany</v>
      </c>
      <c r="AM1938" t="str">
        <v>Rail</v>
      </c>
      <c r="AN1938" s="64">
        <v>22478435.813843027</v>
      </c>
      <c r="AO1938" s="149">
        <f t="shared" si="68"/>
        <v>31.770593409597893</v>
      </c>
    </row>
    <row r="1939" spans="37:41" x14ac:dyDescent="0.35">
      <c r="AK1939" t="str">
        <v>23:NG track between Avon and Albany</v>
      </c>
      <c r="AL1939" t="str">
        <v>09:Redmond to Albany</v>
      </c>
      <c r="AM1939" t="str">
        <v>Signage</v>
      </c>
      <c r="AN1939" s="64">
        <v>82112.923811395463</v>
      </c>
      <c r="AO1939" s="149">
        <f t="shared" si="68"/>
        <v>3.6705791572497493</v>
      </c>
    </row>
    <row r="1940" spans="37:41" x14ac:dyDescent="0.35">
      <c r="AK1940" t="str">
        <v>23:NG track between Avon and Albany</v>
      </c>
      <c r="AL1940" t="str">
        <v>09:Redmond to Albany</v>
      </c>
      <c r="AM1940" t="str">
        <v>Signalling and Control Systems</v>
      </c>
      <c r="AN1940" s="64">
        <v>3469173.6715082303</v>
      </c>
      <c r="AO1940" s="149">
        <f t="shared" si="68"/>
        <v>6.8275029514926633</v>
      </c>
    </row>
    <row r="1941" spans="37:41" x14ac:dyDescent="0.35">
      <c r="AK1941" t="str">
        <v>23:NG track between Avon and Albany</v>
      </c>
      <c r="AL1941" t="str">
        <v>09:Redmond to Albany</v>
      </c>
      <c r="AM1941" t="str">
        <v>Sleepers</v>
      </c>
      <c r="AN1941" s="64">
        <v>7492637.3057684954</v>
      </c>
      <c r="AO1941" s="149">
        <f t="shared" si="68"/>
        <v>15.29205627039642</v>
      </c>
    </row>
    <row r="1942" spans="37:41" x14ac:dyDescent="0.35">
      <c r="AK1942" t="str">
        <v>23:NG track between Avon and Albany</v>
      </c>
      <c r="AL1942" t="str">
        <v>09:Redmond to Albany</v>
      </c>
      <c r="AM1942" t="str">
        <v>Tunnels</v>
      </c>
      <c r="AN1942" s="64">
        <v>0</v>
      </c>
      <c r="AO1942" s="149">
        <f t="shared" si="68"/>
        <v>42.316940355219813</v>
      </c>
    </row>
    <row r="1943" spans="37:41" x14ac:dyDescent="0.35">
      <c r="AK1943" t="str">
        <v>23:NG track between Avon and Albany</v>
      </c>
      <c r="AL1943" t="str">
        <v>09:Redmond to Albany</v>
      </c>
      <c r="AM1943" t="str">
        <v>Turnouts</v>
      </c>
      <c r="AN1943" s="64">
        <v>2619482.6877020281</v>
      </c>
      <c r="AO1943" s="149">
        <f t="shared" si="68"/>
        <v>22.575248585450652</v>
      </c>
    </row>
    <row r="1944" spans="37:41" x14ac:dyDescent="0.35">
      <c r="AK1944" t="str">
        <v>23:NG track between Avon and Albany</v>
      </c>
      <c r="AL1944" t="str">
        <v>09:Redmond to Albany</v>
      </c>
      <c r="AM1944" t="str">
        <v>Walkways</v>
      </c>
      <c r="AN1944" s="64">
        <v>158929.25362825743</v>
      </c>
      <c r="AO1944" s="149">
        <f t="shared" si="68"/>
        <v>6.2060928299919071</v>
      </c>
    </row>
    <row r="1945" spans="37:41" x14ac:dyDescent="0.35">
      <c r="AK1945" t="str">
        <v>23:NG track between Avon and Albany</v>
      </c>
      <c r="AL1945" t="str">
        <v>10:Redmond to Mirrambeena</v>
      </c>
      <c r="AM1945" t="str">
        <v>Access Roads</v>
      </c>
      <c r="AN1945" s="64">
        <v>0</v>
      </c>
      <c r="AO1945" s="149">
        <f t="shared" si="68"/>
        <v>6.064738680413102</v>
      </c>
    </row>
    <row r="1946" spans="37:41" x14ac:dyDescent="0.35">
      <c r="AK1946" t="str">
        <v>23:NG track between Avon and Albany</v>
      </c>
      <c r="AL1946" t="str">
        <v>10:Redmond to Mirrambeena</v>
      </c>
      <c r="AM1946" t="str">
        <v>Ballast</v>
      </c>
      <c r="AN1946" s="64">
        <v>324225.55547291337</v>
      </c>
      <c r="AO1946" s="149">
        <f t="shared" si="68"/>
        <v>12.862198805968973</v>
      </c>
    </row>
    <row r="1947" spans="37:41" x14ac:dyDescent="0.35">
      <c r="AK1947" t="str">
        <v>23:NG track between Avon and Albany</v>
      </c>
      <c r="AL1947" t="str">
        <v>10:Redmond to Mirrambeena</v>
      </c>
      <c r="AM1947" t="str">
        <v>Bridges</v>
      </c>
      <c r="AN1947" s="64">
        <v>0</v>
      </c>
      <c r="AO1947" s="149">
        <f t="shared" si="68"/>
        <v>33.988165680473372</v>
      </c>
    </row>
    <row r="1948" spans="37:41" x14ac:dyDescent="0.35">
      <c r="AK1948" t="str">
        <v>23:NG track between Avon and Albany</v>
      </c>
      <c r="AL1948" t="str">
        <v>10:Redmond to Mirrambeena</v>
      </c>
      <c r="AM1948" t="str">
        <v>Buildings</v>
      </c>
      <c r="AN1948" s="64">
        <v>30190.123594387402</v>
      </c>
      <c r="AO1948" s="149">
        <f t="shared" si="68"/>
        <v>15.499999999999858</v>
      </c>
    </row>
    <row r="1949" spans="37:41" x14ac:dyDescent="0.35">
      <c r="AK1949" t="str">
        <v>23:NG track between Avon and Albany</v>
      </c>
      <c r="AL1949" t="str">
        <v>10:Redmond to Mirrambeena</v>
      </c>
      <c r="AM1949" t="str">
        <v>Clearing/Grubbing</v>
      </c>
      <c r="AN1949" s="64">
        <v>0</v>
      </c>
      <c r="AO1949" s="149">
        <f t="shared" si="68"/>
        <v>100</v>
      </c>
    </row>
    <row r="1950" spans="37:41" x14ac:dyDescent="0.35">
      <c r="AK1950" t="str">
        <v>23:NG track between Avon and Albany</v>
      </c>
      <c r="AL1950" t="str">
        <v>10:Redmond to Mirrambeena</v>
      </c>
      <c r="AM1950" t="str">
        <v>Communication</v>
      </c>
      <c r="AN1950" s="64">
        <v>0</v>
      </c>
      <c r="AO1950" s="149">
        <f t="shared" si="68"/>
        <v>5.1206272136194979</v>
      </c>
    </row>
    <row r="1951" spans="37:41" x14ac:dyDescent="0.35">
      <c r="AK1951" t="str">
        <v>23:NG track between Avon and Albany</v>
      </c>
      <c r="AL1951" t="str">
        <v>10:Redmond to Mirrambeena</v>
      </c>
      <c r="AM1951" t="str">
        <v>Control Centre Assets</v>
      </c>
      <c r="AN1951" s="64">
        <v>0</v>
      </c>
      <c r="AO1951" s="149">
        <f t="shared" si="68"/>
        <v>14.933333333333326</v>
      </c>
    </row>
    <row r="1952" spans="37:41" x14ac:dyDescent="0.35">
      <c r="AK1952" t="str">
        <v>23:NG track between Avon and Albany</v>
      </c>
      <c r="AL1952" t="str">
        <v>10:Redmond to Mirrambeena</v>
      </c>
      <c r="AM1952" t="str">
        <v>Culverts</v>
      </c>
      <c r="AN1952" s="64">
        <v>2624.2720199934993</v>
      </c>
      <c r="AO1952" s="149">
        <f t="shared" si="68"/>
        <v>6.5141602301984181</v>
      </c>
    </row>
    <row r="1953" spans="37:41" x14ac:dyDescent="0.35">
      <c r="AK1953" t="str">
        <v>23:NG track between Avon and Albany</v>
      </c>
      <c r="AL1953" t="str">
        <v>10:Redmond to Mirrambeena</v>
      </c>
      <c r="AM1953" t="str">
        <v>Cutting/Embankments</v>
      </c>
      <c r="AN1953" s="64">
        <v>0</v>
      </c>
      <c r="AO1953" s="149">
        <f t="shared" si="68"/>
        <v>100</v>
      </c>
    </row>
    <row r="1954" spans="37:41" x14ac:dyDescent="0.35">
      <c r="AK1954" t="str">
        <v>23:NG track between Avon and Albany</v>
      </c>
      <c r="AL1954" t="str">
        <v>10:Redmond to Mirrambeena</v>
      </c>
      <c r="AM1954" t="str">
        <v>Fibre Optic</v>
      </c>
      <c r="AN1954" s="64">
        <v>0</v>
      </c>
      <c r="AO1954" s="149">
        <f t="shared" si="68"/>
        <v>6.8275029514926633</v>
      </c>
    </row>
    <row r="1955" spans="37:41" x14ac:dyDescent="0.35">
      <c r="AK1955" t="str">
        <v>23:NG track between Avon and Albany</v>
      </c>
      <c r="AL1955" t="str">
        <v>10:Redmond to Mirrambeena</v>
      </c>
      <c r="AM1955" t="str">
        <v>Formation</v>
      </c>
      <c r="AN1955" s="64">
        <v>95561.216349911323</v>
      </c>
      <c r="AO1955" s="149">
        <f t="shared" si="68"/>
        <v>100</v>
      </c>
    </row>
    <row r="1956" spans="37:41" x14ac:dyDescent="0.35">
      <c r="AK1956" t="str">
        <v>23:NG track between Avon and Albany</v>
      </c>
      <c r="AL1956" t="str">
        <v>10:Redmond to Mirrambeena</v>
      </c>
      <c r="AM1956" t="str">
        <v>Pedestrian Crossings</v>
      </c>
      <c r="AN1956" s="64">
        <v>0</v>
      </c>
      <c r="AO1956" s="149">
        <f t="shared" si="68"/>
        <v>11.72325153537226</v>
      </c>
    </row>
    <row r="1957" spans="37:41" x14ac:dyDescent="0.35">
      <c r="AK1957" t="str">
        <v>23:NG track between Avon and Albany</v>
      </c>
      <c r="AL1957" t="str">
        <v>10:Redmond to Mirrambeena</v>
      </c>
      <c r="AM1957" t="str">
        <v>Plant and Equipment</v>
      </c>
      <c r="AN1957" s="64">
        <v>12887.308555082962</v>
      </c>
      <c r="AO1957" s="149">
        <f t="shared" si="68"/>
        <v>3.2621890651150229</v>
      </c>
    </row>
    <row r="1958" spans="37:41" x14ac:dyDescent="0.35">
      <c r="AK1958" t="str">
        <v>23:NG track between Avon and Albany</v>
      </c>
      <c r="AL1958" t="str">
        <v>10:Redmond to Mirrambeena</v>
      </c>
      <c r="AM1958" t="str">
        <v>Radio Masts</v>
      </c>
      <c r="AN1958" s="64">
        <v>20471.968324757141</v>
      </c>
      <c r="AO1958" s="149">
        <f t="shared" si="68"/>
        <v>5.1206272136194979</v>
      </c>
    </row>
    <row r="1959" spans="37:41" x14ac:dyDescent="0.35">
      <c r="AK1959" t="str">
        <v>23:NG track between Avon and Albany</v>
      </c>
      <c r="AL1959" t="str">
        <v>10:Redmond to Mirrambeena</v>
      </c>
      <c r="AM1959" t="str">
        <v>Rail</v>
      </c>
      <c r="AN1959" s="64">
        <v>1066531.4324766889</v>
      </c>
      <c r="AO1959" s="149">
        <f t="shared" si="68"/>
        <v>31.770593409597893</v>
      </c>
    </row>
    <row r="1960" spans="37:41" x14ac:dyDescent="0.35">
      <c r="AK1960" t="str">
        <v>23:NG track between Avon and Albany</v>
      </c>
      <c r="AL1960" t="str">
        <v>10:Redmond to Mirrambeena</v>
      </c>
      <c r="AM1960" t="str">
        <v>Signage</v>
      </c>
      <c r="AN1960" s="64">
        <v>1089.7961128697414</v>
      </c>
      <c r="AO1960" s="149">
        <f t="shared" si="68"/>
        <v>3.6705791572497493</v>
      </c>
    </row>
    <row r="1961" spans="37:41" x14ac:dyDescent="0.35">
      <c r="AK1961" t="str">
        <v>23:NG track between Avon and Albany</v>
      </c>
      <c r="AL1961" t="str">
        <v>10:Redmond to Mirrambeena</v>
      </c>
      <c r="AM1961" t="str">
        <v>Signalling and Control Systems</v>
      </c>
      <c r="AN1961" s="64">
        <v>0</v>
      </c>
      <c r="AO1961" s="149">
        <f t="shared" si="68"/>
        <v>6.8275029514926633</v>
      </c>
    </row>
    <row r="1962" spans="37:41" x14ac:dyDescent="0.35">
      <c r="AK1962" t="str">
        <v>23:NG track between Avon and Albany</v>
      </c>
      <c r="AL1962" t="str">
        <v>10:Redmond to Mirrambeena</v>
      </c>
      <c r="AM1962" t="str">
        <v>Sleepers</v>
      </c>
      <c r="AN1962" s="64">
        <v>336693.18178475654</v>
      </c>
      <c r="AO1962" s="149">
        <f t="shared" si="68"/>
        <v>15.29205627039642</v>
      </c>
    </row>
    <row r="1963" spans="37:41" x14ac:dyDescent="0.35">
      <c r="AK1963" t="str">
        <v>23:NG track between Avon and Albany</v>
      </c>
      <c r="AL1963" t="str">
        <v>10:Redmond to Mirrambeena</v>
      </c>
      <c r="AM1963" t="str">
        <v>Tunnels</v>
      </c>
      <c r="AN1963" s="64">
        <v>0</v>
      </c>
      <c r="AO1963" s="149">
        <f t="shared" si="68"/>
        <v>42.316940355219813</v>
      </c>
    </row>
    <row r="1964" spans="37:41" x14ac:dyDescent="0.35">
      <c r="AK1964" t="str">
        <v>23:NG track between Avon and Albany</v>
      </c>
      <c r="AL1964" t="str">
        <v>10:Redmond to Mirrambeena</v>
      </c>
      <c r="AM1964" t="str">
        <v>Turnouts</v>
      </c>
      <c r="AN1964" s="64">
        <v>0</v>
      </c>
      <c r="AO1964" s="149">
        <f t="shared" si="68"/>
        <v>22.575248585450652</v>
      </c>
    </row>
    <row r="1965" spans="37:41" x14ac:dyDescent="0.35">
      <c r="AK1965" t="str">
        <v>23:NG track between Avon and Albany</v>
      </c>
      <c r="AL1965" t="str">
        <v>10:Redmond to Mirrambeena</v>
      </c>
      <c r="AM1965" t="str">
        <v>Walkways</v>
      </c>
      <c r="AN1965" s="64">
        <v>63504.168552409617</v>
      </c>
      <c r="AO1965" s="149">
        <f t="shared" si="68"/>
        <v>6.2060928299919071</v>
      </c>
    </row>
    <row r="1966" spans="37:41" x14ac:dyDescent="0.35">
      <c r="AK1966" t="str">
        <v>24:NG track between York and Quairading</v>
      </c>
      <c r="AL1966" t="str">
        <v>01:York to Quairading</v>
      </c>
      <c r="AM1966" t="str">
        <v>Access Roads</v>
      </c>
      <c r="AN1966" s="64">
        <v>0</v>
      </c>
      <c r="AO1966" s="149">
        <f t="shared" si="68"/>
        <v>6.064738680413102</v>
      </c>
    </row>
    <row r="1967" spans="37:41" x14ac:dyDescent="0.35">
      <c r="AK1967" t="str">
        <v>24:NG track between York and Quairading</v>
      </c>
      <c r="AL1967" t="str">
        <v>01:York to Quairading</v>
      </c>
      <c r="AM1967" t="str">
        <v>Ballast</v>
      </c>
      <c r="AN1967" s="64">
        <v>0</v>
      </c>
      <c r="AO1967" s="149">
        <f t="shared" si="68"/>
        <v>12.862198805968973</v>
      </c>
    </row>
    <row r="1968" spans="37:41" x14ac:dyDescent="0.35">
      <c r="AK1968" t="str">
        <v>24:NG track between York and Quairading</v>
      </c>
      <c r="AL1968" t="str">
        <v>01:York to Quairading</v>
      </c>
      <c r="AM1968" t="str">
        <v>Bridges</v>
      </c>
      <c r="AN1968" s="64">
        <v>0</v>
      </c>
      <c r="AO1968" s="149">
        <f t="shared" si="68"/>
        <v>33.988165680473372</v>
      </c>
    </row>
    <row r="1969" spans="37:41" x14ac:dyDescent="0.35">
      <c r="AK1969" t="str">
        <v>24:NG track between York and Quairading</v>
      </c>
      <c r="AL1969" t="str">
        <v>01:York to Quairading</v>
      </c>
      <c r="AM1969" t="str">
        <v>Buildings</v>
      </c>
      <c r="AN1969" s="64">
        <v>0</v>
      </c>
      <c r="AO1969" s="149">
        <f t="shared" si="68"/>
        <v>15.499999999999858</v>
      </c>
    </row>
    <row r="1970" spans="37:41" x14ac:dyDescent="0.35">
      <c r="AK1970" t="str">
        <v>24:NG track between York and Quairading</v>
      </c>
      <c r="AL1970" t="str">
        <v>01:York to Quairading</v>
      </c>
      <c r="AM1970" t="str">
        <v>Clearing/Grubbing</v>
      </c>
      <c r="AN1970" s="64">
        <v>0</v>
      </c>
      <c r="AO1970" s="149">
        <f t="shared" si="68"/>
        <v>100</v>
      </c>
    </row>
    <row r="1971" spans="37:41" x14ac:dyDescent="0.35">
      <c r="AK1971" t="str">
        <v>24:NG track between York and Quairading</v>
      </c>
      <c r="AL1971" t="str">
        <v>01:York to Quairading</v>
      </c>
      <c r="AM1971" t="str">
        <v>Communication</v>
      </c>
      <c r="AN1971" s="64">
        <v>0</v>
      </c>
      <c r="AO1971" s="149">
        <f t="shared" si="68"/>
        <v>5.1206272136194979</v>
      </c>
    </row>
    <row r="1972" spans="37:41" x14ac:dyDescent="0.35">
      <c r="AK1972" t="str">
        <v>24:NG track between York and Quairading</v>
      </c>
      <c r="AL1972" t="str">
        <v>01:York to Quairading</v>
      </c>
      <c r="AM1972" t="str">
        <v>Control Centre Assets</v>
      </c>
      <c r="AN1972" s="64">
        <v>0</v>
      </c>
      <c r="AO1972" s="149">
        <f t="shared" si="68"/>
        <v>14.933333333333326</v>
      </c>
    </row>
    <row r="1973" spans="37:41" x14ac:dyDescent="0.35">
      <c r="AK1973" t="str">
        <v>24:NG track between York and Quairading</v>
      </c>
      <c r="AL1973" t="str">
        <v>01:York to Quairading</v>
      </c>
      <c r="AM1973" t="str">
        <v>Culverts</v>
      </c>
      <c r="AN1973" s="64">
        <v>0</v>
      </c>
      <c r="AO1973" s="149">
        <f t="shared" si="68"/>
        <v>6.5141602301984181</v>
      </c>
    </row>
    <row r="1974" spans="37:41" x14ac:dyDescent="0.35">
      <c r="AK1974" t="str">
        <v>24:NG track between York and Quairading</v>
      </c>
      <c r="AL1974" t="str">
        <v>01:York to Quairading</v>
      </c>
      <c r="AM1974" t="str">
        <v>Cutting/Embankments</v>
      </c>
      <c r="AN1974" s="64">
        <v>0</v>
      </c>
      <c r="AO1974" s="149">
        <f t="shared" si="68"/>
        <v>100</v>
      </c>
    </row>
    <row r="1975" spans="37:41" x14ac:dyDescent="0.35">
      <c r="AK1975" t="str">
        <v>24:NG track between York and Quairading</v>
      </c>
      <c r="AL1975" t="str">
        <v>01:York to Quairading</v>
      </c>
      <c r="AM1975" t="str">
        <v>Fibre Optic</v>
      </c>
      <c r="AN1975" s="64">
        <v>0</v>
      </c>
      <c r="AO1975" s="149">
        <f t="shared" si="68"/>
        <v>6.8275029514926633</v>
      </c>
    </row>
    <row r="1976" spans="37:41" x14ac:dyDescent="0.35">
      <c r="AK1976" t="str">
        <v>24:NG track between York and Quairading</v>
      </c>
      <c r="AL1976" t="str">
        <v>01:York to Quairading</v>
      </c>
      <c r="AM1976" t="str">
        <v>Formation</v>
      </c>
      <c r="AN1976" s="64">
        <v>0</v>
      </c>
      <c r="AO1976" s="149">
        <f t="shared" si="68"/>
        <v>100</v>
      </c>
    </row>
    <row r="1977" spans="37:41" x14ac:dyDescent="0.35">
      <c r="AK1977" t="str">
        <v>24:NG track between York and Quairading</v>
      </c>
      <c r="AL1977" t="str">
        <v>01:York to Quairading</v>
      </c>
      <c r="AM1977" t="str">
        <v>Pedestrian Crossings</v>
      </c>
      <c r="AN1977" s="64">
        <v>0</v>
      </c>
      <c r="AO1977" s="149">
        <f t="shared" si="68"/>
        <v>11.72325153537226</v>
      </c>
    </row>
    <row r="1978" spans="37:41" x14ac:dyDescent="0.35">
      <c r="AK1978" t="str">
        <v>24:NG track between York and Quairading</v>
      </c>
      <c r="AL1978" t="str">
        <v>01:York to Quairading</v>
      </c>
      <c r="AM1978" t="str">
        <v>Plant and Equipment</v>
      </c>
      <c r="AN1978" s="64">
        <v>0</v>
      </c>
      <c r="AO1978" s="149">
        <f t="shared" si="68"/>
        <v>3.2621890651150229</v>
      </c>
    </row>
    <row r="1979" spans="37:41" x14ac:dyDescent="0.35">
      <c r="AK1979" t="str">
        <v>24:NG track between York and Quairading</v>
      </c>
      <c r="AL1979" t="str">
        <v>01:York to Quairading</v>
      </c>
      <c r="AM1979" t="str">
        <v>Radio Masts</v>
      </c>
      <c r="AN1979" s="64">
        <v>0</v>
      </c>
      <c r="AO1979" s="149">
        <f t="shared" si="68"/>
        <v>5.1206272136194979</v>
      </c>
    </row>
    <row r="1980" spans="37:41" x14ac:dyDescent="0.35">
      <c r="AK1980" t="str">
        <v>24:NG track between York and Quairading</v>
      </c>
      <c r="AL1980" t="str">
        <v>01:York to Quairading</v>
      </c>
      <c r="AM1980" t="str">
        <v>Rail</v>
      </c>
      <c r="AN1980" s="64">
        <v>0</v>
      </c>
      <c r="AO1980" s="149">
        <f t="shared" si="68"/>
        <v>31.770593409597893</v>
      </c>
    </row>
    <row r="1981" spans="37:41" x14ac:dyDescent="0.35">
      <c r="AK1981" t="str">
        <v>24:NG track between York and Quairading</v>
      </c>
      <c r="AL1981" t="str">
        <v>01:York to Quairading</v>
      </c>
      <c r="AM1981" t="str">
        <v>Signage</v>
      </c>
      <c r="AN1981" s="64">
        <v>0</v>
      </c>
      <c r="AO1981" s="149">
        <f t="shared" si="68"/>
        <v>3.6705791572497493</v>
      </c>
    </row>
    <row r="1982" spans="37:41" x14ac:dyDescent="0.35">
      <c r="AK1982" t="str">
        <v>24:NG track between York and Quairading</v>
      </c>
      <c r="AL1982" t="str">
        <v>01:York to Quairading</v>
      </c>
      <c r="AM1982" t="str">
        <v>Signalling and Control Systems</v>
      </c>
      <c r="AN1982" s="64">
        <v>0</v>
      </c>
      <c r="AO1982" s="149">
        <f t="shared" si="68"/>
        <v>6.8275029514926633</v>
      </c>
    </row>
    <row r="1983" spans="37:41" x14ac:dyDescent="0.35">
      <c r="AK1983" t="str">
        <v>24:NG track between York and Quairading</v>
      </c>
      <c r="AL1983" t="str">
        <v>01:York to Quairading</v>
      </c>
      <c r="AM1983" t="str">
        <v>Sleepers</v>
      </c>
      <c r="AN1983" s="64">
        <v>0</v>
      </c>
      <c r="AO1983" s="149">
        <f t="shared" si="68"/>
        <v>15.29205627039642</v>
      </c>
    </row>
    <row r="1984" spans="37:41" x14ac:dyDescent="0.35">
      <c r="AK1984" t="str">
        <v>24:NG track between York and Quairading</v>
      </c>
      <c r="AL1984" t="str">
        <v>01:York to Quairading</v>
      </c>
      <c r="AM1984" t="str">
        <v>Tunnels</v>
      </c>
      <c r="AN1984" s="64">
        <v>0</v>
      </c>
      <c r="AO1984" s="149">
        <f t="shared" si="68"/>
        <v>42.316940355219813</v>
      </c>
    </row>
    <row r="1985" spans="37:41" x14ac:dyDescent="0.35">
      <c r="AK1985" t="str">
        <v>24:NG track between York and Quairading</v>
      </c>
      <c r="AL1985" t="str">
        <v>01:York to Quairading</v>
      </c>
      <c r="AM1985" t="str">
        <v>Turnouts</v>
      </c>
      <c r="AN1985" s="64">
        <v>0</v>
      </c>
      <c r="AO1985" s="149">
        <f t="shared" si="68"/>
        <v>22.575248585450652</v>
      </c>
    </row>
    <row r="1986" spans="37:41" x14ac:dyDescent="0.35">
      <c r="AK1986" t="str">
        <v>24:NG track between York and Quairading</v>
      </c>
      <c r="AL1986" t="str">
        <v>01:York to Quairading</v>
      </c>
      <c r="AM1986" t="str">
        <v>Walkways</v>
      </c>
      <c r="AN1986" s="64">
        <v>0</v>
      </c>
      <c r="AO1986" s="149">
        <f t="shared" si="68"/>
        <v>6.2060928299919071</v>
      </c>
    </row>
    <row r="1987" spans="37:41" x14ac:dyDescent="0.35">
      <c r="AK1987" t="str">
        <v>25:NG track between Narrogin and West Merredin</v>
      </c>
      <c r="AL1987" t="str">
        <v>01:Narrogin to West Merredin</v>
      </c>
      <c r="AM1987" t="str">
        <v>Access Roads</v>
      </c>
      <c r="AN1987" s="64">
        <v>0</v>
      </c>
      <c r="AO1987" s="149">
        <f t="shared" si="68"/>
        <v>6.064738680413102</v>
      </c>
    </row>
    <row r="1988" spans="37:41" x14ac:dyDescent="0.35">
      <c r="AK1988" t="str">
        <v>25:NG track between Narrogin and West Merredin</v>
      </c>
      <c r="AL1988" t="str">
        <v>01:Narrogin to West Merredin</v>
      </c>
      <c r="AM1988" t="str">
        <v>Ballast</v>
      </c>
      <c r="AN1988" s="64">
        <v>0</v>
      </c>
      <c r="AO1988" s="149">
        <f t="shared" si="68"/>
        <v>12.862198805968973</v>
      </c>
    </row>
    <row r="1989" spans="37:41" x14ac:dyDescent="0.35">
      <c r="AK1989" t="str">
        <v>25:NG track between Narrogin and West Merredin</v>
      </c>
      <c r="AL1989" t="str">
        <v>01:Narrogin to West Merredin</v>
      </c>
      <c r="AM1989" t="str">
        <v>Bridges</v>
      </c>
      <c r="AN1989" s="64">
        <v>0</v>
      </c>
      <c r="AO1989" s="149">
        <f t="shared" si="68"/>
        <v>33.988165680473372</v>
      </c>
    </row>
    <row r="1990" spans="37:41" x14ac:dyDescent="0.35">
      <c r="AK1990" t="str">
        <v>25:NG track between Narrogin and West Merredin</v>
      </c>
      <c r="AL1990" t="str">
        <v>01:Narrogin to West Merredin</v>
      </c>
      <c r="AM1990" t="str">
        <v>Buildings</v>
      </c>
      <c r="AN1990" s="64">
        <v>0</v>
      </c>
      <c r="AO1990" s="149">
        <f t="shared" si="68"/>
        <v>15.499999999999858</v>
      </c>
    </row>
    <row r="1991" spans="37:41" x14ac:dyDescent="0.35">
      <c r="AK1991" t="str">
        <v>25:NG track between Narrogin and West Merredin</v>
      </c>
      <c r="AL1991" t="str">
        <v>01:Narrogin to West Merredin</v>
      </c>
      <c r="AM1991" t="str">
        <v>Clearing/Grubbing</v>
      </c>
      <c r="AN1991" s="64">
        <v>0</v>
      </c>
      <c r="AO1991" s="149">
        <f t="shared" si="68"/>
        <v>100</v>
      </c>
    </row>
    <row r="1992" spans="37:41" x14ac:dyDescent="0.35">
      <c r="AK1992" t="str">
        <v>25:NG track between Narrogin and West Merredin</v>
      </c>
      <c r="AL1992" t="str">
        <v>01:Narrogin to West Merredin</v>
      </c>
      <c r="AM1992" t="str">
        <v>Communication</v>
      </c>
      <c r="AN1992" s="64">
        <v>0</v>
      </c>
      <c r="AO1992" s="149">
        <f t="shared" si="68"/>
        <v>5.1206272136194979</v>
      </c>
    </row>
    <row r="1993" spans="37:41" x14ac:dyDescent="0.35">
      <c r="AK1993" t="str">
        <v>25:NG track between Narrogin and West Merredin</v>
      </c>
      <c r="AL1993" t="str">
        <v>01:Narrogin to West Merredin</v>
      </c>
      <c r="AM1993" t="str">
        <v>Control Centre Assets</v>
      </c>
      <c r="AN1993" s="64">
        <v>0</v>
      </c>
      <c r="AO1993" s="149">
        <f t="shared" si="68"/>
        <v>14.933333333333326</v>
      </c>
    </row>
    <row r="1994" spans="37:41" x14ac:dyDescent="0.35">
      <c r="AK1994" t="str">
        <v>25:NG track between Narrogin and West Merredin</v>
      </c>
      <c r="AL1994" t="str">
        <v>01:Narrogin to West Merredin</v>
      </c>
      <c r="AM1994" t="str">
        <v>Culverts</v>
      </c>
      <c r="AN1994" s="64">
        <v>0</v>
      </c>
      <c r="AO1994" s="149">
        <f t="shared" si="68"/>
        <v>6.5141602301984181</v>
      </c>
    </row>
    <row r="1995" spans="37:41" x14ac:dyDescent="0.35">
      <c r="AK1995" t="str">
        <v>25:NG track between Narrogin and West Merredin</v>
      </c>
      <c r="AL1995" t="str">
        <v>01:Narrogin to West Merredin</v>
      </c>
      <c r="AM1995" t="str">
        <v>Cutting/Embankments</v>
      </c>
      <c r="AN1995" s="64">
        <v>0</v>
      </c>
      <c r="AO1995" s="149">
        <f t="shared" si="68"/>
        <v>100</v>
      </c>
    </row>
    <row r="1996" spans="37:41" x14ac:dyDescent="0.35">
      <c r="AK1996" t="str">
        <v>25:NG track between Narrogin and West Merredin</v>
      </c>
      <c r="AL1996" t="str">
        <v>01:Narrogin to West Merredin</v>
      </c>
      <c r="AM1996" t="str">
        <v>Fibre Optic</v>
      </c>
      <c r="AN1996" s="64">
        <v>0</v>
      </c>
      <c r="AO1996" s="149">
        <f t="shared" si="68"/>
        <v>6.8275029514926633</v>
      </c>
    </row>
    <row r="1997" spans="37:41" x14ac:dyDescent="0.35">
      <c r="AK1997" t="str">
        <v>25:NG track between Narrogin and West Merredin</v>
      </c>
      <c r="AL1997" t="str">
        <v>01:Narrogin to West Merredin</v>
      </c>
      <c r="AM1997" t="str">
        <v>Formation</v>
      </c>
      <c r="AN1997" s="64">
        <v>0</v>
      </c>
      <c r="AO1997" s="149">
        <f t="shared" ref="AO1997:AO2060" si="69">_xlfn.XLOOKUP(AM1997,$M$7:$AG$7,$M$10:$AG$10)</f>
        <v>100</v>
      </c>
    </row>
    <row r="1998" spans="37:41" x14ac:dyDescent="0.35">
      <c r="AK1998" t="str">
        <v>25:NG track between Narrogin and West Merredin</v>
      </c>
      <c r="AL1998" t="str">
        <v>01:Narrogin to West Merredin</v>
      </c>
      <c r="AM1998" t="str">
        <v>Pedestrian Crossings</v>
      </c>
      <c r="AN1998" s="64">
        <v>0</v>
      </c>
      <c r="AO1998" s="149">
        <f t="shared" si="69"/>
        <v>11.72325153537226</v>
      </c>
    </row>
    <row r="1999" spans="37:41" x14ac:dyDescent="0.35">
      <c r="AK1999" t="str">
        <v>25:NG track between Narrogin and West Merredin</v>
      </c>
      <c r="AL1999" t="str">
        <v>01:Narrogin to West Merredin</v>
      </c>
      <c r="AM1999" t="str">
        <v>Plant and Equipment</v>
      </c>
      <c r="AN1999" s="64">
        <v>0</v>
      </c>
      <c r="AO1999" s="149">
        <f t="shared" si="69"/>
        <v>3.2621890651150229</v>
      </c>
    </row>
    <row r="2000" spans="37:41" x14ac:dyDescent="0.35">
      <c r="AK2000" t="str">
        <v>25:NG track between Narrogin and West Merredin</v>
      </c>
      <c r="AL2000" t="str">
        <v>01:Narrogin to West Merredin</v>
      </c>
      <c r="AM2000" t="str">
        <v>Radio Masts</v>
      </c>
      <c r="AN2000" s="64">
        <v>0</v>
      </c>
      <c r="AO2000" s="149">
        <f t="shared" si="69"/>
        <v>5.1206272136194979</v>
      </c>
    </row>
    <row r="2001" spans="37:41" x14ac:dyDescent="0.35">
      <c r="AK2001" t="str">
        <v>25:NG track between Narrogin and West Merredin</v>
      </c>
      <c r="AL2001" t="str">
        <v>01:Narrogin to West Merredin</v>
      </c>
      <c r="AM2001" t="str">
        <v>Rail</v>
      </c>
      <c r="AN2001" s="64">
        <v>0</v>
      </c>
      <c r="AO2001" s="149">
        <f t="shared" si="69"/>
        <v>31.770593409597893</v>
      </c>
    </row>
    <row r="2002" spans="37:41" x14ac:dyDescent="0.35">
      <c r="AK2002" t="str">
        <v>25:NG track between Narrogin and West Merredin</v>
      </c>
      <c r="AL2002" t="str">
        <v>01:Narrogin to West Merredin</v>
      </c>
      <c r="AM2002" t="str">
        <v>Signage</v>
      </c>
      <c r="AN2002" s="64">
        <v>0</v>
      </c>
      <c r="AO2002" s="149">
        <f t="shared" si="69"/>
        <v>3.6705791572497493</v>
      </c>
    </row>
    <row r="2003" spans="37:41" x14ac:dyDescent="0.35">
      <c r="AK2003" t="str">
        <v>25:NG track between Narrogin and West Merredin</v>
      </c>
      <c r="AL2003" t="str">
        <v>01:Narrogin to West Merredin</v>
      </c>
      <c r="AM2003" t="str">
        <v>Signalling and Control Systems</v>
      </c>
      <c r="AN2003" s="64">
        <v>0</v>
      </c>
      <c r="AO2003" s="149">
        <f t="shared" si="69"/>
        <v>6.8275029514926633</v>
      </c>
    </row>
    <row r="2004" spans="37:41" x14ac:dyDescent="0.35">
      <c r="AK2004" t="str">
        <v>25:NG track between Narrogin and West Merredin</v>
      </c>
      <c r="AL2004" t="str">
        <v>01:Narrogin to West Merredin</v>
      </c>
      <c r="AM2004" t="str">
        <v>Sleepers</v>
      </c>
      <c r="AN2004" s="64">
        <v>0</v>
      </c>
      <c r="AO2004" s="149">
        <f t="shared" si="69"/>
        <v>15.29205627039642</v>
      </c>
    </row>
    <row r="2005" spans="37:41" x14ac:dyDescent="0.35">
      <c r="AK2005" t="str">
        <v>25:NG track between Narrogin and West Merredin</v>
      </c>
      <c r="AL2005" t="str">
        <v>01:Narrogin to West Merredin</v>
      </c>
      <c r="AM2005" t="str">
        <v>Tunnels</v>
      </c>
      <c r="AN2005" s="64">
        <v>0</v>
      </c>
      <c r="AO2005" s="149">
        <f t="shared" si="69"/>
        <v>42.316940355219813</v>
      </c>
    </row>
    <row r="2006" spans="37:41" x14ac:dyDescent="0.35">
      <c r="AK2006" t="str">
        <v>25:NG track between Narrogin and West Merredin</v>
      </c>
      <c r="AL2006" t="str">
        <v>01:Narrogin to West Merredin</v>
      </c>
      <c r="AM2006" t="str">
        <v>Turnouts</v>
      </c>
      <c r="AN2006" s="64">
        <v>0</v>
      </c>
      <c r="AO2006" s="149">
        <f t="shared" si="69"/>
        <v>22.575248585450652</v>
      </c>
    </row>
    <row r="2007" spans="37:41" x14ac:dyDescent="0.35">
      <c r="AK2007" t="str">
        <v>25:NG track between Narrogin and West Merredin</v>
      </c>
      <c r="AL2007" t="str">
        <v>01:Narrogin to West Merredin</v>
      </c>
      <c r="AM2007" t="str">
        <v>Walkways</v>
      </c>
      <c r="AN2007" s="64">
        <v>0</v>
      </c>
      <c r="AO2007" s="149">
        <f t="shared" si="69"/>
        <v>6.2060928299919071</v>
      </c>
    </row>
    <row r="2008" spans="37:41" x14ac:dyDescent="0.35">
      <c r="AK2008" t="str">
        <v>26:NG track between Yilliminning and Kulin</v>
      </c>
      <c r="AL2008" t="str">
        <v>01:Yilliminning to Kulin</v>
      </c>
      <c r="AM2008" t="str">
        <v>Access Roads</v>
      </c>
      <c r="AN2008" s="64">
        <v>0</v>
      </c>
      <c r="AO2008" s="149">
        <f t="shared" si="69"/>
        <v>6.064738680413102</v>
      </c>
    </row>
    <row r="2009" spans="37:41" x14ac:dyDescent="0.35">
      <c r="AK2009" t="str">
        <v>26:NG track between Yilliminning and Kulin</v>
      </c>
      <c r="AL2009" t="str">
        <v>01:Yilliminning to Kulin</v>
      </c>
      <c r="AM2009" t="str">
        <v>Ballast</v>
      </c>
      <c r="AN2009" s="64">
        <v>0</v>
      </c>
      <c r="AO2009" s="149">
        <f t="shared" si="69"/>
        <v>12.862198805968973</v>
      </c>
    </row>
    <row r="2010" spans="37:41" x14ac:dyDescent="0.35">
      <c r="AK2010" t="str">
        <v>26:NG track between Yilliminning and Kulin</v>
      </c>
      <c r="AL2010" t="str">
        <v>01:Yilliminning to Kulin</v>
      </c>
      <c r="AM2010" t="str">
        <v>Bridges</v>
      </c>
      <c r="AN2010" s="64">
        <v>0</v>
      </c>
      <c r="AO2010" s="149">
        <f t="shared" si="69"/>
        <v>33.988165680473372</v>
      </c>
    </row>
    <row r="2011" spans="37:41" x14ac:dyDescent="0.35">
      <c r="AK2011" t="str">
        <v>26:NG track between Yilliminning and Kulin</v>
      </c>
      <c r="AL2011" t="str">
        <v>01:Yilliminning to Kulin</v>
      </c>
      <c r="AM2011" t="str">
        <v>Buildings</v>
      </c>
      <c r="AN2011" s="64">
        <v>0</v>
      </c>
      <c r="AO2011" s="149">
        <f t="shared" si="69"/>
        <v>15.499999999999858</v>
      </c>
    </row>
    <row r="2012" spans="37:41" x14ac:dyDescent="0.35">
      <c r="AK2012" t="str">
        <v>26:NG track between Yilliminning and Kulin</v>
      </c>
      <c r="AL2012" t="str">
        <v>01:Yilliminning to Kulin</v>
      </c>
      <c r="AM2012" t="str">
        <v>Clearing/Grubbing</v>
      </c>
      <c r="AN2012" s="64">
        <v>0</v>
      </c>
      <c r="AO2012" s="149">
        <f t="shared" si="69"/>
        <v>100</v>
      </c>
    </row>
    <row r="2013" spans="37:41" x14ac:dyDescent="0.35">
      <c r="AK2013" t="str">
        <v>26:NG track between Yilliminning and Kulin</v>
      </c>
      <c r="AL2013" t="str">
        <v>01:Yilliminning to Kulin</v>
      </c>
      <c r="AM2013" t="str">
        <v>Communication</v>
      </c>
      <c r="AN2013" s="64">
        <v>0</v>
      </c>
      <c r="AO2013" s="149">
        <f t="shared" si="69"/>
        <v>5.1206272136194979</v>
      </c>
    </row>
    <row r="2014" spans="37:41" x14ac:dyDescent="0.35">
      <c r="AK2014" t="str">
        <v>26:NG track between Yilliminning and Kulin</v>
      </c>
      <c r="AL2014" t="str">
        <v>01:Yilliminning to Kulin</v>
      </c>
      <c r="AM2014" t="str">
        <v>Control Centre Assets</v>
      </c>
      <c r="AN2014" s="64">
        <v>0</v>
      </c>
      <c r="AO2014" s="149">
        <f t="shared" si="69"/>
        <v>14.933333333333326</v>
      </c>
    </row>
    <row r="2015" spans="37:41" x14ac:dyDescent="0.35">
      <c r="AK2015" t="str">
        <v>26:NG track between Yilliminning and Kulin</v>
      </c>
      <c r="AL2015" t="str">
        <v>01:Yilliminning to Kulin</v>
      </c>
      <c r="AM2015" t="str">
        <v>Culverts</v>
      </c>
      <c r="AN2015" s="64">
        <v>0</v>
      </c>
      <c r="AO2015" s="149">
        <f t="shared" si="69"/>
        <v>6.5141602301984181</v>
      </c>
    </row>
    <row r="2016" spans="37:41" x14ac:dyDescent="0.35">
      <c r="AK2016" t="str">
        <v>26:NG track between Yilliminning and Kulin</v>
      </c>
      <c r="AL2016" t="str">
        <v>01:Yilliminning to Kulin</v>
      </c>
      <c r="AM2016" t="str">
        <v>Cutting/Embankments</v>
      </c>
      <c r="AN2016" s="64">
        <v>0</v>
      </c>
      <c r="AO2016" s="149">
        <f t="shared" si="69"/>
        <v>100</v>
      </c>
    </row>
    <row r="2017" spans="37:41" x14ac:dyDescent="0.35">
      <c r="AK2017" t="str">
        <v>26:NG track between Yilliminning and Kulin</v>
      </c>
      <c r="AL2017" t="str">
        <v>01:Yilliminning to Kulin</v>
      </c>
      <c r="AM2017" t="str">
        <v>Fibre Optic</v>
      </c>
      <c r="AN2017" s="64">
        <v>0</v>
      </c>
      <c r="AO2017" s="149">
        <f t="shared" si="69"/>
        <v>6.8275029514926633</v>
      </c>
    </row>
    <row r="2018" spans="37:41" x14ac:dyDescent="0.35">
      <c r="AK2018" t="str">
        <v>26:NG track between Yilliminning and Kulin</v>
      </c>
      <c r="AL2018" t="str">
        <v>01:Yilliminning to Kulin</v>
      </c>
      <c r="AM2018" t="str">
        <v>Formation</v>
      </c>
      <c r="AN2018" s="64">
        <v>0</v>
      </c>
      <c r="AO2018" s="149">
        <f t="shared" si="69"/>
        <v>100</v>
      </c>
    </row>
    <row r="2019" spans="37:41" x14ac:dyDescent="0.35">
      <c r="AK2019" t="str">
        <v>26:NG track between Yilliminning and Kulin</v>
      </c>
      <c r="AL2019" t="str">
        <v>01:Yilliminning to Kulin</v>
      </c>
      <c r="AM2019" t="str">
        <v>Pedestrian Crossings</v>
      </c>
      <c r="AN2019" s="64">
        <v>0</v>
      </c>
      <c r="AO2019" s="149">
        <f t="shared" si="69"/>
        <v>11.72325153537226</v>
      </c>
    </row>
    <row r="2020" spans="37:41" x14ac:dyDescent="0.35">
      <c r="AK2020" t="str">
        <v>26:NG track between Yilliminning and Kulin</v>
      </c>
      <c r="AL2020" t="str">
        <v>01:Yilliminning to Kulin</v>
      </c>
      <c r="AM2020" t="str">
        <v>Plant and Equipment</v>
      </c>
      <c r="AN2020" s="64">
        <v>0</v>
      </c>
      <c r="AO2020" s="149">
        <f t="shared" si="69"/>
        <v>3.2621890651150229</v>
      </c>
    </row>
    <row r="2021" spans="37:41" x14ac:dyDescent="0.35">
      <c r="AK2021" t="str">
        <v>26:NG track between Yilliminning and Kulin</v>
      </c>
      <c r="AL2021" t="str">
        <v>01:Yilliminning to Kulin</v>
      </c>
      <c r="AM2021" t="str">
        <v>Radio Masts</v>
      </c>
      <c r="AN2021" s="64">
        <v>0</v>
      </c>
      <c r="AO2021" s="149">
        <f t="shared" si="69"/>
        <v>5.1206272136194979</v>
      </c>
    </row>
    <row r="2022" spans="37:41" x14ac:dyDescent="0.35">
      <c r="AK2022" t="str">
        <v>26:NG track between Yilliminning and Kulin</v>
      </c>
      <c r="AL2022" t="str">
        <v>01:Yilliminning to Kulin</v>
      </c>
      <c r="AM2022" t="str">
        <v>Rail</v>
      </c>
      <c r="AN2022" s="64">
        <v>0</v>
      </c>
      <c r="AO2022" s="149">
        <f t="shared" si="69"/>
        <v>31.770593409597893</v>
      </c>
    </row>
    <row r="2023" spans="37:41" x14ac:dyDescent="0.35">
      <c r="AK2023" t="str">
        <v>26:NG track between Yilliminning and Kulin</v>
      </c>
      <c r="AL2023" t="str">
        <v>01:Yilliminning to Kulin</v>
      </c>
      <c r="AM2023" t="str">
        <v>Signage</v>
      </c>
      <c r="AN2023" s="64">
        <v>0</v>
      </c>
      <c r="AO2023" s="149">
        <f t="shared" si="69"/>
        <v>3.6705791572497493</v>
      </c>
    </row>
    <row r="2024" spans="37:41" x14ac:dyDescent="0.35">
      <c r="AK2024" t="str">
        <v>26:NG track between Yilliminning and Kulin</v>
      </c>
      <c r="AL2024" t="str">
        <v>01:Yilliminning to Kulin</v>
      </c>
      <c r="AM2024" t="str">
        <v>Signalling and Control Systems</v>
      </c>
      <c r="AN2024" s="64">
        <v>0</v>
      </c>
      <c r="AO2024" s="149">
        <f t="shared" si="69"/>
        <v>6.8275029514926633</v>
      </c>
    </row>
    <row r="2025" spans="37:41" x14ac:dyDescent="0.35">
      <c r="AK2025" t="str">
        <v>26:NG track between Yilliminning and Kulin</v>
      </c>
      <c r="AL2025" t="str">
        <v>01:Yilliminning to Kulin</v>
      </c>
      <c r="AM2025" t="str">
        <v>Sleepers</v>
      </c>
      <c r="AN2025" s="64">
        <v>0</v>
      </c>
      <c r="AO2025" s="149">
        <f t="shared" si="69"/>
        <v>15.29205627039642</v>
      </c>
    </row>
    <row r="2026" spans="37:41" x14ac:dyDescent="0.35">
      <c r="AK2026" t="str">
        <v>26:NG track between Yilliminning and Kulin</v>
      </c>
      <c r="AL2026" t="str">
        <v>01:Yilliminning to Kulin</v>
      </c>
      <c r="AM2026" t="str">
        <v>Tunnels</v>
      </c>
      <c r="AN2026" s="64">
        <v>0</v>
      </c>
      <c r="AO2026" s="149">
        <f t="shared" si="69"/>
        <v>42.316940355219813</v>
      </c>
    </row>
    <row r="2027" spans="37:41" x14ac:dyDescent="0.35">
      <c r="AK2027" t="str">
        <v>26:NG track between Yilliminning and Kulin</v>
      </c>
      <c r="AL2027" t="str">
        <v>01:Yilliminning to Kulin</v>
      </c>
      <c r="AM2027" t="str">
        <v>Turnouts</v>
      </c>
      <c r="AN2027" s="64">
        <v>0</v>
      </c>
      <c r="AO2027" s="149">
        <f t="shared" si="69"/>
        <v>22.575248585450652</v>
      </c>
    </row>
    <row r="2028" spans="37:41" x14ac:dyDescent="0.35">
      <c r="AK2028" t="str">
        <v>26:NG track between Yilliminning and Kulin</v>
      </c>
      <c r="AL2028" t="str">
        <v>01:Yilliminning to Kulin</v>
      </c>
      <c r="AM2028" t="str">
        <v>Walkways</v>
      </c>
      <c r="AN2028" s="64">
        <v>0</v>
      </c>
      <c r="AO2028" s="149">
        <f t="shared" si="69"/>
        <v>6.2060928299919071</v>
      </c>
    </row>
    <row r="2029" spans="37:41" x14ac:dyDescent="0.35">
      <c r="AK2029" t="str">
        <v>27:NG track between Wagin and Newdegate</v>
      </c>
      <c r="AL2029" t="str">
        <v>01:Wagin to Lake Grace</v>
      </c>
      <c r="AM2029" t="str">
        <v>Access Roads</v>
      </c>
      <c r="AN2029" s="64">
        <v>0</v>
      </c>
      <c r="AO2029" s="149">
        <f t="shared" si="69"/>
        <v>6.064738680413102</v>
      </c>
    </row>
    <row r="2030" spans="37:41" x14ac:dyDescent="0.35">
      <c r="AK2030" t="str">
        <v>27:NG track between Wagin and Newdegate</v>
      </c>
      <c r="AL2030" t="str">
        <v>01:Wagin to Lake Grace</v>
      </c>
      <c r="AM2030" t="str">
        <v>Ballast</v>
      </c>
      <c r="AN2030" s="64">
        <v>25317587.027433675</v>
      </c>
      <c r="AO2030" s="149">
        <f t="shared" si="69"/>
        <v>12.862198805968973</v>
      </c>
    </row>
    <row r="2031" spans="37:41" x14ac:dyDescent="0.35">
      <c r="AK2031" t="str">
        <v>27:NG track between Wagin and Newdegate</v>
      </c>
      <c r="AL2031" t="str">
        <v>01:Wagin to Lake Grace</v>
      </c>
      <c r="AM2031" t="str">
        <v>Bridges</v>
      </c>
      <c r="AN2031" s="64">
        <v>5169492.5428220835</v>
      </c>
      <c r="AO2031" s="149">
        <f t="shared" si="69"/>
        <v>33.988165680473372</v>
      </c>
    </row>
    <row r="2032" spans="37:41" x14ac:dyDescent="0.35">
      <c r="AK2032" t="str">
        <v>27:NG track between Wagin and Newdegate</v>
      </c>
      <c r="AL2032" t="str">
        <v>01:Wagin to Lake Grace</v>
      </c>
      <c r="AM2032" t="str">
        <v>Buildings</v>
      </c>
      <c r="AN2032" s="64">
        <v>2357436.2617870099</v>
      </c>
      <c r="AO2032" s="149">
        <f t="shared" si="69"/>
        <v>15.499999999999858</v>
      </c>
    </row>
    <row r="2033" spans="37:41" x14ac:dyDescent="0.35">
      <c r="AK2033" t="str">
        <v>27:NG track between Wagin and Newdegate</v>
      </c>
      <c r="AL2033" t="str">
        <v>01:Wagin to Lake Grace</v>
      </c>
      <c r="AM2033" t="str">
        <v>Clearing/Grubbing</v>
      </c>
      <c r="AN2033" s="64">
        <v>0</v>
      </c>
      <c r="AO2033" s="149">
        <f t="shared" si="69"/>
        <v>100</v>
      </c>
    </row>
    <row r="2034" spans="37:41" x14ac:dyDescent="0.35">
      <c r="AK2034" t="str">
        <v>27:NG track between Wagin and Newdegate</v>
      </c>
      <c r="AL2034" t="str">
        <v>01:Wagin to Lake Grace</v>
      </c>
      <c r="AM2034" t="str">
        <v>Communication</v>
      </c>
      <c r="AN2034" s="64">
        <v>414265.17613974091</v>
      </c>
      <c r="AO2034" s="149">
        <f t="shared" si="69"/>
        <v>5.1206272136194979</v>
      </c>
    </row>
    <row r="2035" spans="37:41" x14ac:dyDescent="0.35">
      <c r="AK2035" t="str">
        <v>27:NG track between Wagin and Newdegate</v>
      </c>
      <c r="AL2035" t="str">
        <v>01:Wagin to Lake Grace</v>
      </c>
      <c r="AM2035" t="str">
        <v>Control Centre Assets</v>
      </c>
      <c r="AN2035" s="64">
        <v>285023.38762874907</v>
      </c>
      <c r="AO2035" s="149">
        <f t="shared" si="69"/>
        <v>14.933333333333326</v>
      </c>
    </row>
    <row r="2036" spans="37:41" x14ac:dyDescent="0.35">
      <c r="AK2036" t="str">
        <v>27:NG track between Wagin and Newdegate</v>
      </c>
      <c r="AL2036" t="str">
        <v>01:Wagin to Lake Grace</v>
      </c>
      <c r="AM2036" t="str">
        <v>Culverts</v>
      </c>
      <c r="AN2036" s="64">
        <v>1111356.986613061</v>
      </c>
      <c r="AO2036" s="149">
        <f t="shared" si="69"/>
        <v>6.5141602301984181</v>
      </c>
    </row>
    <row r="2037" spans="37:41" x14ac:dyDescent="0.35">
      <c r="AK2037" t="str">
        <v>27:NG track between Wagin and Newdegate</v>
      </c>
      <c r="AL2037" t="str">
        <v>01:Wagin to Lake Grace</v>
      </c>
      <c r="AM2037" t="str">
        <v>Cutting/Embankments</v>
      </c>
      <c r="AN2037" s="64">
        <v>0</v>
      </c>
      <c r="AO2037" s="149">
        <f t="shared" si="69"/>
        <v>100</v>
      </c>
    </row>
    <row r="2038" spans="37:41" x14ac:dyDescent="0.35">
      <c r="AK2038" t="str">
        <v>27:NG track between Wagin and Newdegate</v>
      </c>
      <c r="AL2038" t="str">
        <v>01:Wagin to Lake Grace</v>
      </c>
      <c r="AM2038" t="str">
        <v>Fibre Optic</v>
      </c>
      <c r="AN2038" s="64">
        <v>0</v>
      </c>
      <c r="AO2038" s="149">
        <f t="shared" si="69"/>
        <v>6.8275029514926633</v>
      </c>
    </row>
    <row r="2039" spans="37:41" x14ac:dyDescent="0.35">
      <c r="AK2039" t="str">
        <v>27:NG track between Wagin and Newdegate</v>
      </c>
      <c r="AL2039" t="str">
        <v>01:Wagin to Lake Grace</v>
      </c>
      <c r="AM2039" t="str">
        <v>Formation</v>
      </c>
      <c r="AN2039" s="64">
        <v>7462025.6501909783</v>
      </c>
      <c r="AO2039" s="149">
        <f t="shared" si="69"/>
        <v>100</v>
      </c>
    </row>
    <row r="2040" spans="37:41" x14ac:dyDescent="0.35">
      <c r="AK2040" t="str">
        <v>27:NG track between Wagin and Newdegate</v>
      </c>
      <c r="AL2040" t="str">
        <v>01:Wagin to Lake Grace</v>
      </c>
      <c r="AM2040" t="str">
        <v>Pedestrian Crossings</v>
      </c>
      <c r="AN2040" s="64">
        <v>140375.74602637626</v>
      </c>
      <c r="AO2040" s="149">
        <f t="shared" si="69"/>
        <v>11.72325153537226</v>
      </c>
    </row>
    <row r="2041" spans="37:41" x14ac:dyDescent="0.35">
      <c r="AK2041" t="str">
        <v>27:NG track between Wagin and Newdegate</v>
      </c>
      <c r="AL2041" t="str">
        <v>01:Wagin to Lake Grace</v>
      </c>
      <c r="AM2041" t="str">
        <v>Plant and Equipment</v>
      </c>
      <c r="AN2041" s="64">
        <v>1006322.7601439372</v>
      </c>
      <c r="AO2041" s="149">
        <f t="shared" si="69"/>
        <v>3.2621890651150229</v>
      </c>
    </row>
    <row r="2042" spans="37:41" x14ac:dyDescent="0.35">
      <c r="AK2042" t="str">
        <v>27:NG track between Wagin and Newdegate</v>
      </c>
      <c r="AL2042" t="str">
        <v>01:Wagin to Lake Grace</v>
      </c>
      <c r="AM2042" t="str">
        <v>Radio Masts</v>
      </c>
      <c r="AN2042" s="64">
        <v>1598581.0832490176</v>
      </c>
      <c r="AO2042" s="149">
        <f t="shared" si="69"/>
        <v>5.1206272136194979</v>
      </c>
    </row>
    <row r="2043" spans="37:41" x14ac:dyDescent="0.35">
      <c r="AK2043" t="str">
        <v>27:NG track between Wagin and Newdegate</v>
      </c>
      <c r="AL2043" t="str">
        <v>01:Wagin to Lake Grace</v>
      </c>
      <c r="AM2043" t="str">
        <v>Rail</v>
      </c>
      <c r="AN2043" s="64">
        <v>83281536.27445288</v>
      </c>
      <c r="AO2043" s="149">
        <f t="shared" si="69"/>
        <v>31.770593409597893</v>
      </c>
    </row>
    <row r="2044" spans="37:41" x14ac:dyDescent="0.35">
      <c r="AK2044" t="str">
        <v>27:NG track between Wagin and Newdegate</v>
      </c>
      <c r="AL2044" t="str">
        <v>01:Wagin to Lake Grace</v>
      </c>
      <c r="AM2044" t="str">
        <v>Signage</v>
      </c>
      <c r="AN2044" s="64">
        <v>168342.77120862517</v>
      </c>
      <c r="AO2044" s="149">
        <f t="shared" si="69"/>
        <v>3.6705791572497493</v>
      </c>
    </row>
    <row r="2045" spans="37:41" x14ac:dyDescent="0.35">
      <c r="AK2045" t="str">
        <v>27:NG track between Wagin and Newdegate</v>
      </c>
      <c r="AL2045" t="str">
        <v>01:Wagin to Lake Grace</v>
      </c>
      <c r="AM2045" t="str">
        <v>Signalling and Control Systems</v>
      </c>
      <c r="AN2045" s="64">
        <v>2399547.9286844176</v>
      </c>
      <c r="AO2045" s="149">
        <f t="shared" si="69"/>
        <v>6.8275029514926633</v>
      </c>
    </row>
    <row r="2046" spans="37:41" x14ac:dyDescent="0.35">
      <c r="AK2046" t="str">
        <v>27:NG track between Wagin and Newdegate</v>
      </c>
      <c r="AL2046" t="str">
        <v>01:Wagin to Lake Grace</v>
      </c>
      <c r="AM2046" t="str">
        <v>Sleepers</v>
      </c>
      <c r="AN2046" s="64">
        <v>26361419.924672756</v>
      </c>
      <c r="AO2046" s="149">
        <f t="shared" si="69"/>
        <v>15.29205627039642</v>
      </c>
    </row>
    <row r="2047" spans="37:41" x14ac:dyDescent="0.35">
      <c r="AK2047" t="str">
        <v>27:NG track between Wagin and Newdegate</v>
      </c>
      <c r="AL2047" t="str">
        <v>01:Wagin to Lake Grace</v>
      </c>
      <c r="AM2047" t="str">
        <v>Tunnels</v>
      </c>
      <c r="AN2047" s="64">
        <v>0</v>
      </c>
      <c r="AO2047" s="149">
        <f t="shared" si="69"/>
        <v>42.316940355219813</v>
      </c>
    </row>
    <row r="2048" spans="37:41" x14ac:dyDescent="0.35">
      <c r="AK2048" t="str">
        <v>27:NG track between Wagin and Newdegate</v>
      </c>
      <c r="AL2048" t="str">
        <v>01:Wagin to Lake Grace</v>
      </c>
      <c r="AM2048" t="str">
        <v>Turnouts</v>
      </c>
      <c r="AN2048" s="64">
        <v>5429221.0485643521</v>
      </c>
      <c r="AO2048" s="149">
        <f t="shared" si="69"/>
        <v>22.575248585450652</v>
      </c>
    </row>
    <row r="2049" spans="37:41" x14ac:dyDescent="0.35">
      <c r="AK2049" t="str">
        <v>27:NG track between Wagin and Newdegate</v>
      </c>
      <c r="AL2049" t="str">
        <v>01:Wagin to Lake Grace</v>
      </c>
      <c r="AM2049" t="str">
        <v>Walkways</v>
      </c>
      <c r="AN2049" s="64">
        <v>431140.95853175339</v>
      </c>
      <c r="AO2049" s="149">
        <f t="shared" si="69"/>
        <v>6.2060928299919071</v>
      </c>
    </row>
    <row r="2050" spans="37:41" x14ac:dyDescent="0.35">
      <c r="AK2050" t="str">
        <v>27:NG track between Wagin and Newdegate</v>
      </c>
      <c r="AL2050" t="str">
        <v>02:Lake Grace to Newdegate</v>
      </c>
      <c r="AM2050" t="str">
        <v>Access Roads</v>
      </c>
      <c r="AN2050" s="64">
        <v>0</v>
      </c>
      <c r="AO2050" s="149">
        <f t="shared" si="69"/>
        <v>6.064738680413102</v>
      </c>
    </row>
    <row r="2051" spans="37:41" x14ac:dyDescent="0.35">
      <c r="AK2051" t="str">
        <v>27:NG track between Wagin and Newdegate</v>
      </c>
      <c r="AL2051" t="str">
        <v>02:Lake Grace to Newdegate</v>
      </c>
      <c r="AM2051" t="str">
        <v>Ballast</v>
      </c>
      <c r="AN2051" s="64">
        <v>12642160.515425984</v>
      </c>
      <c r="AO2051" s="149">
        <f t="shared" si="69"/>
        <v>12.862198805968973</v>
      </c>
    </row>
    <row r="2052" spans="37:41" x14ac:dyDescent="0.35">
      <c r="AK2052" t="str">
        <v>27:NG track between Wagin and Newdegate</v>
      </c>
      <c r="AL2052" t="str">
        <v>02:Lake Grace to Newdegate</v>
      </c>
      <c r="AM2052" t="str">
        <v>Bridges</v>
      </c>
      <c r="AN2052" s="64">
        <v>0</v>
      </c>
      <c r="AO2052" s="149">
        <f t="shared" si="69"/>
        <v>33.988165680473372</v>
      </c>
    </row>
    <row r="2053" spans="37:41" x14ac:dyDescent="0.35">
      <c r="AK2053" t="str">
        <v>27:NG track between Wagin and Newdegate</v>
      </c>
      <c r="AL2053" t="str">
        <v>02:Lake Grace to Newdegate</v>
      </c>
      <c r="AM2053" t="str">
        <v>Buildings</v>
      </c>
      <c r="AN2053" s="64">
        <v>1177169.3563886276</v>
      </c>
      <c r="AO2053" s="149">
        <f t="shared" si="69"/>
        <v>15.499999999999858</v>
      </c>
    </row>
    <row r="2054" spans="37:41" x14ac:dyDescent="0.35">
      <c r="AK2054" t="str">
        <v>27:NG track between Wagin and Newdegate</v>
      </c>
      <c r="AL2054" t="str">
        <v>02:Lake Grace to Newdegate</v>
      </c>
      <c r="AM2054" t="str">
        <v>Clearing/Grubbing</v>
      </c>
      <c r="AN2054" s="64">
        <v>0</v>
      </c>
      <c r="AO2054" s="149">
        <f t="shared" si="69"/>
        <v>100</v>
      </c>
    </row>
    <row r="2055" spans="37:41" x14ac:dyDescent="0.35">
      <c r="AK2055" t="str">
        <v>27:NG track between Wagin and Newdegate</v>
      </c>
      <c r="AL2055" t="str">
        <v>02:Lake Grace to Newdegate</v>
      </c>
      <c r="AM2055" t="str">
        <v>Communication</v>
      </c>
      <c r="AN2055" s="64">
        <v>207767.91708420264</v>
      </c>
      <c r="AO2055" s="149">
        <f t="shared" si="69"/>
        <v>5.1206272136194979</v>
      </c>
    </row>
    <row r="2056" spans="37:41" x14ac:dyDescent="0.35">
      <c r="AK2056" t="str">
        <v>27:NG track between Wagin and Newdegate</v>
      </c>
      <c r="AL2056" t="str">
        <v>02:Lake Grace to Newdegate</v>
      </c>
      <c r="AM2056" t="str">
        <v>Control Centre Assets</v>
      </c>
      <c r="AN2056" s="64">
        <v>12339.556726498873</v>
      </c>
      <c r="AO2056" s="149">
        <f t="shared" si="69"/>
        <v>14.933333333333326</v>
      </c>
    </row>
    <row r="2057" spans="37:41" x14ac:dyDescent="0.35">
      <c r="AK2057" t="str">
        <v>27:NG track between Wagin and Newdegate</v>
      </c>
      <c r="AL2057" t="str">
        <v>02:Lake Grace to Newdegate</v>
      </c>
      <c r="AM2057" t="str">
        <v>Culverts</v>
      </c>
      <c r="AN2057" s="64">
        <v>447209.91692893399</v>
      </c>
      <c r="AO2057" s="149">
        <f t="shared" si="69"/>
        <v>6.5141602301984181</v>
      </c>
    </row>
    <row r="2058" spans="37:41" x14ac:dyDescent="0.35">
      <c r="AK2058" t="str">
        <v>27:NG track between Wagin and Newdegate</v>
      </c>
      <c r="AL2058" t="str">
        <v>02:Lake Grace to Newdegate</v>
      </c>
      <c r="AM2058" t="str">
        <v>Cutting/Embankments</v>
      </c>
      <c r="AN2058" s="64">
        <v>0</v>
      </c>
      <c r="AO2058" s="149">
        <f t="shared" si="69"/>
        <v>100</v>
      </c>
    </row>
    <row r="2059" spans="37:41" x14ac:dyDescent="0.35">
      <c r="AK2059" t="str">
        <v>27:NG track between Wagin and Newdegate</v>
      </c>
      <c r="AL2059" t="str">
        <v>02:Lake Grace to Newdegate</v>
      </c>
      <c r="AM2059" t="str">
        <v>Fibre Optic</v>
      </c>
      <c r="AN2059" s="64">
        <v>0</v>
      </c>
      <c r="AO2059" s="149">
        <f t="shared" si="69"/>
        <v>6.8275029514926633</v>
      </c>
    </row>
    <row r="2060" spans="37:41" x14ac:dyDescent="0.35">
      <c r="AK2060" t="str">
        <v>27:NG track between Wagin and Newdegate</v>
      </c>
      <c r="AL2060" t="str">
        <v>02:Lake Grace to Newdegate</v>
      </c>
      <c r="AM2060" t="str">
        <v>Formation</v>
      </c>
      <c r="AN2060" s="64">
        <v>3726110.4677045001</v>
      </c>
      <c r="AO2060" s="149">
        <f t="shared" si="69"/>
        <v>100</v>
      </c>
    </row>
    <row r="2061" spans="37:41" x14ac:dyDescent="0.35">
      <c r="AK2061" t="str">
        <v>27:NG track between Wagin and Newdegate</v>
      </c>
      <c r="AL2061" t="str">
        <v>02:Lake Grace to Newdegate</v>
      </c>
      <c r="AM2061" t="str">
        <v>Pedestrian Crossings</v>
      </c>
      <c r="AN2061" s="64">
        <v>0</v>
      </c>
      <c r="AO2061" s="149">
        <f t="shared" ref="AO2061:AO2124" si="70">_xlfn.XLOOKUP(AM2061,$M$7:$AG$7,$M$10:$AG$10)</f>
        <v>11.72325153537226</v>
      </c>
    </row>
    <row r="2062" spans="37:41" x14ac:dyDescent="0.35">
      <c r="AK2062" t="str">
        <v>27:NG track between Wagin and Newdegate</v>
      </c>
      <c r="AL2062" t="str">
        <v>02:Lake Grace to Newdegate</v>
      </c>
      <c r="AM2062" t="str">
        <v>Plant and Equipment</v>
      </c>
      <c r="AN2062" s="64">
        <v>502500.25210857368</v>
      </c>
      <c r="AO2062" s="149">
        <f t="shared" si="70"/>
        <v>3.2621890651150229</v>
      </c>
    </row>
    <row r="2063" spans="37:41" x14ac:dyDescent="0.35">
      <c r="AK2063" t="str">
        <v>27:NG track between Wagin and Newdegate</v>
      </c>
      <c r="AL2063" t="str">
        <v>02:Lake Grace to Newdegate</v>
      </c>
      <c r="AM2063" t="str">
        <v>Radio Masts</v>
      </c>
      <c r="AN2063" s="64">
        <v>798240.31529777974</v>
      </c>
      <c r="AO2063" s="149">
        <f t="shared" si="70"/>
        <v>5.1206272136194979</v>
      </c>
    </row>
    <row r="2064" spans="37:41" x14ac:dyDescent="0.35">
      <c r="AK2064" t="str">
        <v>27:NG track between Wagin and Newdegate</v>
      </c>
      <c r="AL2064" t="str">
        <v>02:Lake Grace to Newdegate</v>
      </c>
      <c r="AM2064" t="str">
        <v>Rail</v>
      </c>
      <c r="AN2064" s="64">
        <v>41586054.327059157</v>
      </c>
      <c r="AO2064" s="149">
        <f t="shared" si="70"/>
        <v>31.770593409597893</v>
      </c>
    </row>
    <row r="2065" spans="37:41" x14ac:dyDescent="0.35">
      <c r="AK2065" t="str">
        <v>27:NG track between Wagin and Newdegate</v>
      </c>
      <c r="AL2065" t="str">
        <v>02:Lake Grace to Newdegate</v>
      </c>
      <c r="AM2065" t="str">
        <v>Signage</v>
      </c>
      <c r="AN2065" s="64">
        <v>79930.179940299582</v>
      </c>
      <c r="AO2065" s="149">
        <f t="shared" si="70"/>
        <v>3.6705791572497493</v>
      </c>
    </row>
    <row r="2066" spans="37:41" x14ac:dyDescent="0.35">
      <c r="AK2066" t="str">
        <v>27:NG track between Wagin and Newdegate</v>
      </c>
      <c r="AL2066" t="str">
        <v>02:Lake Grace to Newdegate</v>
      </c>
      <c r="AM2066" t="str">
        <v>Signalling and Control Systems</v>
      </c>
      <c r="AN2066" s="64">
        <v>103883.95854210132</v>
      </c>
      <c r="AO2066" s="149">
        <f t="shared" si="70"/>
        <v>6.8275029514926633</v>
      </c>
    </row>
    <row r="2067" spans="37:41" x14ac:dyDescent="0.35">
      <c r="AK2067" t="str">
        <v>27:NG track between Wagin and Newdegate</v>
      </c>
      <c r="AL2067" t="str">
        <v>02:Lake Grace to Newdegate</v>
      </c>
      <c r="AM2067" t="str">
        <v>Sleepers</v>
      </c>
      <c r="AN2067" s="64">
        <v>13172044.042814801</v>
      </c>
      <c r="AO2067" s="149">
        <f t="shared" si="70"/>
        <v>15.29205627039642</v>
      </c>
    </row>
    <row r="2068" spans="37:41" x14ac:dyDescent="0.35">
      <c r="AK2068" t="str">
        <v>27:NG track between Wagin and Newdegate</v>
      </c>
      <c r="AL2068" t="str">
        <v>02:Lake Grace to Newdegate</v>
      </c>
      <c r="AM2068" t="str">
        <v>Tunnels</v>
      </c>
      <c r="AN2068" s="64">
        <v>0</v>
      </c>
      <c r="AO2068" s="149">
        <f t="shared" si="70"/>
        <v>42.316940355219813</v>
      </c>
    </row>
    <row r="2069" spans="37:41" x14ac:dyDescent="0.35">
      <c r="AK2069" t="str">
        <v>27:NG track between Wagin and Newdegate</v>
      </c>
      <c r="AL2069" t="str">
        <v>02:Lake Grace to Newdegate</v>
      </c>
      <c r="AM2069" t="str">
        <v>Turnouts</v>
      </c>
      <c r="AN2069" s="64">
        <v>1633762.1604999504</v>
      </c>
      <c r="AO2069" s="149">
        <f t="shared" si="70"/>
        <v>22.575248585450652</v>
      </c>
    </row>
    <row r="2070" spans="37:41" x14ac:dyDescent="0.35">
      <c r="AK2070" t="str">
        <v>27:NG track between Wagin and Newdegate</v>
      </c>
      <c r="AL2070" t="str">
        <v>02:Lake Grace to Newdegate</v>
      </c>
      <c r="AM2070" t="str">
        <v>Walkways</v>
      </c>
      <c r="AN2070" s="64">
        <v>39733.095743358797</v>
      </c>
      <c r="AO2070" s="149">
        <f t="shared" si="70"/>
        <v>6.2060928299919071</v>
      </c>
    </row>
    <row r="2071" spans="37:41" x14ac:dyDescent="0.35">
      <c r="AK2071" t="str">
        <v>27:NG track between Wagin and Newdegate</v>
      </c>
      <c r="AL2071" t="str">
        <v>03:Wagin East to Wagin South</v>
      </c>
      <c r="AM2071" t="str">
        <v>Access Roads</v>
      </c>
      <c r="AN2071" s="64">
        <v>0</v>
      </c>
      <c r="AO2071" s="149">
        <f t="shared" si="70"/>
        <v>6.064738680413102</v>
      </c>
    </row>
    <row r="2072" spans="37:41" x14ac:dyDescent="0.35">
      <c r="AK2072" t="str">
        <v>27:NG track between Wagin and Newdegate</v>
      </c>
      <c r="AL2072" t="str">
        <v>03:Wagin East to Wagin South</v>
      </c>
      <c r="AM2072" t="str">
        <v>Ballast</v>
      </c>
      <c r="AN2072" s="64">
        <v>163180.57749270371</v>
      </c>
      <c r="AO2072" s="149">
        <f t="shared" si="70"/>
        <v>12.862198805968973</v>
      </c>
    </row>
    <row r="2073" spans="37:41" x14ac:dyDescent="0.35">
      <c r="AK2073" t="str">
        <v>27:NG track between Wagin and Newdegate</v>
      </c>
      <c r="AL2073" t="str">
        <v>03:Wagin East to Wagin South</v>
      </c>
      <c r="AM2073" t="str">
        <v>Bridges</v>
      </c>
      <c r="AN2073" s="64">
        <v>0</v>
      </c>
      <c r="AO2073" s="149">
        <f t="shared" si="70"/>
        <v>33.988165680473372</v>
      </c>
    </row>
    <row r="2074" spans="37:41" x14ac:dyDescent="0.35">
      <c r="AK2074" t="str">
        <v>27:NG track between Wagin and Newdegate</v>
      </c>
      <c r="AL2074" t="str">
        <v>03:Wagin East to Wagin South</v>
      </c>
      <c r="AM2074" t="str">
        <v>Buildings</v>
      </c>
      <c r="AN2074" s="64">
        <v>15194.48951370461</v>
      </c>
      <c r="AO2074" s="149">
        <f t="shared" si="70"/>
        <v>15.499999999999858</v>
      </c>
    </row>
    <row r="2075" spans="37:41" x14ac:dyDescent="0.35">
      <c r="AK2075" t="str">
        <v>27:NG track between Wagin and Newdegate</v>
      </c>
      <c r="AL2075" t="str">
        <v>03:Wagin East to Wagin South</v>
      </c>
      <c r="AM2075" t="str">
        <v>Clearing/Grubbing</v>
      </c>
      <c r="AN2075" s="64">
        <v>0</v>
      </c>
      <c r="AO2075" s="149">
        <f t="shared" si="70"/>
        <v>100</v>
      </c>
    </row>
    <row r="2076" spans="37:41" x14ac:dyDescent="0.35">
      <c r="AK2076" t="str">
        <v>27:NG track between Wagin and Newdegate</v>
      </c>
      <c r="AL2076" t="str">
        <v>03:Wagin East to Wagin South</v>
      </c>
      <c r="AM2076" t="str">
        <v>Communication</v>
      </c>
      <c r="AN2076" s="64">
        <v>0</v>
      </c>
      <c r="AO2076" s="149">
        <f t="shared" si="70"/>
        <v>5.1206272136194979</v>
      </c>
    </row>
    <row r="2077" spans="37:41" x14ac:dyDescent="0.35">
      <c r="AK2077" t="str">
        <v>27:NG track between Wagin and Newdegate</v>
      </c>
      <c r="AL2077" t="str">
        <v>03:Wagin East to Wagin South</v>
      </c>
      <c r="AM2077" t="str">
        <v>Control Centre Assets</v>
      </c>
      <c r="AN2077" s="64">
        <v>0</v>
      </c>
      <c r="AO2077" s="149">
        <f t="shared" si="70"/>
        <v>14.933333333333326</v>
      </c>
    </row>
    <row r="2078" spans="37:41" x14ac:dyDescent="0.35">
      <c r="AK2078" t="str">
        <v>27:NG track between Wagin and Newdegate</v>
      </c>
      <c r="AL2078" t="str">
        <v>03:Wagin East to Wagin South</v>
      </c>
      <c r="AM2078" t="str">
        <v>Culverts</v>
      </c>
      <c r="AN2078" s="64">
        <v>0</v>
      </c>
      <c r="AO2078" s="149">
        <f t="shared" si="70"/>
        <v>6.5141602301984181</v>
      </c>
    </row>
    <row r="2079" spans="37:41" x14ac:dyDescent="0.35">
      <c r="AK2079" t="str">
        <v>27:NG track between Wagin and Newdegate</v>
      </c>
      <c r="AL2079" t="str">
        <v>03:Wagin East to Wagin South</v>
      </c>
      <c r="AM2079" t="str">
        <v>Cutting/Embankments</v>
      </c>
      <c r="AN2079" s="64">
        <v>0</v>
      </c>
      <c r="AO2079" s="149">
        <f t="shared" si="70"/>
        <v>100</v>
      </c>
    </row>
    <row r="2080" spans="37:41" x14ac:dyDescent="0.35">
      <c r="AK2080" t="str">
        <v>27:NG track between Wagin and Newdegate</v>
      </c>
      <c r="AL2080" t="str">
        <v>03:Wagin East to Wagin South</v>
      </c>
      <c r="AM2080" t="str">
        <v>Fibre Optic</v>
      </c>
      <c r="AN2080" s="64">
        <v>0</v>
      </c>
      <c r="AO2080" s="149">
        <f t="shared" si="70"/>
        <v>6.8275029514926633</v>
      </c>
    </row>
    <row r="2081" spans="37:41" x14ac:dyDescent="0.35">
      <c r="AK2081" t="str">
        <v>27:NG track between Wagin and Newdegate</v>
      </c>
      <c r="AL2081" t="str">
        <v>03:Wagin East to Wagin South</v>
      </c>
      <c r="AM2081" t="str">
        <v>Formation</v>
      </c>
      <c r="AN2081" s="64">
        <v>48095.328103112668</v>
      </c>
      <c r="AO2081" s="149">
        <f t="shared" si="70"/>
        <v>100</v>
      </c>
    </row>
    <row r="2082" spans="37:41" x14ac:dyDescent="0.35">
      <c r="AK2082" t="str">
        <v>27:NG track between Wagin and Newdegate</v>
      </c>
      <c r="AL2082" t="str">
        <v>03:Wagin East to Wagin South</v>
      </c>
      <c r="AM2082" t="str">
        <v>Pedestrian Crossings</v>
      </c>
      <c r="AN2082" s="64">
        <v>0</v>
      </c>
      <c r="AO2082" s="149">
        <f t="shared" si="70"/>
        <v>11.72325153537226</v>
      </c>
    </row>
    <row r="2083" spans="37:41" x14ac:dyDescent="0.35">
      <c r="AK2083" t="str">
        <v>27:NG track between Wagin and Newdegate</v>
      </c>
      <c r="AL2083" t="str">
        <v>03:Wagin East to Wagin South</v>
      </c>
      <c r="AM2083" t="str">
        <v>Plant and Equipment</v>
      </c>
      <c r="AN2083" s="64">
        <v>6486.0971531924324</v>
      </c>
      <c r="AO2083" s="149">
        <f t="shared" si="70"/>
        <v>3.2621890651150229</v>
      </c>
    </row>
    <row r="2084" spans="37:41" x14ac:dyDescent="0.35">
      <c r="AK2084" t="str">
        <v>27:NG track between Wagin and Newdegate</v>
      </c>
      <c r="AL2084" t="str">
        <v>03:Wagin East to Wagin South</v>
      </c>
      <c r="AM2084" t="str">
        <v>Radio Masts</v>
      </c>
      <c r="AN2084" s="64">
        <v>10303.406246844388</v>
      </c>
      <c r="AO2084" s="149">
        <f t="shared" si="70"/>
        <v>5.1206272136194979</v>
      </c>
    </row>
    <row r="2085" spans="37:41" x14ac:dyDescent="0.35">
      <c r="AK2085" t="str">
        <v>27:NG track between Wagin and Newdegate</v>
      </c>
      <c r="AL2085" t="str">
        <v>03:Wagin East to Wagin South</v>
      </c>
      <c r="AM2085" t="str">
        <v>Rail</v>
      </c>
      <c r="AN2085" s="64">
        <v>536778.21543652518</v>
      </c>
      <c r="AO2085" s="149">
        <f t="shared" si="70"/>
        <v>31.770593409597893</v>
      </c>
    </row>
    <row r="2086" spans="37:41" x14ac:dyDescent="0.35">
      <c r="AK2086" t="str">
        <v>27:NG track between Wagin and Newdegate</v>
      </c>
      <c r="AL2086" t="str">
        <v>03:Wagin East to Wagin South</v>
      </c>
      <c r="AM2086" t="str">
        <v>Signage</v>
      </c>
      <c r="AN2086" s="64">
        <v>4303.0797971488864</v>
      </c>
      <c r="AO2086" s="149">
        <f t="shared" si="70"/>
        <v>3.6705791572497493</v>
      </c>
    </row>
    <row r="2087" spans="37:41" x14ac:dyDescent="0.35">
      <c r="AK2087" t="str">
        <v>27:NG track between Wagin and Newdegate</v>
      </c>
      <c r="AL2087" t="str">
        <v>03:Wagin East to Wagin South</v>
      </c>
      <c r="AM2087" t="str">
        <v>Signalling and Control Systems</v>
      </c>
      <c r="AN2087" s="64">
        <v>0</v>
      </c>
      <c r="AO2087" s="149">
        <f t="shared" si="70"/>
        <v>6.8275029514926633</v>
      </c>
    </row>
    <row r="2088" spans="37:41" x14ac:dyDescent="0.35">
      <c r="AK2088" t="str">
        <v>27:NG track between Wagin and Newdegate</v>
      </c>
      <c r="AL2088" t="str">
        <v>03:Wagin East to Wagin South</v>
      </c>
      <c r="AM2088" t="str">
        <v>Sleepers</v>
      </c>
      <c r="AN2088" s="64">
        <v>169832.20032728824</v>
      </c>
      <c r="AO2088" s="149">
        <f t="shared" si="70"/>
        <v>15.29205627039642</v>
      </c>
    </row>
    <row r="2089" spans="37:41" x14ac:dyDescent="0.35">
      <c r="AK2089" t="str">
        <v>27:NG track between Wagin and Newdegate</v>
      </c>
      <c r="AL2089" t="str">
        <v>03:Wagin East to Wagin South</v>
      </c>
      <c r="AM2089" t="str">
        <v>Tunnels</v>
      </c>
      <c r="AN2089" s="64">
        <v>0</v>
      </c>
      <c r="AO2089" s="149">
        <f t="shared" si="70"/>
        <v>42.316940355219813</v>
      </c>
    </row>
    <row r="2090" spans="37:41" x14ac:dyDescent="0.35">
      <c r="AK2090" t="str">
        <v>27:NG track between Wagin and Newdegate</v>
      </c>
      <c r="AL2090" t="str">
        <v>03:Wagin East to Wagin South</v>
      </c>
      <c r="AM2090" t="str">
        <v>Turnouts</v>
      </c>
      <c r="AN2090" s="64">
        <v>0</v>
      </c>
      <c r="AO2090" s="149">
        <f t="shared" si="70"/>
        <v>22.575248585450652</v>
      </c>
    </row>
    <row r="2091" spans="37:41" x14ac:dyDescent="0.35">
      <c r="AK2091" t="str">
        <v>27:NG track between Wagin and Newdegate</v>
      </c>
      <c r="AL2091" t="str">
        <v>03:Wagin East to Wagin South</v>
      </c>
      <c r="AM2091" t="str">
        <v>Walkways</v>
      </c>
      <c r="AN2091" s="64">
        <v>0</v>
      </c>
      <c r="AO2091" s="149">
        <f t="shared" si="70"/>
        <v>6.2060928299919071</v>
      </c>
    </row>
    <row r="2092" spans="37:41" x14ac:dyDescent="0.35">
      <c r="AK2092" t="str">
        <v>28:NG track between Lake Grace and Hyden</v>
      </c>
      <c r="AL2092" t="str">
        <v>01:Lake Grace to Hyden</v>
      </c>
      <c r="AM2092" t="str">
        <v>Access Roads</v>
      </c>
      <c r="AN2092" s="64">
        <v>0</v>
      </c>
      <c r="AO2092" s="149">
        <f t="shared" si="70"/>
        <v>6.064738680413102</v>
      </c>
    </row>
    <row r="2093" spans="37:41" x14ac:dyDescent="0.35">
      <c r="AK2093" t="str">
        <v>28:NG track between Lake Grace and Hyden</v>
      </c>
      <c r="AL2093" t="str">
        <v>01:Lake Grace to Hyden</v>
      </c>
      <c r="AM2093" t="str">
        <v>Ballast</v>
      </c>
      <c r="AN2093" s="64">
        <v>19328850.467525583</v>
      </c>
      <c r="AO2093" s="149">
        <f t="shared" si="70"/>
        <v>12.862198805968973</v>
      </c>
    </row>
    <row r="2094" spans="37:41" x14ac:dyDescent="0.35">
      <c r="AK2094" t="str">
        <v>28:NG track between Lake Grace and Hyden</v>
      </c>
      <c r="AL2094" t="str">
        <v>01:Lake Grace to Hyden</v>
      </c>
      <c r="AM2094" t="str">
        <v>Bridges</v>
      </c>
      <c r="AN2094" s="64">
        <v>0</v>
      </c>
      <c r="AO2094" s="149">
        <f t="shared" si="70"/>
        <v>33.988165680473372</v>
      </c>
    </row>
    <row r="2095" spans="37:41" x14ac:dyDescent="0.35">
      <c r="AK2095" t="str">
        <v>28:NG track between Lake Grace and Hyden</v>
      </c>
      <c r="AL2095" t="str">
        <v>01:Lake Grace to Hyden</v>
      </c>
      <c r="AM2095" t="str">
        <v>Buildings</v>
      </c>
      <c r="AN2095" s="64">
        <v>1799797.6245298791</v>
      </c>
      <c r="AO2095" s="149">
        <f t="shared" si="70"/>
        <v>15.499999999999858</v>
      </c>
    </row>
    <row r="2096" spans="37:41" x14ac:dyDescent="0.35">
      <c r="AK2096" t="str">
        <v>28:NG track between Lake Grace and Hyden</v>
      </c>
      <c r="AL2096" t="str">
        <v>01:Lake Grace to Hyden</v>
      </c>
      <c r="AM2096" t="str">
        <v>Clearing/Grubbing</v>
      </c>
      <c r="AN2096" s="64">
        <v>0</v>
      </c>
      <c r="AO2096" s="149">
        <f t="shared" si="70"/>
        <v>100</v>
      </c>
    </row>
    <row r="2097" spans="37:41" x14ac:dyDescent="0.35">
      <c r="AK2097" t="str">
        <v>28:NG track between Lake Grace and Hyden</v>
      </c>
      <c r="AL2097" t="str">
        <v>01:Lake Grace to Hyden</v>
      </c>
      <c r="AM2097" t="str">
        <v>Communication</v>
      </c>
      <c r="AN2097" s="64">
        <v>104127.79049926052</v>
      </c>
      <c r="AO2097" s="149">
        <f t="shared" si="70"/>
        <v>5.1206272136194979</v>
      </c>
    </row>
    <row r="2098" spans="37:41" x14ac:dyDescent="0.35">
      <c r="AK2098" t="str">
        <v>28:NG track between Lake Grace and Hyden</v>
      </c>
      <c r="AL2098" t="str">
        <v>01:Lake Grace to Hyden</v>
      </c>
      <c r="AM2098" t="str">
        <v>Control Centre Assets</v>
      </c>
      <c r="AN2098" s="64">
        <v>278652.82185678795</v>
      </c>
      <c r="AO2098" s="149">
        <f t="shared" si="70"/>
        <v>14.933333333333326</v>
      </c>
    </row>
    <row r="2099" spans="37:41" x14ac:dyDescent="0.35">
      <c r="AK2099" t="str">
        <v>28:NG track between Lake Grace and Hyden</v>
      </c>
      <c r="AL2099" t="str">
        <v>01:Lake Grace to Hyden</v>
      </c>
      <c r="AM2099" t="str">
        <v>Culverts</v>
      </c>
      <c r="AN2099" s="64">
        <v>831185.21099391428</v>
      </c>
      <c r="AO2099" s="149">
        <f t="shared" si="70"/>
        <v>6.5141602301984181</v>
      </c>
    </row>
    <row r="2100" spans="37:41" x14ac:dyDescent="0.35">
      <c r="AK2100" t="str">
        <v>28:NG track between Lake Grace and Hyden</v>
      </c>
      <c r="AL2100" t="str">
        <v>01:Lake Grace to Hyden</v>
      </c>
      <c r="AM2100" t="str">
        <v>Cutting/Embankments</v>
      </c>
      <c r="AN2100" s="64">
        <v>0</v>
      </c>
      <c r="AO2100" s="149">
        <f t="shared" si="70"/>
        <v>100</v>
      </c>
    </row>
    <row r="2101" spans="37:41" x14ac:dyDescent="0.35">
      <c r="AK2101" t="str">
        <v>28:NG track between Lake Grace and Hyden</v>
      </c>
      <c r="AL2101" t="str">
        <v>01:Lake Grace to Hyden</v>
      </c>
      <c r="AM2101" t="str">
        <v>Fibre Optic</v>
      </c>
      <c r="AN2101" s="64">
        <v>0</v>
      </c>
      <c r="AO2101" s="149">
        <f t="shared" si="70"/>
        <v>6.8275029514926633</v>
      </c>
    </row>
    <row r="2102" spans="37:41" x14ac:dyDescent="0.35">
      <c r="AK2102" t="str">
        <v>28:NG track between Lake Grace and Hyden</v>
      </c>
      <c r="AL2102" t="str">
        <v>01:Lake Grace to Hyden</v>
      </c>
      <c r="AM2102" t="str">
        <v>Formation</v>
      </c>
      <c r="AN2102" s="64">
        <v>5696924.3483233294</v>
      </c>
      <c r="AO2102" s="149">
        <f t="shared" si="70"/>
        <v>100</v>
      </c>
    </row>
    <row r="2103" spans="37:41" x14ac:dyDescent="0.35">
      <c r="AK2103" t="str">
        <v>28:NG track between Lake Grace and Hyden</v>
      </c>
      <c r="AL2103" t="str">
        <v>01:Lake Grace to Hyden</v>
      </c>
      <c r="AM2103" t="str">
        <v>Pedestrian Crossings</v>
      </c>
      <c r="AN2103" s="64">
        <v>0</v>
      </c>
      <c r="AO2103" s="149">
        <f t="shared" si="70"/>
        <v>11.72325153537226</v>
      </c>
    </row>
    <row r="2104" spans="37:41" x14ac:dyDescent="0.35">
      <c r="AK2104" t="str">
        <v>28:NG track between Lake Grace and Hyden</v>
      </c>
      <c r="AL2104" t="str">
        <v>01:Lake Grace to Hyden</v>
      </c>
      <c r="AM2104" t="str">
        <v>Plant and Equipment</v>
      </c>
      <c r="AN2104" s="64">
        <v>768282.62234520831</v>
      </c>
      <c r="AO2104" s="149">
        <f t="shared" si="70"/>
        <v>3.2621890651150229</v>
      </c>
    </row>
    <row r="2105" spans="37:41" x14ac:dyDescent="0.35">
      <c r="AK2105" t="str">
        <v>28:NG track between Lake Grace and Hyden</v>
      </c>
      <c r="AL2105" t="str">
        <v>01:Lake Grace to Hyden</v>
      </c>
      <c r="AM2105" t="str">
        <v>Radio Masts</v>
      </c>
      <c r="AN2105" s="64">
        <v>1220445.4826146751</v>
      </c>
      <c r="AO2105" s="149">
        <f t="shared" si="70"/>
        <v>5.1206272136194979</v>
      </c>
    </row>
    <row r="2106" spans="37:41" x14ac:dyDescent="0.35">
      <c r="AK2106" t="str">
        <v>28:NG track between Lake Grace and Hyden</v>
      </c>
      <c r="AL2106" t="str">
        <v>01:Lake Grace to Hyden</v>
      </c>
      <c r="AM2106" t="str">
        <v>Rail</v>
      </c>
      <c r="AN2106" s="64">
        <v>63581744.958965726</v>
      </c>
      <c r="AO2106" s="149">
        <f t="shared" si="70"/>
        <v>31.770593409597893</v>
      </c>
    </row>
    <row r="2107" spans="37:41" x14ac:dyDescent="0.35">
      <c r="AK2107" t="str">
        <v>28:NG track between Lake Grace and Hyden</v>
      </c>
      <c r="AL2107" t="str">
        <v>01:Lake Grace to Hyden</v>
      </c>
      <c r="AM2107" t="str">
        <v>Signage</v>
      </c>
      <c r="AN2107" s="64">
        <v>113013.83427727742</v>
      </c>
      <c r="AO2107" s="149">
        <f t="shared" si="70"/>
        <v>3.6705791572497493</v>
      </c>
    </row>
    <row r="2108" spans="37:41" x14ac:dyDescent="0.35">
      <c r="AK2108" t="str">
        <v>28:NG track between Lake Grace and Hyden</v>
      </c>
      <c r="AL2108" t="str">
        <v>01:Lake Grace to Hyden</v>
      </c>
      <c r="AM2108" t="str">
        <v>Signalling and Control Systems</v>
      </c>
      <c r="AN2108" s="64">
        <v>2345915.565284933</v>
      </c>
      <c r="AO2108" s="149">
        <f t="shared" si="70"/>
        <v>6.8275029514926633</v>
      </c>
    </row>
    <row r="2109" spans="37:41" x14ac:dyDescent="0.35">
      <c r="AK2109" t="str">
        <v>28:NG track between Lake Grace and Hyden</v>
      </c>
      <c r="AL2109" t="str">
        <v>01:Lake Grace to Hyden</v>
      </c>
      <c r="AM2109" t="str">
        <v>Sleepers</v>
      </c>
      <c r="AN2109" s="64">
        <v>20145225.252547149</v>
      </c>
      <c r="AO2109" s="149">
        <f t="shared" si="70"/>
        <v>15.29205627039642</v>
      </c>
    </row>
    <row r="2110" spans="37:41" x14ac:dyDescent="0.35">
      <c r="AK2110" t="str">
        <v>28:NG track between Lake Grace and Hyden</v>
      </c>
      <c r="AL2110" t="str">
        <v>01:Lake Grace to Hyden</v>
      </c>
      <c r="AM2110" t="str">
        <v>Tunnels</v>
      </c>
      <c r="AN2110" s="64">
        <v>0</v>
      </c>
      <c r="AO2110" s="149">
        <f t="shared" si="70"/>
        <v>42.316940355219813</v>
      </c>
    </row>
    <row r="2111" spans="37:41" x14ac:dyDescent="0.35">
      <c r="AK2111" t="str">
        <v>28:NG track between Lake Grace and Hyden</v>
      </c>
      <c r="AL2111" t="str">
        <v>01:Lake Grace to Hyden</v>
      </c>
      <c r="AM2111" t="str">
        <v>Turnouts</v>
      </c>
      <c r="AN2111" s="64">
        <v>3548126.5229346738</v>
      </c>
      <c r="AO2111" s="149">
        <f t="shared" si="70"/>
        <v>22.575248585450652</v>
      </c>
    </row>
    <row r="2112" spans="37:41" x14ac:dyDescent="0.35">
      <c r="AK2112" t="str">
        <v>28:NG track between Lake Grace and Hyden</v>
      </c>
      <c r="AL2112" t="str">
        <v>01:Lake Grace to Hyden</v>
      </c>
      <c r="AM2112" t="str">
        <v>Walkways</v>
      </c>
      <c r="AN2112" s="64">
        <v>143427.28310063563</v>
      </c>
      <c r="AO2112" s="149">
        <f t="shared" si="70"/>
        <v>6.2060928299919071</v>
      </c>
    </row>
    <row r="2113" spans="37:41" x14ac:dyDescent="0.35">
      <c r="AK2113" t="str">
        <v>29:NG track between Katanning and Nyabing</v>
      </c>
      <c r="AL2113" t="str">
        <v>01:Katanning to Nyabing</v>
      </c>
      <c r="AM2113" t="str">
        <v>Access Roads</v>
      </c>
      <c r="AN2113" s="64">
        <v>0</v>
      </c>
      <c r="AO2113" s="149">
        <f t="shared" si="70"/>
        <v>6.064738680413102</v>
      </c>
    </row>
    <row r="2114" spans="37:41" x14ac:dyDescent="0.35">
      <c r="AK2114" t="str">
        <v>29:NG track between Katanning and Nyabing</v>
      </c>
      <c r="AL2114" t="str">
        <v>01:Katanning to Nyabing</v>
      </c>
      <c r="AM2114" t="str">
        <v>Ballast</v>
      </c>
      <c r="AN2114" s="64">
        <v>0</v>
      </c>
      <c r="AO2114" s="149">
        <f t="shared" si="70"/>
        <v>12.862198805968973</v>
      </c>
    </row>
    <row r="2115" spans="37:41" x14ac:dyDescent="0.35">
      <c r="AK2115" t="str">
        <v>29:NG track between Katanning and Nyabing</v>
      </c>
      <c r="AL2115" t="str">
        <v>01:Katanning to Nyabing</v>
      </c>
      <c r="AM2115" t="str">
        <v>Bridges</v>
      </c>
      <c r="AN2115" s="64">
        <v>0</v>
      </c>
      <c r="AO2115" s="149">
        <f t="shared" si="70"/>
        <v>33.988165680473372</v>
      </c>
    </row>
    <row r="2116" spans="37:41" x14ac:dyDescent="0.35">
      <c r="AK2116" t="str">
        <v>29:NG track between Katanning and Nyabing</v>
      </c>
      <c r="AL2116" t="str">
        <v>01:Katanning to Nyabing</v>
      </c>
      <c r="AM2116" t="str">
        <v>Buildings</v>
      </c>
      <c r="AN2116" s="64">
        <v>0</v>
      </c>
      <c r="AO2116" s="149">
        <f t="shared" si="70"/>
        <v>15.499999999999858</v>
      </c>
    </row>
    <row r="2117" spans="37:41" x14ac:dyDescent="0.35">
      <c r="AK2117" t="str">
        <v>29:NG track between Katanning and Nyabing</v>
      </c>
      <c r="AL2117" t="str">
        <v>01:Katanning to Nyabing</v>
      </c>
      <c r="AM2117" t="str">
        <v>Clearing/Grubbing</v>
      </c>
      <c r="AN2117" s="64">
        <v>0</v>
      </c>
      <c r="AO2117" s="149">
        <f t="shared" si="70"/>
        <v>100</v>
      </c>
    </row>
    <row r="2118" spans="37:41" x14ac:dyDescent="0.35">
      <c r="AK2118" t="str">
        <v>29:NG track between Katanning and Nyabing</v>
      </c>
      <c r="AL2118" t="str">
        <v>01:Katanning to Nyabing</v>
      </c>
      <c r="AM2118" t="str">
        <v>Communication</v>
      </c>
      <c r="AN2118" s="64">
        <v>0</v>
      </c>
      <c r="AO2118" s="149">
        <f t="shared" si="70"/>
        <v>5.1206272136194979</v>
      </c>
    </row>
    <row r="2119" spans="37:41" x14ac:dyDescent="0.35">
      <c r="AK2119" t="str">
        <v>29:NG track between Katanning and Nyabing</v>
      </c>
      <c r="AL2119" t="str">
        <v>01:Katanning to Nyabing</v>
      </c>
      <c r="AM2119" t="str">
        <v>Control Centre Assets</v>
      </c>
      <c r="AN2119" s="64">
        <v>0</v>
      </c>
      <c r="AO2119" s="149">
        <f t="shared" si="70"/>
        <v>14.933333333333326</v>
      </c>
    </row>
    <row r="2120" spans="37:41" x14ac:dyDescent="0.35">
      <c r="AK2120" t="str">
        <v>29:NG track between Katanning and Nyabing</v>
      </c>
      <c r="AL2120" t="str">
        <v>01:Katanning to Nyabing</v>
      </c>
      <c r="AM2120" t="str">
        <v>Culverts</v>
      </c>
      <c r="AN2120" s="64">
        <v>0</v>
      </c>
      <c r="AO2120" s="149">
        <f t="shared" si="70"/>
        <v>6.5141602301984181</v>
      </c>
    </row>
    <row r="2121" spans="37:41" x14ac:dyDescent="0.35">
      <c r="AK2121" t="str">
        <v>29:NG track between Katanning and Nyabing</v>
      </c>
      <c r="AL2121" t="str">
        <v>01:Katanning to Nyabing</v>
      </c>
      <c r="AM2121" t="str">
        <v>Cutting/Embankments</v>
      </c>
      <c r="AN2121" s="64">
        <v>0</v>
      </c>
      <c r="AO2121" s="149">
        <f t="shared" si="70"/>
        <v>100</v>
      </c>
    </row>
    <row r="2122" spans="37:41" x14ac:dyDescent="0.35">
      <c r="AK2122" t="str">
        <v>29:NG track between Katanning and Nyabing</v>
      </c>
      <c r="AL2122" t="str">
        <v>01:Katanning to Nyabing</v>
      </c>
      <c r="AM2122" t="str">
        <v>Fibre Optic</v>
      </c>
      <c r="AN2122" s="64">
        <v>0</v>
      </c>
      <c r="AO2122" s="149">
        <f t="shared" si="70"/>
        <v>6.8275029514926633</v>
      </c>
    </row>
    <row r="2123" spans="37:41" x14ac:dyDescent="0.35">
      <c r="AK2123" t="str">
        <v>29:NG track between Katanning and Nyabing</v>
      </c>
      <c r="AL2123" t="str">
        <v>01:Katanning to Nyabing</v>
      </c>
      <c r="AM2123" t="str">
        <v>Formation</v>
      </c>
      <c r="AN2123" s="64">
        <v>0</v>
      </c>
      <c r="AO2123" s="149">
        <f t="shared" si="70"/>
        <v>100</v>
      </c>
    </row>
    <row r="2124" spans="37:41" x14ac:dyDescent="0.35">
      <c r="AK2124" t="str">
        <v>29:NG track between Katanning and Nyabing</v>
      </c>
      <c r="AL2124" t="str">
        <v>01:Katanning to Nyabing</v>
      </c>
      <c r="AM2124" t="str">
        <v>Pedestrian Crossings</v>
      </c>
      <c r="AN2124" s="64">
        <v>0</v>
      </c>
      <c r="AO2124" s="149">
        <f t="shared" si="70"/>
        <v>11.72325153537226</v>
      </c>
    </row>
    <row r="2125" spans="37:41" x14ac:dyDescent="0.35">
      <c r="AK2125" t="str">
        <v>29:NG track between Katanning and Nyabing</v>
      </c>
      <c r="AL2125" t="str">
        <v>01:Katanning to Nyabing</v>
      </c>
      <c r="AM2125" t="str">
        <v>Plant and Equipment</v>
      </c>
      <c r="AN2125" s="64">
        <v>0</v>
      </c>
      <c r="AO2125" s="149">
        <f t="shared" ref="AO2125:AO2188" si="71">_xlfn.XLOOKUP(AM2125,$M$7:$AG$7,$M$10:$AG$10)</f>
        <v>3.2621890651150229</v>
      </c>
    </row>
    <row r="2126" spans="37:41" x14ac:dyDescent="0.35">
      <c r="AK2126" t="str">
        <v>29:NG track between Katanning and Nyabing</v>
      </c>
      <c r="AL2126" t="str">
        <v>01:Katanning to Nyabing</v>
      </c>
      <c r="AM2126" t="str">
        <v>Radio Masts</v>
      </c>
      <c r="AN2126" s="64">
        <v>0</v>
      </c>
      <c r="AO2126" s="149">
        <f t="shared" si="71"/>
        <v>5.1206272136194979</v>
      </c>
    </row>
    <row r="2127" spans="37:41" x14ac:dyDescent="0.35">
      <c r="AK2127" t="str">
        <v>29:NG track between Katanning and Nyabing</v>
      </c>
      <c r="AL2127" t="str">
        <v>01:Katanning to Nyabing</v>
      </c>
      <c r="AM2127" t="str">
        <v>Rail</v>
      </c>
      <c r="AN2127" s="64">
        <v>0</v>
      </c>
      <c r="AO2127" s="149">
        <f t="shared" si="71"/>
        <v>31.770593409597893</v>
      </c>
    </row>
    <row r="2128" spans="37:41" x14ac:dyDescent="0.35">
      <c r="AK2128" t="str">
        <v>29:NG track between Katanning and Nyabing</v>
      </c>
      <c r="AL2128" t="str">
        <v>01:Katanning to Nyabing</v>
      </c>
      <c r="AM2128" t="str">
        <v>Signage</v>
      </c>
      <c r="AN2128" s="64">
        <v>0</v>
      </c>
      <c r="AO2128" s="149">
        <f t="shared" si="71"/>
        <v>3.6705791572497493</v>
      </c>
    </row>
    <row r="2129" spans="37:41" x14ac:dyDescent="0.35">
      <c r="AK2129" t="str">
        <v>29:NG track between Katanning and Nyabing</v>
      </c>
      <c r="AL2129" t="str">
        <v>01:Katanning to Nyabing</v>
      </c>
      <c r="AM2129" t="str">
        <v>Signalling and Control Systems</v>
      </c>
      <c r="AN2129" s="64">
        <v>0</v>
      </c>
      <c r="AO2129" s="149">
        <f t="shared" si="71"/>
        <v>6.8275029514926633</v>
      </c>
    </row>
    <row r="2130" spans="37:41" x14ac:dyDescent="0.35">
      <c r="AK2130" t="str">
        <v>29:NG track between Katanning and Nyabing</v>
      </c>
      <c r="AL2130" t="str">
        <v>01:Katanning to Nyabing</v>
      </c>
      <c r="AM2130" t="str">
        <v>Sleepers</v>
      </c>
      <c r="AN2130" s="64">
        <v>0</v>
      </c>
      <c r="AO2130" s="149">
        <f t="shared" si="71"/>
        <v>15.29205627039642</v>
      </c>
    </row>
    <row r="2131" spans="37:41" x14ac:dyDescent="0.35">
      <c r="AK2131" t="str">
        <v>29:NG track between Katanning and Nyabing</v>
      </c>
      <c r="AL2131" t="str">
        <v>01:Katanning to Nyabing</v>
      </c>
      <c r="AM2131" t="str">
        <v>Tunnels</v>
      </c>
      <c r="AN2131" s="64">
        <v>0</v>
      </c>
      <c r="AO2131" s="149">
        <f t="shared" si="71"/>
        <v>42.316940355219813</v>
      </c>
    </row>
    <row r="2132" spans="37:41" x14ac:dyDescent="0.35">
      <c r="AK2132" t="str">
        <v>29:NG track between Katanning and Nyabing</v>
      </c>
      <c r="AL2132" t="str">
        <v>01:Katanning to Nyabing</v>
      </c>
      <c r="AM2132" t="str">
        <v>Turnouts</v>
      </c>
      <c r="AN2132" s="64">
        <v>0</v>
      </c>
      <c r="AO2132" s="149">
        <f t="shared" si="71"/>
        <v>22.575248585450652</v>
      </c>
    </row>
    <row r="2133" spans="37:41" x14ac:dyDescent="0.35">
      <c r="AK2133" t="str">
        <v>29:NG track between Katanning and Nyabing</v>
      </c>
      <c r="AL2133" t="str">
        <v>01:Katanning to Nyabing</v>
      </c>
      <c r="AM2133" t="str">
        <v>Walkways</v>
      </c>
      <c r="AN2133" s="64">
        <v>0</v>
      </c>
      <c r="AO2133" s="149">
        <f t="shared" si="71"/>
        <v>6.2060928299919071</v>
      </c>
    </row>
    <row r="2134" spans="37:41" x14ac:dyDescent="0.35">
      <c r="AK2134" t="str">
        <v>30:NG track between Katanning East and Katanning South</v>
      </c>
      <c r="AL2134" t="str">
        <v>01:Katanning East to Katanning South</v>
      </c>
      <c r="AM2134" t="str">
        <v>Access Roads</v>
      </c>
      <c r="AN2134" s="64">
        <v>0</v>
      </c>
      <c r="AO2134" s="149">
        <f t="shared" si="71"/>
        <v>6.064738680413102</v>
      </c>
    </row>
    <row r="2135" spans="37:41" x14ac:dyDescent="0.35">
      <c r="AK2135" t="str">
        <v>30:NG track between Katanning East and Katanning South</v>
      </c>
      <c r="AL2135" t="str">
        <v>01:Katanning East to Katanning South</v>
      </c>
      <c r="AM2135" t="str">
        <v>Ballast</v>
      </c>
      <c r="AN2135" s="64">
        <v>0</v>
      </c>
      <c r="AO2135" s="149">
        <f t="shared" si="71"/>
        <v>12.862198805968973</v>
      </c>
    </row>
    <row r="2136" spans="37:41" x14ac:dyDescent="0.35">
      <c r="AK2136" t="str">
        <v>30:NG track between Katanning East and Katanning South</v>
      </c>
      <c r="AL2136" t="str">
        <v>01:Katanning East to Katanning South</v>
      </c>
      <c r="AM2136" t="str">
        <v>Bridges</v>
      </c>
      <c r="AN2136" s="64">
        <v>0</v>
      </c>
      <c r="AO2136" s="149">
        <f t="shared" si="71"/>
        <v>33.988165680473372</v>
      </c>
    </row>
    <row r="2137" spans="37:41" x14ac:dyDescent="0.35">
      <c r="AK2137" t="str">
        <v>30:NG track between Katanning East and Katanning South</v>
      </c>
      <c r="AL2137" t="str">
        <v>01:Katanning East to Katanning South</v>
      </c>
      <c r="AM2137" t="str">
        <v>Buildings</v>
      </c>
      <c r="AN2137" s="64">
        <v>0</v>
      </c>
      <c r="AO2137" s="149">
        <f t="shared" si="71"/>
        <v>15.499999999999858</v>
      </c>
    </row>
    <row r="2138" spans="37:41" x14ac:dyDescent="0.35">
      <c r="AK2138" t="str">
        <v>30:NG track between Katanning East and Katanning South</v>
      </c>
      <c r="AL2138" t="str">
        <v>01:Katanning East to Katanning South</v>
      </c>
      <c r="AM2138" t="str">
        <v>Clearing/Grubbing</v>
      </c>
      <c r="AN2138" s="64">
        <v>0</v>
      </c>
      <c r="AO2138" s="149">
        <f t="shared" si="71"/>
        <v>100</v>
      </c>
    </row>
    <row r="2139" spans="37:41" x14ac:dyDescent="0.35">
      <c r="AK2139" t="str">
        <v>30:NG track between Katanning East and Katanning South</v>
      </c>
      <c r="AL2139" t="str">
        <v>01:Katanning East to Katanning South</v>
      </c>
      <c r="AM2139" t="str">
        <v>Communication</v>
      </c>
      <c r="AN2139" s="64">
        <v>0</v>
      </c>
      <c r="AO2139" s="149">
        <f t="shared" si="71"/>
        <v>5.1206272136194979</v>
      </c>
    </row>
    <row r="2140" spans="37:41" x14ac:dyDescent="0.35">
      <c r="AK2140" t="str">
        <v>30:NG track between Katanning East and Katanning South</v>
      </c>
      <c r="AL2140" t="str">
        <v>01:Katanning East to Katanning South</v>
      </c>
      <c r="AM2140" t="str">
        <v>Control Centre Assets</v>
      </c>
      <c r="AN2140" s="64">
        <v>0</v>
      </c>
      <c r="AO2140" s="149">
        <f t="shared" si="71"/>
        <v>14.933333333333326</v>
      </c>
    </row>
    <row r="2141" spans="37:41" x14ac:dyDescent="0.35">
      <c r="AK2141" t="str">
        <v>30:NG track between Katanning East and Katanning South</v>
      </c>
      <c r="AL2141" t="str">
        <v>01:Katanning East to Katanning South</v>
      </c>
      <c r="AM2141" t="str">
        <v>Culverts</v>
      </c>
      <c r="AN2141" s="64">
        <v>0</v>
      </c>
      <c r="AO2141" s="149">
        <f t="shared" si="71"/>
        <v>6.5141602301984181</v>
      </c>
    </row>
    <row r="2142" spans="37:41" x14ac:dyDescent="0.35">
      <c r="AK2142" t="str">
        <v>30:NG track between Katanning East and Katanning South</v>
      </c>
      <c r="AL2142" t="str">
        <v>01:Katanning East to Katanning South</v>
      </c>
      <c r="AM2142" t="str">
        <v>Cutting/Embankments</v>
      </c>
      <c r="AN2142" s="64">
        <v>0</v>
      </c>
      <c r="AO2142" s="149">
        <f t="shared" si="71"/>
        <v>100</v>
      </c>
    </row>
    <row r="2143" spans="37:41" x14ac:dyDescent="0.35">
      <c r="AK2143" t="str">
        <v>30:NG track between Katanning East and Katanning South</v>
      </c>
      <c r="AL2143" t="str">
        <v>01:Katanning East to Katanning South</v>
      </c>
      <c r="AM2143" t="str">
        <v>Fibre Optic</v>
      </c>
      <c r="AN2143" s="64">
        <v>0</v>
      </c>
      <c r="AO2143" s="149">
        <f t="shared" si="71"/>
        <v>6.8275029514926633</v>
      </c>
    </row>
    <row r="2144" spans="37:41" x14ac:dyDescent="0.35">
      <c r="AK2144" t="str">
        <v>30:NG track between Katanning East and Katanning South</v>
      </c>
      <c r="AL2144" t="str">
        <v>01:Katanning East to Katanning South</v>
      </c>
      <c r="AM2144" t="str">
        <v>Formation</v>
      </c>
      <c r="AN2144" s="64">
        <v>0</v>
      </c>
      <c r="AO2144" s="149">
        <f t="shared" si="71"/>
        <v>100</v>
      </c>
    </row>
    <row r="2145" spans="37:41" x14ac:dyDescent="0.35">
      <c r="AK2145" t="str">
        <v>30:NG track between Katanning East and Katanning South</v>
      </c>
      <c r="AL2145" t="str">
        <v>01:Katanning East to Katanning South</v>
      </c>
      <c r="AM2145" t="str">
        <v>Pedestrian Crossings</v>
      </c>
      <c r="AN2145" s="64">
        <v>0</v>
      </c>
      <c r="AO2145" s="149">
        <f t="shared" si="71"/>
        <v>11.72325153537226</v>
      </c>
    </row>
    <row r="2146" spans="37:41" x14ac:dyDescent="0.35">
      <c r="AK2146" t="str">
        <v>30:NG track between Katanning East and Katanning South</v>
      </c>
      <c r="AL2146" t="str">
        <v>01:Katanning East to Katanning South</v>
      </c>
      <c r="AM2146" t="str">
        <v>Plant and Equipment</v>
      </c>
      <c r="AN2146" s="64">
        <v>0</v>
      </c>
      <c r="AO2146" s="149">
        <f t="shared" si="71"/>
        <v>3.2621890651150229</v>
      </c>
    </row>
    <row r="2147" spans="37:41" x14ac:dyDescent="0.35">
      <c r="AK2147" t="str">
        <v>30:NG track between Katanning East and Katanning South</v>
      </c>
      <c r="AL2147" t="str">
        <v>01:Katanning East to Katanning South</v>
      </c>
      <c r="AM2147" t="str">
        <v>Radio Masts</v>
      </c>
      <c r="AN2147" s="64">
        <v>0</v>
      </c>
      <c r="AO2147" s="149">
        <f t="shared" si="71"/>
        <v>5.1206272136194979</v>
      </c>
    </row>
    <row r="2148" spans="37:41" x14ac:dyDescent="0.35">
      <c r="AK2148" t="str">
        <v>30:NG track between Katanning East and Katanning South</v>
      </c>
      <c r="AL2148" t="str">
        <v>01:Katanning East to Katanning South</v>
      </c>
      <c r="AM2148" t="str">
        <v>Rail</v>
      </c>
      <c r="AN2148" s="64">
        <v>0</v>
      </c>
      <c r="AO2148" s="149">
        <f t="shared" si="71"/>
        <v>31.770593409597893</v>
      </c>
    </row>
    <row r="2149" spans="37:41" x14ac:dyDescent="0.35">
      <c r="AK2149" t="str">
        <v>30:NG track between Katanning East and Katanning South</v>
      </c>
      <c r="AL2149" t="str">
        <v>01:Katanning East to Katanning South</v>
      </c>
      <c r="AM2149" t="str">
        <v>Signage</v>
      </c>
      <c r="AN2149" s="64">
        <v>0</v>
      </c>
      <c r="AO2149" s="149">
        <f t="shared" si="71"/>
        <v>3.6705791572497493</v>
      </c>
    </row>
    <row r="2150" spans="37:41" x14ac:dyDescent="0.35">
      <c r="AK2150" t="str">
        <v>30:NG track between Katanning East and Katanning South</v>
      </c>
      <c r="AL2150" t="str">
        <v>01:Katanning East to Katanning South</v>
      </c>
      <c r="AM2150" t="str">
        <v>Signalling and Control Systems</v>
      </c>
      <c r="AN2150" s="64">
        <v>0</v>
      </c>
      <c r="AO2150" s="149">
        <f t="shared" si="71"/>
        <v>6.8275029514926633</v>
      </c>
    </row>
    <row r="2151" spans="37:41" x14ac:dyDescent="0.35">
      <c r="AK2151" t="str">
        <v>30:NG track between Katanning East and Katanning South</v>
      </c>
      <c r="AL2151" t="str">
        <v>01:Katanning East to Katanning South</v>
      </c>
      <c r="AM2151" t="str">
        <v>Sleepers</v>
      </c>
      <c r="AN2151" s="64">
        <v>0</v>
      </c>
      <c r="AO2151" s="149">
        <f t="shared" si="71"/>
        <v>15.29205627039642</v>
      </c>
    </row>
    <row r="2152" spans="37:41" x14ac:dyDescent="0.35">
      <c r="AK2152" t="str">
        <v>30:NG track between Katanning East and Katanning South</v>
      </c>
      <c r="AL2152" t="str">
        <v>01:Katanning East to Katanning South</v>
      </c>
      <c r="AM2152" t="str">
        <v>Tunnels</v>
      </c>
      <c r="AN2152" s="64">
        <v>0</v>
      </c>
      <c r="AO2152" s="149">
        <f t="shared" si="71"/>
        <v>42.316940355219813</v>
      </c>
    </row>
    <row r="2153" spans="37:41" x14ac:dyDescent="0.35">
      <c r="AK2153" t="str">
        <v>30:NG track between Katanning East and Katanning South</v>
      </c>
      <c r="AL2153" t="str">
        <v>01:Katanning East to Katanning South</v>
      </c>
      <c r="AM2153" t="str">
        <v>Turnouts</v>
      </c>
      <c r="AN2153" s="64">
        <v>0</v>
      </c>
      <c r="AO2153" s="149">
        <f t="shared" si="71"/>
        <v>22.575248585450652</v>
      </c>
    </row>
    <row r="2154" spans="37:41" x14ac:dyDescent="0.35">
      <c r="AK2154" t="str">
        <v>30:NG track between Katanning East and Katanning South</v>
      </c>
      <c r="AL2154" t="str">
        <v>01:Katanning East to Katanning South</v>
      </c>
      <c r="AM2154" t="str">
        <v>Walkways</v>
      </c>
      <c r="AN2154" s="64">
        <v>0</v>
      </c>
      <c r="AO2154" s="149">
        <f t="shared" si="71"/>
        <v>6.2060928299919071</v>
      </c>
    </row>
    <row r="2155" spans="37:41" x14ac:dyDescent="0.35">
      <c r="AK2155" t="str">
        <v>31:NG track between Tambellup and Gnowangerup</v>
      </c>
      <c r="AL2155" t="str">
        <v>01:Tambellup to Gnowangerup</v>
      </c>
      <c r="AM2155" t="str">
        <v>Access Roads</v>
      </c>
      <c r="AN2155" s="64">
        <v>0</v>
      </c>
      <c r="AO2155" s="149">
        <f t="shared" si="71"/>
        <v>6.064738680413102</v>
      </c>
    </row>
    <row r="2156" spans="37:41" x14ac:dyDescent="0.35">
      <c r="AK2156" t="str">
        <v>31:NG track between Tambellup and Gnowangerup</v>
      </c>
      <c r="AL2156" t="str">
        <v>01:Tambellup to Gnowangerup</v>
      </c>
      <c r="AM2156" t="str">
        <v>Ballast</v>
      </c>
      <c r="AN2156" s="64">
        <v>0</v>
      </c>
      <c r="AO2156" s="149">
        <f t="shared" si="71"/>
        <v>12.862198805968973</v>
      </c>
    </row>
    <row r="2157" spans="37:41" x14ac:dyDescent="0.35">
      <c r="AK2157" t="str">
        <v>31:NG track between Tambellup and Gnowangerup</v>
      </c>
      <c r="AL2157" t="str">
        <v>01:Tambellup to Gnowangerup</v>
      </c>
      <c r="AM2157" t="str">
        <v>Bridges</v>
      </c>
      <c r="AN2157" s="64">
        <v>0</v>
      </c>
      <c r="AO2157" s="149">
        <f t="shared" si="71"/>
        <v>33.988165680473372</v>
      </c>
    </row>
    <row r="2158" spans="37:41" x14ac:dyDescent="0.35">
      <c r="AK2158" t="str">
        <v>31:NG track between Tambellup and Gnowangerup</v>
      </c>
      <c r="AL2158" t="str">
        <v>01:Tambellup to Gnowangerup</v>
      </c>
      <c r="AM2158" t="str">
        <v>Buildings</v>
      </c>
      <c r="AN2158" s="64">
        <v>0</v>
      </c>
      <c r="AO2158" s="149">
        <f t="shared" si="71"/>
        <v>15.499999999999858</v>
      </c>
    </row>
    <row r="2159" spans="37:41" x14ac:dyDescent="0.35">
      <c r="AK2159" t="str">
        <v>31:NG track between Tambellup and Gnowangerup</v>
      </c>
      <c r="AL2159" t="str">
        <v>01:Tambellup to Gnowangerup</v>
      </c>
      <c r="AM2159" t="str">
        <v>Clearing/Grubbing</v>
      </c>
      <c r="AN2159" s="64">
        <v>0</v>
      </c>
      <c r="AO2159" s="149">
        <f t="shared" si="71"/>
        <v>100</v>
      </c>
    </row>
    <row r="2160" spans="37:41" x14ac:dyDescent="0.35">
      <c r="AK2160" t="str">
        <v>31:NG track between Tambellup and Gnowangerup</v>
      </c>
      <c r="AL2160" t="str">
        <v>01:Tambellup to Gnowangerup</v>
      </c>
      <c r="AM2160" t="str">
        <v>Communication</v>
      </c>
      <c r="AN2160" s="64">
        <v>0</v>
      </c>
      <c r="AO2160" s="149">
        <f t="shared" si="71"/>
        <v>5.1206272136194979</v>
      </c>
    </row>
    <row r="2161" spans="37:41" x14ac:dyDescent="0.35">
      <c r="AK2161" t="str">
        <v>31:NG track between Tambellup and Gnowangerup</v>
      </c>
      <c r="AL2161" t="str">
        <v>01:Tambellup to Gnowangerup</v>
      </c>
      <c r="AM2161" t="str">
        <v>Control Centre Assets</v>
      </c>
      <c r="AN2161" s="64">
        <v>0</v>
      </c>
      <c r="AO2161" s="149">
        <f t="shared" si="71"/>
        <v>14.933333333333326</v>
      </c>
    </row>
    <row r="2162" spans="37:41" x14ac:dyDescent="0.35">
      <c r="AK2162" t="str">
        <v>31:NG track between Tambellup and Gnowangerup</v>
      </c>
      <c r="AL2162" t="str">
        <v>01:Tambellup to Gnowangerup</v>
      </c>
      <c r="AM2162" t="str">
        <v>Culverts</v>
      </c>
      <c r="AN2162" s="64">
        <v>0</v>
      </c>
      <c r="AO2162" s="149">
        <f t="shared" si="71"/>
        <v>6.5141602301984181</v>
      </c>
    </row>
    <row r="2163" spans="37:41" x14ac:dyDescent="0.35">
      <c r="AK2163" t="str">
        <v>31:NG track between Tambellup and Gnowangerup</v>
      </c>
      <c r="AL2163" t="str">
        <v>01:Tambellup to Gnowangerup</v>
      </c>
      <c r="AM2163" t="str">
        <v>Cutting/Embankments</v>
      </c>
      <c r="AN2163" s="64">
        <v>0</v>
      </c>
      <c r="AO2163" s="149">
        <f t="shared" si="71"/>
        <v>100</v>
      </c>
    </row>
    <row r="2164" spans="37:41" x14ac:dyDescent="0.35">
      <c r="AK2164" t="str">
        <v>31:NG track between Tambellup and Gnowangerup</v>
      </c>
      <c r="AL2164" t="str">
        <v>01:Tambellup to Gnowangerup</v>
      </c>
      <c r="AM2164" t="str">
        <v>Fibre Optic</v>
      </c>
      <c r="AN2164" s="64">
        <v>0</v>
      </c>
      <c r="AO2164" s="149">
        <f t="shared" si="71"/>
        <v>6.8275029514926633</v>
      </c>
    </row>
    <row r="2165" spans="37:41" x14ac:dyDescent="0.35">
      <c r="AK2165" t="str">
        <v>31:NG track between Tambellup and Gnowangerup</v>
      </c>
      <c r="AL2165" t="str">
        <v>01:Tambellup to Gnowangerup</v>
      </c>
      <c r="AM2165" t="str">
        <v>Formation</v>
      </c>
      <c r="AN2165" s="64">
        <v>0</v>
      </c>
      <c r="AO2165" s="149">
        <f t="shared" si="71"/>
        <v>100</v>
      </c>
    </row>
    <row r="2166" spans="37:41" x14ac:dyDescent="0.35">
      <c r="AK2166" t="str">
        <v>31:NG track between Tambellup and Gnowangerup</v>
      </c>
      <c r="AL2166" t="str">
        <v>01:Tambellup to Gnowangerup</v>
      </c>
      <c r="AM2166" t="str">
        <v>Pedestrian Crossings</v>
      </c>
      <c r="AN2166" s="64">
        <v>0</v>
      </c>
      <c r="AO2166" s="149">
        <f t="shared" si="71"/>
        <v>11.72325153537226</v>
      </c>
    </row>
    <row r="2167" spans="37:41" x14ac:dyDescent="0.35">
      <c r="AK2167" t="str">
        <v>31:NG track between Tambellup and Gnowangerup</v>
      </c>
      <c r="AL2167" t="str">
        <v>01:Tambellup to Gnowangerup</v>
      </c>
      <c r="AM2167" t="str">
        <v>Plant and Equipment</v>
      </c>
      <c r="AN2167" s="64">
        <v>0</v>
      </c>
      <c r="AO2167" s="149">
        <f t="shared" si="71"/>
        <v>3.2621890651150229</v>
      </c>
    </row>
    <row r="2168" spans="37:41" x14ac:dyDescent="0.35">
      <c r="AK2168" t="str">
        <v>31:NG track between Tambellup and Gnowangerup</v>
      </c>
      <c r="AL2168" t="str">
        <v>01:Tambellup to Gnowangerup</v>
      </c>
      <c r="AM2168" t="str">
        <v>Radio Masts</v>
      </c>
      <c r="AN2168" s="64">
        <v>0</v>
      </c>
      <c r="AO2168" s="149">
        <f t="shared" si="71"/>
        <v>5.1206272136194979</v>
      </c>
    </row>
    <row r="2169" spans="37:41" x14ac:dyDescent="0.35">
      <c r="AK2169" t="str">
        <v>31:NG track between Tambellup and Gnowangerup</v>
      </c>
      <c r="AL2169" t="str">
        <v>01:Tambellup to Gnowangerup</v>
      </c>
      <c r="AM2169" t="str">
        <v>Rail</v>
      </c>
      <c r="AN2169" s="64">
        <v>0</v>
      </c>
      <c r="AO2169" s="149">
        <f t="shared" si="71"/>
        <v>31.770593409597893</v>
      </c>
    </row>
    <row r="2170" spans="37:41" x14ac:dyDescent="0.35">
      <c r="AK2170" t="str">
        <v>31:NG track between Tambellup and Gnowangerup</v>
      </c>
      <c r="AL2170" t="str">
        <v>01:Tambellup to Gnowangerup</v>
      </c>
      <c r="AM2170" t="str">
        <v>Signage</v>
      </c>
      <c r="AN2170" s="64">
        <v>0</v>
      </c>
      <c r="AO2170" s="149">
        <f t="shared" si="71"/>
        <v>3.6705791572497493</v>
      </c>
    </row>
    <row r="2171" spans="37:41" x14ac:dyDescent="0.35">
      <c r="AK2171" t="str">
        <v>31:NG track between Tambellup and Gnowangerup</v>
      </c>
      <c r="AL2171" t="str">
        <v>01:Tambellup to Gnowangerup</v>
      </c>
      <c r="AM2171" t="str">
        <v>Signalling and Control Systems</v>
      </c>
      <c r="AN2171" s="64">
        <v>0</v>
      </c>
      <c r="AO2171" s="149">
        <f t="shared" si="71"/>
        <v>6.8275029514926633</v>
      </c>
    </row>
    <row r="2172" spans="37:41" x14ac:dyDescent="0.35">
      <c r="AK2172" t="str">
        <v>31:NG track between Tambellup and Gnowangerup</v>
      </c>
      <c r="AL2172" t="str">
        <v>01:Tambellup to Gnowangerup</v>
      </c>
      <c r="AM2172" t="str">
        <v>Sleepers</v>
      </c>
      <c r="AN2172" s="64">
        <v>0</v>
      </c>
      <c r="AO2172" s="149">
        <f t="shared" si="71"/>
        <v>15.29205627039642</v>
      </c>
    </row>
    <row r="2173" spans="37:41" x14ac:dyDescent="0.35">
      <c r="AK2173" t="str">
        <v>31:NG track between Tambellup and Gnowangerup</v>
      </c>
      <c r="AL2173" t="str">
        <v>01:Tambellup to Gnowangerup</v>
      </c>
      <c r="AM2173" t="str">
        <v>Tunnels</v>
      </c>
      <c r="AN2173" s="64">
        <v>0</v>
      </c>
      <c r="AO2173" s="149">
        <f t="shared" si="71"/>
        <v>42.316940355219813</v>
      </c>
    </row>
    <row r="2174" spans="37:41" x14ac:dyDescent="0.35">
      <c r="AK2174" t="str">
        <v>31:NG track between Tambellup and Gnowangerup</v>
      </c>
      <c r="AL2174" t="str">
        <v>01:Tambellup to Gnowangerup</v>
      </c>
      <c r="AM2174" t="str">
        <v>Turnouts</v>
      </c>
      <c r="AN2174" s="64">
        <v>0</v>
      </c>
      <c r="AO2174" s="149">
        <f t="shared" si="71"/>
        <v>22.575248585450652</v>
      </c>
    </row>
    <row r="2175" spans="37:41" x14ac:dyDescent="0.35">
      <c r="AK2175" t="str">
        <v>31:NG track between Tambellup and Gnowangerup</v>
      </c>
      <c r="AL2175" t="str">
        <v>01:Tambellup to Gnowangerup</v>
      </c>
      <c r="AM2175" t="str">
        <v>Walkways</v>
      </c>
      <c r="AN2175" s="64">
        <v>0</v>
      </c>
      <c r="AO2175" s="149">
        <f t="shared" si="71"/>
        <v>6.2060928299919071</v>
      </c>
    </row>
    <row r="2176" spans="37:41" x14ac:dyDescent="0.35">
      <c r="AK2176" t="str">
        <v>32:NG track between West Merredin and Kondinin</v>
      </c>
      <c r="AL2176" t="str">
        <v>01:West Merredin to Kondinin</v>
      </c>
      <c r="AM2176" t="str">
        <v>Access Roads</v>
      </c>
      <c r="AN2176" s="64">
        <v>0</v>
      </c>
      <c r="AO2176" s="149">
        <f t="shared" si="71"/>
        <v>6.064738680413102</v>
      </c>
    </row>
    <row r="2177" spans="37:41" x14ac:dyDescent="0.35">
      <c r="AK2177" t="str">
        <v>32:NG track between West Merredin and Kondinin</v>
      </c>
      <c r="AL2177" t="str">
        <v>01:West Merredin to Kondinin</v>
      </c>
      <c r="AM2177" t="str">
        <v>Ballast</v>
      </c>
      <c r="AN2177" s="64">
        <v>0</v>
      </c>
      <c r="AO2177" s="149">
        <f t="shared" si="71"/>
        <v>12.862198805968973</v>
      </c>
    </row>
    <row r="2178" spans="37:41" x14ac:dyDescent="0.35">
      <c r="AK2178" t="str">
        <v>32:NG track between West Merredin and Kondinin</v>
      </c>
      <c r="AL2178" t="str">
        <v>01:West Merredin to Kondinin</v>
      </c>
      <c r="AM2178" t="str">
        <v>Bridges</v>
      </c>
      <c r="AN2178" s="64">
        <v>0</v>
      </c>
      <c r="AO2178" s="149">
        <f t="shared" si="71"/>
        <v>33.988165680473372</v>
      </c>
    </row>
    <row r="2179" spans="37:41" x14ac:dyDescent="0.35">
      <c r="AK2179" t="str">
        <v>32:NG track between West Merredin and Kondinin</v>
      </c>
      <c r="AL2179" t="str">
        <v>01:West Merredin to Kondinin</v>
      </c>
      <c r="AM2179" t="str">
        <v>Buildings</v>
      </c>
      <c r="AN2179" s="64">
        <v>0</v>
      </c>
      <c r="AO2179" s="149">
        <f t="shared" si="71"/>
        <v>15.499999999999858</v>
      </c>
    </row>
    <row r="2180" spans="37:41" x14ac:dyDescent="0.35">
      <c r="AK2180" t="str">
        <v>32:NG track between West Merredin and Kondinin</v>
      </c>
      <c r="AL2180" t="str">
        <v>01:West Merredin to Kondinin</v>
      </c>
      <c r="AM2180" t="str">
        <v>Clearing/Grubbing</v>
      </c>
      <c r="AN2180" s="64">
        <v>0</v>
      </c>
      <c r="AO2180" s="149">
        <f t="shared" si="71"/>
        <v>100</v>
      </c>
    </row>
    <row r="2181" spans="37:41" x14ac:dyDescent="0.35">
      <c r="AK2181" t="str">
        <v>32:NG track between West Merredin and Kondinin</v>
      </c>
      <c r="AL2181" t="str">
        <v>01:West Merredin to Kondinin</v>
      </c>
      <c r="AM2181" t="str">
        <v>Communication</v>
      </c>
      <c r="AN2181" s="64">
        <v>0</v>
      </c>
      <c r="AO2181" s="149">
        <f t="shared" si="71"/>
        <v>5.1206272136194979</v>
      </c>
    </row>
    <row r="2182" spans="37:41" x14ac:dyDescent="0.35">
      <c r="AK2182" t="str">
        <v>32:NG track between West Merredin and Kondinin</v>
      </c>
      <c r="AL2182" t="str">
        <v>01:West Merredin to Kondinin</v>
      </c>
      <c r="AM2182" t="str">
        <v>Control Centre Assets</v>
      </c>
      <c r="AN2182" s="64">
        <v>0</v>
      </c>
      <c r="AO2182" s="149">
        <f t="shared" si="71"/>
        <v>14.933333333333326</v>
      </c>
    </row>
    <row r="2183" spans="37:41" x14ac:dyDescent="0.35">
      <c r="AK2183" t="str">
        <v>32:NG track between West Merredin and Kondinin</v>
      </c>
      <c r="AL2183" t="str">
        <v>01:West Merredin to Kondinin</v>
      </c>
      <c r="AM2183" t="str">
        <v>Culverts</v>
      </c>
      <c r="AN2183" s="64">
        <v>0</v>
      </c>
      <c r="AO2183" s="149">
        <f t="shared" si="71"/>
        <v>6.5141602301984181</v>
      </c>
    </row>
    <row r="2184" spans="37:41" x14ac:dyDescent="0.35">
      <c r="AK2184" t="str">
        <v>32:NG track between West Merredin and Kondinin</v>
      </c>
      <c r="AL2184" t="str">
        <v>01:West Merredin to Kondinin</v>
      </c>
      <c r="AM2184" t="str">
        <v>Cutting/Embankments</v>
      </c>
      <c r="AN2184" s="64">
        <v>0</v>
      </c>
      <c r="AO2184" s="149">
        <f t="shared" si="71"/>
        <v>100</v>
      </c>
    </row>
    <row r="2185" spans="37:41" x14ac:dyDescent="0.35">
      <c r="AK2185" t="str">
        <v>32:NG track between West Merredin and Kondinin</v>
      </c>
      <c r="AL2185" t="str">
        <v>01:West Merredin to Kondinin</v>
      </c>
      <c r="AM2185" t="str">
        <v>Fibre Optic</v>
      </c>
      <c r="AN2185" s="64">
        <v>0</v>
      </c>
      <c r="AO2185" s="149">
        <f t="shared" si="71"/>
        <v>6.8275029514926633</v>
      </c>
    </row>
    <row r="2186" spans="37:41" x14ac:dyDescent="0.35">
      <c r="AK2186" t="str">
        <v>32:NG track between West Merredin and Kondinin</v>
      </c>
      <c r="AL2186" t="str">
        <v>01:West Merredin to Kondinin</v>
      </c>
      <c r="AM2186" t="str">
        <v>Formation</v>
      </c>
      <c r="AN2186" s="64">
        <v>0</v>
      </c>
      <c r="AO2186" s="149">
        <f t="shared" si="71"/>
        <v>100</v>
      </c>
    </row>
    <row r="2187" spans="37:41" x14ac:dyDescent="0.35">
      <c r="AK2187" t="str">
        <v>32:NG track between West Merredin and Kondinin</v>
      </c>
      <c r="AL2187" t="str">
        <v>01:West Merredin to Kondinin</v>
      </c>
      <c r="AM2187" t="str">
        <v>Pedestrian Crossings</v>
      </c>
      <c r="AN2187" s="64">
        <v>0</v>
      </c>
      <c r="AO2187" s="149">
        <f t="shared" si="71"/>
        <v>11.72325153537226</v>
      </c>
    </row>
    <row r="2188" spans="37:41" x14ac:dyDescent="0.35">
      <c r="AK2188" t="str">
        <v>32:NG track between West Merredin and Kondinin</v>
      </c>
      <c r="AL2188" t="str">
        <v>01:West Merredin to Kondinin</v>
      </c>
      <c r="AM2188" t="str">
        <v>Plant and Equipment</v>
      </c>
      <c r="AN2188" s="64">
        <v>0</v>
      </c>
      <c r="AO2188" s="149">
        <f t="shared" si="71"/>
        <v>3.2621890651150229</v>
      </c>
    </row>
    <row r="2189" spans="37:41" x14ac:dyDescent="0.35">
      <c r="AK2189" t="str">
        <v>32:NG track between West Merredin and Kondinin</v>
      </c>
      <c r="AL2189" t="str">
        <v>01:West Merredin to Kondinin</v>
      </c>
      <c r="AM2189" t="str">
        <v>Radio Masts</v>
      </c>
      <c r="AN2189" s="64">
        <v>0</v>
      </c>
      <c r="AO2189" s="149">
        <f t="shared" ref="AO2189:AO2252" si="72">_xlfn.XLOOKUP(AM2189,$M$7:$AG$7,$M$10:$AG$10)</f>
        <v>5.1206272136194979</v>
      </c>
    </row>
    <row r="2190" spans="37:41" x14ac:dyDescent="0.35">
      <c r="AK2190" t="str">
        <v>32:NG track between West Merredin and Kondinin</v>
      </c>
      <c r="AL2190" t="str">
        <v>01:West Merredin to Kondinin</v>
      </c>
      <c r="AM2190" t="str">
        <v>Rail</v>
      </c>
      <c r="AN2190" s="64">
        <v>0</v>
      </c>
      <c r="AO2190" s="149">
        <f t="shared" si="72"/>
        <v>31.770593409597893</v>
      </c>
    </row>
    <row r="2191" spans="37:41" x14ac:dyDescent="0.35">
      <c r="AK2191" t="str">
        <v>32:NG track between West Merredin and Kondinin</v>
      </c>
      <c r="AL2191" t="str">
        <v>01:West Merredin to Kondinin</v>
      </c>
      <c r="AM2191" t="str">
        <v>Signage</v>
      </c>
      <c r="AN2191" s="64">
        <v>0</v>
      </c>
      <c r="AO2191" s="149">
        <f t="shared" si="72"/>
        <v>3.6705791572497493</v>
      </c>
    </row>
    <row r="2192" spans="37:41" x14ac:dyDescent="0.35">
      <c r="AK2192" t="str">
        <v>32:NG track between West Merredin and Kondinin</v>
      </c>
      <c r="AL2192" t="str">
        <v>01:West Merredin to Kondinin</v>
      </c>
      <c r="AM2192" t="str">
        <v>Signalling and Control Systems</v>
      </c>
      <c r="AN2192" s="64">
        <v>0</v>
      </c>
      <c r="AO2192" s="149">
        <f t="shared" si="72"/>
        <v>6.8275029514926633</v>
      </c>
    </row>
    <row r="2193" spans="37:41" x14ac:dyDescent="0.35">
      <c r="AK2193" t="str">
        <v>32:NG track between West Merredin and Kondinin</v>
      </c>
      <c r="AL2193" t="str">
        <v>01:West Merredin to Kondinin</v>
      </c>
      <c r="AM2193" t="str">
        <v>Sleepers</v>
      </c>
      <c r="AN2193" s="64">
        <v>0</v>
      </c>
      <c r="AO2193" s="149">
        <f t="shared" si="72"/>
        <v>15.29205627039642</v>
      </c>
    </row>
    <row r="2194" spans="37:41" x14ac:dyDescent="0.35">
      <c r="AK2194" t="str">
        <v>32:NG track between West Merredin and Kondinin</v>
      </c>
      <c r="AL2194" t="str">
        <v>01:West Merredin to Kondinin</v>
      </c>
      <c r="AM2194" t="str">
        <v>Tunnels</v>
      </c>
      <c r="AN2194" s="64">
        <v>0</v>
      </c>
      <c r="AO2194" s="149">
        <f t="shared" si="72"/>
        <v>42.316940355219813</v>
      </c>
    </row>
    <row r="2195" spans="37:41" x14ac:dyDescent="0.35">
      <c r="AK2195" t="str">
        <v>32:NG track between West Merredin and Kondinin</v>
      </c>
      <c r="AL2195" t="str">
        <v>01:West Merredin to Kondinin</v>
      </c>
      <c r="AM2195" t="str">
        <v>Turnouts</v>
      </c>
      <c r="AN2195" s="64">
        <v>0</v>
      </c>
      <c r="AO2195" s="149">
        <f t="shared" si="72"/>
        <v>22.575248585450652</v>
      </c>
    </row>
    <row r="2196" spans="37:41" x14ac:dyDescent="0.35">
      <c r="AK2196" t="str">
        <v>32:NG track between West Merredin and Kondinin</v>
      </c>
      <c r="AL2196" t="str">
        <v>01:West Merredin to Kondinin</v>
      </c>
      <c r="AM2196" t="str">
        <v>Walkways</v>
      </c>
      <c r="AN2196" s="64">
        <v>0</v>
      </c>
      <c r="AO2196" s="149">
        <f t="shared" si="72"/>
        <v>6.2060928299919071</v>
      </c>
    </row>
    <row r="2197" spans="37:41" x14ac:dyDescent="0.35">
      <c r="AK2197" t="str">
        <v>33:NG track between West Merredin and Trayning</v>
      </c>
      <c r="AL2197" t="str">
        <v>01:West Merredin to Trayning</v>
      </c>
      <c r="AM2197" t="str">
        <v>Access Roads</v>
      </c>
      <c r="AN2197" s="64">
        <v>0</v>
      </c>
      <c r="AO2197" s="149">
        <f t="shared" si="72"/>
        <v>6.064738680413102</v>
      </c>
    </row>
    <row r="2198" spans="37:41" x14ac:dyDescent="0.35">
      <c r="AK2198" t="str">
        <v>33:NG track between West Merredin and Trayning</v>
      </c>
      <c r="AL2198" t="str">
        <v>01:West Merredin to Trayning</v>
      </c>
      <c r="AM2198" t="str">
        <v>Ballast</v>
      </c>
      <c r="AN2198" s="64">
        <v>0</v>
      </c>
      <c r="AO2198" s="149">
        <f t="shared" si="72"/>
        <v>12.862198805968973</v>
      </c>
    </row>
    <row r="2199" spans="37:41" x14ac:dyDescent="0.35">
      <c r="AK2199" t="str">
        <v>33:NG track between West Merredin and Trayning</v>
      </c>
      <c r="AL2199" t="str">
        <v>01:West Merredin to Trayning</v>
      </c>
      <c r="AM2199" t="str">
        <v>Bridges</v>
      </c>
      <c r="AN2199" s="64">
        <v>0</v>
      </c>
      <c r="AO2199" s="149">
        <f t="shared" si="72"/>
        <v>33.988165680473372</v>
      </c>
    </row>
    <row r="2200" spans="37:41" x14ac:dyDescent="0.35">
      <c r="AK2200" t="str">
        <v>33:NG track between West Merredin and Trayning</v>
      </c>
      <c r="AL2200" t="str">
        <v>01:West Merredin to Trayning</v>
      </c>
      <c r="AM2200" t="str">
        <v>Buildings</v>
      </c>
      <c r="AN2200" s="64">
        <v>0</v>
      </c>
      <c r="AO2200" s="149">
        <f t="shared" si="72"/>
        <v>15.499999999999858</v>
      </c>
    </row>
    <row r="2201" spans="37:41" x14ac:dyDescent="0.35">
      <c r="AK2201" t="str">
        <v>33:NG track between West Merredin and Trayning</v>
      </c>
      <c r="AL2201" t="str">
        <v>01:West Merredin to Trayning</v>
      </c>
      <c r="AM2201" t="str">
        <v>Clearing/Grubbing</v>
      </c>
      <c r="AN2201" s="64">
        <v>0</v>
      </c>
      <c r="AO2201" s="149">
        <f t="shared" si="72"/>
        <v>100</v>
      </c>
    </row>
    <row r="2202" spans="37:41" x14ac:dyDescent="0.35">
      <c r="AK2202" t="str">
        <v>33:NG track between West Merredin and Trayning</v>
      </c>
      <c r="AL2202" t="str">
        <v>01:West Merredin to Trayning</v>
      </c>
      <c r="AM2202" t="str">
        <v>Communication</v>
      </c>
      <c r="AN2202" s="64">
        <v>0</v>
      </c>
      <c r="AO2202" s="149">
        <f t="shared" si="72"/>
        <v>5.1206272136194979</v>
      </c>
    </row>
    <row r="2203" spans="37:41" x14ac:dyDescent="0.35">
      <c r="AK2203" t="str">
        <v>33:NG track between West Merredin and Trayning</v>
      </c>
      <c r="AL2203" t="str">
        <v>01:West Merredin to Trayning</v>
      </c>
      <c r="AM2203" t="str">
        <v>Control Centre Assets</v>
      </c>
      <c r="AN2203" s="64">
        <v>0</v>
      </c>
      <c r="AO2203" s="149">
        <f t="shared" si="72"/>
        <v>14.933333333333326</v>
      </c>
    </row>
    <row r="2204" spans="37:41" x14ac:dyDescent="0.35">
      <c r="AK2204" t="str">
        <v>33:NG track between West Merredin and Trayning</v>
      </c>
      <c r="AL2204" t="str">
        <v>01:West Merredin to Trayning</v>
      </c>
      <c r="AM2204" t="str">
        <v>Culverts</v>
      </c>
      <c r="AN2204" s="64">
        <v>0</v>
      </c>
      <c r="AO2204" s="149">
        <f t="shared" si="72"/>
        <v>6.5141602301984181</v>
      </c>
    </row>
    <row r="2205" spans="37:41" x14ac:dyDescent="0.35">
      <c r="AK2205" t="str">
        <v>33:NG track between West Merredin and Trayning</v>
      </c>
      <c r="AL2205" t="str">
        <v>01:West Merredin to Trayning</v>
      </c>
      <c r="AM2205" t="str">
        <v>Cutting/Embankments</v>
      </c>
      <c r="AN2205" s="64">
        <v>0</v>
      </c>
      <c r="AO2205" s="149">
        <f t="shared" si="72"/>
        <v>100</v>
      </c>
    </row>
    <row r="2206" spans="37:41" x14ac:dyDescent="0.35">
      <c r="AK2206" t="str">
        <v>33:NG track between West Merredin and Trayning</v>
      </c>
      <c r="AL2206" t="str">
        <v>01:West Merredin to Trayning</v>
      </c>
      <c r="AM2206" t="str">
        <v>Fibre Optic</v>
      </c>
      <c r="AN2206" s="64">
        <v>0</v>
      </c>
      <c r="AO2206" s="149">
        <f t="shared" si="72"/>
        <v>6.8275029514926633</v>
      </c>
    </row>
    <row r="2207" spans="37:41" x14ac:dyDescent="0.35">
      <c r="AK2207" t="str">
        <v>33:NG track between West Merredin and Trayning</v>
      </c>
      <c r="AL2207" t="str">
        <v>01:West Merredin to Trayning</v>
      </c>
      <c r="AM2207" t="str">
        <v>Formation</v>
      </c>
      <c r="AN2207" s="64">
        <v>0</v>
      </c>
      <c r="AO2207" s="149">
        <f t="shared" si="72"/>
        <v>100</v>
      </c>
    </row>
    <row r="2208" spans="37:41" x14ac:dyDescent="0.35">
      <c r="AK2208" t="str">
        <v>33:NG track between West Merredin and Trayning</v>
      </c>
      <c r="AL2208" t="str">
        <v>01:West Merredin to Trayning</v>
      </c>
      <c r="AM2208" t="str">
        <v>Pedestrian Crossings</v>
      </c>
      <c r="AN2208" s="64">
        <v>0</v>
      </c>
      <c r="AO2208" s="149">
        <f t="shared" si="72"/>
        <v>11.72325153537226</v>
      </c>
    </row>
    <row r="2209" spans="37:41" x14ac:dyDescent="0.35">
      <c r="AK2209" t="str">
        <v>33:NG track between West Merredin and Trayning</v>
      </c>
      <c r="AL2209" t="str">
        <v>01:West Merredin to Trayning</v>
      </c>
      <c r="AM2209" t="str">
        <v>Plant and Equipment</v>
      </c>
      <c r="AN2209" s="64">
        <v>0</v>
      </c>
      <c r="AO2209" s="149">
        <f t="shared" si="72"/>
        <v>3.2621890651150229</v>
      </c>
    </row>
    <row r="2210" spans="37:41" x14ac:dyDescent="0.35">
      <c r="AK2210" t="str">
        <v>33:NG track between West Merredin and Trayning</v>
      </c>
      <c r="AL2210" t="str">
        <v>01:West Merredin to Trayning</v>
      </c>
      <c r="AM2210" t="str">
        <v>Radio Masts</v>
      </c>
      <c r="AN2210" s="64">
        <v>0</v>
      </c>
      <c r="AO2210" s="149">
        <f t="shared" si="72"/>
        <v>5.1206272136194979</v>
      </c>
    </row>
    <row r="2211" spans="37:41" x14ac:dyDescent="0.35">
      <c r="AK2211" t="str">
        <v>33:NG track between West Merredin and Trayning</v>
      </c>
      <c r="AL2211" t="str">
        <v>01:West Merredin to Trayning</v>
      </c>
      <c r="AM2211" t="str">
        <v>Rail</v>
      </c>
      <c r="AN2211" s="64">
        <v>0</v>
      </c>
      <c r="AO2211" s="149">
        <f t="shared" si="72"/>
        <v>31.770593409597893</v>
      </c>
    </row>
    <row r="2212" spans="37:41" x14ac:dyDescent="0.35">
      <c r="AK2212" t="str">
        <v>33:NG track between West Merredin and Trayning</v>
      </c>
      <c r="AL2212" t="str">
        <v>01:West Merredin to Trayning</v>
      </c>
      <c r="AM2212" t="str">
        <v>Signage</v>
      </c>
      <c r="AN2212" s="64">
        <v>0</v>
      </c>
      <c r="AO2212" s="149">
        <f t="shared" si="72"/>
        <v>3.6705791572497493</v>
      </c>
    </row>
    <row r="2213" spans="37:41" x14ac:dyDescent="0.35">
      <c r="AK2213" t="str">
        <v>33:NG track between West Merredin and Trayning</v>
      </c>
      <c r="AL2213" t="str">
        <v>01:West Merredin to Trayning</v>
      </c>
      <c r="AM2213" t="str">
        <v>Signalling and Control Systems</v>
      </c>
      <c r="AN2213" s="64">
        <v>0</v>
      </c>
      <c r="AO2213" s="149">
        <f t="shared" si="72"/>
        <v>6.8275029514926633</v>
      </c>
    </row>
    <row r="2214" spans="37:41" x14ac:dyDescent="0.35">
      <c r="AK2214" t="str">
        <v>33:NG track between West Merredin and Trayning</v>
      </c>
      <c r="AL2214" t="str">
        <v>01:West Merredin to Trayning</v>
      </c>
      <c r="AM2214" t="str">
        <v>Sleepers</v>
      </c>
      <c r="AN2214" s="64">
        <v>0</v>
      </c>
      <c r="AO2214" s="149">
        <f t="shared" si="72"/>
        <v>15.29205627039642</v>
      </c>
    </row>
    <row r="2215" spans="37:41" x14ac:dyDescent="0.35">
      <c r="AK2215" t="str">
        <v>33:NG track between West Merredin and Trayning</v>
      </c>
      <c r="AL2215" t="str">
        <v>01:West Merredin to Trayning</v>
      </c>
      <c r="AM2215" t="str">
        <v>Tunnels</v>
      </c>
      <c r="AN2215" s="64">
        <v>0</v>
      </c>
      <c r="AO2215" s="149">
        <f t="shared" si="72"/>
        <v>42.316940355219813</v>
      </c>
    </row>
    <row r="2216" spans="37:41" x14ac:dyDescent="0.35">
      <c r="AK2216" t="str">
        <v>33:NG track between West Merredin and Trayning</v>
      </c>
      <c r="AL2216" t="str">
        <v>01:West Merredin to Trayning</v>
      </c>
      <c r="AM2216" t="str">
        <v>Turnouts</v>
      </c>
      <c r="AN2216" s="64">
        <v>0</v>
      </c>
      <c r="AO2216" s="149">
        <f t="shared" si="72"/>
        <v>22.575248585450652</v>
      </c>
    </row>
    <row r="2217" spans="37:41" x14ac:dyDescent="0.35">
      <c r="AK2217" t="str">
        <v>33:NG track between West Merredin and Trayning</v>
      </c>
      <c r="AL2217" t="str">
        <v>01:West Merredin to Trayning</v>
      </c>
      <c r="AM2217" t="str">
        <v>Walkways</v>
      </c>
      <c r="AN2217" s="64">
        <v>0</v>
      </c>
      <c r="AO2217" s="149">
        <f t="shared" si="72"/>
        <v>6.2060928299919071</v>
      </c>
    </row>
    <row r="2218" spans="37:41" x14ac:dyDescent="0.35">
      <c r="AK2218" t="str">
        <v>34:NG track between Avon Yard and McLevie</v>
      </c>
      <c r="AL2218" t="str">
        <v>01:Avon Yard to Goomalling</v>
      </c>
      <c r="AM2218" t="str">
        <v>Access Roads</v>
      </c>
      <c r="AN2218" s="64">
        <v>0</v>
      </c>
      <c r="AO2218" s="149">
        <f t="shared" si="72"/>
        <v>6.064738680413102</v>
      </c>
    </row>
    <row r="2219" spans="37:41" x14ac:dyDescent="0.35">
      <c r="AK2219" t="str">
        <v>34:NG track between Avon Yard and McLevie</v>
      </c>
      <c r="AL2219" t="str">
        <v>01:Avon Yard to Goomalling</v>
      </c>
      <c r="AM2219" t="str">
        <v>Ballast</v>
      </c>
      <c r="AN2219" s="64">
        <v>10599970.667586325</v>
      </c>
      <c r="AO2219" s="149">
        <f t="shared" si="72"/>
        <v>12.862198805968973</v>
      </c>
    </row>
    <row r="2220" spans="37:41" x14ac:dyDescent="0.35">
      <c r="AK2220" t="str">
        <v>34:NG track between Avon Yard and McLevie</v>
      </c>
      <c r="AL2220" t="str">
        <v>01:Avon Yard to Goomalling</v>
      </c>
      <c r="AM2220" t="str">
        <v>Bridges</v>
      </c>
      <c r="AN2220" s="64">
        <v>7575884.8551227497</v>
      </c>
      <c r="AO2220" s="149">
        <f t="shared" si="72"/>
        <v>33.988165680473372</v>
      </c>
    </row>
    <row r="2221" spans="37:41" x14ac:dyDescent="0.35">
      <c r="AK2221" t="str">
        <v>34:NG track between Avon Yard and McLevie</v>
      </c>
      <c r="AL2221" t="str">
        <v>01:Avon Yard to Goomalling</v>
      </c>
      <c r="AM2221" t="str">
        <v>Buildings</v>
      </c>
      <c r="AN2221" s="64">
        <v>1069262.7012644117</v>
      </c>
      <c r="AO2221" s="149">
        <f t="shared" si="72"/>
        <v>15.499999999999858</v>
      </c>
    </row>
    <row r="2222" spans="37:41" x14ac:dyDescent="0.35">
      <c r="AK2222" t="str">
        <v>34:NG track between Avon Yard and McLevie</v>
      </c>
      <c r="AL2222" t="str">
        <v>01:Avon Yard to Goomalling</v>
      </c>
      <c r="AM2222" t="str">
        <v>Clearing/Grubbing</v>
      </c>
      <c r="AN2222" s="64">
        <v>0</v>
      </c>
      <c r="AO2222" s="149">
        <f t="shared" si="72"/>
        <v>100</v>
      </c>
    </row>
    <row r="2223" spans="37:41" x14ac:dyDescent="0.35">
      <c r="AK2223" t="str">
        <v>34:NG track between Avon Yard and McLevie</v>
      </c>
      <c r="AL2223" t="str">
        <v>01:Avon Yard to Goomalling</v>
      </c>
      <c r="AM2223" t="str">
        <v>Communication</v>
      </c>
      <c r="AN2223" s="64">
        <v>339498.71447992104</v>
      </c>
      <c r="AO2223" s="149">
        <f t="shared" si="72"/>
        <v>5.1206272136194979</v>
      </c>
    </row>
    <row r="2224" spans="37:41" x14ac:dyDescent="0.35">
      <c r="AK2224" t="str">
        <v>34:NG track between Avon Yard and McLevie</v>
      </c>
      <c r="AL2224" t="str">
        <v>01:Avon Yard to Goomalling</v>
      </c>
      <c r="AM2224" t="str">
        <v>Control Centre Assets</v>
      </c>
      <c r="AN2224" s="64">
        <v>347907.98897377914</v>
      </c>
      <c r="AO2224" s="149">
        <f t="shared" si="72"/>
        <v>14.933333333333326</v>
      </c>
    </row>
    <row r="2225" spans="37:41" x14ac:dyDescent="0.35">
      <c r="AK2225" t="str">
        <v>34:NG track between Avon Yard and McLevie</v>
      </c>
      <c r="AL2225" t="str">
        <v>01:Avon Yard to Goomalling</v>
      </c>
      <c r="AM2225" t="str">
        <v>Culverts</v>
      </c>
      <c r="AN2225" s="64">
        <v>474683.27845103457</v>
      </c>
      <c r="AO2225" s="149">
        <f t="shared" si="72"/>
        <v>6.5141602301984181</v>
      </c>
    </row>
    <row r="2226" spans="37:41" x14ac:dyDescent="0.35">
      <c r="AK2226" t="str">
        <v>34:NG track between Avon Yard and McLevie</v>
      </c>
      <c r="AL2226" t="str">
        <v>01:Avon Yard to Goomalling</v>
      </c>
      <c r="AM2226" t="str">
        <v>Cutting/Embankments</v>
      </c>
      <c r="AN2226" s="64">
        <v>0</v>
      </c>
      <c r="AO2226" s="149">
        <f t="shared" si="72"/>
        <v>100</v>
      </c>
    </row>
    <row r="2227" spans="37:41" x14ac:dyDescent="0.35">
      <c r="AK2227" t="str">
        <v>34:NG track between Avon Yard and McLevie</v>
      </c>
      <c r="AL2227" t="str">
        <v>01:Avon Yard to Goomalling</v>
      </c>
      <c r="AM2227" t="str">
        <v>Fibre Optic</v>
      </c>
      <c r="AN2227" s="64">
        <v>0</v>
      </c>
      <c r="AO2227" s="149">
        <f t="shared" si="72"/>
        <v>6.8275029514926633</v>
      </c>
    </row>
    <row r="2228" spans="37:41" x14ac:dyDescent="0.35">
      <c r="AK2228" t="str">
        <v>34:NG track between Avon Yard and McLevie</v>
      </c>
      <c r="AL2228" t="str">
        <v>01:Avon Yard to Goomalling</v>
      </c>
      <c r="AM2228" t="str">
        <v>Formation</v>
      </c>
      <c r="AN2228" s="64">
        <v>3124201.880972812</v>
      </c>
      <c r="AO2228" s="149">
        <f t="shared" si="72"/>
        <v>100</v>
      </c>
    </row>
    <row r="2229" spans="37:41" x14ac:dyDescent="0.35">
      <c r="AK2229" t="str">
        <v>34:NG track between Avon Yard and McLevie</v>
      </c>
      <c r="AL2229" t="str">
        <v>01:Avon Yard to Goomalling</v>
      </c>
      <c r="AM2229" t="str">
        <v>Pedestrian Crossings</v>
      </c>
      <c r="AN2229" s="64">
        <v>302584.48434034124</v>
      </c>
      <c r="AO2229" s="149">
        <f t="shared" si="72"/>
        <v>11.72325153537226</v>
      </c>
    </row>
    <row r="2230" spans="37:41" x14ac:dyDescent="0.35">
      <c r="AK2230" t="str">
        <v>34:NG track between Avon Yard and McLevie</v>
      </c>
      <c r="AL2230" t="str">
        <v>01:Avon Yard to Goomalling</v>
      </c>
      <c r="AM2230" t="str">
        <v>Plant and Equipment</v>
      </c>
      <c r="AN2230" s="64">
        <v>456437.95774979115</v>
      </c>
      <c r="AO2230" s="149">
        <f t="shared" si="72"/>
        <v>3.2621890651150229</v>
      </c>
    </row>
    <row r="2231" spans="37:41" x14ac:dyDescent="0.35">
      <c r="AK2231" t="str">
        <v>34:NG track between Avon Yard and McLevie</v>
      </c>
      <c r="AL2231" t="str">
        <v>01:Avon Yard to Goomalling</v>
      </c>
      <c r="AM2231" t="str">
        <v>Radio Masts</v>
      </c>
      <c r="AN2231" s="64">
        <v>725068.64977521333</v>
      </c>
      <c r="AO2231" s="149">
        <f t="shared" si="72"/>
        <v>5.1206272136194979</v>
      </c>
    </row>
    <row r="2232" spans="37:41" x14ac:dyDescent="0.35">
      <c r="AK2232" t="str">
        <v>34:NG track between Avon Yard and McLevie</v>
      </c>
      <c r="AL2232" t="str">
        <v>01:Avon Yard to Goomalling</v>
      </c>
      <c r="AM2232" t="str">
        <v>Rail</v>
      </c>
      <c r="AN2232" s="64">
        <v>34868324.564428695</v>
      </c>
      <c r="AO2232" s="149">
        <f t="shared" si="72"/>
        <v>31.770593409597893</v>
      </c>
    </row>
    <row r="2233" spans="37:41" x14ac:dyDescent="0.35">
      <c r="AK2233" t="str">
        <v>34:NG track between Avon Yard and McLevie</v>
      </c>
      <c r="AL2233" t="str">
        <v>01:Avon Yard to Goomalling</v>
      </c>
      <c r="AM2233" t="str">
        <v>Signage</v>
      </c>
      <c r="AN2233" s="64">
        <v>75917.529118810577</v>
      </c>
      <c r="AO2233" s="149">
        <f t="shared" si="72"/>
        <v>3.6705791572497493</v>
      </c>
    </row>
    <row r="2234" spans="37:41" x14ac:dyDescent="0.35">
      <c r="AK2234" t="str">
        <v>34:NG track between Avon Yard and McLevie</v>
      </c>
      <c r="AL2234" t="str">
        <v>01:Avon Yard to Goomalling</v>
      </c>
      <c r="AM2234" t="str">
        <v>Signalling and Control Systems</v>
      </c>
      <c r="AN2234" s="64">
        <v>2928959.2733427603</v>
      </c>
      <c r="AO2234" s="149">
        <f t="shared" si="72"/>
        <v>6.8275029514926633</v>
      </c>
    </row>
    <row r="2235" spans="37:41" x14ac:dyDescent="0.35">
      <c r="AK2235" t="str">
        <v>34:NG track between Avon Yard and McLevie</v>
      </c>
      <c r="AL2235" t="str">
        <v>01:Avon Yard to Goomalling</v>
      </c>
      <c r="AM2235" t="str">
        <v>Sleepers</v>
      </c>
      <c r="AN2235" s="64">
        <v>11067153.941142125</v>
      </c>
      <c r="AO2235" s="149">
        <f t="shared" si="72"/>
        <v>15.29205627039642</v>
      </c>
    </row>
    <row r="2236" spans="37:41" x14ac:dyDescent="0.35">
      <c r="AK2236" t="str">
        <v>34:NG track between Avon Yard and McLevie</v>
      </c>
      <c r="AL2236" t="str">
        <v>01:Avon Yard to Goomalling</v>
      </c>
      <c r="AM2236" t="str">
        <v>Tunnels</v>
      </c>
      <c r="AN2236" s="64">
        <v>0</v>
      </c>
      <c r="AO2236" s="149">
        <f t="shared" si="72"/>
        <v>42.316940355219813</v>
      </c>
    </row>
    <row r="2237" spans="37:41" x14ac:dyDescent="0.35">
      <c r="AK2237" t="str">
        <v>34:NG track between Avon Yard and McLevie</v>
      </c>
      <c r="AL2237" t="str">
        <v>01:Avon Yard to Goomalling</v>
      </c>
      <c r="AM2237" t="str">
        <v>Turnouts</v>
      </c>
      <c r="AN2237" s="64">
        <v>2965991.9174406384</v>
      </c>
      <c r="AO2237" s="149">
        <f t="shared" si="72"/>
        <v>22.575248585450652</v>
      </c>
    </row>
    <row r="2238" spans="37:41" x14ac:dyDescent="0.35">
      <c r="AK2238" t="str">
        <v>34:NG track between Avon Yard and McLevie</v>
      </c>
      <c r="AL2238" t="str">
        <v>01:Avon Yard to Goomalling</v>
      </c>
      <c r="AM2238" t="str">
        <v>Walkways</v>
      </c>
      <c r="AN2238" s="64">
        <v>459420.28404388501</v>
      </c>
      <c r="AO2238" s="149">
        <f t="shared" si="72"/>
        <v>6.2060928299919071</v>
      </c>
    </row>
    <row r="2239" spans="37:41" x14ac:dyDescent="0.35">
      <c r="AK2239" t="str">
        <v>34:NG track between Avon Yard and McLevie</v>
      </c>
      <c r="AL2239" t="str">
        <v>02:Goomalling to McLevie</v>
      </c>
      <c r="AM2239" t="str">
        <v>Access Roads</v>
      </c>
      <c r="AN2239" s="64">
        <v>0</v>
      </c>
      <c r="AO2239" s="149">
        <f t="shared" si="72"/>
        <v>6.064738680413102</v>
      </c>
    </row>
    <row r="2240" spans="37:41" x14ac:dyDescent="0.35">
      <c r="AK2240" t="str">
        <v>34:NG track between Avon Yard and McLevie</v>
      </c>
      <c r="AL2240" t="str">
        <v>02:Goomalling to McLevie</v>
      </c>
      <c r="AM2240" t="str">
        <v>Ballast</v>
      </c>
      <c r="AN2240" s="64">
        <v>26515331.39711713</v>
      </c>
      <c r="AO2240" s="149">
        <f t="shared" si="72"/>
        <v>12.862198805968973</v>
      </c>
    </row>
    <row r="2241" spans="37:41" x14ac:dyDescent="0.35">
      <c r="AK2241" t="str">
        <v>34:NG track between Avon Yard and McLevie</v>
      </c>
      <c r="AL2241" t="str">
        <v>02:Goomalling to McLevie</v>
      </c>
      <c r="AM2241" t="str">
        <v>Bridges</v>
      </c>
      <c r="AN2241" s="64">
        <v>3469105.442954137</v>
      </c>
      <c r="AO2241" s="149">
        <f t="shared" si="72"/>
        <v>33.988165680473372</v>
      </c>
    </row>
    <row r="2242" spans="37:41" x14ac:dyDescent="0.35">
      <c r="AK2242" t="str">
        <v>34:NG track between Avon Yard and McLevie</v>
      </c>
      <c r="AL2242" t="str">
        <v>02:Goomalling to McLevie</v>
      </c>
      <c r="AM2242" t="str">
        <v>Buildings</v>
      </c>
      <c r="AN2242" s="64">
        <v>2674710.6915399046</v>
      </c>
      <c r="AO2242" s="149">
        <f t="shared" si="72"/>
        <v>15.499999999999858</v>
      </c>
    </row>
    <row r="2243" spans="37:41" x14ac:dyDescent="0.35">
      <c r="AK2243" t="str">
        <v>34:NG track between Avon Yard and McLevie</v>
      </c>
      <c r="AL2243" t="str">
        <v>02:Goomalling to McLevie</v>
      </c>
      <c r="AM2243" t="str">
        <v>Clearing/Grubbing</v>
      </c>
      <c r="AN2243" s="64">
        <v>0</v>
      </c>
      <c r="AO2243" s="149">
        <f t="shared" si="72"/>
        <v>100</v>
      </c>
    </row>
    <row r="2244" spans="37:41" x14ac:dyDescent="0.35">
      <c r="AK2244" t="str">
        <v>34:NG track between Avon Yard and McLevie</v>
      </c>
      <c r="AL2244" t="str">
        <v>02:Goomalling to McLevie</v>
      </c>
      <c r="AM2244" t="str">
        <v>Communication</v>
      </c>
      <c r="AN2244" s="64">
        <v>190193.4749245386</v>
      </c>
      <c r="AO2244" s="149">
        <f t="shared" si="72"/>
        <v>5.1206272136194979</v>
      </c>
    </row>
    <row r="2245" spans="37:41" x14ac:dyDescent="0.35">
      <c r="AK2245" t="str">
        <v>34:NG track between Avon Yard and McLevie</v>
      </c>
      <c r="AL2245" t="str">
        <v>02:Goomalling to McLevie</v>
      </c>
      <c r="AM2245" t="str">
        <v>Control Centre Assets</v>
      </c>
      <c r="AN2245" s="64">
        <v>377581.2320953497</v>
      </c>
      <c r="AO2245" s="149">
        <f t="shared" si="72"/>
        <v>14.933333333333326</v>
      </c>
    </row>
    <row r="2246" spans="37:41" x14ac:dyDescent="0.35">
      <c r="AK2246" t="str">
        <v>34:NG track between Avon Yard and McLevie</v>
      </c>
      <c r="AL2246" t="str">
        <v>02:Goomalling to McLevie</v>
      </c>
      <c r="AM2246" t="str">
        <v>Culverts</v>
      </c>
      <c r="AN2246" s="64">
        <v>1565009.6019946861</v>
      </c>
      <c r="AO2246" s="149">
        <f t="shared" si="72"/>
        <v>6.5141602301984181</v>
      </c>
    </row>
    <row r="2247" spans="37:41" x14ac:dyDescent="0.35">
      <c r="AK2247" t="str">
        <v>34:NG track between Avon Yard and McLevie</v>
      </c>
      <c r="AL2247" t="str">
        <v>02:Goomalling to McLevie</v>
      </c>
      <c r="AM2247" t="str">
        <v>Cutting/Embankments</v>
      </c>
      <c r="AN2247" s="64">
        <v>0</v>
      </c>
      <c r="AO2247" s="149">
        <f t="shared" si="72"/>
        <v>100</v>
      </c>
    </row>
    <row r="2248" spans="37:41" x14ac:dyDescent="0.35">
      <c r="AK2248" t="str">
        <v>34:NG track between Avon Yard and McLevie</v>
      </c>
      <c r="AL2248" t="str">
        <v>02:Goomalling to McLevie</v>
      </c>
      <c r="AM2248" t="str">
        <v>Fibre Optic</v>
      </c>
      <c r="AN2248" s="64">
        <v>0</v>
      </c>
      <c r="AO2248" s="149">
        <f t="shared" si="72"/>
        <v>6.8275029514926633</v>
      </c>
    </row>
    <row r="2249" spans="37:41" x14ac:dyDescent="0.35">
      <c r="AK2249" t="str">
        <v>34:NG track between Avon Yard and McLevie</v>
      </c>
      <c r="AL2249" t="str">
        <v>02:Goomalling to McLevie</v>
      </c>
      <c r="AM2249" t="str">
        <v>Formation</v>
      </c>
      <c r="AN2249" s="64">
        <v>7815045.0433608405</v>
      </c>
      <c r="AO2249" s="149">
        <f t="shared" si="72"/>
        <v>100</v>
      </c>
    </row>
    <row r="2250" spans="37:41" x14ac:dyDescent="0.35">
      <c r="AK2250" t="str">
        <v>34:NG track between Avon Yard and McLevie</v>
      </c>
      <c r="AL2250" t="str">
        <v>02:Goomalling to McLevie</v>
      </c>
      <c r="AM2250" t="str">
        <v>Pedestrian Crossings</v>
      </c>
      <c r="AN2250" s="64">
        <v>356289.65561382251</v>
      </c>
      <c r="AO2250" s="149">
        <f t="shared" si="72"/>
        <v>11.72325153537226</v>
      </c>
    </row>
    <row r="2251" spans="37:41" x14ac:dyDescent="0.35">
      <c r="AK2251" t="str">
        <v>34:NG track between Avon Yard and McLevie</v>
      </c>
      <c r="AL2251" t="str">
        <v>02:Goomalling to McLevie</v>
      </c>
      <c r="AM2251" t="str">
        <v>Plant and Equipment</v>
      </c>
      <c r="AN2251" s="64">
        <v>1141758.2266494038</v>
      </c>
      <c r="AO2251" s="149">
        <f t="shared" si="72"/>
        <v>3.2621890651150229</v>
      </c>
    </row>
    <row r="2252" spans="37:41" x14ac:dyDescent="0.35">
      <c r="AK2252" t="str">
        <v>34:NG track between Avon Yard and McLevie</v>
      </c>
      <c r="AL2252" t="str">
        <v>02:Goomalling to McLevie</v>
      </c>
      <c r="AM2252" t="str">
        <v>Radio Masts</v>
      </c>
      <c r="AN2252" s="64">
        <v>1813725.3523955068</v>
      </c>
      <c r="AO2252" s="149">
        <f t="shared" si="72"/>
        <v>5.1206272136194979</v>
      </c>
    </row>
    <row r="2253" spans="37:41" x14ac:dyDescent="0.35">
      <c r="AK2253" t="str">
        <v>34:NG track between Avon Yard and McLevie</v>
      </c>
      <c r="AL2253" t="str">
        <v>02:Goomalling to McLevie</v>
      </c>
      <c r="AM2253" t="str">
        <v>Rail</v>
      </c>
      <c r="AN2253" s="64">
        <v>87221484.858937949</v>
      </c>
      <c r="AO2253" s="149">
        <f t="shared" ref="AO2253:AO2316" si="73">_xlfn.XLOOKUP(AM2253,$M$7:$AG$7,$M$10:$AG$10)</f>
        <v>31.770593409597893</v>
      </c>
    </row>
    <row r="2254" spans="37:41" x14ac:dyDescent="0.35">
      <c r="AK2254" t="str">
        <v>34:NG track between Avon Yard and McLevie</v>
      </c>
      <c r="AL2254" t="str">
        <v>02:Goomalling to McLevie</v>
      </c>
      <c r="AM2254" t="str">
        <v>Signage</v>
      </c>
      <c r="AN2254" s="64">
        <v>99820.143783006744</v>
      </c>
      <c r="AO2254" s="149">
        <f t="shared" si="73"/>
        <v>3.6705791572497493</v>
      </c>
    </row>
    <row r="2255" spans="37:41" x14ac:dyDescent="0.35">
      <c r="AK2255" t="str">
        <v>34:NG track between Avon Yard and McLevie</v>
      </c>
      <c r="AL2255" t="str">
        <v>02:Goomalling to McLevie</v>
      </c>
      <c r="AM2255" t="str">
        <v>Signalling and Control Systems</v>
      </c>
      <c r="AN2255" s="64">
        <v>3178771.6472047144</v>
      </c>
      <c r="AO2255" s="149">
        <f t="shared" si="73"/>
        <v>6.8275029514926633</v>
      </c>
    </row>
    <row r="2256" spans="37:41" x14ac:dyDescent="0.35">
      <c r="AK2256" t="str">
        <v>34:NG track between Avon Yard and McLevie</v>
      </c>
      <c r="AL2256" t="str">
        <v>02:Goomalling to McLevie</v>
      </c>
      <c r="AM2256" t="str">
        <v>Sleepers</v>
      </c>
      <c r="AN2256" s="64">
        <v>27752045.907740466</v>
      </c>
      <c r="AO2256" s="149">
        <f t="shared" si="73"/>
        <v>15.29205627039642</v>
      </c>
    </row>
    <row r="2257" spans="37:41" x14ac:dyDescent="0.35">
      <c r="AK2257" t="str">
        <v>34:NG track between Avon Yard and McLevie</v>
      </c>
      <c r="AL2257" t="str">
        <v>02:Goomalling to McLevie</v>
      </c>
      <c r="AM2257" t="str">
        <v>Tunnels</v>
      </c>
      <c r="AN2257" s="64">
        <v>0</v>
      </c>
      <c r="AO2257" s="149">
        <f t="shared" si="73"/>
        <v>42.316940355219813</v>
      </c>
    </row>
    <row r="2258" spans="37:41" x14ac:dyDescent="0.35">
      <c r="AK2258" t="str">
        <v>34:NG track between Avon Yard and McLevie</v>
      </c>
      <c r="AL2258" t="str">
        <v>02:Goomalling to McLevie</v>
      </c>
      <c r="AM2258" t="str">
        <v>Turnouts</v>
      </c>
      <c r="AN2258" s="64">
        <v>3738918.2466965853</v>
      </c>
      <c r="AO2258" s="149">
        <f t="shared" si="73"/>
        <v>22.575248585450652</v>
      </c>
    </row>
    <row r="2259" spans="37:41" x14ac:dyDescent="0.35">
      <c r="AK2259" t="str">
        <v>34:NG track between Avon Yard and McLevie</v>
      </c>
      <c r="AL2259" t="str">
        <v>02:Goomalling to McLevie</v>
      </c>
      <c r="AM2259" t="str">
        <v>Walkways</v>
      </c>
      <c r="AN2259" s="64">
        <v>631775.48511541274</v>
      </c>
      <c r="AO2259" s="149">
        <f t="shared" si="73"/>
        <v>6.2060928299919071</v>
      </c>
    </row>
    <row r="2260" spans="37:41" x14ac:dyDescent="0.35">
      <c r="AK2260" t="str">
        <v>35:NG track between Goomalling and Mukinbudin</v>
      </c>
      <c r="AL2260" t="str">
        <v>01:Goomalling to Amery</v>
      </c>
      <c r="AM2260" t="str">
        <v>Access Roads</v>
      </c>
      <c r="AN2260" s="64">
        <v>0</v>
      </c>
      <c r="AO2260" s="149">
        <f t="shared" si="73"/>
        <v>6.064738680413102</v>
      </c>
    </row>
    <row r="2261" spans="37:41" x14ac:dyDescent="0.35">
      <c r="AK2261" t="str">
        <v>35:NG track between Goomalling and Mukinbudin</v>
      </c>
      <c r="AL2261" t="str">
        <v>01:Goomalling to Amery</v>
      </c>
      <c r="AM2261" t="str">
        <v>Ballast</v>
      </c>
      <c r="AN2261" s="64">
        <v>6364071.442232999</v>
      </c>
      <c r="AO2261" s="149">
        <f t="shared" si="73"/>
        <v>12.862198805968973</v>
      </c>
    </row>
    <row r="2262" spans="37:41" x14ac:dyDescent="0.35">
      <c r="AK2262" t="str">
        <v>35:NG track between Goomalling and Mukinbudin</v>
      </c>
      <c r="AL2262" t="str">
        <v>01:Goomalling to Amery</v>
      </c>
      <c r="AM2262" t="str">
        <v>Bridges</v>
      </c>
      <c r="AN2262" s="64">
        <v>0</v>
      </c>
      <c r="AO2262" s="149">
        <f t="shared" si="73"/>
        <v>33.988165680473372</v>
      </c>
    </row>
    <row r="2263" spans="37:41" x14ac:dyDescent="0.35">
      <c r="AK2263" t="str">
        <v>35:NG track between Goomalling and Mukinbudin</v>
      </c>
      <c r="AL2263" t="str">
        <v>01:Goomalling to Amery</v>
      </c>
      <c r="AM2263" t="str">
        <v>Buildings</v>
      </c>
      <c r="AN2263" s="64">
        <v>641970.09923530871</v>
      </c>
      <c r="AO2263" s="149">
        <f t="shared" si="73"/>
        <v>15.499999999999858</v>
      </c>
    </row>
    <row r="2264" spans="37:41" x14ac:dyDescent="0.35">
      <c r="AK2264" t="str">
        <v>35:NG track between Goomalling and Mukinbudin</v>
      </c>
      <c r="AL2264" t="str">
        <v>01:Goomalling to Amery</v>
      </c>
      <c r="AM2264" t="str">
        <v>Clearing/Grubbing</v>
      </c>
      <c r="AN2264" s="64">
        <v>0</v>
      </c>
      <c r="AO2264" s="149">
        <f t="shared" si="73"/>
        <v>100</v>
      </c>
    </row>
    <row r="2265" spans="37:41" x14ac:dyDescent="0.35">
      <c r="AK2265" t="str">
        <v>35:NG track between Goomalling and Mukinbudin</v>
      </c>
      <c r="AL2265" t="str">
        <v>01:Goomalling to Amery</v>
      </c>
      <c r="AM2265" t="str">
        <v>Communication</v>
      </c>
      <c r="AN2265" s="64">
        <v>0</v>
      </c>
      <c r="AO2265" s="149">
        <f t="shared" si="73"/>
        <v>5.1206272136194979</v>
      </c>
    </row>
    <row r="2266" spans="37:41" x14ac:dyDescent="0.35">
      <c r="AK2266" t="str">
        <v>35:NG track between Goomalling and Mukinbudin</v>
      </c>
      <c r="AL2266" t="str">
        <v>01:Goomalling to Amery</v>
      </c>
      <c r="AM2266" t="str">
        <v>Control Centre Assets</v>
      </c>
      <c r="AN2266" s="64">
        <v>223548.72935512057</v>
      </c>
      <c r="AO2266" s="149">
        <f t="shared" si="73"/>
        <v>14.933333333333326</v>
      </c>
    </row>
    <row r="2267" spans="37:41" x14ac:dyDescent="0.35">
      <c r="AK2267" t="str">
        <v>35:NG track between Goomalling and Mukinbudin</v>
      </c>
      <c r="AL2267" t="str">
        <v>01:Goomalling to Amery</v>
      </c>
      <c r="AM2267" t="str">
        <v>Culverts</v>
      </c>
      <c r="AN2267" s="64">
        <v>288096.24613914441</v>
      </c>
      <c r="AO2267" s="149">
        <f t="shared" si="73"/>
        <v>6.5141602301984181</v>
      </c>
    </row>
    <row r="2268" spans="37:41" x14ac:dyDescent="0.35">
      <c r="AK2268" t="str">
        <v>35:NG track between Goomalling and Mukinbudin</v>
      </c>
      <c r="AL2268" t="str">
        <v>01:Goomalling to Amery</v>
      </c>
      <c r="AM2268" t="str">
        <v>Cutting/Embankments</v>
      </c>
      <c r="AN2268" s="64">
        <v>0</v>
      </c>
      <c r="AO2268" s="149">
        <f t="shared" si="73"/>
        <v>100</v>
      </c>
    </row>
    <row r="2269" spans="37:41" x14ac:dyDescent="0.35">
      <c r="AK2269" t="str">
        <v>35:NG track between Goomalling and Mukinbudin</v>
      </c>
      <c r="AL2269" t="str">
        <v>01:Goomalling to Amery</v>
      </c>
      <c r="AM2269" t="str">
        <v>Fibre Optic</v>
      </c>
      <c r="AN2269" s="64">
        <v>0</v>
      </c>
      <c r="AO2269" s="149">
        <f t="shared" si="73"/>
        <v>6.8275029514926633</v>
      </c>
    </row>
    <row r="2270" spans="37:41" x14ac:dyDescent="0.35">
      <c r="AK2270" t="str">
        <v>35:NG track between Goomalling and Mukinbudin</v>
      </c>
      <c r="AL2270" t="str">
        <v>01:Goomalling to Amery</v>
      </c>
      <c r="AM2270" t="str">
        <v>Formation</v>
      </c>
      <c r="AN2270" s="64">
        <v>1875726.3198160417</v>
      </c>
      <c r="AO2270" s="149">
        <f t="shared" si="73"/>
        <v>100</v>
      </c>
    </row>
    <row r="2271" spans="37:41" x14ac:dyDescent="0.35">
      <c r="AK2271" t="str">
        <v>35:NG track between Goomalling and Mukinbudin</v>
      </c>
      <c r="AL2271" t="str">
        <v>01:Goomalling to Amery</v>
      </c>
      <c r="AM2271" t="str">
        <v>Pedestrian Crossings</v>
      </c>
      <c r="AN2271" s="64">
        <v>73401.863998097018</v>
      </c>
      <c r="AO2271" s="149">
        <f t="shared" si="73"/>
        <v>11.72325153537226</v>
      </c>
    </row>
    <row r="2272" spans="37:41" x14ac:dyDescent="0.35">
      <c r="AK2272" t="str">
        <v>35:NG track between Goomalling and Mukinbudin</v>
      </c>
      <c r="AL2272" t="str">
        <v>01:Goomalling to Amery</v>
      </c>
      <c r="AM2272" t="str">
        <v>Plant and Equipment</v>
      </c>
      <c r="AN2272" s="64">
        <v>274038.85002712352</v>
      </c>
      <c r="AO2272" s="149">
        <f t="shared" si="73"/>
        <v>3.2621890651150229</v>
      </c>
    </row>
    <row r="2273" spans="37:41" x14ac:dyDescent="0.35">
      <c r="AK2273" t="str">
        <v>35:NG track between Goomalling and Mukinbudin</v>
      </c>
      <c r="AL2273" t="str">
        <v>01:Goomalling to Amery</v>
      </c>
      <c r="AM2273" t="str">
        <v>Radio Masts</v>
      </c>
      <c r="AN2273" s="64">
        <v>435320.89214201563</v>
      </c>
      <c r="AO2273" s="149">
        <f t="shared" si="73"/>
        <v>5.1206272136194979</v>
      </c>
    </row>
    <row r="2274" spans="37:41" x14ac:dyDescent="0.35">
      <c r="AK2274" t="str">
        <v>35:NG track between Goomalling and Mukinbudin</v>
      </c>
      <c r="AL2274" t="str">
        <v>01:Goomalling to Amery</v>
      </c>
      <c r="AM2274" t="str">
        <v>Rail</v>
      </c>
      <c r="AN2274" s="64">
        <v>20934445.533661176</v>
      </c>
      <c r="AO2274" s="149">
        <f t="shared" si="73"/>
        <v>31.770593409597893</v>
      </c>
    </row>
    <row r="2275" spans="37:41" x14ac:dyDescent="0.35">
      <c r="AK2275" t="str">
        <v>35:NG track between Goomalling and Mukinbudin</v>
      </c>
      <c r="AL2275" t="str">
        <v>01:Goomalling to Amery</v>
      </c>
      <c r="AM2275" t="str">
        <v>Signage</v>
      </c>
      <c r="AN2275" s="64">
        <v>37589.41170739349</v>
      </c>
      <c r="AO2275" s="149">
        <f t="shared" si="73"/>
        <v>3.6705791572497493</v>
      </c>
    </row>
    <row r="2276" spans="37:41" x14ac:dyDescent="0.35">
      <c r="AK2276" t="str">
        <v>35:NG track between Goomalling and Mukinbudin</v>
      </c>
      <c r="AL2276" t="str">
        <v>01:Goomalling to Amery</v>
      </c>
      <c r="AM2276" t="str">
        <v>Signalling and Control Systems</v>
      </c>
      <c r="AN2276" s="64">
        <v>1882006.5782910755</v>
      </c>
      <c r="AO2276" s="149">
        <f t="shared" si="73"/>
        <v>6.8275029514926633</v>
      </c>
    </row>
    <row r="2277" spans="37:41" x14ac:dyDescent="0.35">
      <c r="AK2277" t="str">
        <v>35:NG track between Goomalling and Mukinbudin</v>
      </c>
      <c r="AL2277" t="str">
        <v>01:Goomalling to Amery</v>
      </c>
      <c r="AM2277" t="str">
        <v>Sleepers</v>
      </c>
      <c r="AN2277" s="64">
        <v>7831573.6571280044</v>
      </c>
      <c r="AO2277" s="149">
        <f t="shared" si="73"/>
        <v>15.29205627039642</v>
      </c>
    </row>
    <row r="2278" spans="37:41" x14ac:dyDescent="0.35">
      <c r="AK2278" t="str">
        <v>35:NG track between Goomalling and Mukinbudin</v>
      </c>
      <c r="AL2278" t="str">
        <v>01:Goomalling to Amery</v>
      </c>
      <c r="AM2278" t="str">
        <v>Tunnels</v>
      </c>
      <c r="AN2278" s="64">
        <v>0</v>
      </c>
      <c r="AO2278" s="149">
        <f t="shared" si="73"/>
        <v>42.316940355219813</v>
      </c>
    </row>
    <row r="2279" spans="37:41" x14ac:dyDescent="0.35">
      <c r="AK2279" t="str">
        <v>35:NG track between Goomalling and Mukinbudin</v>
      </c>
      <c r="AL2279" t="str">
        <v>01:Goomalling to Amery</v>
      </c>
      <c r="AM2279" t="str">
        <v>Turnouts</v>
      </c>
      <c r="AN2279" s="64">
        <v>991595.75043245463</v>
      </c>
      <c r="AO2279" s="149">
        <f t="shared" si="73"/>
        <v>22.575248585450652</v>
      </c>
    </row>
    <row r="2280" spans="37:41" x14ac:dyDescent="0.35">
      <c r="AK2280" t="str">
        <v>35:NG track between Goomalling and Mukinbudin</v>
      </c>
      <c r="AL2280" t="str">
        <v>01:Goomalling to Amery</v>
      </c>
      <c r="AM2280" t="str">
        <v>Walkways</v>
      </c>
      <c r="AN2280" s="64">
        <v>433033.83059685474</v>
      </c>
      <c r="AO2280" s="149">
        <f t="shared" si="73"/>
        <v>6.2060928299919071</v>
      </c>
    </row>
    <row r="2281" spans="37:41" x14ac:dyDescent="0.35">
      <c r="AK2281" t="str">
        <v>35:NG track between Goomalling and Mukinbudin</v>
      </c>
      <c r="AL2281" t="str">
        <v>02:Amery to Mukinbudin</v>
      </c>
      <c r="AM2281" t="str">
        <v>Access Roads</v>
      </c>
      <c r="AN2281" s="64">
        <v>0</v>
      </c>
      <c r="AO2281" s="149">
        <f t="shared" si="73"/>
        <v>6.064738680413102</v>
      </c>
    </row>
    <row r="2282" spans="37:41" x14ac:dyDescent="0.35">
      <c r="AK2282" t="str">
        <v>35:NG track between Goomalling and Mukinbudin</v>
      </c>
      <c r="AL2282" t="str">
        <v>02:Amery to Mukinbudin</v>
      </c>
      <c r="AM2282" t="str">
        <v>Ballast</v>
      </c>
      <c r="AN2282" s="64">
        <v>13714144.747518666</v>
      </c>
      <c r="AO2282" s="149">
        <f t="shared" si="73"/>
        <v>12.862198805968973</v>
      </c>
    </row>
    <row r="2283" spans="37:41" x14ac:dyDescent="0.35">
      <c r="AK2283" t="str">
        <v>35:NG track between Goomalling and Mukinbudin</v>
      </c>
      <c r="AL2283" t="str">
        <v>02:Amery to Mukinbudin</v>
      </c>
      <c r="AM2283" t="str">
        <v>Bridges</v>
      </c>
      <c r="AN2283" s="64">
        <v>291386.48109750455</v>
      </c>
      <c r="AO2283" s="149">
        <f t="shared" si="73"/>
        <v>33.988165680473372</v>
      </c>
    </row>
    <row r="2284" spans="37:41" x14ac:dyDescent="0.35">
      <c r="AK2284" t="str">
        <v>35:NG track between Goomalling and Mukinbudin</v>
      </c>
      <c r="AL2284" t="str">
        <v>02:Amery to Mukinbudin</v>
      </c>
      <c r="AM2284" t="str">
        <v>Buildings</v>
      </c>
      <c r="AN2284" s="64">
        <v>1383402.2676217491</v>
      </c>
      <c r="AO2284" s="149">
        <f t="shared" si="73"/>
        <v>15.499999999999858</v>
      </c>
    </row>
    <row r="2285" spans="37:41" x14ac:dyDescent="0.35">
      <c r="AK2285" t="str">
        <v>35:NG track between Goomalling and Mukinbudin</v>
      </c>
      <c r="AL2285" t="str">
        <v>02:Amery to Mukinbudin</v>
      </c>
      <c r="AM2285" t="str">
        <v>Clearing/Grubbing</v>
      </c>
      <c r="AN2285" s="64">
        <v>0</v>
      </c>
      <c r="AO2285" s="149">
        <f t="shared" si="73"/>
        <v>100</v>
      </c>
    </row>
    <row r="2286" spans="37:41" x14ac:dyDescent="0.35">
      <c r="AK2286" t="str">
        <v>35:NG track between Goomalling and Mukinbudin</v>
      </c>
      <c r="AL2286" t="str">
        <v>02:Amery to Mukinbudin</v>
      </c>
      <c r="AM2286" t="str">
        <v>Communication</v>
      </c>
      <c r="AN2286" s="64">
        <v>244453.33060747822</v>
      </c>
      <c r="AO2286" s="149">
        <f t="shared" si="73"/>
        <v>5.1206272136194979</v>
      </c>
    </row>
    <row r="2287" spans="37:41" x14ac:dyDescent="0.35">
      <c r="AK2287" t="str">
        <v>35:NG track between Goomalling and Mukinbudin</v>
      </c>
      <c r="AL2287" t="str">
        <v>02:Amery to Mukinbudin</v>
      </c>
      <c r="AM2287" t="str">
        <v>Control Centre Assets</v>
      </c>
      <c r="AN2287" s="64">
        <v>264220.13069755025</v>
      </c>
      <c r="AO2287" s="149">
        <f t="shared" si="73"/>
        <v>14.933333333333326</v>
      </c>
    </row>
    <row r="2288" spans="37:41" x14ac:dyDescent="0.35">
      <c r="AK2288" t="str">
        <v>35:NG track between Goomalling and Mukinbudin</v>
      </c>
      <c r="AL2288" t="str">
        <v>02:Amery to Mukinbudin</v>
      </c>
      <c r="AM2288" t="str">
        <v>Culverts</v>
      </c>
      <c r="AN2288" s="64">
        <v>609368.22464676865</v>
      </c>
      <c r="AO2288" s="149">
        <f t="shared" si="73"/>
        <v>6.5141602301984181</v>
      </c>
    </row>
    <row r="2289" spans="37:41" x14ac:dyDescent="0.35">
      <c r="AK2289" t="str">
        <v>35:NG track between Goomalling and Mukinbudin</v>
      </c>
      <c r="AL2289" t="str">
        <v>02:Amery to Mukinbudin</v>
      </c>
      <c r="AM2289" t="str">
        <v>Cutting/Embankments</v>
      </c>
      <c r="AN2289" s="64">
        <v>0</v>
      </c>
      <c r="AO2289" s="149">
        <f t="shared" si="73"/>
        <v>100</v>
      </c>
    </row>
    <row r="2290" spans="37:41" x14ac:dyDescent="0.35">
      <c r="AK2290" t="str">
        <v>35:NG track between Goomalling and Mukinbudin</v>
      </c>
      <c r="AL2290" t="str">
        <v>02:Amery to Mukinbudin</v>
      </c>
      <c r="AM2290" t="str">
        <v>Fibre Optic</v>
      </c>
      <c r="AN2290" s="64">
        <v>0</v>
      </c>
      <c r="AO2290" s="149">
        <f t="shared" si="73"/>
        <v>6.8275029514926633</v>
      </c>
    </row>
    <row r="2291" spans="37:41" x14ac:dyDescent="0.35">
      <c r="AK2291" t="str">
        <v>35:NG track between Goomalling and Mukinbudin</v>
      </c>
      <c r="AL2291" t="str">
        <v>02:Amery to Mukinbudin</v>
      </c>
      <c r="AM2291" t="str">
        <v>Formation</v>
      </c>
      <c r="AN2291" s="64">
        <v>4042063.715058133</v>
      </c>
      <c r="AO2291" s="149">
        <f t="shared" si="73"/>
        <v>100</v>
      </c>
    </row>
    <row r="2292" spans="37:41" x14ac:dyDescent="0.35">
      <c r="AK2292" t="str">
        <v>35:NG track between Goomalling and Mukinbudin</v>
      </c>
      <c r="AL2292" t="str">
        <v>02:Amery to Mukinbudin</v>
      </c>
      <c r="AM2292" t="str">
        <v>Pedestrian Crossings</v>
      </c>
      <c r="AN2292" s="64">
        <v>192859.21472265382</v>
      </c>
      <c r="AO2292" s="149">
        <f t="shared" si="73"/>
        <v>11.72325153537226</v>
      </c>
    </row>
    <row r="2293" spans="37:41" x14ac:dyDescent="0.35">
      <c r="AK2293" t="str">
        <v>35:NG track between Goomalling and Mukinbudin</v>
      </c>
      <c r="AL2293" t="str">
        <v>02:Amery to Mukinbudin</v>
      </c>
      <c r="AM2293" t="str">
        <v>Plant and Equipment</v>
      </c>
      <c r="AN2293" s="64">
        <v>590535.23987418774</v>
      </c>
      <c r="AO2293" s="149">
        <f t="shared" si="73"/>
        <v>3.2621890651150229</v>
      </c>
    </row>
    <row r="2294" spans="37:41" x14ac:dyDescent="0.35">
      <c r="AK2294" t="str">
        <v>35:NG track between Goomalling and Mukinbudin</v>
      </c>
      <c r="AL2294" t="str">
        <v>02:Amery to Mukinbudin</v>
      </c>
      <c r="AM2294" t="str">
        <v>Radio Masts</v>
      </c>
      <c r="AN2294" s="64">
        <v>938087.16332697461</v>
      </c>
      <c r="AO2294" s="149">
        <f t="shared" si="73"/>
        <v>5.1206272136194979</v>
      </c>
    </row>
    <row r="2295" spans="37:41" x14ac:dyDescent="0.35">
      <c r="AK2295" t="str">
        <v>35:NG track between Goomalling and Mukinbudin</v>
      </c>
      <c r="AL2295" t="str">
        <v>02:Amery to Mukinbudin</v>
      </c>
      <c r="AM2295" t="str">
        <v>Rail</v>
      </c>
      <c r="AN2295" s="64">
        <v>45112032.216903158</v>
      </c>
      <c r="AO2295" s="149">
        <f t="shared" si="73"/>
        <v>31.770593409597893</v>
      </c>
    </row>
    <row r="2296" spans="37:41" x14ac:dyDescent="0.35">
      <c r="AK2296" t="str">
        <v>35:NG track between Goomalling and Mukinbudin</v>
      </c>
      <c r="AL2296" t="str">
        <v>02:Amery to Mukinbudin</v>
      </c>
      <c r="AM2296" t="str">
        <v>Signage</v>
      </c>
      <c r="AN2296" s="64">
        <v>67392.6857872947</v>
      </c>
      <c r="AO2296" s="149">
        <f t="shared" si="73"/>
        <v>3.6705791572497493</v>
      </c>
    </row>
    <row r="2297" spans="37:41" x14ac:dyDescent="0.35">
      <c r="AK2297" t="str">
        <v>35:NG track between Goomalling and Mukinbudin</v>
      </c>
      <c r="AL2297" t="str">
        <v>02:Amery to Mukinbudin</v>
      </c>
      <c r="AM2297" t="str">
        <v>Signalling and Control Systems</v>
      </c>
      <c r="AN2297" s="64">
        <v>2224409.977744868</v>
      </c>
      <c r="AO2297" s="149">
        <f t="shared" si="73"/>
        <v>6.8275029514926633</v>
      </c>
    </row>
    <row r="2298" spans="37:41" x14ac:dyDescent="0.35">
      <c r="AK2298" t="str">
        <v>35:NG track between Goomalling and Mukinbudin</v>
      </c>
      <c r="AL2298" t="str">
        <v>02:Amery to Mukinbudin</v>
      </c>
      <c r="AM2298" t="str">
        <v>Sleepers</v>
      </c>
      <c r="AN2298" s="64">
        <v>14294962.627112502</v>
      </c>
      <c r="AO2298" s="149">
        <f t="shared" si="73"/>
        <v>15.29205627039642</v>
      </c>
    </row>
    <row r="2299" spans="37:41" x14ac:dyDescent="0.35">
      <c r="AK2299" t="str">
        <v>35:NG track between Goomalling and Mukinbudin</v>
      </c>
      <c r="AL2299" t="str">
        <v>02:Amery to Mukinbudin</v>
      </c>
      <c r="AM2299" t="str">
        <v>Tunnels</v>
      </c>
      <c r="AN2299" s="64">
        <v>0</v>
      </c>
      <c r="AO2299" s="149">
        <f t="shared" si="73"/>
        <v>42.316940355219813</v>
      </c>
    </row>
    <row r="2300" spans="37:41" x14ac:dyDescent="0.35">
      <c r="AK2300" t="str">
        <v>35:NG track between Goomalling and Mukinbudin</v>
      </c>
      <c r="AL2300" t="str">
        <v>02:Amery to Mukinbudin</v>
      </c>
      <c r="AM2300" t="str">
        <v>Turnouts</v>
      </c>
      <c r="AN2300" s="64">
        <v>3089140.3459522692</v>
      </c>
      <c r="AO2300" s="149">
        <f t="shared" si="73"/>
        <v>22.575248585450652</v>
      </c>
    </row>
    <row r="2301" spans="37:41" x14ac:dyDescent="0.35">
      <c r="AK2301" t="str">
        <v>35:NG track between Goomalling and Mukinbudin</v>
      </c>
      <c r="AL2301" t="str">
        <v>02:Amery to Mukinbudin</v>
      </c>
      <c r="AM2301" t="str">
        <v>Walkways</v>
      </c>
      <c r="AN2301" s="64">
        <v>157944.31351037734</v>
      </c>
      <c r="AO2301" s="149">
        <f t="shared" si="73"/>
        <v>6.2060928299919071</v>
      </c>
    </row>
    <row r="2302" spans="37:41" x14ac:dyDescent="0.35">
      <c r="AK2302" t="str">
        <v>36:NG track between Amery and Kalannie</v>
      </c>
      <c r="AL2302" t="str">
        <v>01:Amery to Burakin</v>
      </c>
      <c r="AM2302" t="str">
        <v>Access Roads</v>
      </c>
      <c r="AN2302" s="64">
        <v>0</v>
      </c>
      <c r="AO2302" s="149">
        <f t="shared" si="73"/>
        <v>6.064738680413102</v>
      </c>
    </row>
    <row r="2303" spans="37:41" x14ac:dyDescent="0.35">
      <c r="AK2303" t="str">
        <v>36:NG track between Amery and Kalannie</v>
      </c>
      <c r="AL2303" t="str">
        <v>01:Amery to Burakin</v>
      </c>
      <c r="AM2303" t="str">
        <v>Ballast</v>
      </c>
      <c r="AN2303" s="64">
        <v>15156070.426880848</v>
      </c>
      <c r="AO2303" s="149">
        <f t="shared" si="73"/>
        <v>12.862198805968973</v>
      </c>
    </row>
    <row r="2304" spans="37:41" x14ac:dyDescent="0.35">
      <c r="AK2304" t="str">
        <v>36:NG track between Amery and Kalannie</v>
      </c>
      <c r="AL2304" t="str">
        <v>01:Amery to Burakin</v>
      </c>
      <c r="AM2304" t="str">
        <v>Bridges</v>
      </c>
      <c r="AN2304" s="64">
        <v>0</v>
      </c>
      <c r="AO2304" s="149">
        <f t="shared" si="73"/>
        <v>33.988165680473372</v>
      </c>
    </row>
    <row r="2305" spans="37:41" x14ac:dyDescent="0.35">
      <c r="AK2305" t="str">
        <v>36:NG track between Amery and Kalannie</v>
      </c>
      <c r="AL2305" t="str">
        <v>01:Amery to Burakin</v>
      </c>
      <c r="AM2305" t="str">
        <v>Buildings</v>
      </c>
      <c r="AN2305" s="64">
        <v>1528855.2500202756</v>
      </c>
      <c r="AO2305" s="149">
        <f t="shared" si="73"/>
        <v>15.499999999999858</v>
      </c>
    </row>
    <row r="2306" spans="37:41" x14ac:dyDescent="0.35">
      <c r="AK2306" t="str">
        <v>36:NG track between Amery and Kalannie</v>
      </c>
      <c r="AL2306" t="str">
        <v>01:Amery to Burakin</v>
      </c>
      <c r="AM2306" t="str">
        <v>Clearing/Grubbing</v>
      </c>
      <c r="AN2306" s="64">
        <v>0</v>
      </c>
      <c r="AO2306" s="149">
        <f t="shared" si="73"/>
        <v>100</v>
      </c>
    </row>
    <row r="2307" spans="37:41" x14ac:dyDescent="0.35">
      <c r="AK2307" t="str">
        <v>36:NG track between Amery and Kalannie</v>
      </c>
      <c r="AL2307" t="str">
        <v>01:Amery to Burakin</v>
      </c>
      <c r="AM2307" t="str">
        <v>Communication</v>
      </c>
      <c r="AN2307" s="64">
        <v>249324.91371520609</v>
      </c>
      <c r="AO2307" s="149">
        <f t="shared" si="73"/>
        <v>5.1206272136194979</v>
      </c>
    </row>
    <row r="2308" spans="37:41" x14ac:dyDescent="0.35">
      <c r="AK2308" t="str">
        <v>36:NG track between Amery and Kalannie</v>
      </c>
      <c r="AL2308" t="str">
        <v>01:Amery to Burakin</v>
      </c>
      <c r="AM2308" t="str">
        <v>Control Centre Assets</v>
      </c>
      <c r="AN2308" s="64">
        <v>122225.32917965944</v>
      </c>
      <c r="AO2308" s="149">
        <f t="shared" si="73"/>
        <v>14.933333333333326</v>
      </c>
    </row>
    <row r="2309" spans="37:41" x14ac:dyDescent="0.35">
      <c r="AK2309" t="str">
        <v>36:NG track between Amery and Kalannie</v>
      </c>
      <c r="AL2309" t="str">
        <v>01:Amery to Burakin</v>
      </c>
      <c r="AM2309" t="str">
        <v>Culverts</v>
      </c>
      <c r="AN2309" s="64">
        <v>559251.11828008469</v>
      </c>
      <c r="AO2309" s="149">
        <f t="shared" si="73"/>
        <v>6.5141602301984181</v>
      </c>
    </row>
    <row r="2310" spans="37:41" x14ac:dyDescent="0.35">
      <c r="AK2310" t="str">
        <v>36:NG track between Amery and Kalannie</v>
      </c>
      <c r="AL2310" t="str">
        <v>01:Amery to Burakin</v>
      </c>
      <c r="AM2310" t="str">
        <v>Cutting/Embankments</v>
      </c>
      <c r="AN2310" s="64">
        <v>0</v>
      </c>
      <c r="AO2310" s="149">
        <f t="shared" si="73"/>
        <v>100</v>
      </c>
    </row>
    <row r="2311" spans="37:41" x14ac:dyDescent="0.35">
      <c r="AK2311" t="str">
        <v>36:NG track between Amery and Kalannie</v>
      </c>
      <c r="AL2311" t="str">
        <v>01:Amery to Burakin</v>
      </c>
      <c r="AM2311" t="str">
        <v>Fibre Optic</v>
      </c>
      <c r="AN2311" s="64">
        <v>0</v>
      </c>
      <c r="AO2311" s="149">
        <f t="shared" si="73"/>
        <v>6.8275029514926633</v>
      </c>
    </row>
    <row r="2312" spans="37:41" x14ac:dyDescent="0.35">
      <c r="AK2312" t="str">
        <v>36:NG track between Amery and Kalannie</v>
      </c>
      <c r="AL2312" t="str">
        <v>01:Amery to Burakin</v>
      </c>
      <c r="AM2312" t="str">
        <v>Formation</v>
      </c>
      <c r="AN2312" s="64">
        <v>4467052.3363438277</v>
      </c>
      <c r="AO2312" s="149">
        <f t="shared" si="73"/>
        <v>100</v>
      </c>
    </row>
    <row r="2313" spans="37:41" x14ac:dyDescent="0.35">
      <c r="AK2313" t="str">
        <v>36:NG track between Amery and Kalannie</v>
      </c>
      <c r="AL2313" t="str">
        <v>01:Amery to Burakin</v>
      </c>
      <c r="AM2313" t="str">
        <v>Pedestrian Crossings</v>
      </c>
      <c r="AN2313" s="64">
        <v>0</v>
      </c>
      <c r="AO2313" s="149">
        <f t="shared" si="73"/>
        <v>11.72325153537226</v>
      </c>
    </row>
    <row r="2314" spans="37:41" x14ac:dyDescent="0.35">
      <c r="AK2314" t="str">
        <v>36:NG track between Amery and Kalannie</v>
      </c>
      <c r="AL2314" t="str">
        <v>01:Amery to Burakin</v>
      </c>
      <c r="AM2314" t="str">
        <v>Plant and Equipment</v>
      </c>
      <c r="AN2314" s="64">
        <v>652624.99775697244</v>
      </c>
      <c r="AO2314" s="149">
        <f t="shared" si="73"/>
        <v>3.2621890651150229</v>
      </c>
    </row>
    <row r="2315" spans="37:41" x14ac:dyDescent="0.35">
      <c r="AK2315" t="str">
        <v>36:NG track between Amery and Kalannie</v>
      </c>
      <c r="AL2315" t="str">
        <v>01:Amery to Burakin</v>
      </c>
      <c r="AM2315" t="str">
        <v>Radio Masts</v>
      </c>
      <c r="AN2315" s="64">
        <v>1036719.0499800544</v>
      </c>
      <c r="AO2315" s="149">
        <f t="shared" si="73"/>
        <v>5.1206272136194979</v>
      </c>
    </row>
    <row r="2316" spans="37:41" x14ac:dyDescent="0.35">
      <c r="AK2316" t="str">
        <v>36:NG track between Amery and Kalannie</v>
      </c>
      <c r="AL2316" t="str">
        <v>01:Amery to Burakin</v>
      </c>
      <c r="AM2316" t="str">
        <v>Rail</v>
      </c>
      <c r="AN2316" s="64">
        <v>49855494.825265937</v>
      </c>
      <c r="AO2316" s="149">
        <f t="shared" si="73"/>
        <v>31.770593409597893</v>
      </c>
    </row>
    <row r="2317" spans="37:41" x14ac:dyDescent="0.35">
      <c r="AK2317" t="str">
        <v>36:NG track between Amery and Kalannie</v>
      </c>
      <c r="AL2317" t="str">
        <v>01:Amery to Burakin</v>
      </c>
      <c r="AM2317" t="str">
        <v>Signage</v>
      </c>
      <c r="AN2317" s="64">
        <v>128494.21442137075</v>
      </c>
      <c r="AO2317" s="149">
        <f t="shared" ref="AO2317:AO2380" si="74">_xlfn.XLOOKUP(AM2317,$M$7:$AG$7,$M$10:$AG$10)</f>
        <v>3.6705791572497493</v>
      </c>
    </row>
    <row r="2318" spans="37:41" x14ac:dyDescent="0.35">
      <c r="AK2318" t="str">
        <v>36:NG track between Amery and Kalannie</v>
      </c>
      <c r="AL2318" t="str">
        <v>01:Amery to Burakin</v>
      </c>
      <c r="AM2318" t="str">
        <v>Signalling and Control Systems</v>
      </c>
      <c r="AN2318" s="64">
        <v>1028987.6136334309</v>
      </c>
      <c r="AO2318" s="149">
        <f t="shared" si="74"/>
        <v>6.8275029514926633</v>
      </c>
    </row>
    <row r="2319" spans="37:41" x14ac:dyDescent="0.35">
      <c r="AK2319" t="str">
        <v>36:NG track between Amery and Kalannie</v>
      </c>
      <c r="AL2319" t="str">
        <v>01:Amery to Burakin</v>
      </c>
      <c r="AM2319" t="str">
        <v>Sleepers</v>
      </c>
      <c r="AN2319" s="64">
        <v>15780848.387111314</v>
      </c>
      <c r="AO2319" s="149">
        <f t="shared" si="74"/>
        <v>15.29205627039642</v>
      </c>
    </row>
    <row r="2320" spans="37:41" x14ac:dyDescent="0.35">
      <c r="AK2320" t="str">
        <v>36:NG track between Amery and Kalannie</v>
      </c>
      <c r="AL2320" t="str">
        <v>01:Amery to Burakin</v>
      </c>
      <c r="AM2320" t="str">
        <v>Tunnels</v>
      </c>
      <c r="AN2320" s="64">
        <v>0</v>
      </c>
      <c r="AO2320" s="149">
        <f t="shared" si="74"/>
        <v>42.316940355219813</v>
      </c>
    </row>
    <row r="2321" spans="37:41" x14ac:dyDescent="0.35">
      <c r="AK2321" t="str">
        <v>36:NG track between Amery and Kalannie</v>
      </c>
      <c r="AL2321" t="str">
        <v>01:Amery to Burakin</v>
      </c>
      <c r="AM2321" t="str">
        <v>Turnouts</v>
      </c>
      <c r="AN2321" s="64">
        <v>3518516.5663271029</v>
      </c>
      <c r="AO2321" s="149">
        <f t="shared" si="74"/>
        <v>22.575248585450652</v>
      </c>
    </row>
    <row r="2322" spans="37:41" x14ac:dyDescent="0.35">
      <c r="AK2322" t="str">
        <v>36:NG track between Amery and Kalannie</v>
      </c>
      <c r="AL2322" t="str">
        <v>01:Amery to Burakin</v>
      </c>
      <c r="AM2322" t="str">
        <v>Walkways</v>
      </c>
      <c r="AN2322" s="64">
        <v>133036.11666327529</v>
      </c>
      <c r="AO2322" s="149">
        <f t="shared" si="74"/>
        <v>6.2060928299919071</v>
      </c>
    </row>
    <row r="2323" spans="37:41" x14ac:dyDescent="0.35">
      <c r="AK2323" t="str">
        <v>36:NG track between Amery and Kalannie</v>
      </c>
      <c r="AL2323" t="str">
        <v>02:Burakin to Kalannie</v>
      </c>
      <c r="AM2323" t="str">
        <v>Access Roads</v>
      </c>
      <c r="AN2323" s="64">
        <v>0</v>
      </c>
      <c r="AO2323" s="149">
        <f t="shared" si="74"/>
        <v>6.064738680413102</v>
      </c>
    </row>
    <row r="2324" spans="37:41" x14ac:dyDescent="0.35">
      <c r="AK2324" t="str">
        <v>36:NG track between Amery and Kalannie</v>
      </c>
      <c r="AL2324" t="str">
        <v>02:Burakin to Kalannie</v>
      </c>
      <c r="AM2324" t="str">
        <v>Ballast</v>
      </c>
      <c r="AN2324" s="64">
        <v>1809287.1107602629</v>
      </c>
      <c r="AO2324" s="149">
        <f t="shared" si="74"/>
        <v>12.862198805968973</v>
      </c>
    </row>
    <row r="2325" spans="37:41" x14ac:dyDescent="0.35">
      <c r="AK2325" t="str">
        <v>36:NG track between Amery and Kalannie</v>
      </c>
      <c r="AL2325" t="str">
        <v>02:Burakin to Kalannie</v>
      </c>
      <c r="AM2325" t="str">
        <v>Bridges</v>
      </c>
      <c r="AN2325" s="64">
        <v>0</v>
      </c>
      <c r="AO2325" s="149">
        <f t="shared" si="74"/>
        <v>33.988165680473372</v>
      </c>
    </row>
    <row r="2326" spans="37:41" x14ac:dyDescent="0.35">
      <c r="AK2326" t="str">
        <v>36:NG track between Amery and Kalannie</v>
      </c>
      <c r="AL2326" t="str">
        <v>02:Burakin to Kalannie</v>
      </c>
      <c r="AM2326" t="str">
        <v>Buildings</v>
      </c>
      <c r="AN2326" s="64">
        <v>182510.24310192</v>
      </c>
      <c r="AO2326" s="149">
        <f t="shared" si="74"/>
        <v>15.499999999999858</v>
      </c>
    </row>
    <row r="2327" spans="37:41" x14ac:dyDescent="0.35">
      <c r="AK2327" t="str">
        <v>36:NG track between Amery and Kalannie</v>
      </c>
      <c r="AL2327" t="str">
        <v>02:Burakin to Kalannie</v>
      </c>
      <c r="AM2327" t="str">
        <v>Clearing/Grubbing</v>
      </c>
      <c r="AN2327" s="64">
        <v>0</v>
      </c>
      <c r="AO2327" s="149">
        <f t="shared" si="74"/>
        <v>100</v>
      </c>
    </row>
    <row r="2328" spans="37:41" x14ac:dyDescent="0.35">
      <c r="AK2328" t="str">
        <v>36:NG track between Amery and Kalannie</v>
      </c>
      <c r="AL2328" t="str">
        <v>02:Burakin to Kalannie</v>
      </c>
      <c r="AM2328" t="str">
        <v>Communication</v>
      </c>
      <c r="AN2328" s="64">
        <v>0</v>
      </c>
      <c r="AO2328" s="149">
        <f t="shared" si="74"/>
        <v>5.1206272136194979</v>
      </c>
    </row>
    <row r="2329" spans="37:41" x14ac:dyDescent="0.35">
      <c r="AK2329" t="str">
        <v>36:NG track between Amery and Kalannie</v>
      </c>
      <c r="AL2329" t="str">
        <v>02:Burakin to Kalannie</v>
      </c>
      <c r="AM2329" t="str">
        <v>Control Centre Assets</v>
      </c>
      <c r="AN2329" s="64">
        <v>43788.809151381342</v>
      </c>
      <c r="AO2329" s="149">
        <f t="shared" si="74"/>
        <v>14.933333333333326</v>
      </c>
    </row>
    <row r="2330" spans="37:41" x14ac:dyDescent="0.35">
      <c r="AK2330" t="str">
        <v>36:NG track between Amery and Kalannie</v>
      </c>
      <c r="AL2330" t="str">
        <v>02:Burakin to Kalannie</v>
      </c>
      <c r="AM2330" t="str">
        <v>Culverts</v>
      </c>
      <c r="AN2330" s="64">
        <v>65547.178821961454</v>
      </c>
      <c r="AO2330" s="149">
        <f t="shared" si="74"/>
        <v>6.5141602301984181</v>
      </c>
    </row>
    <row r="2331" spans="37:41" x14ac:dyDescent="0.35">
      <c r="AK2331" t="str">
        <v>36:NG track between Amery and Kalannie</v>
      </c>
      <c r="AL2331" t="str">
        <v>02:Burakin to Kalannie</v>
      </c>
      <c r="AM2331" t="str">
        <v>Cutting/Embankments</v>
      </c>
      <c r="AN2331" s="64">
        <v>0</v>
      </c>
      <c r="AO2331" s="149">
        <f t="shared" si="74"/>
        <v>100</v>
      </c>
    </row>
    <row r="2332" spans="37:41" x14ac:dyDescent="0.35">
      <c r="AK2332" t="str">
        <v>36:NG track between Amery and Kalannie</v>
      </c>
      <c r="AL2332" t="str">
        <v>02:Burakin to Kalannie</v>
      </c>
      <c r="AM2332" t="str">
        <v>Fibre Optic</v>
      </c>
      <c r="AN2332" s="64">
        <v>0</v>
      </c>
      <c r="AO2332" s="149">
        <f t="shared" si="74"/>
        <v>6.8275029514926633</v>
      </c>
    </row>
    <row r="2333" spans="37:41" x14ac:dyDescent="0.35">
      <c r="AK2333" t="str">
        <v>36:NG track between Amery and Kalannie</v>
      </c>
      <c r="AL2333" t="str">
        <v>02:Burakin to Kalannie</v>
      </c>
      <c r="AM2333" t="str">
        <v>Formation</v>
      </c>
      <c r="AN2333" s="64">
        <v>533263.56948723551</v>
      </c>
      <c r="AO2333" s="149">
        <f t="shared" si="74"/>
        <v>100</v>
      </c>
    </row>
    <row r="2334" spans="37:41" x14ac:dyDescent="0.35">
      <c r="AK2334" t="str">
        <v>36:NG track between Amery and Kalannie</v>
      </c>
      <c r="AL2334" t="str">
        <v>02:Burakin to Kalannie</v>
      </c>
      <c r="AM2334" t="str">
        <v>Pedestrian Crossings</v>
      </c>
      <c r="AN2334" s="64">
        <v>0</v>
      </c>
      <c r="AO2334" s="149">
        <f t="shared" si="74"/>
        <v>11.72325153537226</v>
      </c>
    </row>
    <row r="2335" spans="37:41" x14ac:dyDescent="0.35">
      <c r="AK2335" t="str">
        <v>36:NG track between Amery and Kalannie</v>
      </c>
      <c r="AL2335" t="str">
        <v>02:Burakin to Kalannie</v>
      </c>
      <c r="AM2335" t="str">
        <v>Plant and Equipment</v>
      </c>
      <c r="AN2335" s="64">
        <v>77908.452741641406</v>
      </c>
      <c r="AO2335" s="149">
        <f t="shared" si="74"/>
        <v>3.2621890651150229</v>
      </c>
    </row>
    <row r="2336" spans="37:41" x14ac:dyDescent="0.35">
      <c r="AK2336" t="str">
        <v>36:NG track between Amery and Kalannie</v>
      </c>
      <c r="AL2336" t="str">
        <v>02:Burakin to Kalannie</v>
      </c>
      <c r="AM2336" t="str">
        <v>Radio Masts</v>
      </c>
      <c r="AN2336" s="64">
        <v>123760.47100452575</v>
      </c>
      <c r="AO2336" s="149">
        <f t="shared" si="74"/>
        <v>5.1206272136194979</v>
      </c>
    </row>
    <row r="2337" spans="37:41" x14ac:dyDescent="0.35">
      <c r="AK2337" t="str">
        <v>36:NG track between Amery and Kalannie</v>
      </c>
      <c r="AL2337" t="str">
        <v>02:Burakin to Kalannie</v>
      </c>
      <c r="AM2337" t="str">
        <v>Rail</v>
      </c>
      <c r="AN2337" s="64">
        <v>5951602.338027182</v>
      </c>
      <c r="AO2337" s="149">
        <f t="shared" si="74"/>
        <v>31.770593409597893</v>
      </c>
    </row>
    <row r="2338" spans="37:41" x14ac:dyDescent="0.35">
      <c r="AK2338" t="str">
        <v>36:NG track between Amery and Kalannie</v>
      </c>
      <c r="AL2338" t="str">
        <v>02:Burakin to Kalannie</v>
      </c>
      <c r="AM2338" t="str">
        <v>Signage</v>
      </c>
      <c r="AN2338" s="64">
        <v>17801.580836810987</v>
      </c>
      <c r="AO2338" s="149">
        <f t="shared" si="74"/>
        <v>3.6705791572497493</v>
      </c>
    </row>
    <row r="2339" spans="37:41" x14ac:dyDescent="0.35">
      <c r="AK2339" t="str">
        <v>36:NG track between Amery and Kalannie</v>
      </c>
      <c r="AL2339" t="str">
        <v>02:Burakin to Kalannie</v>
      </c>
      <c r="AM2339" t="str">
        <v>Signalling and Control Systems</v>
      </c>
      <c r="AN2339" s="64">
        <v>368648.15611417586</v>
      </c>
      <c r="AO2339" s="149">
        <f t="shared" si="74"/>
        <v>6.8275029514926633</v>
      </c>
    </row>
    <row r="2340" spans="37:41" x14ac:dyDescent="0.35">
      <c r="AK2340" t="str">
        <v>36:NG track between Amery and Kalannie</v>
      </c>
      <c r="AL2340" t="str">
        <v>02:Burakin to Kalannie</v>
      </c>
      <c r="AM2340" t="str">
        <v>Sleepers</v>
      </c>
      <c r="AN2340" s="64">
        <v>1883451.2070551871</v>
      </c>
      <c r="AO2340" s="149">
        <f t="shared" si="74"/>
        <v>15.29205627039642</v>
      </c>
    </row>
    <row r="2341" spans="37:41" x14ac:dyDescent="0.35">
      <c r="AK2341" t="str">
        <v>36:NG track between Amery and Kalannie</v>
      </c>
      <c r="AL2341" t="str">
        <v>02:Burakin to Kalannie</v>
      </c>
      <c r="AM2341" t="str">
        <v>Tunnels</v>
      </c>
      <c r="AN2341" s="64">
        <v>0</v>
      </c>
      <c r="AO2341" s="149">
        <f t="shared" si="74"/>
        <v>42.316940355219813</v>
      </c>
    </row>
    <row r="2342" spans="37:41" x14ac:dyDescent="0.35">
      <c r="AK2342" t="str">
        <v>36:NG track between Amery and Kalannie</v>
      </c>
      <c r="AL2342" t="str">
        <v>02:Burakin to Kalannie</v>
      </c>
      <c r="AM2342" t="str">
        <v>Turnouts</v>
      </c>
      <c r="AN2342" s="64">
        <v>343394.69206811319</v>
      </c>
      <c r="AO2342" s="149">
        <f t="shared" si="74"/>
        <v>22.575248585450652</v>
      </c>
    </row>
    <row r="2343" spans="37:41" x14ac:dyDescent="0.35">
      <c r="AK2343" t="str">
        <v>36:NG track between Amery and Kalannie</v>
      </c>
      <c r="AL2343" t="str">
        <v>02:Burakin to Kalannie</v>
      </c>
      <c r="AM2343" t="str">
        <v>Walkways</v>
      </c>
      <c r="AN2343" s="64">
        <v>3296.5890438538863</v>
      </c>
      <c r="AO2343" s="149">
        <f t="shared" si="74"/>
        <v>6.2060928299919071</v>
      </c>
    </row>
    <row r="2344" spans="37:41" x14ac:dyDescent="0.35">
      <c r="AK2344" t="str">
        <v>37:NG track between Burakin and Beacon</v>
      </c>
      <c r="AL2344" t="str">
        <v>01:Burakin to Beacon</v>
      </c>
      <c r="AM2344" t="str">
        <v>Access Roads</v>
      </c>
      <c r="AN2344" s="64">
        <v>0</v>
      </c>
      <c r="AO2344" s="149">
        <f t="shared" si="74"/>
        <v>6.064738680413102</v>
      </c>
    </row>
    <row r="2345" spans="37:41" x14ac:dyDescent="0.35">
      <c r="AK2345" t="str">
        <v>37:NG track between Burakin and Beacon</v>
      </c>
      <c r="AL2345" t="str">
        <v>01:Burakin to Beacon</v>
      </c>
      <c r="AM2345" t="str">
        <v>Ballast</v>
      </c>
      <c r="AN2345" s="64">
        <v>13845771.763313487</v>
      </c>
      <c r="AO2345" s="149">
        <f t="shared" si="74"/>
        <v>12.862198805968973</v>
      </c>
    </row>
    <row r="2346" spans="37:41" x14ac:dyDescent="0.35">
      <c r="AK2346" t="str">
        <v>37:NG track between Burakin and Beacon</v>
      </c>
      <c r="AL2346" t="str">
        <v>01:Burakin to Beacon</v>
      </c>
      <c r="AM2346" t="str">
        <v>Bridges</v>
      </c>
      <c r="AN2346" s="64">
        <v>87357.959081138193</v>
      </c>
      <c r="AO2346" s="149">
        <f t="shared" si="74"/>
        <v>33.988165680473372</v>
      </c>
    </row>
    <row r="2347" spans="37:41" x14ac:dyDescent="0.35">
      <c r="AK2347" t="str">
        <v>37:NG track between Burakin and Beacon</v>
      </c>
      <c r="AL2347" t="str">
        <v>01:Burakin to Beacon</v>
      </c>
      <c r="AM2347" t="str">
        <v>Buildings</v>
      </c>
      <c r="AN2347" s="64">
        <v>1396680.0268610769</v>
      </c>
      <c r="AO2347" s="149">
        <f t="shared" si="74"/>
        <v>15.499999999999858</v>
      </c>
    </row>
    <row r="2348" spans="37:41" x14ac:dyDescent="0.35">
      <c r="AK2348" t="str">
        <v>37:NG track between Burakin and Beacon</v>
      </c>
      <c r="AL2348" t="str">
        <v>01:Burakin to Beacon</v>
      </c>
      <c r="AM2348" t="str">
        <v>Clearing/Grubbing</v>
      </c>
      <c r="AN2348" s="64">
        <v>0</v>
      </c>
      <c r="AO2348" s="149">
        <f t="shared" si="74"/>
        <v>100</v>
      </c>
    </row>
    <row r="2349" spans="37:41" x14ac:dyDescent="0.35">
      <c r="AK2349" t="str">
        <v>37:NG track between Burakin and Beacon</v>
      </c>
      <c r="AL2349" t="str">
        <v>01:Burakin to Beacon</v>
      </c>
      <c r="AM2349" t="str">
        <v>Communication</v>
      </c>
      <c r="AN2349" s="64">
        <v>382461.61707525287</v>
      </c>
      <c r="AO2349" s="149">
        <f t="shared" si="74"/>
        <v>5.1206272136194979</v>
      </c>
    </row>
    <row r="2350" spans="37:41" x14ac:dyDescent="0.35">
      <c r="AK2350" t="str">
        <v>37:NG track between Burakin and Beacon</v>
      </c>
      <c r="AL2350" t="str">
        <v>01:Burakin to Beacon</v>
      </c>
      <c r="AM2350" t="str">
        <v>Control Centre Assets</v>
      </c>
      <c r="AN2350" s="64">
        <v>110526.57461844943</v>
      </c>
      <c r="AO2350" s="149">
        <f t="shared" si="74"/>
        <v>14.933333333333326</v>
      </c>
    </row>
    <row r="2351" spans="37:41" x14ac:dyDescent="0.35">
      <c r="AK2351" t="str">
        <v>37:NG track between Burakin and Beacon</v>
      </c>
      <c r="AL2351" t="str">
        <v>01:Burakin to Beacon</v>
      </c>
      <c r="AM2351" t="str">
        <v>Culverts</v>
      </c>
      <c r="AN2351" s="64">
        <v>414594.82521858875</v>
      </c>
      <c r="AO2351" s="149">
        <f t="shared" si="74"/>
        <v>6.5141602301984181</v>
      </c>
    </row>
    <row r="2352" spans="37:41" x14ac:dyDescent="0.35">
      <c r="AK2352" t="str">
        <v>37:NG track between Burakin and Beacon</v>
      </c>
      <c r="AL2352" t="str">
        <v>01:Burakin to Beacon</v>
      </c>
      <c r="AM2352" t="str">
        <v>Cutting/Embankments</v>
      </c>
      <c r="AN2352" s="64">
        <v>0</v>
      </c>
      <c r="AO2352" s="149">
        <f t="shared" si="74"/>
        <v>100</v>
      </c>
    </row>
    <row r="2353" spans="37:41" x14ac:dyDescent="0.35">
      <c r="AK2353" t="str">
        <v>37:NG track between Burakin and Beacon</v>
      </c>
      <c r="AL2353" t="str">
        <v>01:Burakin to Beacon</v>
      </c>
      <c r="AM2353" t="str">
        <v>Fibre Optic</v>
      </c>
      <c r="AN2353" s="64">
        <v>0</v>
      </c>
      <c r="AO2353" s="149">
        <f t="shared" si="74"/>
        <v>6.8275029514926633</v>
      </c>
    </row>
    <row r="2354" spans="37:41" x14ac:dyDescent="0.35">
      <c r="AK2354" t="str">
        <v>37:NG track between Burakin and Beacon</v>
      </c>
      <c r="AL2354" t="str">
        <v>01:Burakin to Beacon</v>
      </c>
      <c r="AM2354" t="str">
        <v>Formation</v>
      </c>
      <c r="AN2354" s="64">
        <v>4080859.046029238</v>
      </c>
      <c r="AO2354" s="149">
        <f t="shared" si="74"/>
        <v>100</v>
      </c>
    </row>
    <row r="2355" spans="37:41" x14ac:dyDescent="0.35">
      <c r="AK2355" t="str">
        <v>37:NG track between Burakin and Beacon</v>
      </c>
      <c r="AL2355" t="str">
        <v>01:Burakin to Beacon</v>
      </c>
      <c r="AM2355" t="str">
        <v>Pedestrian Crossings</v>
      </c>
      <c r="AN2355" s="64">
        <v>28117.358139846201</v>
      </c>
      <c r="AO2355" s="149">
        <f t="shared" si="74"/>
        <v>11.72325153537226</v>
      </c>
    </row>
    <row r="2356" spans="37:41" x14ac:dyDescent="0.35">
      <c r="AK2356" t="str">
        <v>37:NG track between Burakin and Beacon</v>
      </c>
      <c r="AL2356" t="str">
        <v>01:Burakin to Beacon</v>
      </c>
      <c r="AM2356" t="str">
        <v>Plant and Equipment</v>
      </c>
      <c r="AN2356" s="64">
        <v>596203.13916921185</v>
      </c>
      <c r="AO2356" s="149">
        <f t="shared" si="74"/>
        <v>3.2621890651150229</v>
      </c>
    </row>
    <row r="2357" spans="37:41" x14ac:dyDescent="0.35">
      <c r="AK2357" t="str">
        <v>37:NG track between Burakin and Beacon</v>
      </c>
      <c r="AL2357" t="str">
        <v>01:Burakin to Beacon</v>
      </c>
      <c r="AM2357" t="str">
        <v>Radio Masts</v>
      </c>
      <c r="AN2357" s="64">
        <v>947090.83188505226</v>
      </c>
      <c r="AO2357" s="149">
        <f t="shared" si="74"/>
        <v>5.1206272136194979</v>
      </c>
    </row>
    <row r="2358" spans="37:41" x14ac:dyDescent="0.35">
      <c r="AK2358" t="str">
        <v>37:NG track between Burakin and Beacon</v>
      </c>
      <c r="AL2358" t="str">
        <v>01:Burakin to Beacon</v>
      </c>
      <c r="AM2358" t="str">
        <v>Rail</v>
      </c>
      <c r="AN2358" s="64">
        <v>45545301.853004888</v>
      </c>
      <c r="AO2358" s="149">
        <f t="shared" si="74"/>
        <v>31.770593409597893</v>
      </c>
    </row>
    <row r="2359" spans="37:41" x14ac:dyDescent="0.35">
      <c r="AK2359" t="str">
        <v>37:NG track between Burakin and Beacon</v>
      </c>
      <c r="AL2359" t="str">
        <v>01:Burakin to Beacon</v>
      </c>
      <c r="AM2359" t="str">
        <v>Signage</v>
      </c>
      <c r="AN2359" s="64">
        <v>56515.97286667041</v>
      </c>
      <c r="AO2359" s="149">
        <f t="shared" si="74"/>
        <v>3.6705791572497493</v>
      </c>
    </row>
    <row r="2360" spans="37:41" x14ac:dyDescent="0.35">
      <c r="AK2360" t="str">
        <v>37:NG track between Burakin and Beacon</v>
      </c>
      <c r="AL2360" t="str">
        <v>01:Burakin to Beacon</v>
      </c>
      <c r="AM2360" t="str">
        <v>Signalling and Control Systems</v>
      </c>
      <c r="AN2360" s="64">
        <v>930498.42469675653</v>
      </c>
      <c r="AO2360" s="149">
        <f t="shared" si="74"/>
        <v>6.8275029514926633</v>
      </c>
    </row>
    <row r="2361" spans="37:41" x14ac:dyDescent="0.35">
      <c r="AK2361" t="str">
        <v>37:NG track between Burakin and Beacon</v>
      </c>
      <c r="AL2361" t="str">
        <v>01:Burakin to Beacon</v>
      </c>
      <c r="AM2361" t="str">
        <v>Sleepers</v>
      </c>
      <c r="AN2361" s="64">
        <v>14479962.460683163</v>
      </c>
      <c r="AO2361" s="149">
        <f t="shared" si="74"/>
        <v>15.29205627039642</v>
      </c>
    </row>
    <row r="2362" spans="37:41" x14ac:dyDescent="0.35">
      <c r="AK2362" t="str">
        <v>37:NG track between Burakin and Beacon</v>
      </c>
      <c r="AL2362" t="str">
        <v>01:Burakin to Beacon</v>
      </c>
      <c r="AM2362" t="str">
        <v>Tunnels</v>
      </c>
      <c r="AN2362" s="64">
        <v>0</v>
      </c>
      <c r="AO2362" s="149">
        <f t="shared" si="74"/>
        <v>42.316940355219813</v>
      </c>
    </row>
    <row r="2363" spans="37:41" x14ac:dyDescent="0.35">
      <c r="AK2363" t="str">
        <v>37:NG track between Burakin and Beacon</v>
      </c>
      <c r="AL2363" t="str">
        <v>01:Burakin to Beacon</v>
      </c>
      <c r="AM2363" t="str">
        <v>Turnouts</v>
      </c>
      <c r="AN2363" s="64">
        <v>3258069.2460741955</v>
      </c>
      <c r="AO2363" s="149">
        <f t="shared" si="74"/>
        <v>22.575248585450652</v>
      </c>
    </row>
    <row r="2364" spans="37:41" x14ac:dyDescent="0.35">
      <c r="AK2364" t="str">
        <v>37:NG track between Burakin and Beacon</v>
      </c>
      <c r="AL2364" t="str">
        <v>01:Burakin to Beacon</v>
      </c>
      <c r="AM2364" t="str">
        <v>Walkways</v>
      </c>
      <c r="AN2364" s="64">
        <v>0</v>
      </c>
      <c r="AO2364" s="149">
        <f t="shared" si="74"/>
        <v>6.2060928299919071</v>
      </c>
    </row>
    <row r="2365" spans="37:41" x14ac:dyDescent="0.35">
      <c r="AK2365" t="str">
        <v>38:NG track between Millendon Junction and Geraldton</v>
      </c>
      <c r="AL2365" t="str">
        <v>01:Millendon Junction to Watheroo</v>
      </c>
      <c r="AM2365" t="str">
        <v>Access Roads</v>
      </c>
      <c r="AN2365" s="64">
        <v>0</v>
      </c>
      <c r="AO2365" s="149">
        <f t="shared" si="74"/>
        <v>6.064738680413102</v>
      </c>
    </row>
    <row r="2366" spans="37:41" x14ac:dyDescent="0.35">
      <c r="AK2366" t="str">
        <v>38:NG track between Millendon Junction and Geraldton</v>
      </c>
      <c r="AL2366" t="str">
        <v>01:Millendon Junction to Watheroo</v>
      </c>
      <c r="AM2366" t="str">
        <v>Ballast</v>
      </c>
      <c r="AN2366" s="64">
        <v>37958098.17340222</v>
      </c>
      <c r="AO2366" s="149">
        <f t="shared" si="74"/>
        <v>12.862198805968973</v>
      </c>
    </row>
    <row r="2367" spans="37:41" x14ac:dyDescent="0.35">
      <c r="AK2367" t="str">
        <v>38:NG track between Millendon Junction and Geraldton</v>
      </c>
      <c r="AL2367" t="str">
        <v>01:Millendon Junction to Watheroo</v>
      </c>
      <c r="AM2367" t="str">
        <v>Bridges</v>
      </c>
      <c r="AN2367" s="64">
        <v>14685263.914455825</v>
      </c>
      <c r="AO2367" s="149">
        <f t="shared" si="74"/>
        <v>33.988165680473372</v>
      </c>
    </row>
    <row r="2368" spans="37:41" x14ac:dyDescent="0.35">
      <c r="AK2368" t="str">
        <v>38:NG track between Millendon Junction and Geraldton</v>
      </c>
      <c r="AL2368" t="str">
        <v>01:Millendon Junction to Watheroo</v>
      </c>
      <c r="AM2368" t="str">
        <v>Buildings</v>
      </c>
      <c r="AN2368" s="64">
        <v>3534452.0378457336</v>
      </c>
      <c r="AO2368" s="149">
        <f t="shared" si="74"/>
        <v>15.499999999999858</v>
      </c>
    </row>
    <row r="2369" spans="37:41" x14ac:dyDescent="0.35">
      <c r="AK2369" t="str">
        <v>38:NG track between Millendon Junction and Geraldton</v>
      </c>
      <c r="AL2369" t="str">
        <v>01:Millendon Junction to Watheroo</v>
      </c>
      <c r="AM2369" t="str">
        <v>Clearing/Grubbing</v>
      </c>
      <c r="AN2369" s="64">
        <v>0</v>
      </c>
      <c r="AO2369" s="149">
        <f t="shared" si="74"/>
        <v>100</v>
      </c>
    </row>
    <row r="2370" spans="37:41" x14ac:dyDescent="0.35">
      <c r="AK2370" t="str">
        <v>38:NG track between Millendon Junction and Geraldton</v>
      </c>
      <c r="AL2370" t="str">
        <v>01:Millendon Junction to Watheroo</v>
      </c>
      <c r="AM2370" t="str">
        <v>Communication</v>
      </c>
      <c r="AN2370" s="64">
        <v>492053.8323169889</v>
      </c>
      <c r="AO2370" s="149">
        <f t="shared" si="74"/>
        <v>5.1206272136194979</v>
      </c>
    </row>
    <row r="2371" spans="37:41" x14ac:dyDescent="0.35">
      <c r="AK2371" t="str">
        <v>38:NG track between Millendon Junction and Geraldton</v>
      </c>
      <c r="AL2371" t="str">
        <v>01:Millendon Junction to Watheroo</v>
      </c>
      <c r="AM2371" t="str">
        <v>Control Centre Assets</v>
      </c>
      <c r="AN2371" s="64">
        <v>1089331.2950881505</v>
      </c>
      <c r="AO2371" s="149">
        <f t="shared" si="74"/>
        <v>14.933333333333326</v>
      </c>
    </row>
    <row r="2372" spans="37:41" x14ac:dyDescent="0.35">
      <c r="AK2372" t="str">
        <v>38:NG track between Millendon Junction and Geraldton</v>
      </c>
      <c r="AL2372" t="str">
        <v>01:Millendon Junction to Watheroo</v>
      </c>
      <c r="AM2372" t="str">
        <v>Culverts</v>
      </c>
      <c r="AN2372" s="64">
        <v>1348538.0006539256</v>
      </c>
      <c r="AO2372" s="149">
        <f t="shared" si="74"/>
        <v>6.5141602301984181</v>
      </c>
    </row>
    <row r="2373" spans="37:41" x14ac:dyDescent="0.35">
      <c r="AK2373" t="str">
        <v>38:NG track between Millendon Junction and Geraldton</v>
      </c>
      <c r="AL2373" t="str">
        <v>01:Millendon Junction to Watheroo</v>
      </c>
      <c r="AM2373" t="str">
        <v>Cutting/Embankments</v>
      </c>
      <c r="AN2373" s="64">
        <v>0</v>
      </c>
      <c r="AO2373" s="149">
        <f t="shared" si="74"/>
        <v>100</v>
      </c>
    </row>
    <row r="2374" spans="37:41" x14ac:dyDescent="0.35">
      <c r="AK2374" t="str">
        <v>38:NG track between Millendon Junction and Geraldton</v>
      </c>
      <c r="AL2374" t="str">
        <v>01:Millendon Junction to Watheroo</v>
      </c>
      <c r="AM2374" t="str">
        <v>Fibre Optic</v>
      </c>
      <c r="AN2374" s="64">
        <v>0</v>
      </c>
      <c r="AO2374" s="149">
        <f t="shared" si="74"/>
        <v>6.8275029514926633</v>
      </c>
    </row>
    <row r="2375" spans="37:41" x14ac:dyDescent="0.35">
      <c r="AK2375" t="str">
        <v>38:NG track between Millendon Junction and Geraldton</v>
      </c>
      <c r="AL2375" t="str">
        <v>01:Millendon Junction to Watheroo</v>
      </c>
      <c r="AM2375" t="str">
        <v>Formation</v>
      </c>
      <c r="AN2375" s="64">
        <v>11187649.987950126</v>
      </c>
      <c r="AO2375" s="149">
        <f t="shared" si="74"/>
        <v>100</v>
      </c>
    </row>
    <row r="2376" spans="37:41" x14ac:dyDescent="0.35">
      <c r="AK2376" t="str">
        <v>38:NG track between Millendon Junction and Geraldton</v>
      </c>
      <c r="AL2376" t="str">
        <v>01:Millendon Junction to Watheroo</v>
      </c>
      <c r="AM2376" t="str">
        <v>Pedestrian Crossings</v>
      </c>
      <c r="AN2376" s="64">
        <v>1118985.0946235126</v>
      </c>
      <c r="AO2376" s="149">
        <f t="shared" si="74"/>
        <v>11.72325153537226</v>
      </c>
    </row>
    <row r="2377" spans="37:41" x14ac:dyDescent="0.35">
      <c r="AK2377" t="str">
        <v>38:NG track between Millendon Junction and Geraldton</v>
      </c>
      <c r="AL2377" t="str">
        <v>01:Millendon Junction to Watheroo</v>
      </c>
      <c r="AM2377" t="str">
        <v>Plant and Equipment</v>
      </c>
      <c r="AN2377" s="64">
        <v>1508757.4531602045</v>
      </c>
      <c r="AO2377" s="149">
        <f t="shared" si="74"/>
        <v>3.2621890651150229</v>
      </c>
    </row>
    <row r="2378" spans="37:41" x14ac:dyDescent="0.35">
      <c r="AK2378" t="str">
        <v>38:NG track between Millendon Junction and Geraldton</v>
      </c>
      <c r="AL2378" t="str">
        <v>01:Millendon Junction to Watheroo</v>
      </c>
      <c r="AM2378" t="str">
        <v>Radio Masts</v>
      </c>
      <c r="AN2378" s="64">
        <v>2396717.2554935478</v>
      </c>
      <c r="AO2378" s="149">
        <f t="shared" si="74"/>
        <v>5.1206272136194979</v>
      </c>
    </row>
    <row r="2379" spans="37:41" x14ac:dyDescent="0.35">
      <c r="AK2379" t="str">
        <v>38:NG track between Millendon Junction and Geraldton</v>
      </c>
      <c r="AL2379" t="str">
        <v>01:Millendon Junction to Watheroo</v>
      </c>
      <c r="AM2379" t="str">
        <v>Rail</v>
      </c>
      <c r="AN2379" s="64">
        <v>124862165.04408622</v>
      </c>
      <c r="AO2379" s="149">
        <f t="shared" si="74"/>
        <v>31.770593409597893</v>
      </c>
    </row>
    <row r="2380" spans="37:41" x14ac:dyDescent="0.35">
      <c r="AK2380" t="str">
        <v>38:NG track between Millendon Junction and Geraldton</v>
      </c>
      <c r="AL2380" t="str">
        <v>01:Millendon Junction to Watheroo</v>
      </c>
      <c r="AM2380" t="str">
        <v>Signage</v>
      </c>
      <c r="AN2380" s="64">
        <v>262167.85211750015</v>
      </c>
      <c r="AO2380" s="149">
        <f t="shared" si="74"/>
        <v>3.6705791572497493</v>
      </c>
    </row>
    <row r="2381" spans="37:41" x14ac:dyDescent="0.35">
      <c r="AK2381" t="str">
        <v>38:NG track between Millendon Junction and Geraldton</v>
      </c>
      <c r="AL2381" t="str">
        <v>01:Millendon Junction to Watheroo</v>
      </c>
      <c r="AM2381" t="str">
        <v>Signalling and Control Systems</v>
      </c>
      <c r="AN2381" s="64">
        <v>9170835.6795778703</v>
      </c>
      <c r="AO2381" s="149">
        <f t="shared" ref="AO2381:AO2444" si="75">_xlfn.XLOOKUP(AM2381,$M$7:$AG$7,$M$10:$AG$10)</f>
        <v>6.8275029514926633</v>
      </c>
    </row>
    <row r="2382" spans="37:41" x14ac:dyDescent="0.35">
      <c r="AK2382" t="str">
        <v>38:NG track between Millendon Junction and Geraldton</v>
      </c>
      <c r="AL2382" t="str">
        <v>01:Millendon Junction to Watheroo</v>
      </c>
      <c r="AM2382" t="str">
        <v>Sleepers</v>
      </c>
      <c r="AN2382" s="64">
        <v>39636108.039167657</v>
      </c>
      <c r="AO2382" s="149">
        <f t="shared" si="75"/>
        <v>15.29205627039642</v>
      </c>
    </row>
    <row r="2383" spans="37:41" x14ac:dyDescent="0.35">
      <c r="AK2383" t="str">
        <v>38:NG track between Millendon Junction and Geraldton</v>
      </c>
      <c r="AL2383" t="str">
        <v>01:Millendon Junction to Watheroo</v>
      </c>
      <c r="AM2383" t="str">
        <v>Tunnels</v>
      </c>
      <c r="AN2383" s="64">
        <v>0</v>
      </c>
      <c r="AO2383" s="149">
        <f t="shared" si="75"/>
        <v>42.316940355219813</v>
      </c>
    </row>
    <row r="2384" spans="37:41" x14ac:dyDescent="0.35">
      <c r="AK2384" t="str">
        <v>38:NG track between Millendon Junction and Geraldton</v>
      </c>
      <c r="AL2384" t="str">
        <v>01:Millendon Junction to Watheroo</v>
      </c>
      <c r="AM2384" t="str">
        <v>Turnouts</v>
      </c>
      <c r="AN2384" s="64">
        <v>3761036.0304102544</v>
      </c>
      <c r="AO2384" s="149">
        <f t="shared" si="75"/>
        <v>22.575248585450652</v>
      </c>
    </row>
    <row r="2385" spans="37:41" x14ac:dyDescent="0.35">
      <c r="AK2385" t="str">
        <v>38:NG track between Millendon Junction and Geraldton</v>
      </c>
      <c r="AL2385" t="str">
        <v>01:Millendon Junction to Watheroo</v>
      </c>
      <c r="AM2385" t="str">
        <v>Walkways</v>
      </c>
      <c r="AN2385" s="64">
        <v>1221464.1495242775</v>
      </c>
      <c r="AO2385" s="149">
        <f t="shared" si="75"/>
        <v>6.2060928299919071</v>
      </c>
    </row>
    <row r="2386" spans="37:41" x14ac:dyDescent="0.35">
      <c r="AK2386" t="str">
        <v>38:NG track between Millendon Junction and Geraldton</v>
      </c>
      <c r="AL2386" t="str">
        <v>02:Watheroo to Marchagee</v>
      </c>
      <c r="AM2386" t="str">
        <v>Access Roads</v>
      </c>
      <c r="AN2386" s="64">
        <v>0</v>
      </c>
      <c r="AO2386" s="149">
        <f t="shared" si="75"/>
        <v>6.064738680413102</v>
      </c>
    </row>
    <row r="2387" spans="37:41" x14ac:dyDescent="0.35">
      <c r="AK2387" t="str">
        <v>38:NG track between Millendon Junction and Geraldton</v>
      </c>
      <c r="AL2387" t="str">
        <v>02:Watheroo to Marchagee</v>
      </c>
      <c r="AM2387" t="str">
        <v>Ballast</v>
      </c>
      <c r="AN2387" s="64">
        <v>5914644.4222093485</v>
      </c>
      <c r="AO2387" s="149">
        <f t="shared" si="75"/>
        <v>12.862198805968973</v>
      </c>
    </row>
    <row r="2388" spans="37:41" x14ac:dyDescent="0.35">
      <c r="AK2388" t="str">
        <v>38:NG track between Millendon Junction and Geraldton</v>
      </c>
      <c r="AL2388" t="str">
        <v>02:Watheroo to Marchagee</v>
      </c>
      <c r="AM2388" t="str">
        <v>Bridges</v>
      </c>
      <c r="AN2388" s="64">
        <v>289094.32497715205</v>
      </c>
      <c r="AO2388" s="149">
        <f t="shared" si="75"/>
        <v>33.988165680473372</v>
      </c>
    </row>
    <row r="2389" spans="37:41" x14ac:dyDescent="0.35">
      <c r="AK2389" t="str">
        <v>38:NG track between Millendon Junction and Geraldton</v>
      </c>
      <c r="AL2389" t="str">
        <v>02:Watheroo to Marchagee</v>
      </c>
      <c r="AM2389" t="str">
        <v>Buildings</v>
      </c>
      <c r="AN2389" s="64">
        <v>550739.57962043479</v>
      </c>
      <c r="AO2389" s="149">
        <f t="shared" si="75"/>
        <v>15.499999999999858</v>
      </c>
    </row>
    <row r="2390" spans="37:41" x14ac:dyDescent="0.35">
      <c r="AK2390" t="str">
        <v>38:NG track between Millendon Junction and Geraldton</v>
      </c>
      <c r="AL2390" t="str">
        <v>02:Watheroo to Marchagee</v>
      </c>
      <c r="AM2390" t="str">
        <v>Clearing/Grubbing</v>
      </c>
      <c r="AN2390" s="64">
        <v>0</v>
      </c>
      <c r="AO2390" s="149">
        <f t="shared" si="75"/>
        <v>100</v>
      </c>
    </row>
    <row r="2391" spans="37:41" x14ac:dyDescent="0.35">
      <c r="AK2391" t="str">
        <v>38:NG track between Millendon Junction and Geraldton</v>
      </c>
      <c r="AL2391" t="str">
        <v>02:Watheroo to Marchagee</v>
      </c>
      <c r="AM2391" t="str">
        <v>Communication</v>
      </c>
      <c r="AN2391" s="64">
        <v>0</v>
      </c>
      <c r="AO2391" s="149">
        <f t="shared" si="75"/>
        <v>5.1206272136194979</v>
      </c>
    </row>
    <row r="2392" spans="37:41" x14ac:dyDescent="0.35">
      <c r="AK2392" t="str">
        <v>38:NG track between Millendon Junction and Geraldton</v>
      </c>
      <c r="AL2392" t="str">
        <v>02:Watheroo to Marchagee</v>
      </c>
      <c r="AM2392" t="str">
        <v>Control Centre Assets</v>
      </c>
      <c r="AN2392" s="64">
        <v>98113.711734499826</v>
      </c>
      <c r="AO2392" s="149">
        <f t="shared" si="75"/>
        <v>14.933333333333326</v>
      </c>
    </row>
    <row r="2393" spans="37:41" x14ac:dyDescent="0.35">
      <c r="AK2393" t="str">
        <v>38:NG track between Millendon Junction and Geraldton</v>
      </c>
      <c r="AL2393" t="str">
        <v>02:Watheroo to Marchagee</v>
      </c>
      <c r="AM2393" t="str">
        <v>Culverts</v>
      </c>
      <c r="AN2393" s="64">
        <v>152103.43780205431</v>
      </c>
      <c r="AO2393" s="149">
        <f t="shared" si="75"/>
        <v>6.5141602301984181</v>
      </c>
    </row>
    <row r="2394" spans="37:41" x14ac:dyDescent="0.35">
      <c r="AK2394" t="str">
        <v>38:NG track between Millendon Junction and Geraldton</v>
      </c>
      <c r="AL2394" t="str">
        <v>02:Watheroo to Marchagee</v>
      </c>
      <c r="AM2394" t="str">
        <v>Cutting/Embankments</v>
      </c>
      <c r="AN2394" s="64">
        <v>0</v>
      </c>
      <c r="AO2394" s="149">
        <f t="shared" si="75"/>
        <v>100</v>
      </c>
    </row>
    <row r="2395" spans="37:41" x14ac:dyDescent="0.35">
      <c r="AK2395" t="str">
        <v>38:NG track between Millendon Junction and Geraldton</v>
      </c>
      <c r="AL2395" t="str">
        <v>02:Watheroo to Marchagee</v>
      </c>
      <c r="AM2395" t="str">
        <v>Fibre Optic</v>
      </c>
      <c r="AN2395" s="64">
        <v>0</v>
      </c>
      <c r="AO2395" s="149">
        <f t="shared" si="75"/>
        <v>6.8275029514926633</v>
      </c>
    </row>
    <row r="2396" spans="37:41" x14ac:dyDescent="0.35">
      <c r="AK2396" t="str">
        <v>38:NG track between Millendon Junction and Geraldton</v>
      </c>
      <c r="AL2396" t="str">
        <v>02:Watheroo to Marchagee</v>
      </c>
      <c r="AM2396" t="str">
        <v>Formation</v>
      </c>
      <c r="AN2396" s="64">
        <v>1743263.6191774923</v>
      </c>
      <c r="AO2396" s="149">
        <f t="shared" si="75"/>
        <v>100</v>
      </c>
    </row>
    <row r="2397" spans="37:41" x14ac:dyDescent="0.35">
      <c r="AK2397" t="str">
        <v>38:NG track between Millendon Junction and Geraldton</v>
      </c>
      <c r="AL2397" t="str">
        <v>02:Watheroo to Marchagee</v>
      </c>
      <c r="AM2397" t="str">
        <v>Pedestrian Crossings</v>
      </c>
      <c r="AN2397" s="64">
        <v>0</v>
      </c>
      <c r="AO2397" s="149">
        <f t="shared" si="75"/>
        <v>11.72325153537226</v>
      </c>
    </row>
    <row r="2398" spans="37:41" x14ac:dyDescent="0.35">
      <c r="AK2398" t="str">
        <v>38:NG track between Millendon Junction and Geraldton</v>
      </c>
      <c r="AL2398" t="str">
        <v>02:Watheroo to Marchagee</v>
      </c>
      <c r="AM2398" t="str">
        <v>Plant and Equipment</v>
      </c>
      <c r="AN2398" s="64">
        <v>235095.12552590936</v>
      </c>
      <c r="AO2398" s="149">
        <f t="shared" si="75"/>
        <v>3.2621890651150229</v>
      </c>
    </row>
    <row r="2399" spans="37:41" x14ac:dyDescent="0.35">
      <c r="AK2399" t="str">
        <v>38:NG track between Millendon Junction and Geraldton</v>
      </c>
      <c r="AL2399" t="str">
        <v>02:Watheroo to Marchagee</v>
      </c>
      <c r="AM2399" t="str">
        <v>Radio Masts</v>
      </c>
      <c r="AN2399" s="64">
        <v>373457.33924970322</v>
      </c>
      <c r="AO2399" s="149">
        <f t="shared" si="75"/>
        <v>5.1206272136194979</v>
      </c>
    </row>
    <row r="2400" spans="37:41" x14ac:dyDescent="0.35">
      <c r="AK2400" t="str">
        <v>38:NG track between Millendon Junction and Geraldton</v>
      </c>
      <c r="AL2400" t="str">
        <v>02:Watheroo to Marchagee</v>
      </c>
      <c r="AM2400" t="str">
        <v>Rail</v>
      </c>
      <c r="AN2400" s="64">
        <v>19456067.178320225</v>
      </c>
      <c r="AO2400" s="149">
        <f t="shared" si="75"/>
        <v>31.770593409597893</v>
      </c>
    </row>
    <row r="2401" spans="37:41" x14ac:dyDescent="0.35">
      <c r="AK2401" t="str">
        <v>38:NG track between Millendon Junction and Geraldton</v>
      </c>
      <c r="AL2401" t="str">
        <v>02:Watheroo to Marchagee</v>
      </c>
      <c r="AM2401" t="str">
        <v>Signage</v>
      </c>
      <c r="AN2401" s="64">
        <v>27593.208500887868</v>
      </c>
      <c r="AO2401" s="149">
        <f t="shared" si="75"/>
        <v>3.6705791572497493</v>
      </c>
    </row>
    <row r="2402" spans="37:41" x14ac:dyDescent="0.35">
      <c r="AK2402" t="str">
        <v>38:NG track between Millendon Junction and Geraldton</v>
      </c>
      <c r="AL2402" t="str">
        <v>02:Watheroo to Marchagee</v>
      </c>
      <c r="AM2402" t="str">
        <v>Signalling and Control Systems</v>
      </c>
      <c r="AN2402" s="64">
        <v>825997.31806819781</v>
      </c>
      <c r="AO2402" s="149">
        <f t="shared" si="75"/>
        <v>6.8275029514926633</v>
      </c>
    </row>
    <row r="2403" spans="37:41" x14ac:dyDescent="0.35">
      <c r="AK2403" t="str">
        <v>38:NG track between Millendon Junction and Geraldton</v>
      </c>
      <c r="AL2403" t="str">
        <v>02:Watheroo to Marchagee</v>
      </c>
      <c r="AM2403" t="str">
        <v>Sleepers</v>
      </c>
      <c r="AN2403" s="64">
        <v>6158192.2652058685</v>
      </c>
      <c r="AO2403" s="149">
        <f t="shared" si="75"/>
        <v>15.29205627039642</v>
      </c>
    </row>
    <row r="2404" spans="37:41" x14ac:dyDescent="0.35">
      <c r="AK2404" t="str">
        <v>38:NG track between Millendon Junction and Geraldton</v>
      </c>
      <c r="AL2404" t="str">
        <v>02:Watheroo to Marchagee</v>
      </c>
      <c r="AM2404" t="str">
        <v>Tunnels</v>
      </c>
      <c r="AN2404" s="64">
        <v>0</v>
      </c>
      <c r="AO2404" s="149">
        <f t="shared" si="75"/>
        <v>42.316940355219813</v>
      </c>
    </row>
    <row r="2405" spans="37:41" x14ac:dyDescent="0.35">
      <c r="AK2405" t="str">
        <v>38:NG track between Millendon Junction and Geraldton</v>
      </c>
      <c r="AL2405" t="str">
        <v>02:Watheroo to Marchagee</v>
      </c>
      <c r="AM2405" t="str">
        <v>Turnouts</v>
      </c>
      <c r="AN2405" s="64">
        <v>272962.25566721935</v>
      </c>
      <c r="AO2405" s="149">
        <f t="shared" si="75"/>
        <v>22.575248585450652</v>
      </c>
    </row>
    <row r="2406" spans="37:41" x14ac:dyDescent="0.35">
      <c r="AK2406" t="str">
        <v>38:NG track between Millendon Junction and Geraldton</v>
      </c>
      <c r="AL2406" t="str">
        <v>02:Watheroo to Marchagee</v>
      </c>
      <c r="AM2406" t="str">
        <v>Walkways</v>
      </c>
      <c r="AN2406" s="64">
        <v>33017.514445506844</v>
      </c>
      <c r="AO2406" s="149">
        <f t="shared" si="75"/>
        <v>6.2060928299919071</v>
      </c>
    </row>
    <row r="2407" spans="37:41" x14ac:dyDescent="0.35">
      <c r="AK2407" t="str">
        <v>38:NG track between Millendon Junction and Geraldton</v>
      </c>
      <c r="AL2407" t="str">
        <v>03:Marchagee to Dongara</v>
      </c>
      <c r="AM2407" t="str">
        <v>Access Roads</v>
      </c>
      <c r="AN2407" s="64">
        <v>0</v>
      </c>
      <c r="AO2407" s="149">
        <f t="shared" si="75"/>
        <v>6.064738680413102</v>
      </c>
    </row>
    <row r="2408" spans="37:41" x14ac:dyDescent="0.35">
      <c r="AK2408" t="str">
        <v>38:NG track between Millendon Junction and Geraldton</v>
      </c>
      <c r="AL2408" t="str">
        <v>03:Marchagee to Dongara</v>
      </c>
      <c r="AM2408" t="str">
        <v>Ballast</v>
      </c>
      <c r="AN2408" s="64">
        <v>37515873.603656441</v>
      </c>
      <c r="AO2408" s="149">
        <f t="shared" si="75"/>
        <v>12.862198805968973</v>
      </c>
    </row>
    <row r="2409" spans="37:41" x14ac:dyDescent="0.35">
      <c r="AK2409" t="str">
        <v>38:NG track between Millendon Junction and Geraldton</v>
      </c>
      <c r="AL2409" t="str">
        <v>03:Marchagee to Dongara</v>
      </c>
      <c r="AM2409" t="str">
        <v>Bridges</v>
      </c>
      <c r="AN2409" s="64">
        <v>4361993.3833338097</v>
      </c>
      <c r="AO2409" s="149">
        <f t="shared" si="75"/>
        <v>33.988165680473372</v>
      </c>
    </row>
    <row r="2410" spans="37:41" x14ac:dyDescent="0.35">
      <c r="AK2410" t="str">
        <v>38:NG track between Millendon Junction and Geraldton</v>
      </c>
      <c r="AL2410" t="str">
        <v>03:Marchagee to Dongara</v>
      </c>
      <c r="AM2410" t="str">
        <v>Buildings</v>
      </c>
      <c r="AN2410" s="64">
        <v>3493274.4866264081</v>
      </c>
      <c r="AO2410" s="149">
        <f t="shared" si="75"/>
        <v>15.499999999999858</v>
      </c>
    </row>
    <row r="2411" spans="37:41" x14ac:dyDescent="0.35">
      <c r="AK2411" t="str">
        <v>38:NG track between Millendon Junction and Geraldton</v>
      </c>
      <c r="AL2411" t="str">
        <v>03:Marchagee to Dongara</v>
      </c>
      <c r="AM2411" t="str">
        <v>Clearing/Grubbing</v>
      </c>
      <c r="AN2411" s="64">
        <v>0</v>
      </c>
      <c r="AO2411" s="149">
        <f t="shared" si="75"/>
        <v>100</v>
      </c>
    </row>
    <row r="2412" spans="37:41" x14ac:dyDescent="0.35">
      <c r="AK2412" t="str">
        <v>38:NG track between Millendon Junction and Geraldton</v>
      </c>
      <c r="AL2412" t="str">
        <v>03:Marchagee to Dongara</v>
      </c>
      <c r="AM2412" t="str">
        <v>Communication</v>
      </c>
      <c r="AN2412" s="64">
        <v>584029.34184272785</v>
      </c>
      <c r="AO2412" s="149">
        <f t="shared" si="75"/>
        <v>5.1206272136194979</v>
      </c>
    </row>
    <row r="2413" spans="37:41" x14ac:dyDescent="0.35">
      <c r="AK2413" t="str">
        <v>38:NG track between Millendon Junction and Geraldton</v>
      </c>
      <c r="AL2413" t="str">
        <v>03:Marchagee to Dongara</v>
      </c>
      <c r="AM2413" t="str">
        <v>Control Centre Assets</v>
      </c>
      <c r="AN2413" s="64">
        <v>627414.63571927231</v>
      </c>
      <c r="AO2413" s="149">
        <f t="shared" si="75"/>
        <v>14.933333333333326</v>
      </c>
    </row>
    <row r="2414" spans="37:41" x14ac:dyDescent="0.35">
      <c r="AK2414" t="str">
        <v>38:NG track between Millendon Junction and Geraldton</v>
      </c>
      <c r="AL2414" t="str">
        <v>03:Marchagee to Dongara</v>
      </c>
      <c r="AM2414" t="str">
        <v>Culverts</v>
      </c>
      <c r="AN2414" s="64">
        <v>1267188.2492437228</v>
      </c>
      <c r="AO2414" s="149">
        <f t="shared" si="75"/>
        <v>6.5141602301984181</v>
      </c>
    </row>
    <row r="2415" spans="37:41" x14ac:dyDescent="0.35">
      <c r="AK2415" t="str">
        <v>38:NG track between Millendon Junction and Geraldton</v>
      </c>
      <c r="AL2415" t="str">
        <v>03:Marchagee to Dongara</v>
      </c>
      <c r="AM2415" t="str">
        <v>Cutting/Embankments</v>
      </c>
      <c r="AN2415" s="64">
        <v>0</v>
      </c>
      <c r="AO2415" s="149">
        <f t="shared" si="75"/>
        <v>100</v>
      </c>
    </row>
    <row r="2416" spans="37:41" x14ac:dyDescent="0.35">
      <c r="AK2416" t="str">
        <v>38:NG track between Millendon Junction and Geraldton</v>
      </c>
      <c r="AL2416" t="str">
        <v>03:Marchagee to Dongara</v>
      </c>
      <c r="AM2416" t="str">
        <v>Fibre Optic</v>
      </c>
      <c r="AN2416" s="64">
        <v>0</v>
      </c>
      <c r="AO2416" s="149">
        <f t="shared" si="75"/>
        <v>6.8275029514926633</v>
      </c>
    </row>
    <row r="2417" spans="37:41" x14ac:dyDescent="0.35">
      <c r="AK2417" t="str">
        <v>38:NG track between Millendon Junction and Geraldton</v>
      </c>
      <c r="AL2417" t="str">
        <v>03:Marchagee to Dongara</v>
      </c>
      <c r="AM2417" t="str">
        <v>Formation</v>
      </c>
      <c r="AN2417" s="64">
        <v>11057310.114761898</v>
      </c>
      <c r="AO2417" s="149">
        <f t="shared" si="75"/>
        <v>100</v>
      </c>
    </row>
    <row r="2418" spans="37:41" x14ac:dyDescent="0.35">
      <c r="AK2418" t="str">
        <v>38:NG track between Millendon Junction and Geraldton</v>
      </c>
      <c r="AL2418" t="str">
        <v>03:Marchagee to Dongara</v>
      </c>
      <c r="AM2418" t="str">
        <v>Pedestrian Crossings</v>
      </c>
      <c r="AN2418" s="64">
        <v>274220.53160048946</v>
      </c>
      <c r="AO2418" s="149">
        <f t="shared" si="75"/>
        <v>11.72325153537226</v>
      </c>
    </row>
    <row r="2419" spans="37:41" x14ac:dyDescent="0.35">
      <c r="AK2419" t="str">
        <v>38:NG track between Millendon Junction and Geraldton</v>
      </c>
      <c r="AL2419" t="str">
        <v>03:Marchagee to Dongara</v>
      </c>
      <c r="AM2419" t="str">
        <v>Plant and Equipment</v>
      </c>
      <c r="AN2419" s="64">
        <v>1491179.9229971671</v>
      </c>
      <c r="AO2419" s="149">
        <f t="shared" si="75"/>
        <v>3.2621890651150229</v>
      </c>
    </row>
    <row r="2420" spans="37:41" x14ac:dyDescent="0.35">
      <c r="AK2420" t="str">
        <v>38:NG track between Millendon Junction and Geraldton</v>
      </c>
      <c r="AL2420" t="str">
        <v>03:Marchagee to Dongara</v>
      </c>
      <c r="AM2420" t="str">
        <v>Radio Masts</v>
      </c>
      <c r="AN2420" s="64">
        <v>2368794.6959313937</v>
      </c>
      <c r="AO2420" s="149">
        <f t="shared" si="75"/>
        <v>5.1206272136194979</v>
      </c>
    </row>
    <row r="2421" spans="37:41" x14ac:dyDescent="0.35">
      <c r="AK2421" t="str">
        <v>38:NG track between Millendon Junction and Geraldton</v>
      </c>
      <c r="AL2421" t="str">
        <v>03:Marchagee to Dongara</v>
      </c>
      <c r="AM2421" t="str">
        <v>Rail</v>
      </c>
      <c r="AN2421" s="64">
        <v>123407478.95939615</v>
      </c>
      <c r="AO2421" s="149">
        <f t="shared" si="75"/>
        <v>31.770593409597893</v>
      </c>
    </row>
    <row r="2422" spans="37:41" x14ac:dyDescent="0.35">
      <c r="AK2422" t="str">
        <v>38:NG track between Millendon Junction and Geraldton</v>
      </c>
      <c r="AL2422" t="str">
        <v>03:Marchagee to Dongara</v>
      </c>
      <c r="AM2422" t="str">
        <v>Signage</v>
      </c>
      <c r="AN2422" s="64">
        <v>229558.08379279374</v>
      </c>
      <c r="AO2422" s="149">
        <f t="shared" si="75"/>
        <v>3.6705791572497493</v>
      </c>
    </row>
    <row r="2423" spans="37:41" x14ac:dyDescent="0.35">
      <c r="AK2423" t="str">
        <v>38:NG track between Millendon Junction and Geraldton</v>
      </c>
      <c r="AL2423" t="str">
        <v>03:Marchagee to Dongara</v>
      </c>
      <c r="AM2423" t="str">
        <v>Signalling and Control Systems</v>
      </c>
      <c r="AN2423" s="64">
        <v>5282062.9987299107</v>
      </c>
      <c r="AO2423" s="149">
        <f t="shared" si="75"/>
        <v>6.8275029514926633</v>
      </c>
    </row>
    <row r="2424" spans="37:41" x14ac:dyDescent="0.35">
      <c r="AK2424" t="str">
        <v>38:NG track between Millendon Junction and Geraldton</v>
      </c>
      <c r="AL2424" t="str">
        <v>03:Marchagee to Dongara</v>
      </c>
      <c r="AM2424" t="str">
        <v>Sleepers</v>
      </c>
      <c r="AN2424" s="64">
        <v>40087708.754241973</v>
      </c>
      <c r="AO2424" s="149">
        <f t="shared" si="75"/>
        <v>15.29205627039642</v>
      </c>
    </row>
    <row r="2425" spans="37:41" x14ac:dyDescent="0.35">
      <c r="AK2425" t="str">
        <v>38:NG track between Millendon Junction and Geraldton</v>
      </c>
      <c r="AL2425" t="str">
        <v>03:Marchagee to Dongara</v>
      </c>
      <c r="AM2425" t="str">
        <v>Tunnels</v>
      </c>
      <c r="AN2425" s="64">
        <v>0</v>
      </c>
      <c r="AO2425" s="149">
        <f t="shared" si="75"/>
        <v>42.316940355219813</v>
      </c>
    </row>
    <row r="2426" spans="37:41" x14ac:dyDescent="0.35">
      <c r="AK2426" t="str">
        <v>38:NG track between Millendon Junction and Geraldton</v>
      </c>
      <c r="AL2426" t="str">
        <v>03:Marchagee to Dongara</v>
      </c>
      <c r="AM2426" t="str">
        <v>Turnouts</v>
      </c>
      <c r="AN2426" s="64">
        <v>5193572.3308935855</v>
      </c>
      <c r="AO2426" s="149">
        <f t="shared" si="75"/>
        <v>22.575248585450652</v>
      </c>
    </row>
    <row r="2427" spans="37:41" x14ac:dyDescent="0.35">
      <c r="AK2427" t="str">
        <v>38:NG track between Millendon Junction and Geraldton</v>
      </c>
      <c r="AL2427" t="str">
        <v>03:Marchagee to Dongara</v>
      </c>
      <c r="AM2427" t="str">
        <v>Walkways</v>
      </c>
      <c r="AN2427" s="64">
        <v>953448.03572557913</v>
      </c>
      <c r="AO2427" s="149">
        <f t="shared" si="75"/>
        <v>6.2060928299919071</v>
      </c>
    </row>
    <row r="2428" spans="37:41" x14ac:dyDescent="0.35">
      <c r="AK2428" t="str">
        <v>38:NG track between Millendon Junction and Geraldton</v>
      </c>
      <c r="AL2428" t="str">
        <v>04:Dongara to Narngulu</v>
      </c>
      <c r="AM2428" t="str">
        <v>Access Roads</v>
      </c>
      <c r="AN2428" s="64">
        <v>0</v>
      </c>
      <c r="AO2428" s="149">
        <f t="shared" si="75"/>
        <v>6.064738680413102</v>
      </c>
    </row>
    <row r="2429" spans="37:41" x14ac:dyDescent="0.35">
      <c r="AK2429" t="str">
        <v>38:NG track between Millendon Junction and Geraldton</v>
      </c>
      <c r="AL2429" t="str">
        <v>04:Dongara to Narngulu</v>
      </c>
      <c r="AM2429" t="str">
        <v>Ballast</v>
      </c>
      <c r="AN2429" s="64">
        <v>12540690.647619855</v>
      </c>
      <c r="AO2429" s="149">
        <f t="shared" si="75"/>
        <v>12.862198805968973</v>
      </c>
    </row>
    <row r="2430" spans="37:41" x14ac:dyDescent="0.35">
      <c r="AK2430" t="str">
        <v>38:NG track between Millendon Junction and Geraldton</v>
      </c>
      <c r="AL2430" t="str">
        <v>04:Dongara to Narngulu</v>
      </c>
      <c r="AM2430" t="str">
        <v>Bridges</v>
      </c>
      <c r="AN2430" s="64">
        <v>1194725.8843019234</v>
      </c>
      <c r="AO2430" s="149">
        <f t="shared" si="75"/>
        <v>33.988165680473372</v>
      </c>
    </row>
    <row r="2431" spans="37:41" x14ac:dyDescent="0.35">
      <c r="AK2431" t="str">
        <v>38:NG track between Millendon Junction and Geraldton</v>
      </c>
      <c r="AL2431" t="str">
        <v>04:Dongara to Narngulu</v>
      </c>
      <c r="AM2431" t="str">
        <v>Buildings</v>
      </c>
      <c r="AN2431" s="64">
        <v>1167721.033150489</v>
      </c>
      <c r="AO2431" s="149">
        <f t="shared" si="75"/>
        <v>15.499999999999858</v>
      </c>
    </row>
    <row r="2432" spans="37:41" x14ac:dyDescent="0.35">
      <c r="AK2432" t="str">
        <v>38:NG track between Millendon Junction and Geraldton</v>
      </c>
      <c r="AL2432" t="str">
        <v>04:Dongara to Narngulu</v>
      </c>
      <c r="AM2432" t="str">
        <v>Clearing/Grubbing</v>
      </c>
      <c r="AN2432" s="64">
        <v>0</v>
      </c>
      <c r="AO2432" s="149">
        <f t="shared" si="75"/>
        <v>100</v>
      </c>
    </row>
    <row r="2433" spans="37:41" x14ac:dyDescent="0.35">
      <c r="AK2433" t="str">
        <v>38:NG track between Millendon Junction and Geraldton</v>
      </c>
      <c r="AL2433" t="str">
        <v>04:Dongara to Narngulu</v>
      </c>
      <c r="AM2433" t="str">
        <v>Communication</v>
      </c>
      <c r="AN2433" s="64">
        <v>313762.65473338577</v>
      </c>
      <c r="AO2433" s="149">
        <f t="shared" si="75"/>
        <v>5.1206272136194979</v>
      </c>
    </row>
    <row r="2434" spans="37:41" x14ac:dyDescent="0.35">
      <c r="AK2434" t="str">
        <v>38:NG track between Millendon Junction and Geraldton</v>
      </c>
      <c r="AL2434" t="str">
        <v>04:Dongara to Narngulu</v>
      </c>
      <c r="AM2434" t="str">
        <v>Control Centre Assets</v>
      </c>
      <c r="AN2434" s="64">
        <v>293776.22067248402</v>
      </c>
      <c r="AO2434" s="149">
        <f t="shared" si="75"/>
        <v>14.933333333333326</v>
      </c>
    </row>
    <row r="2435" spans="37:41" x14ac:dyDescent="0.35">
      <c r="AK2435" t="str">
        <v>38:NG track between Millendon Junction and Geraldton</v>
      </c>
      <c r="AL2435" t="str">
        <v>04:Dongara to Narngulu</v>
      </c>
      <c r="AM2435" t="str">
        <v>Culverts</v>
      </c>
      <c r="AN2435" s="64">
        <v>158429.77776099963</v>
      </c>
      <c r="AO2435" s="149">
        <f t="shared" si="75"/>
        <v>6.5141602301984181</v>
      </c>
    </row>
    <row r="2436" spans="37:41" x14ac:dyDescent="0.35">
      <c r="AK2436" t="str">
        <v>38:NG track between Millendon Junction and Geraldton</v>
      </c>
      <c r="AL2436" t="str">
        <v>04:Dongara to Narngulu</v>
      </c>
      <c r="AM2436" t="str">
        <v>Cutting/Embankments</v>
      </c>
      <c r="AN2436" s="64">
        <v>0</v>
      </c>
      <c r="AO2436" s="149">
        <f t="shared" si="75"/>
        <v>100</v>
      </c>
    </row>
    <row r="2437" spans="37:41" x14ac:dyDescent="0.35">
      <c r="AK2437" t="str">
        <v>38:NG track between Millendon Junction and Geraldton</v>
      </c>
      <c r="AL2437" t="str">
        <v>04:Dongara to Narngulu</v>
      </c>
      <c r="AM2437" t="str">
        <v>Fibre Optic</v>
      </c>
      <c r="AN2437" s="64">
        <v>0</v>
      </c>
      <c r="AO2437" s="149">
        <f t="shared" si="75"/>
        <v>6.8275029514926633</v>
      </c>
    </row>
    <row r="2438" spans="37:41" x14ac:dyDescent="0.35">
      <c r="AK2438" t="str">
        <v>38:NG track between Millendon Junction and Geraldton</v>
      </c>
      <c r="AL2438" t="str">
        <v>04:Dongara to Narngulu</v>
      </c>
      <c r="AM2438" t="str">
        <v>Formation</v>
      </c>
      <c r="AN2438" s="64">
        <v>3696203.5592984837</v>
      </c>
      <c r="AO2438" s="149">
        <f t="shared" si="75"/>
        <v>100</v>
      </c>
    </row>
    <row r="2439" spans="37:41" x14ac:dyDescent="0.35">
      <c r="AK2439" t="str">
        <v>38:NG track between Millendon Junction and Geraldton</v>
      </c>
      <c r="AL2439" t="str">
        <v>04:Dongara to Narngulu</v>
      </c>
      <c r="AM2439" t="str">
        <v>Pedestrian Crossings</v>
      </c>
      <c r="AN2439" s="64">
        <v>162342.2300717702</v>
      </c>
      <c r="AO2439" s="149">
        <f t="shared" si="75"/>
        <v>11.72325153537226</v>
      </c>
    </row>
    <row r="2440" spans="37:41" x14ac:dyDescent="0.35">
      <c r="AK2440" t="str">
        <v>38:NG track between Millendon Junction and Geraldton</v>
      </c>
      <c r="AL2440" t="str">
        <v>04:Dongara to Narngulu</v>
      </c>
      <c r="AM2440" t="str">
        <v>Plant and Equipment</v>
      </c>
      <c r="AN2440" s="64">
        <v>498467.03056453558</v>
      </c>
      <c r="AO2440" s="149">
        <f t="shared" si="75"/>
        <v>3.2621890651150229</v>
      </c>
    </row>
    <row r="2441" spans="37:41" x14ac:dyDescent="0.35">
      <c r="AK2441" t="str">
        <v>38:NG track between Millendon Junction and Geraldton</v>
      </c>
      <c r="AL2441" t="str">
        <v>04:Dongara to Narngulu</v>
      </c>
      <c r="AM2441" t="str">
        <v>Radio Masts</v>
      </c>
      <c r="AN2441" s="64">
        <v>791833.39306546375</v>
      </c>
      <c r="AO2441" s="149">
        <f t="shared" si="75"/>
        <v>5.1206272136194979</v>
      </c>
    </row>
    <row r="2442" spans="37:41" x14ac:dyDescent="0.35">
      <c r="AK2442" t="str">
        <v>38:NG track between Millendon Junction and Geraldton</v>
      </c>
      <c r="AL2442" t="str">
        <v>04:Dongara to Narngulu</v>
      </c>
      <c r="AM2442" t="str">
        <v>Rail</v>
      </c>
      <c r="AN2442" s="64">
        <v>41252271.867170572</v>
      </c>
      <c r="AO2442" s="149">
        <f t="shared" si="75"/>
        <v>31.770593409597893</v>
      </c>
    </row>
    <row r="2443" spans="37:41" x14ac:dyDescent="0.35">
      <c r="AK2443" t="str">
        <v>38:NG track between Millendon Junction and Geraldton</v>
      </c>
      <c r="AL2443" t="str">
        <v>04:Dongara to Narngulu</v>
      </c>
      <c r="AM2443" t="str">
        <v>Signage</v>
      </c>
      <c r="AN2443" s="64">
        <v>86333.701984212472</v>
      </c>
      <c r="AO2443" s="149">
        <f t="shared" si="75"/>
        <v>3.6705791572497493</v>
      </c>
    </row>
    <row r="2444" spans="37:41" x14ac:dyDescent="0.35">
      <c r="AK2444" t="str">
        <v>38:NG track between Millendon Junction and Geraldton</v>
      </c>
      <c r="AL2444" t="str">
        <v>04:Dongara to Narngulu</v>
      </c>
      <c r="AM2444" t="str">
        <v>Signalling and Control Systems</v>
      </c>
      <c r="AN2444" s="64">
        <v>2473236.0655595972</v>
      </c>
      <c r="AO2444" s="149">
        <f t="shared" si="75"/>
        <v>6.8275029514926633</v>
      </c>
    </row>
    <row r="2445" spans="37:41" x14ac:dyDescent="0.35">
      <c r="AK2445" t="str">
        <v>38:NG track between Millendon Junction and Geraldton</v>
      </c>
      <c r="AL2445" t="str">
        <v>04:Dongara to Narngulu</v>
      </c>
      <c r="AM2445" t="str">
        <v>Sleepers</v>
      </c>
      <c r="AN2445" s="64">
        <v>12961569.089620316</v>
      </c>
      <c r="AO2445" s="149">
        <f t="shared" ref="AO2445:AO2508" si="76">_xlfn.XLOOKUP(AM2445,$M$7:$AG$7,$M$10:$AG$10)</f>
        <v>15.29205627039642</v>
      </c>
    </row>
    <row r="2446" spans="37:41" x14ac:dyDescent="0.35">
      <c r="AK2446" t="str">
        <v>38:NG track between Millendon Junction and Geraldton</v>
      </c>
      <c r="AL2446" t="str">
        <v>04:Dongara to Narngulu</v>
      </c>
      <c r="AM2446" t="str">
        <v>Tunnels</v>
      </c>
      <c r="AN2446" s="64">
        <v>0</v>
      </c>
      <c r="AO2446" s="149">
        <f t="shared" si="76"/>
        <v>42.316940355219813</v>
      </c>
    </row>
    <row r="2447" spans="37:41" x14ac:dyDescent="0.35">
      <c r="AK2447" t="str">
        <v>38:NG track between Millendon Junction and Geraldton</v>
      </c>
      <c r="AL2447" t="str">
        <v>04:Dongara to Narngulu</v>
      </c>
      <c r="AM2447" t="str">
        <v>Turnouts</v>
      </c>
      <c r="AN2447" s="64">
        <v>3015516.9493545741</v>
      </c>
      <c r="AO2447" s="149">
        <f t="shared" si="76"/>
        <v>22.575248585450652</v>
      </c>
    </row>
    <row r="2448" spans="37:41" x14ac:dyDescent="0.35">
      <c r="AK2448" t="str">
        <v>38:NG track between Millendon Junction and Geraldton</v>
      </c>
      <c r="AL2448" t="str">
        <v>04:Dongara to Narngulu</v>
      </c>
      <c r="AM2448" t="str">
        <v>Walkways</v>
      </c>
      <c r="AN2448" s="64">
        <v>557978.09768915491</v>
      </c>
      <c r="AO2448" s="149">
        <f t="shared" si="76"/>
        <v>6.2060928299919071</v>
      </c>
    </row>
    <row r="2449" spans="37:41" x14ac:dyDescent="0.35">
      <c r="AK2449" t="str">
        <v>38:NG track between Millendon Junction and Geraldton</v>
      </c>
      <c r="AL2449" t="str">
        <v>05:Narngulu to Geraldton</v>
      </c>
      <c r="AM2449" t="str">
        <v>Access Roads</v>
      </c>
      <c r="AN2449" s="64">
        <v>0</v>
      </c>
      <c r="AO2449" s="149">
        <f t="shared" si="76"/>
        <v>6.064738680413102</v>
      </c>
    </row>
    <row r="2450" spans="37:41" x14ac:dyDescent="0.35">
      <c r="AK2450" t="str">
        <v>38:NG track between Millendon Junction and Geraldton</v>
      </c>
      <c r="AL2450" t="str">
        <v>05:Narngulu to Geraldton</v>
      </c>
      <c r="AM2450" t="str">
        <v>Ballast</v>
      </c>
      <c r="AN2450" s="64">
        <v>1377555.8385434998</v>
      </c>
      <c r="AO2450" s="149">
        <f t="shared" si="76"/>
        <v>12.862198805968973</v>
      </c>
    </row>
    <row r="2451" spans="37:41" x14ac:dyDescent="0.35">
      <c r="AK2451" t="str">
        <v>38:NG track between Millendon Junction and Geraldton</v>
      </c>
      <c r="AL2451" t="str">
        <v>05:Narngulu to Geraldton</v>
      </c>
      <c r="AM2451" t="str">
        <v>Bridges</v>
      </c>
      <c r="AN2451" s="64">
        <v>0</v>
      </c>
      <c r="AO2451" s="149">
        <f t="shared" si="76"/>
        <v>33.988165680473372</v>
      </c>
    </row>
    <row r="2452" spans="37:41" x14ac:dyDescent="0.35">
      <c r="AK2452" t="str">
        <v>38:NG track between Millendon Junction and Geraldton</v>
      </c>
      <c r="AL2452" t="str">
        <v>05:Narngulu to Geraldton</v>
      </c>
      <c r="AM2452" t="str">
        <v>Buildings</v>
      </c>
      <c r="AN2452" s="64">
        <v>128270.5213138964</v>
      </c>
      <c r="AO2452" s="149">
        <f t="shared" si="76"/>
        <v>15.499999999999858</v>
      </c>
    </row>
    <row r="2453" spans="37:41" x14ac:dyDescent="0.35">
      <c r="AK2453" t="str">
        <v>38:NG track between Millendon Junction and Geraldton</v>
      </c>
      <c r="AL2453" t="str">
        <v>05:Narngulu to Geraldton</v>
      </c>
      <c r="AM2453" t="str">
        <v>Clearing/Grubbing</v>
      </c>
      <c r="AN2453" s="64">
        <v>0</v>
      </c>
      <c r="AO2453" s="149">
        <f t="shared" si="76"/>
        <v>100</v>
      </c>
    </row>
    <row r="2454" spans="37:41" x14ac:dyDescent="0.35">
      <c r="AK2454" t="str">
        <v>38:NG track between Millendon Junction and Geraldton</v>
      </c>
      <c r="AL2454" t="str">
        <v>05:Narngulu to Geraldton</v>
      </c>
      <c r="AM2454" t="str">
        <v>Communication</v>
      </c>
      <c r="AN2454" s="64">
        <v>17568.285074410192</v>
      </c>
      <c r="AO2454" s="149">
        <f t="shared" si="76"/>
        <v>5.1206272136194979</v>
      </c>
    </row>
    <row r="2455" spans="37:41" x14ac:dyDescent="0.35">
      <c r="AK2455" t="str">
        <v>38:NG track between Millendon Junction and Geraldton</v>
      </c>
      <c r="AL2455" t="str">
        <v>05:Narngulu to Geraldton</v>
      </c>
      <c r="AM2455" t="str">
        <v>Control Centre Assets</v>
      </c>
      <c r="AN2455" s="64">
        <v>260818.69628967089</v>
      </c>
      <c r="AO2455" s="149">
        <f t="shared" si="76"/>
        <v>14.933333333333326</v>
      </c>
    </row>
    <row r="2456" spans="37:41" x14ac:dyDescent="0.35">
      <c r="AK2456" t="str">
        <v>38:NG track between Millendon Junction and Geraldton</v>
      </c>
      <c r="AL2456" t="str">
        <v>05:Narngulu to Geraldton</v>
      </c>
      <c r="AM2456" t="str">
        <v>Culverts</v>
      </c>
      <c r="AN2456" s="64">
        <v>22434.982862792898</v>
      </c>
      <c r="AO2456" s="149">
        <f t="shared" si="76"/>
        <v>6.5141602301984181</v>
      </c>
    </row>
    <row r="2457" spans="37:41" x14ac:dyDescent="0.35">
      <c r="AK2457" t="str">
        <v>38:NG track between Millendon Junction and Geraldton</v>
      </c>
      <c r="AL2457" t="str">
        <v>05:Narngulu to Geraldton</v>
      </c>
      <c r="AM2457" t="str">
        <v>Cutting/Embankments</v>
      </c>
      <c r="AN2457" s="64">
        <v>0</v>
      </c>
      <c r="AO2457" s="149">
        <f t="shared" si="76"/>
        <v>100</v>
      </c>
    </row>
    <row r="2458" spans="37:41" x14ac:dyDescent="0.35">
      <c r="AK2458" t="str">
        <v>38:NG track between Millendon Junction and Geraldton</v>
      </c>
      <c r="AL2458" t="str">
        <v>05:Narngulu to Geraldton</v>
      </c>
      <c r="AM2458" t="str">
        <v>Fibre Optic</v>
      </c>
      <c r="AN2458" s="64">
        <v>0</v>
      </c>
      <c r="AO2458" s="149">
        <f t="shared" si="76"/>
        <v>6.8275029514926633</v>
      </c>
    </row>
    <row r="2459" spans="37:41" x14ac:dyDescent="0.35">
      <c r="AK2459" t="str">
        <v>38:NG track between Millendon Junction and Geraldton</v>
      </c>
      <c r="AL2459" t="str">
        <v>05:Narngulu to Geraldton</v>
      </c>
      <c r="AM2459" t="str">
        <v>Formation</v>
      </c>
      <c r="AN2459" s="64">
        <v>406016.45767597895</v>
      </c>
      <c r="AO2459" s="149">
        <f t="shared" si="76"/>
        <v>100</v>
      </c>
    </row>
    <row r="2460" spans="37:41" x14ac:dyDescent="0.35">
      <c r="AK2460" t="str">
        <v>38:NG track between Millendon Junction and Geraldton</v>
      </c>
      <c r="AL2460" t="str">
        <v>05:Narngulu to Geraldton</v>
      </c>
      <c r="AM2460" t="str">
        <v>Pedestrian Crossings</v>
      </c>
      <c r="AN2460" s="64">
        <v>156703.7135760161</v>
      </c>
      <c r="AO2460" s="149">
        <f t="shared" si="76"/>
        <v>11.72325153537226</v>
      </c>
    </row>
    <row r="2461" spans="37:41" x14ac:dyDescent="0.35">
      <c r="AK2461" t="str">
        <v>38:NG track between Millendon Junction and Geraldton</v>
      </c>
      <c r="AL2461" t="str">
        <v>05:Narngulu to Geraldton</v>
      </c>
      <c r="AM2461" t="str">
        <v>Plant and Equipment</v>
      </c>
      <c r="AN2461" s="64">
        <v>54755.05198000736</v>
      </c>
      <c r="AO2461" s="149">
        <f t="shared" si="76"/>
        <v>3.2621890651150229</v>
      </c>
    </row>
    <row r="2462" spans="37:41" x14ac:dyDescent="0.35">
      <c r="AK2462" t="str">
        <v>38:NG track between Millendon Junction and Geraldton</v>
      </c>
      <c r="AL2462" t="str">
        <v>05:Narngulu to Geraldton</v>
      </c>
      <c r="AM2462" t="str">
        <v>Radio Masts</v>
      </c>
      <c r="AN2462" s="64">
        <v>86980.433886874132</v>
      </c>
      <c r="AO2462" s="149">
        <f t="shared" si="76"/>
        <v>5.1206272136194979</v>
      </c>
    </row>
    <row r="2463" spans="37:41" x14ac:dyDescent="0.35">
      <c r="AK2463" t="str">
        <v>38:NG track between Millendon Junction and Geraldton</v>
      </c>
      <c r="AL2463" t="str">
        <v>05:Narngulu to Geraldton</v>
      </c>
      <c r="AM2463" t="str">
        <v>Rail</v>
      </c>
      <c r="AN2463" s="64">
        <v>4531433.6794194076</v>
      </c>
      <c r="AO2463" s="149">
        <f t="shared" si="76"/>
        <v>31.770593409597893</v>
      </c>
    </row>
    <row r="2464" spans="37:41" x14ac:dyDescent="0.35">
      <c r="AK2464" t="str">
        <v>38:NG track between Millendon Junction and Geraldton</v>
      </c>
      <c r="AL2464" t="str">
        <v>05:Narngulu to Geraldton</v>
      </c>
      <c r="AM2464" t="str">
        <v>Signage</v>
      </c>
      <c r="AN2464" s="64">
        <v>4654.9826511371275</v>
      </c>
      <c r="AO2464" s="149">
        <f t="shared" si="76"/>
        <v>3.6705791572497493</v>
      </c>
    </row>
    <row r="2465" spans="37:41" x14ac:dyDescent="0.35">
      <c r="AK2465" t="str">
        <v>38:NG track between Millendon Junction and Geraldton</v>
      </c>
      <c r="AL2465" t="str">
        <v>05:Narngulu to Geraldton</v>
      </c>
      <c r="AM2465" t="str">
        <v>Signalling and Control Systems</v>
      </c>
      <c r="AN2465" s="64">
        <v>2195774.0648961519</v>
      </c>
      <c r="AO2465" s="149">
        <f t="shared" si="76"/>
        <v>6.8275029514926633</v>
      </c>
    </row>
    <row r="2466" spans="37:41" x14ac:dyDescent="0.35">
      <c r="AK2466" t="str">
        <v>38:NG track between Millendon Junction and Geraldton</v>
      </c>
      <c r="AL2466" t="str">
        <v>05:Narngulu to Geraldton</v>
      </c>
      <c r="AM2466" t="str">
        <v>Sleepers</v>
      </c>
      <c r="AN2466" s="64">
        <v>1169271.5206322605</v>
      </c>
      <c r="AO2466" s="149">
        <f t="shared" si="76"/>
        <v>15.29205627039642</v>
      </c>
    </row>
    <row r="2467" spans="37:41" x14ac:dyDescent="0.35">
      <c r="AK2467" t="str">
        <v>38:NG track between Millendon Junction and Geraldton</v>
      </c>
      <c r="AL2467" t="str">
        <v>05:Narngulu to Geraldton</v>
      </c>
      <c r="AM2467" t="str">
        <v>Tunnels</v>
      </c>
      <c r="AN2467" s="64">
        <v>5808993.5943458863</v>
      </c>
      <c r="AO2467" s="149">
        <f t="shared" si="76"/>
        <v>42.316940355219813</v>
      </c>
    </row>
    <row r="2468" spans="37:41" x14ac:dyDescent="0.35">
      <c r="AK2468" t="str">
        <v>38:NG track between Millendon Junction and Geraldton</v>
      </c>
      <c r="AL2468" t="str">
        <v>05:Narngulu to Geraldton</v>
      </c>
      <c r="AM2468" t="str">
        <v>Turnouts</v>
      </c>
      <c r="AN2468" s="64">
        <v>2670831.2931896308</v>
      </c>
      <c r="AO2468" s="149">
        <f t="shared" si="76"/>
        <v>22.575248585450652</v>
      </c>
    </row>
    <row r="2469" spans="37:41" x14ac:dyDescent="0.35">
      <c r="AK2469" t="str">
        <v>38:NG track between Millendon Junction and Geraldton</v>
      </c>
      <c r="AL2469" t="str">
        <v>05:Narngulu to Geraldton</v>
      </c>
      <c r="AM2469" t="str">
        <v>Walkways</v>
      </c>
      <c r="AN2469" s="64">
        <v>15560.815699907585</v>
      </c>
      <c r="AO2469" s="149">
        <f t="shared" si="76"/>
        <v>6.2060928299919071</v>
      </c>
    </row>
    <row r="2470" spans="37:41" x14ac:dyDescent="0.35">
      <c r="AK2470" t="str">
        <v>39:NG track between Dongara and Eneabba South</v>
      </c>
      <c r="AL2470" t="str">
        <v>01:Dongara to Eneabba South</v>
      </c>
      <c r="AM2470" t="str">
        <v>Access Roads</v>
      </c>
      <c r="AN2470" s="64">
        <v>0</v>
      </c>
      <c r="AO2470" s="149">
        <f t="shared" si="76"/>
        <v>6.064738680413102</v>
      </c>
    </row>
    <row r="2471" spans="37:41" x14ac:dyDescent="0.35">
      <c r="AK2471" t="str">
        <v>39:NG track between Dongara and Eneabba South</v>
      </c>
      <c r="AL2471" t="str">
        <v>01:Dongara to Eneabba South</v>
      </c>
      <c r="AM2471" t="str">
        <v>Ballast</v>
      </c>
      <c r="AN2471" s="64">
        <v>8932693.4875882175</v>
      </c>
      <c r="AO2471" s="149">
        <f t="shared" si="76"/>
        <v>12.862198805968973</v>
      </c>
    </row>
    <row r="2472" spans="37:41" x14ac:dyDescent="0.35">
      <c r="AK2472" t="str">
        <v>39:NG track between Dongara and Eneabba South</v>
      </c>
      <c r="AL2472" t="str">
        <v>01:Dongara to Eneabba South</v>
      </c>
      <c r="AM2472" t="str">
        <v>Bridges</v>
      </c>
      <c r="AN2472" s="64">
        <v>2008424.807877182</v>
      </c>
      <c r="AO2472" s="149">
        <f t="shared" si="76"/>
        <v>33.988165680473372</v>
      </c>
    </row>
    <row r="2473" spans="37:41" x14ac:dyDescent="0.35">
      <c r="AK2473" t="str">
        <v>39:NG track between Dongara and Eneabba South</v>
      </c>
      <c r="AL2473" t="str">
        <v>01:Dongara to Eneabba South</v>
      </c>
      <c r="AM2473" t="str">
        <v>Buildings</v>
      </c>
      <c r="AN2473" s="64">
        <v>831763.92443129735</v>
      </c>
      <c r="AO2473" s="149">
        <f t="shared" si="76"/>
        <v>15.499999999999858</v>
      </c>
    </row>
    <row r="2474" spans="37:41" x14ac:dyDescent="0.35">
      <c r="AK2474" t="str">
        <v>39:NG track between Dongara and Eneabba South</v>
      </c>
      <c r="AL2474" t="str">
        <v>01:Dongara to Eneabba South</v>
      </c>
      <c r="AM2474" t="str">
        <v>Clearing/Grubbing</v>
      </c>
      <c r="AN2474" s="64">
        <v>0</v>
      </c>
      <c r="AO2474" s="149">
        <f t="shared" si="76"/>
        <v>100</v>
      </c>
    </row>
    <row r="2475" spans="37:41" x14ac:dyDescent="0.35">
      <c r="AK2475" t="str">
        <v>39:NG track between Dongara and Eneabba South</v>
      </c>
      <c r="AL2475" t="str">
        <v>01:Dongara to Eneabba South</v>
      </c>
      <c r="AM2475" t="str">
        <v>Communication</v>
      </c>
      <c r="AN2475" s="64">
        <v>95020.205529554209</v>
      </c>
      <c r="AO2475" s="149">
        <f t="shared" si="76"/>
        <v>5.1206272136194979</v>
      </c>
    </row>
    <row r="2476" spans="37:41" x14ac:dyDescent="0.35">
      <c r="AK2476" t="str">
        <v>39:NG track between Dongara and Eneabba South</v>
      </c>
      <c r="AL2476" t="str">
        <v>01:Dongara to Eneabba South</v>
      </c>
      <c r="AM2476" t="str">
        <v>Control Centre Assets</v>
      </c>
      <c r="AN2476" s="64">
        <v>110210.11043180783</v>
      </c>
      <c r="AO2476" s="149">
        <f t="shared" si="76"/>
        <v>14.933333333333326</v>
      </c>
    </row>
    <row r="2477" spans="37:41" x14ac:dyDescent="0.35">
      <c r="AK2477" t="str">
        <v>39:NG track between Dongara and Eneabba South</v>
      </c>
      <c r="AL2477" t="str">
        <v>01:Dongara to Eneabba South</v>
      </c>
      <c r="AM2477" t="str">
        <v>Culverts</v>
      </c>
      <c r="AN2477" s="64">
        <v>14690.462171951502</v>
      </c>
      <c r="AO2477" s="149">
        <f t="shared" si="76"/>
        <v>6.5141602301984181</v>
      </c>
    </row>
    <row r="2478" spans="37:41" x14ac:dyDescent="0.35">
      <c r="AK2478" t="str">
        <v>39:NG track between Dongara and Eneabba South</v>
      </c>
      <c r="AL2478" t="str">
        <v>01:Dongara to Eneabba South</v>
      </c>
      <c r="AM2478" t="str">
        <v>Cutting/Embankments</v>
      </c>
      <c r="AN2478" s="64">
        <v>0</v>
      </c>
      <c r="AO2478" s="149">
        <f t="shared" si="76"/>
        <v>100</v>
      </c>
    </row>
    <row r="2479" spans="37:41" x14ac:dyDescent="0.35">
      <c r="AK2479" t="str">
        <v>39:NG track between Dongara and Eneabba South</v>
      </c>
      <c r="AL2479" t="str">
        <v>01:Dongara to Eneabba South</v>
      </c>
      <c r="AM2479" t="str">
        <v>Fibre Optic</v>
      </c>
      <c r="AN2479" s="64">
        <v>0</v>
      </c>
      <c r="AO2479" s="149">
        <f t="shared" si="76"/>
        <v>6.8275029514926633</v>
      </c>
    </row>
    <row r="2480" spans="37:41" x14ac:dyDescent="0.35">
      <c r="AK2480" t="str">
        <v>39:NG track between Dongara and Eneabba South</v>
      </c>
      <c r="AL2480" t="str">
        <v>01:Dongara to Eneabba South</v>
      </c>
      <c r="AM2480" t="str">
        <v>Formation</v>
      </c>
      <c r="AN2480" s="64">
        <v>2632793.8700260012</v>
      </c>
      <c r="AO2480" s="149">
        <f t="shared" si="76"/>
        <v>100</v>
      </c>
    </row>
    <row r="2481" spans="37:41" x14ac:dyDescent="0.35">
      <c r="AK2481" t="str">
        <v>39:NG track between Dongara and Eneabba South</v>
      </c>
      <c r="AL2481" t="str">
        <v>01:Dongara to Eneabba South</v>
      </c>
      <c r="AM2481" t="str">
        <v>Pedestrian Crossings</v>
      </c>
      <c r="AN2481" s="64">
        <v>0</v>
      </c>
      <c r="AO2481" s="149">
        <f t="shared" si="76"/>
        <v>11.72325153537226</v>
      </c>
    </row>
    <row r="2482" spans="37:41" x14ac:dyDescent="0.35">
      <c r="AK2482" t="str">
        <v>39:NG track between Dongara and Eneabba South</v>
      </c>
      <c r="AL2482" t="str">
        <v>01:Dongara to Eneabba South</v>
      </c>
      <c r="AM2482" t="str">
        <v>Plant and Equipment</v>
      </c>
      <c r="AN2482" s="64">
        <v>355056.45763986296</v>
      </c>
      <c r="AO2482" s="149">
        <f t="shared" si="76"/>
        <v>3.2621890651150229</v>
      </c>
    </row>
    <row r="2483" spans="37:41" x14ac:dyDescent="0.35">
      <c r="AK2483" t="str">
        <v>39:NG track between Dongara and Eneabba South</v>
      </c>
      <c r="AL2483" t="str">
        <v>01:Dongara to Eneabba South</v>
      </c>
      <c r="AM2483" t="str">
        <v>Radio Masts</v>
      </c>
      <c r="AN2483" s="64">
        <v>564020.37114544399</v>
      </c>
      <c r="AO2483" s="149">
        <f t="shared" si="76"/>
        <v>5.1206272136194979</v>
      </c>
    </row>
    <row r="2484" spans="37:41" x14ac:dyDescent="0.35">
      <c r="AK2484" t="str">
        <v>39:NG track between Dongara and Eneabba South</v>
      </c>
      <c r="AL2484" t="str">
        <v>01:Dongara to Eneabba South</v>
      </c>
      <c r="AM2484" t="str">
        <v>Rail</v>
      </c>
      <c r="AN2484" s="64">
        <v>29383860.156540189</v>
      </c>
      <c r="AO2484" s="149">
        <f t="shared" si="76"/>
        <v>31.770593409597893</v>
      </c>
    </row>
    <row r="2485" spans="37:41" x14ac:dyDescent="0.35">
      <c r="AK2485" t="str">
        <v>39:NG track between Dongara and Eneabba South</v>
      </c>
      <c r="AL2485" t="str">
        <v>01:Dongara to Eneabba South</v>
      </c>
      <c r="AM2485" t="str">
        <v>Signage</v>
      </c>
      <c r="AN2485" s="64">
        <v>0</v>
      </c>
      <c r="AO2485" s="149">
        <f t="shared" si="76"/>
        <v>3.6705791572497493</v>
      </c>
    </row>
    <row r="2486" spans="37:41" x14ac:dyDescent="0.35">
      <c r="AK2486" t="str">
        <v>39:NG track between Dongara and Eneabba South</v>
      </c>
      <c r="AL2486" t="str">
        <v>01:Dongara to Eneabba South</v>
      </c>
      <c r="AM2486" t="str">
        <v>Signalling and Control Systems</v>
      </c>
      <c r="AN2486" s="64">
        <v>927834.18373787845</v>
      </c>
      <c r="AO2486" s="149">
        <f t="shared" si="76"/>
        <v>6.8275029514926633</v>
      </c>
    </row>
    <row r="2487" spans="37:41" x14ac:dyDescent="0.35">
      <c r="AK2487" t="str">
        <v>39:NG track between Dongara and Eneabba South</v>
      </c>
      <c r="AL2487" t="str">
        <v>01:Dongara to Eneabba South</v>
      </c>
      <c r="AM2487" t="str">
        <v>Sleepers</v>
      </c>
      <c r="AN2487" s="64">
        <v>9291953.463824641</v>
      </c>
      <c r="AO2487" s="149">
        <f t="shared" si="76"/>
        <v>15.29205627039642</v>
      </c>
    </row>
    <row r="2488" spans="37:41" x14ac:dyDescent="0.35">
      <c r="AK2488" t="str">
        <v>39:NG track between Dongara and Eneabba South</v>
      </c>
      <c r="AL2488" t="str">
        <v>01:Dongara to Eneabba South</v>
      </c>
      <c r="AM2488" t="str">
        <v>Tunnels</v>
      </c>
      <c r="AN2488" s="64">
        <v>0</v>
      </c>
      <c r="AO2488" s="149">
        <f t="shared" si="76"/>
        <v>42.316940355219813</v>
      </c>
    </row>
    <row r="2489" spans="37:41" x14ac:dyDescent="0.35">
      <c r="AK2489" t="str">
        <v>39:NG track between Dongara and Eneabba South</v>
      </c>
      <c r="AL2489" t="str">
        <v>01:Dongara to Eneabba South</v>
      </c>
      <c r="AM2489" t="str">
        <v>Turnouts</v>
      </c>
      <c r="AN2489" s="64">
        <v>249060.61605619817</v>
      </c>
      <c r="AO2489" s="149">
        <f t="shared" si="76"/>
        <v>22.575248585450652</v>
      </c>
    </row>
    <row r="2490" spans="37:41" x14ac:dyDescent="0.35">
      <c r="AK2490" t="str">
        <v>39:NG track between Dongara and Eneabba South</v>
      </c>
      <c r="AL2490" t="str">
        <v>01:Dongara to Eneabba South</v>
      </c>
      <c r="AM2490" t="str">
        <v>Walkways</v>
      </c>
      <c r="AN2490" s="64">
        <v>0</v>
      </c>
      <c r="AO2490" s="149">
        <f t="shared" si="76"/>
        <v>6.2060928299919071</v>
      </c>
    </row>
    <row r="2491" spans="37:41" x14ac:dyDescent="0.35">
      <c r="AK2491" t="str">
        <v>40:NG track between Narngulu and Maya</v>
      </c>
      <c r="AL2491" t="str">
        <v>01:Narngulu to Narngulu East</v>
      </c>
      <c r="AM2491" t="str">
        <v>Access Roads</v>
      </c>
      <c r="AN2491" s="64">
        <v>0</v>
      </c>
      <c r="AO2491" s="149">
        <f t="shared" si="76"/>
        <v>6.064738680413102</v>
      </c>
    </row>
    <row r="2492" spans="37:41" x14ac:dyDescent="0.35">
      <c r="AK2492" t="str">
        <v>40:NG track between Narngulu and Maya</v>
      </c>
      <c r="AL2492" t="str">
        <v>01:Narngulu to Narngulu East</v>
      </c>
      <c r="AM2492" t="str">
        <v>Ballast</v>
      </c>
      <c r="AN2492" s="64">
        <v>199740.40138549704</v>
      </c>
      <c r="AO2492" s="149">
        <f t="shared" si="76"/>
        <v>12.862198805968973</v>
      </c>
    </row>
    <row r="2493" spans="37:41" x14ac:dyDescent="0.35">
      <c r="AK2493" t="str">
        <v>40:NG track between Narngulu and Maya</v>
      </c>
      <c r="AL2493" t="str">
        <v>01:Narngulu to Narngulu East</v>
      </c>
      <c r="AM2493" t="str">
        <v>Bridges</v>
      </c>
      <c r="AN2493" s="64">
        <v>0</v>
      </c>
      <c r="AO2493" s="149">
        <f t="shared" si="76"/>
        <v>33.988165680473372</v>
      </c>
    </row>
    <row r="2494" spans="37:41" x14ac:dyDescent="0.35">
      <c r="AK2494" t="str">
        <v>40:NG track between Narngulu and Maya</v>
      </c>
      <c r="AL2494" t="str">
        <v>01:Narngulu to Narngulu East</v>
      </c>
      <c r="AM2494" t="str">
        <v>Buildings</v>
      </c>
      <c r="AN2494" s="64">
        <v>18598.741841386036</v>
      </c>
      <c r="AO2494" s="149">
        <f t="shared" si="76"/>
        <v>15.499999999999858</v>
      </c>
    </row>
    <row r="2495" spans="37:41" x14ac:dyDescent="0.35">
      <c r="AK2495" t="str">
        <v>40:NG track between Narngulu and Maya</v>
      </c>
      <c r="AL2495" t="str">
        <v>01:Narngulu to Narngulu East</v>
      </c>
      <c r="AM2495" t="str">
        <v>Clearing/Grubbing</v>
      </c>
      <c r="AN2495" s="64">
        <v>0</v>
      </c>
      <c r="AO2495" s="149">
        <f t="shared" si="76"/>
        <v>100</v>
      </c>
    </row>
    <row r="2496" spans="37:41" x14ac:dyDescent="0.35">
      <c r="AK2496" t="str">
        <v>40:NG track between Narngulu and Maya</v>
      </c>
      <c r="AL2496" t="str">
        <v>01:Narngulu to Narngulu East</v>
      </c>
      <c r="AM2496" t="str">
        <v>Communication</v>
      </c>
      <c r="AN2496" s="64">
        <v>18059.834910974037</v>
      </c>
      <c r="AO2496" s="149">
        <f t="shared" si="76"/>
        <v>5.1206272136194979</v>
      </c>
    </row>
    <row r="2497" spans="37:41" x14ac:dyDescent="0.35">
      <c r="AK2497" t="str">
        <v>40:NG track between Narngulu and Maya</v>
      </c>
      <c r="AL2497" t="str">
        <v>01:Narngulu to Narngulu East</v>
      </c>
      <c r="AM2497" t="str">
        <v>Control Centre Assets</v>
      </c>
      <c r="AN2497" s="64">
        <v>170624.60876275005</v>
      </c>
      <c r="AO2497" s="149">
        <f t="shared" si="76"/>
        <v>14.933333333333326</v>
      </c>
    </row>
    <row r="2498" spans="37:41" x14ac:dyDescent="0.35">
      <c r="AK2498" t="str">
        <v>40:NG track between Narngulu and Maya</v>
      </c>
      <c r="AL2498" t="str">
        <v>01:Narngulu to Narngulu East</v>
      </c>
      <c r="AM2498" t="str">
        <v>Culverts</v>
      </c>
      <c r="AN2498" s="64">
        <v>0</v>
      </c>
      <c r="AO2498" s="149">
        <f t="shared" si="76"/>
        <v>6.5141602301984181</v>
      </c>
    </row>
    <row r="2499" spans="37:41" x14ac:dyDescent="0.35">
      <c r="AK2499" t="str">
        <v>40:NG track between Narngulu and Maya</v>
      </c>
      <c r="AL2499" t="str">
        <v>01:Narngulu to Narngulu East</v>
      </c>
      <c r="AM2499" t="str">
        <v>Cutting/Embankments</v>
      </c>
      <c r="AN2499" s="64">
        <v>0</v>
      </c>
      <c r="AO2499" s="149">
        <f t="shared" si="76"/>
        <v>100</v>
      </c>
    </row>
    <row r="2500" spans="37:41" x14ac:dyDescent="0.35">
      <c r="AK2500" t="str">
        <v>40:NG track between Narngulu and Maya</v>
      </c>
      <c r="AL2500" t="str">
        <v>01:Narngulu to Narngulu East</v>
      </c>
      <c r="AM2500" t="str">
        <v>Fibre Optic</v>
      </c>
      <c r="AN2500" s="64">
        <v>505218.77723522612</v>
      </c>
      <c r="AO2500" s="149">
        <f t="shared" si="76"/>
        <v>6.8275029514926633</v>
      </c>
    </row>
    <row r="2501" spans="37:41" x14ac:dyDescent="0.35">
      <c r="AK2501" t="str">
        <v>40:NG track between Narngulu and Maya</v>
      </c>
      <c r="AL2501" t="str">
        <v>01:Narngulu to Narngulu East</v>
      </c>
      <c r="AM2501" t="str">
        <v>Formation</v>
      </c>
      <c r="AN2501" s="64">
        <v>317829.02921514382</v>
      </c>
      <c r="AO2501" s="149">
        <f t="shared" si="76"/>
        <v>100</v>
      </c>
    </row>
    <row r="2502" spans="37:41" x14ac:dyDescent="0.35">
      <c r="AK2502" t="str">
        <v>40:NG track between Narngulu and Maya</v>
      </c>
      <c r="AL2502" t="str">
        <v>01:Narngulu to Narngulu East</v>
      </c>
      <c r="AM2502" t="str">
        <v>Pedestrian Crossings</v>
      </c>
      <c r="AN2502" s="64">
        <v>0</v>
      </c>
      <c r="AO2502" s="149">
        <f t="shared" si="76"/>
        <v>11.72325153537226</v>
      </c>
    </row>
    <row r="2503" spans="37:41" x14ac:dyDescent="0.35">
      <c r="AK2503" t="str">
        <v>40:NG track between Narngulu and Maya</v>
      </c>
      <c r="AL2503" t="str">
        <v>01:Narngulu to Narngulu East</v>
      </c>
      <c r="AM2503" t="str">
        <v>Plant and Equipment</v>
      </c>
      <c r="AN2503" s="64">
        <v>7939.276038301271</v>
      </c>
      <c r="AO2503" s="149">
        <f t="shared" si="76"/>
        <v>3.2621890651150229</v>
      </c>
    </row>
    <row r="2504" spans="37:41" x14ac:dyDescent="0.35">
      <c r="AK2504" t="str">
        <v>40:NG track between Narngulu and Maya</v>
      </c>
      <c r="AL2504" t="str">
        <v>01:Narngulu to Narngulu East</v>
      </c>
      <c r="AM2504" t="str">
        <v>Radio Masts</v>
      </c>
      <c r="AN2504" s="64">
        <v>12611.834882583102</v>
      </c>
      <c r="AO2504" s="149">
        <f t="shared" si="76"/>
        <v>5.1206272136194979</v>
      </c>
    </row>
    <row r="2505" spans="37:41" x14ac:dyDescent="0.35">
      <c r="AK2505" t="str">
        <v>40:NG track between Narngulu and Maya</v>
      </c>
      <c r="AL2505" t="str">
        <v>01:Narngulu to Narngulu East</v>
      </c>
      <c r="AM2505" t="str">
        <v>Rail</v>
      </c>
      <c r="AN2505" s="64">
        <v>657040.79403124028</v>
      </c>
      <c r="AO2505" s="149">
        <f t="shared" si="76"/>
        <v>31.770593409597893</v>
      </c>
    </row>
    <row r="2506" spans="37:41" x14ac:dyDescent="0.35">
      <c r="AK2506" t="str">
        <v>40:NG track between Narngulu and Maya</v>
      </c>
      <c r="AL2506" t="str">
        <v>01:Narngulu to Narngulu East</v>
      </c>
      <c r="AM2506" t="str">
        <v>Signage</v>
      </c>
      <c r="AN2506" s="64">
        <v>2024.5187809170086</v>
      </c>
      <c r="AO2506" s="149">
        <f t="shared" si="76"/>
        <v>3.6705791572497493</v>
      </c>
    </row>
    <row r="2507" spans="37:41" x14ac:dyDescent="0.35">
      <c r="AK2507" t="str">
        <v>40:NG track between Narngulu and Maya</v>
      </c>
      <c r="AL2507" t="str">
        <v>01:Narngulu to Narngulu East</v>
      </c>
      <c r="AM2507" t="str">
        <v>Signalling and Control Systems</v>
      </c>
      <c r="AN2507" s="64">
        <v>1436450.2855201813</v>
      </c>
      <c r="AO2507" s="149">
        <f t="shared" si="76"/>
        <v>6.8275029514926633</v>
      </c>
    </row>
    <row r="2508" spans="37:41" x14ac:dyDescent="0.35">
      <c r="AK2508" t="str">
        <v>40:NG track between Narngulu and Maya</v>
      </c>
      <c r="AL2508" t="str">
        <v>01:Narngulu to Narngulu East</v>
      </c>
      <c r="AM2508" t="str">
        <v>Sleepers</v>
      </c>
      <c r="AN2508" s="64">
        <v>251247.09786745036</v>
      </c>
      <c r="AO2508" s="149">
        <f t="shared" si="76"/>
        <v>15.29205627039642</v>
      </c>
    </row>
    <row r="2509" spans="37:41" x14ac:dyDescent="0.35">
      <c r="AK2509" t="str">
        <v>40:NG track between Narngulu and Maya</v>
      </c>
      <c r="AL2509" t="str">
        <v>01:Narngulu to Narngulu East</v>
      </c>
      <c r="AM2509" t="str">
        <v>Tunnels</v>
      </c>
      <c r="AN2509" s="64">
        <v>0</v>
      </c>
      <c r="AO2509" s="149">
        <f t="shared" ref="AO2509:AO2572" si="77">_xlfn.XLOOKUP(AM2509,$M$7:$AG$7,$M$10:$AG$10)</f>
        <v>42.316940355219813</v>
      </c>
    </row>
    <row r="2510" spans="37:41" x14ac:dyDescent="0.35">
      <c r="AK2510" t="str">
        <v>40:NG track between Narngulu and Maya</v>
      </c>
      <c r="AL2510" t="str">
        <v>01:Narngulu to Narngulu East</v>
      </c>
      <c r="AM2510" t="str">
        <v>Turnouts</v>
      </c>
      <c r="AN2510" s="64">
        <v>378697.86399495119</v>
      </c>
      <c r="AO2510" s="149">
        <f t="shared" si="77"/>
        <v>22.575248585450652</v>
      </c>
    </row>
    <row r="2511" spans="37:41" x14ac:dyDescent="0.35">
      <c r="AK2511" t="str">
        <v>40:NG track between Narngulu and Maya</v>
      </c>
      <c r="AL2511" t="str">
        <v>01:Narngulu to Narngulu East</v>
      </c>
      <c r="AM2511" t="str">
        <v>Walkways</v>
      </c>
      <c r="AN2511" s="64">
        <v>0</v>
      </c>
      <c r="AO2511" s="149">
        <f t="shared" si="77"/>
        <v>6.2060928299919071</v>
      </c>
    </row>
    <row r="2512" spans="37:41" x14ac:dyDescent="0.35">
      <c r="AK2512" t="str">
        <v>40:NG track between Narngulu and Maya</v>
      </c>
      <c r="AL2512" t="str">
        <v>02:Narngulu East to Mullewa</v>
      </c>
      <c r="AM2512" t="str">
        <v>Access Roads</v>
      </c>
      <c r="AN2512" s="64">
        <v>0</v>
      </c>
      <c r="AO2512" s="149">
        <f t="shared" si="77"/>
        <v>6.064738680413102</v>
      </c>
    </row>
    <row r="2513" spans="37:41" x14ac:dyDescent="0.35">
      <c r="AK2513" t="str">
        <v>40:NG track between Narngulu and Maya</v>
      </c>
      <c r="AL2513" t="str">
        <v>02:Narngulu East to Mullewa</v>
      </c>
      <c r="AM2513" t="str">
        <v>Ballast</v>
      </c>
      <c r="AN2513" s="64">
        <v>7421756.0044841766</v>
      </c>
      <c r="AO2513" s="149">
        <f t="shared" si="77"/>
        <v>12.862198805968973</v>
      </c>
    </row>
    <row r="2514" spans="37:41" x14ac:dyDescent="0.35">
      <c r="AK2514" t="str">
        <v>40:NG track between Narngulu and Maya</v>
      </c>
      <c r="AL2514" t="str">
        <v>02:Narngulu East to Mullewa</v>
      </c>
      <c r="AM2514" t="str">
        <v>Bridges</v>
      </c>
      <c r="AN2514" s="64">
        <v>5540666.5433434201</v>
      </c>
      <c r="AO2514" s="149">
        <f t="shared" si="77"/>
        <v>33.988165680473372</v>
      </c>
    </row>
    <row r="2515" spans="37:41" x14ac:dyDescent="0.35">
      <c r="AK2515" t="str">
        <v>40:NG track between Narngulu and Maya</v>
      </c>
      <c r="AL2515" t="str">
        <v>02:Narngulu East to Mullewa</v>
      </c>
      <c r="AM2515" t="str">
        <v>Buildings</v>
      </c>
      <c r="AN2515" s="64">
        <v>691073.62846813875</v>
      </c>
      <c r="AO2515" s="149">
        <f t="shared" si="77"/>
        <v>15.499999999999858</v>
      </c>
    </row>
    <row r="2516" spans="37:41" x14ac:dyDescent="0.35">
      <c r="AK2516" t="str">
        <v>40:NG track between Narngulu and Maya</v>
      </c>
      <c r="AL2516" t="str">
        <v>02:Narngulu East to Mullewa</v>
      </c>
      <c r="AM2516" t="str">
        <v>Clearing/Grubbing</v>
      </c>
      <c r="AN2516" s="64">
        <v>0</v>
      </c>
      <c r="AO2516" s="149">
        <f t="shared" si="77"/>
        <v>100</v>
      </c>
    </row>
    <row r="2517" spans="37:41" x14ac:dyDescent="0.35">
      <c r="AK2517" t="str">
        <v>40:NG track between Narngulu and Maya</v>
      </c>
      <c r="AL2517" t="str">
        <v>02:Narngulu East to Mullewa</v>
      </c>
      <c r="AM2517" t="str">
        <v>Communication</v>
      </c>
      <c r="AN2517" s="64">
        <v>164951.44256820242</v>
      </c>
      <c r="AO2517" s="149">
        <f t="shared" si="77"/>
        <v>5.1206272136194979</v>
      </c>
    </row>
    <row r="2518" spans="37:41" x14ac:dyDescent="0.35">
      <c r="AK2518" t="str">
        <v>40:NG track between Narngulu and Maya</v>
      </c>
      <c r="AL2518" t="str">
        <v>02:Narngulu East to Mullewa</v>
      </c>
      <c r="AM2518" t="str">
        <v>Control Centre Assets</v>
      </c>
      <c r="AN2518" s="64">
        <v>623806.8774748944</v>
      </c>
      <c r="AO2518" s="149">
        <f t="shared" si="77"/>
        <v>14.933333333333326</v>
      </c>
    </row>
    <row r="2519" spans="37:41" x14ac:dyDescent="0.35">
      <c r="AK2519" t="str">
        <v>40:NG track between Narngulu and Maya</v>
      </c>
      <c r="AL2519" t="str">
        <v>02:Narngulu East to Mullewa</v>
      </c>
      <c r="AM2519" t="str">
        <v>Culverts</v>
      </c>
      <c r="AN2519" s="64">
        <v>159777.32339299924</v>
      </c>
      <c r="AO2519" s="149">
        <f t="shared" si="77"/>
        <v>6.5141602301984181</v>
      </c>
    </row>
    <row r="2520" spans="37:41" x14ac:dyDescent="0.35">
      <c r="AK2520" t="str">
        <v>40:NG track between Narngulu and Maya</v>
      </c>
      <c r="AL2520" t="str">
        <v>02:Narngulu East to Mullewa</v>
      </c>
      <c r="AM2520" t="str">
        <v>Cutting/Embankments</v>
      </c>
      <c r="AN2520" s="64">
        <v>0</v>
      </c>
      <c r="AO2520" s="149">
        <f t="shared" si="77"/>
        <v>100</v>
      </c>
    </row>
    <row r="2521" spans="37:41" x14ac:dyDescent="0.35">
      <c r="AK2521" t="str">
        <v>40:NG track between Narngulu and Maya</v>
      </c>
      <c r="AL2521" t="str">
        <v>02:Narngulu East to Mullewa</v>
      </c>
      <c r="AM2521" t="str">
        <v>Fibre Optic</v>
      </c>
      <c r="AN2521" s="64">
        <v>18772418.937353496</v>
      </c>
      <c r="AO2521" s="149">
        <f t="shared" si="77"/>
        <v>6.8275029514926633</v>
      </c>
    </row>
    <row r="2522" spans="37:41" x14ac:dyDescent="0.35">
      <c r="AK2522" t="str">
        <v>40:NG track between Narngulu and Maya</v>
      </c>
      <c r="AL2522" t="str">
        <v>02:Narngulu East to Mullewa</v>
      </c>
      <c r="AM2522" t="str">
        <v>Formation</v>
      </c>
      <c r="AN2522" s="64">
        <v>11809576.278082637</v>
      </c>
      <c r="AO2522" s="149">
        <f t="shared" si="77"/>
        <v>100</v>
      </c>
    </row>
    <row r="2523" spans="37:41" x14ac:dyDescent="0.35">
      <c r="AK2523" t="str">
        <v>40:NG track between Narngulu and Maya</v>
      </c>
      <c r="AL2523" t="str">
        <v>02:Narngulu East to Mullewa</v>
      </c>
      <c r="AM2523" t="str">
        <v>Pedestrian Crossings</v>
      </c>
      <c r="AN2523" s="64">
        <v>28448.876495337034</v>
      </c>
      <c r="AO2523" s="149">
        <f t="shared" si="77"/>
        <v>11.72325153537226</v>
      </c>
    </row>
    <row r="2524" spans="37:41" x14ac:dyDescent="0.35">
      <c r="AK2524" t="str">
        <v>40:NG track between Narngulu and Maya</v>
      </c>
      <c r="AL2524" t="str">
        <v>02:Narngulu East to Mullewa</v>
      </c>
      <c r="AM2524" t="str">
        <v>Plant and Equipment</v>
      </c>
      <c r="AN2524" s="64">
        <v>294999.75568186759</v>
      </c>
      <c r="AO2524" s="149">
        <f t="shared" si="77"/>
        <v>3.2621890651150229</v>
      </c>
    </row>
    <row r="2525" spans="37:41" x14ac:dyDescent="0.35">
      <c r="AK2525" t="str">
        <v>40:NG track between Narngulu and Maya</v>
      </c>
      <c r="AL2525" t="str">
        <v>02:Narngulu East to Mullewa</v>
      </c>
      <c r="AM2525" t="str">
        <v>Radio Masts</v>
      </c>
      <c r="AN2525" s="64">
        <v>468618.06934453518</v>
      </c>
      <c r="AO2525" s="149">
        <f t="shared" si="77"/>
        <v>5.1206272136194979</v>
      </c>
    </row>
    <row r="2526" spans="37:41" x14ac:dyDescent="0.35">
      <c r="AK2526" t="str">
        <v>40:NG track between Narngulu and Maya</v>
      </c>
      <c r="AL2526" t="str">
        <v>02:Narngulu East to Mullewa</v>
      </c>
      <c r="AM2526" t="str">
        <v>Rail</v>
      </c>
      <c r="AN2526" s="64">
        <v>24413671.067382157</v>
      </c>
      <c r="AO2526" s="149">
        <f t="shared" si="77"/>
        <v>31.770593409597893</v>
      </c>
    </row>
    <row r="2527" spans="37:41" x14ac:dyDescent="0.35">
      <c r="AK2527" t="str">
        <v>40:NG track between Narngulu and Maya</v>
      </c>
      <c r="AL2527" t="str">
        <v>02:Narngulu East to Mullewa</v>
      </c>
      <c r="AM2527" t="str">
        <v>Signage</v>
      </c>
      <c r="AN2527" s="64">
        <v>29137.585149710572</v>
      </c>
      <c r="AO2527" s="149">
        <f t="shared" si="77"/>
        <v>3.6705791572497493</v>
      </c>
    </row>
    <row r="2528" spans="37:41" x14ac:dyDescent="0.35">
      <c r="AK2528" t="str">
        <v>40:NG track between Narngulu and Maya</v>
      </c>
      <c r="AL2528" t="str">
        <v>02:Narngulu East to Mullewa</v>
      </c>
      <c r="AM2528" t="str">
        <v>Signalling and Control Systems</v>
      </c>
      <c r="AN2528" s="64">
        <v>5251690.0918098399</v>
      </c>
      <c r="AO2528" s="149">
        <f t="shared" si="77"/>
        <v>6.8275029514926633</v>
      </c>
    </row>
    <row r="2529" spans="37:41" x14ac:dyDescent="0.35">
      <c r="AK2529" t="str">
        <v>40:NG track between Narngulu and Maya</v>
      </c>
      <c r="AL2529" t="str">
        <v>02:Narngulu East to Mullewa</v>
      </c>
      <c r="AM2529" t="str">
        <v>Sleepers</v>
      </c>
      <c r="AN2529" s="64">
        <v>9612739.7636298835</v>
      </c>
      <c r="AO2529" s="149">
        <f t="shared" si="77"/>
        <v>15.29205627039642</v>
      </c>
    </row>
    <row r="2530" spans="37:41" x14ac:dyDescent="0.35">
      <c r="AK2530" t="str">
        <v>40:NG track between Narngulu and Maya</v>
      </c>
      <c r="AL2530" t="str">
        <v>02:Narngulu East to Mullewa</v>
      </c>
      <c r="AM2530" t="str">
        <v>Tunnels</v>
      </c>
      <c r="AN2530" s="64">
        <v>0</v>
      </c>
      <c r="AO2530" s="149">
        <f t="shared" si="77"/>
        <v>42.316940355219813</v>
      </c>
    </row>
    <row r="2531" spans="37:41" x14ac:dyDescent="0.35">
      <c r="AK2531" t="str">
        <v>40:NG track between Narngulu and Maya</v>
      </c>
      <c r="AL2531" t="str">
        <v>02:Narngulu East to Mullewa</v>
      </c>
      <c r="AM2531" t="str">
        <v>Turnouts</v>
      </c>
      <c r="AN2531" s="64">
        <v>1729438.8146789277</v>
      </c>
      <c r="AO2531" s="149">
        <f t="shared" si="77"/>
        <v>22.575248585450652</v>
      </c>
    </row>
    <row r="2532" spans="37:41" x14ac:dyDescent="0.35">
      <c r="AK2532" t="str">
        <v>40:NG track between Narngulu and Maya</v>
      </c>
      <c r="AL2532" t="str">
        <v>02:Narngulu East to Mullewa</v>
      </c>
      <c r="AM2532" t="str">
        <v>Walkways</v>
      </c>
      <c r="AN2532" s="64">
        <v>371732.49658234743</v>
      </c>
      <c r="AO2532" s="149">
        <f t="shared" si="77"/>
        <v>6.2060928299919071</v>
      </c>
    </row>
    <row r="2533" spans="37:41" x14ac:dyDescent="0.35">
      <c r="AK2533" t="str">
        <v>40:NG track between Narngulu and Maya</v>
      </c>
      <c r="AL2533" t="str">
        <v>03:Mullewa to Tilley Junction</v>
      </c>
      <c r="AM2533" t="str">
        <v>Access Roads</v>
      </c>
      <c r="AN2533" s="64">
        <v>0</v>
      </c>
      <c r="AO2533" s="149">
        <f t="shared" si="77"/>
        <v>6.064738680413102</v>
      </c>
    </row>
    <row r="2534" spans="37:41" x14ac:dyDescent="0.35">
      <c r="AK2534" t="str">
        <v>40:NG track between Narngulu and Maya</v>
      </c>
      <c r="AL2534" t="str">
        <v>03:Mullewa to Tilley Junction</v>
      </c>
      <c r="AM2534" t="str">
        <v>Ballast</v>
      </c>
      <c r="AN2534" s="64">
        <v>8511477.0090556387</v>
      </c>
      <c r="AO2534" s="149">
        <f t="shared" si="77"/>
        <v>12.862198805968973</v>
      </c>
    </row>
    <row r="2535" spans="37:41" x14ac:dyDescent="0.35">
      <c r="AK2535" t="str">
        <v>40:NG track between Narngulu and Maya</v>
      </c>
      <c r="AL2535" t="str">
        <v>03:Mullewa to Tilley Junction</v>
      </c>
      <c r="AM2535" t="str">
        <v>Bridges</v>
      </c>
      <c r="AN2535" s="64">
        <v>730254.90394523367</v>
      </c>
      <c r="AO2535" s="149">
        <f t="shared" si="77"/>
        <v>33.988165680473372</v>
      </c>
    </row>
    <row r="2536" spans="37:41" x14ac:dyDescent="0.35">
      <c r="AK2536" t="str">
        <v>40:NG track between Narngulu and Maya</v>
      </c>
      <c r="AL2536" t="str">
        <v>03:Mullewa to Tilley Junction</v>
      </c>
      <c r="AM2536" t="str">
        <v>Buildings</v>
      </c>
      <c r="AN2536" s="64">
        <v>792542.53261860413</v>
      </c>
      <c r="AO2536" s="149">
        <f t="shared" si="77"/>
        <v>15.499999999999858</v>
      </c>
    </row>
    <row r="2537" spans="37:41" x14ac:dyDescent="0.35">
      <c r="AK2537" t="str">
        <v>40:NG track between Narngulu and Maya</v>
      </c>
      <c r="AL2537" t="str">
        <v>03:Mullewa to Tilley Junction</v>
      </c>
      <c r="AM2537" t="str">
        <v>Clearing/Grubbing</v>
      </c>
      <c r="AN2537" s="64">
        <v>1700530.5150916413</v>
      </c>
      <c r="AO2537" s="149">
        <f t="shared" si="77"/>
        <v>100</v>
      </c>
    </row>
    <row r="2538" spans="37:41" x14ac:dyDescent="0.35">
      <c r="AK2538" t="str">
        <v>40:NG track between Narngulu and Maya</v>
      </c>
      <c r="AL2538" t="str">
        <v>03:Mullewa to Tilley Junction</v>
      </c>
      <c r="AM2538" t="str">
        <v>Communication</v>
      </c>
      <c r="AN2538" s="64">
        <v>457289.83637330122</v>
      </c>
      <c r="AO2538" s="149">
        <f t="shared" si="77"/>
        <v>5.1206272136194979</v>
      </c>
    </row>
    <row r="2539" spans="37:41" x14ac:dyDescent="0.35">
      <c r="AK2539" t="str">
        <v>40:NG track between Narngulu and Maya</v>
      </c>
      <c r="AL2539" t="str">
        <v>03:Mullewa to Tilley Junction</v>
      </c>
      <c r="AM2539" t="str">
        <v>Control Centre Assets</v>
      </c>
      <c r="AN2539" s="64">
        <v>323355.31339155929</v>
      </c>
      <c r="AO2539" s="149">
        <f t="shared" si="77"/>
        <v>14.933333333333326</v>
      </c>
    </row>
    <row r="2540" spans="37:41" x14ac:dyDescent="0.35">
      <c r="AK2540" t="str">
        <v>40:NG track between Narngulu and Maya</v>
      </c>
      <c r="AL2540" t="str">
        <v>03:Mullewa to Tilley Junction</v>
      </c>
      <c r="AM2540" t="str">
        <v>Culverts</v>
      </c>
      <c r="AN2540" s="64">
        <v>336298.40646366926</v>
      </c>
      <c r="AO2540" s="149">
        <f t="shared" si="77"/>
        <v>6.5141602301984181</v>
      </c>
    </row>
    <row r="2541" spans="37:41" x14ac:dyDescent="0.35">
      <c r="AK2541" t="str">
        <v>40:NG track between Narngulu and Maya</v>
      </c>
      <c r="AL2541" t="str">
        <v>03:Mullewa to Tilley Junction</v>
      </c>
      <c r="AM2541" t="str">
        <v>Cutting/Embankments</v>
      </c>
      <c r="AN2541" s="64">
        <v>4291918.1828960143</v>
      </c>
      <c r="AO2541" s="149">
        <f t="shared" si="77"/>
        <v>100</v>
      </c>
    </row>
    <row r="2542" spans="37:41" x14ac:dyDescent="0.35">
      <c r="AK2542" t="str">
        <v>40:NG track between Narngulu and Maya</v>
      </c>
      <c r="AL2542" t="str">
        <v>03:Mullewa to Tilley Junction</v>
      </c>
      <c r="AM2542" t="str">
        <v>Fibre Optic</v>
      </c>
      <c r="AN2542" s="64">
        <v>0</v>
      </c>
      <c r="AO2542" s="149">
        <f t="shared" si="77"/>
        <v>6.8275029514926633</v>
      </c>
    </row>
    <row r="2543" spans="37:41" x14ac:dyDescent="0.35">
      <c r="AK2543" t="str">
        <v>40:NG track between Narngulu and Maya</v>
      </c>
      <c r="AL2543" t="str">
        <v>03:Mullewa to Tilley Junction</v>
      </c>
      <c r="AM2543" t="str">
        <v>Formation</v>
      </c>
      <c r="AN2543" s="64">
        <v>15007160.271651998</v>
      </c>
      <c r="AO2543" s="149">
        <f t="shared" si="77"/>
        <v>100</v>
      </c>
    </row>
    <row r="2544" spans="37:41" x14ac:dyDescent="0.35">
      <c r="AK2544" t="str">
        <v>40:NG track between Narngulu and Maya</v>
      </c>
      <c r="AL2544" t="str">
        <v>03:Mullewa to Tilley Junction</v>
      </c>
      <c r="AM2544" t="str">
        <v>Pedestrian Crossings</v>
      </c>
      <c r="AN2544" s="64">
        <v>0</v>
      </c>
      <c r="AO2544" s="149">
        <f t="shared" si="77"/>
        <v>11.72325153537226</v>
      </c>
    </row>
    <row r="2545" spans="37:41" x14ac:dyDescent="0.35">
      <c r="AK2545" t="str">
        <v>40:NG track between Narngulu and Maya</v>
      </c>
      <c r="AL2545" t="str">
        <v>03:Mullewa to Tilley Junction</v>
      </c>
      <c r="AM2545" t="str">
        <v>Plant and Equipment</v>
      </c>
      <c r="AN2545" s="64">
        <v>338313.95651462901</v>
      </c>
      <c r="AO2545" s="149">
        <f t="shared" si="77"/>
        <v>3.2621890651150229</v>
      </c>
    </row>
    <row r="2546" spans="37:41" x14ac:dyDescent="0.35">
      <c r="AK2546" t="str">
        <v>40:NG track between Narngulu and Maya</v>
      </c>
      <c r="AL2546" t="str">
        <v>03:Mullewa to Tilley Junction</v>
      </c>
      <c r="AM2546" t="str">
        <v>Radio Masts</v>
      </c>
      <c r="AN2546" s="64">
        <v>537424.28622608271</v>
      </c>
      <c r="AO2546" s="149">
        <f t="shared" si="77"/>
        <v>5.1206272136194979</v>
      </c>
    </row>
    <row r="2547" spans="37:41" x14ac:dyDescent="0.35">
      <c r="AK2547" t="str">
        <v>40:NG track between Narngulu and Maya</v>
      </c>
      <c r="AL2547" t="str">
        <v>03:Mullewa to Tilley Junction</v>
      </c>
      <c r="AM2547" t="str">
        <v>Rail</v>
      </c>
      <c r="AN2547" s="64">
        <v>27998279.63505144</v>
      </c>
      <c r="AO2547" s="149">
        <f t="shared" si="77"/>
        <v>31.770593409597893</v>
      </c>
    </row>
    <row r="2548" spans="37:41" x14ac:dyDescent="0.35">
      <c r="AK2548" t="str">
        <v>40:NG track between Narngulu and Maya</v>
      </c>
      <c r="AL2548" t="str">
        <v>03:Mullewa to Tilley Junction</v>
      </c>
      <c r="AM2548" t="str">
        <v>Signage</v>
      </c>
      <c r="AN2548" s="64">
        <v>57254.194491807189</v>
      </c>
      <c r="AO2548" s="149">
        <f t="shared" si="77"/>
        <v>3.6705791572497493</v>
      </c>
    </row>
    <row r="2549" spans="37:41" x14ac:dyDescent="0.35">
      <c r="AK2549" t="str">
        <v>40:NG track between Narngulu and Maya</v>
      </c>
      <c r="AL2549" t="str">
        <v>03:Mullewa to Tilley Junction</v>
      </c>
      <c r="AM2549" t="str">
        <v>Signalling and Control Systems</v>
      </c>
      <c r="AN2549" s="64">
        <v>2722255.8083144273</v>
      </c>
      <c r="AO2549" s="149">
        <f t="shared" si="77"/>
        <v>6.8275029514926633</v>
      </c>
    </row>
    <row r="2550" spans="37:41" x14ac:dyDescent="0.35">
      <c r="AK2550" t="str">
        <v>40:NG track between Narngulu and Maya</v>
      </c>
      <c r="AL2550" t="str">
        <v>03:Mullewa to Tilley Junction</v>
      </c>
      <c r="AM2550" t="str">
        <v>Sleepers</v>
      </c>
      <c r="AN2550" s="64">
        <v>10292083.918922741</v>
      </c>
      <c r="AO2550" s="149">
        <f t="shared" si="77"/>
        <v>15.29205627039642</v>
      </c>
    </row>
    <row r="2551" spans="37:41" x14ac:dyDescent="0.35">
      <c r="AK2551" t="str">
        <v>40:NG track between Narngulu and Maya</v>
      </c>
      <c r="AL2551" t="str">
        <v>03:Mullewa to Tilley Junction</v>
      </c>
      <c r="AM2551" t="str">
        <v>Tunnels</v>
      </c>
      <c r="AN2551" s="64">
        <v>0</v>
      </c>
      <c r="AO2551" s="149">
        <f t="shared" si="77"/>
        <v>42.316940355219813</v>
      </c>
    </row>
    <row r="2552" spans="37:41" x14ac:dyDescent="0.35">
      <c r="AK2552" t="str">
        <v>40:NG track between Narngulu and Maya</v>
      </c>
      <c r="AL2552" t="str">
        <v>03:Mullewa to Tilley Junction</v>
      </c>
      <c r="AM2552" t="str">
        <v>Turnouts</v>
      </c>
      <c r="AN2552" s="64">
        <v>1712310.821962843</v>
      </c>
      <c r="AO2552" s="149">
        <f t="shared" si="77"/>
        <v>22.575248585450652</v>
      </c>
    </row>
    <row r="2553" spans="37:41" x14ac:dyDescent="0.35">
      <c r="AK2553" t="str">
        <v>40:NG track between Narngulu and Maya</v>
      </c>
      <c r="AL2553" t="str">
        <v>03:Mullewa to Tilley Junction</v>
      </c>
      <c r="AM2553" t="str">
        <v>Walkways</v>
      </c>
      <c r="AN2553" s="64">
        <v>739345.67625308898</v>
      </c>
      <c r="AO2553" s="149">
        <f t="shared" si="77"/>
        <v>6.2060928299919071</v>
      </c>
    </row>
    <row r="2554" spans="37:41" x14ac:dyDescent="0.35">
      <c r="AK2554" t="str">
        <v>40:NG track between Narngulu and Maya</v>
      </c>
      <c r="AL2554" t="str">
        <v>04:Tilley Junction to Tilley</v>
      </c>
      <c r="AM2554" t="str">
        <v>Access Roads</v>
      </c>
      <c r="AN2554" s="64">
        <v>0</v>
      </c>
      <c r="AO2554" s="149">
        <f t="shared" si="77"/>
        <v>6.064738680413102</v>
      </c>
    </row>
    <row r="2555" spans="37:41" x14ac:dyDescent="0.35">
      <c r="AK2555" t="str">
        <v>40:NG track between Narngulu and Maya</v>
      </c>
      <c r="AL2555" t="str">
        <v>04:Tilley Junction to Tilley</v>
      </c>
      <c r="AM2555" t="str">
        <v>Ballast</v>
      </c>
      <c r="AN2555" s="64">
        <v>441138.2257784651</v>
      </c>
      <c r="AO2555" s="149">
        <f t="shared" si="77"/>
        <v>12.862198805968973</v>
      </c>
    </row>
    <row r="2556" spans="37:41" x14ac:dyDescent="0.35">
      <c r="AK2556" t="str">
        <v>40:NG track between Narngulu and Maya</v>
      </c>
      <c r="AL2556" t="str">
        <v>04:Tilley Junction to Tilley</v>
      </c>
      <c r="AM2556" t="str">
        <v>Bridges</v>
      </c>
      <c r="AN2556" s="64">
        <v>0</v>
      </c>
      <c r="AO2556" s="149">
        <f t="shared" si="77"/>
        <v>33.988165680473372</v>
      </c>
    </row>
    <row r="2557" spans="37:41" x14ac:dyDescent="0.35">
      <c r="AK2557" t="str">
        <v>40:NG track between Narngulu and Maya</v>
      </c>
      <c r="AL2557" t="str">
        <v>04:Tilley Junction to Tilley</v>
      </c>
      <c r="AM2557" t="str">
        <v>Buildings</v>
      </c>
      <c r="AN2557" s="64">
        <v>41076.396766550541</v>
      </c>
      <c r="AO2557" s="149">
        <f t="shared" si="77"/>
        <v>15.499999999999858</v>
      </c>
    </row>
    <row r="2558" spans="37:41" x14ac:dyDescent="0.35">
      <c r="AK2558" t="str">
        <v>40:NG track between Narngulu and Maya</v>
      </c>
      <c r="AL2558" t="str">
        <v>04:Tilley Junction to Tilley</v>
      </c>
      <c r="AM2558" t="str">
        <v>Clearing/Grubbing</v>
      </c>
      <c r="AN2558" s="64">
        <v>0</v>
      </c>
      <c r="AO2558" s="149">
        <f t="shared" si="77"/>
        <v>100</v>
      </c>
    </row>
    <row r="2559" spans="37:41" x14ac:dyDescent="0.35">
      <c r="AK2559" t="str">
        <v>40:NG track between Narngulu and Maya</v>
      </c>
      <c r="AL2559" t="str">
        <v>04:Tilley Junction to Tilley</v>
      </c>
      <c r="AM2559" t="str">
        <v>Communication</v>
      </c>
      <c r="AN2559" s="64">
        <v>121407.96323365686</v>
      </c>
      <c r="AO2559" s="149">
        <f t="shared" si="77"/>
        <v>5.1206272136194979</v>
      </c>
    </row>
    <row r="2560" spans="37:41" x14ac:dyDescent="0.35">
      <c r="AK2560" t="str">
        <v>40:NG track between Narngulu and Maya</v>
      </c>
      <c r="AL2560" t="str">
        <v>04:Tilley Junction to Tilley</v>
      </c>
      <c r="AM2560" t="str">
        <v>Control Centre Assets</v>
      </c>
      <c r="AN2560" s="64">
        <v>29346.928604315912</v>
      </c>
      <c r="AO2560" s="149">
        <f t="shared" si="77"/>
        <v>14.933333333333326</v>
      </c>
    </row>
    <row r="2561" spans="37:41" x14ac:dyDescent="0.35">
      <c r="AK2561" t="str">
        <v>40:NG track between Narngulu and Maya</v>
      </c>
      <c r="AL2561" t="str">
        <v>04:Tilley Junction to Tilley</v>
      </c>
      <c r="AM2561" t="str">
        <v>Culverts</v>
      </c>
      <c r="AN2561" s="64">
        <v>5346.2042597805657</v>
      </c>
      <c r="AO2561" s="149">
        <f t="shared" si="77"/>
        <v>6.5141602301984181</v>
      </c>
    </row>
    <row r="2562" spans="37:41" x14ac:dyDescent="0.35">
      <c r="AK2562" t="str">
        <v>40:NG track between Narngulu and Maya</v>
      </c>
      <c r="AL2562" t="str">
        <v>04:Tilley Junction to Tilley</v>
      </c>
      <c r="AM2562" t="str">
        <v>Cutting/Embankments</v>
      </c>
      <c r="AN2562" s="64">
        <v>0</v>
      </c>
      <c r="AO2562" s="149">
        <f t="shared" si="77"/>
        <v>100</v>
      </c>
    </row>
    <row r="2563" spans="37:41" x14ac:dyDescent="0.35">
      <c r="AK2563" t="str">
        <v>40:NG track between Narngulu and Maya</v>
      </c>
      <c r="AL2563" t="str">
        <v>04:Tilley Junction to Tilley</v>
      </c>
      <c r="AM2563" t="str">
        <v>Fibre Optic</v>
      </c>
      <c r="AN2563" s="64">
        <v>0</v>
      </c>
      <c r="AO2563" s="149">
        <f t="shared" si="77"/>
        <v>6.8275029514926633</v>
      </c>
    </row>
    <row r="2564" spans="37:41" x14ac:dyDescent="0.35">
      <c r="AK2564" t="str">
        <v>40:NG track between Narngulu and Maya</v>
      </c>
      <c r="AL2564" t="str">
        <v>04:Tilley Junction to Tilley</v>
      </c>
      <c r="AM2564" t="str">
        <v>Formation</v>
      </c>
      <c r="AN2564" s="64">
        <v>411921.20231453632</v>
      </c>
      <c r="AO2564" s="149">
        <f t="shared" si="77"/>
        <v>100</v>
      </c>
    </row>
    <row r="2565" spans="37:41" x14ac:dyDescent="0.35">
      <c r="AK2565" t="str">
        <v>40:NG track between Narngulu and Maya</v>
      </c>
      <c r="AL2565" t="str">
        <v>04:Tilley Junction to Tilley</v>
      </c>
      <c r="AM2565" t="str">
        <v>Pedestrian Crossings</v>
      </c>
      <c r="AN2565" s="64">
        <v>0</v>
      </c>
      <c r="AO2565" s="149">
        <f t="shared" si="77"/>
        <v>11.72325153537226</v>
      </c>
    </row>
    <row r="2566" spans="37:41" x14ac:dyDescent="0.35">
      <c r="AK2566" t="str">
        <v>40:NG track between Narngulu and Maya</v>
      </c>
      <c r="AL2566" t="str">
        <v>04:Tilley Junction to Tilley</v>
      </c>
      <c r="AM2566" t="str">
        <v>Plant and Equipment</v>
      </c>
      <c r="AN2566" s="64">
        <v>17534.350192589547</v>
      </c>
      <c r="AO2566" s="149">
        <f t="shared" si="77"/>
        <v>3.2621890651150229</v>
      </c>
    </row>
    <row r="2567" spans="37:41" x14ac:dyDescent="0.35">
      <c r="AK2567" t="str">
        <v>40:NG track between Narngulu and Maya</v>
      </c>
      <c r="AL2567" t="str">
        <v>04:Tilley Junction to Tilley</v>
      </c>
      <c r="AM2567" t="str">
        <v>Radio Masts</v>
      </c>
      <c r="AN2567" s="64">
        <v>27853.966575225033</v>
      </c>
      <c r="AO2567" s="149">
        <f t="shared" si="77"/>
        <v>5.1206272136194979</v>
      </c>
    </row>
    <row r="2568" spans="37:41" x14ac:dyDescent="0.35">
      <c r="AK2568" t="str">
        <v>40:NG track between Narngulu and Maya</v>
      </c>
      <c r="AL2568" t="str">
        <v>04:Tilley Junction to Tilley</v>
      </c>
      <c r="AM2568" t="str">
        <v>Rail</v>
      </c>
      <c r="AN2568" s="64">
        <v>1451112.5847975821</v>
      </c>
      <c r="AO2568" s="149">
        <f t="shared" si="77"/>
        <v>31.770593409597893</v>
      </c>
    </row>
    <row r="2569" spans="37:41" x14ac:dyDescent="0.35">
      <c r="AK2569" t="str">
        <v>40:NG track between Narngulu and Maya</v>
      </c>
      <c r="AL2569" t="str">
        <v>04:Tilley Junction to Tilley</v>
      </c>
      <c r="AM2569" t="str">
        <v>Signage</v>
      </c>
      <c r="AN2569" s="64">
        <v>2165.2127252111291</v>
      </c>
      <c r="AO2569" s="149">
        <f t="shared" si="77"/>
        <v>3.6705791572497493</v>
      </c>
    </row>
    <row r="2570" spans="37:41" x14ac:dyDescent="0.35">
      <c r="AK2570" t="str">
        <v>40:NG track between Narngulu and Maya</v>
      </c>
      <c r="AL2570" t="str">
        <v>04:Tilley Junction to Tilley</v>
      </c>
      <c r="AM2570" t="str">
        <v>Signalling and Control Systems</v>
      </c>
      <c r="AN2570" s="64">
        <v>247065.20518049173</v>
      </c>
      <c r="AO2570" s="149">
        <f t="shared" si="77"/>
        <v>6.8275029514926633</v>
      </c>
    </row>
    <row r="2571" spans="37:41" x14ac:dyDescent="0.35">
      <c r="AK2571" t="str">
        <v>40:NG track between Narngulu and Maya</v>
      </c>
      <c r="AL2571" t="str">
        <v>04:Tilley Junction to Tilley</v>
      </c>
      <c r="AM2571" t="str">
        <v>Sleepers</v>
      </c>
      <c r="AN2571" s="64">
        <v>453759.08654887555</v>
      </c>
      <c r="AO2571" s="149">
        <f t="shared" si="77"/>
        <v>15.29205627039642</v>
      </c>
    </row>
    <row r="2572" spans="37:41" x14ac:dyDescent="0.35">
      <c r="AK2572" t="str">
        <v>40:NG track between Narngulu and Maya</v>
      </c>
      <c r="AL2572" t="str">
        <v>04:Tilley Junction to Tilley</v>
      </c>
      <c r="AM2572" t="str">
        <v>Tunnels</v>
      </c>
      <c r="AN2572" s="64">
        <v>0</v>
      </c>
      <c r="AO2572" s="149">
        <f t="shared" si="77"/>
        <v>42.316940355219813</v>
      </c>
    </row>
    <row r="2573" spans="37:41" x14ac:dyDescent="0.35">
      <c r="AK2573" t="str">
        <v>40:NG track between Narngulu and Maya</v>
      </c>
      <c r="AL2573" t="str">
        <v>04:Tilley Junction to Tilley</v>
      </c>
      <c r="AM2573" t="str">
        <v>Turnouts</v>
      </c>
      <c r="AN2573" s="64">
        <v>795566.11008639389</v>
      </c>
      <c r="AO2573" s="149">
        <f t="shared" ref="AO2573:AO2636" si="78">_xlfn.XLOOKUP(AM2573,$M$7:$AG$7,$M$10:$AG$10)</f>
        <v>22.575248585450652</v>
      </c>
    </row>
    <row r="2574" spans="37:41" x14ac:dyDescent="0.35">
      <c r="AK2574" t="str">
        <v>40:NG track between Narngulu and Maya</v>
      </c>
      <c r="AL2574" t="str">
        <v>04:Tilley Junction to Tilley</v>
      </c>
      <c r="AM2574" t="str">
        <v>Walkways</v>
      </c>
      <c r="AN2574" s="64">
        <v>0</v>
      </c>
      <c r="AO2574" s="149">
        <f t="shared" si="78"/>
        <v>6.2060928299919071</v>
      </c>
    </row>
    <row r="2575" spans="37:41" x14ac:dyDescent="0.35">
      <c r="AK2575" t="str">
        <v>40:NG track between Narngulu and Maya</v>
      </c>
      <c r="AL2575" t="str">
        <v>05:Tilley to Morawa</v>
      </c>
      <c r="AM2575" t="str">
        <v>Access Roads</v>
      </c>
      <c r="AN2575" s="64">
        <v>0</v>
      </c>
      <c r="AO2575" s="149">
        <f t="shared" si="78"/>
        <v>6.064738680413102</v>
      </c>
    </row>
    <row r="2576" spans="37:41" x14ac:dyDescent="0.35">
      <c r="AK2576" t="str">
        <v>40:NG track between Narngulu and Maya</v>
      </c>
      <c r="AL2576" t="str">
        <v>05:Tilley to Morawa</v>
      </c>
      <c r="AM2576" t="str">
        <v>Ballast</v>
      </c>
      <c r="AN2576" s="64">
        <v>634097.61240179325</v>
      </c>
      <c r="AO2576" s="149">
        <f t="shared" si="78"/>
        <v>12.862198805968973</v>
      </c>
    </row>
    <row r="2577" spans="37:41" x14ac:dyDescent="0.35">
      <c r="AK2577" t="str">
        <v>40:NG track between Narngulu and Maya</v>
      </c>
      <c r="AL2577" t="str">
        <v>05:Tilley to Morawa</v>
      </c>
      <c r="AM2577" t="str">
        <v>Bridges</v>
      </c>
      <c r="AN2577" s="64">
        <v>0</v>
      </c>
      <c r="AO2577" s="149">
        <f t="shared" si="78"/>
        <v>33.988165680473372</v>
      </c>
    </row>
    <row r="2578" spans="37:41" x14ac:dyDescent="0.35">
      <c r="AK2578" t="str">
        <v>40:NG track between Narngulu and Maya</v>
      </c>
      <c r="AL2578" t="str">
        <v>05:Tilley to Morawa</v>
      </c>
      <c r="AM2578" t="str">
        <v>Buildings</v>
      </c>
      <c r="AN2578" s="64">
        <v>59043.727325545093</v>
      </c>
      <c r="AO2578" s="149">
        <f t="shared" si="78"/>
        <v>15.499999999999858</v>
      </c>
    </row>
    <row r="2579" spans="37:41" x14ac:dyDescent="0.35">
      <c r="AK2579" t="str">
        <v>40:NG track between Narngulu and Maya</v>
      </c>
      <c r="AL2579" t="str">
        <v>05:Tilley to Morawa</v>
      </c>
      <c r="AM2579" t="str">
        <v>Clearing/Grubbing</v>
      </c>
      <c r="AN2579" s="64">
        <v>0</v>
      </c>
      <c r="AO2579" s="149">
        <f t="shared" si="78"/>
        <v>100</v>
      </c>
    </row>
    <row r="2580" spans="37:41" x14ac:dyDescent="0.35">
      <c r="AK2580" t="str">
        <v>40:NG track between Narngulu and Maya</v>
      </c>
      <c r="AL2580" t="str">
        <v>05:Tilley to Morawa</v>
      </c>
      <c r="AM2580" t="str">
        <v>Communication</v>
      </c>
      <c r="AN2580" s="64">
        <v>158738.14412007059</v>
      </c>
      <c r="AO2580" s="149">
        <f t="shared" si="78"/>
        <v>5.1206272136194979</v>
      </c>
    </row>
    <row r="2581" spans="37:41" x14ac:dyDescent="0.35">
      <c r="AK2581" t="str">
        <v>40:NG track between Narngulu and Maya</v>
      </c>
      <c r="AL2581" t="str">
        <v>05:Tilley to Morawa</v>
      </c>
      <c r="AM2581" t="str">
        <v>Control Centre Assets</v>
      </c>
      <c r="AN2581" s="64">
        <v>195885.44052253521</v>
      </c>
      <c r="AO2581" s="149">
        <f t="shared" si="78"/>
        <v>14.933333333333326</v>
      </c>
    </row>
    <row r="2582" spans="37:41" x14ac:dyDescent="0.35">
      <c r="AK2582" t="str">
        <v>40:NG track between Narngulu and Maya</v>
      </c>
      <c r="AL2582" t="str">
        <v>05:Tilley to Morawa</v>
      </c>
      <c r="AM2582" t="str">
        <v>Culverts</v>
      </c>
      <c r="AN2582" s="64">
        <v>29824.171473646071</v>
      </c>
      <c r="AO2582" s="149">
        <f t="shared" si="78"/>
        <v>6.5141602301984181</v>
      </c>
    </row>
    <row r="2583" spans="37:41" x14ac:dyDescent="0.35">
      <c r="AK2583" t="str">
        <v>40:NG track between Narngulu and Maya</v>
      </c>
      <c r="AL2583" t="str">
        <v>05:Tilley to Morawa</v>
      </c>
      <c r="AM2583" t="str">
        <v>Cutting/Embankments</v>
      </c>
      <c r="AN2583" s="64">
        <v>0</v>
      </c>
      <c r="AO2583" s="149">
        <f t="shared" si="78"/>
        <v>100</v>
      </c>
    </row>
    <row r="2584" spans="37:41" x14ac:dyDescent="0.35">
      <c r="AK2584" t="str">
        <v>40:NG track between Narngulu and Maya</v>
      </c>
      <c r="AL2584" t="str">
        <v>05:Tilley to Morawa</v>
      </c>
      <c r="AM2584" t="str">
        <v>Fibre Optic</v>
      </c>
      <c r="AN2584" s="64">
        <v>0</v>
      </c>
      <c r="AO2584" s="149">
        <f t="shared" si="78"/>
        <v>6.8275029514926633</v>
      </c>
    </row>
    <row r="2585" spans="37:41" x14ac:dyDescent="0.35">
      <c r="AK2585" t="str">
        <v>40:NG track between Narngulu and Maya</v>
      </c>
      <c r="AL2585" t="str">
        <v>05:Tilley to Morawa</v>
      </c>
      <c r="AM2585" t="str">
        <v>Formation</v>
      </c>
      <c r="AN2585" s="64">
        <v>186891.92786579169</v>
      </c>
      <c r="AO2585" s="149">
        <f t="shared" si="78"/>
        <v>100</v>
      </c>
    </row>
    <row r="2586" spans="37:41" x14ac:dyDescent="0.35">
      <c r="AK2586" t="str">
        <v>40:NG track between Narngulu and Maya</v>
      </c>
      <c r="AL2586" t="str">
        <v>05:Tilley to Morawa</v>
      </c>
      <c r="AM2586" t="str">
        <v>Pedestrian Crossings</v>
      </c>
      <c r="AN2586" s="64">
        <v>164263.68100310618</v>
      </c>
      <c r="AO2586" s="149">
        <f t="shared" si="78"/>
        <v>11.72325153537226</v>
      </c>
    </row>
    <row r="2587" spans="37:41" x14ac:dyDescent="0.35">
      <c r="AK2587" t="str">
        <v>40:NG track between Narngulu and Maya</v>
      </c>
      <c r="AL2587" t="str">
        <v>05:Tilley to Morawa</v>
      </c>
      <c r="AM2587" t="str">
        <v>Plant and Equipment</v>
      </c>
      <c r="AN2587" s="64">
        <v>25204.094640670617</v>
      </c>
      <c r="AO2587" s="149">
        <f t="shared" si="78"/>
        <v>3.2621890651150229</v>
      </c>
    </row>
    <row r="2588" spans="37:41" x14ac:dyDescent="0.35">
      <c r="AK2588" t="str">
        <v>40:NG track between Narngulu and Maya</v>
      </c>
      <c r="AL2588" t="str">
        <v>05:Tilley to Morawa</v>
      </c>
      <c r="AM2588" t="str">
        <v>Radio Masts</v>
      </c>
      <c r="AN2588" s="64">
        <v>40037.640515286657</v>
      </c>
      <c r="AO2588" s="149">
        <f t="shared" si="78"/>
        <v>5.1206272136194979</v>
      </c>
    </row>
    <row r="2589" spans="37:41" x14ac:dyDescent="0.35">
      <c r="AK2589" t="str">
        <v>40:NG track between Narngulu and Maya</v>
      </c>
      <c r="AL2589" t="str">
        <v>05:Tilley to Morawa</v>
      </c>
      <c r="AM2589" t="str">
        <v>Rail</v>
      </c>
      <c r="AN2589" s="64">
        <v>2085847.4092164251</v>
      </c>
      <c r="AO2589" s="149">
        <f t="shared" si="78"/>
        <v>31.770593409597893</v>
      </c>
    </row>
    <row r="2590" spans="37:41" x14ac:dyDescent="0.35">
      <c r="AK2590" t="str">
        <v>40:NG track between Narngulu and Maya</v>
      </c>
      <c r="AL2590" t="str">
        <v>05:Tilley to Morawa</v>
      </c>
      <c r="AM2590" t="str">
        <v>Signage</v>
      </c>
      <c r="AN2590" s="64">
        <v>10245.401762933323</v>
      </c>
      <c r="AO2590" s="149">
        <f t="shared" si="78"/>
        <v>3.6705791572497493</v>
      </c>
    </row>
    <row r="2591" spans="37:41" x14ac:dyDescent="0.35">
      <c r="AK2591" t="str">
        <v>40:NG track between Narngulu and Maya</v>
      </c>
      <c r="AL2591" t="str">
        <v>05:Tilley to Morawa</v>
      </c>
      <c r="AM2591" t="str">
        <v>Signalling and Control Systems</v>
      </c>
      <c r="AN2591" s="64">
        <v>1649115.558466099</v>
      </c>
      <c r="AO2591" s="149">
        <f t="shared" si="78"/>
        <v>6.8275029514926633</v>
      </c>
    </row>
    <row r="2592" spans="37:41" x14ac:dyDescent="0.35">
      <c r="AK2592" t="str">
        <v>40:NG track between Narngulu and Maya</v>
      </c>
      <c r="AL2592" t="str">
        <v>05:Tilley to Morawa</v>
      </c>
      <c r="AM2592" t="str">
        <v>Sleepers</v>
      </c>
      <c r="AN2592" s="64">
        <v>660225.93881670735</v>
      </c>
      <c r="AO2592" s="149">
        <f t="shared" si="78"/>
        <v>15.29205627039642</v>
      </c>
    </row>
    <row r="2593" spans="37:41" x14ac:dyDescent="0.35">
      <c r="AK2593" t="str">
        <v>40:NG track between Narngulu and Maya</v>
      </c>
      <c r="AL2593" t="str">
        <v>05:Tilley to Morawa</v>
      </c>
      <c r="AM2593" t="str">
        <v>Tunnels</v>
      </c>
      <c r="AN2593" s="64">
        <v>0</v>
      </c>
      <c r="AO2593" s="149">
        <f t="shared" si="78"/>
        <v>42.316940355219813</v>
      </c>
    </row>
    <row r="2594" spans="37:41" x14ac:dyDescent="0.35">
      <c r="AK2594" t="str">
        <v>40:NG track between Narngulu and Maya</v>
      </c>
      <c r="AL2594" t="str">
        <v>05:Tilley to Morawa</v>
      </c>
      <c r="AM2594" t="str">
        <v>Turnouts</v>
      </c>
      <c r="AN2594" s="64">
        <v>832147.64156378538</v>
      </c>
      <c r="AO2594" s="149">
        <f t="shared" si="78"/>
        <v>22.575248585450652</v>
      </c>
    </row>
    <row r="2595" spans="37:41" x14ac:dyDescent="0.35">
      <c r="AK2595" t="str">
        <v>40:NG track between Narngulu and Maya</v>
      </c>
      <c r="AL2595" t="str">
        <v>05:Tilley to Morawa</v>
      </c>
      <c r="AM2595" t="str">
        <v>Walkways</v>
      </c>
      <c r="AN2595" s="64">
        <v>0</v>
      </c>
      <c r="AO2595" s="149">
        <f t="shared" si="78"/>
        <v>6.2060928299919071</v>
      </c>
    </row>
    <row r="2596" spans="37:41" x14ac:dyDescent="0.35">
      <c r="AK2596" t="str">
        <v>40:NG track between Narngulu and Maya</v>
      </c>
      <c r="AL2596" t="str">
        <v>06:Morawa to Perenjori</v>
      </c>
      <c r="AM2596" t="str">
        <v>Access Roads</v>
      </c>
      <c r="AN2596" s="64">
        <v>0</v>
      </c>
      <c r="AO2596" s="149">
        <f t="shared" si="78"/>
        <v>6.064738680413102</v>
      </c>
    </row>
    <row r="2597" spans="37:41" x14ac:dyDescent="0.35">
      <c r="AK2597" t="str">
        <v>40:NG track between Narngulu and Maya</v>
      </c>
      <c r="AL2597" t="str">
        <v>06:Morawa to Perenjori</v>
      </c>
      <c r="AM2597" t="str">
        <v>Ballast</v>
      </c>
      <c r="AN2597" s="64">
        <v>9483850.1282447223</v>
      </c>
      <c r="AO2597" s="149">
        <f t="shared" si="78"/>
        <v>12.862198805968973</v>
      </c>
    </row>
    <row r="2598" spans="37:41" x14ac:dyDescent="0.35">
      <c r="AK2598" t="str">
        <v>40:NG track between Narngulu and Maya</v>
      </c>
      <c r="AL2598" t="str">
        <v>06:Morawa to Perenjori</v>
      </c>
      <c r="AM2598" t="str">
        <v>Bridges</v>
      </c>
      <c r="AN2598" s="64">
        <v>0</v>
      </c>
      <c r="AO2598" s="149">
        <f t="shared" si="78"/>
        <v>33.988165680473372</v>
      </c>
    </row>
    <row r="2599" spans="37:41" x14ac:dyDescent="0.35">
      <c r="AK2599" t="str">
        <v>40:NG track between Narngulu and Maya</v>
      </c>
      <c r="AL2599" t="str">
        <v>06:Morawa to Perenjori</v>
      </c>
      <c r="AM2599" t="str">
        <v>Buildings</v>
      </c>
      <c r="AN2599" s="64">
        <v>883084.63873161527</v>
      </c>
      <c r="AO2599" s="149">
        <f t="shared" si="78"/>
        <v>15.499999999999858</v>
      </c>
    </row>
    <row r="2600" spans="37:41" x14ac:dyDescent="0.35">
      <c r="AK2600" t="str">
        <v>40:NG track between Narngulu and Maya</v>
      </c>
      <c r="AL2600" t="str">
        <v>06:Morawa to Perenjori</v>
      </c>
      <c r="AM2600" t="str">
        <v>Clearing/Grubbing</v>
      </c>
      <c r="AN2600" s="64">
        <v>0</v>
      </c>
      <c r="AO2600" s="149">
        <f t="shared" si="78"/>
        <v>100</v>
      </c>
    </row>
    <row r="2601" spans="37:41" x14ac:dyDescent="0.35">
      <c r="AK2601" t="str">
        <v>40:NG track between Narngulu and Maya</v>
      </c>
      <c r="AL2601" t="str">
        <v>06:Morawa to Perenjori</v>
      </c>
      <c r="AM2601" t="str">
        <v>Communication</v>
      </c>
      <c r="AN2601" s="64">
        <v>369883.43903600489</v>
      </c>
      <c r="AO2601" s="149">
        <f t="shared" si="78"/>
        <v>5.1206272136194979</v>
      </c>
    </row>
    <row r="2602" spans="37:41" x14ac:dyDescent="0.35">
      <c r="AK2602" t="str">
        <v>40:NG track between Narngulu and Maya</v>
      </c>
      <c r="AL2602" t="str">
        <v>06:Morawa to Perenjori</v>
      </c>
      <c r="AM2602" t="str">
        <v>Control Centre Assets</v>
      </c>
      <c r="AN2602" s="64">
        <v>442326.88682934642</v>
      </c>
      <c r="AO2602" s="149">
        <f t="shared" si="78"/>
        <v>14.933333333333326</v>
      </c>
    </row>
    <row r="2603" spans="37:41" x14ac:dyDescent="0.35">
      <c r="AK2603" t="str">
        <v>40:NG track between Narngulu and Maya</v>
      </c>
      <c r="AL2603" t="str">
        <v>06:Morawa to Perenjori</v>
      </c>
      <c r="AM2603" t="str">
        <v>Culverts</v>
      </c>
      <c r="AN2603" s="64">
        <v>349809.56660514633</v>
      </c>
      <c r="AO2603" s="149">
        <f t="shared" si="78"/>
        <v>6.5141602301984181</v>
      </c>
    </row>
    <row r="2604" spans="37:41" x14ac:dyDescent="0.35">
      <c r="AK2604" t="str">
        <v>40:NG track between Narngulu and Maya</v>
      </c>
      <c r="AL2604" t="str">
        <v>06:Morawa to Perenjori</v>
      </c>
      <c r="AM2604" t="str">
        <v>Cutting/Embankments</v>
      </c>
      <c r="AN2604" s="64">
        <v>0</v>
      </c>
      <c r="AO2604" s="149">
        <f t="shared" si="78"/>
        <v>100</v>
      </c>
    </row>
    <row r="2605" spans="37:41" x14ac:dyDescent="0.35">
      <c r="AK2605" t="str">
        <v>40:NG track between Narngulu and Maya</v>
      </c>
      <c r="AL2605" t="str">
        <v>06:Morawa to Perenjori</v>
      </c>
      <c r="AM2605" t="str">
        <v>Fibre Optic</v>
      </c>
      <c r="AN2605" s="64">
        <v>0</v>
      </c>
      <c r="AO2605" s="149">
        <f t="shared" si="78"/>
        <v>6.8275029514926633</v>
      </c>
    </row>
    <row r="2606" spans="37:41" x14ac:dyDescent="0.35">
      <c r="AK2606" t="str">
        <v>40:NG track between Narngulu and Maya</v>
      </c>
      <c r="AL2606" t="str">
        <v>06:Morawa to Perenjori</v>
      </c>
      <c r="AM2606" t="str">
        <v>Formation</v>
      </c>
      <c r="AN2606" s="64">
        <v>2795240.0377984447</v>
      </c>
      <c r="AO2606" s="149">
        <f t="shared" si="78"/>
        <v>100</v>
      </c>
    </row>
    <row r="2607" spans="37:41" x14ac:dyDescent="0.35">
      <c r="AK2607" t="str">
        <v>40:NG track between Narngulu and Maya</v>
      </c>
      <c r="AL2607" t="str">
        <v>06:Morawa to Perenjori</v>
      </c>
      <c r="AM2607" t="str">
        <v>Pedestrian Crossings</v>
      </c>
      <c r="AN2607" s="64">
        <v>143242.03553817057</v>
      </c>
      <c r="AO2607" s="149">
        <f t="shared" si="78"/>
        <v>11.72325153537226</v>
      </c>
    </row>
    <row r="2608" spans="37:41" x14ac:dyDescent="0.35">
      <c r="AK2608" t="str">
        <v>40:NG track between Narngulu and Maya</v>
      </c>
      <c r="AL2608" t="str">
        <v>06:Morawa to Perenjori</v>
      </c>
      <c r="AM2608" t="str">
        <v>Plant and Equipment</v>
      </c>
      <c r="AN2608" s="64">
        <v>376963.81679285475</v>
      </c>
      <c r="AO2608" s="149">
        <f t="shared" si="78"/>
        <v>3.2621890651150229</v>
      </c>
    </row>
    <row r="2609" spans="37:41" x14ac:dyDescent="0.35">
      <c r="AK2609" t="str">
        <v>40:NG track between Narngulu and Maya</v>
      </c>
      <c r="AL2609" t="str">
        <v>06:Morawa to Perenjori</v>
      </c>
      <c r="AM2609" t="str">
        <v>Radio Masts</v>
      </c>
      <c r="AN2609" s="64">
        <v>598821.02488491207</v>
      </c>
      <c r="AO2609" s="149">
        <f t="shared" si="78"/>
        <v>5.1206272136194979</v>
      </c>
    </row>
    <row r="2610" spans="37:41" x14ac:dyDescent="0.35">
      <c r="AK2610" t="str">
        <v>40:NG track between Narngulu and Maya</v>
      </c>
      <c r="AL2610" t="str">
        <v>06:Morawa to Perenjori</v>
      </c>
      <c r="AM2610" t="str">
        <v>Rail</v>
      </c>
      <c r="AN2610" s="64">
        <v>31196875.421857651</v>
      </c>
      <c r="AO2610" s="149">
        <f t="shared" si="78"/>
        <v>31.770593409597893</v>
      </c>
    </row>
    <row r="2611" spans="37:41" x14ac:dyDescent="0.35">
      <c r="AK2611" t="str">
        <v>40:NG track between Narngulu and Maya</v>
      </c>
      <c r="AL2611" t="str">
        <v>06:Morawa to Perenjori</v>
      </c>
      <c r="AM2611" t="str">
        <v>Signage</v>
      </c>
      <c r="AN2611" s="64">
        <v>49003.103728192014</v>
      </c>
      <c r="AO2611" s="149">
        <f t="shared" si="78"/>
        <v>3.6705791572497493</v>
      </c>
    </row>
    <row r="2612" spans="37:41" x14ac:dyDescent="0.35">
      <c r="AK2612" t="str">
        <v>40:NG track between Narngulu and Maya</v>
      </c>
      <c r="AL2612" t="str">
        <v>06:Morawa to Perenjori</v>
      </c>
      <c r="AM2612" t="str">
        <v>Signalling and Control Systems</v>
      </c>
      <c r="AN2612" s="64">
        <v>3723850.7826426788</v>
      </c>
      <c r="AO2612" s="149">
        <f t="shared" si="78"/>
        <v>6.8275029514926633</v>
      </c>
    </row>
    <row r="2613" spans="37:41" x14ac:dyDescent="0.35">
      <c r="AK2613" t="str">
        <v>40:NG track between Narngulu and Maya</v>
      </c>
      <c r="AL2613" t="str">
        <v>06:Morawa to Perenjori</v>
      </c>
      <c r="AM2613" t="str">
        <v>Sleepers</v>
      </c>
      <c r="AN2613" s="64">
        <v>9942058.9537264891</v>
      </c>
      <c r="AO2613" s="149">
        <f t="shared" si="78"/>
        <v>15.29205627039642</v>
      </c>
    </row>
    <row r="2614" spans="37:41" x14ac:dyDescent="0.35">
      <c r="AK2614" t="str">
        <v>40:NG track between Narngulu and Maya</v>
      </c>
      <c r="AL2614" t="str">
        <v>06:Morawa to Perenjori</v>
      </c>
      <c r="AM2614" t="str">
        <v>Tunnels</v>
      </c>
      <c r="AN2614" s="64">
        <v>0</v>
      </c>
      <c r="AO2614" s="149">
        <f t="shared" si="78"/>
        <v>42.316940355219813</v>
      </c>
    </row>
    <row r="2615" spans="37:41" x14ac:dyDescent="0.35">
      <c r="AK2615" t="str">
        <v>40:NG track between Narngulu and Maya</v>
      </c>
      <c r="AL2615" t="str">
        <v>06:Morawa to Perenjori</v>
      </c>
      <c r="AM2615" t="str">
        <v>Turnouts</v>
      </c>
      <c r="AN2615" s="64">
        <v>2770039.3280079593</v>
      </c>
      <c r="AO2615" s="149">
        <f t="shared" si="78"/>
        <v>22.575248585450652</v>
      </c>
    </row>
    <row r="2616" spans="37:41" x14ac:dyDescent="0.35">
      <c r="AK2616" t="str">
        <v>40:NG track between Narngulu and Maya</v>
      </c>
      <c r="AL2616" t="str">
        <v>06:Morawa to Perenjori</v>
      </c>
      <c r="AM2616" t="str">
        <v>Walkways</v>
      </c>
      <c r="AN2616" s="64">
        <v>40899.076670171919</v>
      </c>
      <c r="AO2616" s="149">
        <f t="shared" si="78"/>
        <v>6.2060928299919071</v>
      </c>
    </row>
    <row r="2617" spans="37:41" x14ac:dyDescent="0.35">
      <c r="AK2617" t="str">
        <v>40:NG track between Narngulu and Maya</v>
      </c>
      <c r="AL2617" t="str">
        <v>07:Perenjori to Maya</v>
      </c>
      <c r="AM2617" t="str">
        <v>Access Roads</v>
      </c>
      <c r="AN2617" s="64">
        <v>0</v>
      </c>
      <c r="AO2617" s="149">
        <f t="shared" si="78"/>
        <v>6.064738680413102</v>
      </c>
    </row>
    <row r="2618" spans="37:41" x14ac:dyDescent="0.35">
      <c r="AK2618" t="str">
        <v>40:NG track between Narngulu and Maya</v>
      </c>
      <c r="AL2618" t="str">
        <v>07:Perenjori to Maya</v>
      </c>
      <c r="AM2618" t="str">
        <v>Ballast</v>
      </c>
      <c r="AN2618" s="64">
        <v>11543423.802397987</v>
      </c>
      <c r="AO2618" s="149">
        <f t="shared" si="78"/>
        <v>12.862198805968973</v>
      </c>
    </row>
    <row r="2619" spans="37:41" x14ac:dyDescent="0.35">
      <c r="AK2619" t="str">
        <v>40:NG track between Narngulu and Maya</v>
      </c>
      <c r="AL2619" t="str">
        <v>07:Perenjori to Maya</v>
      </c>
      <c r="AM2619" t="str">
        <v>Bridges</v>
      </c>
      <c r="AN2619" s="64">
        <v>0</v>
      </c>
      <c r="AO2619" s="149">
        <f t="shared" si="78"/>
        <v>33.988165680473372</v>
      </c>
    </row>
    <row r="2620" spans="37:41" x14ac:dyDescent="0.35">
      <c r="AK2620" t="str">
        <v>40:NG track between Narngulu and Maya</v>
      </c>
      <c r="AL2620" t="str">
        <v>07:Perenjori to Maya</v>
      </c>
      <c r="AM2620" t="str">
        <v>Buildings</v>
      </c>
      <c r="AN2620" s="64">
        <v>1074860.9584104884</v>
      </c>
      <c r="AO2620" s="149">
        <f t="shared" si="78"/>
        <v>15.499999999999858</v>
      </c>
    </row>
    <row r="2621" spans="37:41" x14ac:dyDescent="0.35">
      <c r="AK2621" t="str">
        <v>40:NG track between Narngulu and Maya</v>
      </c>
      <c r="AL2621" t="str">
        <v>07:Perenjori to Maya</v>
      </c>
      <c r="AM2621" t="str">
        <v>Clearing/Grubbing</v>
      </c>
      <c r="AN2621" s="64">
        <v>0</v>
      </c>
      <c r="AO2621" s="149">
        <f t="shared" si="78"/>
        <v>100</v>
      </c>
    </row>
    <row r="2622" spans="37:41" x14ac:dyDescent="0.35">
      <c r="AK2622" t="str">
        <v>40:NG track between Narngulu and Maya</v>
      </c>
      <c r="AL2622" t="str">
        <v>07:Perenjori to Maya</v>
      </c>
      <c r="AM2622" t="str">
        <v>Communication</v>
      </c>
      <c r="AN2622" s="64">
        <v>106328.91717123752</v>
      </c>
      <c r="AO2622" s="149">
        <f t="shared" si="78"/>
        <v>5.1206272136194979</v>
      </c>
    </row>
    <row r="2623" spans="37:41" x14ac:dyDescent="0.35">
      <c r="AK2623" t="str">
        <v>40:NG track between Narngulu and Maya</v>
      </c>
      <c r="AL2623" t="str">
        <v>07:Perenjori to Maya</v>
      </c>
      <c r="AM2623" t="str">
        <v>Control Centre Assets</v>
      </c>
      <c r="AN2623" s="64">
        <v>103765.84023150863</v>
      </c>
      <c r="AO2623" s="149">
        <f t="shared" si="78"/>
        <v>14.933333333333326</v>
      </c>
    </row>
    <row r="2624" spans="37:41" x14ac:dyDescent="0.35">
      <c r="AK2624" t="str">
        <v>40:NG track between Narngulu and Maya</v>
      </c>
      <c r="AL2624" t="str">
        <v>07:Perenjori to Maya</v>
      </c>
      <c r="AM2624" t="str">
        <v>Culverts</v>
      </c>
      <c r="AN2624" s="64">
        <v>58310.599580360671</v>
      </c>
      <c r="AO2624" s="149">
        <f t="shared" si="78"/>
        <v>6.5141602301984181</v>
      </c>
    </row>
    <row r="2625" spans="37:41" x14ac:dyDescent="0.35">
      <c r="AK2625" t="str">
        <v>40:NG track between Narngulu and Maya</v>
      </c>
      <c r="AL2625" t="str">
        <v>07:Perenjori to Maya</v>
      </c>
      <c r="AM2625" t="str">
        <v>Cutting/Embankments</v>
      </c>
      <c r="AN2625" s="64">
        <v>0</v>
      </c>
      <c r="AO2625" s="149">
        <f t="shared" si="78"/>
        <v>100</v>
      </c>
    </row>
    <row r="2626" spans="37:41" x14ac:dyDescent="0.35">
      <c r="AK2626" t="str">
        <v>40:NG track between Narngulu and Maya</v>
      </c>
      <c r="AL2626" t="str">
        <v>07:Perenjori to Maya</v>
      </c>
      <c r="AM2626" t="str">
        <v>Fibre Optic</v>
      </c>
      <c r="AN2626" s="64">
        <v>0</v>
      </c>
      <c r="AO2626" s="149">
        <f t="shared" si="78"/>
        <v>6.8275029514926633</v>
      </c>
    </row>
    <row r="2627" spans="37:41" x14ac:dyDescent="0.35">
      <c r="AK2627" t="str">
        <v>40:NG track between Narngulu and Maya</v>
      </c>
      <c r="AL2627" t="str">
        <v>07:Perenjori to Maya</v>
      </c>
      <c r="AM2627" t="str">
        <v>Formation</v>
      </c>
      <c r="AN2627" s="64">
        <v>3402272.2786015132</v>
      </c>
      <c r="AO2627" s="149">
        <f t="shared" si="78"/>
        <v>100</v>
      </c>
    </row>
    <row r="2628" spans="37:41" x14ac:dyDescent="0.35">
      <c r="AK2628" t="str">
        <v>40:NG track between Narngulu and Maya</v>
      </c>
      <c r="AL2628" t="str">
        <v>07:Perenjori to Maya</v>
      </c>
      <c r="AM2628" t="str">
        <v>Pedestrian Crossings</v>
      </c>
      <c r="AN2628" s="64">
        <v>0</v>
      </c>
      <c r="AO2628" s="149">
        <f t="shared" si="78"/>
        <v>11.72325153537226</v>
      </c>
    </row>
    <row r="2629" spans="37:41" x14ac:dyDescent="0.35">
      <c r="AK2629" t="str">
        <v>40:NG track between Narngulu and Maya</v>
      </c>
      <c r="AL2629" t="str">
        <v>07:Perenjori to Maya</v>
      </c>
      <c r="AM2629" t="str">
        <v>Plant and Equipment</v>
      </c>
      <c r="AN2629" s="64">
        <v>458827.69514144596</v>
      </c>
      <c r="AO2629" s="149">
        <f t="shared" si="78"/>
        <v>3.2621890651150229</v>
      </c>
    </row>
    <row r="2630" spans="37:41" x14ac:dyDescent="0.35">
      <c r="AK2630" t="str">
        <v>40:NG track between Narngulu and Maya</v>
      </c>
      <c r="AL2630" t="str">
        <v>07:Perenjori to Maya</v>
      </c>
      <c r="AM2630" t="str">
        <v>Radio Masts</v>
      </c>
      <c r="AN2630" s="64">
        <v>728864.83638604381</v>
      </c>
      <c r="AO2630" s="149">
        <f t="shared" si="78"/>
        <v>5.1206272136194979</v>
      </c>
    </row>
    <row r="2631" spans="37:41" x14ac:dyDescent="0.35">
      <c r="AK2631" t="str">
        <v>40:NG track between Narngulu and Maya</v>
      </c>
      <c r="AL2631" t="str">
        <v>07:Perenjori to Maya</v>
      </c>
      <c r="AM2631" t="str">
        <v>Rail</v>
      </c>
      <c r="AN2631" s="64">
        <v>37971788.823677599</v>
      </c>
      <c r="AO2631" s="149">
        <f t="shared" si="78"/>
        <v>31.770593409597893</v>
      </c>
    </row>
    <row r="2632" spans="37:41" x14ac:dyDescent="0.35">
      <c r="AK2632" t="str">
        <v>40:NG track between Narngulu and Maya</v>
      </c>
      <c r="AL2632" t="str">
        <v>07:Perenjori to Maya</v>
      </c>
      <c r="AM2632" t="str">
        <v>Signage</v>
      </c>
      <c r="AN2632" s="64">
        <v>0</v>
      </c>
      <c r="AO2632" s="149">
        <f t="shared" si="78"/>
        <v>3.6705791572497493</v>
      </c>
    </row>
    <row r="2633" spans="37:41" x14ac:dyDescent="0.35">
      <c r="AK2633" t="str">
        <v>40:NG track between Narngulu and Maya</v>
      </c>
      <c r="AL2633" t="str">
        <v>07:Perenjori to Maya</v>
      </c>
      <c r="AM2633" t="str">
        <v>Signalling and Control Systems</v>
      </c>
      <c r="AN2633" s="64">
        <v>873581.31929872581</v>
      </c>
      <c r="AO2633" s="149">
        <f t="shared" si="78"/>
        <v>6.8275029514926633</v>
      </c>
    </row>
    <row r="2634" spans="37:41" x14ac:dyDescent="0.35">
      <c r="AK2634" t="str">
        <v>40:NG track between Narngulu and Maya</v>
      </c>
      <c r="AL2634" t="str">
        <v>07:Perenjori to Maya</v>
      </c>
      <c r="AM2634" t="str">
        <v>Sleepers</v>
      </c>
      <c r="AN2634" s="64">
        <v>12022713.645517772</v>
      </c>
      <c r="AO2634" s="149">
        <f t="shared" si="78"/>
        <v>15.29205627039642</v>
      </c>
    </row>
    <row r="2635" spans="37:41" x14ac:dyDescent="0.35">
      <c r="AK2635" t="str">
        <v>40:NG track between Narngulu and Maya</v>
      </c>
      <c r="AL2635" t="str">
        <v>07:Perenjori to Maya</v>
      </c>
      <c r="AM2635" t="str">
        <v>Tunnels</v>
      </c>
      <c r="AN2635" s="64">
        <v>0</v>
      </c>
      <c r="AO2635" s="149">
        <f t="shared" si="78"/>
        <v>42.316940355219813</v>
      </c>
    </row>
    <row r="2636" spans="37:41" x14ac:dyDescent="0.35">
      <c r="AK2636" t="str">
        <v>40:NG track between Narngulu and Maya</v>
      </c>
      <c r="AL2636" t="str">
        <v>07:Perenjori to Maya</v>
      </c>
      <c r="AM2636" t="str">
        <v>Turnouts</v>
      </c>
      <c r="AN2636" s="64">
        <v>2229618.045355211</v>
      </c>
      <c r="AO2636" s="149">
        <f t="shared" si="78"/>
        <v>22.575248585450652</v>
      </c>
    </row>
    <row r="2637" spans="37:41" x14ac:dyDescent="0.35">
      <c r="AK2637" t="str">
        <v>40:NG track between Narngulu and Maya</v>
      </c>
      <c r="AL2637" t="str">
        <v>07:Perenjori to Maya</v>
      </c>
      <c r="AM2637" t="str">
        <v>Walkways</v>
      </c>
      <c r="AN2637" s="64">
        <v>0</v>
      </c>
      <c r="AO2637" s="149">
        <f t="shared" ref="AO2637:AO2700" si="79">_xlfn.XLOOKUP(AM2637,$M$7:$AG$7,$M$10:$AG$10)</f>
        <v>6.2060928299919071</v>
      </c>
    </row>
    <row r="2638" spans="37:41" x14ac:dyDescent="0.35">
      <c r="AK2638" t="str">
        <v>41:NG track between Toodyay West to Miling</v>
      </c>
      <c r="AL2638" t="str">
        <v>01:Toodyay West to Miling</v>
      </c>
      <c r="AM2638" t="str">
        <v>Access Roads</v>
      </c>
      <c r="AN2638" s="64">
        <v>0</v>
      </c>
      <c r="AO2638" s="149">
        <f t="shared" si="79"/>
        <v>6.064738680413102</v>
      </c>
    </row>
    <row r="2639" spans="37:41" x14ac:dyDescent="0.35">
      <c r="AK2639" t="str">
        <v>41:NG track between Toodyay West to Miling</v>
      </c>
      <c r="AL2639" t="str">
        <v>01:Toodyay West to Miling</v>
      </c>
      <c r="AM2639" t="str">
        <v>Ballast</v>
      </c>
      <c r="AN2639" s="64">
        <v>24976814.207518715</v>
      </c>
      <c r="AO2639" s="149">
        <f t="shared" si="79"/>
        <v>12.862198805968973</v>
      </c>
    </row>
    <row r="2640" spans="37:41" x14ac:dyDescent="0.35">
      <c r="AK2640" t="str">
        <v>41:NG track between Toodyay West to Miling</v>
      </c>
      <c r="AL2640" t="str">
        <v>01:Toodyay West to Miling</v>
      </c>
      <c r="AM2640" t="str">
        <v>Bridges</v>
      </c>
      <c r="AN2640" s="64">
        <v>13721546.050575612</v>
      </c>
      <c r="AO2640" s="149">
        <f t="shared" si="79"/>
        <v>33.988165680473372</v>
      </c>
    </row>
    <row r="2641" spans="37:41" x14ac:dyDescent="0.35">
      <c r="AK2641" t="str">
        <v>41:NG track between Toodyay West to Miling</v>
      </c>
      <c r="AL2641" t="str">
        <v>01:Toodyay West to Miling</v>
      </c>
      <c r="AM2641" t="str">
        <v>Buildings</v>
      </c>
      <c r="AN2641" s="64">
        <v>2519514.1256548474</v>
      </c>
      <c r="AO2641" s="149">
        <f t="shared" si="79"/>
        <v>15.499999999999858</v>
      </c>
    </row>
    <row r="2642" spans="37:41" x14ac:dyDescent="0.35">
      <c r="AK2642" t="str">
        <v>41:NG track between Toodyay West to Miling</v>
      </c>
      <c r="AL2642" t="str">
        <v>01:Toodyay West to Miling</v>
      </c>
      <c r="AM2642" t="str">
        <v>Clearing/Grubbing</v>
      </c>
      <c r="AN2642" s="64">
        <v>0</v>
      </c>
      <c r="AO2642" s="149">
        <f t="shared" si="79"/>
        <v>100</v>
      </c>
    </row>
    <row r="2643" spans="37:41" x14ac:dyDescent="0.35">
      <c r="AK2643" t="str">
        <v>41:NG track between Toodyay West to Miling</v>
      </c>
      <c r="AL2643" t="str">
        <v>01:Toodyay West to Miling</v>
      </c>
      <c r="AM2643" t="str">
        <v>Communication</v>
      </c>
      <c r="AN2643" s="64">
        <v>184072.28758354567</v>
      </c>
      <c r="AO2643" s="149">
        <f t="shared" si="79"/>
        <v>5.1206272136194979</v>
      </c>
    </row>
    <row r="2644" spans="37:41" x14ac:dyDescent="0.35">
      <c r="AK2644" t="str">
        <v>41:NG track between Toodyay West to Miling</v>
      </c>
      <c r="AL2644" t="str">
        <v>01:Toodyay West to Miling</v>
      </c>
      <c r="AM2644" t="str">
        <v>Control Centre Assets</v>
      </c>
      <c r="AN2644" s="64">
        <v>323822.77451023448</v>
      </c>
      <c r="AO2644" s="149">
        <f t="shared" si="79"/>
        <v>14.933333333333326</v>
      </c>
    </row>
    <row r="2645" spans="37:41" x14ac:dyDescent="0.35">
      <c r="AK2645" t="str">
        <v>41:NG track between Toodyay West to Miling</v>
      </c>
      <c r="AL2645" t="str">
        <v>01:Toodyay West to Miling</v>
      </c>
      <c r="AM2645" t="str">
        <v>Culverts</v>
      </c>
      <c r="AN2645" s="64">
        <v>1294283.9829561138</v>
      </c>
      <c r="AO2645" s="149">
        <f t="shared" si="79"/>
        <v>6.5141602301984181</v>
      </c>
    </row>
    <row r="2646" spans="37:41" x14ac:dyDescent="0.35">
      <c r="AK2646" t="str">
        <v>41:NG track between Toodyay West to Miling</v>
      </c>
      <c r="AL2646" t="str">
        <v>01:Toodyay West to Miling</v>
      </c>
      <c r="AM2646" t="str">
        <v>Cutting/Embankments</v>
      </c>
      <c r="AN2646" s="64">
        <v>0</v>
      </c>
      <c r="AO2646" s="149">
        <f t="shared" si="79"/>
        <v>100</v>
      </c>
    </row>
    <row r="2647" spans="37:41" x14ac:dyDescent="0.35">
      <c r="AK2647" t="str">
        <v>41:NG track between Toodyay West to Miling</v>
      </c>
      <c r="AL2647" t="str">
        <v>01:Toodyay West to Miling</v>
      </c>
      <c r="AM2647" t="str">
        <v>Fibre Optic</v>
      </c>
      <c r="AN2647" s="64">
        <v>0</v>
      </c>
      <c r="AO2647" s="149">
        <f t="shared" si="79"/>
        <v>6.8275029514926633</v>
      </c>
    </row>
    <row r="2648" spans="37:41" x14ac:dyDescent="0.35">
      <c r="AK2648" t="str">
        <v>41:NG track between Toodyay West to Miling</v>
      </c>
      <c r="AL2648" t="str">
        <v>01:Toodyay West to Miling</v>
      </c>
      <c r="AM2648" t="str">
        <v>Formation</v>
      </c>
      <c r="AN2648" s="64">
        <v>7361587.3453739379</v>
      </c>
      <c r="AO2648" s="149">
        <f t="shared" si="79"/>
        <v>100</v>
      </c>
    </row>
    <row r="2649" spans="37:41" x14ac:dyDescent="0.35">
      <c r="AK2649" t="str">
        <v>41:NG track between Toodyay West to Miling</v>
      </c>
      <c r="AL2649" t="str">
        <v>01:Toodyay West to Miling</v>
      </c>
      <c r="AM2649" t="str">
        <v>Pedestrian Crossings</v>
      </c>
      <c r="AN2649" s="64">
        <v>0</v>
      </c>
      <c r="AO2649" s="149">
        <f t="shared" si="79"/>
        <v>11.72325153537226</v>
      </c>
    </row>
    <row r="2650" spans="37:41" x14ac:dyDescent="0.35">
      <c r="AK2650" t="str">
        <v>41:NG track between Toodyay West to Miling</v>
      </c>
      <c r="AL2650" t="str">
        <v>01:Toodyay West to Miling</v>
      </c>
      <c r="AM2650" t="str">
        <v>Plant and Equipment</v>
      </c>
      <c r="AN2650" s="64">
        <v>1075509.2089864942</v>
      </c>
      <c r="AO2650" s="149">
        <f t="shared" si="79"/>
        <v>3.2621890651150229</v>
      </c>
    </row>
    <row r="2651" spans="37:41" x14ac:dyDescent="0.35">
      <c r="AK2651" t="str">
        <v>41:NG track between Toodyay West to Miling</v>
      </c>
      <c r="AL2651" t="str">
        <v>01:Toodyay West to Miling</v>
      </c>
      <c r="AM2651" t="str">
        <v>Radio Masts</v>
      </c>
      <c r="AN2651" s="64">
        <v>1708486.3270905344</v>
      </c>
      <c r="AO2651" s="149">
        <f t="shared" si="79"/>
        <v>5.1206272136194979</v>
      </c>
    </row>
    <row r="2652" spans="37:41" x14ac:dyDescent="0.35">
      <c r="AK2652" t="str">
        <v>41:NG track between Toodyay West to Miling</v>
      </c>
      <c r="AL2652" t="str">
        <v>01:Toodyay West to Miling</v>
      </c>
      <c r="AM2652" t="str">
        <v>Rail</v>
      </c>
      <c r="AN2652" s="64">
        <v>82160573.051048413</v>
      </c>
      <c r="AO2652" s="149">
        <f t="shared" si="79"/>
        <v>31.770593409597893</v>
      </c>
    </row>
    <row r="2653" spans="37:41" x14ac:dyDescent="0.35">
      <c r="AK2653" t="str">
        <v>41:NG track between Toodyay West to Miling</v>
      </c>
      <c r="AL2653" t="str">
        <v>01:Toodyay West to Miling</v>
      </c>
      <c r="AM2653" t="str">
        <v>Signage</v>
      </c>
      <c r="AN2653" s="64">
        <v>113490.40165812369</v>
      </c>
      <c r="AO2653" s="149">
        <f t="shared" si="79"/>
        <v>3.6705791572497493</v>
      </c>
    </row>
    <row r="2654" spans="37:41" x14ac:dyDescent="0.35">
      <c r="AK2654" t="str">
        <v>41:NG track between Toodyay West to Miling</v>
      </c>
      <c r="AL2654" t="str">
        <v>01:Toodyay West to Miling</v>
      </c>
      <c r="AM2654" t="str">
        <v>Signalling and Control Systems</v>
      </c>
      <c r="AN2654" s="64">
        <v>2726191.2585537555</v>
      </c>
      <c r="AO2654" s="149">
        <f t="shared" si="79"/>
        <v>6.8275029514926633</v>
      </c>
    </row>
    <row r="2655" spans="37:41" x14ac:dyDescent="0.35">
      <c r="AK2655" t="str">
        <v>41:NG track between Toodyay West to Miling</v>
      </c>
      <c r="AL2655" t="str">
        <v>01:Toodyay West to Miling</v>
      </c>
      <c r="AM2655" t="str">
        <v>Sleepers</v>
      </c>
      <c r="AN2655" s="64">
        <v>27272840.094412532</v>
      </c>
      <c r="AO2655" s="149">
        <f t="shared" si="79"/>
        <v>15.29205627039642</v>
      </c>
    </row>
    <row r="2656" spans="37:41" x14ac:dyDescent="0.35">
      <c r="AK2656" t="str">
        <v>41:NG track between Toodyay West to Miling</v>
      </c>
      <c r="AL2656" t="str">
        <v>01:Toodyay West to Miling</v>
      </c>
      <c r="AM2656" t="str">
        <v>Tunnels</v>
      </c>
      <c r="AN2656" s="64">
        <v>0</v>
      </c>
      <c r="AO2656" s="149">
        <f t="shared" si="79"/>
        <v>42.316940355219813</v>
      </c>
    </row>
    <row r="2657" spans="37:41" x14ac:dyDescent="0.35">
      <c r="AK2657" t="str">
        <v>41:NG track between Toodyay West to Miling</v>
      </c>
      <c r="AL2657" t="str">
        <v>01:Toodyay West to Miling</v>
      </c>
      <c r="AM2657" t="str">
        <v>Turnouts</v>
      </c>
      <c r="AN2657" s="64">
        <v>3618584.8911502552</v>
      </c>
      <c r="AO2657" s="149">
        <f t="shared" si="79"/>
        <v>22.575248585450652</v>
      </c>
    </row>
    <row r="2658" spans="37:41" x14ac:dyDescent="0.35">
      <c r="AK2658" t="str">
        <v>41:NG track between Toodyay West to Miling</v>
      </c>
      <c r="AL2658" t="str">
        <v>01:Toodyay West to Miling</v>
      </c>
      <c r="AM2658" t="str">
        <v>Walkways</v>
      </c>
      <c r="AN2658" s="64">
        <v>863921.22098860203</v>
      </c>
      <c r="AO2658" s="149">
        <f t="shared" si="79"/>
        <v>6.2060928299919071</v>
      </c>
    </row>
    <row r="2659" spans="37:41" x14ac:dyDescent="0.35">
      <c r="AK2659" t="str">
        <v>42:NG tracks servicing CBH on the NG network</v>
      </c>
      <c r="AL2659" t="str">
        <v>01:Arrino</v>
      </c>
      <c r="AM2659" t="str">
        <v>Access Roads</v>
      </c>
      <c r="AN2659" s="64">
        <v>0</v>
      </c>
      <c r="AO2659" s="149">
        <f t="shared" si="79"/>
        <v>6.064738680413102</v>
      </c>
    </row>
    <row r="2660" spans="37:41" x14ac:dyDescent="0.35">
      <c r="AK2660" t="str">
        <v>42:NG tracks servicing CBH on the NG network</v>
      </c>
      <c r="AL2660" t="str">
        <v>01:Arrino</v>
      </c>
      <c r="AM2660" t="str">
        <v>Ballast</v>
      </c>
      <c r="AN2660" s="64">
        <v>131997.94345813559</v>
      </c>
      <c r="AO2660" s="149">
        <f t="shared" si="79"/>
        <v>12.862198805968973</v>
      </c>
    </row>
    <row r="2661" spans="37:41" x14ac:dyDescent="0.35">
      <c r="AK2661" t="str">
        <v>42:NG tracks servicing CBH on the NG network</v>
      </c>
      <c r="AL2661" t="str">
        <v>01:Arrino</v>
      </c>
      <c r="AM2661" t="str">
        <v>Bridges</v>
      </c>
      <c r="AN2661" s="64">
        <v>0</v>
      </c>
      <c r="AO2661" s="149">
        <f t="shared" si="79"/>
        <v>33.988165680473372</v>
      </c>
    </row>
    <row r="2662" spans="37:41" x14ac:dyDescent="0.35">
      <c r="AK2662" t="str">
        <v>42:NG tracks servicing CBH on the NG network</v>
      </c>
      <c r="AL2662" t="str">
        <v>01:Arrino</v>
      </c>
      <c r="AM2662" t="str">
        <v>Buildings</v>
      </c>
      <c r="AN2662" s="64">
        <v>12290.931914338234</v>
      </c>
      <c r="AO2662" s="149">
        <f t="shared" si="79"/>
        <v>15.499999999999858</v>
      </c>
    </row>
    <row r="2663" spans="37:41" x14ac:dyDescent="0.35">
      <c r="AK2663" t="str">
        <v>42:NG tracks servicing CBH on the NG network</v>
      </c>
      <c r="AL2663" t="str">
        <v>01:Arrino</v>
      </c>
      <c r="AM2663" t="str">
        <v>Clearing/Grubbing</v>
      </c>
      <c r="AN2663" s="64">
        <v>0</v>
      </c>
      <c r="AO2663" s="149">
        <f t="shared" si="79"/>
        <v>100</v>
      </c>
    </row>
    <row r="2664" spans="37:41" x14ac:dyDescent="0.35">
      <c r="AK2664" t="str">
        <v>42:NG tracks servicing CBH on the NG network</v>
      </c>
      <c r="AL2664" t="str">
        <v>01:Arrino</v>
      </c>
      <c r="AM2664" t="str">
        <v>Communication</v>
      </c>
      <c r="AN2664" s="64">
        <v>103051.30767848852</v>
      </c>
      <c r="AO2664" s="149">
        <f t="shared" si="79"/>
        <v>5.1206272136194979</v>
      </c>
    </row>
    <row r="2665" spans="37:41" x14ac:dyDescent="0.35">
      <c r="AK2665" t="str">
        <v>42:NG tracks servicing CBH on the NG network</v>
      </c>
      <c r="AL2665" t="str">
        <v>01:Arrino</v>
      </c>
      <c r="AM2665" t="str">
        <v>Control Centre Assets</v>
      </c>
      <c r="AN2665" s="64">
        <v>0</v>
      </c>
      <c r="AO2665" s="149">
        <f t="shared" si="79"/>
        <v>14.933333333333326</v>
      </c>
    </row>
    <row r="2666" spans="37:41" x14ac:dyDescent="0.35">
      <c r="AK2666" t="str">
        <v>42:NG tracks servicing CBH on the NG network</v>
      </c>
      <c r="AL2666" t="str">
        <v>01:Arrino</v>
      </c>
      <c r="AM2666" t="str">
        <v>Culverts</v>
      </c>
      <c r="AN2666" s="64">
        <v>0</v>
      </c>
      <c r="AO2666" s="149">
        <f t="shared" si="79"/>
        <v>6.5141602301984181</v>
      </c>
    </row>
    <row r="2667" spans="37:41" x14ac:dyDescent="0.35">
      <c r="AK2667" t="str">
        <v>42:NG tracks servicing CBH on the NG network</v>
      </c>
      <c r="AL2667" t="str">
        <v>01:Arrino</v>
      </c>
      <c r="AM2667" t="str">
        <v>Cutting/Embankments</v>
      </c>
      <c r="AN2667" s="64">
        <v>0</v>
      </c>
      <c r="AO2667" s="149">
        <f t="shared" si="79"/>
        <v>100</v>
      </c>
    </row>
    <row r="2668" spans="37:41" x14ac:dyDescent="0.35">
      <c r="AK2668" t="str">
        <v>42:NG tracks servicing CBH on the NG network</v>
      </c>
      <c r="AL2668" t="str">
        <v>01:Arrino</v>
      </c>
      <c r="AM2668" t="str">
        <v>Fibre Optic</v>
      </c>
      <c r="AN2668" s="64">
        <v>0</v>
      </c>
      <c r="AO2668" s="149">
        <f t="shared" si="79"/>
        <v>6.8275029514926633</v>
      </c>
    </row>
    <row r="2669" spans="37:41" x14ac:dyDescent="0.35">
      <c r="AK2669" t="str">
        <v>42:NG tracks servicing CBH on the NG network</v>
      </c>
      <c r="AL2669" t="str">
        <v>01:Arrino</v>
      </c>
      <c r="AM2669" t="str">
        <v>Formation</v>
      </c>
      <c r="AN2669" s="64">
        <v>38904.657019239967</v>
      </c>
      <c r="AO2669" s="149">
        <f t="shared" si="79"/>
        <v>100</v>
      </c>
    </row>
    <row r="2670" spans="37:41" x14ac:dyDescent="0.35">
      <c r="AK2670" t="str">
        <v>42:NG tracks servicing CBH on the NG network</v>
      </c>
      <c r="AL2670" t="str">
        <v>01:Arrino</v>
      </c>
      <c r="AM2670" t="str">
        <v>Pedestrian Crossings</v>
      </c>
      <c r="AN2670" s="64">
        <v>0</v>
      </c>
      <c r="AO2670" s="149">
        <f t="shared" si="79"/>
        <v>11.72325153537226</v>
      </c>
    </row>
    <row r="2671" spans="37:41" x14ac:dyDescent="0.35">
      <c r="AK2671" t="str">
        <v>42:NG tracks servicing CBH on the NG network</v>
      </c>
      <c r="AL2671" t="str">
        <v>01:Arrino</v>
      </c>
      <c r="AM2671" t="str">
        <v>Plant and Equipment</v>
      </c>
      <c r="AN2671" s="64">
        <v>5246.6506642271806</v>
      </c>
      <c r="AO2671" s="149">
        <f t="shared" si="79"/>
        <v>3.2621890651150229</v>
      </c>
    </row>
    <row r="2672" spans="37:41" x14ac:dyDescent="0.35">
      <c r="AK2672" t="str">
        <v>42:NG tracks servicing CBH on the NG network</v>
      </c>
      <c r="AL2672" t="str">
        <v>01:Arrino</v>
      </c>
      <c r="AM2672" t="str">
        <v>Radio Masts</v>
      </c>
      <c r="AN2672" s="64">
        <v>8334.4994612362952</v>
      </c>
      <c r="AO2672" s="149">
        <f t="shared" si="79"/>
        <v>5.1206272136194979</v>
      </c>
    </row>
    <row r="2673" spans="37:41" x14ac:dyDescent="0.35">
      <c r="AK2673" t="str">
        <v>42:NG tracks servicing CBH on the NG network</v>
      </c>
      <c r="AL2673" t="str">
        <v>01:Arrino</v>
      </c>
      <c r="AM2673" t="str">
        <v>Rail</v>
      </c>
      <c r="AN2673" s="64">
        <v>434203.76137544593</v>
      </c>
      <c r="AO2673" s="149">
        <f t="shared" si="79"/>
        <v>31.770593409597893</v>
      </c>
    </row>
    <row r="2674" spans="37:41" x14ac:dyDescent="0.35">
      <c r="AK2674" t="str">
        <v>42:NG tracks servicing CBH on the NG network</v>
      </c>
      <c r="AL2674" t="str">
        <v>01:Arrino</v>
      </c>
      <c r="AM2674" t="str">
        <v>Signage</v>
      </c>
      <c r="AN2674" s="64">
        <v>0</v>
      </c>
      <c r="AO2674" s="149">
        <f t="shared" si="79"/>
        <v>3.6705791572497493</v>
      </c>
    </row>
    <row r="2675" spans="37:41" x14ac:dyDescent="0.35">
      <c r="AK2675" t="str">
        <v>42:NG tracks servicing CBH on the NG network</v>
      </c>
      <c r="AL2675" t="str">
        <v>01:Arrino</v>
      </c>
      <c r="AM2675" t="str">
        <v>Signalling and Control Systems</v>
      </c>
      <c r="AN2675" s="64">
        <v>0</v>
      </c>
      <c r="AO2675" s="149">
        <f t="shared" si="79"/>
        <v>6.8275029514926633</v>
      </c>
    </row>
    <row r="2676" spans="37:41" x14ac:dyDescent="0.35">
      <c r="AK2676" t="str">
        <v>42:NG tracks servicing CBH on the NG network</v>
      </c>
      <c r="AL2676" t="str">
        <v>01:Arrino</v>
      </c>
      <c r="AM2676" t="str">
        <v>Sleepers</v>
      </c>
      <c r="AN2676" s="64">
        <v>138729.11467647218</v>
      </c>
      <c r="AO2676" s="149">
        <f t="shared" si="79"/>
        <v>15.29205627039642</v>
      </c>
    </row>
    <row r="2677" spans="37:41" x14ac:dyDescent="0.35">
      <c r="AK2677" t="str">
        <v>42:NG tracks servicing CBH on the NG network</v>
      </c>
      <c r="AL2677" t="str">
        <v>01:Arrino</v>
      </c>
      <c r="AM2677" t="str">
        <v>Tunnels</v>
      </c>
      <c r="AN2677" s="64">
        <v>0</v>
      </c>
      <c r="AO2677" s="149">
        <f t="shared" si="79"/>
        <v>42.316940355219813</v>
      </c>
    </row>
    <row r="2678" spans="37:41" x14ac:dyDescent="0.35">
      <c r="AK2678" t="str">
        <v>42:NG tracks servicing CBH on the NG network</v>
      </c>
      <c r="AL2678" t="str">
        <v>01:Arrino</v>
      </c>
      <c r="AM2678" t="str">
        <v>Turnouts</v>
      </c>
      <c r="AN2678" s="64">
        <v>0</v>
      </c>
      <c r="AO2678" s="149">
        <f t="shared" si="79"/>
        <v>22.575248585450652</v>
      </c>
    </row>
    <row r="2679" spans="37:41" x14ac:dyDescent="0.35">
      <c r="AK2679" t="str">
        <v>42:NG tracks servicing CBH on the NG network</v>
      </c>
      <c r="AL2679" t="str">
        <v>01:Arrino</v>
      </c>
      <c r="AM2679" t="str">
        <v>Walkways</v>
      </c>
      <c r="AN2679" s="64">
        <v>0</v>
      </c>
      <c r="AO2679" s="149">
        <f t="shared" si="79"/>
        <v>6.2060928299919071</v>
      </c>
    </row>
    <row r="2680" spans="37:41" x14ac:dyDescent="0.35">
      <c r="AK2680" t="str">
        <v>42:NG tracks servicing CBH on the NG network</v>
      </c>
      <c r="AL2680" t="str">
        <v>02:Avon Yard</v>
      </c>
      <c r="AM2680" t="str">
        <v>Access Roads</v>
      </c>
      <c r="AN2680" s="64">
        <v>0</v>
      </c>
      <c r="AO2680" s="149">
        <f t="shared" si="79"/>
        <v>6.064738680413102</v>
      </c>
    </row>
    <row r="2681" spans="37:41" x14ac:dyDescent="0.35">
      <c r="AK2681" t="str">
        <v>42:NG tracks servicing CBH on the NG network</v>
      </c>
      <c r="AL2681" t="str">
        <v>02:Avon Yard</v>
      </c>
      <c r="AM2681" t="str">
        <v>Ballast</v>
      </c>
      <c r="AN2681" s="64">
        <v>1110164.1372672082</v>
      </c>
      <c r="AO2681" s="149">
        <f t="shared" si="79"/>
        <v>12.862198805968973</v>
      </c>
    </row>
    <row r="2682" spans="37:41" x14ac:dyDescent="0.35">
      <c r="AK2682" t="str">
        <v>42:NG tracks servicing CBH on the NG network</v>
      </c>
      <c r="AL2682" t="str">
        <v>02:Avon Yard</v>
      </c>
      <c r="AM2682" t="str">
        <v>Bridges</v>
      </c>
      <c r="AN2682" s="64">
        <v>0</v>
      </c>
      <c r="AO2682" s="149">
        <f t="shared" si="79"/>
        <v>33.988165680473372</v>
      </c>
    </row>
    <row r="2683" spans="37:41" x14ac:dyDescent="0.35">
      <c r="AK2683" t="str">
        <v>42:NG tracks servicing CBH on the NG network</v>
      </c>
      <c r="AL2683" t="str">
        <v>02:Avon Yard</v>
      </c>
      <c r="AM2683" t="str">
        <v>Buildings</v>
      </c>
      <c r="AN2683" s="64">
        <v>122167.44999367502</v>
      </c>
      <c r="AO2683" s="149">
        <f t="shared" si="79"/>
        <v>15.499999999999858</v>
      </c>
    </row>
    <row r="2684" spans="37:41" x14ac:dyDescent="0.35">
      <c r="AK2684" t="str">
        <v>42:NG tracks servicing CBH on the NG network</v>
      </c>
      <c r="AL2684" t="str">
        <v>02:Avon Yard</v>
      </c>
      <c r="AM2684" t="str">
        <v>Clearing/Grubbing</v>
      </c>
      <c r="AN2684" s="64">
        <v>0</v>
      </c>
      <c r="AO2684" s="149">
        <f t="shared" si="79"/>
        <v>100</v>
      </c>
    </row>
    <row r="2685" spans="37:41" x14ac:dyDescent="0.35">
      <c r="AK2685" t="str">
        <v>42:NG tracks servicing CBH on the NG network</v>
      </c>
      <c r="AL2685" t="str">
        <v>02:Avon Yard</v>
      </c>
      <c r="AM2685" t="str">
        <v>Communication</v>
      </c>
      <c r="AN2685" s="64">
        <v>0</v>
      </c>
      <c r="AO2685" s="149">
        <f t="shared" si="79"/>
        <v>5.1206272136194979</v>
      </c>
    </row>
    <row r="2686" spans="37:41" x14ac:dyDescent="0.35">
      <c r="AK2686" t="str">
        <v>42:NG tracks servicing CBH on the NG network</v>
      </c>
      <c r="AL2686" t="str">
        <v>02:Avon Yard</v>
      </c>
      <c r="AM2686" t="str">
        <v>Control Centre Assets</v>
      </c>
      <c r="AN2686" s="64">
        <v>0</v>
      </c>
      <c r="AO2686" s="149">
        <f t="shared" si="79"/>
        <v>14.933333333333326</v>
      </c>
    </row>
    <row r="2687" spans="37:41" x14ac:dyDescent="0.35">
      <c r="AK2687" t="str">
        <v>42:NG tracks servicing CBH on the NG network</v>
      </c>
      <c r="AL2687" t="str">
        <v>02:Avon Yard</v>
      </c>
      <c r="AM2687" t="str">
        <v>Culverts</v>
      </c>
      <c r="AN2687" s="64">
        <v>0</v>
      </c>
      <c r="AO2687" s="149">
        <f t="shared" si="79"/>
        <v>6.5141602301984181</v>
      </c>
    </row>
    <row r="2688" spans="37:41" x14ac:dyDescent="0.35">
      <c r="AK2688" t="str">
        <v>42:NG tracks servicing CBH on the NG network</v>
      </c>
      <c r="AL2688" t="str">
        <v>02:Avon Yard</v>
      </c>
      <c r="AM2688" t="str">
        <v>Cutting/Embankments</v>
      </c>
      <c r="AN2688" s="64">
        <v>0</v>
      </c>
      <c r="AO2688" s="149">
        <f t="shared" si="79"/>
        <v>100</v>
      </c>
    </row>
    <row r="2689" spans="37:41" x14ac:dyDescent="0.35">
      <c r="AK2689" t="str">
        <v>42:NG tracks servicing CBH on the NG network</v>
      </c>
      <c r="AL2689" t="str">
        <v>02:Avon Yard</v>
      </c>
      <c r="AM2689" t="str">
        <v>Fibre Optic</v>
      </c>
      <c r="AN2689" s="64">
        <v>0</v>
      </c>
      <c r="AO2689" s="149">
        <f t="shared" si="79"/>
        <v>6.8275029514926633</v>
      </c>
    </row>
    <row r="2690" spans="37:41" x14ac:dyDescent="0.35">
      <c r="AK2690" t="str">
        <v>42:NG tracks servicing CBH on the NG network</v>
      </c>
      <c r="AL2690" t="str">
        <v>02:Avon Yard</v>
      </c>
      <c r="AM2690" t="str">
        <v>Formation</v>
      </c>
      <c r="AN2690" s="64">
        <v>327206.27203665086</v>
      </c>
      <c r="AO2690" s="149">
        <f t="shared" si="79"/>
        <v>100</v>
      </c>
    </row>
    <row r="2691" spans="37:41" x14ac:dyDescent="0.35">
      <c r="AK2691" t="str">
        <v>42:NG tracks servicing CBH on the NG network</v>
      </c>
      <c r="AL2691" t="str">
        <v>02:Avon Yard</v>
      </c>
      <c r="AM2691" t="str">
        <v>Pedestrian Crossings</v>
      </c>
      <c r="AN2691" s="64">
        <v>0</v>
      </c>
      <c r="AO2691" s="149">
        <f t="shared" si="79"/>
        <v>11.72325153537226</v>
      </c>
    </row>
    <row r="2692" spans="37:41" x14ac:dyDescent="0.35">
      <c r="AK2692" t="str">
        <v>42:NG tracks servicing CBH on the NG network</v>
      </c>
      <c r="AL2692" t="str">
        <v>02:Avon Yard</v>
      </c>
      <c r="AM2692" t="str">
        <v>Plant and Equipment</v>
      </c>
      <c r="AN2692" s="64">
        <v>52149.823717477404</v>
      </c>
      <c r="AO2692" s="149">
        <f t="shared" si="79"/>
        <v>3.2621890651150229</v>
      </c>
    </row>
    <row r="2693" spans="37:41" x14ac:dyDescent="0.35">
      <c r="AK2693" t="str">
        <v>42:NG tracks servicing CBH on the NG network</v>
      </c>
      <c r="AL2693" t="str">
        <v>02:Avon Yard</v>
      </c>
      <c r="AM2693" t="str">
        <v>Radio Masts</v>
      </c>
      <c r="AN2693" s="64">
        <v>82841.932023485482</v>
      </c>
      <c r="AO2693" s="149">
        <f t="shared" si="79"/>
        <v>5.1206272136194979</v>
      </c>
    </row>
    <row r="2694" spans="37:41" x14ac:dyDescent="0.35">
      <c r="AK2694" t="str">
        <v>42:NG tracks servicing CBH on the NG network</v>
      </c>
      <c r="AL2694" t="str">
        <v>02:Avon Yard</v>
      </c>
      <c r="AM2694" t="str">
        <v>Rail</v>
      </c>
      <c r="AN2694" s="64">
        <v>3651855.714694764</v>
      </c>
      <c r="AO2694" s="149">
        <f t="shared" si="79"/>
        <v>31.770593409597893</v>
      </c>
    </row>
    <row r="2695" spans="37:41" x14ac:dyDescent="0.35">
      <c r="AK2695" t="str">
        <v>42:NG tracks servicing CBH on the NG network</v>
      </c>
      <c r="AL2695" t="str">
        <v>02:Avon Yard</v>
      </c>
      <c r="AM2695" t="str">
        <v>Signage</v>
      </c>
      <c r="AN2695" s="64">
        <v>0</v>
      </c>
      <c r="AO2695" s="149">
        <f t="shared" si="79"/>
        <v>3.6705791572497493</v>
      </c>
    </row>
    <row r="2696" spans="37:41" x14ac:dyDescent="0.35">
      <c r="AK2696" t="str">
        <v>42:NG tracks servicing CBH on the NG network</v>
      </c>
      <c r="AL2696" t="str">
        <v>02:Avon Yard</v>
      </c>
      <c r="AM2696" t="str">
        <v>Signalling and Control Systems</v>
      </c>
      <c r="AN2696" s="64">
        <v>0</v>
      </c>
      <c r="AO2696" s="149">
        <f t="shared" si="79"/>
        <v>6.8275029514926633</v>
      </c>
    </row>
    <row r="2697" spans="37:41" x14ac:dyDescent="0.35">
      <c r="AK2697" t="str">
        <v>42:NG tracks servicing CBH on the NG network</v>
      </c>
      <c r="AL2697" t="str">
        <v>02:Avon Yard</v>
      </c>
      <c r="AM2697" t="str">
        <v>Sleepers</v>
      </c>
      <c r="AN2697" s="64">
        <v>1164053.472186734</v>
      </c>
      <c r="AO2697" s="149">
        <f t="shared" si="79"/>
        <v>15.29205627039642</v>
      </c>
    </row>
    <row r="2698" spans="37:41" x14ac:dyDescent="0.35">
      <c r="AK2698" t="str">
        <v>42:NG tracks servicing CBH on the NG network</v>
      </c>
      <c r="AL2698" t="str">
        <v>02:Avon Yard</v>
      </c>
      <c r="AM2698" t="str">
        <v>Tunnels</v>
      </c>
      <c r="AN2698" s="64">
        <v>0</v>
      </c>
      <c r="AO2698" s="149">
        <f t="shared" si="79"/>
        <v>42.316940355219813</v>
      </c>
    </row>
    <row r="2699" spans="37:41" x14ac:dyDescent="0.35">
      <c r="AK2699" t="str">
        <v>42:NG tracks servicing CBH on the NG network</v>
      </c>
      <c r="AL2699" t="str">
        <v>02:Avon Yard</v>
      </c>
      <c r="AM2699" t="str">
        <v>Turnouts</v>
      </c>
      <c r="AN2699" s="64">
        <v>4696920.5333694713</v>
      </c>
      <c r="AO2699" s="149">
        <f t="shared" si="79"/>
        <v>22.575248585450652</v>
      </c>
    </row>
    <row r="2700" spans="37:41" x14ac:dyDescent="0.35">
      <c r="AK2700" t="str">
        <v>42:NG tracks servicing CBH on the NG network</v>
      </c>
      <c r="AL2700" t="str">
        <v>02:Avon Yard</v>
      </c>
      <c r="AM2700" t="str">
        <v>Walkways</v>
      </c>
      <c r="AN2700" s="64">
        <v>0</v>
      </c>
      <c r="AO2700" s="149">
        <f t="shared" si="79"/>
        <v>6.2060928299919071</v>
      </c>
    </row>
    <row r="2701" spans="37:41" x14ac:dyDescent="0.35">
      <c r="AK2701" t="str">
        <v>42:NG tracks servicing CBH on the NG network</v>
      </c>
      <c r="AL2701" t="str">
        <v>03:Ballaying</v>
      </c>
      <c r="AM2701" t="str">
        <v>Access Roads</v>
      </c>
      <c r="AN2701" s="64">
        <v>0</v>
      </c>
      <c r="AO2701" s="149">
        <f t="shared" ref="AO2701:AO2764" si="80">_xlfn.XLOOKUP(AM2701,$M$7:$AG$7,$M$10:$AG$10)</f>
        <v>6.064738680413102</v>
      </c>
    </row>
    <row r="2702" spans="37:41" x14ac:dyDescent="0.35">
      <c r="AK2702" t="str">
        <v>42:NG tracks servicing CBH on the NG network</v>
      </c>
      <c r="AL2702" t="str">
        <v>03:Ballaying</v>
      </c>
      <c r="AM2702" t="str">
        <v>Ballast</v>
      </c>
      <c r="AN2702" s="64">
        <v>82592.095346318034</v>
      </c>
      <c r="AO2702" s="149">
        <f t="shared" si="80"/>
        <v>12.862198805968973</v>
      </c>
    </row>
    <row r="2703" spans="37:41" x14ac:dyDescent="0.35">
      <c r="AK2703" t="str">
        <v>42:NG tracks servicing CBH on the NG network</v>
      </c>
      <c r="AL2703" t="str">
        <v>03:Ballaying</v>
      </c>
      <c r="AM2703" t="str">
        <v>Bridges</v>
      </c>
      <c r="AN2703" s="64">
        <v>0</v>
      </c>
      <c r="AO2703" s="149">
        <f t="shared" si="80"/>
        <v>33.988165680473372</v>
      </c>
    </row>
    <row r="2704" spans="37:41" x14ac:dyDescent="0.35">
      <c r="AK2704" t="str">
        <v>42:NG tracks servicing CBH on the NG network</v>
      </c>
      <c r="AL2704" t="str">
        <v>03:Ballaying</v>
      </c>
      <c r="AM2704" t="str">
        <v>Buildings</v>
      </c>
      <c r="AN2704" s="64">
        <v>7690.5275489090182</v>
      </c>
      <c r="AO2704" s="149">
        <f t="shared" si="80"/>
        <v>15.499999999999858</v>
      </c>
    </row>
    <row r="2705" spans="37:41" x14ac:dyDescent="0.35">
      <c r="AK2705" t="str">
        <v>42:NG tracks servicing CBH on the NG network</v>
      </c>
      <c r="AL2705" t="str">
        <v>03:Ballaying</v>
      </c>
      <c r="AM2705" t="str">
        <v>Clearing/Grubbing</v>
      </c>
      <c r="AN2705" s="64">
        <v>0</v>
      </c>
      <c r="AO2705" s="149">
        <f t="shared" si="80"/>
        <v>100</v>
      </c>
    </row>
    <row r="2706" spans="37:41" x14ac:dyDescent="0.35">
      <c r="AK2706" t="str">
        <v>42:NG tracks servicing CBH on the NG network</v>
      </c>
      <c r="AL2706" t="str">
        <v>03:Ballaying</v>
      </c>
      <c r="AM2706" t="str">
        <v>Communication</v>
      </c>
      <c r="AN2706" s="64">
        <v>101868.84689469633</v>
      </c>
      <c r="AO2706" s="149">
        <f t="shared" si="80"/>
        <v>5.1206272136194979</v>
      </c>
    </row>
    <row r="2707" spans="37:41" x14ac:dyDescent="0.35">
      <c r="AK2707" t="str">
        <v>42:NG tracks servicing CBH on the NG network</v>
      </c>
      <c r="AL2707" t="str">
        <v>03:Ballaying</v>
      </c>
      <c r="AM2707" t="str">
        <v>Control Centre Assets</v>
      </c>
      <c r="AN2707" s="64">
        <v>0</v>
      </c>
      <c r="AO2707" s="149">
        <f t="shared" si="80"/>
        <v>14.933333333333326</v>
      </c>
    </row>
    <row r="2708" spans="37:41" x14ac:dyDescent="0.35">
      <c r="AK2708" t="str">
        <v>42:NG tracks servicing CBH on the NG network</v>
      </c>
      <c r="AL2708" t="str">
        <v>03:Ballaying</v>
      </c>
      <c r="AM2708" t="str">
        <v>Culverts</v>
      </c>
      <c r="AN2708" s="64">
        <v>0</v>
      </c>
      <c r="AO2708" s="149">
        <f t="shared" si="80"/>
        <v>6.5141602301984181</v>
      </c>
    </row>
    <row r="2709" spans="37:41" x14ac:dyDescent="0.35">
      <c r="AK2709" t="str">
        <v>42:NG tracks servicing CBH on the NG network</v>
      </c>
      <c r="AL2709" t="str">
        <v>03:Ballaying</v>
      </c>
      <c r="AM2709" t="str">
        <v>Cutting/Embankments</v>
      </c>
      <c r="AN2709" s="64">
        <v>0</v>
      </c>
      <c r="AO2709" s="149">
        <f t="shared" si="80"/>
        <v>100</v>
      </c>
    </row>
    <row r="2710" spans="37:41" x14ac:dyDescent="0.35">
      <c r="AK2710" t="str">
        <v>42:NG tracks servicing CBH on the NG network</v>
      </c>
      <c r="AL2710" t="str">
        <v>03:Ballaying</v>
      </c>
      <c r="AM2710" t="str">
        <v>Fibre Optic</v>
      </c>
      <c r="AN2710" s="64">
        <v>0</v>
      </c>
      <c r="AO2710" s="149">
        <f t="shared" si="80"/>
        <v>6.8275029514926633</v>
      </c>
    </row>
    <row r="2711" spans="37:41" x14ac:dyDescent="0.35">
      <c r="AK2711" t="str">
        <v>42:NG tracks servicing CBH on the NG network</v>
      </c>
      <c r="AL2711" t="str">
        <v>03:Ballaying</v>
      </c>
      <c r="AM2711" t="str">
        <v>Formation</v>
      </c>
      <c r="AN2711" s="64">
        <v>24342.93336523058</v>
      </c>
      <c r="AO2711" s="149">
        <f t="shared" si="80"/>
        <v>100</v>
      </c>
    </row>
    <row r="2712" spans="37:41" x14ac:dyDescent="0.35">
      <c r="AK2712" t="str">
        <v>42:NG tracks servicing CBH on the NG network</v>
      </c>
      <c r="AL2712" t="str">
        <v>03:Ballaying</v>
      </c>
      <c r="AM2712" t="str">
        <v>Pedestrian Crossings</v>
      </c>
      <c r="AN2712" s="64">
        <v>0</v>
      </c>
      <c r="AO2712" s="149">
        <f t="shared" si="80"/>
        <v>11.72325153537226</v>
      </c>
    </row>
    <row r="2713" spans="37:41" x14ac:dyDescent="0.35">
      <c r="AK2713" t="str">
        <v>42:NG tracks servicing CBH on the NG network</v>
      </c>
      <c r="AL2713" t="str">
        <v>03:Ballaying</v>
      </c>
      <c r="AM2713" t="str">
        <v>Plant and Equipment</v>
      </c>
      <c r="AN2713" s="64">
        <v>3282.8683580673323</v>
      </c>
      <c r="AO2713" s="149">
        <f t="shared" si="80"/>
        <v>3.2621890651150229</v>
      </c>
    </row>
    <row r="2714" spans="37:41" x14ac:dyDescent="0.35">
      <c r="AK2714" t="str">
        <v>42:NG tracks servicing CBH on the NG network</v>
      </c>
      <c r="AL2714" t="str">
        <v>03:Ballaying</v>
      </c>
      <c r="AM2714" t="str">
        <v>Radio Masts</v>
      </c>
      <c r="AN2714" s="64">
        <v>5214.9583253513756</v>
      </c>
      <c r="AO2714" s="149">
        <f t="shared" si="80"/>
        <v>5.1206272136194979</v>
      </c>
    </row>
    <row r="2715" spans="37:41" x14ac:dyDescent="0.35">
      <c r="AK2715" t="str">
        <v>42:NG tracks servicing CBH on the NG network</v>
      </c>
      <c r="AL2715" t="str">
        <v>03:Ballaying</v>
      </c>
      <c r="AM2715" t="str">
        <v>Rail</v>
      </c>
      <c r="AN2715" s="64">
        <v>271684.5241655198</v>
      </c>
      <c r="AO2715" s="149">
        <f t="shared" si="80"/>
        <v>31.770593409597893</v>
      </c>
    </row>
    <row r="2716" spans="37:41" x14ac:dyDescent="0.35">
      <c r="AK2716" t="str">
        <v>42:NG tracks servicing CBH on the NG network</v>
      </c>
      <c r="AL2716" t="str">
        <v>03:Ballaying</v>
      </c>
      <c r="AM2716" t="str">
        <v>Signage</v>
      </c>
      <c r="AN2716" s="64">
        <v>0</v>
      </c>
      <c r="AO2716" s="149">
        <f t="shared" si="80"/>
        <v>3.6705791572497493</v>
      </c>
    </row>
    <row r="2717" spans="37:41" x14ac:dyDescent="0.35">
      <c r="AK2717" t="str">
        <v>42:NG tracks servicing CBH on the NG network</v>
      </c>
      <c r="AL2717" t="str">
        <v>03:Ballaying</v>
      </c>
      <c r="AM2717" t="str">
        <v>Signalling and Control Systems</v>
      </c>
      <c r="AN2717" s="64">
        <v>0</v>
      </c>
      <c r="AO2717" s="149">
        <f t="shared" si="80"/>
        <v>6.8275029514926633</v>
      </c>
    </row>
    <row r="2718" spans="37:41" x14ac:dyDescent="0.35">
      <c r="AK2718" t="str">
        <v>42:NG tracks servicing CBH on the NG network</v>
      </c>
      <c r="AL2718" t="str">
        <v>03:Ballaying</v>
      </c>
      <c r="AM2718" t="str">
        <v>Sleepers</v>
      </c>
      <c r="AN2718" s="64">
        <v>85871.00046351958</v>
      </c>
      <c r="AO2718" s="149">
        <f t="shared" si="80"/>
        <v>15.29205627039642</v>
      </c>
    </row>
    <row r="2719" spans="37:41" x14ac:dyDescent="0.35">
      <c r="AK2719" t="str">
        <v>42:NG tracks servicing CBH on the NG network</v>
      </c>
      <c r="AL2719" t="str">
        <v>03:Ballaying</v>
      </c>
      <c r="AM2719" t="str">
        <v>Tunnels</v>
      </c>
      <c r="AN2719" s="64">
        <v>0</v>
      </c>
      <c r="AO2719" s="149">
        <f t="shared" si="80"/>
        <v>42.316940355219813</v>
      </c>
    </row>
    <row r="2720" spans="37:41" x14ac:dyDescent="0.35">
      <c r="AK2720" t="str">
        <v>42:NG tracks servicing CBH on the NG network</v>
      </c>
      <c r="AL2720" t="str">
        <v>03:Ballaying</v>
      </c>
      <c r="AM2720" t="str">
        <v>Turnouts</v>
      </c>
      <c r="AN2720" s="64">
        <v>0</v>
      </c>
      <c r="AO2720" s="149">
        <f t="shared" si="80"/>
        <v>22.575248585450652</v>
      </c>
    </row>
    <row r="2721" spans="37:41" x14ac:dyDescent="0.35">
      <c r="AK2721" t="str">
        <v>42:NG tracks servicing CBH on the NG network</v>
      </c>
      <c r="AL2721" t="str">
        <v>03:Ballaying</v>
      </c>
      <c r="AM2721" t="str">
        <v>Walkways</v>
      </c>
      <c r="AN2721" s="64">
        <v>0</v>
      </c>
      <c r="AO2721" s="149">
        <f t="shared" si="80"/>
        <v>6.2060928299919071</v>
      </c>
    </row>
    <row r="2722" spans="37:41" x14ac:dyDescent="0.35">
      <c r="AK2722" t="str">
        <v>42:NG tracks servicing CBH on the NG network</v>
      </c>
      <c r="AL2722" t="str">
        <v>04:Ballidu</v>
      </c>
      <c r="AM2722" t="str">
        <v>Access Roads</v>
      </c>
      <c r="AN2722" s="64">
        <v>0</v>
      </c>
      <c r="AO2722" s="149">
        <f t="shared" si="80"/>
        <v>6.064738680413102</v>
      </c>
    </row>
    <row r="2723" spans="37:41" x14ac:dyDescent="0.35">
      <c r="AK2723" t="str">
        <v>42:NG tracks servicing CBH on the NG network</v>
      </c>
      <c r="AL2723" t="str">
        <v>04:Ballidu</v>
      </c>
      <c r="AM2723" t="str">
        <v>Ballast</v>
      </c>
      <c r="AN2723" s="64">
        <v>357354.96653925331</v>
      </c>
      <c r="AO2723" s="149">
        <f t="shared" si="80"/>
        <v>12.862198805968973</v>
      </c>
    </row>
    <row r="2724" spans="37:41" x14ac:dyDescent="0.35">
      <c r="AK2724" t="str">
        <v>42:NG tracks servicing CBH on the NG network</v>
      </c>
      <c r="AL2724" t="str">
        <v>04:Ballidu</v>
      </c>
      <c r="AM2724" t="str">
        <v>Bridges</v>
      </c>
      <c r="AN2724" s="64">
        <v>0</v>
      </c>
      <c r="AO2724" s="149">
        <f t="shared" si="80"/>
        <v>33.988165680473372</v>
      </c>
    </row>
    <row r="2725" spans="37:41" x14ac:dyDescent="0.35">
      <c r="AK2725" t="str">
        <v>42:NG tracks servicing CBH on the NG network</v>
      </c>
      <c r="AL2725" t="str">
        <v>04:Ballidu</v>
      </c>
      <c r="AM2725" t="str">
        <v>Buildings</v>
      </c>
      <c r="AN2725" s="64">
        <v>36047.867377638999</v>
      </c>
      <c r="AO2725" s="149">
        <f t="shared" si="80"/>
        <v>15.499999999999858</v>
      </c>
    </row>
    <row r="2726" spans="37:41" x14ac:dyDescent="0.35">
      <c r="AK2726" t="str">
        <v>42:NG tracks servicing CBH on the NG network</v>
      </c>
      <c r="AL2726" t="str">
        <v>04:Ballidu</v>
      </c>
      <c r="AM2726" t="str">
        <v>Clearing/Grubbing</v>
      </c>
      <c r="AN2726" s="64">
        <v>0</v>
      </c>
      <c r="AO2726" s="149">
        <f t="shared" si="80"/>
        <v>100</v>
      </c>
    </row>
    <row r="2727" spans="37:41" x14ac:dyDescent="0.35">
      <c r="AK2727" t="str">
        <v>42:NG tracks servicing CBH on the NG network</v>
      </c>
      <c r="AL2727" t="str">
        <v>04:Ballidu</v>
      </c>
      <c r="AM2727" t="str">
        <v>Communication</v>
      </c>
      <c r="AN2727" s="64">
        <v>108196.35029696873</v>
      </c>
      <c r="AO2727" s="149">
        <f t="shared" si="80"/>
        <v>5.1206272136194979</v>
      </c>
    </row>
    <row r="2728" spans="37:41" x14ac:dyDescent="0.35">
      <c r="AK2728" t="str">
        <v>42:NG tracks servicing CBH on the NG network</v>
      </c>
      <c r="AL2728" t="str">
        <v>04:Ballidu</v>
      </c>
      <c r="AM2728" t="str">
        <v>Control Centre Assets</v>
      </c>
      <c r="AN2728" s="64">
        <v>0</v>
      </c>
      <c r="AO2728" s="149">
        <f t="shared" si="80"/>
        <v>14.933333333333326</v>
      </c>
    </row>
    <row r="2729" spans="37:41" x14ac:dyDescent="0.35">
      <c r="AK2729" t="str">
        <v>42:NG tracks servicing CBH on the NG network</v>
      </c>
      <c r="AL2729" t="str">
        <v>04:Ballidu</v>
      </c>
      <c r="AM2729" t="str">
        <v>Culverts</v>
      </c>
      <c r="AN2729" s="64">
        <v>0</v>
      </c>
      <c r="AO2729" s="149">
        <f t="shared" si="80"/>
        <v>6.5141602301984181</v>
      </c>
    </row>
    <row r="2730" spans="37:41" x14ac:dyDescent="0.35">
      <c r="AK2730" t="str">
        <v>42:NG tracks servicing CBH on the NG network</v>
      </c>
      <c r="AL2730" t="str">
        <v>04:Ballidu</v>
      </c>
      <c r="AM2730" t="str">
        <v>Cutting/Embankments</v>
      </c>
      <c r="AN2730" s="64">
        <v>0</v>
      </c>
      <c r="AO2730" s="149">
        <f t="shared" si="80"/>
        <v>100</v>
      </c>
    </row>
    <row r="2731" spans="37:41" x14ac:dyDescent="0.35">
      <c r="AK2731" t="str">
        <v>42:NG tracks servicing CBH on the NG network</v>
      </c>
      <c r="AL2731" t="str">
        <v>04:Ballidu</v>
      </c>
      <c r="AM2731" t="str">
        <v>Fibre Optic</v>
      </c>
      <c r="AN2731" s="64">
        <v>0</v>
      </c>
      <c r="AO2731" s="149">
        <f t="shared" si="80"/>
        <v>6.8275029514926633</v>
      </c>
    </row>
    <row r="2732" spans="37:41" x14ac:dyDescent="0.35">
      <c r="AK2732" t="str">
        <v>42:NG tracks servicing CBH on the NG network</v>
      </c>
      <c r="AL2732" t="str">
        <v>04:Ballidu</v>
      </c>
      <c r="AM2732" t="str">
        <v>Formation</v>
      </c>
      <c r="AN2732" s="64">
        <v>105325.67434841153</v>
      </c>
      <c r="AO2732" s="149">
        <f t="shared" si="80"/>
        <v>100</v>
      </c>
    </row>
    <row r="2733" spans="37:41" x14ac:dyDescent="0.35">
      <c r="AK2733" t="str">
        <v>42:NG tracks servicing CBH on the NG network</v>
      </c>
      <c r="AL2733" t="str">
        <v>04:Ballidu</v>
      </c>
      <c r="AM2733" t="str">
        <v>Pedestrian Crossings</v>
      </c>
      <c r="AN2733" s="64">
        <v>0</v>
      </c>
      <c r="AO2733" s="149">
        <f t="shared" si="80"/>
        <v>11.72325153537226</v>
      </c>
    </row>
    <row r="2734" spans="37:41" x14ac:dyDescent="0.35">
      <c r="AK2734" t="str">
        <v>42:NG tracks servicing CBH on the NG network</v>
      </c>
      <c r="AL2734" t="str">
        <v>04:Ballidu</v>
      </c>
      <c r="AM2734" t="str">
        <v>Plant and Equipment</v>
      </c>
      <c r="AN2734" s="64">
        <v>15387.813441568976</v>
      </c>
      <c r="AO2734" s="149">
        <f t="shared" si="80"/>
        <v>3.2621890651150229</v>
      </c>
    </row>
    <row r="2735" spans="37:41" x14ac:dyDescent="0.35">
      <c r="AK2735" t="str">
        <v>42:NG tracks servicing CBH on the NG network</v>
      </c>
      <c r="AL2735" t="str">
        <v>04:Ballidu</v>
      </c>
      <c r="AM2735" t="str">
        <v>Radio Masts</v>
      </c>
      <c r="AN2735" s="64">
        <v>24444.113215464502</v>
      </c>
      <c r="AO2735" s="149">
        <f t="shared" si="80"/>
        <v>5.1206272136194979</v>
      </c>
    </row>
    <row r="2736" spans="37:41" x14ac:dyDescent="0.35">
      <c r="AK2736" t="str">
        <v>42:NG tracks servicing CBH on the NG network</v>
      </c>
      <c r="AL2736" t="str">
        <v>04:Ballidu</v>
      </c>
      <c r="AM2736" t="str">
        <v>Rail</v>
      </c>
      <c r="AN2736" s="64">
        <v>1175509.758352807</v>
      </c>
      <c r="AO2736" s="149">
        <f t="shared" si="80"/>
        <v>31.770593409597893</v>
      </c>
    </row>
    <row r="2737" spans="37:41" x14ac:dyDescent="0.35">
      <c r="AK2737" t="str">
        <v>42:NG tracks servicing CBH on the NG network</v>
      </c>
      <c r="AL2737" t="str">
        <v>04:Ballidu</v>
      </c>
      <c r="AM2737" t="str">
        <v>Signage</v>
      </c>
      <c r="AN2737" s="64">
        <v>0</v>
      </c>
      <c r="AO2737" s="149">
        <f t="shared" si="80"/>
        <v>3.6705791572497493</v>
      </c>
    </row>
    <row r="2738" spans="37:41" x14ac:dyDescent="0.35">
      <c r="AK2738" t="str">
        <v>42:NG tracks servicing CBH on the NG network</v>
      </c>
      <c r="AL2738" t="str">
        <v>04:Ballidu</v>
      </c>
      <c r="AM2738" t="str">
        <v>Signalling and Control Systems</v>
      </c>
      <c r="AN2738" s="64">
        <v>0</v>
      </c>
      <c r="AO2738" s="149">
        <f t="shared" si="80"/>
        <v>6.8275029514926633</v>
      </c>
    </row>
    <row r="2739" spans="37:41" x14ac:dyDescent="0.35">
      <c r="AK2739" t="str">
        <v>42:NG tracks servicing CBH on the NG network</v>
      </c>
      <c r="AL2739" t="str">
        <v>04:Ballidu</v>
      </c>
      <c r="AM2739" t="str">
        <v>Sleepers</v>
      </c>
      <c r="AN2739" s="64">
        <v>189215.94952303809</v>
      </c>
      <c r="AO2739" s="149">
        <f t="shared" si="80"/>
        <v>15.29205627039642</v>
      </c>
    </row>
    <row r="2740" spans="37:41" x14ac:dyDescent="0.35">
      <c r="AK2740" t="str">
        <v>42:NG tracks servicing CBH on the NG network</v>
      </c>
      <c r="AL2740" t="str">
        <v>04:Ballidu</v>
      </c>
      <c r="AM2740" t="str">
        <v>Tunnels</v>
      </c>
      <c r="AN2740" s="64">
        <v>0</v>
      </c>
      <c r="AO2740" s="149">
        <f t="shared" si="80"/>
        <v>42.316940355219813</v>
      </c>
    </row>
    <row r="2741" spans="37:41" x14ac:dyDescent="0.35">
      <c r="AK2741" t="str">
        <v>42:NG tracks servicing CBH on the NG network</v>
      </c>
      <c r="AL2741" t="str">
        <v>04:Ballidu</v>
      </c>
      <c r="AM2741" t="str">
        <v>Turnouts</v>
      </c>
      <c r="AN2741" s="64">
        <v>1134388.1865889572</v>
      </c>
      <c r="AO2741" s="149">
        <f t="shared" si="80"/>
        <v>22.575248585450652</v>
      </c>
    </row>
    <row r="2742" spans="37:41" x14ac:dyDescent="0.35">
      <c r="AK2742" t="str">
        <v>42:NG tracks servicing CBH on the NG network</v>
      </c>
      <c r="AL2742" t="str">
        <v>04:Ballidu</v>
      </c>
      <c r="AM2742" t="str">
        <v>Walkways</v>
      </c>
      <c r="AN2742" s="64">
        <v>0</v>
      </c>
      <c r="AO2742" s="149">
        <f t="shared" si="80"/>
        <v>6.2060928299919071</v>
      </c>
    </row>
    <row r="2743" spans="37:41" x14ac:dyDescent="0.35">
      <c r="AK2743" t="str">
        <v>42:NG tracks servicing CBH on the NG network</v>
      </c>
      <c r="AL2743" t="str">
        <v>05:Beacon</v>
      </c>
      <c r="AM2743" t="str">
        <v>Access Roads</v>
      </c>
      <c r="AN2743" s="64">
        <v>0</v>
      </c>
      <c r="AO2743" s="149">
        <f t="shared" si="80"/>
        <v>6.064738680413102</v>
      </c>
    </row>
    <row r="2744" spans="37:41" x14ac:dyDescent="0.35">
      <c r="AK2744" t="str">
        <v>42:NG tracks servicing CBH on the NG network</v>
      </c>
      <c r="AL2744" t="str">
        <v>05:Beacon</v>
      </c>
      <c r="AM2744" t="str">
        <v>Ballast</v>
      </c>
      <c r="AN2744" s="64">
        <v>345744.43719524727</v>
      </c>
      <c r="AO2744" s="149">
        <f t="shared" si="80"/>
        <v>12.862198805968973</v>
      </c>
    </row>
    <row r="2745" spans="37:41" x14ac:dyDescent="0.35">
      <c r="AK2745" t="str">
        <v>42:NG tracks servicing CBH on the NG network</v>
      </c>
      <c r="AL2745" t="str">
        <v>05:Beacon</v>
      </c>
      <c r="AM2745" t="str">
        <v>Bridges</v>
      </c>
      <c r="AN2745" s="64">
        <v>0</v>
      </c>
      <c r="AO2745" s="149">
        <f t="shared" si="80"/>
        <v>33.988165680473372</v>
      </c>
    </row>
    <row r="2746" spans="37:41" x14ac:dyDescent="0.35">
      <c r="AK2746" t="str">
        <v>42:NG tracks servicing CBH on the NG network</v>
      </c>
      <c r="AL2746" t="str">
        <v>05:Beacon</v>
      </c>
      <c r="AM2746" t="str">
        <v>Buildings</v>
      </c>
      <c r="AN2746" s="64">
        <v>34876.665460312521</v>
      </c>
      <c r="AO2746" s="149">
        <f t="shared" si="80"/>
        <v>15.499999999999858</v>
      </c>
    </row>
    <row r="2747" spans="37:41" x14ac:dyDescent="0.35">
      <c r="AK2747" t="str">
        <v>42:NG tracks servicing CBH on the NG network</v>
      </c>
      <c r="AL2747" t="str">
        <v>05:Beacon</v>
      </c>
      <c r="AM2747" t="str">
        <v>Clearing/Grubbing</v>
      </c>
      <c r="AN2747" s="64">
        <v>0</v>
      </c>
      <c r="AO2747" s="149">
        <f t="shared" si="80"/>
        <v>100</v>
      </c>
    </row>
    <row r="2748" spans="37:41" x14ac:dyDescent="0.35">
      <c r="AK2748" t="str">
        <v>42:NG tracks servicing CBH on the NG network</v>
      </c>
      <c r="AL2748" t="str">
        <v>05:Beacon</v>
      </c>
      <c r="AM2748" t="str">
        <v>Communication</v>
      </c>
      <c r="AN2748" s="64">
        <v>0</v>
      </c>
      <c r="AO2748" s="149">
        <f t="shared" si="80"/>
        <v>5.1206272136194979</v>
      </c>
    </row>
    <row r="2749" spans="37:41" x14ac:dyDescent="0.35">
      <c r="AK2749" t="str">
        <v>42:NG tracks servicing CBH on the NG network</v>
      </c>
      <c r="AL2749" t="str">
        <v>05:Beacon</v>
      </c>
      <c r="AM2749" t="str">
        <v>Control Centre Assets</v>
      </c>
      <c r="AN2749" s="64">
        <v>0</v>
      </c>
      <c r="AO2749" s="149">
        <f t="shared" si="80"/>
        <v>14.933333333333326</v>
      </c>
    </row>
    <row r="2750" spans="37:41" x14ac:dyDescent="0.35">
      <c r="AK2750" t="str">
        <v>42:NG tracks servicing CBH on the NG network</v>
      </c>
      <c r="AL2750" t="str">
        <v>05:Beacon</v>
      </c>
      <c r="AM2750" t="str">
        <v>Culverts</v>
      </c>
      <c r="AN2750" s="64">
        <v>8805.0366008976398</v>
      </c>
      <c r="AO2750" s="149">
        <f t="shared" si="80"/>
        <v>6.5141602301984181</v>
      </c>
    </row>
    <row r="2751" spans="37:41" x14ac:dyDescent="0.35">
      <c r="AK2751" t="str">
        <v>42:NG tracks servicing CBH on the NG network</v>
      </c>
      <c r="AL2751" t="str">
        <v>05:Beacon</v>
      </c>
      <c r="AM2751" t="str">
        <v>Cutting/Embankments</v>
      </c>
      <c r="AN2751" s="64">
        <v>0</v>
      </c>
      <c r="AO2751" s="149">
        <f t="shared" si="80"/>
        <v>100</v>
      </c>
    </row>
    <row r="2752" spans="37:41" x14ac:dyDescent="0.35">
      <c r="AK2752" t="str">
        <v>42:NG tracks servicing CBH on the NG network</v>
      </c>
      <c r="AL2752" t="str">
        <v>05:Beacon</v>
      </c>
      <c r="AM2752" t="str">
        <v>Fibre Optic</v>
      </c>
      <c r="AN2752" s="64">
        <v>0</v>
      </c>
      <c r="AO2752" s="149">
        <f t="shared" si="80"/>
        <v>6.8275029514926633</v>
      </c>
    </row>
    <row r="2753" spans="37:41" x14ac:dyDescent="0.35">
      <c r="AK2753" t="str">
        <v>42:NG tracks servicing CBH on the NG network</v>
      </c>
      <c r="AL2753" t="str">
        <v>05:Beacon</v>
      </c>
      <c r="AM2753" t="str">
        <v>Formation</v>
      </c>
      <c r="AN2753" s="64">
        <v>101903.62359438869</v>
      </c>
      <c r="AO2753" s="149">
        <f t="shared" si="80"/>
        <v>100</v>
      </c>
    </row>
    <row r="2754" spans="37:41" x14ac:dyDescent="0.35">
      <c r="AK2754" t="str">
        <v>42:NG tracks servicing CBH on the NG network</v>
      </c>
      <c r="AL2754" t="str">
        <v>05:Beacon</v>
      </c>
      <c r="AM2754" t="str">
        <v>Pedestrian Crossings</v>
      </c>
      <c r="AN2754" s="64">
        <v>0</v>
      </c>
      <c r="AO2754" s="149">
        <f t="shared" si="80"/>
        <v>11.72325153537226</v>
      </c>
    </row>
    <row r="2755" spans="37:41" x14ac:dyDescent="0.35">
      <c r="AK2755" t="str">
        <v>42:NG tracks servicing CBH on the NG network</v>
      </c>
      <c r="AL2755" t="str">
        <v>05:Beacon</v>
      </c>
      <c r="AM2755" t="str">
        <v>Plant and Equipment</v>
      </c>
      <c r="AN2755" s="64">
        <v>14887.860520154067</v>
      </c>
      <c r="AO2755" s="149">
        <f t="shared" si="80"/>
        <v>3.2621890651150229</v>
      </c>
    </row>
    <row r="2756" spans="37:41" x14ac:dyDescent="0.35">
      <c r="AK2756" t="str">
        <v>42:NG tracks servicing CBH on the NG network</v>
      </c>
      <c r="AL2756" t="str">
        <v>05:Beacon</v>
      </c>
      <c r="AM2756" t="str">
        <v>Radio Masts</v>
      </c>
      <c r="AN2756" s="64">
        <v>23649.919429591428</v>
      </c>
      <c r="AO2756" s="149">
        <f t="shared" si="80"/>
        <v>5.1206272136194979</v>
      </c>
    </row>
    <row r="2757" spans="37:41" x14ac:dyDescent="0.35">
      <c r="AK2757" t="str">
        <v>42:NG tracks servicing CBH on the NG network</v>
      </c>
      <c r="AL2757" t="str">
        <v>05:Beacon</v>
      </c>
      <c r="AM2757" t="str">
        <v>Rail</v>
      </c>
      <c r="AN2757" s="64">
        <v>1137317.227615945</v>
      </c>
      <c r="AO2757" s="149">
        <f t="shared" si="80"/>
        <v>31.770593409597893</v>
      </c>
    </row>
    <row r="2758" spans="37:41" x14ac:dyDescent="0.35">
      <c r="AK2758" t="str">
        <v>42:NG tracks servicing CBH on the NG network</v>
      </c>
      <c r="AL2758" t="str">
        <v>05:Beacon</v>
      </c>
      <c r="AM2758" t="str">
        <v>Signage</v>
      </c>
      <c r="AN2758" s="64">
        <v>0</v>
      </c>
      <c r="AO2758" s="149">
        <f t="shared" si="80"/>
        <v>3.6705791572497493</v>
      </c>
    </row>
    <row r="2759" spans="37:41" x14ac:dyDescent="0.35">
      <c r="AK2759" t="str">
        <v>42:NG tracks servicing CBH on the NG network</v>
      </c>
      <c r="AL2759" t="str">
        <v>05:Beacon</v>
      </c>
      <c r="AM2759" t="str">
        <v>Signalling and Control Systems</v>
      </c>
      <c r="AN2759" s="64">
        <v>0</v>
      </c>
      <c r="AO2759" s="149">
        <f t="shared" si="80"/>
        <v>6.8275029514926633</v>
      </c>
    </row>
    <row r="2760" spans="37:41" x14ac:dyDescent="0.35">
      <c r="AK2760" t="str">
        <v>42:NG tracks servicing CBH on the NG network</v>
      </c>
      <c r="AL2760" t="str">
        <v>05:Beacon</v>
      </c>
      <c r="AM2760" t="str">
        <v>Sleepers</v>
      </c>
      <c r="AN2760" s="64">
        <v>359748.63826524635</v>
      </c>
      <c r="AO2760" s="149">
        <f t="shared" si="80"/>
        <v>15.29205627039642</v>
      </c>
    </row>
    <row r="2761" spans="37:41" x14ac:dyDescent="0.35">
      <c r="AK2761" t="str">
        <v>42:NG tracks servicing CBH on the NG network</v>
      </c>
      <c r="AL2761" t="str">
        <v>05:Beacon</v>
      </c>
      <c r="AM2761" t="str">
        <v>Tunnels</v>
      </c>
      <c r="AN2761" s="64">
        <v>0</v>
      </c>
      <c r="AO2761" s="149">
        <f t="shared" si="80"/>
        <v>42.316940355219813</v>
      </c>
    </row>
    <row r="2762" spans="37:41" x14ac:dyDescent="0.35">
      <c r="AK2762" t="str">
        <v>42:NG tracks servicing CBH on the NG network</v>
      </c>
      <c r="AL2762" t="str">
        <v>05:Beacon</v>
      </c>
      <c r="AM2762" t="str">
        <v>Turnouts</v>
      </c>
      <c r="AN2762" s="64">
        <v>262054.66074100116</v>
      </c>
      <c r="AO2762" s="149">
        <f t="shared" si="80"/>
        <v>22.575248585450652</v>
      </c>
    </row>
    <row r="2763" spans="37:41" x14ac:dyDescent="0.35">
      <c r="AK2763" t="str">
        <v>42:NG tracks servicing CBH on the NG network</v>
      </c>
      <c r="AL2763" t="str">
        <v>05:Beacon</v>
      </c>
      <c r="AM2763" t="str">
        <v>Walkways</v>
      </c>
      <c r="AN2763" s="64">
        <v>0</v>
      </c>
      <c r="AO2763" s="149">
        <f t="shared" si="80"/>
        <v>6.2060928299919071</v>
      </c>
    </row>
    <row r="2764" spans="37:41" x14ac:dyDescent="0.35">
      <c r="AK2764" t="str">
        <v>42:NG tracks servicing CBH on the NG network</v>
      </c>
      <c r="AL2764" t="str">
        <v>06:Bencubbin</v>
      </c>
      <c r="AM2764" t="str">
        <v>Access Roads</v>
      </c>
      <c r="AN2764" s="64">
        <v>0</v>
      </c>
      <c r="AO2764" s="149">
        <f t="shared" si="80"/>
        <v>6.064738680413102</v>
      </c>
    </row>
    <row r="2765" spans="37:41" x14ac:dyDescent="0.35">
      <c r="AK2765" t="str">
        <v>42:NG tracks servicing CBH on the NG network</v>
      </c>
      <c r="AL2765" t="str">
        <v>06:Bencubbin</v>
      </c>
      <c r="AM2765" t="str">
        <v>Ballast</v>
      </c>
      <c r="AN2765" s="64">
        <v>264114.74944525323</v>
      </c>
      <c r="AO2765" s="149">
        <f t="shared" ref="AO2765:AO2828" si="81">_xlfn.XLOOKUP(AM2765,$M$7:$AG$7,$M$10:$AG$10)</f>
        <v>12.862198805968973</v>
      </c>
    </row>
    <row r="2766" spans="37:41" x14ac:dyDescent="0.35">
      <c r="AK2766" t="str">
        <v>42:NG tracks servicing CBH on the NG network</v>
      </c>
      <c r="AL2766" t="str">
        <v>06:Bencubbin</v>
      </c>
      <c r="AM2766" t="str">
        <v>Bridges</v>
      </c>
      <c r="AN2766" s="64">
        <v>0</v>
      </c>
      <c r="AO2766" s="149">
        <f t="shared" si="81"/>
        <v>33.988165680473372</v>
      </c>
    </row>
    <row r="2767" spans="37:41" x14ac:dyDescent="0.35">
      <c r="AK2767" t="str">
        <v>42:NG tracks servicing CBH on the NG network</v>
      </c>
      <c r="AL2767" t="str">
        <v>06:Bencubbin</v>
      </c>
      <c r="AM2767" t="str">
        <v>Buildings</v>
      </c>
      <c r="AN2767" s="64">
        <v>26642.3426339453</v>
      </c>
      <c r="AO2767" s="149">
        <f t="shared" si="81"/>
        <v>15.499999999999858</v>
      </c>
    </row>
    <row r="2768" spans="37:41" x14ac:dyDescent="0.35">
      <c r="AK2768" t="str">
        <v>42:NG tracks servicing CBH on the NG network</v>
      </c>
      <c r="AL2768" t="str">
        <v>06:Bencubbin</v>
      </c>
      <c r="AM2768" t="str">
        <v>Clearing/Grubbing</v>
      </c>
      <c r="AN2768" s="64">
        <v>0</v>
      </c>
      <c r="AO2768" s="149">
        <f t="shared" si="81"/>
        <v>100</v>
      </c>
    </row>
    <row r="2769" spans="37:41" x14ac:dyDescent="0.35">
      <c r="AK2769" t="str">
        <v>42:NG tracks servicing CBH on the NG network</v>
      </c>
      <c r="AL2769" t="str">
        <v>06:Bencubbin</v>
      </c>
      <c r="AM2769" t="str">
        <v>Communication</v>
      </c>
      <c r="AN2769" s="64">
        <v>0</v>
      </c>
      <c r="AO2769" s="149">
        <f t="shared" si="81"/>
        <v>5.1206272136194979</v>
      </c>
    </row>
    <row r="2770" spans="37:41" x14ac:dyDescent="0.35">
      <c r="AK2770" t="str">
        <v>42:NG tracks servicing CBH on the NG network</v>
      </c>
      <c r="AL2770" t="str">
        <v>06:Bencubbin</v>
      </c>
      <c r="AM2770" t="str">
        <v>Control Centre Assets</v>
      </c>
      <c r="AN2770" s="64">
        <v>0</v>
      </c>
      <c r="AO2770" s="149">
        <f t="shared" si="81"/>
        <v>14.933333333333326</v>
      </c>
    </row>
    <row r="2771" spans="37:41" x14ac:dyDescent="0.35">
      <c r="AK2771" t="str">
        <v>42:NG tracks servicing CBH on the NG network</v>
      </c>
      <c r="AL2771" t="str">
        <v>06:Bencubbin</v>
      </c>
      <c r="AM2771" t="str">
        <v>Culverts</v>
      </c>
      <c r="AN2771" s="64">
        <v>0</v>
      </c>
      <c r="AO2771" s="149">
        <f t="shared" si="81"/>
        <v>6.5141602301984181</v>
      </c>
    </row>
    <row r="2772" spans="37:41" x14ac:dyDescent="0.35">
      <c r="AK2772" t="str">
        <v>42:NG tracks servicing CBH on the NG network</v>
      </c>
      <c r="AL2772" t="str">
        <v>06:Bencubbin</v>
      </c>
      <c r="AM2772" t="str">
        <v>Cutting/Embankments</v>
      </c>
      <c r="AN2772" s="64">
        <v>0</v>
      </c>
      <c r="AO2772" s="149">
        <f t="shared" si="81"/>
        <v>100</v>
      </c>
    </row>
    <row r="2773" spans="37:41" x14ac:dyDescent="0.35">
      <c r="AK2773" t="str">
        <v>42:NG tracks servicing CBH on the NG network</v>
      </c>
      <c r="AL2773" t="str">
        <v>06:Bencubbin</v>
      </c>
      <c r="AM2773" t="str">
        <v>Fibre Optic</v>
      </c>
      <c r="AN2773" s="64">
        <v>0</v>
      </c>
      <c r="AO2773" s="149">
        <f t="shared" si="81"/>
        <v>6.8275029514926633</v>
      </c>
    </row>
    <row r="2774" spans="37:41" x14ac:dyDescent="0.35">
      <c r="AK2774" t="str">
        <v>42:NG tracks servicing CBH on the NG network</v>
      </c>
      <c r="AL2774" t="str">
        <v>06:Bencubbin</v>
      </c>
      <c r="AM2774" t="str">
        <v>Formation</v>
      </c>
      <c r="AN2774" s="64">
        <v>77844.347204916747</v>
      </c>
      <c r="AO2774" s="149">
        <f t="shared" si="81"/>
        <v>100</v>
      </c>
    </row>
    <row r="2775" spans="37:41" x14ac:dyDescent="0.35">
      <c r="AK2775" t="str">
        <v>42:NG tracks servicing CBH on the NG network</v>
      </c>
      <c r="AL2775" t="str">
        <v>06:Bencubbin</v>
      </c>
      <c r="AM2775" t="str">
        <v>Pedestrian Crossings</v>
      </c>
      <c r="AN2775" s="64">
        <v>0</v>
      </c>
      <c r="AO2775" s="149">
        <f t="shared" si="81"/>
        <v>11.72325153537226</v>
      </c>
    </row>
    <row r="2776" spans="37:41" x14ac:dyDescent="0.35">
      <c r="AK2776" t="str">
        <v>42:NG tracks servicing CBH on the NG network</v>
      </c>
      <c r="AL2776" t="str">
        <v>06:Bencubbin</v>
      </c>
      <c r="AM2776" t="str">
        <v>Plant and Equipment</v>
      </c>
      <c r="AN2776" s="64">
        <v>11372.861362439937</v>
      </c>
      <c r="AO2776" s="149">
        <f t="shared" si="81"/>
        <v>3.2621890651150229</v>
      </c>
    </row>
    <row r="2777" spans="37:41" x14ac:dyDescent="0.35">
      <c r="AK2777" t="str">
        <v>42:NG tracks servicing CBH on the NG network</v>
      </c>
      <c r="AL2777" t="str">
        <v>06:Bencubbin</v>
      </c>
      <c r="AM2777" t="str">
        <v>Radio Masts</v>
      </c>
      <c r="AN2777" s="64">
        <v>18066.21270675597</v>
      </c>
      <c r="AO2777" s="149">
        <f t="shared" si="81"/>
        <v>5.1206272136194979</v>
      </c>
    </row>
    <row r="2778" spans="37:41" x14ac:dyDescent="0.35">
      <c r="AK2778" t="str">
        <v>42:NG tracks servicing CBH on the NG network</v>
      </c>
      <c r="AL2778" t="str">
        <v>06:Bencubbin</v>
      </c>
      <c r="AM2778" t="str">
        <v>Rail</v>
      </c>
      <c r="AN2778" s="64">
        <v>868798.51791201718</v>
      </c>
      <c r="AO2778" s="149">
        <f t="shared" si="81"/>
        <v>31.770593409597893</v>
      </c>
    </row>
    <row r="2779" spans="37:41" x14ac:dyDescent="0.35">
      <c r="AK2779" t="str">
        <v>42:NG tracks servicing CBH on the NG network</v>
      </c>
      <c r="AL2779" t="str">
        <v>06:Bencubbin</v>
      </c>
      <c r="AM2779" t="str">
        <v>Signage</v>
      </c>
      <c r="AN2779" s="64">
        <v>0</v>
      </c>
      <c r="AO2779" s="149">
        <f t="shared" si="81"/>
        <v>3.6705791572497493</v>
      </c>
    </row>
    <row r="2780" spans="37:41" x14ac:dyDescent="0.35">
      <c r="AK2780" t="str">
        <v>42:NG tracks servicing CBH on the NG network</v>
      </c>
      <c r="AL2780" t="str">
        <v>06:Bencubbin</v>
      </c>
      <c r="AM2780" t="str">
        <v>Signalling and Control Systems</v>
      </c>
      <c r="AN2780" s="64">
        <v>0</v>
      </c>
      <c r="AO2780" s="149">
        <f t="shared" si="81"/>
        <v>6.8275029514926633</v>
      </c>
    </row>
    <row r="2781" spans="37:41" x14ac:dyDescent="0.35">
      <c r="AK2781" t="str">
        <v>42:NG tracks servicing CBH on the NG network</v>
      </c>
      <c r="AL2781" t="str">
        <v>06:Bencubbin</v>
      </c>
      <c r="AM2781" t="str">
        <v>Sleepers</v>
      </c>
      <c r="AN2781" s="64">
        <v>280761.35808475263</v>
      </c>
      <c r="AO2781" s="149">
        <f t="shared" si="81"/>
        <v>15.29205627039642</v>
      </c>
    </row>
    <row r="2782" spans="37:41" x14ac:dyDescent="0.35">
      <c r="AK2782" t="str">
        <v>42:NG tracks servicing CBH on the NG network</v>
      </c>
      <c r="AL2782" t="str">
        <v>06:Bencubbin</v>
      </c>
      <c r="AM2782" t="str">
        <v>Tunnels</v>
      </c>
      <c r="AN2782" s="64">
        <v>0</v>
      </c>
      <c r="AO2782" s="149">
        <f t="shared" si="81"/>
        <v>42.316940355219813</v>
      </c>
    </row>
    <row r="2783" spans="37:41" x14ac:dyDescent="0.35">
      <c r="AK2783" t="str">
        <v>42:NG tracks servicing CBH on the NG network</v>
      </c>
      <c r="AL2783" t="str">
        <v>06:Bencubbin</v>
      </c>
      <c r="AM2783" t="str">
        <v>Turnouts</v>
      </c>
      <c r="AN2783" s="64">
        <v>1144096.8137112984</v>
      </c>
      <c r="AO2783" s="149">
        <f t="shared" si="81"/>
        <v>22.575248585450652</v>
      </c>
    </row>
    <row r="2784" spans="37:41" x14ac:dyDescent="0.35">
      <c r="AK2784" t="str">
        <v>42:NG tracks servicing CBH on the NG network</v>
      </c>
      <c r="AL2784" t="str">
        <v>06:Bencubbin</v>
      </c>
      <c r="AM2784" t="str">
        <v>Walkways</v>
      </c>
      <c r="AN2784" s="64">
        <v>0</v>
      </c>
      <c r="AO2784" s="149">
        <f t="shared" si="81"/>
        <v>6.2060928299919071</v>
      </c>
    </row>
    <row r="2785" spans="37:41" x14ac:dyDescent="0.35">
      <c r="AK2785" t="str">
        <v>42:NG tracks servicing CBH on the NG network</v>
      </c>
      <c r="AL2785" t="str">
        <v>07:Beverley</v>
      </c>
      <c r="AM2785" t="str">
        <v>Access Roads</v>
      </c>
      <c r="AN2785" s="64">
        <v>0</v>
      </c>
      <c r="AO2785" s="149">
        <f t="shared" si="81"/>
        <v>6.064738680413102</v>
      </c>
    </row>
    <row r="2786" spans="37:41" x14ac:dyDescent="0.35">
      <c r="AK2786" t="str">
        <v>42:NG tracks servicing CBH on the NG network</v>
      </c>
      <c r="AL2786" t="str">
        <v>07:Beverley</v>
      </c>
      <c r="AM2786" t="str">
        <v>Ballast</v>
      </c>
      <c r="AN2786" s="64">
        <v>105212.36820621823</v>
      </c>
      <c r="AO2786" s="149">
        <f t="shared" si="81"/>
        <v>12.862198805968973</v>
      </c>
    </row>
    <row r="2787" spans="37:41" x14ac:dyDescent="0.35">
      <c r="AK2787" t="str">
        <v>42:NG tracks servicing CBH on the NG network</v>
      </c>
      <c r="AL2787" t="str">
        <v>07:Beverley</v>
      </c>
      <c r="AM2787" t="str">
        <v>Bridges</v>
      </c>
      <c r="AN2787" s="64">
        <v>0</v>
      </c>
      <c r="AO2787" s="149">
        <f t="shared" si="81"/>
        <v>33.988165680473372</v>
      </c>
    </row>
    <row r="2788" spans="37:41" x14ac:dyDescent="0.35">
      <c r="AK2788" t="str">
        <v>42:NG tracks servicing CBH on the NG network</v>
      </c>
      <c r="AL2788" t="str">
        <v>07:Beverley</v>
      </c>
      <c r="AM2788" t="str">
        <v>Buildings</v>
      </c>
      <c r="AN2788" s="64">
        <v>9796.8045583910989</v>
      </c>
      <c r="AO2788" s="149">
        <f t="shared" si="81"/>
        <v>15.499999999999858</v>
      </c>
    </row>
    <row r="2789" spans="37:41" x14ac:dyDescent="0.35">
      <c r="AK2789" t="str">
        <v>42:NG tracks servicing CBH on the NG network</v>
      </c>
      <c r="AL2789" t="str">
        <v>07:Beverley</v>
      </c>
      <c r="AM2789" t="str">
        <v>Clearing/Grubbing</v>
      </c>
      <c r="AN2789" s="64">
        <v>0</v>
      </c>
      <c r="AO2789" s="149">
        <f t="shared" si="81"/>
        <v>100</v>
      </c>
    </row>
    <row r="2790" spans="37:41" x14ac:dyDescent="0.35">
      <c r="AK2790" t="str">
        <v>42:NG tracks servicing CBH on the NG network</v>
      </c>
      <c r="AL2790" t="str">
        <v>07:Beverley</v>
      </c>
      <c r="AM2790" t="str">
        <v>Communication</v>
      </c>
      <c r="AN2790" s="64">
        <v>0</v>
      </c>
      <c r="AO2790" s="149">
        <f t="shared" si="81"/>
        <v>5.1206272136194979</v>
      </c>
    </row>
    <row r="2791" spans="37:41" x14ac:dyDescent="0.35">
      <c r="AK2791" t="str">
        <v>42:NG tracks servicing CBH on the NG network</v>
      </c>
      <c r="AL2791" t="str">
        <v>07:Beverley</v>
      </c>
      <c r="AM2791" t="str">
        <v>Control Centre Assets</v>
      </c>
      <c r="AN2791" s="64">
        <v>0</v>
      </c>
      <c r="AO2791" s="149">
        <f t="shared" si="81"/>
        <v>14.933333333333326</v>
      </c>
    </row>
    <row r="2792" spans="37:41" x14ac:dyDescent="0.35">
      <c r="AK2792" t="str">
        <v>42:NG tracks servicing CBH on the NG network</v>
      </c>
      <c r="AL2792" t="str">
        <v>07:Beverley</v>
      </c>
      <c r="AM2792" t="str">
        <v>Culverts</v>
      </c>
      <c r="AN2792" s="64">
        <v>0</v>
      </c>
      <c r="AO2792" s="149">
        <f t="shared" si="81"/>
        <v>6.5141602301984181</v>
      </c>
    </row>
    <row r="2793" spans="37:41" x14ac:dyDescent="0.35">
      <c r="AK2793" t="str">
        <v>42:NG tracks servicing CBH on the NG network</v>
      </c>
      <c r="AL2793" t="str">
        <v>07:Beverley</v>
      </c>
      <c r="AM2793" t="str">
        <v>Cutting/Embankments</v>
      </c>
      <c r="AN2793" s="64">
        <v>0</v>
      </c>
      <c r="AO2793" s="149">
        <f t="shared" si="81"/>
        <v>100</v>
      </c>
    </row>
    <row r="2794" spans="37:41" x14ac:dyDescent="0.35">
      <c r="AK2794" t="str">
        <v>42:NG tracks servicing CBH on the NG network</v>
      </c>
      <c r="AL2794" t="str">
        <v>07:Beverley</v>
      </c>
      <c r="AM2794" t="str">
        <v>Fibre Optic</v>
      </c>
      <c r="AN2794" s="64">
        <v>0</v>
      </c>
      <c r="AO2794" s="149">
        <f t="shared" si="81"/>
        <v>6.8275029514926633</v>
      </c>
    </row>
    <row r="2795" spans="37:41" x14ac:dyDescent="0.35">
      <c r="AK2795" t="str">
        <v>42:NG tracks servicing CBH on the NG network</v>
      </c>
      <c r="AL2795" t="str">
        <v>07:Beverley</v>
      </c>
      <c r="AM2795" t="str">
        <v>Formation</v>
      </c>
      <c r="AN2795" s="64">
        <v>31009.961155516958</v>
      </c>
      <c r="AO2795" s="149">
        <f t="shared" si="81"/>
        <v>100</v>
      </c>
    </row>
    <row r="2796" spans="37:41" x14ac:dyDescent="0.35">
      <c r="AK2796" t="str">
        <v>42:NG tracks servicing CBH on the NG network</v>
      </c>
      <c r="AL2796" t="str">
        <v>07:Beverley</v>
      </c>
      <c r="AM2796" t="str">
        <v>Pedestrian Crossings</v>
      </c>
      <c r="AN2796" s="64">
        <v>0</v>
      </c>
      <c r="AO2796" s="149">
        <f t="shared" si="81"/>
        <v>11.72325153537226</v>
      </c>
    </row>
    <row r="2797" spans="37:41" x14ac:dyDescent="0.35">
      <c r="AK2797" t="str">
        <v>42:NG tracks servicing CBH on the NG network</v>
      </c>
      <c r="AL2797" t="str">
        <v>07:Beverley</v>
      </c>
      <c r="AM2797" t="str">
        <v>Plant and Equipment</v>
      </c>
      <c r="AN2797" s="64">
        <v>4181.9783480880196</v>
      </c>
      <c r="AO2797" s="149">
        <f t="shared" si="81"/>
        <v>3.2621890651150229</v>
      </c>
    </row>
    <row r="2798" spans="37:41" x14ac:dyDescent="0.35">
      <c r="AK2798" t="str">
        <v>42:NG tracks servicing CBH on the NG network</v>
      </c>
      <c r="AL2798" t="str">
        <v>07:Beverley</v>
      </c>
      <c r="AM2798" t="str">
        <v>Radio Masts</v>
      </c>
      <c r="AN2798" s="64">
        <v>6643.2279409583043</v>
      </c>
      <c r="AO2798" s="149">
        <f t="shared" si="81"/>
        <v>5.1206272136194979</v>
      </c>
    </row>
    <row r="2799" spans="37:41" x14ac:dyDescent="0.35">
      <c r="AK2799" t="str">
        <v>42:NG tracks servicing CBH on the NG network</v>
      </c>
      <c r="AL2799" t="str">
        <v>07:Beverley</v>
      </c>
      <c r="AM2799" t="str">
        <v>Rail</v>
      </c>
      <c r="AN2799" s="64">
        <v>346093.31646782317</v>
      </c>
      <c r="AO2799" s="149">
        <f t="shared" si="81"/>
        <v>31.770593409597893</v>
      </c>
    </row>
    <row r="2800" spans="37:41" x14ac:dyDescent="0.35">
      <c r="AK2800" t="str">
        <v>42:NG tracks servicing CBH on the NG network</v>
      </c>
      <c r="AL2800" t="str">
        <v>07:Beverley</v>
      </c>
      <c r="AM2800" t="str">
        <v>Signage</v>
      </c>
      <c r="AN2800" s="64">
        <v>0</v>
      </c>
      <c r="AO2800" s="149">
        <f t="shared" si="81"/>
        <v>3.6705791572497493</v>
      </c>
    </row>
    <row r="2801" spans="37:41" x14ac:dyDescent="0.35">
      <c r="AK2801" t="str">
        <v>42:NG tracks servicing CBH on the NG network</v>
      </c>
      <c r="AL2801" t="str">
        <v>07:Beverley</v>
      </c>
      <c r="AM2801" t="str">
        <v>Signalling and Control Systems</v>
      </c>
      <c r="AN2801" s="64">
        <v>0</v>
      </c>
      <c r="AO2801" s="149">
        <f t="shared" si="81"/>
        <v>6.8275029514926633</v>
      </c>
    </row>
    <row r="2802" spans="37:41" x14ac:dyDescent="0.35">
      <c r="AK2802" t="str">
        <v>42:NG tracks servicing CBH on the NG network</v>
      </c>
      <c r="AL2802" t="str">
        <v>07:Beverley</v>
      </c>
      <c r="AM2802" t="str">
        <v>Sleepers</v>
      </c>
      <c r="AN2802" s="64">
        <v>109476.23786510182</v>
      </c>
      <c r="AO2802" s="149">
        <f t="shared" si="81"/>
        <v>15.29205627039642</v>
      </c>
    </row>
    <row r="2803" spans="37:41" x14ac:dyDescent="0.35">
      <c r="AK2803" t="str">
        <v>42:NG tracks servicing CBH on the NG network</v>
      </c>
      <c r="AL2803" t="str">
        <v>07:Beverley</v>
      </c>
      <c r="AM2803" t="str">
        <v>Tunnels</v>
      </c>
      <c r="AN2803" s="64">
        <v>0</v>
      </c>
      <c r="AO2803" s="149">
        <f t="shared" si="81"/>
        <v>42.316940355219813</v>
      </c>
    </row>
    <row r="2804" spans="37:41" x14ac:dyDescent="0.35">
      <c r="AK2804" t="str">
        <v>42:NG tracks servicing CBH on the NG network</v>
      </c>
      <c r="AL2804" t="str">
        <v>07:Beverley</v>
      </c>
      <c r="AM2804" t="str">
        <v>Turnouts</v>
      </c>
      <c r="AN2804" s="64">
        <v>0</v>
      </c>
      <c r="AO2804" s="149">
        <f t="shared" si="81"/>
        <v>22.575248585450652</v>
      </c>
    </row>
    <row r="2805" spans="37:41" x14ac:dyDescent="0.35">
      <c r="AK2805" t="str">
        <v>42:NG tracks servicing CBH on the NG network</v>
      </c>
      <c r="AL2805" t="str">
        <v>07:Beverley</v>
      </c>
      <c r="AM2805" t="str">
        <v>Walkways</v>
      </c>
      <c r="AN2805" s="64">
        <v>0</v>
      </c>
      <c r="AO2805" s="149">
        <f t="shared" si="81"/>
        <v>6.2060928299919071</v>
      </c>
    </row>
    <row r="2806" spans="37:41" x14ac:dyDescent="0.35">
      <c r="AK2806" t="str">
        <v>42:NG tracks servicing CBH on the NG network</v>
      </c>
      <c r="AL2806" t="str">
        <v>08:Bindi Bindi</v>
      </c>
      <c r="AM2806" t="str">
        <v>Access Roads</v>
      </c>
      <c r="AN2806" s="64">
        <v>0</v>
      </c>
      <c r="AO2806" s="149">
        <f t="shared" si="81"/>
        <v>6.064738680413102</v>
      </c>
    </row>
    <row r="2807" spans="37:41" x14ac:dyDescent="0.35">
      <c r="AK2807" t="str">
        <v>42:NG tracks servicing CBH on the NG network</v>
      </c>
      <c r="AL2807" t="str">
        <v>08:Bindi Bindi</v>
      </c>
      <c r="AM2807" t="str">
        <v>Ballast</v>
      </c>
      <c r="AN2807" s="64">
        <v>139187.09677149597</v>
      </c>
      <c r="AO2807" s="149">
        <f t="shared" si="81"/>
        <v>12.862198805968973</v>
      </c>
    </row>
    <row r="2808" spans="37:41" x14ac:dyDescent="0.35">
      <c r="AK2808" t="str">
        <v>42:NG tracks servicing CBH on the NG network</v>
      </c>
      <c r="AL2808" t="str">
        <v>08:Bindi Bindi</v>
      </c>
      <c r="AM2808" t="str">
        <v>Bridges</v>
      </c>
      <c r="AN2808" s="64">
        <v>0</v>
      </c>
      <c r="AO2808" s="149">
        <f t="shared" si="81"/>
        <v>33.988165680473372</v>
      </c>
    </row>
    <row r="2809" spans="37:41" x14ac:dyDescent="0.35">
      <c r="AK2809" t="str">
        <v>42:NG tracks servicing CBH on the NG network</v>
      </c>
      <c r="AL2809" t="str">
        <v>08:Bindi Bindi</v>
      </c>
      <c r="AM2809" t="str">
        <v>Buildings</v>
      </c>
      <c r="AN2809" s="64">
        <v>14040.375746523619</v>
      </c>
      <c r="AO2809" s="149">
        <f t="shared" si="81"/>
        <v>15.499999999999858</v>
      </c>
    </row>
    <row r="2810" spans="37:41" x14ac:dyDescent="0.35">
      <c r="AK2810" t="str">
        <v>42:NG tracks servicing CBH on the NG network</v>
      </c>
      <c r="AL2810" t="str">
        <v>08:Bindi Bindi</v>
      </c>
      <c r="AM2810" t="str">
        <v>Clearing/Grubbing</v>
      </c>
      <c r="AN2810" s="64">
        <v>0</v>
      </c>
      <c r="AO2810" s="149">
        <f t="shared" si="81"/>
        <v>100</v>
      </c>
    </row>
    <row r="2811" spans="37:41" x14ac:dyDescent="0.35">
      <c r="AK2811" t="str">
        <v>42:NG tracks servicing CBH on the NG network</v>
      </c>
      <c r="AL2811" t="str">
        <v>08:Bindi Bindi</v>
      </c>
      <c r="AM2811" t="str">
        <v>Communication</v>
      </c>
      <c r="AN2811" s="64">
        <v>0</v>
      </c>
      <c r="AO2811" s="149">
        <f t="shared" si="81"/>
        <v>5.1206272136194979</v>
      </c>
    </row>
    <row r="2812" spans="37:41" x14ac:dyDescent="0.35">
      <c r="AK2812" t="str">
        <v>42:NG tracks servicing CBH on the NG network</v>
      </c>
      <c r="AL2812" t="str">
        <v>08:Bindi Bindi</v>
      </c>
      <c r="AM2812" t="str">
        <v>Control Centre Assets</v>
      </c>
      <c r="AN2812" s="64">
        <v>0</v>
      </c>
      <c r="AO2812" s="149">
        <f t="shared" si="81"/>
        <v>14.933333333333326</v>
      </c>
    </row>
    <row r="2813" spans="37:41" x14ac:dyDescent="0.35">
      <c r="AK2813" t="str">
        <v>42:NG tracks servicing CBH on the NG network</v>
      </c>
      <c r="AL2813" t="str">
        <v>08:Bindi Bindi</v>
      </c>
      <c r="AM2813" t="str">
        <v>Culverts</v>
      </c>
      <c r="AN2813" s="64">
        <v>0</v>
      </c>
      <c r="AO2813" s="149">
        <f t="shared" si="81"/>
        <v>6.5141602301984181</v>
      </c>
    </row>
    <row r="2814" spans="37:41" x14ac:dyDescent="0.35">
      <c r="AK2814" t="str">
        <v>42:NG tracks servicing CBH on the NG network</v>
      </c>
      <c r="AL2814" t="str">
        <v>08:Bindi Bindi</v>
      </c>
      <c r="AM2814" t="str">
        <v>Cutting/Embankments</v>
      </c>
      <c r="AN2814" s="64">
        <v>0</v>
      </c>
      <c r="AO2814" s="149">
        <f t="shared" si="81"/>
        <v>100</v>
      </c>
    </row>
    <row r="2815" spans="37:41" x14ac:dyDescent="0.35">
      <c r="AK2815" t="str">
        <v>42:NG tracks servicing CBH on the NG network</v>
      </c>
      <c r="AL2815" t="str">
        <v>08:Bindi Bindi</v>
      </c>
      <c r="AM2815" t="str">
        <v>Fibre Optic</v>
      </c>
      <c r="AN2815" s="64">
        <v>0</v>
      </c>
      <c r="AO2815" s="149">
        <f t="shared" si="81"/>
        <v>6.8275029514926633</v>
      </c>
    </row>
    <row r="2816" spans="37:41" x14ac:dyDescent="0.35">
      <c r="AK2816" t="str">
        <v>42:NG tracks servicing CBH on the NG network</v>
      </c>
      <c r="AL2816" t="str">
        <v>08:Bindi Bindi</v>
      </c>
      <c r="AM2816" t="str">
        <v>Formation</v>
      </c>
      <c r="AN2816" s="64">
        <v>41023.565364230395</v>
      </c>
      <c r="AO2816" s="149">
        <f t="shared" si="81"/>
        <v>100</v>
      </c>
    </row>
    <row r="2817" spans="37:41" x14ac:dyDescent="0.35">
      <c r="AK2817" t="str">
        <v>42:NG tracks servicing CBH on the NG network</v>
      </c>
      <c r="AL2817" t="str">
        <v>08:Bindi Bindi</v>
      </c>
      <c r="AM2817" t="str">
        <v>Pedestrian Crossings</v>
      </c>
      <c r="AN2817" s="64">
        <v>0</v>
      </c>
      <c r="AO2817" s="149">
        <f t="shared" si="81"/>
        <v>11.72325153537226</v>
      </c>
    </row>
    <row r="2818" spans="37:41" x14ac:dyDescent="0.35">
      <c r="AK2818" t="str">
        <v>42:NG tracks servicing CBH on the NG network</v>
      </c>
      <c r="AL2818" t="str">
        <v>08:Bindi Bindi</v>
      </c>
      <c r="AM2818" t="str">
        <v>Plant and Equipment</v>
      </c>
      <c r="AN2818" s="64">
        <v>5993.4386790119652</v>
      </c>
      <c r="AO2818" s="149">
        <f t="shared" si="81"/>
        <v>3.2621890651150229</v>
      </c>
    </row>
    <row r="2819" spans="37:41" x14ac:dyDescent="0.35">
      <c r="AK2819" t="str">
        <v>42:NG tracks servicing CBH on the NG network</v>
      </c>
      <c r="AL2819" t="str">
        <v>08:Bindi Bindi</v>
      </c>
      <c r="AM2819" t="str">
        <v>Radio Masts</v>
      </c>
      <c r="AN2819" s="64">
        <v>9520.7999613475022</v>
      </c>
      <c r="AO2819" s="149">
        <f t="shared" si="81"/>
        <v>5.1206272136194979</v>
      </c>
    </row>
    <row r="2820" spans="37:41" x14ac:dyDescent="0.35">
      <c r="AK2820" t="str">
        <v>42:NG tracks servicing CBH on the NG network</v>
      </c>
      <c r="AL2820" t="str">
        <v>08:Bindi Bindi</v>
      </c>
      <c r="AM2820" t="str">
        <v>Rail</v>
      </c>
      <c r="AN2820" s="64">
        <v>457852.29201149993</v>
      </c>
      <c r="AO2820" s="149">
        <f t="shared" si="81"/>
        <v>31.770593409597893</v>
      </c>
    </row>
    <row r="2821" spans="37:41" x14ac:dyDescent="0.35">
      <c r="AK2821" t="str">
        <v>42:NG tracks servicing CBH on the NG network</v>
      </c>
      <c r="AL2821" t="str">
        <v>08:Bindi Bindi</v>
      </c>
      <c r="AM2821" t="str">
        <v>Signage</v>
      </c>
      <c r="AN2821" s="64">
        <v>0</v>
      </c>
      <c r="AO2821" s="149">
        <f t="shared" si="81"/>
        <v>3.6705791572497493</v>
      </c>
    </row>
    <row r="2822" spans="37:41" x14ac:dyDescent="0.35">
      <c r="AK2822" t="str">
        <v>42:NG tracks servicing CBH on the NG network</v>
      </c>
      <c r="AL2822" t="str">
        <v>08:Bindi Bindi</v>
      </c>
      <c r="AM2822" t="str">
        <v>Signalling and Control Systems</v>
      </c>
      <c r="AN2822" s="64">
        <v>0</v>
      </c>
      <c r="AO2822" s="149">
        <f t="shared" si="81"/>
        <v>6.8275029514926633</v>
      </c>
    </row>
    <row r="2823" spans="37:41" x14ac:dyDescent="0.35">
      <c r="AK2823" t="str">
        <v>42:NG tracks servicing CBH on the NG network</v>
      </c>
      <c r="AL2823" t="str">
        <v>08:Bindi Bindi</v>
      </c>
      <c r="AM2823" t="str">
        <v>Sleepers</v>
      </c>
      <c r="AN2823" s="64">
        <v>145257.22194248598</v>
      </c>
      <c r="AO2823" s="149">
        <f t="shared" si="81"/>
        <v>15.29205627039642</v>
      </c>
    </row>
    <row r="2824" spans="37:41" x14ac:dyDescent="0.35">
      <c r="AK2824" t="str">
        <v>42:NG tracks servicing CBH on the NG network</v>
      </c>
      <c r="AL2824" t="str">
        <v>08:Bindi Bindi</v>
      </c>
      <c r="AM2824" t="str">
        <v>Tunnels</v>
      </c>
      <c r="AN2824" s="64">
        <v>0</v>
      </c>
      <c r="AO2824" s="149">
        <f t="shared" si="81"/>
        <v>42.316940355219813</v>
      </c>
    </row>
    <row r="2825" spans="37:41" x14ac:dyDescent="0.35">
      <c r="AK2825" t="str">
        <v>42:NG tracks servicing CBH on the NG network</v>
      </c>
      <c r="AL2825" t="str">
        <v>08:Bindi Bindi</v>
      </c>
      <c r="AM2825" t="str">
        <v>Turnouts</v>
      </c>
      <c r="AN2825" s="64">
        <v>272937.28286825627</v>
      </c>
      <c r="AO2825" s="149">
        <f t="shared" si="81"/>
        <v>22.575248585450652</v>
      </c>
    </row>
    <row r="2826" spans="37:41" x14ac:dyDescent="0.35">
      <c r="AK2826" t="str">
        <v>42:NG tracks servicing CBH on the NG network</v>
      </c>
      <c r="AL2826" t="str">
        <v>08:Bindi Bindi</v>
      </c>
      <c r="AM2826" t="str">
        <v>Walkways</v>
      </c>
      <c r="AN2826" s="64">
        <v>0</v>
      </c>
      <c r="AO2826" s="149">
        <f t="shared" si="81"/>
        <v>6.2060928299919071</v>
      </c>
    </row>
    <row r="2827" spans="37:41" x14ac:dyDescent="0.35">
      <c r="AK2827" t="str">
        <v>42:NG tracks servicing CBH on the NG network</v>
      </c>
      <c r="AL2827" t="str">
        <v>09:Bolgart</v>
      </c>
      <c r="AM2827" t="str">
        <v>Access Roads</v>
      </c>
      <c r="AN2827" s="64">
        <v>0</v>
      </c>
      <c r="AO2827" s="149">
        <f t="shared" si="81"/>
        <v>6.064738680413102</v>
      </c>
    </row>
    <row r="2828" spans="37:41" x14ac:dyDescent="0.35">
      <c r="AK2828" t="str">
        <v>42:NG tracks servicing CBH on the NG network</v>
      </c>
      <c r="AL2828" t="str">
        <v>09:Bolgart</v>
      </c>
      <c r="AM2828" t="str">
        <v>Ballast</v>
      </c>
      <c r="AN2828" s="64">
        <v>115145.14612249343</v>
      </c>
      <c r="AO2828" s="149">
        <f t="shared" si="81"/>
        <v>12.862198805968973</v>
      </c>
    </row>
    <row r="2829" spans="37:41" x14ac:dyDescent="0.35">
      <c r="AK2829" t="str">
        <v>42:NG tracks servicing CBH on the NG network</v>
      </c>
      <c r="AL2829" t="str">
        <v>09:Bolgart</v>
      </c>
      <c r="AM2829" t="str">
        <v>Bridges</v>
      </c>
      <c r="AN2829" s="64">
        <v>0</v>
      </c>
      <c r="AO2829" s="149">
        <f t="shared" ref="AO2829:AO2892" si="82">_xlfn.XLOOKUP(AM2829,$M$7:$AG$7,$M$10:$AG$10)</f>
        <v>33.988165680473372</v>
      </c>
    </row>
    <row r="2830" spans="37:41" x14ac:dyDescent="0.35">
      <c r="AK2830" t="str">
        <v>42:NG tracks servicing CBH on the NG network</v>
      </c>
      <c r="AL2830" t="str">
        <v>09:Bolgart</v>
      </c>
      <c r="AM2830" t="str">
        <v>Buildings</v>
      </c>
      <c r="AN2830" s="64">
        <v>11615.165158608679</v>
      </c>
      <c r="AO2830" s="149">
        <f t="shared" si="82"/>
        <v>15.499999999999858</v>
      </c>
    </row>
    <row r="2831" spans="37:41" x14ac:dyDescent="0.35">
      <c r="AK2831" t="str">
        <v>42:NG tracks servicing CBH on the NG network</v>
      </c>
      <c r="AL2831" t="str">
        <v>09:Bolgart</v>
      </c>
      <c r="AM2831" t="str">
        <v>Clearing/Grubbing</v>
      </c>
      <c r="AN2831" s="64">
        <v>0</v>
      </c>
      <c r="AO2831" s="149">
        <f t="shared" si="82"/>
        <v>100</v>
      </c>
    </row>
    <row r="2832" spans="37:41" x14ac:dyDescent="0.35">
      <c r="AK2832" t="str">
        <v>42:NG tracks servicing CBH on the NG network</v>
      </c>
      <c r="AL2832" t="str">
        <v>09:Bolgart</v>
      </c>
      <c r="AM2832" t="str">
        <v>Communication</v>
      </c>
      <c r="AN2832" s="64">
        <v>94140.083525572656</v>
      </c>
      <c r="AO2832" s="149">
        <f t="shared" si="82"/>
        <v>5.1206272136194979</v>
      </c>
    </row>
    <row r="2833" spans="37:41" x14ac:dyDescent="0.35">
      <c r="AK2833" t="str">
        <v>42:NG tracks servicing CBH on the NG network</v>
      </c>
      <c r="AL2833" t="str">
        <v>09:Bolgart</v>
      </c>
      <c r="AM2833" t="str">
        <v>Control Centre Assets</v>
      </c>
      <c r="AN2833" s="64">
        <v>0</v>
      </c>
      <c r="AO2833" s="149">
        <f t="shared" si="82"/>
        <v>14.933333333333326</v>
      </c>
    </row>
    <row r="2834" spans="37:41" x14ac:dyDescent="0.35">
      <c r="AK2834" t="str">
        <v>42:NG tracks servicing CBH on the NG network</v>
      </c>
      <c r="AL2834" t="str">
        <v>09:Bolgart</v>
      </c>
      <c r="AM2834" t="str">
        <v>Culverts</v>
      </c>
      <c r="AN2834" s="64">
        <v>0</v>
      </c>
      <c r="AO2834" s="149">
        <f t="shared" si="82"/>
        <v>6.5141602301984181</v>
      </c>
    </row>
    <row r="2835" spans="37:41" x14ac:dyDescent="0.35">
      <c r="AK2835" t="str">
        <v>42:NG tracks servicing CBH on the NG network</v>
      </c>
      <c r="AL2835" t="str">
        <v>09:Bolgart</v>
      </c>
      <c r="AM2835" t="str">
        <v>Cutting/Embankments</v>
      </c>
      <c r="AN2835" s="64">
        <v>0</v>
      </c>
      <c r="AO2835" s="149">
        <f t="shared" si="82"/>
        <v>100</v>
      </c>
    </row>
    <row r="2836" spans="37:41" x14ac:dyDescent="0.35">
      <c r="AK2836" t="str">
        <v>42:NG tracks servicing CBH on the NG network</v>
      </c>
      <c r="AL2836" t="str">
        <v>09:Bolgart</v>
      </c>
      <c r="AM2836" t="str">
        <v>Fibre Optic</v>
      </c>
      <c r="AN2836" s="64">
        <v>0</v>
      </c>
      <c r="AO2836" s="149">
        <f t="shared" si="82"/>
        <v>6.8275029514926633</v>
      </c>
    </row>
    <row r="2837" spans="37:41" x14ac:dyDescent="0.35">
      <c r="AK2837" t="str">
        <v>42:NG tracks servicing CBH on the NG network</v>
      </c>
      <c r="AL2837" t="str">
        <v>09:Bolgart</v>
      </c>
      <c r="AM2837" t="str">
        <v>Formation</v>
      </c>
      <c r="AN2837" s="64">
        <v>33937.516751892806</v>
      </c>
      <c r="AO2837" s="149">
        <f t="shared" si="82"/>
        <v>100</v>
      </c>
    </row>
    <row r="2838" spans="37:41" x14ac:dyDescent="0.35">
      <c r="AK2838" t="str">
        <v>42:NG tracks servicing CBH on the NG network</v>
      </c>
      <c r="AL2838" t="str">
        <v>09:Bolgart</v>
      </c>
      <c r="AM2838" t="str">
        <v>Pedestrian Crossings</v>
      </c>
      <c r="AN2838" s="64">
        <v>0</v>
      </c>
      <c r="AO2838" s="149">
        <f t="shared" si="82"/>
        <v>11.72325153537226</v>
      </c>
    </row>
    <row r="2839" spans="37:41" x14ac:dyDescent="0.35">
      <c r="AK2839" t="str">
        <v>42:NG tracks servicing CBH on the NG network</v>
      </c>
      <c r="AL2839" t="str">
        <v>09:Bolgart</v>
      </c>
      <c r="AM2839" t="str">
        <v>Plant and Equipment</v>
      </c>
      <c r="AN2839" s="64">
        <v>4958.1849789136841</v>
      </c>
      <c r="AO2839" s="149">
        <f t="shared" si="82"/>
        <v>3.2621890651150229</v>
      </c>
    </row>
    <row r="2840" spans="37:41" x14ac:dyDescent="0.35">
      <c r="AK2840" t="str">
        <v>42:NG tracks servicing CBH on the NG network</v>
      </c>
      <c r="AL2840" t="str">
        <v>09:Bolgart</v>
      </c>
      <c r="AM2840" t="str">
        <v>Radio Masts</v>
      </c>
      <c r="AN2840" s="64">
        <v>7876.2610053728295</v>
      </c>
      <c r="AO2840" s="149">
        <f t="shared" si="82"/>
        <v>5.1206272136194979</v>
      </c>
    </row>
    <row r="2841" spans="37:41" x14ac:dyDescent="0.35">
      <c r="AK2841" t="str">
        <v>42:NG tracks servicing CBH on the NG network</v>
      </c>
      <c r="AL2841" t="str">
        <v>09:Bolgart</v>
      </c>
      <c r="AM2841" t="str">
        <v>Rail</v>
      </c>
      <c r="AN2841" s="64">
        <v>378766.92803451791</v>
      </c>
      <c r="AO2841" s="149">
        <f t="shared" si="82"/>
        <v>31.770593409597893</v>
      </c>
    </row>
    <row r="2842" spans="37:41" x14ac:dyDescent="0.35">
      <c r="AK2842" t="str">
        <v>42:NG tracks servicing CBH on the NG network</v>
      </c>
      <c r="AL2842" t="str">
        <v>09:Bolgart</v>
      </c>
      <c r="AM2842" t="str">
        <v>Signage</v>
      </c>
      <c r="AN2842" s="64">
        <v>0</v>
      </c>
      <c r="AO2842" s="149">
        <f t="shared" si="82"/>
        <v>3.6705791572497493</v>
      </c>
    </row>
    <row r="2843" spans="37:41" x14ac:dyDescent="0.35">
      <c r="AK2843" t="str">
        <v>42:NG tracks servicing CBH on the NG network</v>
      </c>
      <c r="AL2843" t="str">
        <v>09:Bolgart</v>
      </c>
      <c r="AM2843" t="str">
        <v>Signalling and Control Systems</v>
      </c>
      <c r="AN2843" s="64">
        <v>0</v>
      </c>
      <c r="AO2843" s="149">
        <f t="shared" si="82"/>
        <v>6.8275029514926633</v>
      </c>
    </row>
    <row r="2844" spans="37:41" x14ac:dyDescent="0.35">
      <c r="AK2844" t="str">
        <v>42:NG tracks servicing CBH on the NG network</v>
      </c>
      <c r="AL2844" t="str">
        <v>09:Bolgart</v>
      </c>
      <c r="AM2844" t="str">
        <v>Sleepers</v>
      </c>
      <c r="AN2844" s="64">
        <v>135319.72855643622</v>
      </c>
      <c r="AO2844" s="149">
        <f t="shared" si="82"/>
        <v>15.29205627039642</v>
      </c>
    </row>
    <row r="2845" spans="37:41" x14ac:dyDescent="0.35">
      <c r="AK2845" t="str">
        <v>42:NG tracks servicing CBH on the NG network</v>
      </c>
      <c r="AL2845" t="str">
        <v>09:Bolgart</v>
      </c>
      <c r="AM2845" t="str">
        <v>Tunnels</v>
      </c>
      <c r="AN2845" s="64">
        <v>0</v>
      </c>
      <c r="AO2845" s="149">
        <f t="shared" si="82"/>
        <v>42.316940355219813</v>
      </c>
    </row>
    <row r="2846" spans="37:41" x14ac:dyDescent="0.35">
      <c r="AK2846" t="str">
        <v>42:NG tracks servicing CBH on the NG network</v>
      </c>
      <c r="AL2846" t="str">
        <v>09:Bolgart</v>
      </c>
      <c r="AM2846" t="str">
        <v>Turnouts</v>
      </c>
      <c r="AN2846" s="64">
        <v>0</v>
      </c>
      <c r="AO2846" s="149">
        <f t="shared" si="82"/>
        <v>22.575248585450652</v>
      </c>
    </row>
    <row r="2847" spans="37:41" x14ac:dyDescent="0.35">
      <c r="AK2847" t="str">
        <v>42:NG tracks servicing CBH on the NG network</v>
      </c>
      <c r="AL2847" t="str">
        <v>09:Bolgart</v>
      </c>
      <c r="AM2847" t="str">
        <v>Walkways</v>
      </c>
      <c r="AN2847" s="64">
        <v>0</v>
      </c>
      <c r="AO2847" s="149">
        <f t="shared" si="82"/>
        <v>6.2060928299919071</v>
      </c>
    </row>
    <row r="2848" spans="37:41" x14ac:dyDescent="0.35">
      <c r="AK2848" t="str">
        <v>42:NG tracks servicing CBH on the NG network</v>
      </c>
      <c r="AL2848" t="str">
        <v>10:Bowgada</v>
      </c>
      <c r="AM2848" t="str">
        <v>Access Roads</v>
      </c>
      <c r="AN2848" s="64">
        <v>0</v>
      </c>
      <c r="AO2848" s="149">
        <f t="shared" si="82"/>
        <v>6.064738680413102</v>
      </c>
    </row>
    <row r="2849" spans="37:41" x14ac:dyDescent="0.35">
      <c r="AK2849" t="str">
        <v>42:NG tracks servicing CBH on the NG network</v>
      </c>
      <c r="AL2849" t="str">
        <v>10:Bowgada</v>
      </c>
      <c r="AM2849" t="str">
        <v>Ballast</v>
      </c>
      <c r="AN2849" s="64">
        <v>135703.2072271228</v>
      </c>
      <c r="AO2849" s="149">
        <f t="shared" si="82"/>
        <v>12.862198805968973</v>
      </c>
    </row>
    <row r="2850" spans="37:41" x14ac:dyDescent="0.35">
      <c r="AK2850" t="str">
        <v>42:NG tracks servicing CBH on the NG network</v>
      </c>
      <c r="AL2850" t="str">
        <v>10:Bowgada</v>
      </c>
      <c r="AM2850" t="str">
        <v>Bridges</v>
      </c>
      <c r="AN2850" s="64">
        <v>0</v>
      </c>
      <c r="AO2850" s="149">
        <f t="shared" si="82"/>
        <v>33.988165680473372</v>
      </c>
    </row>
    <row r="2851" spans="37:41" x14ac:dyDescent="0.35">
      <c r="AK2851" t="str">
        <v>42:NG tracks servicing CBH on the NG network</v>
      </c>
      <c r="AL2851" t="str">
        <v>10:Bowgada</v>
      </c>
      <c r="AM2851" t="str">
        <v>Buildings</v>
      </c>
      <c r="AN2851" s="64">
        <v>12635.945961649739</v>
      </c>
      <c r="AO2851" s="149">
        <f t="shared" si="82"/>
        <v>15.499999999999858</v>
      </c>
    </row>
    <row r="2852" spans="37:41" x14ac:dyDescent="0.35">
      <c r="AK2852" t="str">
        <v>42:NG tracks servicing CBH on the NG network</v>
      </c>
      <c r="AL2852" t="str">
        <v>10:Bowgada</v>
      </c>
      <c r="AM2852" t="str">
        <v>Clearing/Grubbing</v>
      </c>
      <c r="AN2852" s="64">
        <v>0</v>
      </c>
      <c r="AO2852" s="149">
        <f t="shared" si="82"/>
        <v>100</v>
      </c>
    </row>
    <row r="2853" spans="37:41" x14ac:dyDescent="0.35">
      <c r="AK2853" t="str">
        <v>42:NG tracks servicing CBH on the NG network</v>
      </c>
      <c r="AL2853" t="str">
        <v>10:Bowgada</v>
      </c>
      <c r="AM2853" t="str">
        <v>Communication</v>
      </c>
      <c r="AN2853" s="64">
        <v>153197.91416158486</v>
      </c>
      <c r="AO2853" s="149">
        <f t="shared" si="82"/>
        <v>5.1206272136194979</v>
      </c>
    </row>
    <row r="2854" spans="37:41" x14ac:dyDescent="0.35">
      <c r="AK2854" t="str">
        <v>42:NG tracks servicing CBH on the NG network</v>
      </c>
      <c r="AL2854" t="str">
        <v>10:Bowgada</v>
      </c>
      <c r="AM2854" t="str">
        <v>Control Centre Assets</v>
      </c>
      <c r="AN2854" s="64">
        <v>0</v>
      </c>
      <c r="AO2854" s="149">
        <f t="shared" si="82"/>
        <v>14.933333333333326</v>
      </c>
    </row>
    <row r="2855" spans="37:41" x14ac:dyDescent="0.35">
      <c r="AK2855" t="str">
        <v>42:NG tracks servicing CBH on the NG network</v>
      </c>
      <c r="AL2855" t="str">
        <v>10:Bowgada</v>
      </c>
      <c r="AM2855" t="str">
        <v>Culverts</v>
      </c>
      <c r="AN2855" s="64">
        <v>0</v>
      </c>
      <c r="AO2855" s="149">
        <f t="shared" si="82"/>
        <v>6.5141602301984181</v>
      </c>
    </row>
    <row r="2856" spans="37:41" x14ac:dyDescent="0.35">
      <c r="AK2856" t="str">
        <v>42:NG tracks servicing CBH on the NG network</v>
      </c>
      <c r="AL2856" t="str">
        <v>10:Bowgada</v>
      </c>
      <c r="AM2856" t="str">
        <v>Cutting/Embankments</v>
      </c>
      <c r="AN2856" s="64">
        <v>0</v>
      </c>
      <c r="AO2856" s="149">
        <f t="shared" si="82"/>
        <v>100</v>
      </c>
    </row>
    <row r="2857" spans="37:41" x14ac:dyDescent="0.35">
      <c r="AK2857" t="str">
        <v>42:NG tracks servicing CBH on the NG network</v>
      </c>
      <c r="AL2857" t="str">
        <v>10:Bowgada</v>
      </c>
      <c r="AM2857" t="str">
        <v>Fibre Optic</v>
      </c>
      <c r="AN2857" s="64">
        <v>0</v>
      </c>
      <c r="AO2857" s="149">
        <f t="shared" si="82"/>
        <v>6.8275029514926633</v>
      </c>
    </row>
    <row r="2858" spans="37:41" x14ac:dyDescent="0.35">
      <c r="AK2858" t="str">
        <v>42:NG tracks servicing CBH on the NG network</v>
      </c>
      <c r="AL2858" t="str">
        <v>10:Bowgada</v>
      </c>
      <c r="AM2858" t="str">
        <v>Formation</v>
      </c>
      <c r="AN2858" s="64">
        <v>39996.734761678301</v>
      </c>
      <c r="AO2858" s="149">
        <f t="shared" si="82"/>
        <v>100</v>
      </c>
    </row>
    <row r="2859" spans="37:41" x14ac:dyDescent="0.35">
      <c r="AK2859" t="str">
        <v>42:NG tracks servicing CBH on the NG network</v>
      </c>
      <c r="AL2859" t="str">
        <v>10:Bowgada</v>
      </c>
      <c r="AM2859" t="str">
        <v>Pedestrian Crossings</v>
      </c>
      <c r="AN2859" s="64">
        <v>0</v>
      </c>
      <c r="AO2859" s="149">
        <f t="shared" si="82"/>
        <v>11.72325153537226</v>
      </c>
    </row>
    <row r="2860" spans="37:41" x14ac:dyDescent="0.35">
      <c r="AK2860" t="str">
        <v>42:NG tracks servicing CBH on the NG network</v>
      </c>
      <c r="AL2860" t="str">
        <v>10:Bowgada</v>
      </c>
      <c r="AM2860" t="str">
        <v>Plant and Equipment</v>
      </c>
      <c r="AN2860" s="64">
        <v>5393.9273876774932</v>
      </c>
      <c r="AO2860" s="149">
        <f t="shared" si="82"/>
        <v>3.2621890651150229</v>
      </c>
    </row>
    <row r="2861" spans="37:41" x14ac:dyDescent="0.35">
      <c r="AK2861" t="str">
        <v>42:NG tracks servicing CBH on the NG network</v>
      </c>
      <c r="AL2861" t="str">
        <v>10:Bowgada</v>
      </c>
      <c r="AM2861" t="str">
        <v>Radio Masts</v>
      </c>
      <c r="AN2861" s="64">
        <v>8568.4540068702336</v>
      </c>
      <c r="AO2861" s="149">
        <f t="shared" si="82"/>
        <v>5.1206272136194979</v>
      </c>
    </row>
    <row r="2862" spans="37:41" x14ac:dyDescent="0.35">
      <c r="AK2862" t="str">
        <v>42:NG tracks servicing CBH on the NG network</v>
      </c>
      <c r="AL2862" t="str">
        <v>10:Bowgada</v>
      </c>
      <c r="AM2862" t="str">
        <v>Rail</v>
      </c>
      <c r="AN2862" s="64">
        <v>446392.12903658813</v>
      </c>
      <c r="AO2862" s="149">
        <f t="shared" si="82"/>
        <v>31.770593409597893</v>
      </c>
    </row>
    <row r="2863" spans="37:41" x14ac:dyDescent="0.35">
      <c r="AK2863" t="str">
        <v>42:NG tracks servicing CBH on the NG network</v>
      </c>
      <c r="AL2863" t="str">
        <v>10:Bowgada</v>
      </c>
      <c r="AM2863" t="str">
        <v>Signage</v>
      </c>
      <c r="AN2863" s="64">
        <v>0</v>
      </c>
      <c r="AO2863" s="149">
        <f t="shared" si="82"/>
        <v>3.6705791572497493</v>
      </c>
    </row>
    <row r="2864" spans="37:41" x14ac:dyDescent="0.35">
      <c r="AK2864" t="str">
        <v>42:NG tracks servicing CBH on the NG network</v>
      </c>
      <c r="AL2864" t="str">
        <v>10:Bowgada</v>
      </c>
      <c r="AM2864" t="str">
        <v>Signalling and Control Systems</v>
      </c>
      <c r="AN2864" s="64">
        <v>0</v>
      </c>
      <c r="AO2864" s="149">
        <f t="shared" si="82"/>
        <v>6.8275029514926633</v>
      </c>
    </row>
    <row r="2865" spans="37:41" x14ac:dyDescent="0.35">
      <c r="AK2865" t="str">
        <v>42:NG tracks servicing CBH on the NG network</v>
      </c>
      <c r="AL2865" t="str">
        <v>10:Bowgada</v>
      </c>
      <c r="AM2865" t="str">
        <v>Sleepers</v>
      </c>
      <c r="AN2865" s="64">
        <v>141346.35330214002</v>
      </c>
      <c r="AO2865" s="149">
        <f t="shared" si="82"/>
        <v>15.29205627039642</v>
      </c>
    </row>
    <row r="2866" spans="37:41" x14ac:dyDescent="0.35">
      <c r="AK2866" t="str">
        <v>42:NG tracks servicing CBH on the NG network</v>
      </c>
      <c r="AL2866" t="str">
        <v>10:Bowgada</v>
      </c>
      <c r="AM2866" t="str">
        <v>Tunnels</v>
      </c>
      <c r="AN2866" s="64">
        <v>0</v>
      </c>
      <c r="AO2866" s="149">
        <f t="shared" si="82"/>
        <v>42.316940355219813</v>
      </c>
    </row>
    <row r="2867" spans="37:41" x14ac:dyDescent="0.35">
      <c r="AK2867" t="str">
        <v>42:NG tracks servicing CBH on the NG network</v>
      </c>
      <c r="AL2867" t="str">
        <v>10:Bowgada</v>
      </c>
      <c r="AM2867" t="str">
        <v>Turnouts</v>
      </c>
      <c r="AN2867" s="64">
        <v>0</v>
      </c>
      <c r="AO2867" s="149">
        <f t="shared" si="82"/>
        <v>22.575248585450652</v>
      </c>
    </row>
    <row r="2868" spans="37:41" x14ac:dyDescent="0.35">
      <c r="AK2868" t="str">
        <v>42:NG tracks servicing CBH on the NG network</v>
      </c>
      <c r="AL2868" t="str">
        <v>10:Bowgada</v>
      </c>
      <c r="AM2868" t="str">
        <v>Walkways</v>
      </c>
      <c r="AN2868" s="64">
        <v>0</v>
      </c>
      <c r="AO2868" s="149">
        <f t="shared" si="82"/>
        <v>6.2060928299919071</v>
      </c>
    </row>
    <row r="2869" spans="37:41" x14ac:dyDescent="0.35">
      <c r="AK2869" t="str">
        <v>42:NG tracks servicing CBH on the NG network</v>
      </c>
      <c r="AL2869" t="str">
        <v>11:Brookton</v>
      </c>
      <c r="AM2869" t="str">
        <v>Access Roads</v>
      </c>
      <c r="AN2869" s="64">
        <v>0</v>
      </c>
      <c r="AO2869" s="149">
        <f t="shared" si="82"/>
        <v>6.064738680413102</v>
      </c>
    </row>
    <row r="2870" spans="37:41" x14ac:dyDescent="0.35">
      <c r="AK2870" t="str">
        <v>42:NG tracks servicing CBH on the NG network</v>
      </c>
      <c r="AL2870" t="str">
        <v>11:Brookton</v>
      </c>
      <c r="AM2870" t="str">
        <v>Ballast</v>
      </c>
      <c r="AN2870" s="64">
        <v>586471.42396220833</v>
      </c>
      <c r="AO2870" s="149">
        <f t="shared" si="82"/>
        <v>12.862198805968973</v>
      </c>
    </row>
    <row r="2871" spans="37:41" x14ac:dyDescent="0.35">
      <c r="AK2871" t="str">
        <v>42:NG tracks servicing CBH on the NG network</v>
      </c>
      <c r="AL2871" t="str">
        <v>11:Brookton</v>
      </c>
      <c r="AM2871" t="str">
        <v>Bridges</v>
      </c>
      <c r="AN2871" s="64">
        <v>0</v>
      </c>
      <c r="AO2871" s="149">
        <f t="shared" si="82"/>
        <v>33.988165680473372</v>
      </c>
    </row>
    <row r="2872" spans="37:41" x14ac:dyDescent="0.35">
      <c r="AK2872" t="str">
        <v>42:NG tracks servicing CBH on the NG network</v>
      </c>
      <c r="AL2872" t="str">
        <v>11:Brookton</v>
      </c>
      <c r="AM2872" t="str">
        <v>Buildings</v>
      </c>
      <c r="AN2872" s="64">
        <v>54609.035207511937</v>
      </c>
      <c r="AO2872" s="149">
        <f t="shared" si="82"/>
        <v>15.499999999999858</v>
      </c>
    </row>
    <row r="2873" spans="37:41" x14ac:dyDescent="0.35">
      <c r="AK2873" t="str">
        <v>42:NG tracks servicing CBH on the NG network</v>
      </c>
      <c r="AL2873" t="str">
        <v>11:Brookton</v>
      </c>
      <c r="AM2873" t="str">
        <v>Clearing/Grubbing</v>
      </c>
      <c r="AN2873" s="64">
        <v>0</v>
      </c>
      <c r="AO2873" s="149">
        <f t="shared" si="82"/>
        <v>100</v>
      </c>
    </row>
    <row r="2874" spans="37:41" x14ac:dyDescent="0.35">
      <c r="AK2874" t="str">
        <v>42:NG tracks servicing CBH on the NG network</v>
      </c>
      <c r="AL2874" t="str">
        <v>11:Brookton</v>
      </c>
      <c r="AM2874" t="str">
        <v>Communication</v>
      </c>
      <c r="AN2874" s="64">
        <v>0</v>
      </c>
      <c r="AO2874" s="149">
        <f t="shared" si="82"/>
        <v>5.1206272136194979</v>
      </c>
    </row>
    <row r="2875" spans="37:41" x14ac:dyDescent="0.35">
      <c r="AK2875" t="str">
        <v>42:NG tracks servicing CBH on the NG network</v>
      </c>
      <c r="AL2875" t="str">
        <v>11:Brookton</v>
      </c>
      <c r="AM2875" t="str">
        <v>Control Centre Assets</v>
      </c>
      <c r="AN2875" s="64">
        <v>0</v>
      </c>
      <c r="AO2875" s="149">
        <f t="shared" si="82"/>
        <v>14.933333333333326</v>
      </c>
    </row>
    <row r="2876" spans="37:41" x14ac:dyDescent="0.35">
      <c r="AK2876" t="str">
        <v>42:NG tracks servicing CBH on the NG network</v>
      </c>
      <c r="AL2876" t="str">
        <v>11:Brookton</v>
      </c>
      <c r="AM2876" t="str">
        <v>Culverts</v>
      </c>
      <c r="AN2876" s="64">
        <v>0</v>
      </c>
      <c r="AO2876" s="149">
        <f t="shared" si="82"/>
        <v>6.5141602301984181</v>
      </c>
    </row>
    <row r="2877" spans="37:41" x14ac:dyDescent="0.35">
      <c r="AK2877" t="str">
        <v>42:NG tracks servicing CBH on the NG network</v>
      </c>
      <c r="AL2877" t="str">
        <v>11:Brookton</v>
      </c>
      <c r="AM2877" t="str">
        <v>Cutting/Embankments</v>
      </c>
      <c r="AN2877" s="64">
        <v>0</v>
      </c>
      <c r="AO2877" s="149">
        <f t="shared" si="82"/>
        <v>100</v>
      </c>
    </row>
    <row r="2878" spans="37:41" x14ac:dyDescent="0.35">
      <c r="AK2878" t="str">
        <v>42:NG tracks servicing CBH on the NG network</v>
      </c>
      <c r="AL2878" t="str">
        <v>11:Brookton</v>
      </c>
      <c r="AM2878" t="str">
        <v>Fibre Optic</v>
      </c>
      <c r="AN2878" s="64">
        <v>0</v>
      </c>
      <c r="AO2878" s="149">
        <f t="shared" si="82"/>
        <v>6.8275029514926633</v>
      </c>
    </row>
    <row r="2879" spans="37:41" x14ac:dyDescent="0.35">
      <c r="AK2879" t="str">
        <v>42:NG tracks servicing CBH on the NG network</v>
      </c>
      <c r="AL2879" t="str">
        <v>11:Brookton</v>
      </c>
      <c r="AM2879" t="str">
        <v>Formation</v>
      </c>
      <c r="AN2879" s="64">
        <v>172854.73548359826</v>
      </c>
      <c r="AO2879" s="149">
        <f t="shared" si="82"/>
        <v>100</v>
      </c>
    </row>
    <row r="2880" spans="37:41" x14ac:dyDescent="0.35">
      <c r="AK2880" t="str">
        <v>42:NG tracks servicing CBH on the NG network</v>
      </c>
      <c r="AL2880" t="str">
        <v>11:Brookton</v>
      </c>
      <c r="AM2880" t="str">
        <v>Pedestrian Crossings</v>
      </c>
      <c r="AN2880" s="64">
        <v>0</v>
      </c>
      <c r="AO2880" s="149">
        <f t="shared" si="82"/>
        <v>11.72325153537226</v>
      </c>
    </row>
    <row r="2881" spans="37:41" x14ac:dyDescent="0.35">
      <c r="AK2881" t="str">
        <v>42:NG tracks servicing CBH on the NG network</v>
      </c>
      <c r="AL2881" t="str">
        <v>11:Brookton</v>
      </c>
      <c r="AM2881" t="str">
        <v>Plant and Equipment</v>
      </c>
      <c r="AN2881" s="64">
        <v>23311.050198728928</v>
      </c>
      <c r="AO2881" s="149">
        <f t="shared" si="82"/>
        <v>3.2621890651150229</v>
      </c>
    </row>
    <row r="2882" spans="37:41" x14ac:dyDescent="0.35">
      <c r="AK2882" t="str">
        <v>42:NG tracks servicing CBH on the NG network</v>
      </c>
      <c r="AL2882" t="str">
        <v>11:Brookton</v>
      </c>
      <c r="AM2882" t="str">
        <v>Radio Masts</v>
      </c>
      <c r="AN2882" s="64">
        <v>37030.469104193035</v>
      </c>
      <c r="AO2882" s="149">
        <f t="shared" si="82"/>
        <v>5.1206272136194979</v>
      </c>
    </row>
    <row r="2883" spans="37:41" x14ac:dyDescent="0.35">
      <c r="AK2883" t="str">
        <v>42:NG tracks servicing CBH on the NG network</v>
      </c>
      <c r="AL2883" t="str">
        <v>11:Brookton</v>
      </c>
      <c r="AM2883" t="str">
        <v>Rail</v>
      </c>
      <c r="AN2883" s="64">
        <v>1929182.3156651594</v>
      </c>
      <c r="AO2883" s="149">
        <f t="shared" si="82"/>
        <v>31.770593409597893</v>
      </c>
    </row>
    <row r="2884" spans="37:41" x14ac:dyDescent="0.35">
      <c r="AK2884" t="str">
        <v>42:NG tracks servicing CBH on the NG network</v>
      </c>
      <c r="AL2884" t="str">
        <v>11:Brookton</v>
      </c>
      <c r="AM2884" t="str">
        <v>Signage</v>
      </c>
      <c r="AN2884" s="64">
        <v>0</v>
      </c>
      <c r="AO2884" s="149">
        <f t="shared" si="82"/>
        <v>3.6705791572497493</v>
      </c>
    </row>
    <row r="2885" spans="37:41" x14ac:dyDescent="0.35">
      <c r="AK2885" t="str">
        <v>42:NG tracks servicing CBH on the NG network</v>
      </c>
      <c r="AL2885" t="str">
        <v>11:Brookton</v>
      </c>
      <c r="AM2885" t="str">
        <v>Signalling and Control Systems</v>
      </c>
      <c r="AN2885" s="64">
        <v>0</v>
      </c>
      <c r="AO2885" s="149">
        <f t="shared" si="82"/>
        <v>6.8275029514926633</v>
      </c>
    </row>
    <row r="2886" spans="37:41" x14ac:dyDescent="0.35">
      <c r="AK2886" t="str">
        <v>42:NG tracks servicing CBH on the NG network</v>
      </c>
      <c r="AL2886" t="str">
        <v>11:Brookton</v>
      </c>
      <c r="AM2886" t="str">
        <v>Sleepers</v>
      </c>
      <c r="AN2886" s="64">
        <v>682573.33485660946</v>
      </c>
      <c r="AO2886" s="149">
        <f t="shared" si="82"/>
        <v>15.29205627039642</v>
      </c>
    </row>
    <row r="2887" spans="37:41" x14ac:dyDescent="0.35">
      <c r="AK2887" t="str">
        <v>42:NG tracks servicing CBH on the NG network</v>
      </c>
      <c r="AL2887" t="str">
        <v>11:Brookton</v>
      </c>
      <c r="AM2887" t="str">
        <v>Tunnels</v>
      </c>
      <c r="AN2887" s="64">
        <v>0</v>
      </c>
      <c r="AO2887" s="149">
        <f t="shared" si="82"/>
        <v>42.316940355219813</v>
      </c>
    </row>
    <row r="2888" spans="37:41" x14ac:dyDescent="0.35">
      <c r="AK2888" t="str">
        <v>42:NG tracks servicing CBH on the NG network</v>
      </c>
      <c r="AL2888" t="str">
        <v>11:Brookton</v>
      </c>
      <c r="AM2888" t="str">
        <v>Turnouts</v>
      </c>
      <c r="AN2888" s="64">
        <v>1819225.3061210273</v>
      </c>
      <c r="AO2888" s="149">
        <f t="shared" si="82"/>
        <v>22.575248585450652</v>
      </c>
    </row>
    <row r="2889" spans="37:41" x14ac:dyDescent="0.35">
      <c r="AK2889" t="str">
        <v>42:NG tracks servicing CBH on the NG network</v>
      </c>
      <c r="AL2889" t="str">
        <v>11:Brookton</v>
      </c>
      <c r="AM2889" t="str">
        <v>Walkways</v>
      </c>
      <c r="AN2889" s="64">
        <v>0</v>
      </c>
      <c r="AO2889" s="149">
        <f t="shared" si="82"/>
        <v>6.2060928299919071</v>
      </c>
    </row>
    <row r="2890" spans="37:41" x14ac:dyDescent="0.35">
      <c r="AK2890" t="str">
        <v>42:NG tracks servicing CBH on the NG network</v>
      </c>
      <c r="AL2890" t="str">
        <v>12:Broomehill</v>
      </c>
      <c r="AM2890" t="str">
        <v>Access Roads</v>
      </c>
      <c r="AN2890" s="64">
        <v>0</v>
      </c>
      <c r="AO2890" s="149">
        <f t="shared" si="82"/>
        <v>6.064738680413102</v>
      </c>
    </row>
    <row r="2891" spans="37:41" x14ac:dyDescent="0.35">
      <c r="AK2891" t="str">
        <v>42:NG tracks servicing CBH on the NG network</v>
      </c>
      <c r="AL2891" t="str">
        <v>12:Broomehill</v>
      </c>
      <c r="AM2891" t="str">
        <v>Ballast</v>
      </c>
      <c r="AN2891" s="64">
        <v>316667.97501423466</v>
      </c>
      <c r="AO2891" s="149">
        <f t="shared" si="82"/>
        <v>12.862198805968973</v>
      </c>
    </row>
    <row r="2892" spans="37:41" x14ac:dyDescent="0.35">
      <c r="AK2892" t="str">
        <v>42:NG tracks servicing CBH on the NG network</v>
      </c>
      <c r="AL2892" t="str">
        <v>12:Broomehill</v>
      </c>
      <c r="AM2892" t="str">
        <v>Bridges</v>
      </c>
      <c r="AN2892" s="64">
        <v>0</v>
      </c>
      <c r="AO2892" s="149">
        <f t="shared" si="82"/>
        <v>33.988165680473372</v>
      </c>
    </row>
    <row r="2893" spans="37:41" x14ac:dyDescent="0.35">
      <c r="AK2893" t="str">
        <v>42:NG tracks servicing CBH on the NG network</v>
      </c>
      <c r="AL2893" t="str">
        <v>12:Broomehill</v>
      </c>
      <c r="AM2893" t="str">
        <v>Buildings</v>
      </c>
      <c r="AN2893" s="64">
        <v>29486.40273009822</v>
      </c>
      <c r="AO2893" s="149">
        <f t="shared" ref="AO2893:AO2956" si="83">_xlfn.XLOOKUP(AM2893,$M$7:$AG$7,$M$10:$AG$10)</f>
        <v>15.499999999999858</v>
      </c>
    </row>
    <row r="2894" spans="37:41" x14ac:dyDescent="0.35">
      <c r="AK2894" t="str">
        <v>42:NG tracks servicing CBH on the NG network</v>
      </c>
      <c r="AL2894" t="str">
        <v>12:Broomehill</v>
      </c>
      <c r="AM2894" t="str">
        <v>Clearing/Grubbing</v>
      </c>
      <c r="AN2894" s="64">
        <v>0</v>
      </c>
      <c r="AO2894" s="149">
        <f t="shared" si="83"/>
        <v>100</v>
      </c>
    </row>
    <row r="2895" spans="37:41" x14ac:dyDescent="0.35">
      <c r="AK2895" t="str">
        <v>42:NG tracks servicing CBH on the NG network</v>
      </c>
      <c r="AL2895" t="str">
        <v>12:Broomehill</v>
      </c>
      <c r="AM2895" t="str">
        <v>Communication</v>
      </c>
      <c r="AN2895" s="64">
        <v>0</v>
      </c>
      <c r="AO2895" s="149">
        <f t="shared" si="83"/>
        <v>5.1206272136194979</v>
      </c>
    </row>
    <row r="2896" spans="37:41" x14ac:dyDescent="0.35">
      <c r="AK2896" t="str">
        <v>42:NG tracks servicing CBH on the NG network</v>
      </c>
      <c r="AL2896" t="str">
        <v>12:Broomehill</v>
      </c>
      <c r="AM2896" t="str">
        <v>Control Centre Assets</v>
      </c>
      <c r="AN2896" s="64">
        <v>0</v>
      </c>
      <c r="AO2896" s="149">
        <f t="shared" si="83"/>
        <v>14.933333333333326</v>
      </c>
    </row>
    <row r="2897" spans="37:41" x14ac:dyDescent="0.35">
      <c r="AK2897" t="str">
        <v>42:NG tracks servicing CBH on the NG network</v>
      </c>
      <c r="AL2897" t="str">
        <v>12:Broomehill</v>
      </c>
      <c r="AM2897" t="str">
        <v>Culverts</v>
      </c>
      <c r="AN2897" s="64">
        <v>0</v>
      </c>
      <c r="AO2897" s="149">
        <f t="shared" si="83"/>
        <v>6.5141602301984181</v>
      </c>
    </row>
    <row r="2898" spans="37:41" x14ac:dyDescent="0.35">
      <c r="AK2898" t="str">
        <v>42:NG tracks servicing CBH on the NG network</v>
      </c>
      <c r="AL2898" t="str">
        <v>12:Broomehill</v>
      </c>
      <c r="AM2898" t="str">
        <v>Cutting/Embankments</v>
      </c>
      <c r="AN2898" s="64">
        <v>0</v>
      </c>
      <c r="AO2898" s="149">
        <f t="shared" si="83"/>
        <v>100</v>
      </c>
    </row>
    <row r="2899" spans="37:41" x14ac:dyDescent="0.35">
      <c r="AK2899" t="str">
        <v>42:NG tracks servicing CBH on the NG network</v>
      </c>
      <c r="AL2899" t="str">
        <v>12:Broomehill</v>
      </c>
      <c r="AM2899" t="str">
        <v>Fibre Optic</v>
      </c>
      <c r="AN2899" s="64">
        <v>0</v>
      </c>
      <c r="AO2899" s="149">
        <f t="shared" si="83"/>
        <v>6.8275029514926633</v>
      </c>
    </row>
    <row r="2900" spans="37:41" x14ac:dyDescent="0.35">
      <c r="AK2900" t="str">
        <v>42:NG tracks servicing CBH on the NG network</v>
      </c>
      <c r="AL2900" t="str">
        <v>12:Broomehill</v>
      </c>
      <c r="AM2900" t="str">
        <v>Formation</v>
      </c>
      <c r="AN2900" s="64">
        <v>93333.718951563904</v>
      </c>
      <c r="AO2900" s="149">
        <f t="shared" si="83"/>
        <v>100</v>
      </c>
    </row>
    <row r="2901" spans="37:41" x14ac:dyDescent="0.35">
      <c r="AK2901" t="str">
        <v>42:NG tracks servicing CBH on the NG network</v>
      </c>
      <c r="AL2901" t="str">
        <v>12:Broomehill</v>
      </c>
      <c r="AM2901" t="str">
        <v>Pedestrian Crossings</v>
      </c>
      <c r="AN2901" s="64">
        <v>0</v>
      </c>
      <c r="AO2901" s="149">
        <f t="shared" si="83"/>
        <v>11.72325153537226</v>
      </c>
    </row>
    <row r="2902" spans="37:41" x14ac:dyDescent="0.35">
      <c r="AK2902" t="str">
        <v>42:NG tracks servicing CBH on the NG network</v>
      </c>
      <c r="AL2902" t="str">
        <v>12:Broomehill</v>
      </c>
      <c r="AM2902" t="str">
        <v>Plant and Equipment</v>
      </c>
      <c r="AN2902" s="64">
        <v>12586.910052692256</v>
      </c>
      <c r="AO2902" s="149">
        <f t="shared" si="83"/>
        <v>3.2621890651150229</v>
      </c>
    </row>
    <row r="2903" spans="37:41" x14ac:dyDescent="0.35">
      <c r="AK2903" t="str">
        <v>42:NG tracks servicing CBH on the NG network</v>
      </c>
      <c r="AL2903" t="str">
        <v>12:Broomehill</v>
      </c>
      <c r="AM2903" t="str">
        <v>Radio Masts</v>
      </c>
      <c r="AN2903" s="64">
        <v>19994.774145735057</v>
      </c>
      <c r="AO2903" s="149">
        <f t="shared" si="83"/>
        <v>5.1206272136194979</v>
      </c>
    </row>
    <row r="2904" spans="37:41" x14ac:dyDescent="0.35">
      <c r="AK2904" t="str">
        <v>42:NG tracks servicing CBH on the NG network</v>
      </c>
      <c r="AL2904" t="str">
        <v>12:Broomehill</v>
      </c>
      <c r="AM2904" t="str">
        <v>Rail</v>
      </c>
      <c r="AN2904" s="64">
        <v>1041670.9704415613</v>
      </c>
      <c r="AO2904" s="149">
        <f t="shared" si="83"/>
        <v>31.770593409597893</v>
      </c>
    </row>
    <row r="2905" spans="37:41" x14ac:dyDescent="0.35">
      <c r="AK2905" t="str">
        <v>42:NG tracks servicing CBH on the NG network</v>
      </c>
      <c r="AL2905" t="str">
        <v>12:Broomehill</v>
      </c>
      <c r="AM2905" t="str">
        <v>Signage</v>
      </c>
      <c r="AN2905" s="64">
        <v>0</v>
      </c>
      <c r="AO2905" s="149">
        <f t="shared" si="83"/>
        <v>3.6705791572497493</v>
      </c>
    </row>
    <row r="2906" spans="37:41" x14ac:dyDescent="0.35">
      <c r="AK2906" t="str">
        <v>42:NG tracks servicing CBH on the NG network</v>
      </c>
      <c r="AL2906" t="str">
        <v>12:Broomehill</v>
      </c>
      <c r="AM2906" t="str">
        <v>Signalling and Control Systems</v>
      </c>
      <c r="AN2906" s="64">
        <v>0</v>
      </c>
      <c r="AO2906" s="149">
        <f t="shared" si="83"/>
        <v>6.8275029514926633</v>
      </c>
    </row>
    <row r="2907" spans="37:41" x14ac:dyDescent="0.35">
      <c r="AK2907" t="str">
        <v>42:NG tracks servicing CBH on the NG network</v>
      </c>
      <c r="AL2907" t="str">
        <v>12:Broomehill</v>
      </c>
      <c r="AM2907" t="str">
        <v>Sleepers</v>
      </c>
      <c r="AN2907" s="64">
        <v>272177.01535479887</v>
      </c>
      <c r="AO2907" s="149">
        <f t="shared" si="83"/>
        <v>15.29205627039642</v>
      </c>
    </row>
    <row r="2908" spans="37:41" x14ac:dyDescent="0.35">
      <c r="AK2908" t="str">
        <v>42:NG tracks servicing CBH on the NG network</v>
      </c>
      <c r="AL2908" t="str">
        <v>12:Broomehill</v>
      </c>
      <c r="AM2908" t="str">
        <v>Tunnels</v>
      </c>
      <c r="AN2908" s="64">
        <v>0</v>
      </c>
      <c r="AO2908" s="149">
        <f t="shared" si="83"/>
        <v>42.316940355219813</v>
      </c>
    </row>
    <row r="2909" spans="37:41" x14ac:dyDescent="0.35">
      <c r="AK2909" t="str">
        <v>42:NG tracks servicing CBH on the NG network</v>
      </c>
      <c r="AL2909" t="str">
        <v>12:Broomehill</v>
      </c>
      <c r="AM2909" t="str">
        <v>Turnouts</v>
      </c>
      <c r="AN2909" s="64">
        <v>1579485.9294034287</v>
      </c>
      <c r="AO2909" s="149">
        <f t="shared" si="83"/>
        <v>22.575248585450652</v>
      </c>
    </row>
    <row r="2910" spans="37:41" x14ac:dyDescent="0.35">
      <c r="AK2910" t="str">
        <v>42:NG tracks servicing CBH on the NG network</v>
      </c>
      <c r="AL2910" t="str">
        <v>12:Broomehill</v>
      </c>
      <c r="AM2910" t="str">
        <v>Walkways</v>
      </c>
      <c r="AN2910" s="64">
        <v>0</v>
      </c>
      <c r="AO2910" s="149">
        <f t="shared" si="83"/>
        <v>6.2060928299919071</v>
      </c>
    </row>
    <row r="2911" spans="37:41" x14ac:dyDescent="0.35">
      <c r="AK2911" t="str">
        <v>42:NG tracks servicing CBH on the NG network</v>
      </c>
      <c r="AL2911" t="str">
        <v>13:Buniche</v>
      </c>
      <c r="AM2911" t="str">
        <v>Access Roads</v>
      </c>
      <c r="AN2911" s="64">
        <v>0</v>
      </c>
      <c r="AO2911" s="149">
        <f t="shared" si="83"/>
        <v>6.064738680413102</v>
      </c>
    </row>
    <row r="2912" spans="37:41" x14ac:dyDescent="0.35">
      <c r="AK2912" t="str">
        <v>42:NG tracks servicing CBH on the NG network</v>
      </c>
      <c r="AL2912" t="str">
        <v>13:Buniche</v>
      </c>
      <c r="AM2912" t="str">
        <v>Ballast</v>
      </c>
      <c r="AN2912" s="64">
        <v>192852.99277924772</v>
      </c>
      <c r="AO2912" s="149">
        <f t="shared" si="83"/>
        <v>12.862198805968973</v>
      </c>
    </row>
    <row r="2913" spans="37:41" x14ac:dyDescent="0.35">
      <c r="AK2913" t="str">
        <v>42:NG tracks servicing CBH on the NG network</v>
      </c>
      <c r="AL2913" t="str">
        <v>13:Buniche</v>
      </c>
      <c r="AM2913" t="str">
        <v>Bridges</v>
      </c>
      <c r="AN2913" s="64">
        <v>0</v>
      </c>
      <c r="AO2913" s="149">
        <f t="shared" si="83"/>
        <v>33.988165680473372</v>
      </c>
    </row>
    <row r="2914" spans="37:41" x14ac:dyDescent="0.35">
      <c r="AK2914" t="str">
        <v>42:NG tracks servicing CBH on the NG network</v>
      </c>
      <c r="AL2914" t="str">
        <v>13:Buniche</v>
      </c>
      <c r="AM2914" t="str">
        <v>Buildings</v>
      </c>
      <c r="AN2914" s="64">
        <v>17957.423741816663</v>
      </c>
      <c r="AO2914" s="149">
        <f t="shared" si="83"/>
        <v>15.499999999999858</v>
      </c>
    </row>
    <row r="2915" spans="37:41" x14ac:dyDescent="0.35">
      <c r="AK2915" t="str">
        <v>42:NG tracks servicing CBH on the NG network</v>
      </c>
      <c r="AL2915" t="str">
        <v>13:Buniche</v>
      </c>
      <c r="AM2915" t="str">
        <v>Clearing/Grubbing</v>
      </c>
      <c r="AN2915" s="64">
        <v>0</v>
      </c>
      <c r="AO2915" s="149">
        <f t="shared" si="83"/>
        <v>100</v>
      </c>
    </row>
    <row r="2916" spans="37:41" x14ac:dyDescent="0.35">
      <c r="AK2916" t="str">
        <v>42:NG tracks servicing CBH on the NG network</v>
      </c>
      <c r="AL2916" t="str">
        <v>13:Buniche</v>
      </c>
      <c r="AM2916" t="str">
        <v>Communication</v>
      </c>
      <c r="AN2916" s="64">
        <v>0</v>
      </c>
      <c r="AO2916" s="149">
        <f t="shared" si="83"/>
        <v>5.1206272136194979</v>
      </c>
    </row>
    <row r="2917" spans="37:41" x14ac:dyDescent="0.35">
      <c r="AK2917" t="str">
        <v>42:NG tracks servicing CBH on the NG network</v>
      </c>
      <c r="AL2917" t="str">
        <v>13:Buniche</v>
      </c>
      <c r="AM2917" t="str">
        <v>Control Centre Assets</v>
      </c>
      <c r="AN2917" s="64">
        <v>0</v>
      </c>
      <c r="AO2917" s="149">
        <f t="shared" si="83"/>
        <v>14.933333333333326</v>
      </c>
    </row>
    <row r="2918" spans="37:41" x14ac:dyDescent="0.35">
      <c r="AK2918" t="str">
        <v>42:NG tracks servicing CBH on the NG network</v>
      </c>
      <c r="AL2918" t="str">
        <v>13:Buniche</v>
      </c>
      <c r="AM2918" t="str">
        <v>Culverts</v>
      </c>
      <c r="AN2918" s="64">
        <v>0</v>
      </c>
      <c r="AO2918" s="149">
        <f t="shared" si="83"/>
        <v>6.5141602301984181</v>
      </c>
    </row>
    <row r="2919" spans="37:41" x14ac:dyDescent="0.35">
      <c r="AK2919" t="str">
        <v>42:NG tracks servicing CBH on the NG network</v>
      </c>
      <c r="AL2919" t="str">
        <v>13:Buniche</v>
      </c>
      <c r="AM2919" t="str">
        <v>Cutting/Embankments</v>
      </c>
      <c r="AN2919" s="64">
        <v>0</v>
      </c>
      <c r="AO2919" s="149">
        <f t="shared" si="83"/>
        <v>100</v>
      </c>
    </row>
    <row r="2920" spans="37:41" x14ac:dyDescent="0.35">
      <c r="AK2920" t="str">
        <v>42:NG tracks servicing CBH on the NG network</v>
      </c>
      <c r="AL2920" t="str">
        <v>13:Buniche</v>
      </c>
      <c r="AM2920" t="str">
        <v>Fibre Optic</v>
      </c>
      <c r="AN2920" s="64">
        <v>0</v>
      </c>
      <c r="AO2920" s="149">
        <f t="shared" si="83"/>
        <v>6.8275029514926633</v>
      </c>
    </row>
    <row r="2921" spans="37:41" x14ac:dyDescent="0.35">
      <c r="AK2921" t="str">
        <v>42:NG tracks servicing CBH on the NG network</v>
      </c>
      <c r="AL2921" t="str">
        <v>13:Buniche</v>
      </c>
      <c r="AM2921" t="str">
        <v>Formation</v>
      </c>
      <c r="AN2921" s="64">
        <v>56840.882082304619</v>
      </c>
      <c r="AO2921" s="149">
        <f t="shared" si="83"/>
        <v>100</v>
      </c>
    </row>
    <row r="2922" spans="37:41" x14ac:dyDescent="0.35">
      <c r="AK2922" t="str">
        <v>42:NG tracks servicing CBH on the NG network</v>
      </c>
      <c r="AL2922" t="str">
        <v>13:Buniche</v>
      </c>
      <c r="AM2922" t="str">
        <v>Pedestrian Crossings</v>
      </c>
      <c r="AN2922" s="64">
        <v>0</v>
      </c>
      <c r="AO2922" s="149">
        <f t="shared" si="83"/>
        <v>11.72325153537226</v>
      </c>
    </row>
    <row r="2923" spans="37:41" x14ac:dyDescent="0.35">
      <c r="AK2923" t="str">
        <v>42:NG tracks servicing CBH on the NG network</v>
      </c>
      <c r="AL2923" t="str">
        <v>13:Buniche</v>
      </c>
      <c r="AM2923" t="str">
        <v>Plant and Equipment</v>
      </c>
      <c r="AN2923" s="64">
        <v>7665.5155084620874</v>
      </c>
      <c r="AO2923" s="149">
        <f t="shared" si="83"/>
        <v>3.2621890651150229</v>
      </c>
    </row>
    <row r="2924" spans="37:41" x14ac:dyDescent="0.35">
      <c r="AK2924" t="str">
        <v>42:NG tracks servicing CBH on the NG network</v>
      </c>
      <c r="AL2924" t="str">
        <v>13:Buniche</v>
      </c>
      <c r="AM2924" t="str">
        <v>Radio Masts</v>
      </c>
      <c r="AN2924" s="64">
        <v>12176.956112397531</v>
      </c>
      <c r="AO2924" s="149">
        <f t="shared" si="83"/>
        <v>5.1206272136194979</v>
      </c>
    </row>
    <row r="2925" spans="37:41" x14ac:dyDescent="0.35">
      <c r="AK2925" t="str">
        <v>42:NG tracks servicing CBH on the NG network</v>
      </c>
      <c r="AL2925" t="str">
        <v>13:Buniche</v>
      </c>
      <c r="AM2925" t="str">
        <v>Rail</v>
      </c>
      <c r="AN2925" s="64">
        <v>634384.84466857836</v>
      </c>
      <c r="AO2925" s="149">
        <f t="shared" si="83"/>
        <v>31.770593409597893</v>
      </c>
    </row>
    <row r="2926" spans="37:41" x14ac:dyDescent="0.35">
      <c r="AK2926" t="str">
        <v>42:NG tracks servicing CBH on the NG network</v>
      </c>
      <c r="AL2926" t="str">
        <v>13:Buniche</v>
      </c>
      <c r="AM2926" t="str">
        <v>Signage</v>
      </c>
      <c r="AN2926" s="64">
        <v>0</v>
      </c>
      <c r="AO2926" s="149">
        <f t="shared" si="83"/>
        <v>3.6705791572497493</v>
      </c>
    </row>
    <row r="2927" spans="37:41" x14ac:dyDescent="0.35">
      <c r="AK2927" t="str">
        <v>42:NG tracks servicing CBH on the NG network</v>
      </c>
      <c r="AL2927" t="str">
        <v>13:Buniche</v>
      </c>
      <c r="AM2927" t="str">
        <v>Signalling and Control Systems</v>
      </c>
      <c r="AN2927" s="64">
        <v>0</v>
      </c>
      <c r="AO2927" s="149">
        <f t="shared" si="83"/>
        <v>6.8275029514926633</v>
      </c>
    </row>
    <row r="2928" spans="37:41" x14ac:dyDescent="0.35">
      <c r="AK2928" t="str">
        <v>42:NG tracks servicing CBH on the NG network</v>
      </c>
      <c r="AL2928" t="str">
        <v>13:Buniche</v>
      </c>
      <c r="AM2928" t="str">
        <v>Sleepers</v>
      </c>
      <c r="AN2928" s="64">
        <v>200929.1998402208</v>
      </c>
      <c r="AO2928" s="149">
        <f t="shared" si="83"/>
        <v>15.29205627039642</v>
      </c>
    </row>
    <row r="2929" spans="37:41" x14ac:dyDescent="0.35">
      <c r="AK2929" t="str">
        <v>42:NG tracks servicing CBH on the NG network</v>
      </c>
      <c r="AL2929" t="str">
        <v>13:Buniche</v>
      </c>
      <c r="AM2929" t="str">
        <v>Tunnels</v>
      </c>
      <c r="AN2929" s="64">
        <v>0</v>
      </c>
      <c r="AO2929" s="149">
        <f t="shared" si="83"/>
        <v>42.316940355219813</v>
      </c>
    </row>
    <row r="2930" spans="37:41" x14ac:dyDescent="0.35">
      <c r="AK2930" t="str">
        <v>42:NG tracks servicing CBH on the NG network</v>
      </c>
      <c r="AL2930" t="str">
        <v>13:Buniche</v>
      </c>
      <c r="AM2930" t="str">
        <v>Turnouts</v>
      </c>
      <c r="AN2930" s="64">
        <v>609985.42756594054</v>
      </c>
      <c r="AO2930" s="149">
        <f t="shared" si="83"/>
        <v>22.575248585450652</v>
      </c>
    </row>
    <row r="2931" spans="37:41" x14ac:dyDescent="0.35">
      <c r="AK2931" t="str">
        <v>42:NG tracks servicing CBH on the NG network</v>
      </c>
      <c r="AL2931" t="str">
        <v>13:Buniche</v>
      </c>
      <c r="AM2931" t="str">
        <v>Walkways</v>
      </c>
      <c r="AN2931" s="64">
        <v>0</v>
      </c>
      <c r="AO2931" s="149">
        <f t="shared" si="83"/>
        <v>6.2060928299919071</v>
      </c>
    </row>
    <row r="2932" spans="37:41" x14ac:dyDescent="0.35">
      <c r="AK2932" t="str">
        <v>42:NG tracks servicing CBH on the NG network</v>
      </c>
      <c r="AL2932" t="str">
        <v>14:Bunjil</v>
      </c>
      <c r="AM2932" t="str">
        <v>Access Roads</v>
      </c>
      <c r="AN2932" s="64">
        <v>0</v>
      </c>
      <c r="AO2932" s="149">
        <f t="shared" si="83"/>
        <v>6.064738680413102</v>
      </c>
    </row>
    <row r="2933" spans="37:41" x14ac:dyDescent="0.35">
      <c r="AK2933" t="str">
        <v>42:NG tracks servicing CBH on the NG network</v>
      </c>
      <c r="AL2933" t="str">
        <v>14:Bunjil</v>
      </c>
      <c r="AM2933" t="str">
        <v>Ballast</v>
      </c>
      <c r="AN2933" s="64">
        <v>78214.480513448652</v>
      </c>
      <c r="AO2933" s="149">
        <f t="shared" si="83"/>
        <v>12.862198805968973</v>
      </c>
    </row>
    <row r="2934" spans="37:41" x14ac:dyDescent="0.35">
      <c r="AK2934" t="str">
        <v>42:NG tracks servicing CBH on the NG network</v>
      </c>
      <c r="AL2934" t="str">
        <v>14:Bunjil</v>
      </c>
      <c r="AM2934" t="str">
        <v>Bridges</v>
      </c>
      <c r="AN2934" s="64">
        <v>0</v>
      </c>
      <c r="AO2934" s="149">
        <f t="shared" si="83"/>
        <v>33.988165680473372</v>
      </c>
    </row>
    <row r="2935" spans="37:41" x14ac:dyDescent="0.35">
      <c r="AK2935" t="str">
        <v>42:NG tracks servicing CBH on the NG network</v>
      </c>
      <c r="AL2935" t="str">
        <v>14:Bunjil</v>
      </c>
      <c r="AM2935" t="str">
        <v>Buildings</v>
      </c>
      <c r="AN2935" s="64">
        <v>7282.9078205375727</v>
      </c>
      <c r="AO2935" s="149">
        <f t="shared" si="83"/>
        <v>15.499999999999858</v>
      </c>
    </row>
    <row r="2936" spans="37:41" x14ac:dyDescent="0.35">
      <c r="AK2936" t="str">
        <v>42:NG tracks servicing CBH on the NG network</v>
      </c>
      <c r="AL2936" t="str">
        <v>14:Bunjil</v>
      </c>
      <c r="AM2936" t="str">
        <v>Clearing/Grubbing</v>
      </c>
      <c r="AN2936" s="64">
        <v>0</v>
      </c>
      <c r="AO2936" s="149">
        <f t="shared" si="83"/>
        <v>100</v>
      </c>
    </row>
    <row r="2937" spans="37:41" x14ac:dyDescent="0.35">
      <c r="AK2937" t="str">
        <v>42:NG tracks servicing CBH on the NG network</v>
      </c>
      <c r="AL2937" t="str">
        <v>14:Bunjil</v>
      </c>
      <c r="AM2937" t="str">
        <v>Communication</v>
      </c>
      <c r="AN2937" s="64">
        <v>46465.195780106013</v>
      </c>
      <c r="AO2937" s="149">
        <f t="shared" si="83"/>
        <v>5.1206272136194979</v>
      </c>
    </row>
    <row r="2938" spans="37:41" x14ac:dyDescent="0.35">
      <c r="AK2938" t="str">
        <v>42:NG tracks servicing CBH on the NG network</v>
      </c>
      <c r="AL2938" t="str">
        <v>14:Bunjil</v>
      </c>
      <c r="AM2938" t="str">
        <v>Control Centre Assets</v>
      </c>
      <c r="AN2938" s="64">
        <v>0</v>
      </c>
      <c r="AO2938" s="149">
        <f t="shared" si="83"/>
        <v>14.933333333333326</v>
      </c>
    </row>
    <row r="2939" spans="37:41" x14ac:dyDescent="0.35">
      <c r="AK2939" t="str">
        <v>42:NG tracks servicing CBH on the NG network</v>
      </c>
      <c r="AL2939" t="str">
        <v>14:Bunjil</v>
      </c>
      <c r="AM2939" t="str">
        <v>Culverts</v>
      </c>
      <c r="AN2939" s="64">
        <v>0</v>
      </c>
      <c r="AO2939" s="149">
        <f t="shared" si="83"/>
        <v>6.5141602301984181</v>
      </c>
    </row>
    <row r="2940" spans="37:41" x14ac:dyDescent="0.35">
      <c r="AK2940" t="str">
        <v>42:NG tracks servicing CBH on the NG network</v>
      </c>
      <c r="AL2940" t="str">
        <v>14:Bunjil</v>
      </c>
      <c r="AM2940" t="str">
        <v>Cutting/Embankments</v>
      </c>
      <c r="AN2940" s="64">
        <v>0</v>
      </c>
      <c r="AO2940" s="149">
        <f t="shared" si="83"/>
        <v>100</v>
      </c>
    </row>
    <row r="2941" spans="37:41" x14ac:dyDescent="0.35">
      <c r="AK2941" t="str">
        <v>42:NG tracks servicing CBH on the NG network</v>
      </c>
      <c r="AL2941" t="str">
        <v>14:Bunjil</v>
      </c>
      <c r="AM2941" t="str">
        <v>Fibre Optic</v>
      </c>
      <c r="AN2941" s="64">
        <v>0</v>
      </c>
      <c r="AO2941" s="149">
        <f t="shared" si="83"/>
        <v>6.8275029514926633</v>
      </c>
    </row>
    <row r="2942" spans="37:41" x14ac:dyDescent="0.35">
      <c r="AK2942" t="str">
        <v>42:NG tracks servicing CBH on the NG network</v>
      </c>
      <c r="AL2942" t="str">
        <v>14:Bunjil</v>
      </c>
      <c r="AM2942" t="str">
        <v>Formation</v>
      </c>
      <c r="AN2942" s="64">
        <v>23052.688993437499</v>
      </c>
      <c r="AO2942" s="149">
        <f t="shared" si="83"/>
        <v>100</v>
      </c>
    </row>
    <row r="2943" spans="37:41" x14ac:dyDescent="0.35">
      <c r="AK2943" t="str">
        <v>42:NG tracks servicing CBH on the NG network</v>
      </c>
      <c r="AL2943" t="str">
        <v>14:Bunjil</v>
      </c>
      <c r="AM2943" t="str">
        <v>Pedestrian Crossings</v>
      </c>
      <c r="AN2943" s="64">
        <v>0</v>
      </c>
      <c r="AO2943" s="149">
        <f t="shared" si="83"/>
        <v>11.72325153537226</v>
      </c>
    </row>
    <row r="2944" spans="37:41" x14ac:dyDescent="0.35">
      <c r="AK2944" t="str">
        <v>42:NG tracks servicing CBH on the NG network</v>
      </c>
      <c r="AL2944" t="str">
        <v>14:Bunjil</v>
      </c>
      <c r="AM2944" t="str">
        <v>Plant and Equipment</v>
      </c>
      <c r="AN2944" s="64">
        <v>3108.8670428279829</v>
      </c>
      <c r="AO2944" s="149">
        <f t="shared" si="83"/>
        <v>3.2621890651150229</v>
      </c>
    </row>
    <row r="2945" spans="37:41" x14ac:dyDescent="0.35">
      <c r="AK2945" t="str">
        <v>42:NG tracks servicing CBH on the NG network</v>
      </c>
      <c r="AL2945" t="str">
        <v>14:Bunjil</v>
      </c>
      <c r="AM2945" t="str">
        <v>Radio Masts</v>
      </c>
      <c r="AN2945" s="64">
        <v>4938.550773004763</v>
      </c>
      <c r="AO2945" s="149">
        <f t="shared" si="83"/>
        <v>5.1206272136194979</v>
      </c>
    </row>
    <row r="2946" spans="37:41" x14ac:dyDescent="0.35">
      <c r="AK2946" t="str">
        <v>42:NG tracks servicing CBH on the NG network</v>
      </c>
      <c r="AL2946" t="str">
        <v>14:Bunjil</v>
      </c>
      <c r="AM2946" t="str">
        <v>Rail</v>
      </c>
      <c r="AN2946" s="64">
        <v>257284.47537318635</v>
      </c>
      <c r="AO2946" s="149">
        <f t="shared" si="83"/>
        <v>31.770593409597893</v>
      </c>
    </row>
    <row r="2947" spans="37:41" x14ac:dyDescent="0.35">
      <c r="AK2947" t="str">
        <v>42:NG tracks servicing CBH on the NG network</v>
      </c>
      <c r="AL2947" t="str">
        <v>14:Bunjil</v>
      </c>
      <c r="AM2947" t="str">
        <v>Signage</v>
      </c>
      <c r="AN2947" s="64">
        <v>0</v>
      </c>
      <c r="AO2947" s="149">
        <f t="shared" si="83"/>
        <v>3.6705791572497493</v>
      </c>
    </row>
    <row r="2948" spans="37:41" x14ac:dyDescent="0.35">
      <c r="AK2948" t="str">
        <v>42:NG tracks servicing CBH on the NG network</v>
      </c>
      <c r="AL2948" t="str">
        <v>14:Bunjil</v>
      </c>
      <c r="AM2948" t="str">
        <v>Signalling and Control Systems</v>
      </c>
      <c r="AN2948" s="64">
        <v>0</v>
      </c>
      <c r="AO2948" s="149">
        <f t="shared" si="83"/>
        <v>6.8275029514926633</v>
      </c>
    </row>
    <row r="2949" spans="37:41" x14ac:dyDescent="0.35">
      <c r="AK2949" t="str">
        <v>42:NG tracks servicing CBH on the NG network</v>
      </c>
      <c r="AL2949" t="str">
        <v>14:Bunjil</v>
      </c>
      <c r="AM2949" t="str">
        <v>Sleepers</v>
      </c>
      <c r="AN2949" s="64">
        <v>81478.491845993674</v>
      </c>
      <c r="AO2949" s="149">
        <f t="shared" si="83"/>
        <v>15.29205627039642</v>
      </c>
    </row>
    <row r="2950" spans="37:41" x14ac:dyDescent="0.35">
      <c r="AK2950" t="str">
        <v>42:NG tracks servicing CBH on the NG network</v>
      </c>
      <c r="AL2950" t="str">
        <v>14:Bunjil</v>
      </c>
      <c r="AM2950" t="str">
        <v>Tunnels</v>
      </c>
      <c r="AN2950" s="64">
        <v>0</v>
      </c>
      <c r="AO2950" s="149">
        <f t="shared" si="83"/>
        <v>42.316940355219813</v>
      </c>
    </row>
    <row r="2951" spans="37:41" x14ac:dyDescent="0.35">
      <c r="AK2951" t="str">
        <v>42:NG tracks servicing CBH on the NG network</v>
      </c>
      <c r="AL2951" t="str">
        <v>14:Bunjil</v>
      </c>
      <c r="AM2951" t="str">
        <v>Turnouts</v>
      </c>
      <c r="AN2951" s="64">
        <v>0</v>
      </c>
      <c r="AO2951" s="149">
        <f t="shared" si="83"/>
        <v>22.575248585450652</v>
      </c>
    </row>
    <row r="2952" spans="37:41" x14ac:dyDescent="0.35">
      <c r="AK2952" t="str">
        <v>42:NG tracks servicing CBH on the NG network</v>
      </c>
      <c r="AL2952" t="str">
        <v>14:Bunjil</v>
      </c>
      <c r="AM2952" t="str">
        <v>Walkways</v>
      </c>
      <c r="AN2952" s="64">
        <v>0</v>
      </c>
      <c r="AO2952" s="149">
        <f t="shared" si="83"/>
        <v>6.2060928299919071</v>
      </c>
    </row>
    <row r="2953" spans="37:41" x14ac:dyDescent="0.35">
      <c r="AK2953" t="str">
        <v>42:NG tracks servicing CBH on the NG network</v>
      </c>
      <c r="AL2953" t="str">
        <v>15:Cadoux</v>
      </c>
      <c r="AM2953" t="str">
        <v>Access Roads</v>
      </c>
      <c r="AN2953" s="64">
        <v>0</v>
      </c>
      <c r="AO2953" s="149">
        <f t="shared" si="83"/>
        <v>6.064738680413102</v>
      </c>
    </row>
    <row r="2954" spans="37:41" x14ac:dyDescent="0.35">
      <c r="AK2954" t="str">
        <v>42:NG tracks servicing CBH on the NG network</v>
      </c>
      <c r="AL2954" t="str">
        <v>15:Cadoux</v>
      </c>
      <c r="AM2954" t="str">
        <v>Ballast</v>
      </c>
      <c r="AN2954" s="64">
        <v>190495.40923227536</v>
      </c>
      <c r="AO2954" s="149">
        <f t="shared" si="83"/>
        <v>12.862198805968973</v>
      </c>
    </row>
    <row r="2955" spans="37:41" x14ac:dyDescent="0.35">
      <c r="AK2955" t="str">
        <v>42:NG tracks servicing CBH on the NG network</v>
      </c>
      <c r="AL2955" t="str">
        <v>15:Cadoux</v>
      </c>
      <c r="AM2955" t="str">
        <v>Bridges</v>
      </c>
      <c r="AN2955" s="64">
        <v>0</v>
      </c>
      <c r="AO2955" s="149">
        <f t="shared" si="83"/>
        <v>33.988165680473372</v>
      </c>
    </row>
    <row r="2956" spans="37:41" x14ac:dyDescent="0.35">
      <c r="AK2956" t="str">
        <v>42:NG tracks servicing CBH on the NG network</v>
      </c>
      <c r="AL2956" t="str">
        <v>15:Cadoux</v>
      </c>
      <c r="AM2956" t="str">
        <v>Buildings</v>
      </c>
      <c r="AN2956" s="64">
        <v>19216.0565573106</v>
      </c>
      <c r="AO2956" s="149">
        <f t="shared" si="83"/>
        <v>15.499999999999858</v>
      </c>
    </row>
    <row r="2957" spans="37:41" x14ac:dyDescent="0.35">
      <c r="AK2957" t="str">
        <v>42:NG tracks servicing CBH on the NG network</v>
      </c>
      <c r="AL2957" t="str">
        <v>15:Cadoux</v>
      </c>
      <c r="AM2957" t="str">
        <v>Clearing/Grubbing</v>
      </c>
      <c r="AN2957" s="64">
        <v>0</v>
      </c>
      <c r="AO2957" s="149">
        <f t="shared" ref="AO2957:AO3020" si="84">_xlfn.XLOOKUP(AM2957,$M$7:$AG$7,$M$10:$AG$10)</f>
        <v>100</v>
      </c>
    </row>
    <row r="2958" spans="37:41" x14ac:dyDescent="0.35">
      <c r="AK2958" t="str">
        <v>42:NG tracks servicing CBH on the NG network</v>
      </c>
      <c r="AL2958" t="str">
        <v>15:Cadoux</v>
      </c>
      <c r="AM2958" t="str">
        <v>Communication</v>
      </c>
      <c r="AN2958" s="64">
        <v>0</v>
      </c>
      <c r="AO2958" s="149">
        <f t="shared" si="84"/>
        <v>5.1206272136194979</v>
      </c>
    </row>
    <row r="2959" spans="37:41" x14ac:dyDescent="0.35">
      <c r="AK2959" t="str">
        <v>42:NG tracks servicing CBH on the NG network</v>
      </c>
      <c r="AL2959" t="str">
        <v>15:Cadoux</v>
      </c>
      <c r="AM2959" t="str">
        <v>Control Centre Assets</v>
      </c>
      <c r="AN2959" s="64">
        <v>0</v>
      </c>
      <c r="AO2959" s="149">
        <f t="shared" si="84"/>
        <v>14.933333333333326</v>
      </c>
    </row>
    <row r="2960" spans="37:41" x14ac:dyDescent="0.35">
      <c r="AK2960" t="str">
        <v>42:NG tracks servicing CBH on the NG network</v>
      </c>
      <c r="AL2960" t="str">
        <v>15:Cadoux</v>
      </c>
      <c r="AM2960" t="str">
        <v>Culverts</v>
      </c>
      <c r="AN2960" s="64">
        <v>0</v>
      </c>
      <c r="AO2960" s="149">
        <f t="shared" si="84"/>
        <v>6.5141602301984181</v>
      </c>
    </row>
    <row r="2961" spans="37:41" x14ac:dyDescent="0.35">
      <c r="AK2961" t="str">
        <v>42:NG tracks servicing CBH on the NG network</v>
      </c>
      <c r="AL2961" t="str">
        <v>15:Cadoux</v>
      </c>
      <c r="AM2961" t="str">
        <v>Cutting/Embankments</v>
      </c>
      <c r="AN2961" s="64">
        <v>0</v>
      </c>
      <c r="AO2961" s="149">
        <f t="shared" si="84"/>
        <v>100</v>
      </c>
    </row>
    <row r="2962" spans="37:41" x14ac:dyDescent="0.35">
      <c r="AK2962" t="str">
        <v>42:NG tracks servicing CBH on the NG network</v>
      </c>
      <c r="AL2962" t="str">
        <v>15:Cadoux</v>
      </c>
      <c r="AM2962" t="str">
        <v>Fibre Optic</v>
      </c>
      <c r="AN2962" s="64">
        <v>0</v>
      </c>
      <c r="AO2962" s="149">
        <f t="shared" si="84"/>
        <v>6.8275029514926633</v>
      </c>
    </row>
    <row r="2963" spans="37:41" x14ac:dyDescent="0.35">
      <c r="AK2963" t="str">
        <v>42:NG tracks servicing CBH on the NG network</v>
      </c>
      <c r="AL2963" t="str">
        <v>15:Cadoux</v>
      </c>
      <c r="AM2963" t="str">
        <v>Formation</v>
      </c>
      <c r="AN2963" s="64">
        <v>56146.015352670613</v>
      </c>
      <c r="AO2963" s="149">
        <f t="shared" si="84"/>
        <v>100</v>
      </c>
    </row>
    <row r="2964" spans="37:41" x14ac:dyDescent="0.35">
      <c r="AK2964" t="str">
        <v>42:NG tracks servicing CBH on the NG network</v>
      </c>
      <c r="AL2964" t="str">
        <v>15:Cadoux</v>
      </c>
      <c r="AM2964" t="str">
        <v>Pedestrian Crossings</v>
      </c>
      <c r="AN2964" s="64">
        <v>0</v>
      </c>
      <c r="AO2964" s="149">
        <f t="shared" si="84"/>
        <v>11.72325153537226</v>
      </c>
    </row>
    <row r="2965" spans="37:41" x14ac:dyDescent="0.35">
      <c r="AK2965" t="str">
        <v>42:NG tracks servicing CBH on the NG network</v>
      </c>
      <c r="AL2965" t="str">
        <v>15:Cadoux</v>
      </c>
      <c r="AM2965" t="str">
        <v>Plant and Equipment</v>
      </c>
      <c r="AN2965" s="64">
        <v>8202.7902036156611</v>
      </c>
      <c r="AO2965" s="149">
        <f t="shared" si="84"/>
        <v>3.2621890651150229</v>
      </c>
    </row>
    <row r="2966" spans="37:41" x14ac:dyDescent="0.35">
      <c r="AK2966" t="str">
        <v>42:NG tracks servicing CBH on the NG network</v>
      </c>
      <c r="AL2966" t="str">
        <v>15:Cadoux</v>
      </c>
      <c r="AM2966" t="str">
        <v>Radio Masts</v>
      </c>
      <c r="AN2966" s="64">
        <v>13030.436922131017</v>
      </c>
      <c r="AO2966" s="149">
        <f t="shared" si="84"/>
        <v>5.1206272136194979</v>
      </c>
    </row>
    <row r="2967" spans="37:41" x14ac:dyDescent="0.35">
      <c r="AK2967" t="str">
        <v>42:NG tracks servicing CBH on the NG network</v>
      </c>
      <c r="AL2967" t="str">
        <v>15:Cadoux</v>
      </c>
      <c r="AM2967" t="str">
        <v>Rail</v>
      </c>
      <c r="AN2967" s="64">
        <v>626629.63563248469</v>
      </c>
      <c r="AO2967" s="149">
        <f t="shared" si="84"/>
        <v>31.770593409597893</v>
      </c>
    </row>
    <row r="2968" spans="37:41" x14ac:dyDescent="0.35">
      <c r="AK2968" t="str">
        <v>42:NG tracks servicing CBH on the NG network</v>
      </c>
      <c r="AL2968" t="str">
        <v>15:Cadoux</v>
      </c>
      <c r="AM2968" t="str">
        <v>Signage</v>
      </c>
      <c r="AN2968" s="64">
        <v>0</v>
      </c>
      <c r="AO2968" s="149">
        <f t="shared" si="84"/>
        <v>3.6705791572497493</v>
      </c>
    </row>
    <row r="2969" spans="37:41" x14ac:dyDescent="0.35">
      <c r="AK2969" t="str">
        <v>42:NG tracks servicing CBH on the NG network</v>
      </c>
      <c r="AL2969" t="str">
        <v>15:Cadoux</v>
      </c>
      <c r="AM2969" t="str">
        <v>Signalling and Control Systems</v>
      </c>
      <c r="AN2969" s="64">
        <v>0</v>
      </c>
      <c r="AO2969" s="149">
        <f t="shared" si="84"/>
        <v>6.8275029514926633</v>
      </c>
    </row>
    <row r="2970" spans="37:41" x14ac:dyDescent="0.35">
      <c r="AK2970" t="str">
        <v>42:NG tracks servicing CBH on the NG network</v>
      </c>
      <c r="AL2970" t="str">
        <v>15:Cadoux</v>
      </c>
      <c r="AM2970" t="str">
        <v>Sleepers</v>
      </c>
      <c r="AN2970" s="64">
        <v>44457.418952955952</v>
      </c>
      <c r="AO2970" s="149">
        <f t="shared" si="84"/>
        <v>15.29205627039642</v>
      </c>
    </row>
    <row r="2971" spans="37:41" x14ac:dyDescent="0.35">
      <c r="AK2971" t="str">
        <v>42:NG tracks servicing CBH on the NG network</v>
      </c>
      <c r="AL2971" t="str">
        <v>15:Cadoux</v>
      </c>
      <c r="AM2971" t="str">
        <v>Tunnels</v>
      </c>
      <c r="AN2971" s="64">
        <v>0</v>
      </c>
      <c r="AO2971" s="149">
        <f t="shared" si="84"/>
        <v>42.316940355219813</v>
      </c>
    </row>
    <row r="2972" spans="37:41" x14ac:dyDescent="0.35">
      <c r="AK2972" t="str">
        <v>42:NG tracks servicing CBH on the NG network</v>
      </c>
      <c r="AL2972" t="str">
        <v>15:Cadoux</v>
      </c>
      <c r="AM2972" t="str">
        <v>Turnouts</v>
      </c>
      <c r="AN2972" s="64">
        <v>578872.642616614</v>
      </c>
      <c r="AO2972" s="149">
        <f t="shared" si="84"/>
        <v>22.575248585450652</v>
      </c>
    </row>
    <row r="2973" spans="37:41" x14ac:dyDescent="0.35">
      <c r="AK2973" t="str">
        <v>42:NG tracks servicing CBH on the NG network</v>
      </c>
      <c r="AL2973" t="str">
        <v>15:Cadoux</v>
      </c>
      <c r="AM2973" t="str">
        <v>Walkways</v>
      </c>
      <c r="AN2973" s="64">
        <v>0</v>
      </c>
      <c r="AO2973" s="149">
        <f t="shared" si="84"/>
        <v>6.2060928299919071</v>
      </c>
    </row>
    <row r="2974" spans="37:41" x14ac:dyDescent="0.35">
      <c r="AK2974" t="str">
        <v>42:NG tracks servicing CBH on the NG network</v>
      </c>
      <c r="AL2974" t="str">
        <v>16:Calingiri</v>
      </c>
      <c r="AM2974" t="str">
        <v>Access Roads</v>
      </c>
      <c r="AN2974" s="64">
        <v>0</v>
      </c>
      <c r="AO2974" s="149">
        <f t="shared" si="84"/>
        <v>6.064738680413102</v>
      </c>
    </row>
    <row r="2975" spans="37:41" x14ac:dyDescent="0.35">
      <c r="AK2975" t="str">
        <v>42:NG tracks servicing CBH on the NG network</v>
      </c>
      <c r="AL2975" t="str">
        <v>16:Calingiri</v>
      </c>
      <c r="AM2975" t="str">
        <v>Ballast</v>
      </c>
      <c r="AN2975" s="64">
        <v>202571.2547507557</v>
      </c>
      <c r="AO2975" s="149">
        <f t="shared" si="84"/>
        <v>12.862198805968973</v>
      </c>
    </row>
    <row r="2976" spans="37:41" x14ac:dyDescent="0.35">
      <c r="AK2976" t="str">
        <v>42:NG tracks servicing CBH on the NG network</v>
      </c>
      <c r="AL2976" t="str">
        <v>16:Calingiri</v>
      </c>
      <c r="AM2976" t="str">
        <v>Bridges</v>
      </c>
      <c r="AN2976" s="64">
        <v>0</v>
      </c>
      <c r="AO2976" s="149">
        <f t="shared" si="84"/>
        <v>33.988165680473372</v>
      </c>
    </row>
    <row r="2977" spans="37:41" x14ac:dyDescent="0.35">
      <c r="AK2977" t="str">
        <v>42:NG tracks servicing CBH on the NG network</v>
      </c>
      <c r="AL2977" t="str">
        <v>16:Calingiri</v>
      </c>
      <c r="AM2977" t="str">
        <v>Buildings</v>
      </c>
      <c r="AN2977" s="64">
        <v>20434.196833738577</v>
      </c>
      <c r="AO2977" s="149">
        <f t="shared" si="84"/>
        <v>15.499999999999858</v>
      </c>
    </row>
    <row r="2978" spans="37:41" x14ac:dyDescent="0.35">
      <c r="AK2978" t="str">
        <v>42:NG tracks servicing CBH on the NG network</v>
      </c>
      <c r="AL2978" t="str">
        <v>16:Calingiri</v>
      </c>
      <c r="AM2978" t="str">
        <v>Clearing/Grubbing</v>
      </c>
      <c r="AN2978" s="64">
        <v>0</v>
      </c>
      <c r="AO2978" s="149">
        <f t="shared" si="84"/>
        <v>100</v>
      </c>
    </row>
    <row r="2979" spans="37:41" x14ac:dyDescent="0.35">
      <c r="AK2979" t="str">
        <v>42:NG tracks servicing CBH on the NG network</v>
      </c>
      <c r="AL2979" t="str">
        <v>16:Calingiri</v>
      </c>
      <c r="AM2979" t="str">
        <v>Communication</v>
      </c>
      <c r="AN2979" s="64">
        <v>104403.76885718979</v>
      </c>
      <c r="AO2979" s="149">
        <f t="shared" si="84"/>
        <v>5.1206272136194979</v>
      </c>
    </row>
    <row r="2980" spans="37:41" x14ac:dyDescent="0.35">
      <c r="AK2980" t="str">
        <v>42:NG tracks servicing CBH on the NG network</v>
      </c>
      <c r="AL2980" t="str">
        <v>16:Calingiri</v>
      </c>
      <c r="AM2980" t="str">
        <v>Control Centre Assets</v>
      </c>
      <c r="AN2980" s="64">
        <v>0</v>
      </c>
      <c r="AO2980" s="149">
        <f t="shared" si="84"/>
        <v>14.933333333333326</v>
      </c>
    </row>
    <row r="2981" spans="37:41" x14ac:dyDescent="0.35">
      <c r="AK2981" t="str">
        <v>42:NG tracks servicing CBH on the NG network</v>
      </c>
      <c r="AL2981" t="str">
        <v>16:Calingiri</v>
      </c>
      <c r="AM2981" t="str">
        <v>Culverts</v>
      </c>
      <c r="AN2981" s="64">
        <v>0</v>
      </c>
      <c r="AO2981" s="149">
        <f t="shared" si="84"/>
        <v>6.5141602301984181</v>
      </c>
    </row>
    <row r="2982" spans="37:41" x14ac:dyDescent="0.35">
      <c r="AK2982" t="str">
        <v>42:NG tracks servicing CBH on the NG network</v>
      </c>
      <c r="AL2982" t="str">
        <v>16:Calingiri</v>
      </c>
      <c r="AM2982" t="str">
        <v>Cutting/Embankments</v>
      </c>
      <c r="AN2982" s="64">
        <v>0</v>
      </c>
      <c r="AO2982" s="149">
        <f t="shared" si="84"/>
        <v>100</v>
      </c>
    </row>
    <row r="2983" spans="37:41" x14ac:dyDescent="0.35">
      <c r="AK2983" t="str">
        <v>42:NG tracks servicing CBH on the NG network</v>
      </c>
      <c r="AL2983" t="str">
        <v>16:Calingiri</v>
      </c>
      <c r="AM2983" t="str">
        <v>Fibre Optic</v>
      </c>
      <c r="AN2983" s="64">
        <v>0</v>
      </c>
      <c r="AO2983" s="149">
        <f t="shared" si="84"/>
        <v>6.8275029514926633</v>
      </c>
    </row>
    <row r="2984" spans="37:41" x14ac:dyDescent="0.35">
      <c r="AK2984" t="str">
        <v>42:NG tracks servicing CBH on the NG network</v>
      </c>
      <c r="AL2984" t="str">
        <v>16:Calingiri</v>
      </c>
      <c r="AM2984" t="str">
        <v>Formation</v>
      </c>
      <c r="AN2984" s="64">
        <v>59705.211926538519</v>
      </c>
      <c r="AO2984" s="149">
        <f t="shared" si="84"/>
        <v>100</v>
      </c>
    </row>
    <row r="2985" spans="37:41" x14ac:dyDescent="0.35">
      <c r="AK2985" t="str">
        <v>42:NG tracks servicing CBH on the NG network</v>
      </c>
      <c r="AL2985" t="str">
        <v>16:Calingiri</v>
      </c>
      <c r="AM2985" t="str">
        <v>Pedestrian Crossings</v>
      </c>
      <c r="AN2985" s="64">
        <v>0</v>
      </c>
      <c r="AO2985" s="149">
        <f t="shared" si="84"/>
        <v>11.72325153537226</v>
      </c>
    </row>
    <row r="2986" spans="37:41" x14ac:dyDescent="0.35">
      <c r="AK2986" t="str">
        <v>42:NG tracks servicing CBH on the NG network</v>
      </c>
      <c r="AL2986" t="str">
        <v>16:Calingiri</v>
      </c>
      <c r="AM2986" t="str">
        <v>Plant and Equipment</v>
      </c>
      <c r="AN2986" s="64">
        <v>8722.7797808898595</v>
      </c>
      <c r="AO2986" s="149">
        <f t="shared" si="84"/>
        <v>3.2621890651150229</v>
      </c>
    </row>
    <row r="2987" spans="37:41" x14ac:dyDescent="0.35">
      <c r="AK2987" t="str">
        <v>42:NG tracks servicing CBH on the NG network</v>
      </c>
      <c r="AL2987" t="str">
        <v>16:Calingiri</v>
      </c>
      <c r="AM2987" t="str">
        <v>Radio Masts</v>
      </c>
      <c r="AN2987" s="64">
        <v>13856.459680076285</v>
      </c>
      <c r="AO2987" s="149">
        <f t="shared" si="84"/>
        <v>5.1206272136194979</v>
      </c>
    </row>
    <row r="2988" spans="37:41" x14ac:dyDescent="0.35">
      <c r="AK2988" t="str">
        <v>42:NG tracks servicing CBH on the NG network</v>
      </c>
      <c r="AL2988" t="str">
        <v>16:Calingiri</v>
      </c>
      <c r="AM2988" t="str">
        <v>Rail</v>
      </c>
      <c r="AN2988" s="64">
        <v>666352.81168011739</v>
      </c>
      <c r="AO2988" s="149">
        <f t="shared" si="84"/>
        <v>31.770593409597893</v>
      </c>
    </row>
    <row r="2989" spans="37:41" x14ac:dyDescent="0.35">
      <c r="AK2989" t="str">
        <v>42:NG tracks servicing CBH on the NG network</v>
      </c>
      <c r="AL2989" t="str">
        <v>16:Calingiri</v>
      </c>
      <c r="AM2989" t="str">
        <v>Signage</v>
      </c>
      <c r="AN2989" s="64">
        <v>0</v>
      </c>
      <c r="AO2989" s="149">
        <f t="shared" si="84"/>
        <v>3.6705791572497493</v>
      </c>
    </row>
    <row r="2990" spans="37:41" x14ac:dyDescent="0.35">
      <c r="AK2990" t="str">
        <v>42:NG tracks servicing CBH on the NG network</v>
      </c>
      <c r="AL2990" t="str">
        <v>16:Calingiri</v>
      </c>
      <c r="AM2990" t="str">
        <v>Signalling and Control Systems</v>
      </c>
      <c r="AN2990" s="64">
        <v>0</v>
      </c>
      <c r="AO2990" s="149">
        <f t="shared" si="84"/>
        <v>6.8275029514926633</v>
      </c>
    </row>
    <row r="2991" spans="37:41" x14ac:dyDescent="0.35">
      <c r="AK2991" t="str">
        <v>42:NG tracks servicing CBH on the NG network</v>
      </c>
      <c r="AL2991" t="str">
        <v>16:Calingiri</v>
      </c>
      <c r="AM2991" t="str">
        <v>Sleepers</v>
      </c>
      <c r="AN2991" s="64">
        <v>210988.91901657928</v>
      </c>
      <c r="AO2991" s="149">
        <f t="shared" si="84"/>
        <v>15.29205627039642</v>
      </c>
    </row>
    <row r="2992" spans="37:41" x14ac:dyDescent="0.35">
      <c r="AK2992" t="str">
        <v>42:NG tracks servicing CBH on the NG network</v>
      </c>
      <c r="AL2992" t="str">
        <v>16:Calingiri</v>
      </c>
      <c r="AM2992" t="str">
        <v>Tunnels</v>
      </c>
      <c r="AN2992" s="64">
        <v>0</v>
      </c>
      <c r="AO2992" s="149">
        <f t="shared" si="84"/>
        <v>42.316940355219813</v>
      </c>
    </row>
    <row r="2993" spans="37:41" x14ac:dyDescent="0.35">
      <c r="AK2993" t="str">
        <v>42:NG tracks servicing CBH on the NG network</v>
      </c>
      <c r="AL2993" t="str">
        <v>16:Calingiri</v>
      </c>
      <c r="AM2993" t="str">
        <v>Turnouts</v>
      </c>
      <c r="AN2993" s="64">
        <v>547312.37098982953</v>
      </c>
      <c r="AO2993" s="149">
        <f t="shared" si="84"/>
        <v>22.575248585450652</v>
      </c>
    </row>
    <row r="2994" spans="37:41" x14ac:dyDescent="0.35">
      <c r="AK2994" t="str">
        <v>42:NG tracks servicing CBH on the NG network</v>
      </c>
      <c r="AL2994" t="str">
        <v>16:Calingiri</v>
      </c>
      <c r="AM2994" t="str">
        <v>Walkways</v>
      </c>
      <c r="AN2994" s="64">
        <v>0</v>
      </c>
      <c r="AO2994" s="149">
        <f t="shared" si="84"/>
        <v>6.2060928299919071</v>
      </c>
    </row>
    <row r="2995" spans="37:41" x14ac:dyDescent="0.35">
      <c r="AK2995" t="str">
        <v>42:NG tracks servicing CBH on the NG network</v>
      </c>
      <c r="AL2995" t="str">
        <v>17:Canna</v>
      </c>
      <c r="AM2995" t="str">
        <v>Access Roads</v>
      </c>
      <c r="AN2995" s="64">
        <v>0</v>
      </c>
      <c r="AO2995" s="149">
        <f t="shared" si="84"/>
        <v>6.064738680413102</v>
      </c>
    </row>
    <row r="2996" spans="37:41" x14ac:dyDescent="0.35">
      <c r="AK2996" t="str">
        <v>42:NG tracks servicing CBH on the NG network</v>
      </c>
      <c r="AL2996" t="str">
        <v>17:Canna</v>
      </c>
      <c r="AM2996" t="str">
        <v>Ballast</v>
      </c>
      <c r="AN2996" s="64">
        <v>623875.51481715776</v>
      </c>
      <c r="AO2996" s="149">
        <f t="shared" si="84"/>
        <v>12.862198805968973</v>
      </c>
    </row>
    <row r="2997" spans="37:41" x14ac:dyDescent="0.35">
      <c r="AK2997" t="str">
        <v>42:NG tracks servicing CBH on the NG network</v>
      </c>
      <c r="AL2997" t="str">
        <v>17:Canna</v>
      </c>
      <c r="AM2997" t="str">
        <v>Bridges</v>
      </c>
      <c r="AN2997" s="64">
        <v>0</v>
      </c>
      <c r="AO2997" s="149">
        <f t="shared" si="84"/>
        <v>33.988165680473372</v>
      </c>
    </row>
    <row r="2998" spans="37:41" x14ac:dyDescent="0.35">
      <c r="AK2998" t="str">
        <v>42:NG tracks servicing CBH on the NG network</v>
      </c>
      <c r="AL2998" t="str">
        <v>17:Canna</v>
      </c>
      <c r="AM2998" t="str">
        <v>Buildings</v>
      </c>
      <c r="AN2998" s="64">
        <v>58091.901091416512</v>
      </c>
      <c r="AO2998" s="149">
        <f t="shared" si="84"/>
        <v>15.499999999999858</v>
      </c>
    </row>
    <row r="2999" spans="37:41" x14ac:dyDescent="0.35">
      <c r="AK2999" t="str">
        <v>42:NG tracks servicing CBH on the NG network</v>
      </c>
      <c r="AL2999" t="str">
        <v>17:Canna</v>
      </c>
      <c r="AM2999" t="str">
        <v>Clearing/Grubbing</v>
      </c>
      <c r="AN2999" s="64">
        <v>0</v>
      </c>
      <c r="AO2999" s="149">
        <f t="shared" si="84"/>
        <v>100</v>
      </c>
    </row>
    <row r="3000" spans="37:41" x14ac:dyDescent="0.35">
      <c r="AK3000" t="str">
        <v>42:NG tracks servicing CBH on the NG network</v>
      </c>
      <c r="AL3000" t="str">
        <v>17:Canna</v>
      </c>
      <c r="AM3000" t="str">
        <v>Communication</v>
      </c>
      <c r="AN3000" s="64">
        <v>157114.15975990242</v>
      </c>
      <c r="AO3000" s="149">
        <f t="shared" si="84"/>
        <v>5.1206272136194979</v>
      </c>
    </row>
    <row r="3001" spans="37:41" x14ac:dyDescent="0.35">
      <c r="AK3001" t="str">
        <v>42:NG tracks servicing CBH on the NG network</v>
      </c>
      <c r="AL3001" t="str">
        <v>17:Canna</v>
      </c>
      <c r="AM3001" t="str">
        <v>Control Centre Assets</v>
      </c>
      <c r="AN3001" s="64">
        <v>0</v>
      </c>
      <c r="AO3001" s="149">
        <f t="shared" si="84"/>
        <v>14.933333333333326</v>
      </c>
    </row>
    <row r="3002" spans="37:41" x14ac:dyDescent="0.35">
      <c r="AK3002" t="str">
        <v>42:NG tracks servicing CBH on the NG network</v>
      </c>
      <c r="AL3002" t="str">
        <v>17:Canna</v>
      </c>
      <c r="AM3002" t="str">
        <v>Culverts</v>
      </c>
      <c r="AN3002" s="64">
        <v>0</v>
      </c>
      <c r="AO3002" s="149">
        <f t="shared" si="84"/>
        <v>6.5141602301984181</v>
      </c>
    </row>
    <row r="3003" spans="37:41" x14ac:dyDescent="0.35">
      <c r="AK3003" t="str">
        <v>42:NG tracks servicing CBH on the NG network</v>
      </c>
      <c r="AL3003" t="str">
        <v>17:Canna</v>
      </c>
      <c r="AM3003" t="str">
        <v>Cutting/Embankments</v>
      </c>
      <c r="AN3003" s="64">
        <v>0</v>
      </c>
      <c r="AO3003" s="149">
        <f t="shared" si="84"/>
        <v>100</v>
      </c>
    </row>
    <row r="3004" spans="37:41" x14ac:dyDescent="0.35">
      <c r="AK3004" t="str">
        <v>42:NG tracks servicing CBH on the NG network</v>
      </c>
      <c r="AL3004" t="str">
        <v>17:Canna</v>
      </c>
      <c r="AM3004" t="str">
        <v>Fibre Optic</v>
      </c>
      <c r="AN3004" s="64">
        <v>0</v>
      </c>
      <c r="AO3004" s="149">
        <f t="shared" si="84"/>
        <v>6.8275029514926633</v>
      </c>
    </row>
    <row r="3005" spans="37:41" x14ac:dyDescent="0.35">
      <c r="AK3005" t="str">
        <v>42:NG tracks servicing CBH on the NG network</v>
      </c>
      <c r="AL3005" t="str">
        <v>17:Canna</v>
      </c>
      <c r="AM3005" t="str">
        <v>Formation</v>
      </c>
      <c r="AN3005" s="64">
        <v>183879.09910400439</v>
      </c>
      <c r="AO3005" s="149">
        <f t="shared" si="84"/>
        <v>100</v>
      </c>
    </row>
    <row r="3006" spans="37:41" x14ac:dyDescent="0.35">
      <c r="AK3006" t="str">
        <v>42:NG tracks servicing CBH on the NG network</v>
      </c>
      <c r="AL3006" t="str">
        <v>17:Canna</v>
      </c>
      <c r="AM3006" t="str">
        <v>Pedestrian Crossings</v>
      </c>
      <c r="AN3006" s="64">
        <v>0</v>
      </c>
      <c r="AO3006" s="149">
        <f t="shared" si="84"/>
        <v>11.72325153537226</v>
      </c>
    </row>
    <row r="3007" spans="37:41" x14ac:dyDescent="0.35">
      <c r="AK3007" t="str">
        <v>42:NG tracks servicing CBH on the NG network</v>
      </c>
      <c r="AL3007" t="str">
        <v>17:Canna</v>
      </c>
      <c r="AM3007" t="str">
        <v>Plant and Equipment</v>
      </c>
      <c r="AN3007" s="64">
        <v>24797.786984072671</v>
      </c>
      <c r="AO3007" s="149">
        <f t="shared" si="84"/>
        <v>3.2621890651150229</v>
      </c>
    </row>
    <row r="3008" spans="37:41" x14ac:dyDescent="0.35">
      <c r="AK3008" t="str">
        <v>42:NG tracks servicing CBH on the NG network</v>
      </c>
      <c r="AL3008" t="str">
        <v>17:Canna</v>
      </c>
      <c r="AM3008" t="str">
        <v>Radio Masts</v>
      </c>
      <c r="AN3008" s="64">
        <v>39392.205710926472</v>
      </c>
      <c r="AO3008" s="149">
        <f t="shared" si="84"/>
        <v>5.1206272136194979</v>
      </c>
    </row>
    <row r="3009" spans="37:41" x14ac:dyDescent="0.35">
      <c r="AK3009" t="str">
        <v>42:NG tracks servicing CBH on the NG network</v>
      </c>
      <c r="AL3009" t="str">
        <v>17:Canna</v>
      </c>
      <c r="AM3009" t="str">
        <v>Rail</v>
      </c>
      <c r="AN3009" s="64">
        <v>2052222.0882143343</v>
      </c>
      <c r="AO3009" s="149">
        <f t="shared" si="84"/>
        <v>31.770593409597893</v>
      </c>
    </row>
    <row r="3010" spans="37:41" x14ac:dyDescent="0.35">
      <c r="AK3010" t="str">
        <v>42:NG tracks servicing CBH on the NG network</v>
      </c>
      <c r="AL3010" t="str">
        <v>17:Canna</v>
      </c>
      <c r="AM3010" t="str">
        <v>Signage</v>
      </c>
      <c r="AN3010" s="64">
        <v>0</v>
      </c>
      <c r="AO3010" s="149">
        <f t="shared" si="84"/>
        <v>3.6705791572497493</v>
      </c>
    </row>
    <row r="3011" spans="37:41" x14ac:dyDescent="0.35">
      <c r="AK3011" t="str">
        <v>42:NG tracks servicing CBH on the NG network</v>
      </c>
      <c r="AL3011" t="str">
        <v>17:Canna</v>
      </c>
      <c r="AM3011" t="str">
        <v>Signalling and Control Systems</v>
      </c>
      <c r="AN3011" s="64">
        <v>0</v>
      </c>
      <c r="AO3011" s="149">
        <f t="shared" si="84"/>
        <v>6.8275029514926633</v>
      </c>
    </row>
    <row r="3012" spans="37:41" x14ac:dyDescent="0.35">
      <c r="AK3012" t="str">
        <v>42:NG tracks servicing CBH on the NG network</v>
      </c>
      <c r="AL3012" t="str">
        <v>17:Canna</v>
      </c>
      <c r="AM3012" t="str">
        <v>Sleepers</v>
      </c>
      <c r="AN3012" s="64">
        <v>649682.72234787978</v>
      </c>
      <c r="AO3012" s="149">
        <f t="shared" si="84"/>
        <v>15.29205627039642</v>
      </c>
    </row>
    <row r="3013" spans="37:41" x14ac:dyDescent="0.35">
      <c r="AK3013" t="str">
        <v>42:NG tracks servicing CBH on the NG network</v>
      </c>
      <c r="AL3013" t="str">
        <v>17:Canna</v>
      </c>
      <c r="AM3013" t="str">
        <v>Tunnels</v>
      </c>
      <c r="AN3013" s="64">
        <v>0</v>
      </c>
      <c r="AO3013" s="149">
        <f t="shared" si="84"/>
        <v>42.316940355219813</v>
      </c>
    </row>
    <row r="3014" spans="37:41" x14ac:dyDescent="0.35">
      <c r="AK3014" t="str">
        <v>42:NG tracks servicing CBH on the NG network</v>
      </c>
      <c r="AL3014" t="str">
        <v>17:Canna</v>
      </c>
      <c r="AM3014" t="str">
        <v>Turnouts</v>
      </c>
      <c r="AN3014" s="64">
        <v>0</v>
      </c>
      <c r="AO3014" s="149">
        <f t="shared" si="84"/>
        <v>22.575248585450652</v>
      </c>
    </row>
    <row r="3015" spans="37:41" x14ac:dyDescent="0.35">
      <c r="AK3015" t="str">
        <v>42:NG tracks servicing CBH on the NG network</v>
      </c>
      <c r="AL3015" t="str">
        <v>17:Canna</v>
      </c>
      <c r="AM3015" t="str">
        <v>Walkways</v>
      </c>
      <c r="AN3015" s="64">
        <v>0</v>
      </c>
      <c r="AO3015" s="149">
        <f t="shared" si="84"/>
        <v>6.2060928299919071</v>
      </c>
    </row>
    <row r="3016" spans="37:41" x14ac:dyDescent="0.35">
      <c r="AK3016" t="str">
        <v>42:NG tracks servicing CBH on the NG network</v>
      </c>
      <c r="AL3016" t="str">
        <v>18:Carnamah</v>
      </c>
      <c r="AM3016" t="str">
        <v>Access Roads</v>
      </c>
      <c r="AN3016" s="64">
        <v>0</v>
      </c>
      <c r="AO3016" s="149">
        <f t="shared" si="84"/>
        <v>6.064738680413102</v>
      </c>
    </row>
    <row r="3017" spans="37:41" x14ac:dyDescent="0.35">
      <c r="AK3017" t="str">
        <v>42:NG tracks servicing CBH on the NG network</v>
      </c>
      <c r="AL3017" t="str">
        <v>18:Carnamah</v>
      </c>
      <c r="AM3017" t="str">
        <v>Ballast</v>
      </c>
      <c r="AN3017" s="64">
        <v>220706.3630141374</v>
      </c>
      <c r="AO3017" s="149">
        <f t="shared" si="84"/>
        <v>12.862198805968973</v>
      </c>
    </row>
    <row r="3018" spans="37:41" x14ac:dyDescent="0.35">
      <c r="AK3018" t="str">
        <v>42:NG tracks servicing CBH on the NG network</v>
      </c>
      <c r="AL3018" t="str">
        <v>18:Carnamah</v>
      </c>
      <c r="AM3018" t="str">
        <v>Bridges</v>
      </c>
      <c r="AN3018" s="64">
        <v>0</v>
      </c>
      <c r="AO3018" s="149">
        <f t="shared" si="84"/>
        <v>33.988165680473372</v>
      </c>
    </row>
    <row r="3019" spans="37:41" x14ac:dyDescent="0.35">
      <c r="AK3019" t="str">
        <v>42:NG tracks servicing CBH on the NG network</v>
      </c>
      <c r="AL3019" t="str">
        <v>18:Carnamah</v>
      </c>
      <c r="AM3019" t="str">
        <v>Buildings</v>
      </c>
      <c r="AN3019" s="64">
        <v>20550.978369813285</v>
      </c>
      <c r="AO3019" s="149">
        <f t="shared" si="84"/>
        <v>15.499999999999858</v>
      </c>
    </row>
    <row r="3020" spans="37:41" x14ac:dyDescent="0.35">
      <c r="AK3020" t="str">
        <v>42:NG tracks servicing CBH on the NG network</v>
      </c>
      <c r="AL3020" t="str">
        <v>18:Carnamah</v>
      </c>
      <c r="AM3020" t="str">
        <v>Clearing/Grubbing</v>
      </c>
      <c r="AN3020" s="64">
        <v>0</v>
      </c>
      <c r="AO3020" s="149">
        <f t="shared" si="84"/>
        <v>100</v>
      </c>
    </row>
    <row r="3021" spans="37:41" x14ac:dyDescent="0.35">
      <c r="AK3021" t="str">
        <v>42:NG tracks servicing CBH on the NG network</v>
      </c>
      <c r="AL3021" t="str">
        <v>18:Carnamah</v>
      </c>
      <c r="AM3021" t="str">
        <v>Communication</v>
      </c>
      <c r="AN3021" s="64">
        <v>0</v>
      </c>
      <c r="AO3021" s="149">
        <f t="shared" ref="AO3021:AO3084" si="85">_xlfn.XLOOKUP(AM3021,$M$7:$AG$7,$M$10:$AG$10)</f>
        <v>5.1206272136194979</v>
      </c>
    </row>
    <row r="3022" spans="37:41" x14ac:dyDescent="0.35">
      <c r="AK3022" t="str">
        <v>42:NG tracks servicing CBH on the NG network</v>
      </c>
      <c r="AL3022" t="str">
        <v>18:Carnamah</v>
      </c>
      <c r="AM3022" t="str">
        <v>Control Centre Assets</v>
      </c>
      <c r="AN3022" s="64">
        <v>0</v>
      </c>
      <c r="AO3022" s="149">
        <f t="shared" si="85"/>
        <v>14.933333333333326</v>
      </c>
    </row>
    <row r="3023" spans="37:41" x14ac:dyDescent="0.35">
      <c r="AK3023" t="str">
        <v>42:NG tracks servicing CBH on the NG network</v>
      </c>
      <c r="AL3023" t="str">
        <v>18:Carnamah</v>
      </c>
      <c r="AM3023" t="str">
        <v>Culverts</v>
      </c>
      <c r="AN3023" s="64">
        <v>0</v>
      </c>
      <c r="AO3023" s="149">
        <f t="shared" si="85"/>
        <v>6.5141602301984181</v>
      </c>
    </row>
    <row r="3024" spans="37:41" x14ac:dyDescent="0.35">
      <c r="AK3024" t="str">
        <v>42:NG tracks servicing CBH on the NG network</v>
      </c>
      <c r="AL3024" t="str">
        <v>18:Carnamah</v>
      </c>
      <c r="AM3024" t="str">
        <v>Cutting/Embankments</v>
      </c>
      <c r="AN3024" s="64">
        <v>0</v>
      </c>
      <c r="AO3024" s="149">
        <f t="shared" si="85"/>
        <v>100</v>
      </c>
    </row>
    <row r="3025" spans="37:41" x14ac:dyDescent="0.35">
      <c r="AK3025" t="str">
        <v>42:NG tracks servicing CBH on the NG network</v>
      </c>
      <c r="AL3025" t="str">
        <v>18:Carnamah</v>
      </c>
      <c r="AM3025" t="str">
        <v>Fibre Optic</v>
      </c>
      <c r="AN3025" s="64">
        <v>0</v>
      </c>
      <c r="AO3025" s="149">
        <f t="shared" si="85"/>
        <v>6.8275029514926633</v>
      </c>
    </row>
    <row r="3026" spans="37:41" x14ac:dyDescent="0.35">
      <c r="AK3026" t="str">
        <v>42:NG tracks servicing CBH on the NG network</v>
      </c>
      <c r="AL3026" t="str">
        <v>18:Carnamah</v>
      </c>
      <c r="AM3026" t="str">
        <v>Formation</v>
      </c>
      <c r="AN3026" s="64">
        <v>65050.296467324719</v>
      </c>
      <c r="AO3026" s="149">
        <f t="shared" si="85"/>
        <v>100</v>
      </c>
    </row>
    <row r="3027" spans="37:41" x14ac:dyDescent="0.35">
      <c r="AK3027" t="str">
        <v>42:NG tracks servicing CBH on the NG network</v>
      </c>
      <c r="AL3027" t="str">
        <v>18:Carnamah</v>
      </c>
      <c r="AM3027" t="str">
        <v>Pedestrian Crossings</v>
      </c>
      <c r="AN3027" s="64">
        <v>0</v>
      </c>
      <c r="AO3027" s="149">
        <f t="shared" si="85"/>
        <v>11.72325153537226</v>
      </c>
    </row>
    <row r="3028" spans="37:41" x14ac:dyDescent="0.35">
      <c r="AK3028" t="str">
        <v>42:NG tracks servicing CBH on the NG network</v>
      </c>
      <c r="AL3028" t="str">
        <v>18:Carnamah</v>
      </c>
      <c r="AM3028" t="str">
        <v>Plant and Equipment</v>
      </c>
      <c r="AN3028" s="64">
        <v>8772.6305105242081</v>
      </c>
      <c r="AO3028" s="149">
        <f t="shared" si="85"/>
        <v>3.2621890651150229</v>
      </c>
    </row>
    <row r="3029" spans="37:41" x14ac:dyDescent="0.35">
      <c r="AK3029" t="str">
        <v>42:NG tracks servicing CBH on the NG network</v>
      </c>
      <c r="AL3029" t="str">
        <v>18:Carnamah</v>
      </c>
      <c r="AM3029" t="str">
        <v>Radio Masts</v>
      </c>
      <c r="AN3029" s="64">
        <v>13935.649415751379</v>
      </c>
      <c r="AO3029" s="149">
        <f t="shared" si="85"/>
        <v>5.1206272136194979</v>
      </c>
    </row>
    <row r="3030" spans="37:41" x14ac:dyDescent="0.35">
      <c r="AK3030" t="str">
        <v>42:NG tracks servicing CBH on the NG network</v>
      </c>
      <c r="AL3030" t="str">
        <v>18:Carnamah</v>
      </c>
      <c r="AM3030" t="str">
        <v>Rail</v>
      </c>
      <c r="AN3030" s="64">
        <v>726007.77307282051</v>
      </c>
      <c r="AO3030" s="149">
        <f t="shared" si="85"/>
        <v>31.770593409597893</v>
      </c>
    </row>
    <row r="3031" spans="37:41" x14ac:dyDescent="0.35">
      <c r="AK3031" t="str">
        <v>42:NG tracks servicing CBH on the NG network</v>
      </c>
      <c r="AL3031" t="str">
        <v>18:Carnamah</v>
      </c>
      <c r="AM3031" t="str">
        <v>Signage</v>
      </c>
      <c r="AN3031" s="64">
        <v>537.66061365850021</v>
      </c>
      <c r="AO3031" s="149">
        <f t="shared" si="85"/>
        <v>3.6705791572497493</v>
      </c>
    </row>
    <row r="3032" spans="37:41" x14ac:dyDescent="0.35">
      <c r="AK3032" t="str">
        <v>42:NG tracks servicing CBH on the NG network</v>
      </c>
      <c r="AL3032" t="str">
        <v>18:Carnamah</v>
      </c>
      <c r="AM3032" t="str">
        <v>Signalling and Control Systems</v>
      </c>
      <c r="AN3032" s="64">
        <v>0</v>
      </c>
      <c r="AO3032" s="149">
        <f t="shared" si="85"/>
        <v>6.8275029514926633</v>
      </c>
    </row>
    <row r="3033" spans="37:41" x14ac:dyDescent="0.35">
      <c r="AK3033" t="str">
        <v>42:NG tracks servicing CBH on the NG network</v>
      </c>
      <c r="AL3033" t="str">
        <v>18:Carnamah</v>
      </c>
      <c r="AM3033" t="str">
        <v>Sleepers</v>
      </c>
      <c r="AN3033" s="64">
        <v>250742.34174012154</v>
      </c>
      <c r="AO3033" s="149">
        <f t="shared" si="85"/>
        <v>15.29205627039642</v>
      </c>
    </row>
    <row r="3034" spans="37:41" x14ac:dyDescent="0.35">
      <c r="AK3034" t="str">
        <v>42:NG tracks servicing CBH on the NG network</v>
      </c>
      <c r="AL3034" t="str">
        <v>18:Carnamah</v>
      </c>
      <c r="AM3034" t="str">
        <v>Tunnels</v>
      </c>
      <c r="AN3034" s="64">
        <v>0</v>
      </c>
      <c r="AO3034" s="149">
        <f t="shared" si="85"/>
        <v>42.316940355219813</v>
      </c>
    </row>
    <row r="3035" spans="37:41" x14ac:dyDescent="0.35">
      <c r="AK3035" t="str">
        <v>42:NG tracks servicing CBH on the NG network</v>
      </c>
      <c r="AL3035" t="str">
        <v>18:Carnamah</v>
      </c>
      <c r="AM3035" t="str">
        <v>Turnouts</v>
      </c>
      <c r="AN3035" s="64">
        <v>0</v>
      </c>
      <c r="AO3035" s="149">
        <f t="shared" si="85"/>
        <v>22.575248585450652</v>
      </c>
    </row>
    <row r="3036" spans="37:41" x14ac:dyDescent="0.35">
      <c r="AK3036" t="str">
        <v>42:NG tracks servicing CBH on the NG network</v>
      </c>
      <c r="AL3036" t="str">
        <v>18:Carnamah</v>
      </c>
      <c r="AM3036" t="str">
        <v>Walkways</v>
      </c>
      <c r="AN3036" s="64">
        <v>11151.479394398521</v>
      </c>
      <c r="AO3036" s="149">
        <f t="shared" si="85"/>
        <v>6.2060928299919071</v>
      </c>
    </row>
    <row r="3037" spans="37:41" x14ac:dyDescent="0.35">
      <c r="AK3037" t="str">
        <v>42:NG tracks servicing CBH on the NG network</v>
      </c>
      <c r="AL3037" t="str">
        <v>19:Cleary</v>
      </c>
      <c r="AM3037" t="str">
        <v>Access Roads</v>
      </c>
      <c r="AN3037" s="64">
        <v>0</v>
      </c>
      <c r="AO3037" s="149">
        <f t="shared" si="85"/>
        <v>6.064738680413102</v>
      </c>
    </row>
    <row r="3038" spans="37:41" x14ac:dyDescent="0.35">
      <c r="AK3038" t="str">
        <v>42:NG tracks servicing CBH on the NG network</v>
      </c>
      <c r="AL3038" t="str">
        <v>19:Cleary</v>
      </c>
      <c r="AM3038" t="str">
        <v>Ballast</v>
      </c>
      <c r="AN3038" s="64">
        <v>119996.8056197284</v>
      </c>
      <c r="AO3038" s="149">
        <f t="shared" si="85"/>
        <v>12.862198805968973</v>
      </c>
    </row>
    <row r="3039" spans="37:41" x14ac:dyDescent="0.35">
      <c r="AK3039" t="str">
        <v>42:NG tracks servicing CBH on the NG network</v>
      </c>
      <c r="AL3039" t="str">
        <v>19:Cleary</v>
      </c>
      <c r="AM3039" t="str">
        <v>Bridges</v>
      </c>
      <c r="AN3039" s="64">
        <v>0</v>
      </c>
      <c r="AO3039" s="149">
        <f t="shared" si="85"/>
        <v>33.988165680473372</v>
      </c>
    </row>
    <row r="3040" spans="37:41" x14ac:dyDescent="0.35">
      <c r="AK3040" t="str">
        <v>42:NG tracks servicing CBH on the NG network</v>
      </c>
      <c r="AL3040" t="str">
        <v>19:Cleary</v>
      </c>
      <c r="AM3040" t="str">
        <v>Buildings</v>
      </c>
      <c r="AN3040" s="64">
        <v>12104.572035506195</v>
      </c>
      <c r="AO3040" s="149">
        <f t="shared" si="85"/>
        <v>15.499999999999858</v>
      </c>
    </row>
    <row r="3041" spans="37:41" x14ac:dyDescent="0.35">
      <c r="AK3041" t="str">
        <v>42:NG tracks servicing CBH on the NG network</v>
      </c>
      <c r="AL3041" t="str">
        <v>19:Cleary</v>
      </c>
      <c r="AM3041" t="str">
        <v>Clearing/Grubbing</v>
      </c>
      <c r="AN3041" s="64">
        <v>0</v>
      </c>
      <c r="AO3041" s="149">
        <f t="shared" si="85"/>
        <v>100</v>
      </c>
    </row>
    <row r="3042" spans="37:41" x14ac:dyDescent="0.35">
      <c r="AK3042" t="str">
        <v>42:NG tracks servicing CBH on the NG network</v>
      </c>
      <c r="AL3042" t="str">
        <v>19:Cleary</v>
      </c>
      <c r="AM3042" t="str">
        <v>Communication</v>
      </c>
      <c r="AN3042" s="64">
        <v>0</v>
      </c>
      <c r="AO3042" s="149">
        <f t="shared" si="85"/>
        <v>5.1206272136194979</v>
      </c>
    </row>
    <row r="3043" spans="37:41" x14ac:dyDescent="0.35">
      <c r="AK3043" t="str">
        <v>42:NG tracks servicing CBH on the NG network</v>
      </c>
      <c r="AL3043" t="str">
        <v>19:Cleary</v>
      </c>
      <c r="AM3043" t="str">
        <v>Control Centre Assets</v>
      </c>
      <c r="AN3043" s="64">
        <v>0</v>
      </c>
      <c r="AO3043" s="149">
        <f t="shared" si="85"/>
        <v>14.933333333333326</v>
      </c>
    </row>
    <row r="3044" spans="37:41" x14ac:dyDescent="0.35">
      <c r="AK3044" t="str">
        <v>42:NG tracks servicing CBH on the NG network</v>
      </c>
      <c r="AL3044" t="str">
        <v>19:Cleary</v>
      </c>
      <c r="AM3044" t="str">
        <v>Culverts</v>
      </c>
      <c r="AN3044" s="64">
        <v>0</v>
      </c>
      <c r="AO3044" s="149">
        <f t="shared" si="85"/>
        <v>6.5141602301984181</v>
      </c>
    </row>
    <row r="3045" spans="37:41" x14ac:dyDescent="0.35">
      <c r="AK3045" t="str">
        <v>42:NG tracks servicing CBH on the NG network</v>
      </c>
      <c r="AL3045" t="str">
        <v>19:Cleary</v>
      </c>
      <c r="AM3045" t="str">
        <v>Cutting/Embankments</v>
      </c>
      <c r="AN3045" s="64">
        <v>0</v>
      </c>
      <c r="AO3045" s="149">
        <f t="shared" si="85"/>
        <v>100</v>
      </c>
    </row>
    <row r="3046" spans="37:41" x14ac:dyDescent="0.35">
      <c r="AK3046" t="str">
        <v>42:NG tracks servicing CBH on the NG network</v>
      </c>
      <c r="AL3046" t="str">
        <v>19:Cleary</v>
      </c>
      <c r="AM3046" t="str">
        <v>Fibre Optic</v>
      </c>
      <c r="AN3046" s="64">
        <v>0</v>
      </c>
      <c r="AO3046" s="149">
        <f t="shared" si="85"/>
        <v>6.8275029514926633</v>
      </c>
    </row>
    <row r="3047" spans="37:41" x14ac:dyDescent="0.35">
      <c r="AK3047" t="str">
        <v>42:NG tracks servicing CBH on the NG network</v>
      </c>
      <c r="AL3047" t="str">
        <v>19:Cleary</v>
      </c>
      <c r="AM3047" t="str">
        <v>Formation</v>
      </c>
      <c r="AN3047" s="64">
        <v>35367.479551077849</v>
      </c>
      <c r="AO3047" s="149">
        <f t="shared" si="85"/>
        <v>100</v>
      </c>
    </row>
    <row r="3048" spans="37:41" x14ac:dyDescent="0.35">
      <c r="AK3048" t="str">
        <v>42:NG tracks servicing CBH on the NG network</v>
      </c>
      <c r="AL3048" t="str">
        <v>19:Cleary</v>
      </c>
      <c r="AM3048" t="str">
        <v>Pedestrian Crossings</v>
      </c>
      <c r="AN3048" s="64">
        <v>0</v>
      </c>
      <c r="AO3048" s="149">
        <f t="shared" si="85"/>
        <v>11.72325153537226</v>
      </c>
    </row>
    <row r="3049" spans="37:41" x14ac:dyDescent="0.35">
      <c r="AK3049" t="str">
        <v>42:NG tracks servicing CBH on the NG network</v>
      </c>
      <c r="AL3049" t="str">
        <v>19:Cleary</v>
      </c>
      <c r="AM3049" t="str">
        <v>Plant and Equipment</v>
      </c>
      <c r="AN3049" s="64">
        <v>5167.0989110424771</v>
      </c>
      <c r="AO3049" s="149">
        <f t="shared" si="85"/>
        <v>3.2621890651150229</v>
      </c>
    </row>
    <row r="3050" spans="37:41" x14ac:dyDescent="0.35">
      <c r="AK3050" t="str">
        <v>42:NG tracks servicing CBH on the NG network</v>
      </c>
      <c r="AL3050" t="str">
        <v>19:Cleary</v>
      </c>
      <c r="AM3050" t="str">
        <v>Radio Masts</v>
      </c>
      <c r="AN3050" s="64">
        <v>8208.1285464393641</v>
      </c>
      <c r="AO3050" s="149">
        <f t="shared" si="85"/>
        <v>5.1206272136194979</v>
      </c>
    </row>
    <row r="3051" spans="37:41" x14ac:dyDescent="0.35">
      <c r="AK3051" t="str">
        <v>42:NG tracks servicing CBH on the NG network</v>
      </c>
      <c r="AL3051" t="str">
        <v>19:Cleary</v>
      </c>
      <c r="AM3051" t="str">
        <v>Rail</v>
      </c>
      <c r="AN3051" s="64">
        <v>394726.3342754225</v>
      </c>
      <c r="AO3051" s="149">
        <f t="shared" si="85"/>
        <v>31.770593409597893</v>
      </c>
    </row>
    <row r="3052" spans="37:41" x14ac:dyDescent="0.35">
      <c r="AK3052" t="str">
        <v>42:NG tracks servicing CBH on the NG network</v>
      </c>
      <c r="AL3052" t="str">
        <v>19:Cleary</v>
      </c>
      <c r="AM3052" t="str">
        <v>Signage</v>
      </c>
      <c r="AN3052" s="64">
        <v>0</v>
      </c>
      <c r="AO3052" s="149">
        <f t="shared" si="85"/>
        <v>3.6705791572497493</v>
      </c>
    </row>
    <row r="3053" spans="37:41" x14ac:dyDescent="0.35">
      <c r="AK3053" t="str">
        <v>42:NG tracks servicing CBH on the NG network</v>
      </c>
      <c r="AL3053" t="str">
        <v>19:Cleary</v>
      </c>
      <c r="AM3053" t="str">
        <v>Signalling and Control Systems</v>
      </c>
      <c r="AN3053" s="64">
        <v>0</v>
      </c>
      <c r="AO3053" s="149">
        <f t="shared" si="85"/>
        <v>6.8275029514926633</v>
      </c>
    </row>
    <row r="3054" spans="37:41" x14ac:dyDescent="0.35">
      <c r="AK3054" t="str">
        <v>42:NG tracks servicing CBH on the NG network</v>
      </c>
      <c r="AL3054" t="str">
        <v>19:Cleary</v>
      </c>
      <c r="AM3054" t="str">
        <v>Sleepers</v>
      </c>
      <c r="AN3054" s="64">
        <v>124481.81208453904</v>
      </c>
      <c r="AO3054" s="149">
        <f t="shared" si="85"/>
        <v>15.29205627039642</v>
      </c>
    </row>
    <row r="3055" spans="37:41" x14ac:dyDescent="0.35">
      <c r="AK3055" t="str">
        <v>42:NG tracks servicing CBH on the NG network</v>
      </c>
      <c r="AL3055" t="str">
        <v>19:Cleary</v>
      </c>
      <c r="AM3055" t="str">
        <v>Tunnels</v>
      </c>
      <c r="AN3055" s="64">
        <v>0</v>
      </c>
      <c r="AO3055" s="149">
        <f t="shared" si="85"/>
        <v>42.316940355219813</v>
      </c>
    </row>
    <row r="3056" spans="37:41" x14ac:dyDescent="0.35">
      <c r="AK3056" t="str">
        <v>42:NG tracks servicing CBH on the NG network</v>
      </c>
      <c r="AL3056" t="str">
        <v>19:Cleary</v>
      </c>
      <c r="AM3056" t="str">
        <v>Turnouts</v>
      </c>
      <c r="AN3056" s="64">
        <v>0</v>
      </c>
      <c r="AO3056" s="149">
        <f t="shared" si="85"/>
        <v>22.575248585450652</v>
      </c>
    </row>
    <row r="3057" spans="37:41" x14ac:dyDescent="0.35">
      <c r="AK3057" t="str">
        <v>42:NG tracks servicing CBH on the NG network</v>
      </c>
      <c r="AL3057" t="str">
        <v>19:Cleary</v>
      </c>
      <c r="AM3057" t="str">
        <v>Walkways</v>
      </c>
      <c r="AN3057" s="64">
        <v>0</v>
      </c>
      <c r="AO3057" s="149">
        <f t="shared" si="85"/>
        <v>6.2060928299919071</v>
      </c>
    </row>
    <row r="3058" spans="37:41" x14ac:dyDescent="0.35">
      <c r="AK3058" t="str">
        <v>42:NG tracks servicing CBH on the NG network</v>
      </c>
      <c r="AL3058" t="str">
        <v>20:Coomberdale</v>
      </c>
      <c r="AM3058" t="str">
        <v>Access Roads</v>
      </c>
      <c r="AN3058" s="64">
        <v>0</v>
      </c>
      <c r="AO3058" s="149">
        <f t="shared" si="85"/>
        <v>6.064738680413102</v>
      </c>
    </row>
    <row r="3059" spans="37:41" x14ac:dyDescent="0.35">
      <c r="AK3059" t="str">
        <v>42:NG tracks servicing CBH on the NG network</v>
      </c>
      <c r="AL3059" t="str">
        <v>20:Coomberdale</v>
      </c>
      <c r="AM3059" t="str">
        <v>Ballast</v>
      </c>
      <c r="AN3059" s="64">
        <v>58796.513059065772</v>
      </c>
      <c r="AO3059" s="149">
        <f t="shared" si="85"/>
        <v>12.862198805968973</v>
      </c>
    </row>
    <row r="3060" spans="37:41" x14ac:dyDescent="0.35">
      <c r="AK3060" t="str">
        <v>42:NG tracks servicing CBH on the NG network</v>
      </c>
      <c r="AL3060" t="str">
        <v>20:Coomberdale</v>
      </c>
      <c r="AM3060" t="str">
        <v>Bridges</v>
      </c>
      <c r="AN3060" s="64">
        <v>0</v>
      </c>
      <c r="AO3060" s="149">
        <f t="shared" si="85"/>
        <v>33.988165680473372</v>
      </c>
    </row>
    <row r="3061" spans="37:41" x14ac:dyDescent="0.35">
      <c r="AK3061" t="str">
        <v>42:NG tracks servicing CBH on the NG network</v>
      </c>
      <c r="AL3061" t="str">
        <v>20:Coomberdale</v>
      </c>
      <c r="AM3061" t="str">
        <v>Buildings</v>
      </c>
      <c r="AN3061" s="64">
        <v>5474.8121059831219</v>
      </c>
      <c r="AO3061" s="149">
        <f t="shared" si="85"/>
        <v>15.499999999999858</v>
      </c>
    </row>
    <row r="3062" spans="37:41" x14ac:dyDescent="0.35">
      <c r="AK3062" t="str">
        <v>42:NG tracks servicing CBH on the NG network</v>
      </c>
      <c r="AL3062" t="str">
        <v>20:Coomberdale</v>
      </c>
      <c r="AM3062" t="str">
        <v>Clearing/Grubbing</v>
      </c>
      <c r="AN3062" s="64">
        <v>0</v>
      </c>
      <c r="AO3062" s="149">
        <f t="shared" si="85"/>
        <v>100</v>
      </c>
    </row>
    <row r="3063" spans="37:41" x14ac:dyDescent="0.35">
      <c r="AK3063" t="str">
        <v>42:NG tracks servicing CBH on the NG network</v>
      </c>
      <c r="AL3063" t="str">
        <v>20:Coomberdale</v>
      </c>
      <c r="AM3063" t="str">
        <v>Communication</v>
      </c>
      <c r="AN3063" s="64">
        <v>45902.666351720429</v>
      </c>
      <c r="AO3063" s="149">
        <f t="shared" si="85"/>
        <v>5.1206272136194979</v>
      </c>
    </row>
    <row r="3064" spans="37:41" x14ac:dyDescent="0.35">
      <c r="AK3064" t="str">
        <v>42:NG tracks servicing CBH on the NG network</v>
      </c>
      <c r="AL3064" t="str">
        <v>20:Coomberdale</v>
      </c>
      <c r="AM3064" t="str">
        <v>Control Centre Assets</v>
      </c>
      <c r="AN3064" s="64">
        <v>0</v>
      </c>
      <c r="AO3064" s="149">
        <f t="shared" si="85"/>
        <v>14.933333333333326</v>
      </c>
    </row>
    <row r="3065" spans="37:41" x14ac:dyDescent="0.35">
      <c r="AK3065" t="str">
        <v>42:NG tracks servicing CBH on the NG network</v>
      </c>
      <c r="AL3065" t="str">
        <v>20:Coomberdale</v>
      </c>
      <c r="AM3065" t="str">
        <v>Culverts</v>
      </c>
      <c r="AN3065" s="64">
        <v>0</v>
      </c>
      <c r="AO3065" s="149">
        <f t="shared" si="85"/>
        <v>6.5141602301984181</v>
      </c>
    </row>
    <row r="3066" spans="37:41" x14ac:dyDescent="0.35">
      <c r="AK3066" t="str">
        <v>42:NG tracks servicing CBH on the NG network</v>
      </c>
      <c r="AL3066" t="str">
        <v>20:Coomberdale</v>
      </c>
      <c r="AM3066" t="str">
        <v>Cutting/Embankments</v>
      </c>
      <c r="AN3066" s="64">
        <v>0</v>
      </c>
      <c r="AO3066" s="149">
        <f t="shared" si="85"/>
        <v>100</v>
      </c>
    </row>
    <row r="3067" spans="37:41" x14ac:dyDescent="0.35">
      <c r="AK3067" t="str">
        <v>42:NG tracks servicing CBH on the NG network</v>
      </c>
      <c r="AL3067" t="str">
        <v>20:Coomberdale</v>
      </c>
      <c r="AM3067" t="str">
        <v>Fibre Optic</v>
      </c>
      <c r="AN3067" s="64">
        <v>0</v>
      </c>
      <c r="AO3067" s="149">
        <f t="shared" si="85"/>
        <v>6.8275029514926633</v>
      </c>
    </row>
    <row r="3068" spans="37:41" x14ac:dyDescent="0.35">
      <c r="AK3068" t="str">
        <v>42:NG tracks servicing CBH on the NG network</v>
      </c>
      <c r="AL3068" t="str">
        <v>20:Coomberdale</v>
      </c>
      <c r="AM3068" t="str">
        <v>Formation</v>
      </c>
      <c r="AN3068" s="64">
        <v>17329.498585829911</v>
      </c>
      <c r="AO3068" s="149">
        <f t="shared" si="85"/>
        <v>100</v>
      </c>
    </row>
    <row r="3069" spans="37:41" x14ac:dyDescent="0.35">
      <c r="AK3069" t="str">
        <v>42:NG tracks servicing CBH on the NG network</v>
      </c>
      <c r="AL3069" t="str">
        <v>20:Coomberdale</v>
      </c>
      <c r="AM3069" t="str">
        <v>Pedestrian Crossings</v>
      </c>
      <c r="AN3069" s="64">
        <v>0</v>
      </c>
      <c r="AO3069" s="149">
        <f t="shared" si="85"/>
        <v>11.72325153537226</v>
      </c>
    </row>
    <row r="3070" spans="37:41" x14ac:dyDescent="0.35">
      <c r="AK3070" t="str">
        <v>42:NG tracks servicing CBH on the NG network</v>
      </c>
      <c r="AL3070" t="str">
        <v>20:Coomberdale</v>
      </c>
      <c r="AM3070" t="str">
        <v>Plant and Equipment</v>
      </c>
      <c r="AN3070" s="64">
        <v>2337.042200914505</v>
      </c>
      <c r="AO3070" s="149">
        <f t="shared" si="85"/>
        <v>3.2621890651150229</v>
      </c>
    </row>
    <row r="3071" spans="37:41" x14ac:dyDescent="0.35">
      <c r="AK3071" t="str">
        <v>42:NG tracks servicing CBH on the NG network</v>
      </c>
      <c r="AL3071" t="str">
        <v>20:Coomberdale</v>
      </c>
      <c r="AM3071" t="str">
        <v>Radio Masts</v>
      </c>
      <c r="AN3071" s="64">
        <v>3712.4783430340131</v>
      </c>
      <c r="AO3071" s="149">
        <f t="shared" si="85"/>
        <v>5.1206272136194979</v>
      </c>
    </row>
    <row r="3072" spans="37:41" x14ac:dyDescent="0.35">
      <c r="AK3072" t="str">
        <v>42:NG tracks servicing CBH on the NG network</v>
      </c>
      <c r="AL3072" t="str">
        <v>20:Coomberdale</v>
      </c>
      <c r="AM3072" t="str">
        <v>Rail</v>
      </c>
      <c r="AN3072" s="64">
        <v>193409.58243113739</v>
      </c>
      <c r="AO3072" s="149">
        <f t="shared" si="85"/>
        <v>31.770593409597893</v>
      </c>
    </row>
    <row r="3073" spans="37:41" x14ac:dyDescent="0.35">
      <c r="AK3073" t="str">
        <v>42:NG tracks servicing CBH on the NG network</v>
      </c>
      <c r="AL3073" t="str">
        <v>20:Coomberdale</v>
      </c>
      <c r="AM3073" t="str">
        <v>Signage</v>
      </c>
      <c r="AN3073" s="64">
        <v>0</v>
      </c>
      <c r="AO3073" s="149">
        <f t="shared" si="85"/>
        <v>3.6705791572497493</v>
      </c>
    </row>
    <row r="3074" spans="37:41" x14ac:dyDescent="0.35">
      <c r="AK3074" t="str">
        <v>42:NG tracks servicing CBH on the NG network</v>
      </c>
      <c r="AL3074" t="str">
        <v>20:Coomberdale</v>
      </c>
      <c r="AM3074" t="str">
        <v>Signalling and Control Systems</v>
      </c>
      <c r="AN3074" s="64">
        <v>0</v>
      </c>
      <c r="AO3074" s="149">
        <f t="shared" si="85"/>
        <v>6.8275029514926633</v>
      </c>
    </row>
    <row r="3075" spans="37:41" x14ac:dyDescent="0.35">
      <c r="AK3075" t="str">
        <v>42:NG tracks servicing CBH on the NG network</v>
      </c>
      <c r="AL3075" t="str">
        <v>20:Coomberdale</v>
      </c>
      <c r="AM3075" t="str">
        <v>Sleepers</v>
      </c>
      <c r="AN3075" s="64">
        <v>61289.481362626058</v>
      </c>
      <c r="AO3075" s="149">
        <f t="shared" si="85"/>
        <v>15.29205627039642</v>
      </c>
    </row>
    <row r="3076" spans="37:41" x14ac:dyDescent="0.35">
      <c r="AK3076" t="str">
        <v>42:NG tracks servicing CBH on the NG network</v>
      </c>
      <c r="AL3076" t="str">
        <v>20:Coomberdale</v>
      </c>
      <c r="AM3076" t="str">
        <v>Tunnels</v>
      </c>
      <c r="AN3076" s="64">
        <v>0</v>
      </c>
      <c r="AO3076" s="149">
        <f t="shared" si="85"/>
        <v>42.316940355219813</v>
      </c>
    </row>
    <row r="3077" spans="37:41" x14ac:dyDescent="0.35">
      <c r="AK3077" t="str">
        <v>42:NG tracks servicing CBH on the NG network</v>
      </c>
      <c r="AL3077" t="str">
        <v>20:Coomberdale</v>
      </c>
      <c r="AM3077" t="str">
        <v>Turnouts</v>
      </c>
      <c r="AN3077" s="64">
        <v>0</v>
      </c>
      <c r="AO3077" s="149">
        <f t="shared" si="85"/>
        <v>22.575248585450652</v>
      </c>
    </row>
    <row r="3078" spans="37:41" x14ac:dyDescent="0.35">
      <c r="AK3078" t="str">
        <v>42:NG tracks servicing CBH on the NG network</v>
      </c>
      <c r="AL3078" t="str">
        <v>20:Coomberdale</v>
      </c>
      <c r="AM3078" t="str">
        <v>Walkways</v>
      </c>
      <c r="AN3078" s="64">
        <v>0</v>
      </c>
      <c r="AO3078" s="149">
        <f t="shared" si="85"/>
        <v>6.2060928299919071</v>
      </c>
    </row>
    <row r="3079" spans="37:41" x14ac:dyDescent="0.35">
      <c r="AK3079" t="str">
        <v>42:NG tracks servicing CBH on the NG network</v>
      </c>
      <c r="AL3079" t="str">
        <v>21:Coorow</v>
      </c>
      <c r="AM3079" t="str">
        <v>Access Roads</v>
      </c>
      <c r="AN3079" s="64">
        <v>0</v>
      </c>
      <c r="AO3079" s="149">
        <f t="shared" si="85"/>
        <v>6.064738680413102</v>
      </c>
    </row>
    <row r="3080" spans="37:41" x14ac:dyDescent="0.35">
      <c r="AK3080" t="str">
        <v>42:NG tracks servicing CBH on the NG network</v>
      </c>
      <c r="AL3080" t="str">
        <v>21:Coorow</v>
      </c>
      <c r="AM3080" t="str">
        <v>Ballast</v>
      </c>
      <c r="AN3080" s="64">
        <v>230205.19275402775</v>
      </c>
      <c r="AO3080" s="149">
        <f t="shared" si="85"/>
        <v>12.862198805968973</v>
      </c>
    </row>
    <row r="3081" spans="37:41" x14ac:dyDescent="0.35">
      <c r="AK3081" t="str">
        <v>42:NG tracks servicing CBH on the NG network</v>
      </c>
      <c r="AL3081" t="str">
        <v>21:Coorow</v>
      </c>
      <c r="AM3081" t="str">
        <v>Bridges</v>
      </c>
      <c r="AN3081" s="64">
        <v>0</v>
      </c>
      <c r="AO3081" s="149">
        <f t="shared" si="85"/>
        <v>33.988165680473372</v>
      </c>
    </row>
    <row r="3082" spans="37:41" x14ac:dyDescent="0.35">
      <c r="AK3082" t="str">
        <v>42:NG tracks servicing CBH on the NG network</v>
      </c>
      <c r="AL3082" t="str">
        <v>21:Coorow</v>
      </c>
      <c r="AM3082" t="str">
        <v>Buildings</v>
      </c>
      <c r="AN3082" s="64">
        <v>21435.457828661158</v>
      </c>
      <c r="AO3082" s="149">
        <f t="shared" si="85"/>
        <v>15.499999999999858</v>
      </c>
    </row>
    <row r="3083" spans="37:41" x14ac:dyDescent="0.35">
      <c r="AK3083" t="str">
        <v>42:NG tracks servicing CBH on the NG network</v>
      </c>
      <c r="AL3083" t="str">
        <v>21:Coorow</v>
      </c>
      <c r="AM3083" t="str">
        <v>Clearing/Grubbing</v>
      </c>
      <c r="AN3083" s="64">
        <v>0</v>
      </c>
      <c r="AO3083" s="149">
        <f t="shared" si="85"/>
        <v>100</v>
      </c>
    </row>
    <row r="3084" spans="37:41" x14ac:dyDescent="0.35">
      <c r="AK3084" t="str">
        <v>42:NG tracks servicing CBH on the NG network</v>
      </c>
      <c r="AL3084" t="str">
        <v>21:Coorow</v>
      </c>
      <c r="AM3084" t="str">
        <v>Communication</v>
      </c>
      <c r="AN3084" s="64">
        <v>0</v>
      </c>
      <c r="AO3084" s="149">
        <f t="shared" si="85"/>
        <v>5.1206272136194979</v>
      </c>
    </row>
    <row r="3085" spans="37:41" x14ac:dyDescent="0.35">
      <c r="AK3085" t="str">
        <v>42:NG tracks servicing CBH on the NG network</v>
      </c>
      <c r="AL3085" t="str">
        <v>21:Coorow</v>
      </c>
      <c r="AM3085" t="str">
        <v>Control Centre Assets</v>
      </c>
      <c r="AN3085" s="64">
        <v>0</v>
      </c>
      <c r="AO3085" s="149">
        <f t="shared" ref="AO3085:AO3148" si="86">_xlfn.XLOOKUP(AM3085,$M$7:$AG$7,$M$10:$AG$10)</f>
        <v>14.933333333333326</v>
      </c>
    </row>
    <row r="3086" spans="37:41" x14ac:dyDescent="0.35">
      <c r="AK3086" t="str">
        <v>42:NG tracks servicing CBH on the NG network</v>
      </c>
      <c r="AL3086" t="str">
        <v>21:Coorow</v>
      </c>
      <c r="AM3086" t="str">
        <v>Culverts</v>
      </c>
      <c r="AN3086" s="64">
        <v>0</v>
      </c>
      <c r="AO3086" s="149">
        <f t="shared" si="86"/>
        <v>6.5141602301984181</v>
      </c>
    </row>
    <row r="3087" spans="37:41" x14ac:dyDescent="0.35">
      <c r="AK3087" t="str">
        <v>42:NG tracks servicing CBH on the NG network</v>
      </c>
      <c r="AL3087" t="str">
        <v>21:Coorow</v>
      </c>
      <c r="AM3087" t="str">
        <v>Cutting/Embankments</v>
      </c>
      <c r="AN3087" s="64">
        <v>0</v>
      </c>
      <c r="AO3087" s="149">
        <f t="shared" si="86"/>
        <v>100</v>
      </c>
    </row>
    <row r="3088" spans="37:41" x14ac:dyDescent="0.35">
      <c r="AK3088" t="str">
        <v>42:NG tracks servicing CBH on the NG network</v>
      </c>
      <c r="AL3088" t="str">
        <v>21:Coorow</v>
      </c>
      <c r="AM3088" t="str">
        <v>Fibre Optic</v>
      </c>
      <c r="AN3088" s="64">
        <v>0</v>
      </c>
      <c r="AO3088" s="149">
        <f t="shared" si="86"/>
        <v>6.8275029514926633</v>
      </c>
    </row>
    <row r="3089" spans="37:41" x14ac:dyDescent="0.35">
      <c r="AK3089" t="str">
        <v>42:NG tracks servicing CBH on the NG network</v>
      </c>
      <c r="AL3089" t="str">
        <v>21:Coorow</v>
      </c>
      <c r="AM3089" t="str">
        <v>Formation</v>
      </c>
      <c r="AN3089" s="64">
        <v>67849.95154855556</v>
      </c>
      <c r="AO3089" s="149">
        <f t="shared" si="86"/>
        <v>100</v>
      </c>
    </row>
    <row r="3090" spans="37:41" x14ac:dyDescent="0.35">
      <c r="AK3090" t="str">
        <v>42:NG tracks servicing CBH on the NG network</v>
      </c>
      <c r="AL3090" t="str">
        <v>21:Coorow</v>
      </c>
      <c r="AM3090" t="str">
        <v>Pedestrian Crossings</v>
      </c>
      <c r="AN3090" s="64">
        <v>0</v>
      </c>
      <c r="AO3090" s="149">
        <f t="shared" si="86"/>
        <v>11.72325153537226</v>
      </c>
    </row>
    <row r="3091" spans="37:41" x14ac:dyDescent="0.35">
      <c r="AK3091" t="str">
        <v>42:NG tracks servicing CBH on the NG network</v>
      </c>
      <c r="AL3091" t="str">
        <v>21:Coorow</v>
      </c>
      <c r="AM3091" t="str">
        <v>Plant and Equipment</v>
      </c>
      <c r="AN3091" s="64">
        <v>9150.1897365130808</v>
      </c>
      <c r="AO3091" s="149">
        <f t="shared" si="86"/>
        <v>3.2621890651150229</v>
      </c>
    </row>
    <row r="3092" spans="37:41" x14ac:dyDescent="0.35">
      <c r="AK3092" t="str">
        <v>42:NG tracks servicing CBH on the NG network</v>
      </c>
      <c r="AL3092" t="str">
        <v>21:Coorow</v>
      </c>
      <c r="AM3092" t="str">
        <v>Radio Masts</v>
      </c>
      <c r="AN3092" s="64">
        <v>14535.41627025999</v>
      </c>
      <c r="AO3092" s="149">
        <f t="shared" si="86"/>
        <v>5.1206272136194979</v>
      </c>
    </row>
    <row r="3093" spans="37:41" x14ac:dyDescent="0.35">
      <c r="AK3093" t="str">
        <v>42:NG tracks servicing CBH on the NG network</v>
      </c>
      <c r="AL3093" t="str">
        <v>21:Coorow</v>
      </c>
      <c r="AM3093" t="str">
        <v>Rail</v>
      </c>
      <c r="AN3093" s="64">
        <v>757253.92353298608</v>
      </c>
      <c r="AO3093" s="149">
        <f t="shared" si="86"/>
        <v>31.770593409597893</v>
      </c>
    </row>
    <row r="3094" spans="37:41" x14ac:dyDescent="0.35">
      <c r="AK3094" t="str">
        <v>42:NG tracks servicing CBH on the NG network</v>
      </c>
      <c r="AL3094" t="str">
        <v>21:Coorow</v>
      </c>
      <c r="AM3094" t="str">
        <v>Signage</v>
      </c>
      <c r="AN3094" s="64">
        <v>0</v>
      </c>
      <c r="AO3094" s="149">
        <f t="shared" si="86"/>
        <v>3.6705791572497493</v>
      </c>
    </row>
    <row r="3095" spans="37:41" x14ac:dyDescent="0.35">
      <c r="AK3095" t="str">
        <v>42:NG tracks servicing CBH on the NG network</v>
      </c>
      <c r="AL3095" t="str">
        <v>21:Coorow</v>
      </c>
      <c r="AM3095" t="str">
        <v>Signalling and Control Systems</v>
      </c>
      <c r="AN3095" s="64">
        <v>0</v>
      </c>
      <c r="AO3095" s="149">
        <f t="shared" si="86"/>
        <v>6.8275029514926633</v>
      </c>
    </row>
    <row r="3096" spans="37:41" x14ac:dyDescent="0.35">
      <c r="AK3096" t="str">
        <v>42:NG tracks servicing CBH on the NG network</v>
      </c>
      <c r="AL3096" t="str">
        <v>21:Coorow</v>
      </c>
      <c r="AM3096" t="str">
        <v>Sleepers</v>
      </c>
      <c r="AN3096" s="64">
        <v>240734.40601436931</v>
      </c>
      <c r="AO3096" s="149">
        <f t="shared" si="86"/>
        <v>15.29205627039642</v>
      </c>
    </row>
    <row r="3097" spans="37:41" x14ac:dyDescent="0.35">
      <c r="AK3097" t="str">
        <v>42:NG tracks servicing CBH on the NG network</v>
      </c>
      <c r="AL3097" t="str">
        <v>21:Coorow</v>
      </c>
      <c r="AM3097" t="str">
        <v>Tunnels</v>
      </c>
      <c r="AN3097" s="64">
        <v>0</v>
      </c>
      <c r="AO3097" s="149">
        <f t="shared" si="86"/>
        <v>42.316940355219813</v>
      </c>
    </row>
    <row r="3098" spans="37:41" x14ac:dyDescent="0.35">
      <c r="AK3098" t="str">
        <v>42:NG tracks servicing CBH on the NG network</v>
      </c>
      <c r="AL3098" t="str">
        <v>21:Coorow</v>
      </c>
      <c r="AM3098" t="str">
        <v>Turnouts</v>
      </c>
      <c r="AN3098" s="64">
        <v>933440.89187425084</v>
      </c>
      <c r="AO3098" s="149">
        <f t="shared" si="86"/>
        <v>22.575248585450652</v>
      </c>
    </row>
    <row r="3099" spans="37:41" x14ac:dyDescent="0.35">
      <c r="AK3099" t="str">
        <v>42:NG tracks servicing CBH on the NG network</v>
      </c>
      <c r="AL3099" t="str">
        <v>21:Coorow</v>
      </c>
      <c r="AM3099" t="str">
        <v>Walkways</v>
      </c>
      <c r="AN3099" s="64">
        <v>0</v>
      </c>
      <c r="AO3099" s="149">
        <f t="shared" si="86"/>
        <v>6.2060928299919071</v>
      </c>
    </row>
    <row r="3100" spans="37:41" x14ac:dyDescent="0.35">
      <c r="AK3100" t="str">
        <v>42:NG tracks servicing CBH on the NG network</v>
      </c>
      <c r="AL3100" t="str">
        <v>22:Cranbrook</v>
      </c>
      <c r="AM3100" t="str">
        <v>Access Roads</v>
      </c>
      <c r="AN3100" s="64">
        <v>0</v>
      </c>
      <c r="AO3100" s="149">
        <f t="shared" si="86"/>
        <v>6.064738680413102</v>
      </c>
    </row>
    <row r="3101" spans="37:41" x14ac:dyDescent="0.35">
      <c r="AK3101" t="str">
        <v>42:NG tracks servicing CBH on the NG network</v>
      </c>
      <c r="AL3101" t="str">
        <v>22:Cranbrook</v>
      </c>
      <c r="AM3101" t="str">
        <v>Ballast</v>
      </c>
      <c r="AN3101" s="64">
        <v>101281.89522704162</v>
      </c>
      <c r="AO3101" s="149">
        <f t="shared" si="86"/>
        <v>12.862198805968973</v>
      </c>
    </row>
    <row r="3102" spans="37:41" x14ac:dyDescent="0.35">
      <c r="AK3102" t="str">
        <v>42:NG tracks servicing CBH on the NG network</v>
      </c>
      <c r="AL3102" t="str">
        <v>22:Cranbrook</v>
      </c>
      <c r="AM3102" t="str">
        <v>Bridges</v>
      </c>
      <c r="AN3102" s="64">
        <v>0</v>
      </c>
      <c r="AO3102" s="149">
        <f t="shared" si="86"/>
        <v>33.988165680473372</v>
      </c>
    </row>
    <row r="3103" spans="37:41" x14ac:dyDescent="0.35">
      <c r="AK3103" t="str">
        <v>42:NG tracks servicing CBH on the NG network</v>
      </c>
      <c r="AL3103" t="str">
        <v>22:Cranbrook</v>
      </c>
      <c r="AM3103" t="str">
        <v>Buildings</v>
      </c>
      <c r="AN3103" s="64">
        <v>9430.82025202554</v>
      </c>
      <c r="AO3103" s="149">
        <f t="shared" si="86"/>
        <v>15.499999999999858</v>
      </c>
    </row>
    <row r="3104" spans="37:41" x14ac:dyDescent="0.35">
      <c r="AK3104" t="str">
        <v>42:NG tracks servicing CBH on the NG network</v>
      </c>
      <c r="AL3104" t="str">
        <v>22:Cranbrook</v>
      </c>
      <c r="AM3104" t="str">
        <v>Clearing/Grubbing</v>
      </c>
      <c r="AN3104" s="64">
        <v>0</v>
      </c>
      <c r="AO3104" s="149">
        <f t="shared" si="86"/>
        <v>100</v>
      </c>
    </row>
    <row r="3105" spans="37:41" x14ac:dyDescent="0.35">
      <c r="AK3105" t="str">
        <v>42:NG tracks servicing CBH on the NG network</v>
      </c>
      <c r="AL3105" t="str">
        <v>22:Cranbrook</v>
      </c>
      <c r="AM3105" t="str">
        <v>Communication</v>
      </c>
      <c r="AN3105" s="64">
        <v>73698.909094747185</v>
      </c>
      <c r="AO3105" s="149">
        <f t="shared" si="86"/>
        <v>5.1206272136194979</v>
      </c>
    </row>
    <row r="3106" spans="37:41" x14ac:dyDescent="0.35">
      <c r="AK3106" t="str">
        <v>42:NG tracks servicing CBH on the NG network</v>
      </c>
      <c r="AL3106" t="str">
        <v>22:Cranbrook</v>
      </c>
      <c r="AM3106" t="str">
        <v>Control Centre Assets</v>
      </c>
      <c r="AN3106" s="64">
        <v>0</v>
      </c>
      <c r="AO3106" s="149">
        <f t="shared" si="86"/>
        <v>14.933333333333326</v>
      </c>
    </row>
    <row r="3107" spans="37:41" x14ac:dyDescent="0.35">
      <c r="AK3107" t="str">
        <v>42:NG tracks servicing CBH on the NG network</v>
      </c>
      <c r="AL3107" t="str">
        <v>22:Cranbrook</v>
      </c>
      <c r="AM3107" t="str">
        <v>Culverts</v>
      </c>
      <c r="AN3107" s="64">
        <v>0</v>
      </c>
      <c r="AO3107" s="149">
        <f t="shared" si="86"/>
        <v>6.5141602301984181</v>
      </c>
    </row>
    <row r="3108" spans="37:41" x14ac:dyDescent="0.35">
      <c r="AK3108" t="str">
        <v>42:NG tracks servicing CBH on the NG network</v>
      </c>
      <c r="AL3108" t="str">
        <v>22:Cranbrook</v>
      </c>
      <c r="AM3108" t="str">
        <v>Cutting/Embankments</v>
      </c>
      <c r="AN3108" s="64">
        <v>0</v>
      </c>
      <c r="AO3108" s="149">
        <f t="shared" si="86"/>
        <v>100</v>
      </c>
    </row>
    <row r="3109" spans="37:41" x14ac:dyDescent="0.35">
      <c r="AK3109" t="str">
        <v>42:NG tracks servicing CBH on the NG network</v>
      </c>
      <c r="AL3109" t="str">
        <v>22:Cranbrook</v>
      </c>
      <c r="AM3109" t="str">
        <v>Fibre Optic</v>
      </c>
      <c r="AN3109" s="64">
        <v>0</v>
      </c>
      <c r="AO3109" s="149">
        <f t="shared" si="86"/>
        <v>6.8275029514926633</v>
      </c>
    </row>
    <row r="3110" spans="37:41" x14ac:dyDescent="0.35">
      <c r="AK3110" t="str">
        <v>42:NG tracks servicing CBH on the NG network</v>
      </c>
      <c r="AL3110" t="str">
        <v>22:Cranbrook</v>
      </c>
      <c r="AM3110" t="str">
        <v>Formation</v>
      </c>
      <c r="AN3110" s="64">
        <v>29851.505961654369</v>
      </c>
      <c r="AO3110" s="149">
        <f t="shared" si="86"/>
        <v>100</v>
      </c>
    </row>
    <row r="3111" spans="37:41" x14ac:dyDescent="0.35">
      <c r="AK3111" t="str">
        <v>42:NG tracks servicing CBH on the NG network</v>
      </c>
      <c r="AL3111" t="str">
        <v>22:Cranbrook</v>
      </c>
      <c r="AM3111" t="str">
        <v>Pedestrian Crossings</v>
      </c>
      <c r="AN3111" s="64">
        <v>0</v>
      </c>
      <c r="AO3111" s="149">
        <f t="shared" si="86"/>
        <v>11.72325153537226</v>
      </c>
    </row>
    <row r="3112" spans="37:41" x14ac:dyDescent="0.35">
      <c r="AK3112" t="str">
        <v>42:NG tracks servicing CBH on the NG network</v>
      </c>
      <c r="AL3112" t="str">
        <v>22:Cranbrook</v>
      </c>
      <c r="AM3112" t="str">
        <v>Plant and Equipment</v>
      </c>
      <c r="AN3112" s="64">
        <v>4025.750015080207</v>
      </c>
      <c r="AO3112" s="149">
        <f t="shared" si="86"/>
        <v>3.2621890651150229</v>
      </c>
    </row>
    <row r="3113" spans="37:41" x14ac:dyDescent="0.35">
      <c r="AK3113" t="str">
        <v>42:NG tracks servicing CBH on the NG network</v>
      </c>
      <c r="AL3113" t="str">
        <v>22:Cranbrook</v>
      </c>
      <c r="AM3113" t="str">
        <v>Radio Masts</v>
      </c>
      <c r="AN3113" s="64">
        <v>6395.0534310445109</v>
      </c>
      <c r="AO3113" s="149">
        <f t="shared" si="86"/>
        <v>5.1206272136194979</v>
      </c>
    </row>
    <row r="3114" spans="37:41" x14ac:dyDescent="0.35">
      <c r="AK3114" t="str">
        <v>42:NG tracks servicing CBH on the NG network</v>
      </c>
      <c r="AL3114" t="str">
        <v>22:Cranbrook</v>
      </c>
      <c r="AM3114" t="str">
        <v>Rail</v>
      </c>
      <c r="AN3114" s="64">
        <v>333164.12903632107</v>
      </c>
      <c r="AO3114" s="149">
        <f t="shared" si="86"/>
        <v>31.770593409597893</v>
      </c>
    </row>
    <row r="3115" spans="37:41" x14ac:dyDescent="0.35">
      <c r="AK3115" t="str">
        <v>42:NG tracks servicing CBH on the NG network</v>
      </c>
      <c r="AL3115" t="str">
        <v>22:Cranbrook</v>
      </c>
      <c r="AM3115" t="str">
        <v>Signage</v>
      </c>
      <c r="AN3115" s="64">
        <v>469.32686003377398</v>
      </c>
      <c r="AO3115" s="149">
        <f t="shared" si="86"/>
        <v>3.6705791572497493</v>
      </c>
    </row>
    <row r="3116" spans="37:41" x14ac:dyDescent="0.35">
      <c r="AK3116" t="str">
        <v>42:NG tracks servicing CBH on the NG network</v>
      </c>
      <c r="AL3116" t="str">
        <v>22:Cranbrook</v>
      </c>
      <c r="AM3116" t="str">
        <v>Signalling and Control Systems</v>
      </c>
      <c r="AN3116" s="64">
        <v>0</v>
      </c>
      <c r="AO3116" s="149">
        <f t="shared" si="86"/>
        <v>6.8275029514926633</v>
      </c>
    </row>
    <row r="3117" spans="37:41" x14ac:dyDescent="0.35">
      <c r="AK3117" t="str">
        <v>42:NG tracks servicing CBH on the NG network</v>
      </c>
      <c r="AL3117" t="str">
        <v>22:Cranbrook</v>
      </c>
      <c r="AM3117" t="str">
        <v>Sleepers</v>
      </c>
      <c r="AN3117" s="64">
        <v>105453.68953845292</v>
      </c>
      <c r="AO3117" s="149">
        <f t="shared" si="86"/>
        <v>15.29205627039642</v>
      </c>
    </row>
    <row r="3118" spans="37:41" x14ac:dyDescent="0.35">
      <c r="AK3118" t="str">
        <v>42:NG tracks servicing CBH on the NG network</v>
      </c>
      <c r="AL3118" t="str">
        <v>22:Cranbrook</v>
      </c>
      <c r="AM3118" t="str">
        <v>Tunnels</v>
      </c>
      <c r="AN3118" s="64">
        <v>0</v>
      </c>
      <c r="AO3118" s="149">
        <f t="shared" si="86"/>
        <v>42.316940355219813</v>
      </c>
    </row>
    <row r="3119" spans="37:41" x14ac:dyDescent="0.35">
      <c r="AK3119" t="str">
        <v>42:NG tracks servicing CBH on the NG network</v>
      </c>
      <c r="AL3119" t="str">
        <v>22:Cranbrook</v>
      </c>
      <c r="AM3119" t="str">
        <v>Turnouts</v>
      </c>
      <c r="AN3119" s="64">
        <v>0</v>
      </c>
      <c r="AO3119" s="149">
        <f t="shared" si="86"/>
        <v>22.575248585450652</v>
      </c>
    </row>
    <row r="3120" spans="37:41" x14ac:dyDescent="0.35">
      <c r="AK3120" t="str">
        <v>42:NG tracks servicing CBH on the NG network</v>
      </c>
      <c r="AL3120" t="str">
        <v>22:Cranbrook</v>
      </c>
      <c r="AM3120" t="str">
        <v>Walkways</v>
      </c>
      <c r="AN3120" s="64">
        <v>0</v>
      </c>
      <c r="AO3120" s="149">
        <f t="shared" si="86"/>
        <v>6.2060928299919071</v>
      </c>
    </row>
    <row r="3121" spans="37:41" x14ac:dyDescent="0.35">
      <c r="AK3121" t="str">
        <v>42:NG tracks servicing CBH on the NG network</v>
      </c>
      <c r="AL3121" t="str">
        <v>23:Dowerin</v>
      </c>
      <c r="AM3121" t="str">
        <v>Access Roads</v>
      </c>
      <c r="AN3121" s="64">
        <v>0</v>
      </c>
      <c r="AO3121" s="149">
        <f t="shared" si="86"/>
        <v>6.064738680413102</v>
      </c>
    </row>
    <row r="3122" spans="37:41" x14ac:dyDescent="0.35">
      <c r="AK3122" t="str">
        <v>42:NG tracks servicing CBH on the NG network</v>
      </c>
      <c r="AL3122" t="str">
        <v>23:Dowerin</v>
      </c>
      <c r="AM3122" t="str">
        <v>Ballast</v>
      </c>
      <c r="AN3122" s="64">
        <v>50737.90214669428</v>
      </c>
      <c r="AO3122" s="149">
        <f t="shared" si="86"/>
        <v>12.862198805968973</v>
      </c>
    </row>
    <row r="3123" spans="37:41" x14ac:dyDescent="0.35">
      <c r="AK3123" t="str">
        <v>42:NG tracks servicing CBH on the NG network</v>
      </c>
      <c r="AL3123" t="str">
        <v>23:Dowerin</v>
      </c>
      <c r="AM3123" t="str">
        <v>Bridges</v>
      </c>
      <c r="AN3123" s="64">
        <v>0</v>
      </c>
      <c r="AO3123" s="149">
        <f t="shared" si="86"/>
        <v>33.988165680473372</v>
      </c>
    </row>
    <row r="3124" spans="37:41" x14ac:dyDescent="0.35">
      <c r="AK3124" t="str">
        <v>42:NG tracks servicing CBH on the NG network</v>
      </c>
      <c r="AL3124" t="str">
        <v>23:Dowerin</v>
      </c>
      <c r="AM3124" t="str">
        <v>Buildings</v>
      </c>
      <c r="AN3124" s="64">
        <v>5118.1411729526262</v>
      </c>
      <c r="AO3124" s="149">
        <f t="shared" si="86"/>
        <v>15.499999999999858</v>
      </c>
    </row>
    <row r="3125" spans="37:41" x14ac:dyDescent="0.35">
      <c r="AK3125" t="str">
        <v>42:NG tracks servicing CBH on the NG network</v>
      </c>
      <c r="AL3125" t="str">
        <v>23:Dowerin</v>
      </c>
      <c r="AM3125" t="str">
        <v>Clearing/Grubbing</v>
      </c>
      <c r="AN3125" s="64">
        <v>0</v>
      </c>
      <c r="AO3125" s="149">
        <f t="shared" si="86"/>
        <v>100</v>
      </c>
    </row>
    <row r="3126" spans="37:41" x14ac:dyDescent="0.35">
      <c r="AK3126" t="str">
        <v>42:NG tracks servicing CBH on the NG network</v>
      </c>
      <c r="AL3126" t="str">
        <v>23:Dowerin</v>
      </c>
      <c r="AM3126" t="str">
        <v>Communication</v>
      </c>
      <c r="AN3126" s="64">
        <v>42029.787820950791</v>
      </c>
      <c r="AO3126" s="149">
        <f t="shared" si="86"/>
        <v>5.1206272136194979</v>
      </c>
    </row>
    <row r="3127" spans="37:41" x14ac:dyDescent="0.35">
      <c r="AK3127" t="str">
        <v>42:NG tracks servicing CBH on the NG network</v>
      </c>
      <c r="AL3127" t="str">
        <v>23:Dowerin</v>
      </c>
      <c r="AM3127" t="str">
        <v>Control Centre Assets</v>
      </c>
      <c r="AN3127" s="64">
        <v>0</v>
      </c>
      <c r="AO3127" s="149">
        <f t="shared" si="86"/>
        <v>14.933333333333326</v>
      </c>
    </row>
    <row r="3128" spans="37:41" x14ac:dyDescent="0.35">
      <c r="AK3128" t="str">
        <v>42:NG tracks servicing CBH on the NG network</v>
      </c>
      <c r="AL3128" t="str">
        <v>23:Dowerin</v>
      </c>
      <c r="AM3128" t="str">
        <v>Culverts</v>
      </c>
      <c r="AN3128" s="64">
        <v>0</v>
      </c>
      <c r="AO3128" s="149">
        <f t="shared" si="86"/>
        <v>6.5141602301984181</v>
      </c>
    </row>
    <row r="3129" spans="37:41" x14ac:dyDescent="0.35">
      <c r="AK3129" t="str">
        <v>42:NG tracks servicing CBH on the NG network</v>
      </c>
      <c r="AL3129" t="str">
        <v>23:Dowerin</v>
      </c>
      <c r="AM3129" t="str">
        <v>Cutting/Embankments</v>
      </c>
      <c r="AN3129" s="64">
        <v>0</v>
      </c>
      <c r="AO3129" s="149">
        <f t="shared" si="86"/>
        <v>100</v>
      </c>
    </row>
    <row r="3130" spans="37:41" x14ac:dyDescent="0.35">
      <c r="AK3130" t="str">
        <v>42:NG tracks servicing CBH on the NG network</v>
      </c>
      <c r="AL3130" t="str">
        <v>23:Dowerin</v>
      </c>
      <c r="AM3130" t="str">
        <v>Fibre Optic</v>
      </c>
      <c r="AN3130" s="64">
        <v>0</v>
      </c>
      <c r="AO3130" s="149">
        <f t="shared" si="86"/>
        <v>6.8275029514926633</v>
      </c>
    </row>
    <row r="3131" spans="37:41" x14ac:dyDescent="0.35">
      <c r="AK3131" t="str">
        <v>42:NG tracks servicing CBH on the NG network</v>
      </c>
      <c r="AL3131" t="str">
        <v>23:Dowerin</v>
      </c>
      <c r="AM3131" t="str">
        <v>Formation</v>
      </c>
      <c r="AN3131" s="64">
        <v>14954.329053762527</v>
      </c>
      <c r="AO3131" s="149">
        <f t="shared" si="86"/>
        <v>100</v>
      </c>
    </row>
    <row r="3132" spans="37:41" x14ac:dyDescent="0.35">
      <c r="AK3132" t="str">
        <v>42:NG tracks servicing CBH on the NG network</v>
      </c>
      <c r="AL3132" t="str">
        <v>23:Dowerin</v>
      </c>
      <c r="AM3132" t="str">
        <v>Pedestrian Crossings</v>
      </c>
      <c r="AN3132" s="64">
        <v>0</v>
      </c>
      <c r="AO3132" s="149">
        <f t="shared" si="86"/>
        <v>11.72325153537226</v>
      </c>
    </row>
    <row r="3133" spans="37:41" x14ac:dyDescent="0.35">
      <c r="AK3133" t="str">
        <v>42:NG tracks servicing CBH on the NG network</v>
      </c>
      <c r="AL3133" t="str">
        <v>23:Dowerin</v>
      </c>
      <c r="AM3133" t="str">
        <v>Plant and Equipment</v>
      </c>
      <c r="AN3133" s="64">
        <v>2184.7894831598865</v>
      </c>
      <c r="AO3133" s="149">
        <f t="shared" si="86"/>
        <v>3.2621890651150229</v>
      </c>
    </row>
    <row r="3134" spans="37:41" x14ac:dyDescent="0.35">
      <c r="AK3134" t="str">
        <v>42:NG tracks servicing CBH on the NG network</v>
      </c>
      <c r="AL3134" t="str">
        <v>23:Dowerin</v>
      </c>
      <c r="AM3134" t="str">
        <v>Radio Masts</v>
      </c>
      <c r="AN3134" s="64">
        <v>3470.6192456198069</v>
      </c>
      <c r="AO3134" s="149">
        <f t="shared" si="86"/>
        <v>5.1206272136194979</v>
      </c>
    </row>
    <row r="3135" spans="37:41" x14ac:dyDescent="0.35">
      <c r="AK3135" t="str">
        <v>42:NG tracks servicing CBH on the NG network</v>
      </c>
      <c r="AL3135" t="str">
        <v>23:Dowerin</v>
      </c>
      <c r="AM3135" t="str">
        <v>Rail</v>
      </c>
      <c r="AN3135" s="64">
        <v>166900.99390359962</v>
      </c>
      <c r="AO3135" s="149">
        <f t="shared" si="86"/>
        <v>31.770593409597893</v>
      </c>
    </row>
    <row r="3136" spans="37:41" x14ac:dyDescent="0.35">
      <c r="AK3136" t="str">
        <v>42:NG tracks servicing CBH on the NG network</v>
      </c>
      <c r="AL3136" t="str">
        <v>23:Dowerin</v>
      </c>
      <c r="AM3136" t="str">
        <v>Signage</v>
      </c>
      <c r="AN3136" s="64">
        <v>0</v>
      </c>
      <c r="AO3136" s="149">
        <f t="shared" si="86"/>
        <v>3.6705791572497493</v>
      </c>
    </row>
    <row r="3137" spans="37:41" x14ac:dyDescent="0.35">
      <c r="AK3137" t="str">
        <v>42:NG tracks servicing CBH on the NG network</v>
      </c>
      <c r="AL3137" t="str">
        <v>23:Dowerin</v>
      </c>
      <c r="AM3137" t="str">
        <v>Signalling and Control Systems</v>
      </c>
      <c r="AN3137" s="64">
        <v>0</v>
      </c>
      <c r="AO3137" s="149">
        <f t="shared" si="86"/>
        <v>6.8275029514926633</v>
      </c>
    </row>
    <row r="3138" spans="37:41" x14ac:dyDescent="0.35">
      <c r="AK3138" t="str">
        <v>42:NG tracks servicing CBH on the NG network</v>
      </c>
      <c r="AL3138" t="str">
        <v>23:Dowerin</v>
      </c>
      <c r="AM3138" t="str">
        <v>Sleepers</v>
      </c>
      <c r="AN3138" s="64">
        <v>52747.324013890095</v>
      </c>
      <c r="AO3138" s="149">
        <f t="shared" si="86"/>
        <v>15.29205627039642</v>
      </c>
    </row>
    <row r="3139" spans="37:41" x14ac:dyDescent="0.35">
      <c r="AK3139" t="str">
        <v>42:NG tracks servicing CBH on the NG network</v>
      </c>
      <c r="AL3139" t="str">
        <v>23:Dowerin</v>
      </c>
      <c r="AM3139" t="str">
        <v>Tunnels</v>
      </c>
      <c r="AN3139" s="64">
        <v>0</v>
      </c>
      <c r="AO3139" s="149">
        <f t="shared" si="86"/>
        <v>42.316940355219813</v>
      </c>
    </row>
    <row r="3140" spans="37:41" x14ac:dyDescent="0.35">
      <c r="AK3140" t="str">
        <v>42:NG tracks servicing CBH on the NG network</v>
      </c>
      <c r="AL3140" t="str">
        <v>23:Dowerin</v>
      </c>
      <c r="AM3140" t="str">
        <v>Turnouts</v>
      </c>
      <c r="AN3140" s="64">
        <v>0</v>
      </c>
      <c r="AO3140" s="149">
        <f t="shared" si="86"/>
        <v>22.575248585450652</v>
      </c>
    </row>
    <row r="3141" spans="37:41" x14ac:dyDescent="0.35">
      <c r="AK3141" t="str">
        <v>42:NG tracks servicing CBH on the NG network</v>
      </c>
      <c r="AL3141" t="str">
        <v>23:Dowerin</v>
      </c>
      <c r="AM3141" t="str">
        <v>Walkways</v>
      </c>
      <c r="AN3141" s="64">
        <v>0</v>
      </c>
      <c r="AO3141" s="149">
        <f t="shared" si="86"/>
        <v>6.2060928299919071</v>
      </c>
    </row>
    <row r="3142" spans="37:41" x14ac:dyDescent="0.35">
      <c r="AK3142" t="str">
        <v>42:NG tracks servicing CBH on the NG network</v>
      </c>
      <c r="AL3142" t="str">
        <v>24:Dumbleyung</v>
      </c>
      <c r="AM3142" t="str">
        <v>Access Roads</v>
      </c>
      <c r="AN3142" s="64">
        <v>0</v>
      </c>
      <c r="AO3142" s="149">
        <f t="shared" si="86"/>
        <v>6.064738680413102</v>
      </c>
    </row>
    <row r="3143" spans="37:41" x14ac:dyDescent="0.35">
      <c r="AK3143" t="str">
        <v>42:NG tracks servicing CBH on the NG network</v>
      </c>
      <c r="AL3143" t="str">
        <v>24:Dumbleyung</v>
      </c>
      <c r="AM3143" t="str">
        <v>Ballast</v>
      </c>
      <c r="AN3143" s="64">
        <v>124983.47948577825</v>
      </c>
      <c r="AO3143" s="149">
        <f t="shared" si="86"/>
        <v>12.862198805968973</v>
      </c>
    </row>
    <row r="3144" spans="37:41" x14ac:dyDescent="0.35">
      <c r="AK3144" t="str">
        <v>42:NG tracks servicing CBH on the NG network</v>
      </c>
      <c r="AL3144" t="str">
        <v>24:Dumbleyung</v>
      </c>
      <c r="AM3144" t="str">
        <v>Bridges</v>
      </c>
      <c r="AN3144" s="64">
        <v>0</v>
      </c>
      <c r="AO3144" s="149">
        <f t="shared" si="86"/>
        <v>33.988165680473372</v>
      </c>
    </row>
    <row r="3145" spans="37:41" x14ac:dyDescent="0.35">
      <c r="AK3145" t="str">
        <v>42:NG tracks servicing CBH on the NG network</v>
      </c>
      <c r="AL3145" t="str">
        <v>24:Dumbleyung</v>
      </c>
      <c r="AM3145" t="str">
        <v>Buildings</v>
      </c>
      <c r="AN3145" s="64">
        <v>11637.783108825475</v>
      </c>
      <c r="AO3145" s="149">
        <f t="shared" si="86"/>
        <v>15.499999999999858</v>
      </c>
    </row>
    <row r="3146" spans="37:41" x14ac:dyDescent="0.35">
      <c r="AK3146" t="str">
        <v>42:NG tracks servicing CBH on the NG network</v>
      </c>
      <c r="AL3146" t="str">
        <v>24:Dumbleyung</v>
      </c>
      <c r="AM3146" t="str">
        <v>Clearing/Grubbing</v>
      </c>
      <c r="AN3146" s="64">
        <v>0</v>
      </c>
      <c r="AO3146" s="149">
        <f t="shared" si="86"/>
        <v>100</v>
      </c>
    </row>
    <row r="3147" spans="37:41" x14ac:dyDescent="0.35">
      <c r="AK3147" t="str">
        <v>42:NG tracks servicing CBH on the NG network</v>
      </c>
      <c r="AL3147" t="str">
        <v>24:Dumbleyung</v>
      </c>
      <c r="AM3147" t="str">
        <v>Communication</v>
      </c>
      <c r="AN3147" s="64">
        <v>0</v>
      </c>
      <c r="AO3147" s="149">
        <f t="shared" si="86"/>
        <v>5.1206272136194979</v>
      </c>
    </row>
    <row r="3148" spans="37:41" x14ac:dyDescent="0.35">
      <c r="AK3148" t="str">
        <v>42:NG tracks servicing CBH on the NG network</v>
      </c>
      <c r="AL3148" t="str">
        <v>24:Dumbleyung</v>
      </c>
      <c r="AM3148" t="str">
        <v>Control Centre Assets</v>
      </c>
      <c r="AN3148" s="64">
        <v>0</v>
      </c>
      <c r="AO3148" s="149">
        <f t="shared" si="86"/>
        <v>14.933333333333326</v>
      </c>
    </row>
    <row r="3149" spans="37:41" x14ac:dyDescent="0.35">
      <c r="AK3149" t="str">
        <v>42:NG tracks servicing CBH on the NG network</v>
      </c>
      <c r="AL3149" t="str">
        <v>24:Dumbleyung</v>
      </c>
      <c r="AM3149" t="str">
        <v>Culverts</v>
      </c>
      <c r="AN3149" s="64">
        <v>0</v>
      </c>
      <c r="AO3149" s="149">
        <f t="shared" ref="AO3149:AO3212" si="87">_xlfn.XLOOKUP(AM3149,$M$7:$AG$7,$M$10:$AG$10)</f>
        <v>6.5141602301984181</v>
      </c>
    </row>
    <row r="3150" spans="37:41" x14ac:dyDescent="0.35">
      <c r="AK3150" t="str">
        <v>42:NG tracks servicing CBH on the NG network</v>
      </c>
      <c r="AL3150" t="str">
        <v>24:Dumbleyung</v>
      </c>
      <c r="AM3150" t="str">
        <v>Cutting/Embankments</v>
      </c>
      <c r="AN3150" s="64">
        <v>0</v>
      </c>
      <c r="AO3150" s="149">
        <f t="shared" si="87"/>
        <v>100</v>
      </c>
    </row>
    <row r="3151" spans="37:41" x14ac:dyDescent="0.35">
      <c r="AK3151" t="str">
        <v>42:NG tracks servicing CBH on the NG network</v>
      </c>
      <c r="AL3151" t="str">
        <v>24:Dumbleyung</v>
      </c>
      <c r="AM3151" t="str">
        <v>Fibre Optic</v>
      </c>
      <c r="AN3151" s="64">
        <v>0</v>
      </c>
      <c r="AO3151" s="149">
        <f t="shared" si="87"/>
        <v>6.8275029514926633</v>
      </c>
    </row>
    <row r="3152" spans="37:41" x14ac:dyDescent="0.35">
      <c r="AK3152" t="str">
        <v>42:NG tracks servicing CBH on the NG network</v>
      </c>
      <c r="AL3152" t="str">
        <v>24:Dumbleyung</v>
      </c>
      <c r="AM3152" t="str">
        <v>Formation</v>
      </c>
      <c r="AN3152" s="64">
        <v>36837.236058966228</v>
      </c>
      <c r="AO3152" s="149">
        <f t="shared" si="87"/>
        <v>100</v>
      </c>
    </row>
    <row r="3153" spans="37:41" x14ac:dyDescent="0.35">
      <c r="AK3153" t="str">
        <v>42:NG tracks servicing CBH on the NG network</v>
      </c>
      <c r="AL3153" t="str">
        <v>24:Dumbleyung</v>
      </c>
      <c r="AM3153" t="str">
        <v>Pedestrian Crossings</v>
      </c>
      <c r="AN3153" s="64">
        <v>0</v>
      </c>
      <c r="AO3153" s="149">
        <f t="shared" si="87"/>
        <v>11.72325153537226</v>
      </c>
    </row>
    <row r="3154" spans="37:41" x14ac:dyDescent="0.35">
      <c r="AK3154" t="str">
        <v>42:NG tracks servicing CBH on the NG network</v>
      </c>
      <c r="AL3154" t="str">
        <v>24:Dumbleyung</v>
      </c>
      <c r="AM3154" t="str">
        <v>Plant and Equipment</v>
      </c>
      <c r="AN3154" s="64">
        <v>4967.8399411537694</v>
      </c>
      <c r="AO3154" s="149">
        <f t="shared" si="87"/>
        <v>3.2621890651150229</v>
      </c>
    </row>
    <row r="3155" spans="37:41" x14ac:dyDescent="0.35">
      <c r="AK3155" t="str">
        <v>42:NG tracks servicing CBH on the NG network</v>
      </c>
      <c r="AL3155" t="str">
        <v>24:Dumbleyung</v>
      </c>
      <c r="AM3155" t="str">
        <v>Radio Masts</v>
      </c>
      <c r="AN3155" s="64">
        <v>7891.5982715142354</v>
      </c>
      <c r="AO3155" s="149">
        <f t="shared" si="87"/>
        <v>5.1206272136194979</v>
      </c>
    </row>
    <row r="3156" spans="37:41" x14ac:dyDescent="0.35">
      <c r="AK3156" t="str">
        <v>42:NG tracks servicing CBH on the NG network</v>
      </c>
      <c r="AL3156" t="str">
        <v>24:Dumbleyung</v>
      </c>
      <c r="AM3156" t="str">
        <v>Rail</v>
      </c>
      <c r="AN3156" s="64">
        <v>411129.86672953377</v>
      </c>
      <c r="AO3156" s="149">
        <f t="shared" si="87"/>
        <v>31.770593409597893</v>
      </c>
    </row>
    <row r="3157" spans="37:41" x14ac:dyDescent="0.35">
      <c r="AK3157" t="str">
        <v>42:NG tracks servicing CBH on the NG network</v>
      </c>
      <c r="AL3157" t="str">
        <v>24:Dumbleyung</v>
      </c>
      <c r="AM3157" t="str">
        <v>Signage</v>
      </c>
      <c r="AN3157" s="64">
        <v>0</v>
      </c>
      <c r="AO3157" s="149">
        <f t="shared" si="87"/>
        <v>3.6705791572497493</v>
      </c>
    </row>
    <row r="3158" spans="37:41" x14ac:dyDescent="0.35">
      <c r="AK3158" t="str">
        <v>42:NG tracks servicing CBH on the NG network</v>
      </c>
      <c r="AL3158" t="str">
        <v>24:Dumbleyung</v>
      </c>
      <c r="AM3158" t="str">
        <v>Signalling and Control Systems</v>
      </c>
      <c r="AN3158" s="64">
        <v>0</v>
      </c>
      <c r="AO3158" s="149">
        <f t="shared" si="87"/>
        <v>6.8275029514926633</v>
      </c>
    </row>
    <row r="3159" spans="37:41" x14ac:dyDescent="0.35">
      <c r="AK3159" t="str">
        <v>42:NG tracks servicing CBH on the NG network</v>
      </c>
      <c r="AL3159" t="str">
        <v>24:Dumbleyung</v>
      </c>
      <c r="AM3159" t="str">
        <v>Sleepers</v>
      </c>
      <c r="AN3159" s="64">
        <v>130232.65273371898</v>
      </c>
      <c r="AO3159" s="149">
        <f t="shared" si="87"/>
        <v>15.29205627039642</v>
      </c>
    </row>
    <row r="3160" spans="37:41" x14ac:dyDescent="0.35">
      <c r="AK3160" t="str">
        <v>42:NG tracks servicing CBH on the NG network</v>
      </c>
      <c r="AL3160" t="str">
        <v>24:Dumbleyung</v>
      </c>
      <c r="AM3160" t="str">
        <v>Tunnels</v>
      </c>
      <c r="AN3160" s="64">
        <v>0</v>
      </c>
      <c r="AO3160" s="149">
        <f t="shared" si="87"/>
        <v>42.316940355219813</v>
      </c>
    </row>
    <row r="3161" spans="37:41" x14ac:dyDescent="0.35">
      <c r="AK3161" t="str">
        <v>42:NG tracks servicing CBH on the NG network</v>
      </c>
      <c r="AL3161" t="str">
        <v>24:Dumbleyung</v>
      </c>
      <c r="AM3161" t="str">
        <v>Turnouts</v>
      </c>
      <c r="AN3161" s="64">
        <v>0</v>
      </c>
      <c r="AO3161" s="149">
        <f t="shared" si="87"/>
        <v>22.575248585450652</v>
      </c>
    </row>
    <row r="3162" spans="37:41" x14ac:dyDescent="0.35">
      <c r="AK3162" t="str">
        <v>42:NG tracks servicing CBH on the NG network</v>
      </c>
      <c r="AL3162" t="str">
        <v>24:Dumbleyung</v>
      </c>
      <c r="AM3162" t="str">
        <v>Walkways</v>
      </c>
      <c r="AN3162" s="64">
        <v>0</v>
      </c>
      <c r="AO3162" s="149">
        <f t="shared" si="87"/>
        <v>6.2060928299919071</v>
      </c>
    </row>
    <row r="3163" spans="37:41" x14ac:dyDescent="0.35">
      <c r="AK3163" t="str">
        <v>42:NG tracks servicing CBH on the NG network</v>
      </c>
      <c r="AL3163" t="str">
        <v>25:Ejanding</v>
      </c>
      <c r="AM3163" t="str">
        <v>Access Roads</v>
      </c>
      <c r="AN3163" s="64">
        <v>0</v>
      </c>
      <c r="AO3163" s="149">
        <f t="shared" si="87"/>
        <v>6.064738680413102</v>
      </c>
    </row>
    <row r="3164" spans="37:41" x14ac:dyDescent="0.35">
      <c r="AK3164" t="str">
        <v>42:NG tracks servicing CBH on the NG network</v>
      </c>
      <c r="AL3164" t="str">
        <v>25:Ejanding</v>
      </c>
      <c r="AM3164" t="str">
        <v>Ballast</v>
      </c>
      <c r="AN3164" s="64">
        <v>44313.026303738909</v>
      </c>
      <c r="AO3164" s="149">
        <f t="shared" si="87"/>
        <v>12.862198805968973</v>
      </c>
    </row>
    <row r="3165" spans="37:41" x14ac:dyDescent="0.35">
      <c r="AK3165" t="str">
        <v>42:NG tracks servicing CBH on the NG network</v>
      </c>
      <c r="AL3165" t="str">
        <v>25:Ejanding</v>
      </c>
      <c r="AM3165" t="str">
        <v>Bridges</v>
      </c>
      <c r="AN3165" s="64">
        <v>0</v>
      </c>
      <c r="AO3165" s="149">
        <f t="shared" si="87"/>
        <v>33.988165680473372</v>
      </c>
    </row>
    <row r="3166" spans="37:41" x14ac:dyDescent="0.35">
      <c r="AK3166" t="str">
        <v>42:NG tracks servicing CBH on the NG network</v>
      </c>
      <c r="AL3166" t="str">
        <v>25:Ejanding</v>
      </c>
      <c r="AM3166" t="str">
        <v>Buildings</v>
      </c>
      <c r="AN3166" s="64">
        <v>4470.0374833703199</v>
      </c>
      <c r="AO3166" s="149">
        <f t="shared" si="87"/>
        <v>15.499999999999858</v>
      </c>
    </row>
    <row r="3167" spans="37:41" x14ac:dyDescent="0.35">
      <c r="AK3167" t="str">
        <v>42:NG tracks servicing CBH on the NG network</v>
      </c>
      <c r="AL3167" t="str">
        <v>25:Ejanding</v>
      </c>
      <c r="AM3167" t="str">
        <v>Clearing/Grubbing</v>
      </c>
      <c r="AN3167" s="64">
        <v>0</v>
      </c>
      <c r="AO3167" s="149">
        <f t="shared" si="87"/>
        <v>100</v>
      </c>
    </row>
    <row r="3168" spans="37:41" x14ac:dyDescent="0.35">
      <c r="AK3168" t="str">
        <v>42:NG tracks servicing CBH on the NG network</v>
      </c>
      <c r="AL3168" t="str">
        <v>25:Ejanding</v>
      </c>
      <c r="AM3168" t="str">
        <v>Communication</v>
      </c>
      <c r="AN3168" s="64">
        <v>41735.105609978571</v>
      </c>
      <c r="AO3168" s="149">
        <f t="shared" si="87"/>
        <v>5.1206272136194979</v>
      </c>
    </row>
    <row r="3169" spans="37:41" x14ac:dyDescent="0.35">
      <c r="AK3169" t="str">
        <v>42:NG tracks servicing CBH on the NG network</v>
      </c>
      <c r="AL3169" t="str">
        <v>25:Ejanding</v>
      </c>
      <c r="AM3169" t="str">
        <v>Control Centre Assets</v>
      </c>
      <c r="AN3169" s="64">
        <v>0</v>
      </c>
      <c r="AO3169" s="149">
        <f t="shared" si="87"/>
        <v>14.933333333333326</v>
      </c>
    </row>
    <row r="3170" spans="37:41" x14ac:dyDescent="0.35">
      <c r="AK3170" t="str">
        <v>42:NG tracks servicing CBH on the NG network</v>
      </c>
      <c r="AL3170" t="str">
        <v>25:Ejanding</v>
      </c>
      <c r="AM3170" t="str">
        <v>Culverts</v>
      </c>
      <c r="AN3170" s="64">
        <v>0</v>
      </c>
      <c r="AO3170" s="149">
        <f t="shared" si="87"/>
        <v>6.5141602301984181</v>
      </c>
    </row>
    <row r="3171" spans="37:41" x14ac:dyDescent="0.35">
      <c r="AK3171" t="str">
        <v>42:NG tracks servicing CBH on the NG network</v>
      </c>
      <c r="AL3171" t="str">
        <v>25:Ejanding</v>
      </c>
      <c r="AM3171" t="str">
        <v>Cutting/Embankments</v>
      </c>
      <c r="AN3171" s="64">
        <v>0</v>
      </c>
      <c r="AO3171" s="149">
        <f t="shared" si="87"/>
        <v>100</v>
      </c>
    </row>
    <row r="3172" spans="37:41" x14ac:dyDescent="0.35">
      <c r="AK3172" t="str">
        <v>42:NG tracks servicing CBH on the NG network</v>
      </c>
      <c r="AL3172" t="str">
        <v>25:Ejanding</v>
      </c>
      <c r="AM3172" t="str">
        <v>Fibre Optic</v>
      </c>
      <c r="AN3172" s="64">
        <v>0</v>
      </c>
      <c r="AO3172" s="149">
        <f t="shared" si="87"/>
        <v>6.8275029514926633</v>
      </c>
    </row>
    <row r="3173" spans="37:41" x14ac:dyDescent="0.35">
      <c r="AK3173" t="str">
        <v>42:NG tracks servicing CBH on the NG network</v>
      </c>
      <c r="AL3173" t="str">
        <v>25:Ejanding</v>
      </c>
      <c r="AM3173" t="str">
        <v>Formation</v>
      </c>
      <c r="AN3173" s="64">
        <v>13060.681436891467</v>
      </c>
      <c r="AO3173" s="149">
        <f t="shared" si="87"/>
        <v>100</v>
      </c>
    </row>
    <row r="3174" spans="37:41" x14ac:dyDescent="0.35">
      <c r="AK3174" t="str">
        <v>42:NG tracks servicing CBH on the NG network</v>
      </c>
      <c r="AL3174" t="str">
        <v>25:Ejanding</v>
      </c>
      <c r="AM3174" t="str">
        <v>Pedestrian Crossings</v>
      </c>
      <c r="AN3174" s="64">
        <v>0</v>
      </c>
      <c r="AO3174" s="149">
        <f t="shared" si="87"/>
        <v>11.72325153537226</v>
      </c>
    </row>
    <row r="3175" spans="37:41" x14ac:dyDescent="0.35">
      <c r="AK3175" t="str">
        <v>42:NG tracks servicing CBH on the NG network</v>
      </c>
      <c r="AL3175" t="str">
        <v>25:Ejanding</v>
      </c>
      <c r="AM3175" t="str">
        <v>Plant and Equipment</v>
      </c>
      <c r="AN3175" s="64">
        <v>1908.132377162226</v>
      </c>
      <c r="AO3175" s="149">
        <f t="shared" si="87"/>
        <v>3.2621890651150229</v>
      </c>
    </row>
    <row r="3176" spans="37:41" x14ac:dyDescent="0.35">
      <c r="AK3176" t="str">
        <v>42:NG tracks servicing CBH on the NG network</v>
      </c>
      <c r="AL3176" t="str">
        <v>25:Ejanding</v>
      </c>
      <c r="AM3176" t="str">
        <v>Radio Masts</v>
      </c>
      <c r="AN3176" s="64">
        <v>3031.1391566163338</v>
      </c>
      <c r="AO3176" s="149">
        <f t="shared" si="87"/>
        <v>5.1206272136194979</v>
      </c>
    </row>
    <row r="3177" spans="37:41" x14ac:dyDescent="0.35">
      <c r="AK3177" t="str">
        <v>42:NG tracks servicing CBH on the NG network</v>
      </c>
      <c r="AL3177" t="str">
        <v>25:Ejanding</v>
      </c>
      <c r="AM3177" t="str">
        <v>Rail</v>
      </c>
      <c r="AN3177" s="64">
        <v>145766.53389387799</v>
      </c>
      <c r="AO3177" s="149">
        <f t="shared" si="87"/>
        <v>31.770593409597893</v>
      </c>
    </row>
    <row r="3178" spans="37:41" x14ac:dyDescent="0.35">
      <c r="AK3178" t="str">
        <v>42:NG tracks servicing CBH on the NG network</v>
      </c>
      <c r="AL3178" t="str">
        <v>25:Ejanding</v>
      </c>
      <c r="AM3178" t="str">
        <v>Signage</v>
      </c>
      <c r="AN3178" s="64">
        <v>0</v>
      </c>
      <c r="AO3178" s="149">
        <f t="shared" si="87"/>
        <v>3.6705791572497493</v>
      </c>
    </row>
    <row r="3179" spans="37:41" x14ac:dyDescent="0.35">
      <c r="AK3179" t="str">
        <v>42:NG tracks servicing CBH on the NG network</v>
      </c>
      <c r="AL3179" t="str">
        <v>25:Ejanding</v>
      </c>
      <c r="AM3179" t="str">
        <v>Signalling and Control Systems</v>
      </c>
      <c r="AN3179" s="64">
        <v>0</v>
      </c>
      <c r="AO3179" s="149">
        <f t="shared" si="87"/>
        <v>6.8275029514926633</v>
      </c>
    </row>
    <row r="3180" spans="37:41" x14ac:dyDescent="0.35">
      <c r="AK3180" t="str">
        <v>42:NG tracks servicing CBH on the NG network</v>
      </c>
      <c r="AL3180" t="str">
        <v>25:Ejanding</v>
      </c>
      <c r="AM3180" t="str">
        <v>Sleepers</v>
      </c>
      <c r="AN3180" s="64">
        <v>46142.081798452338</v>
      </c>
      <c r="AO3180" s="149">
        <f t="shared" si="87"/>
        <v>15.29205627039642</v>
      </c>
    </row>
    <row r="3181" spans="37:41" x14ac:dyDescent="0.35">
      <c r="AK3181" t="str">
        <v>42:NG tracks servicing CBH on the NG network</v>
      </c>
      <c r="AL3181" t="str">
        <v>25:Ejanding</v>
      </c>
      <c r="AM3181" t="str">
        <v>Tunnels</v>
      </c>
      <c r="AN3181" s="64">
        <v>0</v>
      </c>
      <c r="AO3181" s="149">
        <f t="shared" si="87"/>
        <v>42.316940355219813</v>
      </c>
    </row>
    <row r="3182" spans="37:41" x14ac:dyDescent="0.35">
      <c r="AK3182" t="str">
        <v>42:NG tracks servicing CBH on the NG network</v>
      </c>
      <c r="AL3182" t="str">
        <v>25:Ejanding</v>
      </c>
      <c r="AM3182" t="str">
        <v>Turnouts</v>
      </c>
      <c r="AN3182" s="64">
        <v>0</v>
      </c>
      <c r="AO3182" s="149">
        <f t="shared" si="87"/>
        <v>22.575248585450652</v>
      </c>
    </row>
    <row r="3183" spans="37:41" x14ac:dyDescent="0.35">
      <c r="AK3183" t="str">
        <v>42:NG tracks servicing CBH on the NG network</v>
      </c>
      <c r="AL3183" t="str">
        <v>25:Ejanding</v>
      </c>
      <c r="AM3183" t="str">
        <v>Walkways</v>
      </c>
      <c r="AN3183" s="64">
        <v>0</v>
      </c>
      <c r="AO3183" s="149">
        <f t="shared" si="87"/>
        <v>6.2060928299919071</v>
      </c>
    </row>
    <row r="3184" spans="37:41" x14ac:dyDescent="0.35">
      <c r="AK3184" t="str">
        <v>42:NG tracks servicing CBH on the NG network</v>
      </c>
      <c r="AL3184" t="str">
        <v>26:Gabbin</v>
      </c>
      <c r="AM3184" t="str">
        <v>Access Roads</v>
      </c>
      <c r="AN3184" s="64">
        <v>0</v>
      </c>
      <c r="AO3184" s="149">
        <f t="shared" si="87"/>
        <v>6.064738680413102</v>
      </c>
    </row>
    <row r="3185" spans="37:41" x14ac:dyDescent="0.35">
      <c r="AK3185" t="str">
        <v>42:NG tracks servicing CBH on the NG network</v>
      </c>
      <c r="AL3185" t="str">
        <v>26:Gabbin</v>
      </c>
      <c r="AM3185" t="str">
        <v>Ballast</v>
      </c>
      <c r="AN3185" s="64">
        <v>133305.95281783177</v>
      </c>
      <c r="AO3185" s="149">
        <f t="shared" si="87"/>
        <v>12.862198805968973</v>
      </c>
    </row>
    <row r="3186" spans="37:41" x14ac:dyDescent="0.35">
      <c r="AK3186" t="str">
        <v>42:NG tracks servicing CBH on the NG network</v>
      </c>
      <c r="AL3186" t="str">
        <v>26:Gabbin</v>
      </c>
      <c r="AM3186" t="str">
        <v>Bridges</v>
      </c>
      <c r="AN3186" s="64">
        <v>0</v>
      </c>
      <c r="AO3186" s="149">
        <f t="shared" si="87"/>
        <v>33.988165680473372</v>
      </c>
    </row>
    <row r="3187" spans="37:41" x14ac:dyDescent="0.35">
      <c r="AK3187" t="str">
        <v>42:NG tracks servicing CBH on the NG network</v>
      </c>
      <c r="AL3187" t="str">
        <v>26:Gabbin</v>
      </c>
      <c r="AM3187" t="str">
        <v>Buildings</v>
      </c>
      <c r="AN3187" s="64">
        <v>13447.120532181427</v>
      </c>
      <c r="AO3187" s="149">
        <f t="shared" si="87"/>
        <v>15.499999999999858</v>
      </c>
    </row>
    <row r="3188" spans="37:41" x14ac:dyDescent="0.35">
      <c r="AK3188" t="str">
        <v>42:NG tracks servicing CBH on the NG network</v>
      </c>
      <c r="AL3188" t="str">
        <v>26:Gabbin</v>
      </c>
      <c r="AM3188" t="str">
        <v>Clearing/Grubbing</v>
      </c>
      <c r="AN3188" s="64">
        <v>0</v>
      </c>
      <c r="AO3188" s="149">
        <f t="shared" si="87"/>
        <v>100</v>
      </c>
    </row>
    <row r="3189" spans="37:41" x14ac:dyDescent="0.35">
      <c r="AK3189" t="str">
        <v>42:NG tracks servicing CBH on the NG network</v>
      </c>
      <c r="AL3189" t="str">
        <v>26:Gabbin</v>
      </c>
      <c r="AM3189" t="str">
        <v>Communication</v>
      </c>
      <c r="AN3189" s="64">
        <v>0</v>
      </c>
      <c r="AO3189" s="149">
        <f t="shared" si="87"/>
        <v>5.1206272136194979</v>
      </c>
    </row>
    <row r="3190" spans="37:41" x14ac:dyDescent="0.35">
      <c r="AK3190" t="str">
        <v>42:NG tracks servicing CBH on the NG network</v>
      </c>
      <c r="AL3190" t="str">
        <v>26:Gabbin</v>
      </c>
      <c r="AM3190" t="str">
        <v>Control Centre Assets</v>
      </c>
      <c r="AN3190" s="64">
        <v>0</v>
      </c>
      <c r="AO3190" s="149">
        <f t="shared" si="87"/>
        <v>14.933333333333326</v>
      </c>
    </row>
    <row r="3191" spans="37:41" x14ac:dyDescent="0.35">
      <c r="AK3191" t="str">
        <v>42:NG tracks servicing CBH on the NG network</v>
      </c>
      <c r="AL3191" t="str">
        <v>26:Gabbin</v>
      </c>
      <c r="AM3191" t="str">
        <v>Culverts</v>
      </c>
      <c r="AN3191" s="64">
        <v>0</v>
      </c>
      <c r="AO3191" s="149">
        <f t="shared" si="87"/>
        <v>6.5141602301984181</v>
      </c>
    </row>
    <row r="3192" spans="37:41" x14ac:dyDescent="0.35">
      <c r="AK3192" t="str">
        <v>42:NG tracks servicing CBH on the NG network</v>
      </c>
      <c r="AL3192" t="str">
        <v>26:Gabbin</v>
      </c>
      <c r="AM3192" t="str">
        <v>Cutting/Embankments</v>
      </c>
      <c r="AN3192" s="64">
        <v>0</v>
      </c>
      <c r="AO3192" s="149">
        <f t="shared" si="87"/>
        <v>100</v>
      </c>
    </row>
    <row r="3193" spans="37:41" x14ac:dyDescent="0.35">
      <c r="AK3193" t="str">
        <v>42:NG tracks servicing CBH on the NG network</v>
      </c>
      <c r="AL3193" t="str">
        <v>26:Gabbin</v>
      </c>
      <c r="AM3193" t="str">
        <v>Fibre Optic</v>
      </c>
      <c r="AN3193" s="64">
        <v>0</v>
      </c>
      <c r="AO3193" s="149">
        <f t="shared" si="87"/>
        <v>6.8275029514926633</v>
      </c>
    </row>
    <row r="3194" spans="37:41" x14ac:dyDescent="0.35">
      <c r="AK3194" t="str">
        <v>42:NG tracks servicing CBH on the NG network</v>
      </c>
      <c r="AL3194" t="str">
        <v>26:Gabbin</v>
      </c>
      <c r="AM3194" t="str">
        <v>Formation</v>
      </c>
      <c r="AN3194" s="64">
        <v>39290.175567360944</v>
      </c>
      <c r="AO3194" s="149">
        <f t="shared" si="87"/>
        <v>100</v>
      </c>
    </row>
    <row r="3195" spans="37:41" x14ac:dyDescent="0.35">
      <c r="AK3195" t="str">
        <v>42:NG tracks servicing CBH on the NG network</v>
      </c>
      <c r="AL3195" t="str">
        <v>26:Gabbin</v>
      </c>
      <c r="AM3195" t="str">
        <v>Pedestrian Crossings</v>
      </c>
      <c r="AN3195" s="64">
        <v>0</v>
      </c>
      <c r="AO3195" s="149">
        <f t="shared" si="87"/>
        <v>11.72325153537226</v>
      </c>
    </row>
    <row r="3196" spans="37:41" x14ac:dyDescent="0.35">
      <c r="AK3196" t="str">
        <v>42:NG tracks servicing CBH on the NG network</v>
      </c>
      <c r="AL3196" t="str">
        <v>26:Gabbin</v>
      </c>
      <c r="AM3196" t="str">
        <v>Plant and Equipment</v>
      </c>
      <c r="AN3196" s="64">
        <v>5740.194833380242</v>
      </c>
      <c r="AO3196" s="149">
        <f t="shared" si="87"/>
        <v>3.2621890651150229</v>
      </c>
    </row>
    <row r="3197" spans="37:41" x14ac:dyDescent="0.35">
      <c r="AK3197" t="str">
        <v>42:NG tracks servicing CBH on the NG network</v>
      </c>
      <c r="AL3197" t="str">
        <v>26:Gabbin</v>
      </c>
      <c r="AM3197" t="str">
        <v>Radio Masts</v>
      </c>
      <c r="AN3197" s="64">
        <v>9118.5127060953182</v>
      </c>
      <c r="AO3197" s="149">
        <f t="shared" si="87"/>
        <v>5.1206272136194979</v>
      </c>
    </row>
    <row r="3198" spans="37:41" x14ac:dyDescent="0.35">
      <c r="AK3198" t="str">
        <v>42:NG tracks servicing CBH on the NG network</v>
      </c>
      <c r="AL3198" t="str">
        <v>26:Gabbin</v>
      </c>
      <c r="AM3198" t="str">
        <v>Rail</v>
      </c>
      <c r="AN3198" s="64">
        <v>438506.42374286772</v>
      </c>
      <c r="AO3198" s="149">
        <f t="shared" si="87"/>
        <v>31.770593409597893</v>
      </c>
    </row>
    <row r="3199" spans="37:41" x14ac:dyDescent="0.35">
      <c r="AK3199" t="str">
        <v>42:NG tracks servicing CBH on the NG network</v>
      </c>
      <c r="AL3199" t="str">
        <v>26:Gabbin</v>
      </c>
      <c r="AM3199" t="str">
        <v>Signage</v>
      </c>
      <c r="AN3199" s="64">
        <v>0</v>
      </c>
      <c r="AO3199" s="149">
        <f t="shared" si="87"/>
        <v>3.6705791572497493</v>
      </c>
    </row>
    <row r="3200" spans="37:41" x14ac:dyDescent="0.35">
      <c r="AK3200" t="str">
        <v>42:NG tracks servicing CBH on the NG network</v>
      </c>
      <c r="AL3200" t="str">
        <v>26:Gabbin</v>
      </c>
      <c r="AM3200" t="str">
        <v>Signalling and Control Systems</v>
      </c>
      <c r="AN3200" s="64">
        <v>0</v>
      </c>
      <c r="AO3200" s="149">
        <f t="shared" si="87"/>
        <v>6.8275029514926633</v>
      </c>
    </row>
    <row r="3201" spans="37:41" x14ac:dyDescent="0.35">
      <c r="AK3201" t="str">
        <v>42:NG tracks servicing CBH on the NG network</v>
      </c>
      <c r="AL3201" t="str">
        <v>26:Gabbin</v>
      </c>
      <c r="AM3201" t="str">
        <v>Sleepers</v>
      </c>
      <c r="AN3201" s="64">
        <v>138796.81586295986</v>
      </c>
      <c r="AO3201" s="149">
        <f t="shared" si="87"/>
        <v>15.29205627039642</v>
      </c>
    </row>
    <row r="3202" spans="37:41" x14ac:dyDescent="0.35">
      <c r="AK3202" t="str">
        <v>42:NG tracks servicing CBH on the NG network</v>
      </c>
      <c r="AL3202" t="str">
        <v>26:Gabbin</v>
      </c>
      <c r="AM3202" t="str">
        <v>Tunnels</v>
      </c>
      <c r="AN3202" s="64">
        <v>0</v>
      </c>
      <c r="AO3202" s="149">
        <f t="shared" si="87"/>
        <v>42.316940355219813</v>
      </c>
    </row>
    <row r="3203" spans="37:41" x14ac:dyDescent="0.35">
      <c r="AK3203" t="str">
        <v>42:NG tracks servicing CBH on the NG network</v>
      </c>
      <c r="AL3203" t="str">
        <v>26:Gabbin</v>
      </c>
      <c r="AM3203" t="str">
        <v>Turnouts</v>
      </c>
      <c r="AN3203" s="64">
        <v>0</v>
      </c>
      <c r="AO3203" s="149">
        <f t="shared" si="87"/>
        <v>22.575248585450652</v>
      </c>
    </row>
    <row r="3204" spans="37:41" x14ac:dyDescent="0.35">
      <c r="AK3204" t="str">
        <v>42:NG tracks servicing CBH on the NG network</v>
      </c>
      <c r="AL3204" t="str">
        <v>26:Gabbin</v>
      </c>
      <c r="AM3204" t="str">
        <v>Walkways</v>
      </c>
      <c r="AN3204" s="64">
        <v>0</v>
      </c>
      <c r="AO3204" s="149">
        <f t="shared" si="87"/>
        <v>6.2060928299919071</v>
      </c>
    </row>
    <row r="3205" spans="37:41" x14ac:dyDescent="0.35">
      <c r="AK3205" t="str">
        <v>42:NG tracks servicing CBH on the NG network</v>
      </c>
      <c r="AL3205" t="str">
        <v>27:Goomalling</v>
      </c>
      <c r="AM3205" t="str">
        <v>Access Roads</v>
      </c>
      <c r="AN3205" s="64">
        <v>0</v>
      </c>
      <c r="AO3205" s="149">
        <f t="shared" si="87"/>
        <v>6.064738680413102</v>
      </c>
    </row>
    <row r="3206" spans="37:41" x14ac:dyDescent="0.35">
      <c r="AK3206" t="str">
        <v>42:NG tracks servicing CBH on the NG network</v>
      </c>
      <c r="AL3206" t="str">
        <v>27:Goomalling</v>
      </c>
      <c r="AM3206" t="str">
        <v>Ballast</v>
      </c>
      <c r="AN3206" s="64">
        <v>143415.76843361242</v>
      </c>
      <c r="AO3206" s="149">
        <f t="shared" si="87"/>
        <v>12.862198805968973</v>
      </c>
    </row>
    <row r="3207" spans="37:41" x14ac:dyDescent="0.35">
      <c r="AK3207" t="str">
        <v>42:NG tracks servicing CBH on the NG network</v>
      </c>
      <c r="AL3207" t="str">
        <v>27:Goomalling</v>
      </c>
      <c r="AM3207" t="str">
        <v>Bridges</v>
      </c>
      <c r="AN3207" s="64">
        <v>0</v>
      </c>
      <c r="AO3207" s="149">
        <f t="shared" si="87"/>
        <v>33.988165680473372</v>
      </c>
    </row>
    <row r="3208" spans="37:41" x14ac:dyDescent="0.35">
      <c r="AK3208" t="str">
        <v>42:NG tracks servicing CBH on the NG network</v>
      </c>
      <c r="AL3208" t="str">
        <v>27:Goomalling</v>
      </c>
      <c r="AM3208" t="str">
        <v>Buildings</v>
      </c>
      <c r="AN3208" s="64">
        <v>14466.939274479542</v>
      </c>
      <c r="AO3208" s="149">
        <f t="shared" si="87"/>
        <v>15.499999999999858</v>
      </c>
    </row>
    <row r="3209" spans="37:41" x14ac:dyDescent="0.35">
      <c r="AK3209" t="str">
        <v>42:NG tracks servicing CBH on the NG network</v>
      </c>
      <c r="AL3209" t="str">
        <v>27:Goomalling</v>
      </c>
      <c r="AM3209" t="str">
        <v>Clearing/Grubbing</v>
      </c>
      <c r="AN3209" s="64">
        <v>0</v>
      </c>
      <c r="AO3209" s="149">
        <f t="shared" si="87"/>
        <v>100</v>
      </c>
    </row>
    <row r="3210" spans="37:41" x14ac:dyDescent="0.35">
      <c r="AK3210" t="str">
        <v>42:NG tracks servicing CBH on the NG network</v>
      </c>
      <c r="AL3210" t="str">
        <v>27:Goomalling</v>
      </c>
      <c r="AM3210" t="str">
        <v>Communication</v>
      </c>
      <c r="AN3210" s="64">
        <v>0</v>
      </c>
      <c r="AO3210" s="149">
        <f t="shared" si="87"/>
        <v>5.1206272136194979</v>
      </c>
    </row>
    <row r="3211" spans="37:41" x14ac:dyDescent="0.35">
      <c r="AK3211" t="str">
        <v>42:NG tracks servicing CBH on the NG network</v>
      </c>
      <c r="AL3211" t="str">
        <v>27:Goomalling</v>
      </c>
      <c r="AM3211" t="str">
        <v>Control Centre Assets</v>
      </c>
      <c r="AN3211" s="64">
        <v>0</v>
      </c>
      <c r="AO3211" s="149">
        <f t="shared" si="87"/>
        <v>14.933333333333326</v>
      </c>
    </row>
    <row r="3212" spans="37:41" x14ac:dyDescent="0.35">
      <c r="AK3212" t="str">
        <v>42:NG tracks servicing CBH on the NG network</v>
      </c>
      <c r="AL3212" t="str">
        <v>27:Goomalling</v>
      </c>
      <c r="AM3212" t="str">
        <v>Culverts</v>
      </c>
      <c r="AN3212" s="64">
        <v>0</v>
      </c>
      <c r="AO3212" s="149">
        <f t="shared" si="87"/>
        <v>6.5141602301984181</v>
      </c>
    </row>
    <row r="3213" spans="37:41" x14ac:dyDescent="0.35">
      <c r="AK3213" t="str">
        <v>42:NG tracks servicing CBH on the NG network</v>
      </c>
      <c r="AL3213" t="str">
        <v>27:Goomalling</v>
      </c>
      <c r="AM3213" t="str">
        <v>Cutting/Embankments</v>
      </c>
      <c r="AN3213" s="64">
        <v>0</v>
      </c>
      <c r="AO3213" s="149">
        <f t="shared" ref="AO3213:AO3276" si="88">_xlfn.XLOOKUP(AM3213,$M$7:$AG$7,$M$10:$AG$10)</f>
        <v>100</v>
      </c>
    </row>
    <row r="3214" spans="37:41" x14ac:dyDescent="0.35">
      <c r="AK3214" t="str">
        <v>42:NG tracks servicing CBH on the NG network</v>
      </c>
      <c r="AL3214" t="str">
        <v>27:Goomalling</v>
      </c>
      <c r="AM3214" t="str">
        <v>Fibre Optic</v>
      </c>
      <c r="AN3214" s="64">
        <v>0</v>
      </c>
      <c r="AO3214" s="149">
        <f t="shared" si="88"/>
        <v>6.8275029514926633</v>
      </c>
    </row>
    <row r="3215" spans="37:41" x14ac:dyDescent="0.35">
      <c r="AK3215" t="str">
        <v>42:NG tracks servicing CBH on the NG network</v>
      </c>
      <c r="AL3215" t="str">
        <v>27:Goomalling</v>
      </c>
      <c r="AM3215" t="str">
        <v>Formation</v>
      </c>
      <c r="AN3215" s="64">
        <v>42269.910696222607</v>
      </c>
      <c r="AO3215" s="149">
        <f t="shared" si="88"/>
        <v>100</v>
      </c>
    </row>
    <row r="3216" spans="37:41" x14ac:dyDescent="0.35">
      <c r="AK3216" t="str">
        <v>42:NG tracks servicing CBH on the NG network</v>
      </c>
      <c r="AL3216" t="str">
        <v>27:Goomalling</v>
      </c>
      <c r="AM3216" t="str">
        <v>Pedestrian Crossings</v>
      </c>
      <c r="AN3216" s="64">
        <v>0</v>
      </c>
      <c r="AO3216" s="149">
        <f t="shared" si="88"/>
        <v>11.72325153537226</v>
      </c>
    </row>
    <row r="3217" spans="37:41" x14ac:dyDescent="0.35">
      <c r="AK3217" t="str">
        <v>42:NG tracks servicing CBH on the NG network</v>
      </c>
      <c r="AL3217" t="str">
        <v>27:Goomalling</v>
      </c>
      <c r="AM3217" t="str">
        <v>Plant and Equipment</v>
      </c>
      <c r="AN3217" s="64">
        <v>6175.5265656655565</v>
      </c>
      <c r="AO3217" s="149">
        <f t="shared" si="88"/>
        <v>3.2621890651150229</v>
      </c>
    </row>
    <row r="3218" spans="37:41" x14ac:dyDescent="0.35">
      <c r="AK3218" t="str">
        <v>42:NG tracks servicing CBH on the NG network</v>
      </c>
      <c r="AL3218" t="str">
        <v>27:Goomalling</v>
      </c>
      <c r="AM3218" t="str">
        <v>Radio Masts</v>
      </c>
      <c r="AN3218" s="64">
        <v>9810.0533327525063</v>
      </c>
      <c r="AO3218" s="149">
        <f t="shared" si="88"/>
        <v>5.1206272136194979</v>
      </c>
    </row>
    <row r="3219" spans="37:41" x14ac:dyDescent="0.35">
      <c r="AK3219" t="str">
        <v>42:NG tracks servicing CBH on the NG network</v>
      </c>
      <c r="AL3219" t="str">
        <v>27:Goomalling</v>
      </c>
      <c r="AM3219" t="str">
        <v>Rail</v>
      </c>
      <c r="AN3219" s="64">
        <v>471762.39616319875</v>
      </c>
      <c r="AO3219" s="149">
        <f t="shared" si="88"/>
        <v>31.770593409597893</v>
      </c>
    </row>
    <row r="3220" spans="37:41" x14ac:dyDescent="0.35">
      <c r="AK3220" t="str">
        <v>42:NG tracks servicing CBH on the NG network</v>
      </c>
      <c r="AL3220" t="str">
        <v>27:Goomalling</v>
      </c>
      <c r="AM3220" t="str">
        <v>Signage</v>
      </c>
      <c r="AN3220" s="64">
        <v>0</v>
      </c>
      <c r="AO3220" s="149">
        <f t="shared" si="88"/>
        <v>3.6705791572497493</v>
      </c>
    </row>
    <row r="3221" spans="37:41" x14ac:dyDescent="0.35">
      <c r="AK3221" t="str">
        <v>42:NG tracks servicing CBH on the NG network</v>
      </c>
      <c r="AL3221" t="str">
        <v>27:Goomalling</v>
      </c>
      <c r="AM3221" t="str">
        <v>Signalling and Control Systems</v>
      </c>
      <c r="AN3221" s="64">
        <v>0</v>
      </c>
      <c r="AO3221" s="149">
        <f t="shared" si="88"/>
        <v>6.8275029514926633</v>
      </c>
    </row>
    <row r="3222" spans="37:41" x14ac:dyDescent="0.35">
      <c r="AK3222" t="str">
        <v>42:NG tracks servicing CBH on the NG network</v>
      </c>
      <c r="AL3222" t="str">
        <v>27:Goomalling</v>
      </c>
      <c r="AM3222" t="str">
        <v>Sleepers</v>
      </c>
      <c r="AN3222" s="64">
        <v>149256.22959154233</v>
      </c>
      <c r="AO3222" s="149">
        <f t="shared" si="88"/>
        <v>15.29205627039642</v>
      </c>
    </row>
    <row r="3223" spans="37:41" x14ac:dyDescent="0.35">
      <c r="AK3223" t="str">
        <v>42:NG tracks servicing CBH on the NG network</v>
      </c>
      <c r="AL3223" t="str">
        <v>27:Goomalling</v>
      </c>
      <c r="AM3223" t="str">
        <v>Tunnels</v>
      </c>
      <c r="AN3223" s="64">
        <v>0</v>
      </c>
      <c r="AO3223" s="149">
        <f t="shared" si="88"/>
        <v>42.316940355219813</v>
      </c>
    </row>
    <row r="3224" spans="37:41" x14ac:dyDescent="0.35">
      <c r="AK3224" t="str">
        <v>42:NG tracks servicing CBH on the NG network</v>
      </c>
      <c r="AL3224" t="str">
        <v>27:Goomalling</v>
      </c>
      <c r="AM3224" t="str">
        <v>Turnouts</v>
      </c>
      <c r="AN3224" s="64">
        <v>569245.72689375421</v>
      </c>
      <c r="AO3224" s="149">
        <f t="shared" si="88"/>
        <v>22.575248585450652</v>
      </c>
    </row>
    <row r="3225" spans="37:41" x14ac:dyDescent="0.35">
      <c r="AK3225" t="str">
        <v>42:NG tracks servicing CBH on the NG network</v>
      </c>
      <c r="AL3225" t="str">
        <v>27:Goomalling</v>
      </c>
      <c r="AM3225" t="str">
        <v>Walkways</v>
      </c>
      <c r="AN3225" s="64">
        <v>0</v>
      </c>
      <c r="AO3225" s="149">
        <f t="shared" si="88"/>
        <v>6.2060928299919071</v>
      </c>
    </row>
    <row r="3226" spans="37:41" x14ac:dyDescent="0.35">
      <c r="AK3226" t="str">
        <v>42:NG tracks servicing CBH on the NG network</v>
      </c>
      <c r="AL3226" t="str">
        <v>28:Hyden</v>
      </c>
      <c r="AM3226" t="str">
        <v>Access Roads</v>
      </c>
      <c r="AN3226" s="64">
        <v>0</v>
      </c>
      <c r="AO3226" s="149">
        <f t="shared" si="88"/>
        <v>6.064738680413102</v>
      </c>
    </row>
    <row r="3227" spans="37:41" x14ac:dyDescent="0.35">
      <c r="AK3227" t="str">
        <v>42:NG tracks servicing CBH on the NG network</v>
      </c>
      <c r="AL3227" t="str">
        <v>28:Hyden</v>
      </c>
      <c r="AM3227" t="str">
        <v>Ballast</v>
      </c>
      <c r="AN3227" s="64">
        <v>0</v>
      </c>
      <c r="AO3227" s="149">
        <f t="shared" si="88"/>
        <v>12.862198805968973</v>
      </c>
    </row>
    <row r="3228" spans="37:41" x14ac:dyDescent="0.35">
      <c r="AK3228" t="str">
        <v>42:NG tracks servicing CBH on the NG network</v>
      </c>
      <c r="AL3228" t="str">
        <v>28:Hyden</v>
      </c>
      <c r="AM3228" t="str">
        <v>Bridges</v>
      </c>
      <c r="AN3228" s="64">
        <v>0</v>
      </c>
      <c r="AO3228" s="149">
        <f t="shared" si="88"/>
        <v>33.988165680473372</v>
      </c>
    </row>
    <row r="3229" spans="37:41" x14ac:dyDescent="0.35">
      <c r="AK3229" t="str">
        <v>42:NG tracks servicing CBH on the NG network</v>
      </c>
      <c r="AL3229" t="str">
        <v>28:Hyden</v>
      </c>
      <c r="AM3229" t="str">
        <v>Buildings</v>
      </c>
      <c r="AN3229" s="64">
        <v>0</v>
      </c>
      <c r="AO3229" s="149">
        <f t="shared" si="88"/>
        <v>15.499999999999858</v>
      </c>
    </row>
    <row r="3230" spans="37:41" x14ac:dyDescent="0.35">
      <c r="AK3230" t="str">
        <v>42:NG tracks servicing CBH on the NG network</v>
      </c>
      <c r="AL3230" t="str">
        <v>28:Hyden</v>
      </c>
      <c r="AM3230" t="str">
        <v>Clearing/Grubbing</v>
      </c>
      <c r="AN3230" s="64">
        <v>0</v>
      </c>
      <c r="AO3230" s="149">
        <f t="shared" si="88"/>
        <v>100</v>
      </c>
    </row>
    <row r="3231" spans="37:41" x14ac:dyDescent="0.35">
      <c r="AK3231" t="str">
        <v>42:NG tracks servicing CBH on the NG network</v>
      </c>
      <c r="AL3231" t="str">
        <v>28:Hyden</v>
      </c>
      <c r="AM3231" t="str">
        <v>Communication</v>
      </c>
      <c r="AN3231" s="64">
        <v>0</v>
      </c>
      <c r="AO3231" s="149">
        <f t="shared" si="88"/>
        <v>5.1206272136194979</v>
      </c>
    </row>
    <row r="3232" spans="37:41" x14ac:dyDescent="0.35">
      <c r="AK3232" t="str">
        <v>42:NG tracks servicing CBH on the NG network</v>
      </c>
      <c r="AL3232" t="str">
        <v>28:Hyden</v>
      </c>
      <c r="AM3232" t="str">
        <v>Control Centre Assets</v>
      </c>
      <c r="AN3232" s="64">
        <v>0</v>
      </c>
      <c r="AO3232" s="149">
        <f t="shared" si="88"/>
        <v>14.933333333333326</v>
      </c>
    </row>
    <row r="3233" spans="37:41" x14ac:dyDescent="0.35">
      <c r="AK3233" t="str">
        <v>42:NG tracks servicing CBH on the NG network</v>
      </c>
      <c r="AL3233" t="str">
        <v>28:Hyden</v>
      </c>
      <c r="AM3233" t="str">
        <v>Culverts</v>
      </c>
      <c r="AN3233" s="64">
        <v>0</v>
      </c>
      <c r="AO3233" s="149">
        <f t="shared" si="88"/>
        <v>6.5141602301984181</v>
      </c>
    </row>
    <row r="3234" spans="37:41" x14ac:dyDescent="0.35">
      <c r="AK3234" t="str">
        <v>42:NG tracks servicing CBH on the NG network</v>
      </c>
      <c r="AL3234" t="str">
        <v>28:Hyden</v>
      </c>
      <c r="AM3234" t="str">
        <v>Cutting/Embankments</v>
      </c>
      <c r="AN3234" s="64">
        <v>0</v>
      </c>
      <c r="AO3234" s="149">
        <f t="shared" si="88"/>
        <v>100</v>
      </c>
    </row>
    <row r="3235" spans="37:41" x14ac:dyDescent="0.35">
      <c r="AK3235" t="str">
        <v>42:NG tracks servicing CBH on the NG network</v>
      </c>
      <c r="AL3235" t="str">
        <v>28:Hyden</v>
      </c>
      <c r="AM3235" t="str">
        <v>Fibre Optic</v>
      </c>
      <c r="AN3235" s="64">
        <v>0</v>
      </c>
      <c r="AO3235" s="149">
        <f t="shared" si="88"/>
        <v>6.8275029514926633</v>
      </c>
    </row>
    <row r="3236" spans="37:41" x14ac:dyDescent="0.35">
      <c r="AK3236" t="str">
        <v>42:NG tracks servicing CBH on the NG network</v>
      </c>
      <c r="AL3236" t="str">
        <v>28:Hyden</v>
      </c>
      <c r="AM3236" t="str">
        <v>Formation</v>
      </c>
      <c r="AN3236" s="64">
        <v>0</v>
      </c>
      <c r="AO3236" s="149">
        <f t="shared" si="88"/>
        <v>100</v>
      </c>
    </row>
    <row r="3237" spans="37:41" x14ac:dyDescent="0.35">
      <c r="AK3237" t="str">
        <v>42:NG tracks servicing CBH on the NG network</v>
      </c>
      <c r="AL3237" t="str">
        <v>28:Hyden</v>
      </c>
      <c r="AM3237" t="str">
        <v>Pedestrian Crossings</v>
      </c>
      <c r="AN3237" s="64">
        <v>0</v>
      </c>
      <c r="AO3237" s="149">
        <f t="shared" si="88"/>
        <v>11.72325153537226</v>
      </c>
    </row>
    <row r="3238" spans="37:41" x14ac:dyDescent="0.35">
      <c r="AK3238" t="str">
        <v>42:NG tracks servicing CBH on the NG network</v>
      </c>
      <c r="AL3238" t="str">
        <v>28:Hyden</v>
      </c>
      <c r="AM3238" t="str">
        <v>Plant and Equipment</v>
      </c>
      <c r="AN3238" s="64">
        <v>0</v>
      </c>
      <c r="AO3238" s="149">
        <f t="shared" si="88"/>
        <v>3.2621890651150229</v>
      </c>
    </row>
    <row r="3239" spans="37:41" x14ac:dyDescent="0.35">
      <c r="AK3239" t="str">
        <v>42:NG tracks servicing CBH on the NG network</v>
      </c>
      <c r="AL3239" t="str">
        <v>28:Hyden</v>
      </c>
      <c r="AM3239" t="str">
        <v>Radio Masts</v>
      </c>
      <c r="AN3239" s="64">
        <v>0</v>
      </c>
      <c r="AO3239" s="149">
        <f t="shared" si="88"/>
        <v>5.1206272136194979</v>
      </c>
    </row>
    <row r="3240" spans="37:41" x14ac:dyDescent="0.35">
      <c r="AK3240" t="str">
        <v>42:NG tracks servicing CBH on the NG network</v>
      </c>
      <c r="AL3240" t="str">
        <v>28:Hyden</v>
      </c>
      <c r="AM3240" t="str">
        <v>Rail</v>
      </c>
      <c r="AN3240" s="64">
        <v>0</v>
      </c>
      <c r="AO3240" s="149">
        <f t="shared" si="88"/>
        <v>31.770593409597893</v>
      </c>
    </row>
    <row r="3241" spans="37:41" x14ac:dyDescent="0.35">
      <c r="AK3241" t="str">
        <v>42:NG tracks servicing CBH on the NG network</v>
      </c>
      <c r="AL3241" t="str">
        <v>28:Hyden</v>
      </c>
      <c r="AM3241" t="str">
        <v>Signage</v>
      </c>
      <c r="AN3241" s="64">
        <v>0</v>
      </c>
      <c r="AO3241" s="149">
        <f t="shared" si="88"/>
        <v>3.6705791572497493</v>
      </c>
    </row>
    <row r="3242" spans="37:41" x14ac:dyDescent="0.35">
      <c r="AK3242" t="str">
        <v>42:NG tracks servicing CBH on the NG network</v>
      </c>
      <c r="AL3242" t="str">
        <v>28:Hyden</v>
      </c>
      <c r="AM3242" t="str">
        <v>Signalling and Control Systems</v>
      </c>
      <c r="AN3242" s="64">
        <v>0</v>
      </c>
      <c r="AO3242" s="149">
        <f t="shared" si="88"/>
        <v>6.8275029514926633</v>
      </c>
    </row>
    <row r="3243" spans="37:41" x14ac:dyDescent="0.35">
      <c r="AK3243" t="str">
        <v>42:NG tracks servicing CBH on the NG network</v>
      </c>
      <c r="AL3243" t="str">
        <v>28:Hyden</v>
      </c>
      <c r="AM3243" t="str">
        <v>Sleepers</v>
      </c>
      <c r="AN3243" s="64">
        <v>0</v>
      </c>
      <c r="AO3243" s="149">
        <f t="shared" si="88"/>
        <v>15.29205627039642</v>
      </c>
    </row>
    <row r="3244" spans="37:41" x14ac:dyDescent="0.35">
      <c r="AK3244" t="str">
        <v>42:NG tracks servicing CBH on the NG network</v>
      </c>
      <c r="AL3244" t="str">
        <v>28:Hyden</v>
      </c>
      <c r="AM3244" t="str">
        <v>Tunnels</v>
      </c>
      <c r="AN3244" s="64">
        <v>0</v>
      </c>
      <c r="AO3244" s="149">
        <f t="shared" si="88"/>
        <v>42.316940355219813</v>
      </c>
    </row>
    <row r="3245" spans="37:41" x14ac:dyDescent="0.35">
      <c r="AK3245" t="str">
        <v>42:NG tracks servicing CBH on the NG network</v>
      </c>
      <c r="AL3245" t="str">
        <v>28:Hyden</v>
      </c>
      <c r="AM3245" t="str">
        <v>Turnouts</v>
      </c>
      <c r="AN3245" s="64">
        <v>0</v>
      </c>
      <c r="AO3245" s="149">
        <f t="shared" si="88"/>
        <v>22.575248585450652</v>
      </c>
    </row>
    <row r="3246" spans="37:41" x14ac:dyDescent="0.35">
      <c r="AK3246" t="str">
        <v>42:NG tracks servicing CBH on the NG network</v>
      </c>
      <c r="AL3246" t="str">
        <v>28:Hyden</v>
      </c>
      <c r="AM3246" t="str">
        <v>Walkways</v>
      </c>
      <c r="AN3246" s="64">
        <v>0</v>
      </c>
      <c r="AO3246" s="149">
        <f t="shared" si="88"/>
        <v>6.2060928299919071</v>
      </c>
    </row>
    <row r="3247" spans="37:41" x14ac:dyDescent="0.35">
      <c r="AK3247" t="str">
        <v>42:NG tracks servicing CBH on the NG network</v>
      </c>
      <c r="AL3247" t="str">
        <v>29:Jennacubbine</v>
      </c>
      <c r="AM3247" t="str">
        <v>Access Roads</v>
      </c>
      <c r="AN3247" s="64">
        <v>0</v>
      </c>
      <c r="AO3247" s="149">
        <f t="shared" si="88"/>
        <v>6.064738680413102</v>
      </c>
    </row>
    <row r="3248" spans="37:41" x14ac:dyDescent="0.35">
      <c r="AK3248" t="str">
        <v>42:NG tracks servicing CBH on the NG network</v>
      </c>
      <c r="AL3248" t="str">
        <v>29:Jennacubbine</v>
      </c>
      <c r="AM3248" t="str">
        <v>Ballast</v>
      </c>
      <c r="AN3248" s="64">
        <v>55545.374568617022</v>
      </c>
      <c r="AO3248" s="149">
        <f t="shared" si="88"/>
        <v>12.862198805968973</v>
      </c>
    </row>
    <row r="3249" spans="37:41" x14ac:dyDescent="0.35">
      <c r="AK3249" t="str">
        <v>42:NG tracks servicing CBH on the NG network</v>
      </c>
      <c r="AL3249" t="str">
        <v>29:Jennacubbine</v>
      </c>
      <c r="AM3249" t="str">
        <v>Bridges</v>
      </c>
      <c r="AN3249" s="64">
        <v>0</v>
      </c>
      <c r="AO3249" s="149">
        <f t="shared" si="88"/>
        <v>33.988165680473372</v>
      </c>
    </row>
    <row r="3250" spans="37:41" x14ac:dyDescent="0.35">
      <c r="AK3250" t="str">
        <v>42:NG tracks servicing CBH on the NG network</v>
      </c>
      <c r="AL3250" t="str">
        <v>29:Jennacubbine</v>
      </c>
      <c r="AM3250" t="str">
        <v>Buildings</v>
      </c>
      <c r="AN3250" s="64">
        <v>5603.0907175620532</v>
      </c>
      <c r="AO3250" s="149">
        <f t="shared" si="88"/>
        <v>15.499999999999858</v>
      </c>
    </row>
    <row r="3251" spans="37:41" x14ac:dyDescent="0.35">
      <c r="AK3251" t="str">
        <v>42:NG tracks servicing CBH on the NG network</v>
      </c>
      <c r="AL3251" t="str">
        <v>29:Jennacubbine</v>
      </c>
      <c r="AM3251" t="str">
        <v>Clearing/Grubbing</v>
      </c>
      <c r="AN3251" s="64">
        <v>0</v>
      </c>
      <c r="AO3251" s="149">
        <f t="shared" si="88"/>
        <v>100</v>
      </c>
    </row>
    <row r="3252" spans="37:41" x14ac:dyDescent="0.35">
      <c r="AK3252" t="str">
        <v>42:NG tracks servicing CBH on the NG network</v>
      </c>
      <c r="AL3252" t="str">
        <v>29:Jennacubbine</v>
      </c>
      <c r="AM3252" t="str">
        <v>Communication</v>
      </c>
      <c r="AN3252" s="64">
        <v>0</v>
      </c>
      <c r="AO3252" s="149">
        <f t="shared" si="88"/>
        <v>5.1206272136194979</v>
      </c>
    </row>
    <row r="3253" spans="37:41" x14ac:dyDescent="0.35">
      <c r="AK3253" t="str">
        <v>42:NG tracks servicing CBH on the NG network</v>
      </c>
      <c r="AL3253" t="str">
        <v>29:Jennacubbine</v>
      </c>
      <c r="AM3253" t="str">
        <v>Control Centre Assets</v>
      </c>
      <c r="AN3253" s="64">
        <v>0</v>
      </c>
      <c r="AO3253" s="149">
        <f t="shared" si="88"/>
        <v>14.933333333333326</v>
      </c>
    </row>
    <row r="3254" spans="37:41" x14ac:dyDescent="0.35">
      <c r="AK3254" t="str">
        <v>42:NG tracks servicing CBH on the NG network</v>
      </c>
      <c r="AL3254" t="str">
        <v>29:Jennacubbine</v>
      </c>
      <c r="AM3254" t="str">
        <v>Culverts</v>
      </c>
      <c r="AN3254" s="64">
        <v>0</v>
      </c>
      <c r="AO3254" s="149">
        <f t="shared" si="88"/>
        <v>6.5141602301984181</v>
      </c>
    </row>
    <row r="3255" spans="37:41" x14ac:dyDescent="0.35">
      <c r="AK3255" t="str">
        <v>42:NG tracks servicing CBH on the NG network</v>
      </c>
      <c r="AL3255" t="str">
        <v>29:Jennacubbine</v>
      </c>
      <c r="AM3255" t="str">
        <v>Cutting/Embankments</v>
      </c>
      <c r="AN3255" s="64">
        <v>0</v>
      </c>
      <c r="AO3255" s="149">
        <f t="shared" si="88"/>
        <v>100</v>
      </c>
    </row>
    <row r="3256" spans="37:41" x14ac:dyDescent="0.35">
      <c r="AK3256" t="str">
        <v>42:NG tracks servicing CBH on the NG network</v>
      </c>
      <c r="AL3256" t="str">
        <v>29:Jennacubbine</v>
      </c>
      <c r="AM3256" t="str">
        <v>Fibre Optic</v>
      </c>
      <c r="AN3256" s="64">
        <v>0</v>
      </c>
      <c r="AO3256" s="149">
        <f t="shared" si="88"/>
        <v>6.8275029514926633</v>
      </c>
    </row>
    <row r="3257" spans="37:41" x14ac:dyDescent="0.35">
      <c r="AK3257" t="str">
        <v>42:NG tracks servicing CBH on the NG network</v>
      </c>
      <c r="AL3257" t="str">
        <v>29:Jennacubbine</v>
      </c>
      <c r="AM3257" t="str">
        <v>Formation</v>
      </c>
      <c r="AN3257" s="64">
        <v>16371.268293908173</v>
      </c>
      <c r="AO3257" s="149">
        <f t="shared" si="88"/>
        <v>100</v>
      </c>
    </row>
    <row r="3258" spans="37:41" x14ac:dyDescent="0.35">
      <c r="AK3258" t="str">
        <v>42:NG tracks servicing CBH on the NG network</v>
      </c>
      <c r="AL3258" t="str">
        <v>29:Jennacubbine</v>
      </c>
      <c r="AM3258" t="str">
        <v>Pedestrian Crossings</v>
      </c>
      <c r="AN3258" s="64">
        <v>0</v>
      </c>
      <c r="AO3258" s="149">
        <f t="shared" si="88"/>
        <v>11.72325153537226</v>
      </c>
    </row>
    <row r="3259" spans="37:41" x14ac:dyDescent="0.35">
      <c r="AK3259" t="str">
        <v>42:NG tracks servicing CBH on the NG network</v>
      </c>
      <c r="AL3259" t="str">
        <v>29:Jennacubbine</v>
      </c>
      <c r="AM3259" t="str">
        <v>Plant and Equipment</v>
      </c>
      <c r="AN3259" s="64">
        <v>2391.8007063994796</v>
      </c>
      <c r="AO3259" s="149">
        <f t="shared" si="88"/>
        <v>3.2621890651150229</v>
      </c>
    </row>
    <row r="3260" spans="37:41" x14ac:dyDescent="0.35">
      <c r="AK3260" t="str">
        <v>42:NG tracks servicing CBH on the NG network</v>
      </c>
      <c r="AL3260" t="str">
        <v>29:Jennacubbine</v>
      </c>
      <c r="AM3260" t="str">
        <v>Radio Masts</v>
      </c>
      <c r="AN3260" s="64">
        <v>3799.464262941804</v>
      </c>
      <c r="AO3260" s="149">
        <f t="shared" si="88"/>
        <v>5.1206272136194979</v>
      </c>
    </row>
    <row r="3261" spans="37:41" x14ac:dyDescent="0.35">
      <c r="AK3261" t="str">
        <v>42:NG tracks servicing CBH on the NG network</v>
      </c>
      <c r="AL3261" t="str">
        <v>29:Jennacubbine</v>
      </c>
      <c r="AM3261" t="str">
        <v>Rail</v>
      </c>
      <c r="AN3261" s="64">
        <v>182715.04792308231</v>
      </c>
      <c r="AO3261" s="149">
        <f t="shared" si="88"/>
        <v>31.770593409597893</v>
      </c>
    </row>
    <row r="3262" spans="37:41" x14ac:dyDescent="0.35">
      <c r="AK3262" t="str">
        <v>42:NG tracks servicing CBH on the NG network</v>
      </c>
      <c r="AL3262" t="str">
        <v>29:Jennacubbine</v>
      </c>
      <c r="AM3262" t="str">
        <v>Signage</v>
      </c>
      <c r="AN3262" s="64">
        <v>0</v>
      </c>
      <c r="AO3262" s="149">
        <f t="shared" si="88"/>
        <v>3.6705791572497493</v>
      </c>
    </row>
    <row r="3263" spans="37:41" x14ac:dyDescent="0.35">
      <c r="AK3263" t="str">
        <v>42:NG tracks servicing CBH on the NG network</v>
      </c>
      <c r="AL3263" t="str">
        <v>29:Jennacubbine</v>
      </c>
      <c r="AM3263" t="str">
        <v>Signalling and Control Systems</v>
      </c>
      <c r="AN3263" s="64">
        <v>0</v>
      </c>
      <c r="AO3263" s="149">
        <f t="shared" si="88"/>
        <v>6.8275029514926633</v>
      </c>
    </row>
    <row r="3264" spans="37:41" x14ac:dyDescent="0.35">
      <c r="AK3264" t="str">
        <v>42:NG tracks servicing CBH on the NG network</v>
      </c>
      <c r="AL3264" t="str">
        <v>29:Jennacubbine</v>
      </c>
      <c r="AM3264" t="str">
        <v>Sleepers</v>
      </c>
      <c r="AN3264" s="64">
        <v>57737.955143694009</v>
      </c>
      <c r="AO3264" s="149">
        <f t="shared" si="88"/>
        <v>15.29205627039642</v>
      </c>
    </row>
    <row r="3265" spans="37:41" x14ac:dyDescent="0.35">
      <c r="AK3265" t="str">
        <v>42:NG tracks servicing CBH on the NG network</v>
      </c>
      <c r="AL3265" t="str">
        <v>29:Jennacubbine</v>
      </c>
      <c r="AM3265" t="str">
        <v>Tunnels</v>
      </c>
      <c r="AN3265" s="64">
        <v>0</v>
      </c>
      <c r="AO3265" s="149">
        <f t="shared" si="88"/>
        <v>42.316940355219813</v>
      </c>
    </row>
    <row r="3266" spans="37:41" x14ac:dyDescent="0.35">
      <c r="AK3266" t="str">
        <v>42:NG tracks servicing CBH on the NG network</v>
      </c>
      <c r="AL3266" t="str">
        <v>29:Jennacubbine</v>
      </c>
      <c r="AM3266" t="str">
        <v>Turnouts</v>
      </c>
      <c r="AN3266" s="64">
        <v>135344.47994302391</v>
      </c>
      <c r="AO3266" s="149">
        <f t="shared" si="88"/>
        <v>22.575248585450652</v>
      </c>
    </row>
    <row r="3267" spans="37:41" x14ac:dyDescent="0.35">
      <c r="AK3267" t="str">
        <v>42:NG tracks servicing CBH on the NG network</v>
      </c>
      <c r="AL3267" t="str">
        <v>29:Jennacubbine</v>
      </c>
      <c r="AM3267" t="str">
        <v>Walkways</v>
      </c>
      <c r="AN3267" s="64">
        <v>0</v>
      </c>
      <c r="AO3267" s="149">
        <f t="shared" si="88"/>
        <v>6.2060928299919071</v>
      </c>
    </row>
    <row r="3268" spans="37:41" x14ac:dyDescent="0.35">
      <c r="AK3268" t="str">
        <v>42:NG tracks servicing CBH on the NG network</v>
      </c>
      <c r="AL3268" t="str">
        <v>30:Kalannie</v>
      </c>
      <c r="AM3268" t="str">
        <v>Access Roads</v>
      </c>
      <c r="AN3268" s="64">
        <v>0</v>
      </c>
      <c r="AO3268" s="149">
        <f t="shared" si="88"/>
        <v>6.064738680413102</v>
      </c>
    </row>
    <row r="3269" spans="37:41" x14ac:dyDescent="0.35">
      <c r="AK3269" t="str">
        <v>42:NG tracks servicing CBH on the NG network</v>
      </c>
      <c r="AL3269" t="str">
        <v>30:Kalannie</v>
      </c>
      <c r="AM3269" t="str">
        <v>Ballast</v>
      </c>
      <c r="AN3269" s="64">
        <v>215659.43241629569</v>
      </c>
      <c r="AO3269" s="149">
        <f t="shared" si="88"/>
        <v>12.862198805968973</v>
      </c>
    </row>
    <row r="3270" spans="37:41" x14ac:dyDescent="0.35">
      <c r="AK3270" t="str">
        <v>42:NG tracks servicing CBH on the NG network</v>
      </c>
      <c r="AL3270" t="str">
        <v>30:Kalannie</v>
      </c>
      <c r="AM3270" t="str">
        <v>Bridges</v>
      </c>
      <c r="AN3270" s="64">
        <v>0</v>
      </c>
      <c r="AO3270" s="149">
        <f t="shared" si="88"/>
        <v>33.988165680473372</v>
      </c>
    </row>
    <row r="3271" spans="37:41" x14ac:dyDescent="0.35">
      <c r="AK3271" t="str">
        <v>42:NG tracks servicing CBH on the NG network</v>
      </c>
      <c r="AL3271" t="str">
        <v>30:Kalannie</v>
      </c>
      <c r="AM3271" t="str">
        <v>Buildings</v>
      </c>
      <c r="AN3271" s="64">
        <v>21754.45522351679</v>
      </c>
      <c r="AO3271" s="149">
        <f t="shared" si="88"/>
        <v>15.499999999999858</v>
      </c>
    </row>
    <row r="3272" spans="37:41" x14ac:dyDescent="0.35">
      <c r="AK3272" t="str">
        <v>42:NG tracks servicing CBH on the NG network</v>
      </c>
      <c r="AL3272" t="str">
        <v>30:Kalannie</v>
      </c>
      <c r="AM3272" t="str">
        <v>Clearing/Grubbing</v>
      </c>
      <c r="AN3272" s="64">
        <v>0</v>
      </c>
      <c r="AO3272" s="149">
        <f t="shared" si="88"/>
        <v>100</v>
      </c>
    </row>
    <row r="3273" spans="37:41" x14ac:dyDescent="0.35">
      <c r="AK3273" t="str">
        <v>42:NG tracks servicing CBH on the NG network</v>
      </c>
      <c r="AL3273" t="str">
        <v>30:Kalannie</v>
      </c>
      <c r="AM3273" t="str">
        <v>Communication</v>
      </c>
      <c r="AN3273" s="64">
        <v>100519.44215700154</v>
      </c>
      <c r="AO3273" s="149">
        <f t="shared" si="88"/>
        <v>5.1206272136194979</v>
      </c>
    </row>
    <row r="3274" spans="37:41" x14ac:dyDescent="0.35">
      <c r="AK3274" t="str">
        <v>42:NG tracks servicing CBH on the NG network</v>
      </c>
      <c r="AL3274" t="str">
        <v>30:Kalannie</v>
      </c>
      <c r="AM3274" t="str">
        <v>Control Centre Assets</v>
      </c>
      <c r="AN3274" s="64">
        <v>0</v>
      </c>
      <c r="AO3274" s="149">
        <f t="shared" si="88"/>
        <v>14.933333333333326</v>
      </c>
    </row>
    <row r="3275" spans="37:41" x14ac:dyDescent="0.35">
      <c r="AK3275" t="str">
        <v>42:NG tracks servicing CBH on the NG network</v>
      </c>
      <c r="AL3275" t="str">
        <v>30:Kalannie</v>
      </c>
      <c r="AM3275" t="str">
        <v>Culverts</v>
      </c>
      <c r="AN3275" s="64">
        <v>0</v>
      </c>
      <c r="AO3275" s="149">
        <f t="shared" si="88"/>
        <v>6.5141602301984181</v>
      </c>
    </row>
    <row r="3276" spans="37:41" x14ac:dyDescent="0.35">
      <c r="AK3276" t="str">
        <v>42:NG tracks servicing CBH on the NG network</v>
      </c>
      <c r="AL3276" t="str">
        <v>30:Kalannie</v>
      </c>
      <c r="AM3276" t="str">
        <v>Cutting/Embankments</v>
      </c>
      <c r="AN3276" s="64">
        <v>0</v>
      </c>
      <c r="AO3276" s="149">
        <f t="shared" si="88"/>
        <v>100</v>
      </c>
    </row>
    <row r="3277" spans="37:41" x14ac:dyDescent="0.35">
      <c r="AK3277" t="str">
        <v>42:NG tracks servicing CBH on the NG network</v>
      </c>
      <c r="AL3277" t="str">
        <v>30:Kalannie</v>
      </c>
      <c r="AM3277" t="str">
        <v>Fibre Optic</v>
      </c>
      <c r="AN3277" s="64">
        <v>0</v>
      </c>
      <c r="AO3277" s="149">
        <f t="shared" ref="AO3277:AO3340" si="89">_xlfn.XLOOKUP(AM3277,$M$7:$AG$7,$M$10:$AG$10)</f>
        <v>6.8275029514926633</v>
      </c>
    </row>
    <row r="3278" spans="37:41" x14ac:dyDescent="0.35">
      <c r="AK3278" t="str">
        <v>42:NG tracks servicing CBH on the NG network</v>
      </c>
      <c r="AL3278" t="str">
        <v>30:Kalannie</v>
      </c>
      <c r="AM3278" t="str">
        <v>Formation</v>
      </c>
      <c r="AN3278" s="64">
        <v>63562.78008059242</v>
      </c>
      <c r="AO3278" s="149">
        <f t="shared" si="89"/>
        <v>100</v>
      </c>
    </row>
    <row r="3279" spans="37:41" x14ac:dyDescent="0.35">
      <c r="AK3279" t="str">
        <v>42:NG tracks servicing CBH on the NG network</v>
      </c>
      <c r="AL3279" t="str">
        <v>30:Kalannie</v>
      </c>
      <c r="AM3279" t="str">
        <v>Pedestrian Crossings</v>
      </c>
      <c r="AN3279" s="64">
        <v>0</v>
      </c>
      <c r="AO3279" s="149">
        <f t="shared" si="89"/>
        <v>11.72325153537226</v>
      </c>
    </row>
    <row r="3280" spans="37:41" x14ac:dyDescent="0.35">
      <c r="AK3280" t="str">
        <v>42:NG tracks servicing CBH on the NG network</v>
      </c>
      <c r="AL3280" t="str">
        <v>30:Kalannie</v>
      </c>
      <c r="AM3280" t="str">
        <v>Plant and Equipment</v>
      </c>
      <c r="AN3280" s="64">
        <v>9286.360688013805</v>
      </c>
      <c r="AO3280" s="149">
        <f t="shared" si="89"/>
        <v>3.2621890651150229</v>
      </c>
    </row>
    <row r="3281" spans="37:41" x14ac:dyDescent="0.35">
      <c r="AK3281" t="str">
        <v>42:NG tracks servicing CBH on the NG network</v>
      </c>
      <c r="AL3281" t="str">
        <v>30:Kalannie</v>
      </c>
      <c r="AM3281" t="str">
        <v>Radio Masts</v>
      </c>
      <c r="AN3281" s="64">
        <v>14751.728884640235</v>
      </c>
      <c r="AO3281" s="149">
        <f t="shared" si="89"/>
        <v>5.1206272136194979</v>
      </c>
    </row>
    <row r="3282" spans="37:41" x14ac:dyDescent="0.35">
      <c r="AK3282" t="str">
        <v>42:NG tracks servicing CBH on the NG network</v>
      </c>
      <c r="AL3282" t="str">
        <v>30:Kalannie</v>
      </c>
      <c r="AM3282" t="str">
        <v>Rail</v>
      </c>
      <c r="AN3282" s="64">
        <v>709406.02768518333</v>
      </c>
      <c r="AO3282" s="149">
        <f t="shared" si="89"/>
        <v>31.770593409597893</v>
      </c>
    </row>
    <row r="3283" spans="37:41" x14ac:dyDescent="0.35">
      <c r="AK3283" t="str">
        <v>42:NG tracks servicing CBH on the NG network</v>
      </c>
      <c r="AL3283" t="str">
        <v>30:Kalannie</v>
      </c>
      <c r="AM3283" t="str">
        <v>Signage</v>
      </c>
      <c r="AN3283" s="64">
        <v>0</v>
      </c>
      <c r="AO3283" s="149">
        <f t="shared" si="89"/>
        <v>3.6705791572497493</v>
      </c>
    </row>
    <row r="3284" spans="37:41" x14ac:dyDescent="0.35">
      <c r="AK3284" t="str">
        <v>42:NG tracks servicing CBH on the NG network</v>
      </c>
      <c r="AL3284" t="str">
        <v>30:Kalannie</v>
      </c>
      <c r="AM3284" t="str">
        <v>Signalling and Control Systems</v>
      </c>
      <c r="AN3284" s="64">
        <v>0</v>
      </c>
      <c r="AO3284" s="149">
        <f t="shared" si="89"/>
        <v>6.8275029514926633</v>
      </c>
    </row>
    <row r="3285" spans="37:41" x14ac:dyDescent="0.35">
      <c r="AK3285" t="str">
        <v>42:NG tracks servicing CBH on the NG network</v>
      </c>
      <c r="AL3285" t="str">
        <v>30:Kalannie</v>
      </c>
      <c r="AM3285" t="str">
        <v>Sleepers</v>
      </c>
      <c r="AN3285" s="64">
        <v>0</v>
      </c>
      <c r="AO3285" s="149">
        <f t="shared" si="89"/>
        <v>15.29205627039642</v>
      </c>
    </row>
    <row r="3286" spans="37:41" x14ac:dyDescent="0.35">
      <c r="AK3286" t="str">
        <v>42:NG tracks servicing CBH on the NG network</v>
      </c>
      <c r="AL3286" t="str">
        <v>30:Kalannie</v>
      </c>
      <c r="AM3286" t="str">
        <v>Tunnels</v>
      </c>
      <c r="AN3286" s="64">
        <v>0</v>
      </c>
      <c r="AO3286" s="149">
        <f t="shared" si="89"/>
        <v>42.316940355219813</v>
      </c>
    </row>
    <row r="3287" spans="37:41" x14ac:dyDescent="0.35">
      <c r="AK3287" t="str">
        <v>42:NG tracks servicing CBH on the NG network</v>
      </c>
      <c r="AL3287" t="str">
        <v>30:Kalannie</v>
      </c>
      <c r="AM3287" t="str">
        <v>Turnouts</v>
      </c>
      <c r="AN3287" s="64">
        <v>0</v>
      </c>
      <c r="AO3287" s="149">
        <f t="shared" si="89"/>
        <v>22.575248585450652</v>
      </c>
    </row>
    <row r="3288" spans="37:41" x14ac:dyDescent="0.35">
      <c r="AK3288" t="str">
        <v>42:NG tracks servicing CBH on the NG network</v>
      </c>
      <c r="AL3288" t="str">
        <v>30:Kalannie</v>
      </c>
      <c r="AM3288" t="str">
        <v>Walkways</v>
      </c>
      <c r="AN3288" s="64">
        <v>0</v>
      </c>
      <c r="AO3288" s="149">
        <f t="shared" si="89"/>
        <v>6.2060928299919071</v>
      </c>
    </row>
    <row r="3289" spans="37:41" x14ac:dyDescent="0.35">
      <c r="AK3289" t="str">
        <v>42:NG tracks servicing CBH on the NG network</v>
      </c>
      <c r="AL3289" t="str">
        <v>31:Karlgarin</v>
      </c>
      <c r="AM3289" t="str">
        <v>Access Roads</v>
      </c>
      <c r="AN3289" s="64">
        <v>0</v>
      </c>
      <c r="AO3289" s="149">
        <f t="shared" si="89"/>
        <v>6.064738680413102</v>
      </c>
    </row>
    <row r="3290" spans="37:41" x14ac:dyDescent="0.35">
      <c r="AK3290" t="str">
        <v>42:NG tracks servicing CBH on the NG network</v>
      </c>
      <c r="AL3290" t="str">
        <v>31:Karlgarin</v>
      </c>
      <c r="AM3290" t="str">
        <v>Ballast</v>
      </c>
      <c r="AN3290" s="64">
        <v>293208.20636782388</v>
      </c>
      <c r="AO3290" s="149">
        <f t="shared" si="89"/>
        <v>12.862198805968973</v>
      </c>
    </row>
    <row r="3291" spans="37:41" x14ac:dyDescent="0.35">
      <c r="AK3291" t="str">
        <v>42:NG tracks servicing CBH on the NG network</v>
      </c>
      <c r="AL3291" t="str">
        <v>31:Karlgarin</v>
      </c>
      <c r="AM3291" t="str">
        <v>Bridges</v>
      </c>
      <c r="AN3291" s="64">
        <v>0</v>
      </c>
      <c r="AO3291" s="149">
        <f t="shared" si="89"/>
        <v>33.988165680473372</v>
      </c>
    </row>
    <row r="3292" spans="37:41" x14ac:dyDescent="0.35">
      <c r="AK3292" t="str">
        <v>42:NG tracks servicing CBH on the NG network</v>
      </c>
      <c r="AL3292" t="str">
        <v>31:Karlgarin</v>
      </c>
      <c r="AM3292" t="str">
        <v>Buildings</v>
      </c>
      <c r="AN3292" s="64">
        <v>27301.956430367711</v>
      </c>
      <c r="AO3292" s="149">
        <f t="shared" si="89"/>
        <v>15.499999999999858</v>
      </c>
    </row>
    <row r="3293" spans="37:41" x14ac:dyDescent="0.35">
      <c r="AK3293" t="str">
        <v>42:NG tracks servicing CBH on the NG network</v>
      </c>
      <c r="AL3293" t="str">
        <v>31:Karlgarin</v>
      </c>
      <c r="AM3293" t="str">
        <v>Clearing/Grubbing</v>
      </c>
      <c r="AN3293" s="64">
        <v>0</v>
      </c>
      <c r="AO3293" s="149">
        <f t="shared" si="89"/>
        <v>100</v>
      </c>
    </row>
    <row r="3294" spans="37:41" x14ac:dyDescent="0.35">
      <c r="AK3294" t="str">
        <v>42:NG tracks servicing CBH on the NG network</v>
      </c>
      <c r="AL3294" t="str">
        <v>31:Karlgarin</v>
      </c>
      <c r="AM3294" t="str">
        <v>Communication</v>
      </c>
      <c r="AN3294" s="64">
        <v>119084.42546067487</v>
      </c>
      <c r="AO3294" s="149">
        <f t="shared" si="89"/>
        <v>5.1206272136194979</v>
      </c>
    </row>
    <row r="3295" spans="37:41" x14ac:dyDescent="0.35">
      <c r="AK3295" t="str">
        <v>42:NG tracks servicing CBH on the NG network</v>
      </c>
      <c r="AL3295" t="str">
        <v>31:Karlgarin</v>
      </c>
      <c r="AM3295" t="str">
        <v>Control Centre Assets</v>
      </c>
      <c r="AN3295" s="64">
        <v>0</v>
      </c>
      <c r="AO3295" s="149">
        <f t="shared" si="89"/>
        <v>14.933333333333326</v>
      </c>
    </row>
    <row r="3296" spans="37:41" x14ac:dyDescent="0.35">
      <c r="AK3296" t="str">
        <v>42:NG tracks servicing CBH on the NG network</v>
      </c>
      <c r="AL3296" t="str">
        <v>31:Karlgarin</v>
      </c>
      <c r="AM3296" t="str">
        <v>Culverts</v>
      </c>
      <c r="AN3296" s="64">
        <v>0</v>
      </c>
      <c r="AO3296" s="149">
        <f t="shared" si="89"/>
        <v>6.5141602301984181</v>
      </c>
    </row>
    <row r="3297" spans="37:41" x14ac:dyDescent="0.35">
      <c r="AK3297" t="str">
        <v>42:NG tracks servicing CBH on the NG network</v>
      </c>
      <c r="AL3297" t="str">
        <v>31:Karlgarin</v>
      </c>
      <c r="AM3297" t="str">
        <v>Cutting/Embankments</v>
      </c>
      <c r="AN3297" s="64">
        <v>0</v>
      </c>
      <c r="AO3297" s="149">
        <f t="shared" si="89"/>
        <v>100</v>
      </c>
    </row>
    <row r="3298" spans="37:41" x14ac:dyDescent="0.35">
      <c r="AK3298" t="str">
        <v>42:NG tracks servicing CBH on the NG network</v>
      </c>
      <c r="AL3298" t="str">
        <v>31:Karlgarin</v>
      </c>
      <c r="AM3298" t="str">
        <v>Fibre Optic</v>
      </c>
      <c r="AN3298" s="64">
        <v>0</v>
      </c>
      <c r="AO3298" s="149">
        <f t="shared" si="89"/>
        <v>6.8275029514926633</v>
      </c>
    </row>
    <row r="3299" spans="37:41" x14ac:dyDescent="0.35">
      <c r="AK3299" t="str">
        <v>42:NG tracks servicing CBH on the NG network</v>
      </c>
      <c r="AL3299" t="str">
        <v>31:Karlgarin</v>
      </c>
      <c r="AM3299" t="str">
        <v>Formation</v>
      </c>
      <c r="AN3299" s="64">
        <v>86419.260824200697</v>
      </c>
      <c r="AO3299" s="149">
        <f t="shared" si="89"/>
        <v>100</v>
      </c>
    </row>
    <row r="3300" spans="37:41" x14ac:dyDescent="0.35">
      <c r="AK3300" t="str">
        <v>42:NG tracks servicing CBH on the NG network</v>
      </c>
      <c r="AL3300" t="str">
        <v>31:Karlgarin</v>
      </c>
      <c r="AM3300" t="str">
        <v>Pedestrian Crossings</v>
      </c>
      <c r="AN3300" s="64">
        <v>0</v>
      </c>
      <c r="AO3300" s="149">
        <f t="shared" si="89"/>
        <v>11.72325153537226</v>
      </c>
    </row>
    <row r="3301" spans="37:41" x14ac:dyDescent="0.35">
      <c r="AK3301" t="str">
        <v>42:NG tracks servicing CBH on the NG network</v>
      </c>
      <c r="AL3301" t="str">
        <v>31:Karlgarin</v>
      </c>
      <c r="AM3301" t="str">
        <v>Plant and Equipment</v>
      </c>
      <c r="AN3301" s="64">
        <v>11654.43180699637</v>
      </c>
      <c r="AO3301" s="149">
        <f t="shared" si="89"/>
        <v>3.2621890651150229</v>
      </c>
    </row>
    <row r="3302" spans="37:41" x14ac:dyDescent="0.35">
      <c r="AK3302" t="str">
        <v>42:NG tracks servicing CBH on the NG network</v>
      </c>
      <c r="AL3302" t="str">
        <v>31:Karlgarin</v>
      </c>
      <c r="AM3302" t="str">
        <v>Radio Masts</v>
      </c>
      <c r="AN3302" s="64">
        <v>18513.497816560648</v>
      </c>
      <c r="AO3302" s="149">
        <f t="shared" si="89"/>
        <v>5.1206272136194979</v>
      </c>
    </row>
    <row r="3303" spans="37:41" x14ac:dyDescent="0.35">
      <c r="AK3303" t="str">
        <v>42:NG tracks servicing CBH on the NG network</v>
      </c>
      <c r="AL3303" t="str">
        <v>31:Karlgarin</v>
      </c>
      <c r="AM3303" t="str">
        <v>Rail</v>
      </c>
      <c r="AN3303" s="64">
        <v>964500.67884152569</v>
      </c>
      <c r="AO3303" s="149">
        <f t="shared" si="89"/>
        <v>31.770593409597893</v>
      </c>
    </row>
    <row r="3304" spans="37:41" x14ac:dyDescent="0.35">
      <c r="AK3304" t="str">
        <v>42:NG tracks servicing CBH on the NG network</v>
      </c>
      <c r="AL3304" t="str">
        <v>31:Karlgarin</v>
      </c>
      <c r="AM3304" t="str">
        <v>Signage</v>
      </c>
      <c r="AN3304" s="64">
        <v>1213.5853201734151</v>
      </c>
      <c r="AO3304" s="149">
        <f t="shared" si="89"/>
        <v>3.6705791572497493</v>
      </c>
    </row>
    <row r="3305" spans="37:41" x14ac:dyDescent="0.35">
      <c r="AK3305" t="str">
        <v>42:NG tracks servicing CBH on the NG network</v>
      </c>
      <c r="AL3305" t="str">
        <v>31:Karlgarin</v>
      </c>
      <c r="AM3305" t="str">
        <v>Signalling and Control Systems</v>
      </c>
      <c r="AN3305" s="64">
        <v>0</v>
      </c>
      <c r="AO3305" s="149">
        <f t="shared" si="89"/>
        <v>6.8275029514926633</v>
      </c>
    </row>
    <row r="3306" spans="37:41" x14ac:dyDescent="0.35">
      <c r="AK3306" t="str">
        <v>42:NG tracks servicing CBH on the NG network</v>
      </c>
      <c r="AL3306" t="str">
        <v>31:Karlgarin</v>
      </c>
      <c r="AM3306" t="str">
        <v>Sleepers</v>
      </c>
      <c r="AN3306" s="64">
        <v>297403.31611657148</v>
      </c>
      <c r="AO3306" s="149">
        <f t="shared" si="89"/>
        <v>15.29205627039642</v>
      </c>
    </row>
    <row r="3307" spans="37:41" x14ac:dyDescent="0.35">
      <c r="AK3307" t="str">
        <v>42:NG tracks servicing CBH on the NG network</v>
      </c>
      <c r="AL3307" t="str">
        <v>31:Karlgarin</v>
      </c>
      <c r="AM3307" t="str">
        <v>Tunnels</v>
      </c>
      <c r="AN3307" s="64">
        <v>0</v>
      </c>
      <c r="AO3307" s="149">
        <f t="shared" si="89"/>
        <v>42.316940355219813</v>
      </c>
    </row>
    <row r="3308" spans="37:41" x14ac:dyDescent="0.35">
      <c r="AK3308" t="str">
        <v>42:NG tracks servicing CBH on the NG network</v>
      </c>
      <c r="AL3308" t="str">
        <v>31:Karlgarin</v>
      </c>
      <c r="AM3308" t="str">
        <v>Turnouts</v>
      </c>
      <c r="AN3308" s="64">
        <v>1560680.7100995563</v>
      </c>
      <c r="AO3308" s="149">
        <f t="shared" si="89"/>
        <v>22.575248585450652</v>
      </c>
    </row>
    <row r="3309" spans="37:41" x14ac:dyDescent="0.35">
      <c r="AK3309" t="str">
        <v>42:NG tracks servicing CBH on the NG network</v>
      </c>
      <c r="AL3309" t="str">
        <v>31:Karlgarin</v>
      </c>
      <c r="AM3309" t="str">
        <v>Walkways</v>
      </c>
      <c r="AN3309" s="64">
        <v>0</v>
      </c>
      <c r="AO3309" s="149">
        <f t="shared" si="89"/>
        <v>6.2060928299919071</v>
      </c>
    </row>
    <row r="3310" spans="37:41" x14ac:dyDescent="0.35">
      <c r="AK3310" t="str">
        <v>42:NG tracks servicing CBH on the NG network</v>
      </c>
      <c r="AL3310" t="str">
        <v>32:Katanning</v>
      </c>
      <c r="AM3310" t="str">
        <v>Access Roads</v>
      </c>
      <c r="AN3310" s="64">
        <v>0</v>
      </c>
      <c r="AO3310" s="149">
        <f t="shared" si="89"/>
        <v>6.064738680413102</v>
      </c>
    </row>
    <row r="3311" spans="37:41" x14ac:dyDescent="0.35">
      <c r="AK3311" t="str">
        <v>42:NG tracks servicing CBH on the NG network</v>
      </c>
      <c r="AL3311" t="str">
        <v>32:Katanning</v>
      </c>
      <c r="AM3311" t="str">
        <v>Ballast</v>
      </c>
      <c r="AN3311" s="64">
        <v>268922.2667237111</v>
      </c>
      <c r="AO3311" s="149">
        <f t="shared" si="89"/>
        <v>12.862198805968973</v>
      </c>
    </row>
    <row r="3312" spans="37:41" x14ac:dyDescent="0.35">
      <c r="AK3312" t="str">
        <v>42:NG tracks servicing CBH on the NG network</v>
      </c>
      <c r="AL3312" t="str">
        <v>32:Katanning</v>
      </c>
      <c r="AM3312" t="str">
        <v>Bridges</v>
      </c>
      <c r="AN3312" s="64">
        <v>0</v>
      </c>
      <c r="AO3312" s="149">
        <f t="shared" si="89"/>
        <v>33.988165680473372</v>
      </c>
    </row>
    <row r="3313" spans="37:41" x14ac:dyDescent="0.35">
      <c r="AK3313" t="str">
        <v>42:NG tracks servicing CBH on the NG network</v>
      </c>
      <c r="AL3313" t="str">
        <v>32:Katanning</v>
      </c>
      <c r="AM3313" t="str">
        <v>Buildings</v>
      </c>
      <c r="AN3313" s="64">
        <v>25040.581572386003</v>
      </c>
      <c r="AO3313" s="149">
        <f t="shared" si="89"/>
        <v>15.499999999999858</v>
      </c>
    </row>
    <row r="3314" spans="37:41" x14ac:dyDescent="0.35">
      <c r="AK3314" t="str">
        <v>42:NG tracks servicing CBH on the NG network</v>
      </c>
      <c r="AL3314" t="str">
        <v>32:Katanning</v>
      </c>
      <c r="AM3314" t="str">
        <v>Clearing/Grubbing</v>
      </c>
      <c r="AN3314" s="64">
        <v>0</v>
      </c>
      <c r="AO3314" s="149">
        <f t="shared" si="89"/>
        <v>100</v>
      </c>
    </row>
    <row r="3315" spans="37:41" x14ac:dyDescent="0.35">
      <c r="AK3315" t="str">
        <v>42:NG tracks servicing CBH on the NG network</v>
      </c>
      <c r="AL3315" t="str">
        <v>32:Katanning</v>
      </c>
      <c r="AM3315" t="str">
        <v>Communication</v>
      </c>
      <c r="AN3315" s="64">
        <v>0</v>
      </c>
      <c r="AO3315" s="149">
        <f t="shared" si="89"/>
        <v>5.1206272136194979</v>
      </c>
    </row>
    <row r="3316" spans="37:41" x14ac:dyDescent="0.35">
      <c r="AK3316" t="str">
        <v>42:NG tracks servicing CBH on the NG network</v>
      </c>
      <c r="AL3316" t="str">
        <v>32:Katanning</v>
      </c>
      <c r="AM3316" t="str">
        <v>Control Centre Assets</v>
      </c>
      <c r="AN3316" s="64">
        <v>0</v>
      </c>
      <c r="AO3316" s="149">
        <f t="shared" si="89"/>
        <v>14.933333333333326</v>
      </c>
    </row>
    <row r="3317" spans="37:41" x14ac:dyDescent="0.35">
      <c r="AK3317" t="str">
        <v>42:NG tracks servicing CBH on the NG network</v>
      </c>
      <c r="AL3317" t="str">
        <v>32:Katanning</v>
      </c>
      <c r="AM3317" t="str">
        <v>Culverts</v>
      </c>
      <c r="AN3317" s="64">
        <v>0</v>
      </c>
      <c r="AO3317" s="149">
        <f t="shared" si="89"/>
        <v>6.5141602301984181</v>
      </c>
    </row>
    <row r="3318" spans="37:41" x14ac:dyDescent="0.35">
      <c r="AK3318" t="str">
        <v>42:NG tracks servicing CBH on the NG network</v>
      </c>
      <c r="AL3318" t="str">
        <v>32:Katanning</v>
      </c>
      <c r="AM3318" t="str">
        <v>Cutting/Embankments</v>
      </c>
      <c r="AN3318" s="64">
        <v>0</v>
      </c>
      <c r="AO3318" s="149">
        <f t="shared" si="89"/>
        <v>100</v>
      </c>
    </row>
    <row r="3319" spans="37:41" x14ac:dyDescent="0.35">
      <c r="AK3319" t="str">
        <v>42:NG tracks servicing CBH on the NG network</v>
      </c>
      <c r="AL3319" t="str">
        <v>32:Katanning</v>
      </c>
      <c r="AM3319" t="str">
        <v>Fibre Optic</v>
      </c>
      <c r="AN3319" s="64">
        <v>0</v>
      </c>
      <c r="AO3319" s="149">
        <f t="shared" si="89"/>
        <v>6.8275029514926633</v>
      </c>
    </row>
    <row r="3320" spans="37:41" x14ac:dyDescent="0.35">
      <c r="AK3320" t="str">
        <v>42:NG tracks servicing CBH on the NG network</v>
      </c>
      <c r="AL3320" t="str">
        <v>32:Katanning</v>
      </c>
      <c r="AM3320" t="str">
        <v>Formation</v>
      </c>
      <c r="AN3320" s="64">
        <v>79261.299665935934</v>
      </c>
      <c r="AO3320" s="149">
        <f t="shared" si="89"/>
        <v>100</v>
      </c>
    </row>
    <row r="3321" spans="37:41" x14ac:dyDescent="0.35">
      <c r="AK3321" t="str">
        <v>42:NG tracks servicing CBH on the NG network</v>
      </c>
      <c r="AL3321" t="str">
        <v>32:Katanning</v>
      </c>
      <c r="AM3321" t="str">
        <v>Pedestrian Crossings</v>
      </c>
      <c r="AN3321" s="64">
        <v>0</v>
      </c>
      <c r="AO3321" s="149">
        <f t="shared" si="89"/>
        <v>11.72325153537226</v>
      </c>
    </row>
    <row r="3322" spans="37:41" x14ac:dyDescent="0.35">
      <c r="AK3322" t="str">
        <v>42:NG tracks servicing CBH on the NG network</v>
      </c>
      <c r="AL3322" t="str">
        <v>32:Katanning</v>
      </c>
      <c r="AM3322" t="str">
        <v>Plant and Equipment</v>
      </c>
      <c r="AN3322" s="64">
        <v>10689.114938968209</v>
      </c>
      <c r="AO3322" s="149">
        <f t="shared" si="89"/>
        <v>3.2621890651150229</v>
      </c>
    </row>
    <row r="3323" spans="37:41" x14ac:dyDescent="0.35">
      <c r="AK3323" t="str">
        <v>42:NG tracks servicing CBH on the NG network</v>
      </c>
      <c r="AL3323" t="str">
        <v>32:Katanning</v>
      </c>
      <c r="AM3323" t="str">
        <v>Radio Masts</v>
      </c>
      <c r="AN3323" s="64">
        <v>16980.056116056639</v>
      </c>
      <c r="AO3323" s="149">
        <f t="shared" si="89"/>
        <v>5.1206272136194979</v>
      </c>
    </row>
    <row r="3324" spans="37:41" x14ac:dyDescent="0.35">
      <c r="AK3324" t="str">
        <v>42:NG tracks servicing CBH on the NG network</v>
      </c>
      <c r="AL3324" t="str">
        <v>32:Katanning</v>
      </c>
      <c r="AM3324" t="str">
        <v>Rail</v>
      </c>
      <c r="AN3324" s="64">
        <v>884612.71948589187</v>
      </c>
      <c r="AO3324" s="149">
        <f t="shared" si="89"/>
        <v>31.770593409597893</v>
      </c>
    </row>
    <row r="3325" spans="37:41" x14ac:dyDescent="0.35">
      <c r="AK3325" t="str">
        <v>42:NG tracks servicing CBH on the NG network</v>
      </c>
      <c r="AL3325" t="str">
        <v>32:Katanning</v>
      </c>
      <c r="AM3325" t="str">
        <v>Signage</v>
      </c>
      <c r="AN3325" s="64">
        <v>0</v>
      </c>
      <c r="AO3325" s="149">
        <f t="shared" si="89"/>
        <v>3.6705791572497493</v>
      </c>
    </row>
    <row r="3326" spans="37:41" x14ac:dyDescent="0.35">
      <c r="AK3326" t="str">
        <v>42:NG tracks servicing CBH on the NG network</v>
      </c>
      <c r="AL3326" t="str">
        <v>32:Katanning</v>
      </c>
      <c r="AM3326" t="str">
        <v>Signalling and Control Systems</v>
      </c>
      <c r="AN3326" s="64">
        <v>0</v>
      </c>
      <c r="AO3326" s="149">
        <f t="shared" si="89"/>
        <v>6.8275029514926633</v>
      </c>
    </row>
    <row r="3327" spans="37:41" x14ac:dyDescent="0.35">
      <c r="AK3327" t="str">
        <v>42:NG tracks servicing CBH on the NG network</v>
      </c>
      <c r="AL3327" t="str">
        <v>32:Katanning</v>
      </c>
      <c r="AM3327" t="str">
        <v>Sleepers</v>
      </c>
      <c r="AN3327" s="64">
        <v>280283.39151567337</v>
      </c>
      <c r="AO3327" s="149">
        <f t="shared" si="89"/>
        <v>15.29205627039642</v>
      </c>
    </row>
    <row r="3328" spans="37:41" x14ac:dyDescent="0.35">
      <c r="AK3328" t="str">
        <v>42:NG tracks servicing CBH on the NG network</v>
      </c>
      <c r="AL3328" t="str">
        <v>32:Katanning</v>
      </c>
      <c r="AM3328" t="str">
        <v>Tunnels</v>
      </c>
      <c r="AN3328" s="64">
        <v>0</v>
      </c>
      <c r="AO3328" s="149">
        <f t="shared" si="89"/>
        <v>42.316940355219813</v>
      </c>
    </row>
    <row r="3329" spans="37:41" x14ac:dyDescent="0.35">
      <c r="AK3329" t="str">
        <v>42:NG tracks servicing CBH on the NG network</v>
      </c>
      <c r="AL3329" t="str">
        <v>32:Katanning</v>
      </c>
      <c r="AM3329" t="str">
        <v>Turnouts</v>
      </c>
      <c r="AN3329" s="64">
        <v>1586749.2726204335</v>
      </c>
      <c r="AO3329" s="149">
        <f t="shared" si="89"/>
        <v>22.575248585450652</v>
      </c>
    </row>
    <row r="3330" spans="37:41" x14ac:dyDescent="0.35">
      <c r="AK3330" t="str">
        <v>42:NG tracks servicing CBH on the NG network</v>
      </c>
      <c r="AL3330" t="str">
        <v>32:Katanning</v>
      </c>
      <c r="AM3330" t="str">
        <v>Walkways</v>
      </c>
      <c r="AN3330" s="64">
        <v>0</v>
      </c>
      <c r="AO3330" s="149">
        <f t="shared" si="89"/>
        <v>6.2060928299919071</v>
      </c>
    </row>
    <row r="3331" spans="37:41" x14ac:dyDescent="0.35">
      <c r="AK3331" t="str">
        <v>42:NG tracks servicing CBH on the NG network</v>
      </c>
      <c r="AL3331" t="str">
        <v>33:Kirwan</v>
      </c>
      <c r="AM3331" t="str">
        <v>Access Roads</v>
      </c>
      <c r="AN3331" s="64">
        <v>0</v>
      </c>
      <c r="AO3331" s="149">
        <f t="shared" si="89"/>
        <v>6.064738680413102</v>
      </c>
    </row>
    <row r="3332" spans="37:41" x14ac:dyDescent="0.35">
      <c r="AK3332" t="str">
        <v>42:NG tracks servicing CBH on the NG network</v>
      </c>
      <c r="AL3332" t="str">
        <v>33:Kirwan</v>
      </c>
      <c r="AM3332" t="str">
        <v>Ballast</v>
      </c>
      <c r="AN3332" s="64">
        <v>126124.54494078881</v>
      </c>
      <c r="AO3332" s="149">
        <f t="shared" si="89"/>
        <v>12.862198805968973</v>
      </c>
    </row>
    <row r="3333" spans="37:41" x14ac:dyDescent="0.35">
      <c r="AK3333" t="str">
        <v>42:NG tracks servicing CBH on the NG network</v>
      </c>
      <c r="AL3333" t="str">
        <v>33:Kirwan</v>
      </c>
      <c r="AM3333" t="str">
        <v>Bridges</v>
      </c>
      <c r="AN3333" s="64">
        <v>0</v>
      </c>
      <c r="AO3333" s="149">
        <f t="shared" si="89"/>
        <v>33.988165680473372</v>
      </c>
    </row>
    <row r="3334" spans="37:41" x14ac:dyDescent="0.35">
      <c r="AK3334" t="str">
        <v>42:NG tracks servicing CBH on the NG network</v>
      </c>
      <c r="AL3334" t="str">
        <v>33:Kirwan</v>
      </c>
      <c r="AM3334" t="str">
        <v>Buildings</v>
      </c>
      <c r="AN3334" s="64">
        <v>12722.702340254773</v>
      </c>
      <c r="AO3334" s="149">
        <f t="shared" si="89"/>
        <v>15.499999999999858</v>
      </c>
    </row>
    <row r="3335" spans="37:41" x14ac:dyDescent="0.35">
      <c r="AK3335" t="str">
        <v>42:NG tracks servicing CBH on the NG network</v>
      </c>
      <c r="AL3335" t="str">
        <v>33:Kirwan</v>
      </c>
      <c r="AM3335" t="str">
        <v>Clearing/Grubbing</v>
      </c>
      <c r="AN3335" s="64">
        <v>0</v>
      </c>
      <c r="AO3335" s="149">
        <f t="shared" si="89"/>
        <v>100</v>
      </c>
    </row>
    <row r="3336" spans="37:41" x14ac:dyDescent="0.35">
      <c r="AK3336" t="str">
        <v>42:NG tracks servicing CBH on the NG network</v>
      </c>
      <c r="AL3336" t="str">
        <v>33:Kirwan</v>
      </c>
      <c r="AM3336" t="str">
        <v>Communication</v>
      </c>
      <c r="AN3336" s="64">
        <v>102781.79909811552</v>
      </c>
      <c r="AO3336" s="149">
        <f t="shared" si="89"/>
        <v>5.1206272136194979</v>
      </c>
    </row>
    <row r="3337" spans="37:41" x14ac:dyDescent="0.35">
      <c r="AK3337" t="str">
        <v>42:NG tracks servicing CBH on the NG network</v>
      </c>
      <c r="AL3337" t="str">
        <v>33:Kirwan</v>
      </c>
      <c r="AM3337" t="str">
        <v>Control Centre Assets</v>
      </c>
      <c r="AN3337" s="64">
        <v>0</v>
      </c>
      <c r="AO3337" s="149">
        <f t="shared" si="89"/>
        <v>14.933333333333326</v>
      </c>
    </row>
    <row r="3338" spans="37:41" x14ac:dyDescent="0.35">
      <c r="AK3338" t="str">
        <v>42:NG tracks servicing CBH on the NG network</v>
      </c>
      <c r="AL3338" t="str">
        <v>33:Kirwan</v>
      </c>
      <c r="AM3338" t="str">
        <v>Culverts</v>
      </c>
      <c r="AN3338" s="64">
        <v>0</v>
      </c>
      <c r="AO3338" s="149">
        <f t="shared" si="89"/>
        <v>6.5141602301984181</v>
      </c>
    </row>
    <row r="3339" spans="37:41" x14ac:dyDescent="0.35">
      <c r="AK3339" t="str">
        <v>42:NG tracks servicing CBH on the NG network</v>
      </c>
      <c r="AL3339" t="str">
        <v>33:Kirwan</v>
      </c>
      <c r="AM3339" t="str">
        <v>Cutting/Embankments</v>
      </c>
      <c r="AN3339" s="64">
        <v>0</v>
      </c>
      <c r="AO3339" s="149">
        <f t="shared" si="89"/>
        <v>100</v>
      </c>
    </row>
    <row r="3340" spans="37:41" x14ac:dyDescent="0.35">
      <c r="AK3340" t="str">
        <v>42:NG tracks servicing CBH on the NG network</v>
      </c>
      <c r="AL3340" t="str">
        <v>33:Kirwan</v>
      </c>
      <c r="AM3340" t="str">
        <v>Fibre Optic</v>
      </c>
      <c r="AN3340" s="64">
        <v>0</v>
      </c>
      <c r="AO3340" s="149">
        <f t="shared" si="89"/>
        <v>6.8275029514926633</v>
      </c>
    </row>
    <row r="3341" spans="37:41" x14ac:dyDescent="0.35">
      <c r="AK3341" t="str">
        <v>42:NG tracks servicing CBH on the NG network</v>
      </c>
      <c r="AL3341" t="str">
        <v>33:Kirwan</v>
      </c>
      <c r="AM3341" t="str">
        <v>Formation</v>
      </c>
      <c r="AN3341" s="64">
        <v>37173.55008781144</v>
      </c>
      <c r="AO3341" s="149">
        <f t="shared" ref="AO3341:AO3404" si="90">_xlfn.XLOOKUP(AM3341,$M$7:$AG$7,$M$10:$AG$10)</f>
        <v>100</v>
      </c>
    </row>
    <row r="3342" spans="37:41" x14ac:dyDescent="0.35">
      <c r="AK3342" t="str">
        <v>42:NG tracks servicing CBH on the NG network</v>
      </c>
      <c r="AL3342" t="str">
        <v>33:Kirwan</v>
      </c>
      <c r="AM3342" t="str">
        <v>Pedestrian Crossings</v>
      </c>
      <c r="AN3342" s="64">
        <v>0</v>
      </c>
      <c r="AO3342" s="149">
        <f t="shared" si="90"/>
        <v>11.72325153537226</v>
      </c>
    </row>
    <row r="3343" spans="37:41" x14ac:dyDescent="0.35">
      <c r="AK3343" t="str">
        <v>42:NG tracks servicing CBH on the NG network</v>
      </c>
      <c r="AL3343" t="str">
        <v>33:Kirwan</v>
      </c>
      <c r="AM3343" t="str">
        <v>Plant and Equipment</v>
      </c>
      <c r="AN3343" s="64">
        <v>5430.9612281223381</v>
      </c>
      <c r="AO3343" s="149">
        <f t="shared" si="90"/>
        <v>3.2621890651150229</v>
      </c>
    </row>
    <row r="3344" spans="37:41" x14ac:dyDescent="0.35">
      <c r="AK3344" t="str">
        <v>42:NG tracks servicing CBH on the NG network</v>
      </c>
      <c r="AL3344" t="str">
        <v>33:Kirwan</v>
      </c>
      <c r="AM3344" t="str">
        <v>Radio Masts</v>
      </c>
      <c r="AN3344" s="64">
        <v>8627.2836379984456</v>
      </c>
      <c r="AO3344" s="149">
        <f t="shared" si="90"/>
        <v>5.1206272136194979</v>
      </c>
    </row>
    <row r="3345" spans="37:41" x14ac:dyDescent="0.35">
      <c r="AK3345" t="str">
        <v>42:NG tracks servicing CBH on the NG network</v>
      </c>
      <c r="AL3345" t="str">
        <v>33:Kirwan</v>
      </c>
      <c r="AM3345" t="str">
        <v>Rail</v>
      </c>
      <c r="AN3345" s="64">
        <v>414883.37151575269</v>
      </c>
      <c r="AO3345" s="149">
        <f t="shared" si="90"/>
        <v>31.770593409597893</v>
      </c>
    </row>
    <row r="3346" spans="37:41" x14ac:dyDescent="0.35">
      <c r="AK3346" t="str">
        <v>42:NG tracks servicing CBH on the NG network</v>
      </c>
      <c r="AL3346" t="str">
        <v>33:Kirwan</v>
      </c>
      <c r="AM3346" t="str">
        <v>Signage</v>
      </c>
      <c r="AN3346" s="64">
        <v>523.72290534196304</v>
      </c>
      <c r="AO3346" s="149">
        <f t="shared" si="90"/>
        <v>3.6705791572497493</v>
      </c>
    </row>
    <row r="3347" spans="37:41" x14ac:dyDescent="0.35">
      <c r="AK3347" t="str">
        <v>42:NG tracks servicing CBH on the NG network</v>
      </c>
      <c r="AL3347" t="str">
        <v>33:Kirwan</v>
      </c>
      <c r="AM3347" t="str">
        <v>Signalling and Control Systems</v>
      </c>
      <c r="AN3347" s="64">
        <v>0</v>
      </c>
      <c r="AO3347" s="149">
        <f t="shared" si="90"/>
        <v>6.8275029514926633</v>
      </c>
    </row>
    <row r="3348" spans="37:41" x14ac:dyDescent="0.35">
      <c r="AK3348" t="str">
        <v>42:NG tracks servicing CBH on the NG network</v>
      </c>
      <c r="AL3348" t="str">
        <v>33:Kirwan</v>
      </c>
      <c r="AM3348" t="str">
        <v>Sleepers</v>
      </c>
      <c r="AN3348" s="64">
        <v>108624.0099968516</v>
      </c>
      <c r="AO3348" s="149">
        <f t="shared" si="90"/>
        <v>15.29205627039642</v>
      </c>
    </row>
    <row r="3349" spans="37:41" x14ac:dyDescent="0.35">
      <c r="AK3349" t="str">
        <v>42:NG tracks servicing CBH on the NG network</v>
      </c>
      <c r="AL3349" t="str">
        <v>33:Kirwan</v>
      </c>
      <c r="AM3349" t="str">
        <v>Tunnels</v>
      </c>
      <c r="AN3349" s="64">
        <v>0</v>
      </c>
      <c r="AO3349" s="149">
        <f t="shared" si="90"/>
        <v>42.316940355219813</v>
      </c>
    </row>
    <row r="3350" spans="37:41" x14ac:dyDescent="0.35">
      <c r="AK3350" t="str">
        <v>42:NG tracks servicing CBH on the NG network</v>
      </c>
      <c r="AL3350" t="str">
        <v>33:Kirwan</v>
      </c>
      <c r="AM3350" t="str">
        <v>Turnouts</v>
      </c>
      <c r="AN3350" s="64">
        <v>269404.78669854067</v>
      </c>
      <c r="AO3350" s="149">
        <f t="shared" si="90"/>
        <v>22.575248585450652</v>
      </c>
    </row>
    <row r="3351" spans="37:41" x14ac:dyDescent="0.35">
      <c r="AK3351" t="str">
        <v>42:NG tracks servicing CBH on the NG network</v>
      </c>
      <c r="AL3351" t="str">
        <v>33:Kirwan</v>
      </c>
      <c r="AM3351" t="str">
        <v>Walkways</v>
      </c>
      <c r="AN3351" s="64">
        <v>0</v>
      </c>
      <c r="AO3351" s="149">
        <f t="shared" si="90"/>
        <v>6.2060928299919071</v>
      </c>
    </row>
    <row r="3352" spans="37:41" x14ac:dyDescent="0.35">
      <c r="AK3352" t="str">
        <v>42:NG tracks servicing CBH on the NG network</v>
      </c>
      <c r="AL3352" t="str">
        <v>34:Kondut</v>
      </c>
      <c r="AM3352" t="str">
        <v>Access Roads</v>
      </c>
      <c r="AN3352" s="64">
        <v>0</v>
      </c>
      <c r="AO3352" s="149">
        <f t="shared" si="90"/>
        <v>6.064738680413102</v>
      </c>
    </row>
    <row r="3353" spans="37:41" x14ac:dyDescent="0.35">
      <c r="AK3353" t="str">
        <v>42:NG tracks servicing CBH on the NG network</v>
      </c>
      <c r="AL3353" t="str">
        <v>34:Kondut</v>
      </c>
      <c r="AM3353" t="str">
        <v>Ballast</v>
      </c>
      <c r="AN3353" s="64">
        <v>157679.83724377508</v>
      </c>
      <c r="AO3353" s="149">
        <f t="shared" si="90"/>
        <v>12.862198805968973</v>
      </c>
    </row>
    <row r="3354" spans="37:41" x14ac:dyDescent="0.35">
      <c r="AK3354" t="str">
        <v>42:NG tracks servicing CBH on the NG network</v>
      </c>
      <c r="AL3354" t="str">
        <v>34:Kondut</v>
      </c>
      <c r="AM3354" t="str">
        <v>Bridges</v>
      </c>
      <c r="AN3354" s="64">
        <v>0</v>
      </c>
      <c r="AO3354" s="149">
        <f t="shared" si="90"/>
        <v>33.988165680473372</v>
      </c>
    </row>
    <row r="3355" spans="37:41" x14ac:dyDescent="0.35">
      <c r="AK3355" t="str">
        <v>42:NG tracks servicing CBH on the NG network</v>
      </c>
      <c r="AL3355" t="str">
        <v>34:Kondut</v>
      </c>
      <c r="AM3355" t="str">
        <v>Buildings</v>
      </c>
      <c r="AN3355" s="64">
        <v>15905.814647372334</v>
      </c>
      <c r="AO3355" s="149">
        <f t="shared" si="90"/>
        <v>15.499999999999858</v>
      </c>
    </row>
    <row r="3356" spans="37:41" x14ac:dyDescent="0.35">
      <c r="AK3356" t="str">
        <v>42:NG tracks servicing CBH on the NG network</v>
      </c>
      <c r="AL3356" t="str">
        <v>34:Kondut</v>
      </c>
      <c r="AM3356" t="str">
        <v>Clearing/Grubbing</v>
      </c>
      <c r="AN3356" s="64">
        <v>0</v>
      </c>
      <c r="AO3356" s="149">
        <f t="shared" si="90"/>
        <v>100</v>
      </c>
    </row>
    <row r="3357" spans="37:41" x14ac:dyDescent="0.35">
      <c r="AK3357" t="str">
        <v>42:NG tracks servicing CBH on the NG network</v>
      </c>
      <c r="AL3357" t="str">
        <v>34:Kondut</v>
      </c>
      <c r="AM3357" t="str">
        <v>Communication</v>
      </c>
      <c r="AN3357" s="64">
        <v>102531.23247775293</v>
      </c>
      <c r="AO3357" s="149">
        <f t="shared" si="90"/>
        <v>5.1206272136194979</v>
      </c>
    </row>
    <row r="3358" spans="37:41" x14ac:dyDescent="0.35">
      <c r="AK3358" t="str">
        <v>42:NG tracks servicing CBH on the NG network</v>
      </c>
      <c r="AL3358" t="str">
        <v>34:Kondut</v>
      </c>
      <c r="AM3358" t="str">
        <v>Control Centre Assets</v>
      </c>
      <c r="AN3358" s="64">
        <v>0</v>
      </c>
      <c r="AO3358" s="149">
        <f t="shared" si="90"/>
        <v>14.933333333333326</v>
      </c>
    </row>
    <row r="3359" spans="37:41" x14ac:dyDescent="0.35">
      <c r="AK3359" t="str">
        <v>42:NG tracks servicing CBH on the NG network</v>
      </c>
      <c r="AL3359" t="str">
        <v>34:Kondut</v>
      </c>
      <c r="AM3359" t="str">
        <v>Culverts</v>
      </c>
      <c r="AN3359" s="64">
        <v>0</v>
      </c>
      <c r="AO3359" s="149">
        <f t="shared" si="90"/>
        <v>6.5141602301984181</v>
      </c>
    </row>
    <row r="3360" spans="37:41" x14ac:dyDescent="0.35">
      <c r="AK3360" t="str">
        <v>42:NG tracks servicing CBH on the NG network</v>
      </c>
      <c r="AL3360" t="str">
        <v>34:Kondut</v>
      </c>
      <c r="AM3360" t="str">
        <v>Cutting/Embankments</v>
      </c>
      <c r="AN3360" s="64">
        <v>0</v>
      </c>
      <c r="AO3360" s="149">
        <f t="shared" si="90"/>
        <v>100</v>
      </c>
    </row>
    <row r="3361" spans="37:41" x14ac:dyDescent="0.35">
      <c r="AK3361" t="str">
        <v>42:NG tracks servicing CBH on the NG network</v>
      </c>
      <c r="AL3361" t="str">
        <v>34:Kondut</v>
      </c>
      <c r="AM3361" t="str">
        <v>Fibre Optic</v>
      </c>
      <c r="AN3361" s="64">
        <v>0</v>
      </c>
      <c r="AO3361" s="149">
        <f t="shared" si="90"/>
        <v>6.8275029514926633</v>
      </c>
    </row>
    <row r="3362" spans="37:41" x14ac:dyDescent="0.35">
      <c r="AK3362" t="str">
        <v>42:NG tracks servicing CBH on the NG network</v>
      </c>
      <c r="AL3362" t="str">
        <v>34:Kondut</v>
      </c>
      <c r="AM3362" t="str">
        <v>Formation</v>
      </c>
      <c r="AN3362" s="64">
        <v>46474.057292902122</v>
      </c>
      <c r="AO3362" s="149">
        <f t="shared" si="90"/>
        <v>100</v>
      </c>
    </row>
    <row r="3363" spans="37:41" x14ac:dyDescent="0.35">
      <c r="AK3363" t="str">
        <v>42:NG tracks servicing CBH on the NG network</v>
      </c>
      <c r="AL3363" t="str">
        <v>34:Kondut</v>
      </c>
      <c r="AM3363" t="str">
        <v>Pedestrian Crossings</v>
      </c>
      <c r="AN3363" s="64">
        <v>0</v>
      </c>
      <c r="AO3363" s="149">
        <f t="shared" si="90"/>
        <v>11.72325153537226</v>
      </c>
    </row>
    <row r="3364" spans="37:41" x14ac:dyDescent="0.35">
      <c r="AK3364" t="str">
        <v>42:NG tracks servicing CBH on the NG network</v>
      </c>
      <c r="AL3364" t="str">
        <v>34:Kondut</v>
      </c>
      <c r="AM3364" t="str">
        <v>Plant and Equipment</v>
      </c>
      <c r="AN3364" s="64">
        <v>6789.7417027717465</v>
      </c>
      <c r="AO3364" s="149">
        <f t="shared" si="90"/>
        <v>3.2621890651150229</v>
      </c>
    </row>
    <row r="3365" spans="37:41" x14ac:dyDescent="0.35">
      <c r="AK3365" t="str">
        <v>42:NG tracks servicing CBH on the NG network</v>
      </c>
      <c r="AL3365" t="str">
        <v>34:Kondut</v>
      </c>
      <c r="AM3365" t="str">
        <v>Radio Masts</v>
      </c>
      <c r="AN3365" s="64">
        <v>10785.75689239645</v>
      </c>
      <c r="AO3365" s="149">
        <f t="shared" si="90"/>
        <v>5.1206272136194979</v>
      </c>
    </row>
    <row r="3366" spans="37:41" x14ac:dyDescent="0.35">
      <c r="AK3366" t="str">
        <v>42:NG tracks servicing CBH on the NG network</v>
      </c>
      <c r="AL3366" t="str">
        <v>34:Kondut</v>
      </c>
      <c r="AM3366" t="str">
        <v>Rail</v>
      </c>
      <c r="AN3366" s="64">
        <v>518683.67514399689</v>
      </c>
      <c r="AO3366" s="149">
        <f t="shared" si="90"/>
        <v>31.770593409597893</v>
      </c>
    </row>
    <row r="3367" spans="37:41" x14ac:dyDescent="0.35">
      <c r="AK3367" t="str">
        <v>42:NG tracks servicing CBH on the NG network</v>
      </c>
      <c r="AL3367" t="str">
        <v>34:Kondut</v>
      </c>
      <c r="AM3367" t="str">
        <v>Signage</v>
      </c>
      <c r="AN3367" s="64">
        <v>0</v>
      </c>
      <c r="AO3367" s="149">
        <f t="shared" si="90"/>
        <v>3.6705791572497493</v>
      </c>
    </row>
    <row r="3368" spans="37:41" x14ac:dyDescent="0.35">
      <c r="AK3368" t="str">
        <v>42:NG tracks servicing CBH on the NG network</v>
      </c>
      <c r="AL3368" t="str">
        <v>34:Kondut</v>
      </c>
      <c r="AM3368" t="str">
        <v>Signalling and Control Systems</v>
      </c>
      <c r="AN3368" s="64">
        <v>0</v>
      </c>
      <c r="AO3368" s="149">
        <f t="shared" si="90"/>
        <v>6.8275029514926633</v>
      </c>
    </row>
    <row r="3369" spans="37:41" x14ac:dyDescent="0.35">
      <c r="AK3369" t="str">
        <v>42:NG tracks servicing CBH on the NG network</v>
      </c>
      <c r="AL3369" t="str">
        <v>34:Kondut</v>
      </c>
      <c r="AM3369" t="str">
        <v>Sleepers</v>
      </c>
      <c r="AN3369" s="64">
        <v>118034.12959753546</v>
      </c>
      <c r="AO3369" s="149">
        <f t="shared" si="90"/>
        <v>15.29205627039642</v>
      </c>
    </row>
    <row r="3370" spans="37:41" x14ac:dyDescent="0.35">
      <c r="AK3370" t="str">
        <v>42:NG tracks servicing CBH on the NG network</v>
      </c>
      <c r="AL3370" t="str">
        <v>34:Kondut</v>
      </c>
      <c r="AM3370" t="str">
        <v>Tunnels</v>
      </c>
      <c r="AN3370" s="64">
        <v>0</v>
      </c>
      <c r="AO3370" s="149">
        <f t="shared" si="90"/>
        <v>42.316940355219813</v>
      </c>
    </row>
    <row r="3371" spans="37:41" x14ac:dyDescent="0.35">
      <c r="AK3371" t="str">
        <v>42:NG tracks servicing CBH on the NG network</v>
      </c>
      <c r="AL3371" t="str">
        <v>34:Kondut</v>
      </c>
      <c r="AM3371" t="str">
        <v>Turnouts</v>
      </c>
      <c r="AN3371" s="64">
        <v>268748.0182093248</v>
      </c>
      <c r="AO3371" s="149">
        <f t="shared" si="90"/>
        <v>22.575248585450652</v>
      </c>
    </row>
    <row r="3372" spans="37:41" x14ac:dyDescent="0.35">
      <c r="AK3372" t="str">
        <v>42:NG tracks servicing CBH on the NG network</v>
      </c>
      <c r="AL3372" t="str">
        <v>34:Kondut</v>
      </c>
      <c r="AM3372" t="str">
        <v>Walkways</v>
      </c>
      <c r="AN3372" s="64">
        <v>0</v>
      </c>
      <c r="AO3372" s="149">
        <f t="shared" si="90"/>
        <v>6.2060928299919071</v>
      </c>
    </row>
    <row r="3373" spans="37:41" x14ac:dyDescent="0.35">
      <c r="AK3373" t="str">
        <v>42:NG tracks servicing CBH on the NG network</v>
      </c>
      <c r="AL3373" t="str">
        <v>35:Konnongorring</v>
      </c>
      <c r="AM3373" t="str">
        <v>Access Roads</v>
      </c>
      <c r="AN3373" s="64">
        <v>0</v>
      </c>
      <c r="AO3373" s="149">
        <f t="shared" si="90"/>
        <v>6.064738680413102</v>
      </c>
    </row>
    <row r="3374" spans="37:41" x14ac:dyDescent="0.35">
      <c r="AK3374" t="str">
        <v>42:NG tracks servicing CBH on the NG network</v>
      </c>
      <c r="AL3374" t="str">
        <v>35:Konnongorring</v>
      </c>
      <c r="AM3374" t="str">
        <v>Ballast</v>
      </c>
      <c r="AN3374" s="64">
        <v>195091.7319738814</v>
      </c>
      <c r="AO3374" s="149">
        <f t="shared" si="90"/>
        <v>12.862198805968973</v>
      </c>
    </row>
    <row r="3375" spans="37:41" x14ac:dyDescent="0.35">
      <c r="AK3375" t="str">
        <v>42:NG tracks servicing CBH on the NG network</v>
      </c>
      <c r="AL3375" t="str">
        <v>35:Konnongorring</v>
      </c>
      <c r="AM3375" t="str">
        <v>Bridges</v>
      </c>
      <c r="AN3375" s="64">
        <v>0</v>
      </c>
      <c r="AO3375" s="149">
        <f t="shared" si="90"/>
        <v>33.988165680473372</v>
      </c>
    </row>
    <row r="3376" spans="37:41" x14ac:dyDescent="0.35">
      <c r="AK3376" t="str">
        <v>42:NG tracks servicing CBH on the NG network</v>
      </c>
      <c r="AL3376" t="str">
        <v>35:Konnongorring</v>
      </c>
      <c r="AM3376" t="str">
        <v>Buildings</v>
      </c>
      <c r="AN3376" s="64">
        <v>19679.706563965938</v>
      </c>
      <c r="AO3376" s="149">
        <f t="shared" si="90"/>
        <v>15.499999999999858</v>
      </c>
    </row>
    <row r="3377" spans="37:41" x14ac:dyDescent="0.35">
      <c r="AK3377" t="str">
        <v>42:NG tracks servicing CBH on the NG network</v>
      </c>
      <c r="AL3377" t="str">
        <v>35:Konnongorring</v>
      </c>
      <c r="AM3377" t="str">
        <v>Clearing/Grubbing</v>
      </c>
      <c r="AN3377" s="64">
        <v>0</v>
      </c>
      <c r="AO3377" s="149">
        <f t="shared" si="90"/>
        <v>100</v>
      </c>
    </row>
    <row r="3378" spans="37:41" x14ac:dyDescent="0.35">
      <c r="AK3378" t="str">
        <v>42:NG tracks servicing CBH on the NG network</v>
      </c>
      <c r="AL3378" t="str">
        <v>35:Konnongorring</v>
      </c>
      <c r="AM3378" t="str">
        <v>Communication</v>
      </c>
      <c r="AN3378" s="64">
        <v>0</v>
      </c>
      <c r="AO3378" s="149">
        <f t="shared" si="90"/>
        <v>5.1206272136194979</v>
      </c>
    </row>
    <row r="3379" spans="37:41" x14ac:dyDescent="0.35">
      <c r="AK3379" t="str">
        <v>42:NG tracks servicing CBH on the NG network</v>
      </c>
      <c r="AL3379" t="str">
        <v>35:Konnongorring</v>
      </c>
      <c r="AM3379" t="str">
        <v>Control Centre Assets</v>
      </c>
      <c r="AN3379" s="64">
        <v>0</v>
      </c>
      <c r="AO3379" s="149">
        <f t="shared" si="90"/>
        <v>14.933333333333326</v>
      </c>
    </row>
    <row r="3380" spans="37:41" x14ac:dyDescent="0.35">
      <c r="AK3380" t="str">
        <v>42:NG tracks servicing CBH on the NG network</v>
      </c>
      <c r="AL3380" t="str">
        <v>35:Konnongorring</v>
      </c>
      <c r="AM3380" t="str">
        <v>Culverts</v>
      </c>
      <c r="AN3380" s="64">
        <v>0</v>
      </c>
      <c r="AO3380" s="149">
        <f t="shared" si="90"/>
        <v>6.5141602301984181</v>
      </c>
    </row>
    <row r="3381" spans="37:41" x14ac:dyDescent="0.35">
      <c r="AK3381" t="str">
        <v>42:NG tracks servicing CBH on the NG network</v>
      </c>
      <c r="AL3381" t="str">
        <v>35:Konnongorring</v>
      </c>
      <c r="AM3381" t="str">
        <v>Cutting/Embankments</v>
      </c>
      <c r="AN3381" s="64">
        <v>0</v>
      </c>
      <c r="AO3381" s="149">
        <f t="shared" si="90"/>
        <v>100</v>
      </c>
    </row>
    <row r="3382" spans="37:41" x14ac:dyDescent="0.35">
      <c r="AK3382" t="str">
        <v>42:NG tracks servicing CBH on the NG network</v>
      </c>
      <c r="AL3382" t="str">
        <v>35:Konnongorring</v>
      </c>
      <c r="AM3382" t="str">
        <v>Fibre Optic</v>
      </c>
      <c r="AN3382" s="64">
        <v>0</v>
      </c>
      <c r="AO3382" s="149">
        <f t="shared" si="90"/>
        <v>6.8275029514926633</v>
      </c>
    </row>
    <row r="3383" spans="37:41" x14ac:dyDescent="0.35">
      <c r="AK3383" t="str">
        <v>42:NG tracks servicing CBH on the NG network</v>
      </c>
      <c r="AL3383" t="str">
        <v>35:Konnongorring</v>
      </c>
      <c r="AM3383" t="str">
        <v>Formation</v>
      </c>
      <c r="AN3383" s="64">
        <v>57500.721002828192</v>
      </c>
      <c r="AO3383" s="149">
        <f t="shared" si="90"/>
        <v>100</v>
      </c>
    </row>
    <row r="3384" spans="37:41" x14ac:dyDescent="0.35">
      <c r="AK3384" t="str">
        <v>42:NG tracks servicing CBH on the NG network</v>
      </c>
      <c r="AL3384" t="str">
        <v>35:Konnongorring</v>
      </c>
      <c r="AM3384" t="str">
        <v>Pedestrian Crossings</v>
      </c>
      <c r="AN3384" s="64">
        <v>0</v>
      </c>
      <c r="AO3384" s="149">
        <f t="shared" si="90"/>
        <v>11.72325153537226</v>
      </c>
    </row>
    <row r="3385" spans="37:41" x14ac:dyDescent="0.35">
      <c r="AK3385" t="str">
        <v>42:NG tracks servicing CBH on the NG network</v>
      </c>
      <c r="AL3385" t="str">
        <v>35:Konnongorring</v>
      </c>
      <c r="AM3385" t="str">
        <v>Plant and Equipment</v>
      </c>
      <c r="AN3385" s="64">
        <v>8400.7092574629405</v>
      </c>
      <c r="AO3385" s="149">
        <f t="shared" si="90"/>
        <v>3.2621890651150229</v>
      </c>
    </row>
    <row r="3386" spans="37:41" x14ac:dyDescent="0.35">
      <c r="AK3386" t="str">
        <v>42:NG tracks servicing CBH on the NG network</v>
      </c>
      <c r="AL3386" t="str">
        <v>35:Konnongorring</v>
      </c>
      <c r="AM3386" t="str">
        <v>Radio Masts</v>
      </c>
      <c r="AN3386" s="64">
        <v>13344.838690654617</v>
      </c>
      <c r="AO3386" s="149">
        <f t="shared" si="90"/>
        <v>5.1206272136194979</v>
      </c>
    </row>
    <row r="3387" spans="37:41" x14ac:dyDescent="0.35">
      <c r="AK3387" t="str">
        <v>42:NG tracks servicing CBH on the NG network</v>
      </c>
      <c r="AL3387" t="str">
        <v>35:Konnongorring</v>
      </c>
      <c r="AM3387" t="str">
        <v>Rail</v>
      </c>
      <c r="AN3387" s="64">
        <v>641749.11833513621</v>
      </c>
      <c r="AO3387" s="149">
        <f t="shared" si="90"/>
        <v>31.770593409597893</v>
      </c>
    </row>
    <row r="3388" spans="37:41" x14ac:dyDescent="0.35">
      <c r="AK3388" t="str">
        <v>42:NG tracks servicing CBH on the NG network</v>
      </c>
      <c r="AL3388" t="str">
        <v>35:Konnongorring</v>
      </c>
      <c r="AM3388" t="str">
        <v>Signage</v>
      </c>
      <c r="AN3388" s="64">
        <v>0</v>
      </c>
      <c r="AO3388" s="149">
        <f t="shared" si="90"/>
        <v>3.6705791572497493</v>
      </c>
    </row>
    <row r="3389" spans="37:41" x14ac:dyDescent="0.35">
      <c r="AK3389" t="str">
        <v>42:NG tracks servicing CBH on the NG network</v>
      </c>
      <c r="AL3389" t="str">
        <v>35:Konnongorring</v>
      </c>
      <c r="AM3389" t="str">
        <v>Signalling and Control Systems</v>
      </c>
      <c r="AN3389" s="64">
        <v>0</v>
      </c>
      <c r="AO3389" s="149">
        <f t="shared" si="90"/>
        <v>6.8275029514926633</v>
      </c>
    </row>
    <row r="3390" spans="37:41" x14ac:dyDescent="0.35">
      <c r="AK3390" t="str">
        <v>42:NG tracks servicing CBH on the NG network</v>
      </c>
      <c r="AL3390" t="str">
        <v>35:Konnongorring</v>
      </c>
      <c r="AM3390" t="str">
        <v>Sleepers</v>
      </c>
      <c r="AN3390" s="64">
        <v>0</v>
      </c>
      <c r="AO3390" s="149">
        <f t="shared" si="90"/>
        <v>15.29205627039642</v>
      </c>
    </row>
    <row r="3391" spans="37:41" x14ac:dyDescent="0.35">
      <c r="AK3391" t="str">
        <v>42:NG tracks servicing CBH on the NG network</v>
      </c>
      <c r="AL3391" t="str">
        <v>35:Konnongorring</v>
      </c>
      <c r="AM3391" t="str">
        <v>Tunnels</v>
      </c>
      <c r="AN3391" s="64">
        <v>0</v>
      </c>
      <c r="AO3391" s="149">
        <f t="shared" si="90"/>
        <v>42.316940355219813</v>
      </c>
    </row>
    <row r="3392" spans="37:41" x14ac:dyDescent="0.35">
      <c r="AK3392" t="str">
        <v>42:NG tracks servicing CBH on the NG network</v>
      </c>
      <c r="AL3392" t="str">
        <v>35:Konnongorring</v>
      </c>
      <c r="AM3392" t="str">
        <v>Turnouts</v>
      </c>
      <c r="AN3392" s="64">
        <v>283020.55935397412</v>
      </c>
      <c r="AO3392" s="149">
        <f t="shared" si="90"/>
        <v>22.575248585450652</v>
      </c>
    </row>
    <row r="3393" spans="37:41" x14ac:dyDescent="0.35">
      <c r="AK3393" t="str">
        <v>42:NG tracks servicing CBH on the NG network</v>
      </c>
      <c r="AL3393" t="str">
        <v>35:Konnongorring</v>
      </c>
      <c r="AM3393" t="str">
        <v>Walkways</v>
      </c>
      <c r="AN3393" s="64">
        <v>0</v>
      </c>
      <c r="AO3393" s="149">
        <f t="shared" si="90"/>
        <v>6.2060928299919071</v>
      </c>
    </row>
    <row r="3394" spans="37:41" x14ac:dyDescent="0.35">
      <c r="AK3394" t="str">
        <v>42:NG tracks servicing CBH on the NG network</v>
      </c>
      <c r="AL3394" t="str">
        <v>36:Koorda</v>
      </c>
      <c r="AM3394" t="str">
        <v>Access Roads</v>
      </c>
      <c r="AN3394" s="64">
        <v>0</v>
      </c>
      <c r="AO3394" s="149">
        <f t="shared" si="90"/>
        <v>6.064738680413102</v>
      </c>
    </row>
    <row r="3395" spans="37:41" x14ac:dyDescent="0.35">
      <c r="AK3395" t="str">
        <v>42:NG tracks servicing CBH on the NG network</v>
      </c>
      <c r="AL3395" t="str">
        <v>36:Koorda</v>
      </c>
      <c r="AM3395" t="str">
        <v>Ballast</v>
      </c>
      <c r="AN3395" s="64">
        <v>261257.59986058049</v>
      </c>
      <c r="AO3395" s="149">
        <f t="shared" si="90"/>
        <v>12.862198805968973</v>
      </c>
    </row>
    <row r="3396" spans="37:41" x14ac:dyDescent="0.35">
      <c r="AK3396" t="str">
        <v>42:NG tracks servicing CBH on the NG network</v>
      </c>
      <c r="AL3396" t="str">
        <v>36:Koorda</v>
      </c>
      <c r="AM3396" t="str">
        <v>Bridges</v>
      </c>
      <c r="AN3396" s="64">
        <v>0</v>
      </c>
      <c r="AO3396" s="149">
        <f t="shared" si="90"/>
        <v>33.988165680473372</v>
      </c>
    </row>
    <row r="3397" spans="37:41" x14ac:dyDescent="0.35">
      <c r="AK3397" t="str">
        <v>42:NG tracks servicing CBH on the NG network</v>
      </c>
      <c r="AL3397" t="str">
        <v>36:Koorda</v>
      </c>
      <c r="AM3397" t="str">
        <v>Buildings</v>
      </c>
      <c r="AN3397" s="64">
        <v>26354.130187078277</v>
      </c>
      <c r="AO3397" s="149">
        <f t="shared" si="90"/>
        <v>15.499999999999858</v>
      </c>
    </row>
    <row r="3398" spans="37:41" x14ac:dyDescent="0.35">
      <c r="AK3398" t="str">
        <v>42:NG tracks servicing CBH on the NG network</v>
      </c>
      <c r="AL3398" t="str">
        <v>36:Koorda</v>
      </c>
      <c r="AM3398" t="str">
        <v>Clearing/Grubbing</v>
      </c>
      <c r="AN3398" s="64">
        <v>0</v>
      </c>
      <c r="AO3398" s="149">
        <f t="shared" si="90"/>
        <v>100</v>
      </c>
    </row>
    <row r="3399" spans="37:41" x14ac:dyDescent="0.35">
      <c r="AK3399" t="str">
        <v>42:NG tracks servicing CBH on the NG network</v>
      </c>
      <c r="AL3399" t="str">
        <v>36:Koorda</v>
      </c>
      <c r="AM3399" t="str">
        <v>Communication</v>
      </c>
      <c r="AN3399" s="64">
        <v>103185.98098802351</v>
      </c>
      <c r="AO3399" s="149">
        <f t="shared" si="90"/>
        <v>5.1206272136194979</v>
      </c>
    </row>
    <row r="3400" spans="37:41" x14ac:dyDescent="0.35">
      <c r="AK3400" t="str">
        <v>42:NG tracks servicing CBH on the NG network</v>
      </c>
      <c r="AL3400" t="str">
        <v>36:Koorda</v>
      </c>
      <c r="AM3400" t="str">
        <v>Control Centre Assets</v>
      </c>
      <c r="AN3400" s="64">
        <v>0</v>
      </c>
      <c r="AO3400" s="149">
        <f t="shared" si="90"/>
        <v>14.933333333333326</v>
      </c>
    </row>
    <row r="3401" spans="37:41" x14ac:dyDescent="0.35">
      <c r="AK3401" t="str">
        <v>42:NG tracks servicing CBH on the NG network</v>
      </c>
      <c r="AL3401" t="str">
        <v>36:Koorda</v>
      </c>
      <c r="AM3401" t="str">
        <v>Culverts</v>
      </c>
      <c r="AN3401" s="64">
        <v>0</v>
      </c>
      <c r="AO3401" s="149">
        <f t="shared" si="90"/>
        <v>6.5141602301984181</v>
      </c>
    </row>
    <row r="3402" spans="37:41" x14ac:dyDescent="0.35">
      <c r="AK3402" t="str">
        <v>42:NG tracks servicing CBH on the NG network</v>
      </c>
      <c r="AL3402" t="str">
        <v>36:Koorda</v>
      </c>
      <c r="AM3402" t="str">
        <v>Cutting/Embankments</v>
      </c>
      <c r="AN3402" s="64">
        <v>0</v>
      </c>
      <c r="AO3402" s="149">
        <f t="shared" si="90"/>
        <v>100</v>
      </c>
    </row>
    <row r="3403" spans="37:41" x14ac:dyDescent="0.35">
      <c r="AK3403" t="str">
        <v>42:NG tracks servicing CBH on the NG network</v>
      </c>
      <c r="AL3403" t="str">
        <v>36:Koorda</v>
      </c>
      <c r="AM3403" t="str">
        <v>Fibre Optic</v>
      </c>
      <c r="AN3403" s="64">
        <v>0</v>
      </c>
      <c r="AO3403" s="149">
        <f t="shared" si="90"/>
        <v>6.8275029514926633</v>
      </c>
    </row>
    <row r="3404" spans="37:41" x14ac:dyDescent="0.35">
      <c r="AK3404" t="str">
        <v>42:NG tracks servicing CBH on the NG network</v>
      </c>
      <c r="AL3404" t="str">
        <v>36:Koorda</v>
      </c>
      <c r="AM3404" t="str">
        <v>Formation</v>
      </c>
      <c r="AN3404" s="64">
        <v>77002.239958907943</v>
      </c>
      <c r="AO3404" s="149">
        <f t="shared" si="90"/>
        <v>100</v>
      </c>
    </row>
    <row r="3405" spans="37:41" x14ac:dyDescent="0.35">
      <c r="AK3405" t="str">
        <v>42:NG tracks servicing CBH on the NG network</v>
      </c>
      <c r="AL3405" t="str">
        <v>36:Koorda</v>
      </c>
      <c r="AM3405" t="str">
        <v>Pedestrian Crossings</v>
      </c>
      <c r="AN3405" s="64">
        <v>0</v>
      </c>
      <c r="AO3405" s="149">
        <f t="shared" ref="AO3405:AO3468" si="91">_xlfn.XLOOKUP(AM3405,$M$7:$AG$7,$M$10:$AG$10)</f>
        <v>11.72325153537226</v>
      </c>
    </row>
    <row r="3406" spans="37:41" x14ac:dyDescent="0.35">
      <c r="AK3406" t="str">
        <v>42:NG tracks servicing CBH on the NG network</v>
      </c>
      <c r="AL3406" t="str">
        <v>36:Koorda</v>
      </c>
      <c r="AM3406" t="str">
        <v>Plant and Equipment</v>
      </c>
      <c r="AN3406" s="64">
        <v>11249.831633178368</v>
      </c>
      <c r="AO3406" s="149">
        <f t="shared" si="91"/>
        <v>3.2621890651150229</v>
      </c>
    </row>
    <row r="3407" spans="37:41" x14ac:dyDescent="0.35">
      <c r="AK3407" t="str">
        <v>42:NG tracks servicing CBH on the NG network</v>
      </c>
      <c r="AL3407" t="str">
        <v>36:Koorda</v>
      </c>
      <c r="AM3407" t="str">
        <v>Radio Masts</v>
      </c>
      <c r="AN3407" s="64">
        <v>17870.775412018975</v>
      </c>
      <c r="AO3407" s="149">
        <f t="shared" si="91"/>
        <v>5.1206272136194979</v>
      </c>
    </row>
    <row r="3408" spans="37:41" x14ac:dyDescent="0.35">
      <c r="AK3408" t="str">
        <v>42:NG tracks servicing CBH on the NG network</v>
      </c>
      <c r="AL3408" t="str">
        <v>36:Koorda</v>
      </c>
      <c r="AM3408" t="str">
        <v>Rail</v>
      </c>
      <c r="AN3408" s="64">
        <v>859399.99954138324</v>
      </c>
      <c r="AO3408" s="149">
        <f t="shared" si="91"/>
        <v>31.770593409597893</v>
      </c>
    </row>
    <row r="3409" spans="37:41" x14ac:dyDescent="0.35">
      <c r="AK3409" t="str">
        <v>42:NG tracks servicing CBH on the NG network</v>
      </c>
      <c r="AL3409" t="str">
        <v>36:Koorda</v>
      </c>
      <c r="AM3409" t="str">
        <v>Signage</v>
      </c>
      <c r="AN3409" s="64">
        <v>0</v>
      </c>
      <c r="AO3409" s="149">
        <f t="shared" si="91"/>
        <v>3.6705791572497493</v>
      </c>
    </row>
    <row r="3410" spans="37:41" x14ac:dyDescent="0.35">
      <c r="AK3410" t="str">
        <v>42:NG tracks servicing CBH on the NG network</v>
      </c>
      <c r="AL3410" t="str">
        <v>36:Koorda</v>
      </c>
      <c r="AM3410" t="str">
        <v>Signalling and Control Systems</v>
      </c>
      <c r="AN3410" s="64">
        <v>0</v>
      </c>
      <c r="AO3410" s="149">
        <f t="shared" si="91"/>
        <v>6.8275029514926633</v>
      </c>
    </row>
    <row r="3411" spans="37:41" x14ac:dyDescent="0.35">
      <c r="AK3411" t="str">
        <v>42:NG tracks servicing CBH on the NG network</v>
      </c>
      <c r="AL3411" t="str">
        <v>36:Koorda</v>
      </c>
      <c r="AM3411" t="str">
        <v>Sleepers</v>
      </c>
      <c r="AN3411" s="64">
        <v>271005.12967441889</v>
      </c>
      <c r="AO3411" s="149">
        <f t="shared" si="91"/>
        <v>15.29205627039642</v>
      </c>
    </row>
    <row r="3412" spans="37:41" x14ac:dyDescent="0.35">
      <c r="AK3412" t="str">
        <v>42:NG tracks servicing CBH on the NG network</v>
      </c>
      <c r="AL3412" t="str">
        <v>36:Koorda</v>
      </c>
      <c r="AM3412" t="str">
        <v>Tunnels</v>
      </c>
      <c r="AN3412" s="64">
        <v>0</v>
      </c>
      <c r="AO3412" s="149">
        <f t="shared" si="91"/>
        <v>42.316940355219813</v>
      </c>
    </row>
    <row r="3413" spans="37:41" x14ac:dyDescent="0.35">
      <c r="AK3413" t="str">
        <v>42:NG tracks servicing CBH on the NG network</v>
      </c>
      <c r="AL3413" t="str">
        <v>36:Koorda</v>
      </c>
      <c r="AM3413" t="str">
        <v>Turnouts</v>
      </c>
      <c r="AN3413" s="64">
        <v>540928.40254375024</v>
      </c>
      <c r="AO3413" s="149">
        <f t="shared" si="91"/>
        <v>22.575248585450652</v>
      </c>
    </row>
    <row r="3414" spans="37:41" x14ac:dyDescent="0.35">
      <c r="AK3414" t="str">
        <v>42:NG tracks servicing CBH on the NG network</v>
      </c>
      <c r="AL3414" t="str">
        <v>36:Koorda</v>
      </c>
      <c r="AM3414" t="str">
        <v>Walkways</v>
      </c>
      <c r="AN3414" s="64">
        <v>0</v>
      </c>
      <c r="AO3414" s="149">
        <f t="shared" si="91"/>
        <v>6.2060928299919071</v>
      </c>
    </row>
    <row r="3415" spans="37:41" x14ac:dyDescent="0.35">
      <c r="AK3415" t="str">
        <v>42:NG tracks servicing CBH on the NG network</v>
      </c>
      <c r="AL3415" t="str">
        <v>37:Kuender</v>
      </c>
      <c r="AM3415" t="str">
        <v>Access Roads</v>
      </c>
      <c r="AN3415" s="64">
        <v>0</v>
      </c>
      <c r="AO3415" s="149">
        <f t="shared" si="91"/>
        <v>6.064738680413102</v>
      </c>
    </row>
    <row r="3416" spans="37:41" x14ac:dyDescent="0.35">
      <c r="AK3416" t="str">
        <v>42:NG tracks servicing CBH on the NG network</v>
      </c>
      <c r="AL3416" t="str">
        <v>37:Kuender</v>
      </c>
      <c r="AM3416" t="str">
        <v>Ballast</v>
      </c>
      <c r="AN3416" s="64">
        <v>189902.26330234381</v>
      </c>
      <c r="AO3416" s="149">
        <f t="shared" si="91"/>
        <v>12.862198805968973</v>
      </c>
    </row>
    <row r="3417" spans="37:41" x14ac:dyDescent="0.35">
      <c r="AK3417" t="str">
        <v>42:NG tracks servicing CBH on the NG network</v>
      </c>
      <c r="AL3417" t="str">
        <v>37:Kuender</v>
      </c>
      <c r="AM3417" t="str">
        <v>Bridges</v>
      </c>
      <c r="AN3417" s="64">
        <v>0</v>
      </c>
      <c r="AO3417" s="149">
        <f t="shared" si="91"/>
        <v>33.988165680473372</v>
      </c>
    </row>
    <row r="3418" spans="37:41" x14ac:dyDescent="0.35">
      <c r="AK3418" t="str">
        <v>42:NG tracks servicing CBH on the NG network</v>
      </c>
      <c r="AL3418" t="str">
        <v>37:Kuender</v>
      </c>
      <c r="AM3418" t="str">
        <v>Buildings</v>
      </c>
      <c r="AN3418" s="64">
        <v>17682.66783162508</v>
      </c>
      <c r="AO3418" s="149">
        <f t="shared" si="91"/>
        <v>15.499999999999858</v>
      </c>
    </row>
    <row r="3419" spans="37:41" x14ac:dyDescent="0.35">
      <c r="AK3419" t="str">
        <v>42:NG tracks servicing CBH on the NG network</v>
      </c>
      <c r="AL3419" t="str">
        <v>37:Kuender</v>
      </c>
      <c r="AM3419" t="str">
        <v>Clearing/Grubbing</v>
      </c>
      <c r="AN3419" s="64">
        <v>0</v>
      </c>
      <c r="AO3419" s="149">
        <f t="shared" si="91"/>
        <v>100</v>
      </c>
    </row>
    <row r="3420" spans="37:41" x14ac:dyDescent="0.35">
      <c r="AK3420" t="str">
        <v>42:NG tracks servicing CBH on the NG network</v>
      </c>
      <c r="AL3420" t="str">
        <v>37:Kuender</v>
      </c>
      <c r="AM3420" t="str">
        <v>Communication</v>
      </c>
      <c r="AN3420" s="64">
        <v>114303.99389658832</v>
      </c>
      <c r="AO3420" s="149">
        <f t="shared" si="91"/>
        <v>5.1206272136194979</v>
      </c>
    </row>
    <row r="3421" spans="37:41" x14ac:dyDescent="0.35">
      <c r="AK3421" t="str">
        <v>42:NG tracks servicing CBH on the NG network</v>
      </c>
      <c r="AL3421" t="str">
        <v>37:Kuender</v>
      </c>
      <c r="AM3421" t="str">
        <v>Control Centre Assets</v>
      </c>
      <c r="AN3421" s="64">
        <v>0</v>
      </c>
      <c r="AO3421" s="149">
        <f t="shared" si="91"/>
        <v>14.933333333333326</v>
      </c>
    </row>
    <row r="3422" spans="37:41" x14ac:dyDescent="0.35">
      <c r="AK3422" t="str">
        <v>42:NG tracks servicing CBH on the NG network</v>
      </c>
      <c r="AL3422" t="str">
        <v>37:Kuender</v>
      </c>
      <c r="AM3422" t="str">
        <v>Culverts</v>
      </c>
      <c r="AN3422" s="64">
        <v>0</v>
      </c>
      <c r="AO3422" s="149">
        <f t="shared" si="91"/>
        <v>6.5141602301984181</v>
      </c>
    </row>
    <row r="3423" spans="37:41" x14ac:dyDescent="0.35">
      <c r="AK3423" t="str">
        <v>42:NG tracks servicing CBH on the NG network</v>
      </c>
      <c r="AL3423" t="str">
        <v>37:Kuender</v>
      </c>
      <c r="AM3423" t="str">
        <v>Cutting/Embankments</v>
      </c>
      <c r="AN3423" s="64">
        <v>0</v>
      </c>
      <c r="AO3423" s="149">
        <f t="shared" si="91"/>
        <v>100</v>
      </c>
    </row>
    <row r="3424" spans="37:41" x14ac:dyDescent="0.35">
      <c r="AK3424" t="str">
        <v>42:NG tracks servicing CBH on the NG network</v>
      </c>
      <c r="AL3424" t="str">
        <v>37:Kuender</v>
      </c>
      <c r="AM3424" t="str">
        <v>Fibre Optic</v>
      </c>
      <c r="AN3424" s="64">
        <v>0</v>
      </c>
      <c r="AO3424" s="149">
        <f t="shared" si="91"/>
        <v>6.8275029514926633</v>
      </c>
    </row>
    <row r="3425" spans="37:41" x14ac:dyDescent="0.35">
      <c r="AK3425" t="str">
        <v>42:NG tracks servicing CBH on the NG network</v>
      </c>
      <c r="AL3425" t="str">
        <v>37:Kuender</v>
      </c>
      <c r="AM3425" t="str">
        <v>Formation</v>
      </c>
      <c r="AN3425" s="64">
        <v>55971.193394375041</v>
      </c>
      <c r="AO3425" s="149">
        <f t="shared" si="91"/>
        <v>100</v>
      </c>
    </row>
    <row r="3426" spans="37:41" x14ac:dyDescent="0.35">
      <c r="AK3426" t="str">
        <v>42:NG tracks servicing CBH on the NG network</v>
      </c>
      <c r="AL3426" t="str">
        <v>37:Kuender</v>
      </c>
      <c r="AM3426" t="str">
        <v>Pedestrian Crossings</v>
      </c>
      <c r="AN3426" s="64">
        <v>0</v>
      </c>
      <c r="AO3426" s="149">
        <f t="shared" si="91"/>
        <v>11.72325153537226</v>
      </c>
    </row>
    <row r="3427" spans="37:41" x14ac:dyDescent="0.35">
      <c r="AK3427" t="str">
        <v>42:NG tracks servicing CBH on the NG network</v>
      </c>
      <c r="AL3427" t="str">
        <v>37:Kuender</v>
      </c>
      <c r="AM3427" t="str">
        <v>Plant and Equipment</v>
      </c>
      <c r="AN3427" s="64">
        <v>7548.2299935187211</v>
      </c>
      <c r="AO3427" s="149">
        <f t="shared" si="91"/>
        <v>3.2621890651150229</v>
      </c>
    </row>
    <row r="3428" spans="37:41" x14ac:dyDescent="0.35">
      <c r="AK3428" t="str">
        <v>42:NG tracks servicing CBH on the NG network</v>
      </c>
      <c r="AL3428" t="str">
        <v>37:Kuender</v>
      </c>
      <c r="AM3428" t="str">
        <v>Radio Masts</v>
      </c>
      <c r="AN3428" s="64">
        <v>11990.643715467575</v>
      </c>
      <c r="AO3428" s="149">
        <f t="shared" si="91"/>
        <v>5.1206272136194979</v>
      </c>
    </row>
    <row r="3429" spans="37:41" x14ac:dyDescent="0.35">
      <c r="AK3429" t="str">
        <v>42:NG tracks servicing CBH on the NG network</v>
      </c>
      <c r="AL3429" t="str">
        <v>37:Kuender</v>
      </c>
      <c r="AM3429" t="str">
        <v>Rail</v>
      </c>
      <c r="AN3429" s="64">
        <v>624678.49770507857</v>
      </c>
      <c r="AO3429" s="149">
        <f t="shared" si="91"/>
        <v>31.770593409597893</v>
      </c>
    </row>
    <row r="3430" spans="37:41" x14ac:dyDescent="0.35">
      <c r="AK3430" t="str">
        <v>42:NG tracks servicing CBH on the NG network</v>
      </c>
      <c r="AL3430" t="str">
        <v>37:Kuender</v>
      </c>
      <c r="AM3430" t="str">
        <v>Signage</v>
      </c>
      <c r="AN3430" s="64">
        <v>1164.868105073067</v>
      </c>
      <c r="AO3430" s="149">
        <f t="shared" si="91"/>
        <v>3.6705791572497493</v>
      </c>
    </row>
    <row r="3431" spans="37:41" x14ac:dyDescent="0.35">
      <c r="AK3431" t="str">
        <v>42:NG tracks servicing CBH on the NG network</v>
      </c>
      <c r="AL3431" t="str">
        <v>37:Kuender</v>
      </c>
      <c r="AM3431" t="str">
        <v>Signalling and Control Systems</v>
      </c>
      <c r="AN3431" s="64">
        <v>0</v>
      </c>
      <c r="AO3431" s="149">
        <f t="shared" si="91"/>
        <v>6.8275029514926633</v>
      </c>
    </row>
    <row r="3432" spans="37:41" x14ac:dyDescent="0.35">
      <c r="AK3432" t="str">
        <v>42:NG tracks servicing CBH on the NG network</v>
      </c>
      <c r="AL3432" t="str">
        <v>37:Kuender</v>
      </c>
      <c r="AM3432" t="str">
        <v>Sleepers</v>
      </c>
      <c r="AN3432" s="64">
        <v>197560.19251162049</v>
      </c>
      <c r="AO3432" s="149">
        <f t="shared" si="91"/>
        <v>15.29205627039642</v>
      </c>
    </row>
    <row r="3433" spans="37:41" x14ac:dyDescent="0.35">
      <c r="AK3433" t="str">
        <v>42:NG tracks servicing CBH on the NG network</v>
      </c>
      <c r="AL3433" t="str">
        <v>37:Kuender</v>
      </c>
      <c r="AM3433" t="str">
        <v>Tunnels</v>
      </c>
      <c r="AN3433" s="64">
        <v>0</v>
      </c>
      <c r="AO3433" s="149">
        <f t="shared" si="91"/>
        <v>42.316940355219813</v>
      </c>
    </row>
    <row r="3434" spans="37:41" x14ac:dyDescent="0.35">
      <c r="AK3434" t="str">
        <v>42:NG tracks servicing CBH on the NG network</v>
      </c>
      <c r="AL3434" t="str">
        <v>37:Kuender</v>
      </c>
      <c r="AM3434" t="str">
        <v>Turnouts</v>
      </c>
      <c r="AN3434" s="64">
        <v>599211.9882063102</v>
      </c>
      <c r="AO3434" s="149">
        <f t="shared" si="91"/>
        <v>22.575248585450652</v>
      </c>
    </row>
    <row r="3435" spans="37:41" x14ac:dyDescent="0.35">
      <c r="AK3435" t="str">
        <v>42:NG tracks servicing CBH on the NG network</v>
      </c>
      <c r="AL3435" t="str">
        <v>37:Kuender</v>
      </c>
      <c r="AM3435" t="str">
        <v>Walkways</v>
      </c>
      <c r="AN3435" s="64">
        <v>0</v>
      </c>
      <c r="AO3435" s="149">
        <f t="shared" si="91"/>
        <v>6.2060928299919071</v>
      </c>
    </row>
    <row r="3436" spans="37:41" x14ac:dyDescent="0.35">
      <c r="AK3436" t="str">
        <v>42:NG tracks servicing CBH on the NG network</v>
      </c>
      <c r="AL3436" t="str">
        <v>38:Kukerin</v>
      </c>
      <c r="AM3436" t="str">
        <v>Access Roads</v>
      </c>
      <c r="AN3436" s="64">
        <v>0</v>
      </c>
      <c r="AO3436" s="149">
        <f t="shared" si="91"/>
        <v>6.064738680413102</v>
      </c>
    </row>
    <row r="3437" spans="37:41" x14ac:dyDescent="0.35">
      <c r="AK3437" t="str">
        <v>42:NG tracks servicing CBH on the NG network</v>
      </c>
      <c r="AL3437" t="str">
        <v>38:Kukerin</v>
      </c>
      <c r="AM3437" t="str">
        <v>Ballast</v>
      </c>
      <c r="AN3437" s="64">
        <v>63384.866111818235</v>
      </c>
      <c r="AO3437" s="149">
        <f t="shared" si="91"/>
        <v>12.862198805968973</v>
      </c>
    </row>
    <row r="3438" spans="37:41" x14ac:dyDescent="0.35">
      <c r="AK3438" t="str">
        <v>42:NG tracks servicing CBH on the NG network</v>
      </c>
      <c r="AL3438" t="str">
        <v>38:Kukerin</v>
      </c>
      <c r="AM3438" t="str">
        <v>Bridges</v>
      </c>
      <c r="AN3438" s="64">
        <v>0</v>
      </c>
      <c r="AO3438" s="149">
        <f t="shared" si="91"/>
        <v>33.988165680473372</v>
      </c>
    </row>
    <row r="3439" spans="37:41" x14ac:dyDescent="0.35">
      <c r="AK3439" t="str">
        <v>42:NG tracks servicing CBH on the NG network</v>
      </c>
      <c r="AL3439" t="str">
        <v>38:Kukerin</v>
      </c>
      <c r="AM3439" t="str">
        <v>Buildings</v>
      </c>
      <c r="AN3439" s="64">
        <v>5902.0546333503207</v>
      </c>
      <c r="AO3439" s="149">
        <f t="shared" si="91"/>
        <v>15.499999999999858</v>
      </c>
    </row>
    <row r="3440" spans="37:41" x14ac:dyDescent="0.35">
      <c r="AK3440" t="str">
        <v>42:NG tracks servicing CBH on the NG network</v>
      </c>
      <c r="AL3440" t="str">
        <v>38:Kukerin</v>
      </c>
      <c r="AM3440" t="str">
        <v>Clearing/Grubbing</v>
      </c>
      <c r="AN3440" s="64">
        <v>0</v>
      </c>
      <c r="AO3440" s="149">
        <f t="shared" si="91"/>
        <v>100</v>
      </c>
    </row>
    <row r="3441" spans="37:41" x14ac:dyDescent="0.35">
      <c r="AK3441" t="str">
        <v>42:NG tracks servicing CBH on the NG network</v>
      </c>
      <c r="AL3441" t="str">
        <v>38:Kukerin</v>
      </c>
      <c r="AM3441" t="str">
        <v>Communication</v>
      </c>
      <c r="AN3441" s="64">
        <v>0</v>
      </c>
      <c r="AO3441" s="149">
        <f t="shared" si="91"/>
        <v>5.1206272136194979</v>
      </c>
    </row>
    <row r="3442" spans="37:41" x14ac:dyDescent="0.35">
      <c r="AK3442" t="str">
        <v>42:NG tracks servicing CBH on the NG network</v>
      </c>
      <c r="AL3442" t="str">
        <v>38:Kukerin</v>
      </c>
      <c r="AM3442" t="str">
        <v>Control Centre Assets</v>
      </c>
      <c r="AN3442" s="64">
        <v>0</v>
      </c>
      <c r="AO3442" s="149">
        <f t="shared" si="91"/>
        <v>14.933333333333326</v>
      </c>
    </row>
    <row r="3443" spans="37:41" x14ac:dyDescent="0.35">
      <c r="AK3443" t="str">
        <v>42:NG tracks servicing CBH on the NG network</v>
      </c>
      <c r="AL3443" t="str">
        <v>38:Kukerin</v>
      </c>
      <c r="AM3443" t="str">
        <v>Culverts</v>
      </c>
      <c r="AN3443" s="64">
        <v>0</v>
      </c>
      <c r="AO3443" s="149">
        <f t="shared" si="91"/>
        <v>6.5141602301984181</v>
      </c>
    </row>
    <row r="3444" spans="37:41" x14ac:dyDescent="0.35">
      <c r="AK3444" t="str">
        <v>42:NG tracks servicing CBH on the NG network</v>
      </c>
      <c r="AL3444" t="str">
        <v>38:Kukerin</v>
      </c>
      <c r="AM3444" t="str">
        <v>Cutting/Embankments</v>
      </c>
      <c r="AN3444" s="64">
        <v>0</v>
      </c>
      <c r="AO3444" s="149">
        <f t="shared" si="91"/>
        <v>100</v>
      </c>
    </row>
    <row r="3445" spans="37:41" x14ac:dyDescent="0.35">
      <c r="AK3445" t="str">
        <v>42:NG tracks servicing CBH on the NG network</v>
      </c>
      <c r="AL3445" t="str">
        <v>38:Kukerin</v>
      </c>
      <c r="AM3445" t="str">
        <v>Fibre Optic</v>
      </c>
      <c r="AN3445" s="64">
        <v>0</v>
      </c>
      <c r="AO3445" s="149">
        <f t="shared" si="91"/>
        <v>6.8275029514926633</v>
      </c>
    </row>
    <row r="3446" spans="37:41" x14ac:dyDescent="0.35">
      <c r="AK3446" t="str">
        <v>42:NG tracks servicing CBH on the NG network</v>
      </c>
      <c r="AL3446" t="str">
        <v>38:Kukerin</v>
      </c>
      <c r="AM3446" t="str">
        <v>Formation</v>
      </c>
      <c r="AN3446" s="64">
        <v>18681.855275062218</v>
      </c>
      <c r="AO3446" s="149">
        <f t="shared" si="91"/>
        <v>100</v>
      </c>
    </row>
    <row r="3447" spans="37:41" x14ac:dyDescent="0.35">
      <c r="AK3447" t="str">
        <v>42:NG tracks servicing CBH on the NG network</v>
      </c>
      <c r="AL3447" t="str">
        <v>38:Kukerin</v>
      </c>
      <c r="AM3447" t="str">
        <v>Pedestrian Crossings</v>
      </c>
      <c r="AN3447" s="64">
        <v>0</v>
      </c>
      <c r="AO3447" s="149">
        <f t="shared" si="91"/>
        <v>11.72325153537226</v>
      </c>
    </row>
    <row r="3448" spans="37:41" x14ac:dyDescent="0.35">
      <c r="AK3448" t="str">
        <v>42:NG tracks servicing CBH on the NG network</v>
      </c>
      <c r="AL3448" t="str">
        <v>38:Kukerin</v>
      </c>
      <c r="AM3448" t="str">
        <v>Plant and Equipment</v>
      </c>
      <c r="AN3448" s="64">
        <v>2519.4199331824902</v>
      </c>
      <c r="AO3448" s="149">
        <f t="shared" si="91"/>
        <v>3.2621890651150229</v>
      </c>
    </row>
    <row r="3449" spans="37:41" x14ac:dyDescent="0.35">
      <c r="AK3449" t="str">
        <v>42:NG tracks servicing CBH on the NG network</v>
      </c>
      <c r="AL3449" t="str">
        <v>38:Kukerin</v>
      </c>
      <c r="AM3449" t="str">
        <v>Radio Masts</v>
      </c>
      <c r="AN3449" s="64">
        <v>4002.1921449634801</v>
      </c>
      <c r="AO3449" s="149">
        <f t="shared" si="91"/>
        <v>5.1206272136194979</v>
      </c>
    </row>
    <row r="3450" spans="37:41" x14ac:dyDescent="0.35">
      <c r="AK3450" t="str">
        <v>42:NG tracks servicing CBH on the NG network</v>
      </c>
      <c r="AL3450" t="str">
        <v>38:Kukerin</v>
      </c>
      <c r="AM3450" t="str">
        <v>Rail</v>
      </c>
      <c r="AN3450" s="64">
        <v>208502.84905203362</v>
      </c>
      <c r="AO3450" s="149">
        <f t="shared" si="91"/>
        <v>31.770593409597893</v>
      </c>
    </row>
    <row r="3451" spans="37:41" x14ac:dyDescent="0.35">
      <c r="AK3451" t="str">
        <v>42:NG tracks servicing CBH on the NG network</v>
      </c>
      <c r="AL3451" t="str">
        <v>38:Kukerin</v>
      </c>
      <c r="AM3451" t="str">
        <v>Signage</v>
      </c>
      <c r="AN3451" s="64">
        <v>0</v>
      </c>
      <c r="AO3451" s="149">
        <f t="shared" si="91"/>
        <v>3.6705791572497493</v>
      </c>
    </row>
    <row r="3452" spans="37:41" x14ac:dyDescent="0.35">
      <c r="AK3452" t="str">
        <v>42:NG tracks servicing CBH on the NG network</v>
      </c>
      <c r="AL3452" t="str">
        <v>38:Kukerin</v>
      </c>
      <c r="AM3452" t="str">
        <v>Signalling and Control Systems</v>
      </c>
      <c r="AN3452" s="64">
        <v>0</v>
      </c>
      <c r="AO3452" s="149">
        <f t="shared" si="91"/>
        <v>6.8275029514926633</v>
      </c>
    </row>
    <row r="3453" spans="37:41" x14ac:dyDescent="0.35">
      <c r="AK3453" t="str">
        <v>42:NG tracks servicing CBH on the NG network</v>
      </c>
      <c r="AL3453" t="str">
        <v>38:Kukerin</v>
      </c>
      <c r="AM3453" t="str">
        <v>Sleepers</v>
      </c>
      <c r="AN3453" s="64">
        <v>66059.805102095532</v>
      </c>
      <c r="AO3453" s="149">
        <f t="shared" si="91"/>
        <v>15.29205627039642</v>
      </c>
    </row>
    <row r="3454" spans="37:41" x14ac:dyDescent="0.35">
      <c r="AK3454" t="str">
        <v>42:NG tracks servicing CBH on the NG network</v>
      </c>
      <c r="AL3454" t="str">
        <v>38:Kukerin</v>
      </c>
      <c r="AM3454" t="str">
        <v>Tunnels</v>
      </c>
      <c r="AN3454" s="64">
        <v>0</v>
      </c>
      <c r="AO3454" s="149">
        <f t="shared" si="91"/>
        <v>42.316940355219813</v>
      </c>
    </row>
    <row r="3455" spans="37:41" x14ac:dyDescent="0.35">
      <c r="AK3455" t="str">
        <v>42:NG tracks servicing CBH on the NG network</v>
      </c>
      <c r="AL3455" t="str">
        <v>38:Kukerin</v>
      </c>
      <c r="AM3455" t="str">
        <v>Turnouts</v>
      </c>
      <c r="AN3455" s="64">
        <v>0</v>
      </c>
      <c r="AO3455" s="149">
        <f t="shared" si="91"/>
        <v>22.575248585450652</v>
      </c>
    </row>
    <row r="3456" spans="37:41" x14ac:dyDescent="0.35">
      <c r="AK3456" t="str">
        <v>42:NG tracks servicing CBH on the NG network</v>
      </c>
      <c r="AL3456" t="str">
        <v>38:Kukerin</v>
      </c>
      <c r="AM3456" t="str">
        <v>Walkways</v>
      </c>
      <c r="AN3456" s="64">
        <v>0</v>
      </c>
      <c r="AO3456" s="149">
        <f t="shared" si="91"/>
        <v>6.2060928299919071</v>
      </c>
    </row>
    <row r="3457" spans="37:41" x14ac:dyDescent="0.35">
      <c r="AK3457" t="str">
        <v>42:NG tracks servicing CBH on the NG network</v>
      </c>
      <c r="AL3457" t="str">
        <v>39:Kulja</v>
      </c>
      <c r="AM3457" t="str">
        <v>Access Roads</v>
      </c>
      <c r="AN3457" s="64">
        <v>0</v>
      </c>
      <c r="AO3457" s="149">
        <f t="shared" si="91"/>
        <v>6.064738680413102</v>
      </c>
    </row>
    <row r="3458" spans="37:41" x14ac:dyDescent="0.35">
      <c r="AK3458" t="str">
        <v>42:NG tracks servicing CBH on the NG network</v>
      </c>
      <c r="AL3458" t="str">
        <v>39:Kulja</v>
      </c>
      <c r="AM3458" t="str">
        <v>Ballast</v>
      </c>
      <c r="AN3458" s="64">
        <v>123707.87481817527</v>
      </c>
      <c r="AO3458" s="149">
        <f t="shared" si="91"/>
        <v>12.862198805968973</v>
      </c>
    </row>
    <row r="3459" spans="37:41" x14ac:dyDescent="0.35">
      <c r="AK3459" t="str">
        <v>42:NG tracks servicing CBH on the NG network</v>
      </c>
      <c r="AL3459" t="str">
        <v>39:Kulja</v>
      </c>
      <c r="AM3459" t="str">
        <v>Bridges</v>
      </c>
      <c r="AN3459" s="64">
        <v>0</v>
      </c>
      <c r="AO3459" s="149">
        <f t="shared" si="91"/>
        <v>33.988165680473372</v>
      </c>
    </row>
    <row r="3460" spans="37:41" x14ac:dyDescent="0.35">
      <c r="AK3460" t="str">
        <v>42:NG tracks servicing CBH on the NG network</v>
      </c>
      <c r="AL3460" t="str">
        <v>39:Kulja</v>
      </c>
      <c r="AM3460" t="str">
        <v>Buildings</v>
      </c>
      <c r="AN3460" s="64">
        <v>12478.922871008454</v>
      </c>
      <c r="AO3460" s="149">
        <f t="shared" si="91"/>
        <v>15.499999999999858</v>
      </c>
    </row>
    <row r="3461" spans="37:41" x14ac:dyDescent="0.35">
      <c r="AK3461" t="str">
        <v>42:NG tracks servicing CBH on the NG network</v>
      </c>
      <c r="AL3461" t="str">
        <v>39:Kulja</v>
      </c>
      <c r="AM3461" t="str">
        <v>Clearing/Grubbing</v>
      </c>
      <c r="AN3461" s="64">
        <v>0</v>
      </c>
      <c r="AO3461" s="149">
        <f t="shared" si="91"/>
        <v>100</v>
      </c>
    </row>
    <row r="3462" spans="37:41" x14ac:dyDescent="0.35">
      <c r="AK3462" t="str">
        <v>42:NG tracks servicing CBH on the NG network</v>
      </c>
      <c r="AL3462" t="str">
        <v>39:Kulja</v>
      </c>
      <c r="AM3462" t="str">
        <v>Communication</v>
      </c>
      <c r="AN3462" s="64">
        <v>0</v>
      </c>
      <c r="AO3462" s="149">
        <f t="shared" si="91"/>
        <v>5.1206272136194979</v>
      </c>
    </row>
    <row r="3463" spans="37:41" x14ac:dyDescent="0.35">
      <c r="AK3463" t="str">
        <v>42:NG tracks servicing CBH on the NG network</v>
      </c>
      <c r="AL3463" t="str">
        <v>39:Kulja</v>
      </c>
      <c r="AM3463" t="str">
        <v>Control Centre Assets</v>
      </c>
      <c r="AN3463" s="64">
        <v>0</v>
      </c>
      <c r="AO3463" s="149">
        <f t="shared" si="91"/>
        <v>14.933333333333326</v>
      </c>
    </row>
    <row r="3464" spans="37:41" x14ac:dyDescent="0.35">
      <c r="AK3464" t="str">
        <v>42:NG tracks servicing CBH on the NG network</v>
      </c>
      <c r="AL3464" t="str">
        <v>39:Kulja</v>
      </c>
      <c r="AM3464" t="str">
        <v>Culverts</v>
      </c>
      <c r="AN3464" s="64">
        <v>0</v>
      </c>
      <c r="AO3464" s="149">
        <f t="shared" si="91"/>
        <v>6.5141602301984181</v>
      </c>
    </row>
    <row r="3465" spans="37:41" x14ac:dyDescent="0.35">
      <c r="AK3465" t="str">
        <v>42:NG tracks servicing CBH on the NG network</v>
      </c>
      <c r="AL3465" t="str">
        <v>39:Kulja</v>
      </c>
      <c r="AM3465" t="str">
        <v>Cutting/Embankments</v>
      </c>
      <c r="AN3465" s="64">
        <v>0</v>
      </c>
      <c r="AO3465" s="149">
        <f t="shared" si="91"/>
        <v>100</v>
      </c>
    </row>
    <row r="3466" spans="37:41" x14ac:dyDescent="0.35">
      <c r="AK3466" t="str">
        <v>42:NG tracks servicing CBH on the NG network</v>
      </c>
      <c r="AL3466" t="str">
        <v>39:Kulja</v>
      </c>
      <c r="AM3466" t="str">
        <v>Fibre Optic</v>
      </c>
      <c r="AN3466" s="64">
        <v>0</v>
      </c>
      <c r="AO3466" s="149">
        <f t="shared" si="91"/>
        <v>6.8275029514926633</v>
      </c>
    </row>
    <row r="3467" spans="37:41" x14ac:dyDescent="0.35">
      <c r="AK3467" t="str">
        <v>42:NG tracks servicing CBH on the NG network</v>
      </c>
      <c r="AL3467" t="str">
        <v>39:Kulja</v>
      </c>
      <c r="AM3467" t="str">
        <v>Formation</v>
      </c>
      <c r="AN3467" s="64">
        <v>36461.268367462188</v>
      </c>
      <c r="AO3467" s="149">
        <f t="shared" si="91"/>
        <v>100</v>
      </c>
    </row>
    <row r="3468" spans="37:41" x14ac:dyDescent="0.35">
      <c r="AK3468" t="str">
        <v>42:NG tracks servicing CBH on the NG network</v>
      </c>
      <c r="AL3468" t="str">
        <v>39:Kulja</v>
      </c>
      <c r="AM3468" t="str">
        <v>Pedestrian Crossings</v>
      </c>
      <c r="AN3468" s="64">
        <v>0</v>
      </c>
      <c r="AO3468" s="149">
        <f t="shared" si="91"/>
        <v>11.72325153537226</v>
      </c>
    </row>
    <row r="3469" spans="37:41" x14ac:dyDescent="0.35">
      <c r="AK3469" t="str">
        <v>42:NG tracks servicing CBH on the NG network</v>
      </c>
      <c r="AL3469" t="str">
        <v>39:Kulja</v>
      </c>
      <c r="AM3469" t="str">
        <v>Plant and Equipment</v>
      </c>
      <c r="AN3469" s="64">
        <v>5326.8986783368264</v>
      </c>
      <c r="AO3469" s="149">
        <f t="shared" ref="AO3469:AO3532" si="92">_xlfn.XLOOKUP(AM3469,$M$7:$AG$7,$M$10:$AG$10)</f>
        <v>3.2621890651150229</v>
      </c>
    </row>
    <row r="3470" spans="37:41" x14ac:dyDescent="0.35">
      <c r="AK3470" t="str">
        <v>42:NG tracks servicing CBH on the NG network</v>
      </c>
      <c r="AL3470" t="str">
        <v>39:Kulja</v>
      </c>
      <c r="AM3470" t="str">
        <v>Radio Masts</v>
      </c>
      <c r="AN3470" s="64">
        <v>8461.9764123743498</v>
      </c>
      <c r="AO3470" s="149">
        <f t="shared" si="92"/>
        <v>5.1206272136194979</v>
      </c>
    </row>
    <row r="3471" spans="37:41" x14ac:dyDescent="0.35">
      <c r="AK3471" t="str">
        <v>42:NG tracks servicing CBH on the NG network</v>
      </c>
      <c r="AL3471" t="str">
        <v>39:Kulja</v>
      </c>
      <c r="AM3471" t="str">
        <v>Rail</v>
      </c>
      <c r="AN3471" s="64">
        <v>406933.79874399753</v>
      </c>
      <c r="AO3471" s="149">
        <f t="shared" si="92"/>
        <v>31.770593409597893</v>
      </c>
    </row>
    <row r="3472" spans="37:41" x14ac:dyDescent="0.35">
      <c r="AK3472" t="str">
        <v>42:NG tracks servicing CBH on the NG network</v>
      </c>
      <c r="AL3472" t="str">
        <v>39:Kulja</v>
      </c>
      <c r="AM3472" t="str">
        <v>Signage</v>
      </c>
      <c r="AN3472" s="64">
        <v>0</v>
      </c>
      <c r="AO3472" s="149">
        <f t="shared" si="92"/>
        <v>3.6705791572497493</v>
      </c>
    </row>
    <row r="3473" spans="37:41" x14ac:dyDescent="0.35">
      <c r="AK3473" t="str">
        <v>42:NG tracks servicing CBH on the NG network</v>
      </c>
      <c r="AL3473" t="str">
        <v>39:Kulja</v>
      </c>
      <c r="AM3473" t="str">
        <v>Signalling and Control Systems</v>
      </c>
      <c r="AN3473" s="64">
        <v>0</v>
      </c>
      <c r="AO3473" s="149">
        <f t="shared" si="92"/>
        <v>6.8275029514926633</v>
      </c>
    </row>
    <row r="3474" spans="37:41" x14ac:dyDescent="0.35">
      <c r="AK3474" t="str">
        <v>42:NG tracks servicing CBH on the NG network</v>
      </c>
      <c r="AL3474" t="str">
        <v>39:Kulja</v>
      </c>
      <c r="AM3474" t="str">
        <v>Sleepers</v>
      </c>
      <c r="AN3474" s="64">
        <v>128723.36983591049</v>
      </c>
      <c r="AO3474" s="149">
        <f t="shared" si="92"/>
        <v>15.29205627039642</v>
      </c>
    </row>
    <row r="3475" spans="37:41" x14ac:dyDescent="0.35">
      <c r="AK3475" t="str">
        <v>42:NG tracks servicing CBH on the NG network</v>
      </c>
      <c r="AL3475" t="str">
        <v>39:Kulja</v>
      </c>
      <c r="AM3475" t="str">
        <v>Tunnels</v>
      </c>
      <c r="AN3475" s="64">
        <v>0</v>
      </c>
      <c r="AO3475" s="149">
        <f t="shared" si="92"/>
        <v>42.316940355219813</v>
      </c>
    </row>
    <row r="3476" spans="37:41" x14ac:dyDescent="0.35">
      <c r="AK3476" t="str">
        <v>42:NG tracks servicing CBH on the NG network</v>
      </c>
      <c r="AL3476" t="str">
        <v>39:Kulja</v>
      </c>
      <c r="AM3476" t="str">
        <v>Turnouts</v>
      </c>
      <c r="AN3476" s="64">
        <v>575171.44698798249</v>
      </c>
      <c r="AO3476" s="149">
        <f t="shared" si="92"/>
        <v>22.575248585450652</v>
      </c>
    </row>
    <row r="3477" spans="37:41" x14ac:dyDescent="0.35">
      <c r="AK3477" t="str">
        <v>42:NG tracks servicing CBH on the NG network</v>
      </c>
      <c r="AL3477" t="str">
        <v>39:Kulja</v>
      </c>
      <c r="AM3477" t="str">
        <v>Walkways</v>
      </c>
      <c r="AN3477" s="64">
        <v>0</v>
      </c>
      <c r="AO3477" s="149">
        <f t="shared" si="92"/>
        <v>6.2060928299919071</v>
      </c>
    </row>
    <row r="3478" spans="37:41" x14ac:dyDescent="0.35">
      <c r="AK3478" t="str">
        <v>42:NG tracks servicing CBH on the NG network</v>
      </c>
      <c r="AL3478" t="str">
        <v>40:Lake Grace</v>
      </c>
      <c r="AM3478" t="str">
        <v>Access Roads</v>
      </c>
      <c r="AN3478" s="64">
        <v>0</v>
      </c>
      <c r="AO3478" s="149">
        <f t="shared" si="92"/>
        <v>6.064738680413102</v>
      </c>
    </row>
    <row r="3479" spans="37:41" x14ac:dyDescent="0.35">
      <c r="AK3479" t="str">
        <v>42:NG tracks servicing CBH on the NG network</v>
      </c>
      <c r="AL3479" t="str">
        <v>40:Lake Grace</v>
      </c>
      <c r="AM3479" t="str">
        <v>Ballast</v>
      </c>
      <c r="AN3479" s="64">
        <v>349052.91031584161</v>
      </c>
      <c r="AO3479" s="149">
        <f t="shared" si="92"/>
        <v>12.862198805968973</v>
      </c>
    </row>
    <row r="3480" spans="37:41" x14ac:dyDescent="0.35">
      <c r="AK3480" t="str">
        <v>42:NG tracks servicing CBH on the NG network</v>
      </c>
      <c r="AL3480" t="str">
        <v>40:Lake Grace</v>
      </c>
      <c r="AM3480" t="str">
        <v>Bridges</v>
      </c>
      <c r="AN3480" s="64">
        <v>0</v>
      </c>
      <c r="AO3480" s="149">
        <f t="shared" si="92"/>
        <v>33.988165680473372</v>
      </c>
    </row>
    <row r="3481" spans="37:41" x14ac:dyDescent="0.35">
      <c r="AK3481" t="str">
        <v>42:NG tracks servicing CBH on the NG network</v>
      </c>
      <c r="AL3481" t="str">
        <v>40:Lake Grace</v>
      </c>
      <c r="AM3481" t="str">
        <v>Buildings</v>
      </c>
      <c r="AN3481" s="64">
        <v>32501.912096488792</v>
      </c>
      <c r="AO3481" s="149">
        <f t="shared" si="92"/>
        <v>15.499999999999858</v>
      </c>
    </row>
    <row r="3482" spans="37:41" x14ac:dyDescent="0.35">
      <c r="AK3482" t="str">
        <v>42:NG tracks servicing CBH on the NG network</v>
      </c>
      <c r="AL3482" t="str">
        <v>40:Lake Grace</v>
      </c>
      <c r="AM3482" t="str">
        <v>Clearing/Grubbing</v>
      </c>
      <c r="AN3482" s="64">
        <v>0</v>
      </c>
      <c r="AO3482" s="149">
        <f t="shared" si="92"/>
        <v>100</v>
      </c>
    </row>
    <row r="3483" spans="37:41" x14ac:dyDescent="0.35">
      <c r="AK3483" t="str">
        <v>42:NG tracks servicing CBH on the NG network</v>
      </c>
      <c r="AL3483" t="str">
        <v>40:Lake Grace</v>
      </c>
      <c r="AM3483" t="str">
        <v>Communication</v>
      </c>
      <c r="AN3483" s="64">
        <v>0</v>
      </c>
      <c r="AO3483" s="149">
        <f t="shared" si="92"/>
        <v>5.1206272136194979</v>
      </c>
    </row>
    <row r="3484" spans="37:41" x14ac:dyDescent="0.35">
      <c r="AK3484" t="str">
        <v>42:NG tracks servicing CBH on the NG network</v>
      </c>
      <c r="AL3484" t="str">
        <v>40:Lake Grace</v>
      </c>
      <c r="AM3484" t="str">
        <v>Control Centre Assets</v>
      </c>
      <c r="AN3484" s="64">
        <v>0</v>
      </c>
      <c r="AO3484" s="149">
        <f t="shared" si="92"/>
        <v>14.933333333333326</v>
      </c>
    </row>
    <row r="3485" spans="37:41" x14ac:dyDescent="0.35">
      <c r="AK3485" t="str">
        <v>42:NG tracks servicing CBH on the NG network</v>
      </c>
      <c r="AL3485" t="str">
        <v>40:Lake Grace</v>
      </c>
      <c r="AM3485" t="str">
        <v>Culverts</v>
      </c>
      <c r="AN3485" s="64">
        <v>13351.950322964416</v>
      </c>
      <c r="AO3485" s="149">
        <f t="shared" si="92"/>
        <v>6.5141602301984181</v>
      </c>
    </row>
    <row r="3486" spans="37:41" x14ac:dyDescent="0.35">
      <c r="AK3486" t="str">
        <v>42:NG tracks servicing CBH on the NG network</v>
      </c>
      <c r="AL3486" t="str">
        <v>40:Lake Grace</v>
      </c>
      <c r="AM3486" t="str">
        <v>Cutting/Embankments</v>
      </c>
      <c r="AN3486" s="64">
        <v>0</v>
      </c>
      <c r="AO3486" s="149">
        <f t="shared" si="92"/>
        <v>100</v>
      </c>
    </row>
    <row r="3487" spans="37:41" x14ac:dyDescent="0.35">
      <c r="AK3487" t="str">
        <v>42:NG tracks servicing CBH on the NG network</v>
      </c>
      <c r="AL3487" t="str">
        <v>40:Lake Grace</v>
      </c>
      <c r="AM3487" t="str">
        <v>Fibre Optic</v>
      </c>
      <c r="AN3487" s="64">
        <v>0</v>
      </c>
      <c r="AO3487" s="149">
        <f t="shared" si="92"/>
        <v>6.8275029514926633</v>
      </c>
    </row>
    <row r="3488" spans="37:41" x14ac:dyDescent="0.35">
      <c r="AK3488" t="str">
        <v>42:NG tracks servicing CBH on the NG network</v>
      </c>
      <c r="AL3488" t="str">
        <v>40:Lake Grace</v>
      </c>
      <c r="AM3488" t="str">
        <v>Formation</v>
      </c>
      <c r="AN3488" s="64">
        <v>102878.75251414279</v>
      </c>
      <c r="AO3488" s="149">
        <f t="shared" si="92"/>
        <v>100</v>
      </c>
    </row>
    <row r="3489" spans="37:41" x14ac:dyDescent="0.35">
      <c r="AK3489" t="str">
        <v>42:NG tracks servicing CBH on the NG network</v>
      </c>
      <c r="AL3489" t="str">
        <v>40:Lake Grace</v>
      </c>
      <c r="AM3489" t="str">
        <v>Pedestrian Crossings</v>
      </c>
      <c r="AN3489" s="64">
        <v>0</v>
      </c>
      <c r="AO3489" s="149">
        <f t="shared" si="92"/>
        <v>11.72325153537226</v>
      </c>
    </row>
    <row r="3490" spans="37:41" x14ac:dyDescent="0.35">
      <c r="AK3490" t="str">
        <v>42:NG tracks servicing CBH on the NG network</v>
      </c>
      <c r="AL3490" t="str">
        <v>40:Lake Grace</v>
      </c>
      <c r="AM3490" t="str">
        <v>Plant and Equipment</v>
      </c>
      <c r="AN3490" s="64">
        <v>13874.145579698932</v>
      </c>
      <c r="AO3490" s="149">
        <f t="shared" si="92"/>
        <v>3.2621890651150229</v>
      </c>
    </row>
    <row r="3491" spans="37:41" x14ac:dyDescent="0.35">
      <c r="AK3491" t="str">
        <v>42:NG tracks servicing CBH on the NG network</v>
      </c>
      <c r="AL3491" t="str">
        <v>40:Lake Grace</v>
      </c>
      <c r="AM3491" t="str">
        <v>Radio Masts</v>
      </c>
      <c r="AN3491" s="64">
        <v>22039.595593343602</v>
      </c>
      <c r="AO3491" s="149">
        <f t="shared" si="92"/>
        <v>5.1206272136194979</v>
      </c>
    </row>
    <row r="3492" spans="37:41" x14ac:dyDescent="0.35">
      <c r="AK3492" t="str">
        <v>42:NG tracks servicing CBH on the NG network</v>
      </c>
      <c r="AL3492" t="str">
        <v>40:Lake Grace</v>
      </c>
      <c r="AM3492" t="str">
        <v>Rail</v>
      </c>
      <c r="AN3492" s="64">
        <v>1148200.3628810579</v>
      </c>
      <c r="AO3492" s="149">
        <f t="shared" si="92"/>
        <v>31.770593409597893</v>
      </c>
    </row>
    <row r="3493" spans="37:41" x14ac:dyDescent="0.35">
      <c r="AK3493" t="str">
        <v>42:NG tracks servicing CBH on the NG network</v>
      </c>
      <c r="AL3493" t="str">
        <v>40:Lake Grace</v>
      </c>
      <c r="AM3493" t="str">
        <v>Signage</v>
      </c>
      <c r="AN3493" s="64">
        <v>3884.3282879019107</v>
      </c>
      <c r="AO3493" s="149">
        <f t="shared" si="92"/>
        <v>3.6705791572497493</v>
      </c>
    </row>
    <row r="3494" spans="37:41" x14ac:dyDescent="0.35">
      <c r="AK3494" t="str">
        <v>42:NG tracks servicing CBH on the NG network</v>
      </c>
      <c r="AL3494" t="str">
        <v>40:Lake Grace</v>
      </c>
      <c r="AM3494" t="str">
        <v>Signalling and Control Systems</v>
      </c>
      <c r="AN3494" s="64">
        <v>0</v>
      </c>
      <c r="AO3494" s="149">
        <f t="shared" si="92"/>
        <v>6.8275029514926633</v>
      </c>
    </row>
    <row r="3495" spans="37:41" x14ac:dyDescent="0.35">
      <c r="AK3495" t="str">
        <v>42:NG tracks servicing CBH on the NG network</v>
      </c>
      <c r="AL3495" t="str">
        <v>40:Lake Grace</v>
      </c>
      <c r="AM3495" t="str">
        <v>Sleepers</v>
      </c>
      <c r="AN3495" s="64">
        <v>362742.82688607794</v>
      </c>
      <c r="AO3495" s="149">
        <f t="shared" si="92"/>
        <v>15.29205627039642</v>
      </c>
    </row>
    <row r="3496" spans="37:41" x14ac:dyDescent="0.35">
      <c r="AK3496" t="str">
        <v>42:NG tracks servicing CBH on the NG network</v>
      </c>
      <c r="AL3496" t="str">
        <v>40:Lake Grace</v>
      </c>
      <c r="AM3496" t="str">
        <v>Tunnels</v>
      </c>
      <c r="AN3496" s="64">
        <v>0</v>
      </c>
      <c r="AO3496" s="149">
        <f t="shared" si="92"/>
        <v>42.316940355219813</v>
      </c>
    </row>
    <row r="3497" spans="37:41" x14ac:dyDescent="0.35">
      <c r="AK3497" t="str">
        <v>42:NG tracks servicing CBH on the NG network</v>
      </c>
      <c r="AL3497" t="str">
        <v>40:Lake Grace</v>
      </c>
      <c r="AM3497" t="str">
        <v>Turnouts</v>
      </c>
      <c r="AN3497" s="64">
        <v>285444.4656012574</v>
      </c>
      <c r="AO3497" s="149">
        <f t="shared" si="92"/>
        <v>22.575248585450652</v>
      </c>
    </row>
    <row r="3498" spans="37:41" x14ac:dyDescent="0.35">
      <c r="AK3498" t="str">
        <v>42:NG tracks servicing CBH on the NG network</v>
      </c>
      <c r="AL3498" t="str">
        <v>40:Lake Grace</v>
      </c>
      <c r="AM3498" t="str">
        <v>Walkways</v>
      </c>
      <c r="AN3498" s="64">
        <v>0</v>
      </c>
      <c r="AO3498" s="149">
        <f t="shared" si="92"/>
        <v>6.2060928299919071</v>
      </c>
    </row>
    <row r="3499" spans="37:41" x14ac:dyDescent="0.35">
      <c r="AK3499" t="str">
        <v>42:NG tracks servicing CBH on the NG network</v>
      </c>
      <c r="AL3499" t="str">
        <v>41:Latham</v>
      </c>
      <c r="AM3499" t="str">
        <v>Access Roads</v>
      </c>
      <c r="AN3499" s="64">
        <v>0</v>
      </c>
      <c r="AO3499" s="149">
        <f t="shared" si="92"/>
        <v>6.064738680413102</v>
      </c>
    </row>
    <row r="3500" spans="37:41" x14ac:dyDescent="0.35">
      <c r="AK3500" t="str">
        <v>42:NG tracks servicing CBH on the NG network</v>
      </c>
      <c r="AL3500" t="str">
        <v>41:Latham</v>
      </c>
      <c r="AM3500" t="str">
        <v>Ballast</v>
      </c>
      <c r="AN3500" s="64">
        <v>47980.851202662045</v>
      </c>
      <c r="AO3500" s="149">
        <f t="shared" si="92"/>
        <v>12.862198805968973</v>
      </c>
    </row>
    <row r="3501" spans="37:41" x14ac:dyDescent="0.35">
      <c r="AK3501" t="str">
        <v>42:NG tracks servicing CBH on the NG network</v>
      </c>
      <c r="AL3501" t="str">
        <v>41:Latham</v>
      </c>
      <c r="AM3501" t="str">
        <v>Bridges</v>
      </c>
      <c r="AN3501" s="64">
        <v>0</v>
      </c>
      <c r="AO3501" s="149">
        <f t="shared" si="92"/>
        <v>33.988165680473372</v>
      </c>
    </row>
    <row r="3502" spans="37:41" x14ac:dyDescent="0.35">
      <c r="AK3502" t="str">
        <v>42:NG tracks servicing CBH on the NG network</v>
      </c>
      <c r="AL3502" t="str">
        <v>41:Latham</v>
      </c>
      <c r="AM3502" t="str">
        <v>Buildings</v>
      </c>
      <c r="AN3502" s="64">
        <v>4467.7163891644359</v>
      </c>
      <c r="AO3502" s="149">
        <f t="shared" si="92"/>
        <v>15.499999999999858</v>
      </c>
    </row>
    <row r="3503" spans="37:41" x14ac:dyDescent="0.35">
      <c r="AK3503" t="str">
        <v>42:NG tracks servicing CBH on the NG network</v>
      </c>
      <c r="AL3503" t="str">
        <v>41:Latham</v>
      </c>
      <c r="AM3503" t="str">
        <v>Clearing/Grubbing</v>
      </c>
      <c r="AN3503" s="64">
        <v>0</v>
      </c>
      <c r="AO3503" s="149">
        <f t="shared" si="92"/>
        <v>100</v>
      </c>
    </row>
    <row r="3504" spans="37:41" x14ac:dyDescent="0.35">
      <c r="AK3504" t="str">
        <v>42:NG tracks servicing CBH on the NG network</v>
      </c>
      <c r="AL3504" t="str">
        <v>41:Latham</v>
      </c>
      <c r="AM3504" t="str">
        <v>Communication</v>
      </c>
      <c r="AN3504" s="64">
        <v>0</v>
      </c>
      <c r="AO3504" s="149">
        <f t="shared" si="92"/>
        <v>5.1206272136194979</v>
      </c>
    </row>
    <row r="3505" spans="37:41" x14ac:dyDescent="0.35">
      <c r="AK3505" t="str">
        <v>42:NG tracks servicing CBH on the NG network</v>
      </c>
      <c r="AL3505" t="str">
        <v>41:Latham</v>
      </c>
      <c r="AM3505" t="str">
        <v>Control Centre Assets</v>
      </c>
      <c r="AN3505" s="64">
        <v>0</v>
      </c>
      <c r="AO3505" s="149">
        <f t="shared" si="92"/>
        <v>14.933333333333326</v>
      </c>
    </row>
    <row r="3506" spans="37:41" x14ac:dyDescent="0.35">
      <c r="AK3506" t="str">
        <v>42:NG tracks servicing CBH on the NG network</v>
      </c>
      <c r="AL3506" t="str">
        <v>41:Latham</v>
      </c>
      <c r="AM3506" t="str">
        <v>Culverts</v>
      </c>
      <c r="AN3506" s="64">
        <v>0</v>
      </c>
      <c r="AO3506" s="149">
        <f t="shared" si="92"/>
        <v>6.5141602301984181</v>
      </c>
    </row>
    <row r="3507" spans="37:41" x14ac:dyDescent="0.35">
      <c r="AK3507" t="str">
        <v>42:NG tracks servicing CBH on the NG network</v>
      </c>
      <c r="AL3507" t="str">
        <v>41:Latham</v>
      </c>
      <c r="AM3507" t="str">
        <v>Cutting/Embankments</v>
      </c>
      <c r="AN3507" s="64">
        <v>0</v>
      </c>
      <c r="AO3507" s="149">
        <f t="shared" si="92"/>
        <v>100</v>
      </c>
    </row>
    <row r="3508" spans="37:41" x14ac:dyDescent="0.35">
      <c r="AK3508" t="str">
        <v>42:NG tracks servicing CBH on the NG network</v>
      </c>
      <c r="AL3508" t="str">
        <v>41:Latham</v>
      </c>
      <c r="AM3508" t="str">
        <v>Fibre Optic</v>
      </c>
      <c r="AN3508" s="64">
        <v>0</v>
      </c>
      <c r="AO3508" s="149">
        <f t="shared" si="92"/>
        <v>6.8275029514926633</v>
      </c>
    </row>
    <row r="3509" spans="37:41" x14ac:dyDescent="0.35">
      <c r="AK3509" t="str">
        <v>42:NG tracks servicing CBH on the NG network</v>
      </c>
      <c r="AL3509" t="str">
        <v>41:Latham</v>
      </c>
      <c r="AM3509" t="str">
        <v>Formation</v>
      </c>
      <c r="AN3509" s="64">
        <v>14141.724564995129</v>
      </c>
      <c r="AO3509" s="149">
        <f t="shared" si="92"/>
        <v>100</v>
      </c>
    </row>
    <row r="3510" spans="37:41" x14ac:dyDescent="0.35">
      <c r="AK3510" t="str">
        <v>42:NG tracks servicing CBH on the NG network</v>
      </c>
      <c r="AL3510" t="str">
        <v>41:Latham</v>
      </c>
      <c r="AM3510" t="str">
        <v>Pedestrian Crossings</v>
      </c>
      <c r="AN3510" s="64">
        <v>0</v>
      </c>
      <c r="AO3510" s="149">
        <f t="shared" si="92"/>
        <v>11.72325153537226</v>
      </c>
    </row>
    <row r="3511" spans="37:41" x14ac:dyDescent="0.35">
      <c r="AK3511" t="str">
        <v>42:NG tracks servicing CBH on the NG network</v>
      </c>
      <c r="AL3511" t="str">
        <v>41:Latham</v>
      </c>
      <c r="AM3511" t="str">
        <v>Plant and Equipment</v>
      </c>
      <c r="AN3511" s="64">
        <v>1907.1415677962718</v>
      </c>
      <c r="AO3511" s="149">
        <f t="shared" si="92"/>
        <v>3.2621890651150229</v>
      </c>
    </row>
    <row r="3512" spans="37:41" x14ac:dyDescent="0.35">
      <c r="AK3512" t="str">
        <v>42:NG tracks servicing CBH on the NG network</v>
      </c>
      <c r="AL3512" t="str">
        <v>41:Latham</v>
      </c>
      <c r="AM3512" t="str">
        <v>Radio Masts</v>
      </c>
      <c r="AN3512" s="64">
        <v>3029.5652191359832</v>
      </c>
      <c r="AO3512" s="149">
        <f t="shared" si="92"/>
        <v>5.1206272136194979</v>
      </c>
    </row>
    <row r="3513" spans="37:41" x14ac:dyDescent="0.35">
      <c r="AK3513" t="str">
        <v>42:NG tracks servicing CBH on the NG network</v>
      </c>
      <c r="AL3513" t="str">
        <v>41:Latham</v>
      </c>
      <c r="AM3513" t="str">
        <v>Rail</v>
      </c>
      <c r="AN3513" s="64">
        <v>157831.74737717776</v>
      </c>
      <c r="AO3513" s="149">
        <f t="shared" si="92"/>
        <v>31.770593409597893</v>
      </c>
    </row>
    <row r="3514" spans="37:41" x14ac:dyDescent="0.35">
      <c r="AK3514" t="str">
        <v>42:NG tracks servicing CBH on the NG network</v>
      </c>
      <c r="AL3514" t="str">
        <v>41:Latham</v>
      </c>
      <c r="AM3514" t="str">
        <v>Signage</v>
      </c>
      <c r="AN3514" s="64">
        <v>0</v>
      </c>
      <c r="AO3514" s="149">
        <f t="shared" si="92"/>
        <v>3.6705791572497493</v>
      </c>
    </row>
    <row r="3515" spans="37:41" x14ac:dyDescent="0.35">
      <c r="AK3515" t="str">
        <v>42:NG tracks servicing CBH on the NG network</v>
      </c>
      <c r="AL3515" t="str">
        <v>41:Latham</v>
      </c>
      <c r="AM3515" t="str">
        <v>Signalling and Control Systems</v>
      </c>
      <c r="AN3515" s="64">
        <v>0</v>
      </c>
      <c r="AO3515" s="149">
        <f t="shared" si="92"/>
        <v>6.8275029514926633</v>
      </c>
    </row>
    <row r="3516" spans="37:41" x14ac:dyDescent="0.35">
      <c r="AK3516" t="str">
        <v>42:NG tracks servicing CBH on the NG network</v>
      </c>
      <c r="AL3516" t="str">
        <v>41:Latham</v>
      </c>
      <c r="AM3516" t="str">
        <v>Sleepers</v>
      </c>
      <c r="AN3516" s="64">
        <v>49841.604434898247</v>
      </c>
      <c r="AO3516" s="149">
        <f t="shared" si="92"/>
        <v>15.29205627039642</v>
      </c>
    </row>
    <row r="3517" spans="37:41" x14ac:dyDescent="0.35">
      <c r="AK3517" t="str">
        <v>42:NG tracks servicing CBH on the NG network</v>
      </c>
      <c r="AL3517" t="str">
        <v>41:Latham</v>
      </c>
      <c r="AM3517" t="str">
        <v>Tunnels</v>
      </c>
      <c r="AN3517" s="64">
        <v>0</v>
      </c>
      <c r="AO3517" s="149">
        <f t="shared" si="92"/>
        <v>42.316940355219813</v>
      </c>
    </row>
    <row r="3518" spans="37:41" x14ac:dyDescent="0.35">
      <c r="AK3518" t="str">
        <v>42:NG tracks servicing CBH on the NG network</v>
      </c>
      <c r="AL3518" t="str">
        <v>41:Latham</v>
      </c>
      <c r="AM3518" t="str">
        <v>Turnouts</v>
      </c>
      <c r="AN3518" s="64">
        <v>0</v>
      </c>
      <c r="AO3518" s="149">
        <f t="shared" si="92"/>
        <v>22.575248585450652</v>
      </c>
    </row>
    <row r="3519" spans="37:41" x14ac:dyDescent="0.35">
      <c r="AK3519" t="str">
        <v>42:NG tracks servicing CBH on the NG network</v>
      </c>
      <c r="AL3519" t="str">
        <v>41:Latham</v>
      </c>
      <c r="AM3519" t="str">
        <v>Walkways</v>
      </c>
      <c r="AN3519" s="64">
        <v>0</v>
      </c>
      <c r="AO3519" s="149">
        <f t="shared" si="92"/>
        <v>6.2060928299919071</v>
      </c>
    </row>
    <row r="3520" spans="37:41" x14ac:dyDescent="0.35">
      <c r="AK3520" t="str">
        <v>42:NG tracks servicing CBH on the NG network</v>
      </c>
      <c r="AL3520" t="str">
        <v>42:Manmanning</v>
      </c>
      <c r="AM3520" t="str">
        <v>Access Roads</v>
      </c>
      <c r="AN3520" s="64">
        <v>0</v>
      </c>
      <c r="AO3520" s="149">
        <f t="shared" si="92"/>
        <v>6.064738680413102</v>
      </c>
    </row>
    <row r="3521" spans="37:41" x14ac:dyDescent="0.35">
      <c r="AK3521" t="str">
        <v>42:NG tracks servicing CBH on the NG network</v>
      </c>
      <c r="AL3521" t="str">
        <v>42:Manmanning</v>
      </c>
      <c r="AM3521" t="str">
        <v>Ballast</v>
      </c>
      <c r="AN3521" s="64">
        <v>83479.848627544678</v>
      </c>
      <c r="AO3521" s="149">
        <f t="shared" si="92"/>
        <v>12.862198805968973</v>
      </c>
    </row>
    <row r="3522" spans="37:41" x14ac:dyDescent="0.35">
      <c r="AK3522" t="str">
        <v>42:NG tracks servicing CBH on the NG network</v>
      </c>
      <c r="AL3522" t="str">
        <v>42:Manmanning</v>
      </c>
      <c r="AM3522" t="str">
        <v>Bridges</v>
      </c>
      <c r="AN3522" s="64">
        <v>0</v>
      </c>
      <c r="AO3522" s="149">
        <f t="shared" si="92"/>
        <v>33.988165680473372</v>
      </c>
    </row>
    <row r="3523" spans="37:41" x14ac:dyDescent="0.35">
      <c r="AK3523" t="str">
        <v>42:NG tracks servicing CBH on the NG network</v>
      </c>
      <c r="AL3523" t="str">
        <v>42:Manmanning</v>
      </c>
      <c r="AM3523" t="str">
        <v>Buildings</v>
      </c>
      <c r="AN3523" s="64">
        <v>8420.9561746794971</v>
      </c>
      <c r="AO3523" s="149">
        <f t="shared" si="92"/>
        <v>15.499999999999858</v>
      </c>
    </row>
    <row r="3524" spans="37:41" x14ac:dyDescent="0.35">
      <c r="AK3524" t="str">
        <v>42:NG tracks servicing CBH on the NG network</v>
      </c>
      <c r="AL3524" t="str">
        <v>42:Manmanning</v>
      </c>
      <c r="AM3524" t="str">
        <v>Clearing/Grubbing</v>
      </c>
      <c r="AN3524" s="64">
        <v>0</v>
      </c>
      <c r="AO3524" s="149">
        <f t="shared" si="92"/>
        <v>100</v>
      </c>
    </row>
    <row r="3525" spans="37:41" x14ac:dyDescent="0.35">
      <c r="AK3525" t="str">
        <v>42:NG tracks servicing CBH on the NG network</v>
      </c>
      <c r="AL3525" t="str">
        <v>42:Manmanning</v>
      </c>
      <c r="AM3525" t="str">
        <v>Communication</v>
      </c>
      <c r="AN3525" s="64">
        <v>81485.46177746504</v>
      </c>
      <c r="AO3525" s="149">
        <f t="shared" si="92"/>
        <v>5.1206272136194979</v>
      </c>
    </row>
    <row r="3526" spans="37:41" x14ac:dyDescent="0.35">
      <c r="AK3526" t="str">
        <v>42:NG tracks servicing CBH on the NG network</v>
      </c>
      <c r="AL3526" t="str">
        <v>42:Manmanning</v>
      </c>
      <c r="AM3526" t="str">
        <v>Control Centre Assets</v>
      </c>
      <c r="AN3526" s="64">
        <v>0</v>
      </c>
      <c r="AO3526" s="149">
        <f t="shared" si="92"/>
        <v>14.933333333333326</v>
      </c>
    </row>
    <row r="3527" spans="37:41" x14ac:dyDescent="0.35">
      <c r="AK3527" t="str">
        <v>42:NG tracks servicing CBH on the NG network</v>
      </c>
      <c r="AL3527" t="str">
        <v>42:Manmanning</v>
      </c>
      <c r="AM3527" t="str">
        <v>Culverts</v>
      </c>
      <c r="AN3527" s="64">
        <v>0</v>
      </c>
      <c r="AO3527" s="149">
        <f t="shared" si="92"/>
        <v>6.5141602301984181</v>
      </c>
    </row>
    <row r="3528" spans="37:41" x14ac:dyDescent="0.35">
      <c r="AK3528" t="str">
        <v>42:NG tracks servicing CBH on the NG network</v>
      </c>
      <c r="AL3528" t="str">
        <v>42:Manmanning</v>
      </c>
      <c r="AM3528" t="str">
        <v>Cutting/Embankments</v>
      </c>
      <c r="AN3528" s="64">
        <v>0</v>
      </c>
      <c r="AO3528" s="149">
        <f t="shared" si="92"/>
        <v>100</v>
      </c>
    </row>
    <row r="3529" spans="37:41" x14ac:dyDescent="0.35">
      <c r="AK3529" t="str">
        <v>42:NG tracks servicing CBH on the NG network</v>
      </c>
      <c r="AL3529" t="str">
        <v>42:Manmanning</v>
      </c>
      <c r="AM3529" t="str">
        <v>Fibre Optic</v>
      </c>
      <c r="AN3529" s="64">
        <v>0</v>
      </c>
      <c r="AO3529" s="149">
        <f t="shared" si="92"/>
        <v>6.8275029514926633</v>
      </c>
    </row>
    <row r="3530" spans="37:41" x14ac:dyDescent="0.35">
      <c r="AK3530" t="str">
        <v>42:NG tracks servicing CBH on the NG network</v>
      </c>
      <c r="AL3530" t="str">
        <v>42:Manmanning</v>
      </c>
      <c r="AM3530" t="str">
        <v>Formation</v>
      </c>
      <c r="AN3530" s="64">
        <v>24604.58696390791</v>
      </c>
      <c r="AO3530" s="149">
        <f t="shared" si="92"/>
        <v>100</v>
      </c>
    </row>
    <row r="3531" spans="37:41" x14ac:dyDescent="0.35">
      <c r="AK3531" t="str">
        <v>42:NG tracks servicing CBH on the NG network</v>
      </c>
      <c r="AL3531" t="str">
        <v>42:Manmanning</v>
      </c>
      <c r="AM3531" t="str">
        <v>Pedestrian Crossings</v>
      </c>
      <c r="AN3531" s="64">
        <v>0</v>
      </c>
      <c r="AO3531" s="149">
        <f t="shared" si="92"/>
        <v>11.72325153537226</v>
      </c>
    </row>
    <row r="3532" spans="37:41" x14ac:dyDescent="0.35">
      <c r="AK3532" t="str">
        <v>42:NG tracks servicing CBH on the NG network</v>
      </c>
      <c r="AL3532" t="str">
        <v>42:Manmanning</v>
      </c>
      <c r="AM3532" t="str">
        <v>Plant and Equipment</v>
      </c>
      <c r="AN3532" s="64">
        <v>3594.6676472732688</v>
      </c>
      <c r="AO3532" s="149">
        <f t="shared" si="92"/>
        <v>3.2621890651150229</v>
      </c>
    </row>
    <row r="3533" spans="37:41" x14ac:dyDescent="0.35">
      <c r="AK3533" t="str">
        <v>42:NG tracks servicing CBH on the NG network</v>
      </c>
      <c r="AL3533" t="str">
        <v>42:Manmanning</v>
      </c>
      <c r="AM3533" t="str">
        <v>Radio Masts</v>
      </c>
      <c r="AN3533" s="64">
        <v>5710.2630776992282</v>
      </c>
      <c r="AO3533" s="149">
        <f t="shared" ref="AO3533:AO3596" si="93">_xlfn.XLOOKUP(AM3533,$M$7:$AG$7,$M$10:$AG$10)</f>
        <v>5.1206272136194979</v>
      </c>
    </row>
    <row r="3534" spans="37:41" x14ac:dyDescent="0.35">
      <c r="AK3534" t="str">
        <v>42:NG tracks servicing CBH on the NG network</v>
      </c>
      <c r="AL3534" t="str">
        <v>42:Manmanning</v>
      </c>
      <c r="AM3534" t="str">
        <v>Rail</v>
      </c>
      <c r="AN3534" s="64">
        <v>274604.76522218646</v>
      </c>
      <c r="AO3534" s="149">
        <f t="shared" si="93"/>
        <v>31.770593409597893</v>
      </c>
    </row>
    <row r="3535" spans="37:41" x14ac:dyDescent="0.35">
      <c r="AK3535" t="str">
        <v>42:NG tracks servicing CBH on the NG network</v>
      </c>
      <c r="AL3535" t="str">
        <v>42:Manmanning</v>
      </c>
      <c r="AM3535" t="str">
        <v>Signage</v>
      </c>
      <c r="AN3535" s="64">
        <v>0</v>
      </c>
      <c r="AO3535" s="149">
        <f t="shared" si="93"/>
        <v>3.6705791572497493</v>
      </c>
    </row>
    <row r="3536" spans="37:41" x14ac:dyDescent="0.35">
      <c r="AK3536" t="str">
        <v>42:NG tracks servicing CBH on the NG network</v>
      </c>
      <c r="AL3536" t="str">
        <v>42:Manmanning</v>
      </c>
      <c r="AM3536" t="str">
        <v>Signalling and Control Systems</v>
      </c>
      <c r="AN3536" s="64">
        <v>0</v>
      </c>
      <c r="AO3536" s="149">
        <f t="shared" si="93"/>
        <v>6.8275029514926633</v>
      </c>
    </row>
    <row r="3537" spans="37:41" x14ac:dyDescent="0.35">
      <c r="AK3537" t="str">
        <v>42:NG tracks servicing CBH on the NG network</v>
      </c>
      <c r="AL3537" t="str">
        <v>42:Manmanning</v>
      </c>
      <c r="AM3537" t="str">
        <v>Sleepers</v>
      </c>
      <c r="AN3537" s="64">
        <v>0</v>
      </c>
      <c r="AO3537" s="149">
        <f t="shared" si="93"/>
        <v>15.29205627039642</v>
      </c>
    </row>
    <row r="3538" spans="37:41" x14ac:dyDescent="0.35">
      <c r="AK3538" t="str">
        <v>42:NG tracks servicing CBH on the NG network</v>
      </c>
      <c r="AL3538" t="str">
        <v>42:Manmanning</v>
      </c>
      <c r="AM3538" t="str">
        <v>Tunnels</v>
      </c>
      <c r="AN3538" s="64">
        <v>0</v>
      </c>
      <c r="AO3538" s="149">
        <f t="shared" si="93"/>
        <v>42.316940355219813</v>
      </c>
    </row>
    <row r="3539" spans="37:41" x14ac:dyDescent="0.35">
      <c r="AK3539" t="str">
        <v>42:NG tracks servicing CBH on the NG network</v>
      </c>
      <c r="AL3539" t="str">
        <v>42:Manmanning</v>
      </c>
      <c r="AM3539" t="str">
        <v>Turnouts</v>
      </c>
      <c r="AN3539" s="64">
        <v>133465.25648708941</v>
      </c>
      <c r="AO3539" s="149">
        <f t="shared" si="93"/>
        <v>22.575248585450652</v>
      </c>
    </row>
    <row r="3540" spans="37:41" x14ac:dyDescent="0.35">
      <c r="AK3540" t="str">
        <v>42:NG tracks servicing CBH on the NG network</v>
      </c>
      <c r="AL3540" t="str">
        <v>42:Manmanning</v>
      </c>
      <c r="AM3540" t="str">
        <v>Walkways</v>
      </c>
      <c r="AN3540" s="64">
        <v>0</v>
      </c>
      <c r="AO3540" s="149">
        <f t="shared" si="93"/>
        <v>6.2060928299919071</v>
      </c>
    </row>
    <row r="3541" spans="37:41" x14ac:dyDescent="0.35">
      <c r="AK3541" t="str">
        <v>42:NG tracks servicing CBH on the NG network</v>
      </c>
      <c r="AL3541" t="str">
        <v>43:Marchagee</v>
      </c>
      <c r="AM3541" t="str">
        <v>Access Roads</v>
      </c>
      <c r="AN3541" s="64">
        <v>0</v>
      </c>
      <c r="AO3541" s="149">
        <f t="shared" si="93"/>
        <v>6.064738680413102</v>
      </c>
    </row>
    <row r="3542" spans="37:41" x14ac:dyDescent="0.35">
      <c r="AK3542" t="str">
        <v>42:NG tracks servicing CBH on the NG network</v>
      </c>
      <c r="AL3542" t="str">
        <v>43:Marchagee</v>
      </c>
      <c r="AM3542" t="str">
        <v>Ballast</v>
      </c>
      <c r="AN3542" s="64">
        <v>200436.72062124687</v>
      </c>
      <c r="AO3542" s="149">
        <f t="shared" si="93"/>
        <v>12.862198805968973</v>
      </c>
    </row>
    <row r="3543" spans="37:41" x14ac:dyDescent="0.35">
      <c r="AK3543" t="str">
        <v>42:NG tracks servicing CBH on the NG network</v>
      </c>
      <c r="AL3543" t="str">
        <v>43:Marchagee</v>
      </c>
      <c r="AM3543" t="str">
        <v>Bridges</v>
      </c>
      <c r="AN3543" s="64">
        <v>0</v>
      </c>
      <c r="AO3543" s="149">
        <f t="shared" si="93"/>
        <v>33.988165680473372</v>
      </c>
    </row>
    <row r="3544" spans="37:41" x14ac:dyDescent="0.35">
      <c r="AK3544" t="str">
        <v>42:NG tracks servicing CBH on the NG network</v>
      </c>
      <c r="AL3544" t="str">
        <v>43:Marchagee</v>
      </c>
      <c r="AM3544" t="str">
        <v>Buildings</v>
      </c>
      <c r="AN3544" s="64">
        <v>18663.579308493692</v>
      </c>
      <c r="AO3544" s="149">
        <f t="shared" si="93"/>
        <v>15.499999999999858</v>
      </c>
    </row>
    <row r="3545" spans="37:41" x14ac:dyDescent="0.35">
      <c r="AK3545" t="str">
        <v>42:NG tracks servicing CBH on the NG network</v>
      </c>
      <c r="AL3545" t="str">
        <v>43:Marchagee</v>
      </c>
      <c r="AM3545" t="str">
        <v>Clearing/Grubbing</v>
      </c>
      <c r="AN3545" s="64">
        <v>0</v>
      </c>
      <c r="AO3545" s="149">
        <f t="shared" si="93"/>
        <v>100</v>
      </c>
    </row>
    <row r="3546" spans="37:41" x14ac:dyDescent="0.35">
      <c r="AK3546" t="str">
        <v>42:NG tracks servicing CBH on the NG network</v>
      </c>
      <c r="AL3546" t="str">
        <v>43:Marchagee</v>
      </c>
      <c r="AM3546" t="str">
        <v>Communication</v>
      </c>
      <c r="AN3546" s="64">
        <v>109605.39273349008</v>
      </c>
      <c r="AO3546" s="149">
        <f t="shared" si="93"/>
        <v>5.1206272136194979</v>
      </c>
    </row>
    <row r="3547" spans="37:41" x14ac:dyDescent="0.35">
      <c r="AK3547" t="str">
        <v>42:NG tracks servicing CBH on the NG network</v>
      </c>
      <c r="AL3547" t="str">
        <v>43:Marchagee</v>
      </c>
      <c r="AM3547" t="str">
        <v>Control Centre Assets</v>
      </c>
      <c r="AN3547" s="64">
        <v>0</v>
      </c>
      <c r="AO3547" s="149">
        <f t="shared" si="93"/>
        <v>14.933333333333326</v>
      </c>
    </row>
    <row r="3548" spans="37:41" x14ac:dyDescent="0.35">
      <c r="AK3548" t="str">
        <v>42:NG tracks servicing CBH on the NG network</v>
      </c>
      <c r="AL3548" t="str">
        <v>43:Marchagee</v>
      </c>
      <c r="AM3548" t="str">
        <v>Culverts</v>
      </c>
      <c r="AN3548" s="64">
        <v>0</v>
      </c>
      <c r="AO3548" s="149">
        <f t="shared" si="93"/>
        <v>6.5141602301984181</v>
      </c>
    </row>
    <row r="3549" spans="37:41" x14ac:dyDescent="0.35">
      <c r="AK3549" t="str">
        <v>42:NG tracks servicing CBH on the NG network</v>
      </c>
      <c r="AL3549" t="str">
        <v>43:Marchagee</v>
      </c>
      <c r="AM3549" t="str">
        <v>Cutting/Embankments</v>
      </c>
      <c r="AN3549" s="64">
        <v>0</v>
      </c>
      <c r="AO3549" s="149">
        <f t="shared" si="93"/>
        <v>100</v>
      </c>
    </row>
    <row r="3550" spans="37:41" x14ac:dyDescent="0.35">
      <c r="AK3550" t="str">
        <v>42:NG tracks servicing CBH on the NG network</v>
      </c>
      <c r="AL3550" t="str">
        <v>43:Marchagee</v>
      </c>
      <c r="AM3550" t="str">
        <v>Fibre Optic</v>
      </c>
      <c r="AN3550" s="64">
        <v>0</v>
      </c>
      <c r="AO3550" s="149">
        <f t="shared" si="93"/>
        <v>6.8275029514926633</v>
      </c>
    </row>
    <row r="3551" spans="37:41" x14ac:dyDescent="0.35">
      <c r="AK3551" t="str">
        <v>42:NG tracks servicing CBH on the NG network</v>
      </c>
      <c r="AL3551" t="str">
        <v>43:Marchagee</v>
      </c>
      <c r="AM3551" t="str">
        <v>Formation</v>
      </c>
      <c r="AN3551" s="64">
        <v>59076.086077841173</v>
      </c>
      <c r="AO3551" s="149">
        <f t="shared" si="93"/>
        <v>100</v>
      </c>
    </row>
    <row r="3552" spans="37:41" x14ac:dyDescent="0.35">
      <c r="AK3552" t="str">
        <v>42:NG tracks servicing CBH on the NG network</v>
      </c>
      <c r="AL3552" t="str">
        <v>43:Marchagee</v>
      </c>
      <c r="AM3552" t="str">
        <v>Pedestrian Crossings</v>
      </c>
      <c r="AN3552" s="64">
        <v>0</v>
      </c>
      <c r="AO3552" s="149">
        <f t="shared" si="93"/>
        <v>11.72325153537226</v>
      </c>
    </row>
    <row r="3553" spans="37:41" x14ac:dyDescent="0.35">
      <c r="AK3553" t="str">
        <v>42:NG tracks servicing CBH on the NG network</v>
      </c>
      <c r="AL3553" t="str">
        <v>43:Marchagee</v>
      </c>
      <c r="AM3553" t="str">
        <v>Plant and Equipment</v>
      </c>
      <c r="AN3553" s="64">
        <v>7966.9533163334072</v>
      </c>
      <c r="AO3553" s="149">
        <f t="shared" si="93"/>
        <v>3.2621890651150229</v>
      </c>
    </row>
    <row r="3554" spans="37:41" x14ac:dyDescent="0.35">
      <c r="AK3554" t="str">
        <v>42:NG tracks servicing CBH on the NG network</v>
      </c>
      <c r="AL3554" t="str">
        <v>43:Marchagee</v>
      </c>
      <c r="AM3554" t="str">
        <v>Radio Masts</v>
      </c>
      <c r="AN3554" s="64">
        <v>12655.80126677943</v>
      </c>
      <c r="AO3554" s="149">
        <f t="shared" si="93"/>
        <v>5.1206272136194979</v>
      </c>
    </row>
    <row r="3555" spans="37:41" x14ac:dyDescent="0.35">
      <c r="AK3555" t="str">
        <v>42:NG tracks servicing CBH on the NG network</v>
      </c>
      <c r="AL3555" t="str">
        <v>43:Marchagee</v>
      </c>
      <c r="AM3555" t="str">
        <v>Rail</v>
      </c>
      <c r="AN3555" s="64">
        <v>659331.31783304887</v>
      </c>
      <c r="AO3555" s="149">
        <f t="shared" si="93"/>
        <v>31.770593409597893</v>
      </c>
    </row>
    <row r="3556" spans="37:41" x14ac:dyDescent="0.35">
      <c r="AK3556" t="str">
        <v>42:NG tracks servicing CBH on the NG network</v>
      </c>
      <c r="AL3556" t="str">
        <v>43:Marchagee</v>
      </c>
      <c r="AM3556" t="str">
        <v>Signage</v>
      </c>
      <c r="AN3556" s="64">
        <v>558.49241039975902</v>
      </c>
      <c r="AO3556" s="149">
        <f t="shared" si="93"/>
        <v>3.6705791572497493</v>
      </c>
    </row>
    <row r="3557" spans="37:41" x14ac:dyDescent="0.35">
      <c r="AK3557" t="str">
        <v>42:NG tracks servicing CBH on the NG network</v>
      </c>
      <c r="AL3557" t="str">
        <v>43:Marchagee</v>
      </c>
      <c r="AM3557" t="str">
        <v>Signalling and Control Systems</v>
      </c>
      <c r="AN3557" s="64">
        <v>0</v>
      </c>
      <c r="AO3557" s="149">
        <f t="shared" si="93"/>
        <v>6.8275029514926633</v>
      </c>
    </row>
    <row r="3558" spans="37:41" x14ac:dyDescent="0.35">
      <c r="AK3558" t="str">
        <v>42:NG tracks servicing CBH on the NG network</v>
      </c>
      <c r="AL3558" t="str">
        <v>43:Marchagee</v>
      </c>
      <c r="AM3558" t="str">
        <v>Sleepers</v>
      </c>
      <c r="AN3558" s="64">
        <v>212192.64111176028</v>
      </c>
      <c r="AO3558" s="149">
        <f t="shared" si="93"/>
        <v>15.29205627039642</v>
      </c>
    </row>
    <row r="3559" spans="37:41" x14ac:dyDescent="0.35">
      <c r="AK3559" t="str">
        <v>42:NG tracks servicing CBH on the NG network</v>
      </c>
      <c r="AL3559" t="str">
        <v>43:Marchagee</v>
      </c>
      <c r="AM3559" t="str">
        <v>Tunnels</v>
      </c>
      <c r="AN3559" s="64">
        <v>0</v>
      </c>
      <c r="AO3559" s="149">
        <f t="shared" si="93"/>
        <v>42.316940355219813</v>
      </c>
    </row>
    <row r="3560" spans="37:41" x14ac:dyDescent="0.35">
      <c r="AK3560" t="str">
        <v>42:NG tracks servicing CBH on the NG network</v>
      </c>
      <c r="AL3560" t="str">
        <v>43:Marchagee</v>
      </c>
      <c r="AM3560" t="str">
        <v>Turnouts</v>
      </c>
      <c r="AN3560" s="64">
        <v>287290.33456777723</v>
      </c>
      <c r="AO3560" s="149">
        <f t="shared" si="93"/>
        <v>22.575248585450652</v>
      </c>
    </row>
    <row r="3561" spans="37:41" x14ac:dyDescent="0.35">
      <c r="AK3561" t="str">
        <v>42:NG tracks servicing CBH on the NG network</v>
      </c>
      <c r="AL3561" t="str">
        <v>43:Marchagee</v>
      </c>
      <c r="AM3561" t="str">
        <v>Walkways</v>
      </c>
      <c r="AN3561" s="64">
        <v>0</v>
      </c>
      <c r="AO3561" s="149">
        <f t="shared" si="93"/>
        <v>6.2060928299919071</v>
      </c>
    </row>
    <row r="3562" spans="37:41" x14ac:dyDescent="0.35">
      <c r="AK3562" t="str">
        <v>42:NG tracks servicing CBH on the NG network</v>
      </c>
      <c r="AL3562" t="str">
        <v>44:Maya</v>
      </c>
      <c r="AM3562" t="str">
        <v>Access Roads</v>
      </c>
      <c r="AN3562" s="64">
        <v>0</v>
      </c>
      <c r="AO3562" s="149">
        <f t="shared" si="93"/>
        <v>6.064738680413102</v>
      </c>
    </row>
    <row r="3563" spans="37:41" x14ac:dyDescent="0.35">
      <c r="AK3563" t="str">
        <v>42:NG tracks servicing CBH on the NG network</v>
      </c>
      <c r="AL3563" t="str">
        <v>44:Maya</v>
      </c>
      <c r="AM3563" t="str">
        <v>Ballast</v>
      </c>
      <c r="AN3563" s="64">
        <v>53915.194138129598</v>
      </c>
      <c r="AO3563" s="149">
        <f t="shared" si="93"/>
        <v>12.862198805968973</v>
      </c>
    </row>
    <row r="3564" spans="37:41" x14ac:dyDescent="0.35">
      <c r="AK3564" t="str">
        <v>42:NG tracks servicing CBH on the NG network</v>
      </c>
      <c r="AL3564" t="str">
        <v>44:Maya</v>
      </c>
      <c r="AM3564" t="str">
        <v>Bridges</v>
      </c>
      <c r="AN3564" s="64">
        <v>0</v>
      </c>
      <c r="AO3564" s="149">
        <f t="shared" si="93"/>
        <v>33.988165680473372</v>
      </c>
    </row>
    <row r="3565" spans="37:41" x14ac:dyDescent="0.35">
      <c r="AK3565" t="str">
        <v>42:NG tracks servicing CBH on the NG network</v>
      </c>
      <c r="AL3565" t="str">
        <v>44:Maya</v>
      </c>
      <c r="AM3565" t="str">
        <v>Buildings</v>
      </c>
      <c r="AN3565" s="64">
        <v>5020.2901874016725</v>
      </c>
      <c r="AO3565" s="149">
        <f t="shared" si="93"/>
        <v>15.499999999999858</v>
      </c>
    </row>
    <row r="3566" spans="37:41" x14ac:dyDescent="0.35">
      <c r="AK3566" t="str">
        <v>42:NG tracks servicing CBH on the NG network</v>
      </c>
      <c r="AL3566" t="str">
        <v>44:Maya</v>
      </c>
      <c r="AM3566" t="str">
        <v>Clearing/Grubbing</v>
      </c>
      <c r="AN3566" s="64">
        <v>0</v>
      </c>
      <c r="AO3566" s="149">
        <f t="shared" si="93"/>
        <v>100</v>
      </c>
    </row>
    <row r="3567" spans="37:41" x14ac:dyDescent="0.35">
      <c r="AK3567" t="str">
        <v>42:NG tracks servicing CBH on the NG network</v>
      </c>
      <c r="AL3567" t="str">
        <v>44:Maya</v>
      </c>
      <c r="AM3567" t="str">
        <v>Communication</v>
      </c>
      <c r="AN3567" s="64">
        <v>45717.953525983066</v>
      </c>
      <c r="AO3567" s="149">
        <f t="shared" si="93"/>
        <v>5.1206272136194979</v>
      </c>
    </row>
    <row r="3568" spans="37:41" x14ac:dyDescent="0.35">
      <c r="AK3568" t="str">
        <v>42:NG tracks servicing CBH on the NG network</v>
      </c>
      <c r="AL3568" t="str">
        <v>44:Maya</v>
      </c>
      <c r="AM3568" t="str">
        <v>Control Centre Assets</v>
      </c>
      <c r="AN3568" s="64">
        <v>0</v>
      </c>
      <c r="AO3568" s="149">
        <f t="shared" si="93"/>
        <v>14.933333333333326</v>
      </c>
    </row>
    <row r="3569" spans="37:41" x14ac:dyDescent="0.35">
      <c r="AK3569" t="str">
        <v>42:NG tracks servicing CBH on the NG network</v>
      </c>
      <c r="AL3569" t="str">
        <v>44:Maya</v>
      </c>
      <c r="AM3569" t="str">
        <v>Culverts</v>
      </c>
      <c r="AN3569" s="64">
        <v>0</v>
      </c>
      <c r="AO3569" s="149">
        <f t="shared" si="93"/>
        <v>6.5141602301984181</v>
      </c>
    </row>
    <row r="3570" spans="37:41" x14ac:dyDescent="0.35">
      <c r="AK3570" t="str">
        <v>42:NG tracks servicing CBH on the NG network</v>
      </c>
      <c r="AL3570" t="str">
        <v>44:Maya</v>
      </c>
      <c r="AM3570" t="str">
        <v>Cutting/Embankments</v>
      </c>
      <c r="AN3570" s="64">
        <v>0</v>
      </c>
      <c r="AO3570" s="149">
        <f t="shared" si="93"/>
        <v>100</v>
      </c>
    </row>
    <row r="3571" spans="37:41" x14ac:dyDescent="0.35">
      <c r="AK3571" t="str">
        <v>42:NG tracks servicing CBH on the NG network</v>
      </c>
      <c r="AL3571" t="str">
        <v>44:Maya</v>
      </c>
      <c r="AM3571" t="str">
        <v>Fibre Optic</v>
      </c>
      <c r="AN3571" s="64">
        <v>0</v>
      </c>
      <c r="AO3571" s="149">
        <f t="shared" si="93"/>
        <v>6.8275029514926633</v>
      </c>
    </row>
    <row r="3572" spans="37:41" x14ac:dyDescent="0.35">
      <c r="AK3572" t="str">
        <v>42:NG tracks servicing CBH on the NG network</v>
      </c>
      <c r="AL3572" t="str">
        <v>44:Maya</v>
      </c>
      <c r="AM3572" t="str">
        <v>Formation</v>
      </c>
      <c r="AN3572" s="64">
        <v>15890.794061764511</v>
      </c>
      <c r="AO3572" s="149">
        <f t="shared" si="93"/>
        <v>100</v>
      </c>
    </row>
    <row r="3573" spans="37:41" x14ac:dyDescent="0.35">
      <c r="AK3573" t="str">
        <v>42:NG tracks servicing CBH on the NG network</v>
      </c>
      <c r="AL3573" t="str">
        <v>44:Maya</v>
      </c>
      <c r="AM3573" t="str">
        <v>Pedestrian Crossings</v>
      </c>
      <c r="AN3573" s="64">
        <v>0</v>
      </c>
      <c r="AO3573" s="149">
        <f t="shared" si="93"/>
        <v>11.72325153537226</v>
      </c>
    </row>
    <row r="3574" spans="37:41" x14ac:dyDescent="0.35">
      <c r="AK3574" t="str">
        <v>42:NG tracks servicing CBH on the NG network</v>
      </c>
      <c r="AL3574" t="str">
        <v>44:Maya</v>
      </c>
      <c r="AM3574" t="str">
        <v>Plant and Equipment</v>
      </c>
      <c r="AN3574" s="64">
        <v>2143.0196692910695</v>
      </c>
      <c r="AO3574" s="149">
        <f t="shared" si="93"/>
        <v>3.2621890651150229</v>
      </c>
    </row>
    <row r="3575" spans="37:41" x14ac:dyDescent="0.35">
      <c r="AK3575" t="str">
        <v>42:NG tracks servicing CBH on the NG network</v>
      </c>
      <c r="AL3575" t="str">
        <v>44:Maya</v>
      </c>
      <c r="AM3575" t="str">
        <v>Radio Masts</v>
      </c>
      <c r="AN3575" s="64">
        <v>3404.2663447950531</v>
      </c>
      <c r="AO3575" s="149">
        <f t="shared" si="93"/>
        <v>5.1206272136194979</v>
      </c>
    </row>
    <row r="3576" spans="37:41" x14ac:dyDescent="0.35">
      <c r="AK3576" t="str">
        <v>42:NG tracks servicing CBH on the NG network</v>
      </c>
      <c r="AL3576" t="str">
        <v>44:Maya</v>
      </c>
      <c r="AM3576" t="str">
        <v>Rail</v>
      </c>
      <c r="AN3576" s="64">
        <v>177352.61229647894</v>
      </c>
      <c r="AO3576" s="149">
        <f t="shared" si="93"/>
        <v>31.770593409597893</v>
      </c>
    </row>
    <row r="3577" spans="37:41" x14ac:dyDescent="0.35">
      <c r="AK3577" t="str">
        <v>42:NG tracks servicing CBH on the NG network</v>
      </c>
      <c r="AL3577" t="str">
        <v>44:Maya</v>
      </c>
      <c r="AM3577" t="str">
        <v>Signage</v>
      </c>
      <c r="AN3577" s="64">
        <v>0</v>
      </c>
      <c r="AO3577" s="149">
        <f t="shared" si="93"/>
        <v>3.6705791572497493</v>
      </c>
    </row>
    <row r="3578" spans="37:41" x14ac:dyDescent="0.35">
      <c r="AK3578" t="str">
        <v>42:NG tracks servicing CBH on the NG network</v>
      </c>
      <c r="AL3578" t="str">
        <v>44:Maya</v>
      </c>
      <c r="AM3578" t="str">
        <v>Signalling and Control Systems</v>
      </c>
      <c r="AN3578" s="64">
        <v>0</v>
      </c>
      <c r="AO3578" s="149">
        <f t="shared" si="93"/>
        <v>6.8275029514926633</v>
      </c>
    </row>
    <row r="3579" spans="37:41" x14ac:dyDescent="0.35">
      <c r="AK3579" t="str">
        <v>42:NG tracks servicing CBH on the NG network</v>
      </c>
      <c r="AL3579" t="str">
        <v>44:Maya</v>
      </c>
      <c r="AM3579" t="str">
        <v>Sleepers</v>
      </c>
      <c r="AN3579" s="64">
        <v>56081.771996454147</v>
      </c>
      <c r="AO3579" s="149">
        <f t="shared" si="93"/>
        <v>15.29205627039642</v>
      </c>
    </row>
    <row r="3580" spans="37:41" x14ac:dyDescent="0.35">
      <c r="AK3580" t="str">
        <v>42:NG tracks servicing CBH on the NG network</v>
      </c>
      <c r="AL3580" t="str">
        <v>44:Maya</v>
      </c>
      <c r="AM3580" t="str">
        <v>Tunnels</v>
      </c>
      <c r="AN3580" s="64">
        <v>0</v>
      </c>
      <c r="AO3580" s="149">
        <f t="shared" si="93"/>
        <v>42.316940355219813</v>
      </c>
    </row>
    <row r="3581" spans="37:41" x14ac:dyDescent="0.35">
      <c r="AK3581" t="str">
        <v>42:NG tracks servicing CBH on the NG network</v>
      </c>
      <c r="AL3581" t="str">
        <v>44:Maya</v>
      </c>
      <c r="AM3581" t="str">
        <v>Turnouts</v>
      </c>
      <c r="AN3581" s="64">
        <v>0</v>
      </c>
      <c r="AO3581" s="149">
        <f t="shared" si="93"/>
        <v>22.575248585450652</v>
      </c>
    </row>
    <row r="3582" spans="37:41" x14ac:dyDescent="0.35">
      <c r="AK3582" t="str">
        <v>42:NG tracks servicing CBH on the NG network</v>
      </c>
      <c r="AL3582" t="str">
        <v>44:Maya</v>
      </c>
      <c r="AM3582" t="str">
        <v>Walkways</v>
      </c>
      <c r="AN3582" s="64">
        <v>0</v>
      </c>
      <c r="AO3582" s="149">
        <f t="shared" si="93"/>
        <v>6.2060928299919071</v>
      </c>
    </row>
    <row r="3583" spans="37:41" x14ac:dyDescent="0.35">
      <c r="AK3583" t="str">
        <v>42:NG tracks servicing CBH on the NG network</v>
      </c>
      <c r="AL3583" t="str">
        <v>45:McLevie</v>
      </c>
      <c r="AM3583" t="str">
        <v>Access Roads</v>
      </c>
      <c r="AN3583" s="64">
        <v>0</v>
      </c>
      <c r="AO3583" s="149">
        <f t="shared" si="93"/>
        <v>6.064738680413102</v>
      </c>
    </row>
    <row r="3584" spans="37:41" x14ac:dyDescent="0.35">
      <c r="AK3584" t="str">
        <v>42:NG tracks servicing CBH on the NG network</v>
      </c>
      <c r="AL3584" t="str">
        <v>45:McLevie</v>
      </c>
      <c r="AM3584" t="str">
        <v>Ballast</v>
      </c>
      <c r="AN3584" s="64">
        <v>203667.29049792481</v>
      </c>
      <c r="AO3584" s="149">
        <f t="shared" si="93"/>
        <v>12.862198805968973</v>
      </c>
    </row>
    <row r="3585" spans="37:41" x14ac:dyDescent="0.35">
      <c r="AK3585" t="str">
        <v>42:NG tracks servicing CBH on the NG network</v>
      </c>
      <c r="AL3585" t="str">
        <v>45:McLevie</v>
      </c>
      <c r="AM3585" t="str">
        <v>Bridges</v>
      </c>
      <c r="AN3585" s="64">
        <v>0</v>
      </c>
      <c r="AO3585" s="149">
        <f t="shared" si="93"/>
        <v>33.988165680473372</v>
      </c>
    </row>
    <row r="3586" spans="37:41" x14ac:dyDescent="0.35">
      <c r="AK3586" t="str">
        <v>42:NG tracks servicing CBH on the NG network</v>
      </c>
      <c r="AL3586" t="str">
        <v>45:McLevie</v>
      </c>
      <c r="AM3586" t="str">
        <v>Buildings</v>
      </c>
      <c r="AN3586" s="64">
        <v>20544.758473997084</v>
      </c>
      <c r="AO3586" s="149">
        <f t="shared" si="93"/>
        <v>15.499999999999858</v>
      </c>
    </row>
    <row r="3587" spans="37:41" x14ac:dyDescent="0.35">
      <c r="AK3587" t="str">
        <v>42:NG tracks servicing CBH on the NG network</v>
      </c>
      <c r="AL3587" t="str">
        <v>45:McLevie</v>
      </c>
      <c r="AM3587" t="str">
        <v>Clearing/Grubbing</v>
      </c>
      <c r="AN3587" s="64">
        <v>0</v>
      </c>
      <c r="AO3587" s="149">
        <f t="shared" si="93"/>
        <v>100</v>
      </c>
    </row>
    <row r="3588" spans="37:41" x14ac:dyDescent="0.35">
      <c r="AK3588" t="str">
        <v>42:NG tracks servicing CBH on the NG network</v>
      </c>
      <c r="AL3588" t="str">
        <v>45:McLevie</v>
      </c>
      <c r="AM3588" t="str">
        <v>Communication</v>
      </c>
      <c r="AN3588" s="64">
        <v>95550.909066698659</v>
      </c>
      <c r="AO3588" s="149">
        <f t="shared" si="93"/>
        <v>5.1206272136194979</v>
      </c>
    </row>
    <row r="3589" spans="37:41" x14ac:dyDescent="0.35">
      <c r="AK3589" t="str">
        <v>42:NG tracks servicing CBH on the NG network</v>
      </c>
      <c r="AL3589" t="str">
        <v>45:McLevie</v>
      </c>
      <c r="AM3589" t="str">
        <v>Control Centre Assets</v>
      </c>
      <c r="AN3589" s="64">
        <v>0</v>
      </c>
      <c r="AO3589" s="149">
        <f t="shared" si="93"/>
        <v>14.933333333333326</v>
      </c>
    </row>
    <row r="3590" spans="37:41" x14ac:dyDescent="0.35">
      <c r="AK3590" t="str">
        <v>42:NG tracks servicing CBH on the NG network</v>
      </c>
      <c r="AL3590" t="str">
        <v>45:McLevie</v>
      </c>
      <c r="AM3590" t="str">
        <v>Culverts</v>
      </c>
      <c r="AN3590" s="64">
        <v>0</v>
      </c>
      <c r="AO3590" s="149">
        <f t="shared" si="93"/>
        <v>6.5141602301984181</v>
      </c>
    </row>
    <row r="3591" spans="37:41" x14ac:dyDescent="0.35">
      <c r="AK3591" t="str">
        <v>42:NG tracks servicing CBH on the NG network</v>
      </c>
      <c r="AL3591" t="str">
        <v>45:McLevie</v>
      </c>
      <c r="AM3591" t="str">
        <v>Cutting/Embankments</v>
      </c>
      <c r="AN3591" s="64">
        <v>0</v>
      </c>
      <c r="AO3591" s="149">
        <f t="shared" si="93"/>
        <v>100</v>
      </c>
    </row>
    <row r="3592" spans="37:41" x14ac:dyDescent="0.35">
      <c r="AK3592" t="str">
        <v>42:NG tracks servicing CBH on the NG network</v>
      </c>
      <c r="AL3592" t="str">
        <v>45:McLevie</v>
      </c>
      <c r="AM3592" t="str">
        <v>Fibre Optic</v>
      </c>
      <c r="AN3592" s="64">
        <v>0</v>
      </c>
      <c r="AO3592" s="149">
        <f t="shared" si="93"/>
        <v>6.8275029514926633</v>
      </c>
    </row>
    <row r="3593" spans="37:41" x14ac:dyDescent="0.35">
      <c r="AK3593" t="str">
        <v>42:NG tracks servicing CBH on the NG network</v>
      </c>
      <c r="AL3593" t="str">
        <v>45:McLevie</v>
      </c>
      <c r="AM3593" t="str">
        <v>Formation</v>
      </c>
      <c r="AN3593" s="64">
        <v>60028.254041493623</v>
      </c>
      <c r="AO3593" s="149">
        <f t="shared" si="93"/>
        <v>100</v>
      </c>
    </row>
    <row r="3594" spans="37:41" x14ac:dyDescent="0.35">
      <c r="AK3594" t="str">
        <v>42:NG tracks servicing CBH on the NG network</v>
      </c>
      <c r="AL3594" t="str">
        <v>45:McLevie</v>
      </c>
      <c r="AM3594" t="str">
        <v>Pedestrian Crossings</v>
      </c>
      <c r="AN3594" s="64">
        <v>0</v>
      </c>
      <c r="AO3594" s="149">
        <f t="shared" si="93"/>
        <v>11.72325153537226</v>
      </c>
    </row>
    <row r="3595" spans="37:41" x14ac:dyDescent="0.35">
      <c r="AK3595" t="str">
        <v>42:NG tracks servicing CBH on the NG network</v>
      </c>
      <c r="AL3595" t="str">
        <v>45:McLevie</v>
      </c>
      <c r="AM3595" t="str">
        <v>Plant and Equipment</v>
      </c>
      <c r="AN3595" s="64">
        <v>8769.9754131936752</v>
      </c>
      <c r="AO3595" s="149">
        <f t="shared" si="93"/>
        <v>3.2621890651150229</v>
      </c>
    </row>
    <row r="3596" spans="37:41" x14ac:dyDescent="0.35">
      <c r="AK3596" t="str">
        <v>42:NG tracks servicing CBH on the NG network</v>
      </c>
      <c r="AL3596" t="str">
        <v>45:McLevie</v>
      </c>
      <c r="AM3596" t="str">
        <v>Radio Masts</v>
      </c>
      <c r="AN3596" s="64">
        <v>13931.431695021138</v>
      </c>
      <c r="AO3596" s="149">
        <f t="shared" si="93"/>
        <v>5.1206272136194979</v>
      </c>
    </row>
    <row r="3597" spans="37:41" x14ac:dyDescent="0.35">
      <c r="AK3597" t="str">
        <v>42:NG tracks servicing CBH on the NG network</v>
      </c>
      <c r="AL3597" t="str">
        <v>45:McLevie</v>
      </c>
      <c r="AM3597" t="str">
        <v>Rail</v>
      </c>
      <c r="AN3597" s="64">
        <v>669958.19242738409</v>
      </c>
      <c r="AO3597" s="149">
        <f t="shared" ref="AO3597:AO3660" si="94">_xlfn.XLOOKUP(AM3597,$M$7:$AG$7,$M$10:$AG$10)</f>
        <v>31.770593409597893</v>
      </c>
    </row>
    <row r="3598" spans="37:41" x14ac:dyDescent="0.35">
      <c r="AK3598" t="str">
        <v>42:NG tracks servicing CBH on the NG network</v>
      </c>
      <c r="AL3598" t="str">
        <v>45:McLevie</v>
      </c>
      <c r="AM3598" t="str">
        <v>Signage</v>
      </c>
      <c r="AN3598" s="64">
        <v>486.87802844068585</v>
      </c>
      <c r="AO3598" s="149">
        <f t="shared" si="94"/>
        <v>3.6705791572497493</v>
      </c>
    </row>
    <row r="3599" spans="37:41" x14ac:dyDescent="0.35">
      <c r="AK3599" t="str">
        <v>42:NG tracks servicing CBH on the NG network</v>
      </c>
      <c r="AL3599" t="str">
        <v>45:McLevie</v>
      </c>
      <c r="AM3599" t="str">
        <v>Signalling and Control Systems</v>
      </c>
      <c r="AN3599" s="64">
        <v>0</v>
      </c>
      <c r="AO3599" s="149">
        <f t="shared" si="94"/>
        <v>6.8275029514926633</v>
      </c>
    </row>
    <row r="3600" spans="37:41" x14ac:dyDescent="0.35">
      <c r="AK3600" t="str">
        <v>42:NG tracks servicing CBH on the NG network</v>
      </c>
      <c r="AL3600" t="str">
        <v>45:McLevie</v>
      </c>
      <c r="AM3600" t="str">
        <v>Sleepers</v>
      </c>
      <c r="AN3600" s="64">
        <v>212332.9179588547</v>
      </c>
      <c r="AO3600" s="149">
        <f t="shared" si="94"/>
        <v>15.29205627039642</v>
      </c>
    </row>
    <row r="3601" spans="37:41" x14ac:dyDescent="0.35">
      <c r="AK3601" t="str">
        <v>42:NG tracks servicing CBH on the NG network</v>
      </c>
      <c r="AL3601" t="str">
        <v>45:McLevie</v>
      </c>
      <c r="AM3601" t="str">
        <v>Tunnels</v>
      </c>
      <c r="AN3601" s="64">
        <v>0</v>
      </c>
      <c r="AO3601" s="149">
        <f t="shared" si="94"/>
        <v>42.316940355219813</v>
      </c>
    </row>
    <row r="3602" spans="37:41" x14ac:dyDescent="0.35">
      <c r="AK3602" t="str">
        <v>42:NG tracks servicing CBH on the NG network</v>
      </c>
      <c r="AL3602" t="str">
        <v>45:McLevie</v>
      </c>
      <c r="AM3602" t="str">
        <v>Turnouts</v>
      </c>
      <c r="AN3602" s="64">
        <v>0</v>
      </c>
      <c r="AO3602" s="149">
        <f t="shared" si="94"/>
        <v>22.575248585450652</v>
      </c>
    </row>
    <row r="3603" spans="37:41" x14ac:dyDescent="0.35">
      <c r="AK3603" t="str">
        <v>42:NG tracks servicing CBH on the NG network</v>
      </c>
      <c r="AL3603" t="str">
        <v>45:McLevie</v>
      </c>
      <c r="AM3603" t="str">
        <v>Walkways</v>
      </c>
      <c r="AN3603" s="64">
        <v>0</v>
      </c>
      <c r="AO3603" s="149">
        <f t="shared" si="94"/>
        <v>6.2060928299919071</v>
      </c>
    </row>
    <row r="3604" spans="37:41" x14ac:dyDescent="0.35">
      <c r="AK3604" t="str">
        <v>42:NG tracks servicing CBH on the NG network</v>
      </c>
      <c r="AL3604" t="str">
        <v>46:Miling</v>
      </c>
      <c r="AM3604" t="str">
        <v>Access Roads</v>
      </c>
      <c r="AN3604" s="64">
        <v>0</v>
      </c>
      <c r="AO3604" s="149">
        <f t="shared" si="94"/>
        <v>6.064738680413102</v>
      </c>
    </row>
    <row r="3605" spans="37:41" x14ac:dyDescent="0.35">
      <c r="AK3605" t="str">
        <v>42:NG tracks servicing CBH on the NG network</v>
      </c>
      <c r="AL3605" t="str">
        <v>46:Miling</v>
      </c>
      <c r="AM3605" t="str">
        <v>Ballast</v>
      </c>
      <c r="AN3605" s="64">
        <v>244183.65570910144</v>
      </c>
      <c r="AO3605" s="149">
        <f t="shared" si="94"/>
        <v>12.862198805968973</v>
      </c>
    </row>
    <row r="3606" spans="37:41" x14ac:dyDescent="0.35">
      <c r="AK3606" t="str">
        <v>42:NG tracks servicing CBH on the NG network</v>
      </c>
      <c r="AL3606" t="str">
        <v>46:Miling</v>
      </c>
      <c r="AM3606" t="str">
        <v>Bridges</v>
      </c>
      <c r="AN3606" s="64">
        <v>0</v>
      </c>
      <c r="AO3606" s="149">
        <f t="shared" si="94"/>
        <v>33.988165680473372</v>
      </c>
    </row>
    <row r="3607" spans="37:41" x14ac:dyDescent="0.35">
      <c r="AK3607" t="str">
        <v>42:NG tracks servicing CBH on the NG network</v>
      </c>
      <c r="AL3607" t="str">
        <v>46:Miling</v>
      </c>
      <c r="AM3607" t="str">
        <v>Buildings</v>
      </c>
      <c r="AN3607" s="64">
        <v>24631.811114962831</v>
      </c>
      <c r="AO3607" s="149">
        <f t="shared" si="94"/>
        <v>15.499999999999858</v>
      </c>
    </row>
    <row r="3608" spans="37:41" x14ac:dyDescent="0.35">
      <c r="AK3608" t="str">
        <v>42:NG tracks servicing CBH on the NG network</v>
      </c>
      <c r="AL3608" t="str">
        <v>46:Miling</v>
      </c>
      <c r="AM3608" t="str">
        <v>Clearing/Grubbing</v>
      </c>
      <c r="AN3608" s="64">
        <v>0</v>
      </c>
      <c r="AO3608" s="149">
        <f t="shared" si="94"/>
        <v>100</v>
      </c>
    </row>
    <row r="3609" spans="37:41" x14ac:dyDescent="0.35">
      <c r="AK3609" t="str">
        <v>42:NG tracks servicing CBH on the NG network</v>
      </c>
      <c r="AL3609" t="str">
        <v>46:Miling</v>
      </c>
      <c r="AM3609" t="str">
        <v>Communication</v>
      </c>
      <c r="AN3609" s="64">
        <v>99495.444982254499</v>
      </c>
      <c r="AO3609" s="149">
        <f t="shared" si="94"/>
        <v>5.1206272136194979</v>
      </c>
    </row>
    <row r="3610" spans="37:41" x14ac:dyDescent="0.35">
      <c r="AK3610" t="str">
        <v>42:NG tracks servicing CBH on the NG network</v>
      </c>
      <c r="AL3610" t="str">
        <v>46:Miling</v>
      </c>
      <c r="AM3610" t="str">
        <v>Control Centre Assets</v>
      </c>
      <c r="AN3610" s="64">
        <v>0</v>
      </c>
      <c r="AO3610" s="149">
        <f t="shared" si="94"/>
        <v>14.933333333333326</v>
      </c>
    </row>
    <row r="3611" spans="37:41" x14ac:dyDescent="0.35">
      <c r="AK3611" t="str">
        <v>42:NG tracks servicing CBH on the NG network</v>
      </c>
      <c r="AL3611" t="str">
        <v>46:Miling</v>
      </c>
      <c r="AM3611" t="str">
        <v>Culverts</v>
      </c>
      <c r="AN3611" s="64">
        <v>0</v>
      </c>
      <c r="AO3611" s="149">
        <f t="shared" si="94"/>
        <v>6.5141602301984181</v>
      </c>
    </row>
    <row r="3612" spans="37:41" x14ac:dyDescent="0.35">
      <c r="AK3612" t="str">
        <v>42:NG tracks servicing CBH on the NG network</v>
      </c>
      <c r="AL3612" t="str">
        <v>46:Miling</v>
      </c>
      <c r="AM3612" t="str">
        <v>Cutting/Embankments</v>
      </c>
      <c r="AN3612" s="64">
        <v>0</v>
      </c>
      <c r="AO3612" s="149">
        <f t="shared" si="94"/>
        <v>100</v>
      </c>
    </row>
    <row r="3613" spans="37:41" x14ac:dyDescent="0.35">
      <c r="AK3613" t="str">
        <v>42:NG tracks servicing CBH on the NG network</v>
      </c>
      <c r="AL3613" t="str">
        <v>46:Miling</v>
      </c>
      <c r="AM3613" t="str">
        <v>Fibre Optic</v>
      </c>
      <c r="AN3613" s="64">
        <v>0</v>
      </c>
      <c r="AO3613" s="149">
        <f t="shared" si="94"/>
        <v>6.8275029514926633</v>
      </c>
    </row>
    <row r="3614" spans="37:41" x14ac:dyDescent="0.35">
      <c r="AK3614" t="str">
        <v>42:NG tracks servicing CBH on the NG network</v>
      </c>
      <c r="AL3614" t="str">
        <v>46:Miling</v>
      </c>
      <c r="AM3614" t="str">
        <v>Formation</v>
      </c>
      <c r="AN3614" s="64">
        <v>71969.919577419379</v>
      </c>
      <c r="AO3614" s="149">
        <f t="shared" si="94"/>
        <v>100</v>
      </c>
    </row>
    <row r="3615" spans="37:41" x14ac:dyDescent="0.35">
      <c r="AK3615" t="str">
        <v>42:NG tracks servicing CBH on the NG network</v>
      </c>
      <c r="AL3615" t="str">
        <v>46:Miling</v>
      </c>
      <c r="AM3615" t="str">
        <v>Pedestrian Crossings</v>
      </c>
      <c r="AN3615" s="64">
        <v>0</v>
      </c>
      <c r="AO3615" s="149">
        <f t="shared" si="94"/>
        <v>11.72325153537226</v>
      </c>
    </row>
    <row r="3616" spans="37:41" x14ac:dyDescent="0.35">
      <c r="AK3616" t="str">
        <v>42:NG tracks servicing CBH on the NG network</v>
      </c>
      <c r="AL3616" t="str">
        <v>46:Miling</v>
      </c>
      <c r="AM3616" t="str">
        <v>Plant and Equipment</v>
      </c>
      <c r="AN3616" s="64">
        <v>10514.622410093825</v>
      </c>
      <c r="AO3616" s="149">
        <f t="shared" si="94"/>
        <v>3.2621890651150229</v>
      </c>
    </row>
    <row r="3617" spans="37:41" x14ac:dyDescent="0.35">
      <c r="AK3617" t="str">
        <v>42:NG tracks servicing CBH on the NG network</v>
      </c>
      <c r="AL3617" t="str">
        <v>46:Miling</v>
      </c>
      <c r="AM3617" t="str">
        <v>Radio Masts</v>
      </c>
      <c r="AN3617" s="64">
        <v>16702.868252605178</v>
      </c>
      <c r="AO3617" s="149">
        <f t="shared" si="94"/>
        <v>5.1206272136194979</v>
      </c>
    </row>
    <row r="3618" spans="37:41" x14ac:dyDescent="0.35">
      <c r="AK3618" t="str">
        <v>42:NG tracks servicing CBH on the NG network</v>
      </c>
      <c r="AL3618" t="str">
        <v>46:Miling</v>
      </c>
      <c r="AM3618" t="str">
        <v>Rail</v>
      </c>
      <c r="AN3618" s="64">
        <v>803235.70956941263</v>
      </c>
      <c r="AO3618" s="149">
        <f t="shared" si="94"/>
        <v>31.770593409597893</v>
      </c>
    </row>
    <row r="3619" spans="37:41" x14ac:dyDescent="0.35">
      <c r="AK3619" t="str">
        <v>42:NG tracks servicing CBH on the NG network</v>
      </c>
      <c r="AL3619" t="str">
        <v>46:Miling</v>
      </c>
      <c r="AM3619" t="str">
        <v>Signage</v>
      </c>
      <c r="AN3619" s="64">
        <v>0</v>
      </c>
      <c r="AO3619" s="149">
        <f t="shared" si="94"/>
        <v>3.6705791572497493</v>
      </c>
    </row>
    <row r="3620" spans="37:41" x14ac:dyDescent="0.35">
      <c r="AK3620" t="str">
        <v>42:NG tracks servicing CBH on the NG network</v>
      </c>
      <c r="AL3620" t="str">
        <v>46:Miling</v>
      </c>
      <c r="AM3620" t="str">
        <v>Signalling and Control Systems</v>
      </c>
      <c r="AN3620" s="64">
        <v>0</v>
      </c>
      <c r="AO3620" s="149">
        <f t="shared" si="94"/>
        <v>6.8275029514926633</v>
      </c>
    </row>
    <row r="3621" spans="37:41" x14ac:dyDescent="0.35">
      <c r="AK3621" t="str">
        <v>42:NG tracks servicing CBH on the NG network</v>
      </c>
      <c r="AL3621" t="str">
        <v>46:Miling</v>
      </c>
      <c r="AM3621" t="str">
        <v>Sleepers</v>
      </c>
      <c r="AN3621" s="64">
        <v>288226.00851172564</v>
      </c>
      <c r="AO3621" s="149">
        <f t="shared" si="94"/>
        <v>15.29205627039642</v>
      </c>
    </row>
    <row r="3622" spans="37:41" x14ac:dyDescent="0.35">
      <c r="AK3622" t="str">
        <v>42:NG tracks servicing CBH on the NG network</v>
      </c>
      <c r="AL3622" t="str">
        <v>46:Miling</v>
      </c>
      <c r="AM3622" t="str">
        <v>Tunnels</v>
      </c>
      <c r="AN3622" s="64">
        <v>0</v>
      </c>
      <c r="AO3622" s="149">
        <f t="shared" si="94"/>
        <v>42.316940355219813</v>
      </c>
    </row>
    <row r="3623" spans="37:41" x14ac:dyDescent="0.35">
      <c r="AK3623" t="str">
        <v>42:NG tracks servicing CBH on the NG network</v>
      </c>
      <c r="AL3623" t="str">
        <v>46:Miling</v>
      </c>
      <c r="AM3623" t="str">
        <v>Turnouts</v>
      </c>
      <c r="AN3623" s="64">
        <v>260790.8147952639</v>
      </c>
      <c r="AO3623" s="149">
        <f t="shared" si="94"/>
        <v>22.575248585450652</v>
      </c>
    </row>
    <row r="3624" spans="37:41" x14ac:dyDescent="0.35">
      <c r="AK3624" t="str">
        <v>42:NG tracks servicing CBH on the NG network</v>
      </c>
      <c r="AL3624" t="str">
        <v>46:Miling</v>
      </c>
      <c r="AM3624" t="str">
        <v>Walkways</v>
      </c>
      <c r="AN3624" s="64">
        <v>0</v>
      </c>
      <c r="AO3624" s="149">
        <f t="shared" si="94"/>
        <v>6.2060928299919071</v>
      </c>
    </row>
    <row r="3625" spans="37:41" x14ac:dyDescent="0.35">
      <c r="AK3625" t="str">
        <v>42:NG tracks servicing CBH on the NG network</v>
      </c>
      <c r="AL3625" t="str">
        <v>47:Mingenew</v>
      </c>
      <c r="AM3625" t="str">
        <v>Access Roads</v>
      </c>
      <c r="AN3625" s="64">
        <v>0</v>
      </c>
      <c r="AO3625" s="149">
        <f t="shared" si="94"/>
        <v>6.064738680413102</v>
      </c>
    </row>
    <row r="3626" spans="37:41" x14ac:dyDescent="0.35">
      <c r="AK3626" t="str">
        <v>42:NG tracks servicing CBH on the NG network</v>
      </c>
      <c r="AL3626" t="str">
        <v>47:Mingenew</v>
      </c>
      <c r="AM3626" t="str">
        <v>Ballast</v>
      </c>
      <c r="AN3626" s="64">
        <v>406902.74614361365</v>
      </c>
      <c r="AO3626" s="149">
        <f t="shared" si="94"/>
        <v>12.862198805968973</v>
      </c>
    </row>
    <row r="3627" spans="37:41" x14ac:dyDescent="0.35">
      <c r="AK3627" t="str">
        <v>42:NG tracks servicing CBH on the NG network</v>
      </c>
      <c r="AL3627" t="str">
        <v>47:Mingenew</v>
      </c>
      <c r="AM3627" t="str">
        <v>Bridges</v>
      </c>
      <c r="AN3627" s="64">
        <v>0</v>
      </c>
      <c r="AO3627" s="149">
        <f t="shared" si="94"/>
        <v>33.988165680473372</v>
      </c>
    </row>
    <row r="3628" spans="37:41" x14ac:dyDescent="0.35">
      <c r="AK3628" t="str">
        <v>42:NG tracks servicing CBH on the NG network</v>
      </c>
      <c r="AL3628" t="str">
        <v>47:Mingenew</v>
      </c>
      <c r="AM3628" t="str">
        <v>Buildings</v>
      </c>
      <c r="AN3628" s="64">
        <v>37888.57475794381</v>
      </c>
      <c r="AO3628" s="149">
        <f t="shared" si="94"/>
        <v>15.499999999999858</v>
      </c>
    </row>
    <row r="3629" spans="37:41" x14ac:dyDescent="0.35">
      <c r="AK3629" t="str">
        <v>42:NG tracks servicing CBH on the NG network</v>
      </c>
      <c r="AL3629" t="str">
        <v>47:Mingenew</v>
      </c>
      <c r="AM3629" t="str">
        <v>Clearing/Grubbing</v>
      </c>
      <c r="AN3629" s="64">
        <v>0</v>
      </c>
      <c r="AO3629" s="149">
        <f t="shared" si="94"/>
        <v>100</v>
      </c>
    </row>
    <row r="3630" spans="37:41" x14ac:dyDescent="0.35">
      <c r="AK3630" t="str">
        <v>42:NG tracks servicing CBH on the NG network</v>
      </c>
      <c r="AL3630" t="str">
        <v>47:Mingenew</v>
      </c>
      <c r="AM3630" t="str">
        <v>Communication</v>
      </c>
      <c r="AN3630" s="64">
        <v>110591.31970897176</v>
      </c>
      <c r="AO3630" s="149">
        <f t="shared" si="94"/>
        <v>5.1206272136194979</v>
      </c>
    </row>
    <row r="3631" spans="37:41" x14ac:dyDescent="0.35">
      <c r="AK3631" t="str">
        <v>42:NG tracks servicing CBH on the NG network</v>
      </c>
      <c r="AL3631" t="str">
        <v>47:Mingenew</v>
      </c>
      <c r="AM3631" t="str">
        <v>Control Centre Assets</v>
      </c>
      <c r="AN3631" s="64">
        <v>0</v>
      </c>
      <c r="AO3631" s="149">
        <f t="shared" si="94"/>
        <v>14.933333333333326</v>
      </c>
    </row>
    <row r="3632" spans="37:41" x14ac:dyDescent="0.35">
      <c r="AK3632" t="str">
        <v>42:NG tracks servicing CBH on the NG network</v>
      </c>
      <c r="AL3632" t="str">
        <v>47:Mingenew</v>
      </c>
      <c r="AM3632" t="str">
        <v>Culverts</v>
      </c>
      <c r="AN3632" s="64">
        <v>0</v>
      </c>
      <c r="AO3632" s="149">
        <f t="shared" si="94"/>
        <v>6.5141602301984181</v>
      </c>
    </row>
    <row r="3633" spans="37:41" x14ac:dyDescent="0.35">
      <c r="AK3633" t="str">
        <v>42:NG tracks servicing CBH on the NG network</v>
      </c>
      <c r="AL3633" t="str">
        <v>47:Mingenew</v>
      </c>
      <c r="AM3633" t="str">
        <v>Cutting/Embankments</v>
      </c>
      <c r="AN3633" s="64">
        <v>0</v>
      </c>
      <c r="AO3633" s="149">
        <f t="shared" si="94"/>
        <v>100</v>
      </c>
    </row>
    <row r="3634" spans="37:41" x14ac:dyDescent="0.35">
      <c r="AK3634" t="str">
        <v>42:NG tracks servicing CBH on the NG network</v>
      </c>
      <c r="AL3634" t="str">
        <v>47:Mingenew</v>
      </c>
      <c r="AM3634" t="str">
        <v>Fibre Optic</v>
      </c>
      <c r="AN3634" s="64">
        <v>0</v>
      </c>
      <c r="AO3634" s="149">
        <f t="shared" si="94"/>
        <v>6.8275029514926633</v>
      </c>
    </row>
    <row r="3635" spans="37:41" x14ac:dyDescent="0.35">
      <c r="AK3635" t="str">
        <v>42:NG tracks servicing CBH on the NG network</v>
      </c>
      <c r="AL3635" t="str">
        <v>47:Mingenew</v>
      </c>
      <c r="AM3635" t="str">
        <v>Formation</v>
      </c>
      <c r="AN3635" s="64">
        <v>119929.23044232825</v>
      </c>
      <c r="AO3635" s="149">
        <f t="shared" si="94"/>
        <v>100</v>
      </c>
    </row>
    <row r="3636" spans="37:41" x14ac:dyDescent="0.35">
      <c r="AK3636" t="str">
        <v>42:NG tracks servicing CBH on the NG network</v>
      </c>
      <c r="AL3636" t="str">
        <v>47:Mingenew</v>
      </c>
      <c r="AM3636" t="str">
        <v>Pedestrian Crossings</v>
      </c>
      <c r="AN3636" s="64">
        <v>0</v>
      </c>
      <c r="AO3636" s="149">
        <f t="shared" si="94"/>
        <v>11.72325153537226</v>
      </c>
    </row>
    <row r="3637" spans="37:41" x14ac:dyDescent="0.35">
      <c r="AK3637" t="str">
        <v>42:NG tracks servicing CBH on the NG network</v>
      </c>
      <c r="AL3637" t="str">
        <v>47:Mingenew</v>
      </c>
      <c r="AM3637" t="str">
        <v>Plant and Equipment</v>
      </c>
      <c r="AN3637" s="64">
        <v>16173.559279787956</v>
      </c>
      <c r="AO3637" s="149">
        <f t="shared" si="94"/>
        <v>3.2621890651150229</v>
      </c>
    </row>
    <row r="3638" spans="37:41" x14ac:dyDescent="0.35">
      <c r="AK3638" t="str">
        <v>42:NG tracks servicing CBH on the NG network</v>
      </c>
      <c r="AL3638" t="str">
        <v>47:Mingenew</v>
      </c>
      <c r="AM3638" t="str">
        <v>Radio Masts</v>
      </c>
      <c r="AN3638" s="64">
        <v>25692.299665146755</v>
      </c>
      <c r="AO3638" s="149">
        <f t="shared" si="94"/>
        <v>5.1206272136194979</v>
      </c>
    </row>
    <row r="3639" spans="37:41" x14ac:dyDescent="0.35">
      <c r="AK3639" t="str">
        <v>42:NG tracks servicing CBH on the NG network</v>
      </c>
      <c r="AL3639" t="str">
        <v>47:Mingenew</v>
      </c>
      <c r="AM3639" t="str">
        <v>Rail</v>
      </c>
      <c r="AN3639" s="64">
        <v>1338495.8754724136</v>
      </c>
      <c r="AO3639" s="149">
        <f t="shared" si="94"/>
        <v>31.770593409597893</v>
      </c>
    </row>
    <row r="3640" spans="37:41" x14ac:dyDescent="0.35">
      <c r="AK3640" t="str">
        <v>42:NG tracks servicing CBH on the NG network</v>
      </c>
      <c r="AL3640" t="str">
        <v>47:Mingenew</v>
      </c>
      <c r="AM3640" t="str">
        <v>Signage</v>
      </c>
      <c r="AN3640" s="64">
        <v>563.51618449775231</v>
      </c>
      <c r="AO3640" s="149">
        <f t="shared" si="94"/>
        <v>3.6705791572497493</v>
      </c>
    </row>
    <row r="3641" spans="37:41" x14ac:dyDescent="0.35">
      <c r="AK3641" t="str">
        <v>42:NG tracks servicing CBH on the NG network</v>
      </c>
      <c r="AL3641" t="str">
        <v>47:Mingenew</v>
      </c>
      <c r="AM3641" t="str">
        <v>Signalling and Control Systems</v>
      </c>
      <c r="AN3641" s="64">
        <v>0</v>
      </c>
      <c r="AO3641" s="149">
        <f t="shared" si="94"/>
        <v>6.8275029514926633</v>
      </c>
    </row>
    <row r="3642" spans="37:41" x14ac:dyDescent="0.35">
      <c r="AK3642" t="str">
        <v>42:NG tracks servicing CBH on the NG network</v>
      </c>
      <c r="AL3642" t="str">
        <v>47:Mingenew</v>
      </c>
      <c r="AM3642" t="str">
        <v>Sleepers</v>
      </c>
      <c r="AN3642" s="64">
        <v>423506.7621148231</v>
      </c>
      <c r="AO3642" s="149">
        <f t="shared" si="94"/>
        <v>15.29205627039642</v>
      </c>
    </row>
    <row r="3643" spans="37:41" x14ac:dyDescent="0.35">
      <c r="AK3643" t="str">
        <v>42:NG tracks servicing CBH on the NG network</v>
      </c>
      <c r="AL3643" t="str">
        <v>47:Mingenew</v>
      </c>
      <c r="AM3643" t="str">
        <v>Tunnels</v>
      </c>
      <c r="AN3643" s="64">
        <v>0</v>
      </c>
      <c r="AO3643" s="149">
        <f t="shared" si="94"/>
        <v>42.316940355219813</v>
      </c>
    </row>
    <row r="3644" spans="37:41" x14ac:dyDescent="0.35">
      <c r="AK3644" t="str">
        <v>42:NG tracks servicing CBH on the NG network</v>
      </c>
      <c r="AL3644" t="str">
        <v>47:Mingenew</v>
      </c>
      <c r="AM3644" t="str">
        <v>Turnouts</v>
      </c>
      <c r="AN3644" s="64">
        <v>579749.16100591805</v>
      </c>
      <c r="AO3644" s="149">
        <f t="shared" si="94"/>
        <v>22.575248585450652</v>
      </c>
    </row>
    <row r="3645" spans="37:41" x14ac:dyDescent="0.35">
      <c r="AK3645" t="str">
        <v>42:NG tracks servicing CBH on the NG network</v>
      </c>
      <c r="AL3645" t="str">
        <v>47:Mingenew</v>
      </c>
      <c r="AM3645" t="str">
        <v>Walkways</v>
      </c>
      <c r="AN3645" s="64">
        <v>0</v>
      </c>
      <c r="AO3645" s="149">
        <f t="shared" si="94"/>
        <v>6.2060928299919071</v>
      </c>
    </row>
    <row r="3646" spans="37:41" x14ac:dyDescent="0.35">
      <c r="AK3646" t="str">
        <v>42:NG tracks servicing CBH on the NG network</v>
      </c>
      <c r="AL3646" t="str">
        <v>48:Mogumber</v>
      </c>
      <c r="AM3646" t="str">
        <v>Access Roads</v>
      </c>
      <c r="AN3646" s="64">
        <v>0</v>
      </c>
      <c r="AO3646" s="149">
        <f t="shared" si="94"/>
        <v>6.064738680413102</v>
      </c>
    </row>
    <row r="3647" spans="37:41" x14ac:dyDescent="0.35">
      <c r="AK3647" t="str">
        <v>42:NG tracks servicing CBH on the NG network</v>
      </c>
      <c r="AL3647" t="str">
        <v>48:Mogumber</v>
      </c>
      <c r="AM3647" t="str">
        <v>Ballast</v>
      </c>
      <c r="AN3647" s="64">
        <v>158058.12290803387</v>
      </c>
      <c r="AO3647" s="149">
        <f t="shared" si="94"/>
        <v>12.862198805968973</v>
      </c>
    </row>
    <row r="3648" spans="37:41" x14ac:dyDescent="0.35">
      <c r="AK3648" t="str">
        <v>42:NG tracks servicing CBH on the NG network</v>
      </c>
      <c r="AL3648" t="str">
        <v>48:Mogumber</v>
      </c>
      <c r="AM3648" t="str">
        <v>Bridges</v>
      </c>
      <c r="AN3648" s="64">
        <v>0</v>
      </c>
      <c r="AO3648" s="149">
        <f t="shared" si="94"/>
        <v>33.988165680473372</v>
      </c>
    </row>
    <row r="3649" spans="37:41" x14ac:dyDescent="0.35">
      <c r="AK3649" t="str">
        <v>42:NG tracks servicing CBH on the NG network</v>
      </c>
      <c r="AL3649" t="str">
        <v>48:Mogumber</v>
      </c>
      <c r="AM3649" t="str">
        <v>Buildings</v>
      </c>
      <c r="AN3649" s="64">
        <v>14717.514351175396</v>
      </c>
      <c r="AO3649" s="149">
        <f t="shared" si="94"/>
        <v>15.499999999999858</v>
      </c>
    </row>
    <row r="3650" spans="37:41" x14ac:dyDescent="0.35">
      <c r="AK3650" t="str">
        <v>42:NG tracks servicing CBH on the NG network</v>
      </c>
      <c r="AL3650" t="str">
        <v>48:Mogumber</v>
      </c>
      <c r="AM3650" t="str">
        <v>Clearing/Grubbing</v>
      </c>
      <c r="AN3650" s="64">
        <v>0</v>
      </c>
      <c r="AO3650" s="149">
        <f t="shared" si="94"/>
        <v>100</v>
      </c>
    </row>
    <row r="3651" spans="37:41" x14ac:dyDescent="0.35">
      <c r="AK3651" t="str">
        <v>42:NG tracks servicing CBH on the NG network</v>
      </c>
      <c r="AL3651" t="str">
        <v>48:Mogumber</v>
      </c>
      <c r="AM3651" t="str">
        <v>Communication</v>
      </c>
      <c r="AN3651" s="64">
        <v>103447.20740154716</v>
      </c>
      <c r="AO3651" s="149">
        <f t="shared" si="94"/>
        <v>5.1206272136194979</v>
      </c>
    </row>
    <row r="3652" spans="37:41" x14ac:dyDescent="0.35">
      <c r="AK3652" t="str">
        <v>42:NG tracks servicing CBH on the NG network</v>
      </c>
      <c r="AL3652" t="str">
        <v>48:Mogumber</v>
      </c>
      <c r="AM3652" t="str">
        <v>Control Centre Assets</v>
      </c>
      <c r="AN3652" s="64">
        <v>0</v>
      </c>
      <c r="AO3652" s="149">
        <f t="shared" si="94"/>
        <v>14.933333333333326</v>
      </c>
    </row>
    <row r="3653" spans="37:41" x14ac:dyDescent="0.35">
      <c r="AK3653" t="str">
        <v>42:NG tracks servicing CBH on the NG network</v>
      </c>
      <c r="AL3653" t="str">
        <v>48:Mogumber</v>
      </c>
      <c r="AM3653" t="str">
        <v>Culverts</v>
      </c>
      <c r="AN3653" s="64">
        <v>0</v>
      </c>
      <c r="AO3653" s="149">
        <f t="shared" si="94"/>
        <v>6.5141602301984181</v>
      </c>
    </row>
    <row r="3654" spans="37:41" x14ac:dyDescent="0.35">
      <c r="AK3654" t="str">
        <v>42:NG tracks servicing CBH on the NG network</v>
      </c>
      <c r="AL3654" t="str">
        <v>48:Mogumber</v>
      </c>
      <c r="AM3654" t="str">
        <v>Cutting/Embankments</v>
      </c>
      <c r="AN3654" s="64">
        <v>0</v>
      </c>
      <c r="AO3654" s="149">
        <f t="shared" si="94"/>
        <v>100</v>
      </c>
    </row>
    <row r="3655" spans="37:41" x14ac:dyDescent="0.35">
      <c r="AK3655" t="str">
        <v>42:NG tracks servicing CBH on the NG network</v>
      </c>
      <c r="AL3655" t="str">
        <v>48:Mogumber</v>
      </c>
      <c r="AM3655" t="str">
        <v>Fibre Optic</v>
      </c>
      <c r="AN3655" s="64">
        <v>0</v>
      </c>
      <c r="AO3655" s="149">
        <f t="shared" si="94"/>
        <v>6.8275029514926633</v>
      </c>
    </row>
    <row r="3656" spans="37:41" x14ac:dyDescent="0.35">
      <c r="AK3656" t="str">
        <v>42:NG tracks servicing CBH on the NG network</v>
      </c>
      <c r="AL3656" t="str">
        <v>48:Mogumber</v>
      </c>
      <c r="AM3656" t="str">
        <v>Formation</v>
      </c>
      <c r="AN3656" s="64">
        <v>46585.552014999455</v>
      </c>
      <c r="AO3656" s="149">
        <f t="shared" si="94"/>
        <v>100</v>
      </c>
    </row>
    <row r="3657" spans="37:41" x14ac:dyDescent="0.35">
      <c r="AK3657" t="str">
        <v>42:NG tracks servicing CBH on the NG network</v>
      </c>
      <c r="AL3657" t="str">
        <v>48:Mogumber</v>
      </c>
      <c r="AM3657" t="str">
        <v>Pedestrian Crossings</v>
      </c>
      <c r="AN3657" s="64">
        <v>0</v>
      </c>
      <c r="AO3657" s="149">
        <f t="shared" si="94"/>
        <v>11.72325153537226</v>
      </c>
    </row>
    <row r="3658" spans="37:41" x14ac:dyDescent="0.35">
      <c r="AK3658" t="str">
        <v>42:NG tracks servicing CBH on the NG network</v>
      </c>
      <c r="AL3658" t="str">
        <v>48:Mogumber</v>
      </c>
      <c r="AM3658" t="str">
        <v>Plant and Equipment</v>
      </c>
      <c r="AN3658" s="64">
        <v>6282.4899677694621</v>
      </c>
      <c r="AO3658" s="149">
        <f t="shared" si="94"/>
        <v>3.2621890651150229</v>
      </c>
    </row>
    <row r="3659" spans="37:41" x14ac:dyDescent="0.35">
      <c r="AK3659" t="str">
        <v>42:NG tracks servicing CBH on the NG network</v>
      </c>
      <c r="AL3659" t="str">
        <v>48:Mogumber</v>
      </c>
      <c r="AM3659" t="str">
        <v>Radio Masts</v>
      </c>
      <c r="AN3659" s="64">
        <v>9979.9686700333641</v>
      </c>
      <c r="AO3659" s="149">
        <f t="shared" si="94"/>
        <v>5.1206272136194979</v>
      </c>
    </row>
    <row r="3660" spans="37:41" x14ac:dyDescent="0.35">
      <c r="AK3660" t="str">
        <v>42:NG tracks servicing CBH on the NG network</v>
      </c>
      <c r="AL3660" t="str">
        <v>48:Mogumber</v>
      </c>
      <c r="AM3660" t="str">
        <v>Rail</v>
      </c>
      <c r="AN3660" s="64">
        <v>519928.03588169033</v>
      </c>
      <c r="AO3660" s="149">
        <f t="shared" si="94"/>
        <v>31.770593409597893</v>
      </c>
    </row>
    <row r="3661" spans="37:41" x14ac:dyDescent="0.35">
      <c r="AK3661" t="str">
        <v>42:NG tracks servicing CBH on the NG network</v>
      </c>
      <c r="AL3661" t="str">
        <v>48:Mogumber</v>
      </c>
      <c r="AM3661" t="str">
        <v>Signage</v>
      </c>
      <c r="AN3661" s="64">
        <v>1054.2269640198238</v>
      </c>
      <c r="AO3661" s="149">
        <f t="shared" ref="AO3661:AO3724" si="95">_xlfn.XLOOKUP(AM3661,$M$7:$AG$7,$M$10:$AG$10)</f>
        <v>3.6705791572497493</v>
      </c>
    </row>
    <row r="3662" spans="37:41" x14ac:dyDescent="0.35">
      <c r="AK3662" t="str">
        <v>42:NG tracks servicing CBH on the NG network</v>
      </c>
      <c r="AL3662" t="str">
        <v>48:Mogumber</v>
      </c>
      <c r="AM3662" t="str">
        <v>Signalling and Control Systems</v>
      </c>
      <c r="AN3662" s="64">
        <v>0</v>
      </c>
      <c r="AO3662" s="149">
        <f t="shared" si="95"/>
        <v>6.8275029514926633</v>
      </c>
    </row>
    <row r="3663" spans="37:41" x14ac:dyDescent="0.35">
      <c r="AK3663" t="str">
        <v>42:NG tracks servicing CBH on the NG network</v>
      </c>
      <c r="AL3663" t="str">
        <v>48:Mogumber</v>
      </c>
      <c r="AM3663" t="str">
        <v>Sleepers</v>
      </c>
      <c r="AN3663" s="64">
        <v>164641.61845494781</v>
      </c>
      <c r="AO3663" s="149">
        <f t="shared" si="95"/>
        <v>15.29205627039642</v>
      </c>
    </row>
    <row r="3664" spans="37:41" x14ac:dyDescent="0.35">
      <c r="AK3664" t="str">
        <v>42:NG tracks servicing CBH on the NG network</v>
      </c>
      <c r="AL3664" t="str">
        <v>48:Mogumber</v>
      </c>
      <c r="AM3664" t="str">
        <v>Tunnels</v>
      </c>
      <c r="AN3664" s="64">
        <v>0</v>
      </c>
      <c r="AO3664" s="149">
        <f t="shared" si="95"/>
        <v>42.316940355219813</v>
      </c>
    </row>
    <row r="3665" spans="37:41" x14ac:dyDescent="0.35">
      <c r="AK3665" t="str">
        <v>42:NG tracks servicing CBH on the NG network</v>
      </c>
      <c r="AL3665" t="str">
        <v>48:Mogumber</v>
      </c>
      <c r="AM3665" t="str">
        <v>Turnouts</v>
      </c>
      <c r="AN3665" s="64">
        <v>0</v>
      </c>
      <c r="AO3665" s="149">
        <f t="shared" si="95"/>
        <v>22.575248585450652</v>
      </c>
    </row>
    <row r="3666" spans="37:41" x14ac:dyDescent="0.35">
      <c r="AK3666" t="str">
        <v>42:NG tracks servicing CBH on the NG network</v>
      </c>
      <c r="AL3666" t="str">
        <v>48:Mogumber</v>
      </c>
      <c r="AM3666" t="str">
        <v>Walkways</v>
      </c>
      <c r="AN3666" s="64">
        <v>0</v>
      </c>
      <c r="AO3666" s="149">
        <f t="shared" si="95"/>
        <v>6.2060928299919071</v>
      </c>
    </row>
    <row r="3667" spans="37:41" x14ac:dyDescent="0.35">
      <c r="AK3667" t="str">
        <v>42:NG tracks servicing CBH on the NG network</v>
      </c>
      <c r="AL3667" t="str">
        <v>49:Moora</v>
      </c>
      <c r="AM3667" t="str">
        <v>Access Roads</v>
      </c>
      <c r="AN3667" s="64">
        <v>0</v>
      </c>
      <c r="AO3667" s="149">
        <f t="shared" si="95"/>
        <v>6.064738680413102</v>
      </c>
    </row>
    <row r="3668" spans="37:41" x14ac:dyDescent="0.35">
      <c r="AK3668" t="str">
        <v>42:NG tracks servicing CBH on the NG network</v>
      </c>
      <c r="AL3668" t="str">
        <v>49:Moora</v>
      </c>
      <c r="AM3668" t="str">
        <v>Ballast</v>
      </c>
      <c r="AN3668" s="64">
        <v>366262.43303058966</v>
      </c>
      <c r="AO3668" s="149">
        <f t="shared" si="95"/>
        <v>12.862198805968973</v>
      </c>
    </row>
    <row r="3669" spans="37:41" x14ac:dyDescent="0.35">
      <c r="AK3669" t="str">
        <v>42:NG tracks servicing CBH on the NG network</v>
      </c>
      <c r="AL3669" t="str">
        <v>49:Moora</v>
      </c>
      <c r="AM3669" t="str">
        <v>Bridges</v>
      </c>
      <c r="AN3669" s="64">
        <v>0</v>
      </c>
      <c r="AO3669" s="149">
        <f t="shared" si="95"/>
        <v>33.988165680473372</v>
      </c>
    </row>
    <row r="3670" spans="37:41" x14ac:dyDescent="0.35">
      <c r="AK3670" t="str">
        <v>42:NG tracks servicing CBH on the NG network</v>
      </c>
      <c r="AL3670" t="str">
        <v>49:Moora</v>
      </c>
      <c r="AM3670" t="str">
        <v>Buildings</v>
      </c>
      <c r="AN3670" s="64">
        <v>34104.369425926736</v>
      </c>
      <c r="AO3670" s="149">
        <f t="shared" si="95"/>
        <v>15.499999999999858</v>
      </c>
    </row>
    <row r="3671" spans="37:41" x14ac:dyDescent="0.35">
      <c r="AK3671" t="str">
        <v>42:NG tracks servicing CBH on the NG network</v>
      </c>
      <c r="AL3671" t="str">
        <v>49:Moora</v>
      </c>
      <c r="AM3671" t="str">
        <v>Clearing/Grubbing</v>
      </c>
      <c r="AN3671" s="64">
        <v>0</v>
      </c>
      <c r="AO3671" s="149">
        <f t="shared" si="95"/>
        <v>100</v>
      </c>
    </row>
    <row r="3672" spans="37:41" x14ac:dyDescent="0.35">
      <c r="AK3672" t="str">
        <v>42:NG tracks servicing CBH on the NG network</v>
      </c>
      <c r="AL3672" t="str">
        <v>49:Moora</v>
      </c>
      <c r="AM3672" t="str">
        <v>Communication</v>
      </c>
      <c r="AN3672" s="64">
        <v>113564.56519838315</v>
      </c>
      <c r="AO3672" s="149">
        <f t="shared" si="95"/>
        <v>5.1206272136194979</v>
      </c>
    </row>
    <row r="3673" spans="37:41" x14ac:dyDescent="0.35">
      <c r="AK3673" t="str">
        <v>42:NG tracks servicing CBH on the NG network</v>
      </c>
      <c r="AL3673" t="str">
        <v>49:Moora</v>
      </c>
      <c r="AM3673" t="str">
        <v>Control Centre Assets</v>
      </c>
      <c r="AN3673" s="64">
        <v>0</v>
      </c>
      <c r="AO3673" s="149">
        <f t="shared" si="95"/>
        <v>14.933333333333326</v>
      </c>
    </row>
    <row r="3674" spans="37:41" x14ac:dyDescent="0.35">
      <c r="AK3674" t="str">
        <v>42:NG tracks servicing CBH on the NG network</v>
      </c>
      <c r="AL3674" t="str">
        <v>49:Moora</v>
      </c>
      <c r="AM3674" t="str">
        <v>Culverts</v>
      </c>
      <c r="AN3674" s="64">
        <v>0</v>
      </c>
      <c r="AO3674" s="149">
        <f t="shared" si="95"/>
        <v>6.5141602301984181</v>
      </c>
    </row>
    <row r="3675" spans="37:41" x14ac:dyDescent="0.35">
      <c r="AK3675" t="str">
        <v>42:NG tracks servicing CBH on the NG network</v>
      </c>
      <c r="AL3675" t="str">
        <v>49:Moora</v>
      </c>
      <c r="AM3675" t="str">
        <v>Cutting/Embankments</v>
      </c>
      <c r="AN3675" s="64">
        <v>0</v>
      </c>
      <c r="AO3675" s="149">
        <f t="shared" si="95"/>
        <v>100</v>
      </c>
    </row>
    <row r="3676" spans="37:41" x14ac:dyDescent="0.35">
      <c r="AK3676" t="str">
        <v>42:NG tracks servicing CBH on the NG network</v>
      </c>
      <c r="AL3676" t="str">
        <v>49:Moora</v>
      </c>
      <c r="AM3676" t="str">
        <v>Fibre Optic</v>
      </c>
      <c r="AN3676" s="64">
        <v>0</v>
      </c>
      <c r="AO3676" s="149">
        <f t="shared" si="95"/>
        <v>6.8275029514926633</v>
      </c>
    </row>
    <row r="3677" spans="37:41" x14ac:dyDescent="0.35">
      <c r="AK3677" t="str">
        <v>42:NG tracks servicing CBH on the NG network</v>
      </c>
      <c r="AL3677" t="str">
        <v>49:Moora</v>
      </c>
      <c r="AM3677" t="str">
        <v>Formation</v>
      </c>
      <c r="AN3677" s="64">
        <v>107951.03289322644</v>
      </c>
      <c r="AO3677" s="149">
        <f t="shared" si="95"/>
        <v>100</v>
      </c>
    </row>
    <row r="3678" spans="37:41" x14ac:dyDescent="0.35">
      <c r="AK3678" t="str">
        <v>42:NG tracks servicing CBH on the NG network</v>
      </c>
      <c r="AL3678" t="str">
        <v>49:Moora</v>
      </c>
      <c r="AM3678" t="str">
        <v>Pedestrian Crossings</v>
      </c>
      <c r="AN3678" s="64">
        <v>0</v>
      </c>
      <c r="AO3678" s="149">
        <f t="shared" si="95"/>
        <v>11.72325153537226</v>
      </c>
    </row>
    <row r="3679" spans="37:41" x14ac:dyDescent="0.35">
      <c r="AK3679" t="str">
        <v>42:NG tracks servicing CBH on the NG network</v>
      </c>
      <c r="AL3679" t="str">
        <v>49:Moora</v>
      </c>
      <c r="AM3679" t="str">
        <v>Plant and Equipment</v>
      </c>
      <c r="AN3679" s="64">
        <v>14558.189220204609</v>
      </c>
      <c r="AO3679" s="149">
        <f t="shared" si="95"/>
        <v>3.2621890651150229</v>
      </c>
    </row>
    <row r="3680" spans="37:41" x14ac:dyDescent="0.35">
      <c r="AK3680" t="str">
        <v>42:NG tracks servicing CBH on the NG network</v>
      </c>
      <c r="AL3680" t="str">
        <v>49:Moora</v>
      </c>
      <c r="AM3680" t="str">
        <v>Radio Masts</v>
      </c>
      <c r="AN3680" s="64">
        <v>23126.224324341165</v>
      </c>
      <c r="AO3680" s="149">
        <f t="shared" si="95"/>
        <v>5.1206272136194979</v>
      </c>
    </row>
    <row r="3681" spans="37:41" x14ac:dyDescent="0.35">
      <c r="AK3681" t="str">
        <v>42:NG tracks servicing CBH on the NG network</v>
      </c>
      <c r="AL3681" t="str">
        <v>49:Moora</v>
      </c>
      <c r="AM3681" t="str">
        <v>Rail</v>
      </c>
      <c r="AN3681" s="64">
        <v>1204810.6349690452</v>
      </c>
      <c r="AO3681" s="149">
        <f t="shared" si="95"/>
        <v>31.770593409597893</v>
      </c>
    </row>
    <row r="3682" spans="37:41" x14ac:dyDescent="0.35">
      <c r="AK3682" t="str">
        <v>42:NG tracks servicing CBH on the NG network</v>
      </c>
      <c r="AL3682" t="str">
        <v>49:Moora</v>
      </c>
      <c r="AM3682" t="str">
        <v>Signage</v>
      </c>
      <c r="AN3682" s="64">
        <v>0</v>
      </c>
      <c r="AO3682" s="149">
        <f t="shared" si="95"/>
        <v>3.6705791572497493</v>
      </c>
    </row>
    <row r="3683" spans="37:41" x14ac:dyDescent="0.35">
      <c r="AK3683" t="str">
        <v>42:NG tracks servicing CBH on the NG network</v>
      </c>
      <c r="AL3683" t="str">
        <v>49:Moora</v>
      </c>
      <c r="AM3683" t="str">
        <v>Signalling and Control Systems</v>
      </c>
      <c r="AN3683" s="64">
        <v>0</v>
      </c>
      <c r="AO3683" s="149">
        <f t="shared" si="95"/>
        <v>6.8275029514926633</v>
      </c>
    </row>
    <row r="3684" spans="37:41" x14ac:dyDescent="0.35">
      <c r="AK3684" t="str">
        <v>42:NG tracks servicing CBH on the NG network</v>
      </c>
      <c r="AL3684" t="str">
        <v>49:Moora</v>
      </c>
      <c r="AM3684" t="str">
        <v>Sleepers</v>
      </c>
      <c r="AN3684" s="64">
        <v>376311.69974746555</v>
      </c>
      <c r="AO3684" s="149">
        <f t="shared" si="95"/>
        <v>15.29205627039642</v>
      </c>
    </row>
    <row r="3685" spans="37:41" x14ac:dyDescent="0.35">
      <c r="AK3685" t="str">
        <v>42:NG tracks servicing CBH on the NG network</v>
      </c>
      <c r="AL3685" t="str">
        <v>49:Moora</v>
      </c>
      <c r="AM3685" t="str">
        <v>Tunnels</v>
      </c>
      <c r="AN3685" s="64">
        <v>0</v>
      </c>
      <c r="AO3685" s="149">
        <f t="shared" si="95"/>
        <v>42.316940355219813</v>
      </c>
    </row>
    <row r="3686" spans="37:41" x14ac:dyDescent="0.35">
      <c r="AK3686" t="str">
        <v>42:NG tracks servicing CBH on the NG network</v>
      </c>
      <c r="AL3686" t="str">
        <v>49:Moora</v>
      </c>
      <c r="AM3686" t="str">
        <v>Turnouts</v>
      </c>
      <c r="AN3686" s="64">
        <v>893003.5589640853</v>
      </c>
      <c r="AO3686" s="149">
        <f t="shared" si="95"/>
        <v>22.575248585450652</v>
      </c>
    </row>
    <row r="3687" spans="37:41" x14ac:dyDescent="0.35">
      <c r="AK3687" t="str">
        <v>42:NG tracks servicing CBH on the NG network</v>
      </c>
      <c r="AL3687" t="str">
        <v>49:Moora</v>
      </c>
      <c r="AM3687" t="str">
        <v>Walkways</v>
      </c>
      <c r="AN3687" s="64">
        <v>0</v>
      </c>
      <c r="AO3687" s="149">
        <f t="shared" si="95"/>
        <v>6.2060928299919071</v>
      </c>
    </row>
    <row r="3688" spans="37:41" x14ac:dyDescent="0.35">
      <c r="AK3688" t="str">
        <v>42:NG tracks servicing CBH on the NG network</v>
      </c>
      <c r="AL3688" t="str">
        <v>50:Morawa</v>
      </c>
      <c r="AM3688" t="str">
        <v>Access Roads</v>
      </c>
      <c r="AN3688" s="64">
        <v>0</v>
      </c>
      <c r="AO3688" s="149">
        <f t="shared" si="95"/>
        <v>6.064738680413102</v>
      </c>
    </row>
    <row r="3689" spans="37:41" x14ac:dyDescent="0.35">
      <c r="AK3689" t="str">
        <v>42:NG tracks servicing CBH on the NG network</v>
      </c>
      <c r="AL3689" t="str">
        <v>50:Morawa</v>
      </c>
      <c r="AM3689" t="str">
        <v>Ballast</v>
      </c>
      <c r="AN3689" s="64">
        <v>187694.52806138032</v>
      </c>
      <c r="AO3689" s="149">
        <f t="shared" si="95"/>
        <v>12.862198805968973</v>
      </c>
    </row>
    <row r="3690" spans="37:41" x14ac:dyDescent="0.35">
      <c r="AK3690" t="str">
        <v>42:NG tracks servicing CBH on the NG network</v>
      </c>
      <c r="AL3690" t="str">
        <v>50:Morawa</v>
      </c>
      <c r="AM3690" t="str">
        <v>Bridges</v>
      </c>
      <c r="AN3690" s="64">
        <v>0</v>
      </c>
      <c r="AO3690" s="149">
        <f t="shared" si="95"/>
        <v>33.988165680473372</v>
      </c>
    </row>
    <row r="3691" spans="37:41" x14ac:dyDescent="0.35">
      <c r="AK3691" t="str">
        <v>42:NG tracks servicing CBH on the NG network</v>
      </c>
      <c r="AL3691" t="str">
        <v>50:Morawa</v>
      </c>
      <c r="AM3691" t="str">
        <v>Buildings</v>
      </c>
      <c r="AN3691" s="64">
        <v>17477.095511173186</v>
      </c>
      <c r="AO3691" s="149">
        <f t="shared" si="95"/>
        <v>15.499999999999858</v>
      </c>
    </row>
    <row r="3692" spans="37:41" x14ac:dyDescent="0.35">
      <c r="AK3692" t="str">
        <v>42:NG tracks servicing CBH on the NG network</v>
      </c>
      <c r="AL3692" t="str">
        <v>50:Morawa</v>
      </c>
      <c r="AM3692" t="str">
        <v>Clearing/Grubbing</v>
      </c>
      <c r="AN3692" s="64">
        <v>0</v>
      </c>
      <c r="AO3692" s="149">
        <f t="shared" si="95"/>
        <v>100</v>
      </c>
    </row>
    <row r="3693" spans="37:41" x14ac:dyDescent="0.35">
      <c r="AK3693" t="str">
        <v>42:NG tracks servicing CBH on the NG network</v>
      </c>
      <c r="AL3693" t="str">
        <v>50:Morawa</v>
      </c>
      <c r="AM3693" t="str">
        <v>Communication</v>
      </c>
      <c r="AN3693" s="64">
        <v>0</v>
      </c>
      <c r="AO3693" s="149">
        <f t="shared" si="95"/>
        <v>5.1206272136194979</v>
      </c>
    </row>
    <row r="3694" spans="37:41" x14ac:dyDescent="0.35">
      <c r="AK3694" t="str">
        <v>42:NG tracks servicing CBH on the NG network</v>
      </c>
      <c r="AL3694" t="str">
        <v>50:Morawa</v>
      </c>
      <c r="AM3694" t="str">
        <v>Control Centre Assets</v>
      </c>
      <c r="AN3694" s="64">
        <v>0</v>
      </c>
      <c r="AO3694" s="149">
        <f t="shared" si="95"/>
        <v>14.933333333333326</v>
      </c>
    </row>
    <row r="3695" spans="37:41" x14ac:dyDescent="0.35">
      <c r="AK3695" t="str">
        <v>42:NG tracks servicing CBH on the NG network</v>
      </c>
      <c r="AL3695" t="str">
        <v>50:Morawa</v>
      </c>
      <c r="AM3695" t="str">
        <v>Culverts</v>
      </c>
      <c r="AN3695" s="64">
        <v>0</v>
      </c>
      <c r="AO3695" s="149">
        <f t="shared" si="95"/>
        <v>6.5141602301984181</v>
      </c>
    </row>
    <row r="3696" spans="37:41" x14ac:dyDescent="0.35">
      <c r="AK3696" t="str">
        <v>42:NG tracks servicing CBH on the NG network</v>
      </c>
      <c r="AL3696" t="str">
        <v>50:Morawa</v>
      </c>
      <c r="AM3696" t="str">
        <v>Cutting/Embankments</v>
      </c>
      <c r="AN3696" s="64">
        <v>0</v>
      </c>
      <c r="AO3696" s="149">
        <f t="shared" si="95"/>
        <v>100</v>
      </c>
    </row>
    <row r="3697" spans="37:41" x14ac:dyDescent="0.35">
      <c r="AK3697" t="str">
        <v>42:NG tracks servicing CBH on the NG network</v>
      </c>
      <c r="AL3697" t="str">
        <v>50:Morawa</v>
      </c>
      <c r="AM3697" t="str">
        <v>Fibre Optic</v>
      </c>
      <c r="AN3697" s="64">
        <v>0</v>
      </c>
      <c r="AO3697" s="149">
        <f t="shared" si="95"/>
        <v>6.8275029514926633</v>
      </c>
    </row>
    <row r="3698" spans="37:41" x14ac:dyDescent="0.35">
      <c r="AK3698" t="str">
        <v>42:NG tracks servicing CBH on the NG network</v>
      </c>
      <c r="AL3698" t="str">
        <v>50:Morawa</v>
      </c>
      <c r="AM3698" t="str">
        <v>Formation</v>
      </c>
      <c r="AN3698" s="64">
        <v>55320.492481248933</v>
      </c>
      <c r="AO3698" s="149">
        <f t="shared" si="95"/>
        <v>100</v>
      </c>
    </row>
    <row r="3699" spans="37:41" x14ac:dyDescent="0.35">
      <c r="AK3699" t="str">
        <v>42:NG tracks servicing CBH on the NG network</v>
      </c>
      <c r="AL3699" t="str">
        <v>50:Morawa</v>
      </c>
      <c r="AM3699" t="str">
        <v>Pedestrian Crossings</v>
      </c>
      <c r="AN3699" s="64">
        <v>0</v>
      </c>
      <c r="AO3699" s="149">
        <f t="shared" si="95"/>
        <v>11.72325153537226</v>
      </c>
    </row>
    <row r="3700" spans="37:41" x14ac:dyDescent="0.35">
      <c r="AK3700" t="str">
        <v>42:NG tracks servicing CBH on the NG network</v>
      </c>
      <c r="AL3700" t="str">
        <v>50:Morawa</v>
      </c>
      <c r="AM3700" t="str">
        <v>Plant and Equipment</v>
      </c>
      <c r="AN3700" s="64">
        <v>7460.4769932447989</v>
      </c>
      <c r="AO3700" s="149">
        <f t="shared" si="95"/>
        <v>3.2621890651150229</v>
      </c>
    </row>
    <row r="3701" spans="37:41" x14ac:dyDescent="0.35">
      <c r="AK3701" t="str">
        <v>42:NG tracks servicing CBH on the NG network</v>
      </c>
      <c r="AL3701" t="str">
        <v>50:Morawa</v>
      </c>
      <c r="AM3701" t="str">
        <v>Radio Masts</v>
      </c>
      <c r="AN3701" s="64">
        <v>11851.24481504305</v>
      </c>
      <c r="AO3701" s="149">
        <f t="shared" si="95"/>
        <v>5.1206272136194979</v>
      </c>
    </row>
    <row r="3702" spans="37:41" x14ac:dyDescent="0.35">
      <c r="AK3702" t="str">
        <v>42:NG tracks servicing CBH on the NG network</v>
      </c>
      <c r="AL3702" t="str">
        <v>50:Morawa</v>
      </c>
      <c r="AM3702" t="str">
        <v>Rail</v>
      </c>
      <c r="AN3702" s="64">
        <v>617416.2107282246</v>
      </c>
      <c r="AO3702" s="149">
        <f t="shared" si="95"/>
        <v>31.770593409597893</v>
      </c>
    </row>
    <row r="3703" spans="37:41" x14ac:dyDescent="0.35">
      <c r="AK3703" t="str">
        <v>42:NG tracks servicing CBH on the NG network</v>
      </c>
      <c r="AL3703" t="str">
        <v>50:Morawa</v>
      </c>
      <c r="AM3703" t="str">
        <v>Signage</v>
      </c>
      <c r="AN3703" s="64">
        <v>0</v>
      </c>
      <c r="AO3703" s="149">
        <f t="shared" si="95"/>
        <v>3.6705791572497493</v>
      </c>
    </row>
    <row r="3704" spans="37:41" x14ac:dyDescent="0.35">
      <c r="AK3704" t="str">
        <v>42:NG tracks servicing CBH on the NG network</v>
      </c>
      <c r="AL3704" t="str">
        <v>50:Morawa</v>
      </c>
      <c r="AM3704" t="str">
        <v>Signalling and Control Systems</v>
      </c>
      <c r="AN3704" s="64">
        <v>0</v>
      </c>
      <c r="AO3704" s="149">
        <f t="shared" si="95"/>
        <v>6.8275029514926633</v>
      </c>
    </row>
    <row r="3705" spans="37:41" x14ac:dyDescent="0.35">
      <c r="AK3705" t="str">
        <v>42:NG tracks servicing CBH on the NG network</v>
      </c>
      <c r="AL3705" t="str">
        <v>50:Morawa</v>
      </c>
      <c r="AM3705" t="str">
        <v>Sleepers</v>
      </c>
      <c r="AN3705" s="64">
        <v>194919.31244380822</v>
      </c>
      <c r="AO3705" s="149">
        <f t="shared" si="95"/>
        <v>15.29205627039642</v>
      </c>
    </row>
    <row r="3706" spans="37:41" x14ac:dyDescent="0.35">
      <c r="AK3706" t="str">
        <v>42:NG tracks servicing CBH on the NG network</v>
      </c>
      <c r="AL3706" t="str">
        <v>50:Morawa</v>
      </c>
      <c r="AM3706" t="str">
        <v>Tunnels</v>
      </c>
      <c r="AN3706" s="64">
        <v>0</v>
      </c>
      <c r="AO3706" s="149">
        <f t="shared" si="95"/>
        <v>42.316940355219813</v>
      </c>
    </row>
    <row r="3707" spans="37:41" x14ac:dyDescent="0.35">
      <c r="AK3707" t="str">
        <v>42:NG tracks servicing CBH on the NG network</v>
      </c>
      <c r="AL3707" t="str">
        <v>50:Morawa</v>
      </c>
      <c r="AM3707" t="str">
        <v>Turnouts</v>
      </c>
      <c r="AN3707" s="64">
        <v>780551.46741874167</v>
      </c>
      <c r="AO3707" s="149">
        <f t="shared" si="95"/>
        <v>22.575248585450652</v>
      </c>
    </row>
    <row r="3708" spans="37:41" x14ac:dyDescent="0.35">
      <c r="AK3708" t="str">
        <v>42:NG tracks servicing CBH on the NG network</v>
      </c>
      <c r="AL3708" t="str">
        <v>50:Morawa</v>
      </c>
      <c r="AM3708" t="str">
        <v>Walkways</v>
      </c>
      <c r="AN3708" s="64">
        <v>0</v>
      </c>
      <c r="AO3708" s="149">
        <f t="shared" si="95"/>
        <v>6.2060928299919071</v>
      </c>
    </row>
    <row r="3709" spans="37:41" x14ac:dyDescent="0.35">
      <c r="AK3709" t="str">
        <v>42:NG tracks servicing CBH on the NG network</v>
      </c>
      <c r="AL3709" t="str">
        <v>51:Moulyinning</v>
      </c>
      <c r="AM3709" t="str">
        <v>Access Roads</v>
      </c>
      <c r="AN3709" s="64">
        <v>0</v>
      </c>
      <c r="AO3709" s="149">
        <f t="shared" si="95"/>
        <v>6.064738680413102</v>
      </c>
    </row>
    <row r="3710" spans="37:41" x14ac:dyDescent="0.35">
      <c r="AK3710" t="str">
        <v>42:NG tracks servicing CBH on the NG network</v>
      </c>
      <c r="AL3710" t="str">
        <v>51:Moulyinning</v>
      </c>
      <c r="AM3710" t="str">
        <v>Ballast</v>
      </c>
      <c r="AN3710" s="64">
        <v>99543.140782653878</v>
      </c>
      <c r="AO3710" s="149">
        <f t="shared" si="95"/>
        <v>12.862198805968973</v>
      </c>
    </row>
    <row r="3711" spans="37:41" x14ac:dyDescent="0.35">
      <c r="AK3711" t="str">
        <v>42:NG tracks servicing CBH on the NG network</v>
      </c>
      <c r="AL3711" t="str">
        <v>51:Moulyinning</v>
      </c>
      <c r="AM3711" t="str">
        <v>Bridges</v>
      </c>
      <c r="AN3711" s="64">
        <v>0</v>
      </c>
      <c r="AO3711" s="149">
        <f t="shared" si="95"/>
        <v>33.988165680473372</v>
      </c>
    </row>
    <row r="3712" spans="37:41" x14ac:dyDescent="0.35">
      <c r="AK3712" t="str">
        <v>42:NG tracks servicing CBH on the NG network</v>
      </c>
      <c r="AL3712" t="str">
        <v>51:Moulyinning</v>
      </c>
      <c r="AM3712" t="str">
        <v>Buildings</v>
      </c>
      <c r="AN3712" s="64">
        <v>9268.9168773831898</v>
      </c>
      <c r="AO3712" s="149">
        <f t="shared" si="95"/>
        <v>15.499999999999858</v>
      </c>
    </row>
    <row r="3713" spans="37:41" x14ac:dyDescent="0.35">
      <c r="AK3713" t="str">
        <v>42:NG tracks servicing CBH on the NG network</v>
      </c>
      <c r="AL3713" t="str">
        <v>51:Moulyinning</v>
      </c>
      <c r="AM3713" t="str">
        <v>Clearing/Grubbing</v>
      </c>
      <c r="AN3713" s="64">
        <v>0</v>
      </c>
      <c r="AO3713" s="149">
        <f t="shared" si="95"/>
        <v>100</v>
      </c>
    </row>
    <row r="3714" spans="37:41" x14ac:dyDescent="0.35">
      <c r="AK3714" t="str">
        <v>42:NG tracks servicing CBH on the NG network</v>
      </c>
      <c r="AL3714" t="str">
        <v>51:Moulyinning</v>
      </c>
      <c r="AM3714" t="str">
        <v>Communication</v>
      </c>
      <c r="AN3714" s="64">
        <v>102397.37716849329</v>
      </c>
      <c r="AO3714" s="149">
        <f t="shared" si="95"/>
        <v>5.1206272136194979</v>
      </c>
    </row>
    <row r="3715" spans="37:41" x14ac:dyDescent="0.35">
      <c r="AK3715" t="str">
        <v>42:NG tracks servicing CBH on the NG network</v>
      </c>
      <c r="AL3715" t="str">
        <v>51:Moulyinning</v>
      </c>
      <c r="AM3715" t="str">
        <v>Control Centre Assets</v>
      </c>
      <c r="AN3715" s="64">
        <v>0</v>
      </c>
      <c r="AO3715" s="149">
        <f t="shared" si="95"/>
        <v>14.933333333333326</v>
      </c>
    </row>
    <row r="3716" spans="37:41" x14ac:dyDescent="0.35">
      <c r="AK3716" t="str">
        <v>42:NG tracks servicing CBH on the NG network</v>
      </c>
      <c r="AL3716" t="str">
        <v>51:Moulyinning</v>
      </c>
      <c r="AM3716" t="str">
        <v>Culverts</v>
      </c>
      <c r="AN3716" s="64">
        <v>0</v>
      </c>
      <c r="AO3716" s="149">
        <f t="shared" si="95"/>
        <v>6.5141602301984181</v>
      </c>
    </row>
    <row r="3717" spans="37:41" x14ac:dyDescent="0.35">
      <c r="AK3717" t="str">
        <v>42:NG tracks servicing CBH on the NG network</v>
      </c>
      <c r="AL3717" t="str">
        <v>51:Moulyinning</v>
      </c>
      <c r="AM3717" t="str">
        <v>Cutting/Embankments</v>
      </c>
      <c r="AN3717" s="64">
        <v>0</v>
      </c>
      <c r="AO3717" s="149">
        <f t="shared" si="95"/>
        <v>100</v>
      </c>
    </row>
    <row r="3718" spans="37:41" x14ac:dyDescent="0.35">
      <c r="AK3718" t="str">
        <v>42:NG tracks servicing CBH on the NG network</v>
      </c>
      <c r="AL3718" t="str">
        <v>51:Moulyinning</v>
      </c>
      <c r="AM3718" t="str">
        <v>Fibre Optic</v>
      </c>
      <c r="AN3718" s="64">
        <v>0</v>
      </c>
      <c r="AO3718" s="149">
        <f t="shared" si="95"/>
        <v>6.8275029514926633</v>
      </c>
    </row>
    <row r="3719" spans="37:41" x14ac:dyDescent="0.35">
      <c r="AK3719" t="str">
        <v>42:NG tracks servicing CBH on the NG network</v>
      </c>
      <c r="AL3719" t="str">
        <v>51:Moulyinning</v>
      </c>
      <c r="AM3719" t="str">
        <v>Formation</v>
      </c>
      <c r="AN3719" s="64">
        <v>29339.030967519044</v>
      </c>
      <c r="AO3719" s="149">
        <f t="shared" si="95"/>
        <v>100</v>
      </c>
    </row>
    <row r="3720" spans="37:41" x14ac:dyDescent="0.35">
      <c r="AK3720" t="str">
        <v>42:NG tracks servicing CBH on the NG network</v>
      </c>
      <c r="AL3720" t="str">
        <v>51:Moulyinning</v>
      </c>
      <c r="AM3720" t="str">
        <v>Pedestrian Crossings</v>
      </c>
      <c r="AN3720" s="64">
        <v>0</v>
      </c>
      <c r="AO3720" s="149">
        <f t="shared" si="95"/>
        <v>11.72325153537226</v>
      </c>
    </row>
    <row r="3721" spans="37:41" x14ac:dyDescent="0.35">
      <c r="AK3721" t="str">
        <v>42:NG tracks servicing CBH on the NG network</v>
      </c>
      <c r="AL3721" t="str">
        <v>51:Moulyinning</v>
      </c>
      <c r="AM3721" t="str">
        <v>Plant and Equipment</v>
      </c>
      <c r="AN3721" s="64">
        <v>3956.6380507451863</v>
      </c>
      <c r="AO3721" s="149">
        <f t="shared" si="95"/>
        <v>3.2621890651150229</v>
      </c>
    </row>
    <row r="3722" spans="37:41" x14ac:dyDescent="0.35">
      <c r="AK3722" t="str">
        <v>42:NG tracks servicing CBH on the NG network</v>
      </c>
      <c r="AL3722" t="str">
        <v>51:Moulyinning</v>
      </c>
      <c r="AM3722" t="str">
        <v>Radio Masts</v>
      </c>
      <c r="AN3722" s="64">
        <v>6285.2665086098614</v>
      </c>
      <c r="AO3722" s="149">
        <f t="shared" si="95"/>
        <v>5.1206272136194979</v>
      </c>
    </row>
    <row r="3723" spans="37:41" x14ac:dyDescent="0.35">
      <c r="AK3723" t="str">
        <v>42:NG tracks servicing CBH on the NG network</v>
      </c>
      <c r="AL3723" t="str">
        <v>51:Moulyinning</v>
      </c>
      <c r="AM3723" t="str">
        <v>Rail</v>
      </c>
      <c r="AN3723" s="64">
        <v>327444.54204820358</v>
      </c>
      <c r="AO3723" s="149">
        <f t="shared" si="95"/>
        <v>31.770593409597893</v>
      </c>
    </row>
    <row r="3724" spans="37:41" x14ac:dyDescent="0.35">
      <c r="AK3724" t="str">
        <v>42:NG tracks servicing CBH on the NG network</v>
      </c>
      <c r="AL3724" t="str">
        <v>51:Moulyinning</v>
      </c>
      <c r="AM3724" t="str">
        <v>Signage</v>
      </c>
      <c r="AN3724" s="64">
        <v>0</v>
      </c>
      <c r="AO3724" s="149">
        <f t="shared" si="95"/>
        <v>3.6705791572497493</v>
      </c>
    </row>
    <row r="3725" spans="37:41" x14ac:dyDescent="0.35">
      <c r="AK3725" t="str">
        <v>42:NG tracks servicing CBH on the NG network</v>
      </c>
      <c r="AL3725" t="str">
        <v>51:Moulyinning</v>
      </c>
      <c r="AM3725" t="str">
        <v>Signalling and Control Systems</v>
      </c>
      <c r="AN3725" s="64">
        <v>0</v>
      </c>
      <c r="AO3725" s="149">
        <f t="shared" ref="AO3725:AO3788" si="96">_xlfn.XLOOKUP(AM3725,$M$7:$AG$7,$M$10:$AG$10)</f>
        <v>6.8275029514926633</v>
      </c>
    </row>
    <row r="3726" spans="37:41" x14ac:dyDescent="0.35">
      <c r="AK3726" t="str">
        <v>42:NG tracks servicing CBH on the NG network</v>
      </c>
      <c r="AL3726" t="str">
        <v>51:Moulyinning</v>
      </c>
      <c r="AM3726" t="str">
        <v>Sleepers</v>
      </c>
      <c r="AN3726" s="64">
        <v>103708.66479297203</v>
      </c>
      <c r="AO3726" s="149">
        <f t="shared" si="96"/>
        <v>15.29205627039642</v>
      </c>
    </row>
    <row r="3727" spans="37:41" x14ac:dyDescent="0.35">
      <c r="AK3727" t="str">
        <v>42:NG tracks servicing CBH on the NG network</v>
      </c>
      <c r="AL3727" t="str">
        <v>51:Moulyinning</v>
      </c>
      <c r="AM3727" t="str">
        <v>Tunnels</v>
      </c>
      <c r="AN3727" s="64">
        <v>0</v>
      </c>
      <c r="AO3727" s="149">
        <f t="shared" si="96"/>
        <v>42.316940355219813</v>
      </c>
    </row>
    <row r="3728" spans="37:41" x14ac:dyDescent="0.35">
      <c r="AK3728" t="str">
        <v>42:NG tracks servicing CBH on the NG network</v>
      </c>
      <c r="AL3728" t="str">
        <v>51:Moulyinning</v>
      </c>
      <c r="AM3728" t="str">
        <v>Turnouts</v>
      </c>
      <c r="AN3728" s="64">
        <v>0</v>
      </c>
      <c r="AO3728" s="149">
        <f t="shared" si="96"/>
        <v>22.575248585450652</v>
      </c>
    </row>
    <row r="3729" spans="37:41" x14ac:dyDescent="0.35">
      <c r="AK3729" t="str">
        <v>42:NG tracks servicing CBH on the NG network</v>
      </c>
      <c r="AL3729" t="str">
        <v>51:Moulyinning</v>
      </c>
      <c r="AM3729" t="str">
        <v>Walkways</v>
      </c>
      <c r="AN3729" s="64">
        <v>0</v>
      </c>
      <c r="AO3729" s="149">
        <f t="shared" si="96"/>
        <v>6.2060928299919071</v>
      </c>
    </row>
    <row r="3730" spans="37:41" x14ac:dyDescent="0.35">
      <c r="AK3730" t="str">
        <v>42:NG tracks servicing CBH on the NG network</v>
      </c>
      <c r="AL3730" t="str">
        <v>52:Mount Kokeby</v>
      </c>
      <c r="AM3730" t="str">
        <v>Access Roads</v>
      </c>
      <c r="AN3730" s="64">
        <v>0</v>
      </c>
      <c r="AO3730" s="149">
        <f t="shared" si="96"/>
        <v>6.064738680413102</v>
      </c>
    </row>
    <row r="3731" spans="37:41" x14ac:dyDescent="0.35">
      <c r="AK3731" t="str">
        <v>42:NG tracks servicing CBH on the NG network</v>
      </c>
      <c r="AL3731" t="str">
        <v>52:Mount Kokeby</v>
      </c>
      <c r="AM3731" t="str">
        <v>Ballast</v>
      </c>
      <c r="AN3731" s="64">
        <v>56046.882870314228</v>
      </c>
      <c r="AO3731" s="149">
        <f t="shared" si="96"/>
        <v>12.862198805968973</v>
      </c>
    </row>
    <row r="3732" spans="37:41" x14ac:dyDescent="0.35">
      <c r="AK3732" t="str">
        <v>42:NG tracks servicing CBH on the NG network</v>
      </c>
      <c r="AL3732" t="str">
        <v>52:Mount Kokeby</v>
      </c>
      <c r="AM3732" t="str">
        <v>Bridges</v>
      </c>
      <c r="AN3732" s="64">
        <v>0</v>
      </c>
      <c r="AO3732" s="149">
        <f t="shared" si="96"/>
        <v>33.988165680473372</v>
      </c>
    </row>
    <row r="3733" spans="37:41" x14ac:dyDescent="0.35">
      <c r="AK3733" t="str">
        <v>42:NG tracks servicing CBH on the NG network</v>
      </c>
      <c r="AL3733" t="str">
        <v>52:Mount Kokeby</v>
      </c>
      <c r="AM3733" t="str">
        <v>Buildings</v>
      </c>
      <c r="AN3733" s="64">
        <v>5218.7814697916347</v>
      </c>
      <c r="AO3733" s="149">
        <f t="shared" si="96"/>
        <v>15.499999999999858</v>
      </c>
    </row>
    <row r="3734" spans="37:41" x14ac:dyDescent="0.35">
      <c r="AK3734" t="str">
        <v>42:NG tracks servicing CBH on the NG network</v>
      </c>
      <c r="AL3734" t="str">
        <v>52:Mount Kokeby</v>
      </c>
      <c r="AM3734" t="str">
        <v>Clearing/Grubbing</v>
      </c>
      <c r="AN3734" s="64">
        <v>0</v>
      </c>
      <c r="AO3734" s="149">
        <f t="shared" si="96"/>
        <v>100</v>
      </c>
    </row>
    <row r="3735" spans="37:41" x14ac:dyDescent="0.35">
      <c r="AK3735" t="str">
        <v>42:NG tracks servicing CBH on the NG network</v>
      </c>
      <c r="AL3735" t="str">
        <v>52:Mount Kokeby</v>
      </c>
      <c r="AM3735" t="str">
        <v>Communication</v>
      </c>
      <c r="AN3735" s="64">
        <v>0</v>
      </c>
      <c r="AO3735" s="149">
        <f t="shared" si="96"/>
        <v>5.1206272136194979</v>
      </c>
    </row>
    <row r="3736" spans="37:41" x14ac:dyDescent="0.35">
      <c r="AK3736" t="str">
        <v>42:NG tracks servicing CBH on the NG network</v>
      </c>
      <c r="AL3736" t="str">
        <v>52:Mount Kokeby</v>
      </c>
      <c r="AM3736" t="str">
        <v>Control Centre Assets</v>
      </c>
      <c r="AN3736" s="64">
        <v>0</v>
      </c>
      <c r="AO3736" s="149">
        <f t="shared" si="96"/>
        <v>14.933333333333326</v>
      </c>
    </row>
    <row r="3737" spans="37:41" x14ac:dyDescent="0.35">
      <c r="AK3737" t="str">
        <v>42:NG tracks servicing CBH on the NG network</v>
      </c>
      <c r="AL3737" t="str">
        <v>52:Mount Kokeby</v>
      </c>
      <c r="AM3737" t="str">
        <v>Culverts</v>
      </c>
      <c r="AN3737" s="64">
        <v>0</v>
      </c>
      <c r="AO3737" s="149">
        <f t="shared" si="96"/>
        <v>6.5141602301984181</v>
      </c>
    </row>
    <row r="3738" spans="37:41" x14ac:dyDescent="0.35">
      <c r="AK3738" t="str">
        <v>42:NG tracks servicing CBH on the NG network</v>
      </c>
      <c r="AL3738" t="str">
        <v>52:Mount Kokeby</v>
      </c>
      <c r="AM3738" t="str">
        <v>Cutting/Embankments</v>
      </c>
      <c r="AN3738" s="64">
        <v>0</v>
      </c>
      <c r="AO3738" s="149">
        <f t="shared" si="96"/>
        <v>100</v>
      </c>
    </row>
    <row r="3739" spans="37:41" x14ac:dyDescent="0.35">
      <c r="AK3739" t="str">
        <v>42:NG tracks servicing CBH on the NG network</v>
      </c>
      <c r="AL3739" t="str">
        <v>52:Mount Kokeby</v>
      </c>
      <c r="AM3739" t="str">
        <v>Fibre Optic</v>
      </c>
      <c r="AN3739" s="64">
        <v>0</v>
      </c>
      <c r="AO3739" s="149">
        <f t="shared" si="96"/>
        <v>6.8275029514926633</v>
      </c>
    </row>
    <row r="3740" spans="37:41" x14ac:dyDescent="0.35">
      <c r="AK3740" t="str">
        <v>42:NG tracks servicing CBH on the NG network</v>
      </c>
      <c r="AL3740" t="str">
        <v>52:Mount Kokeby</v>
      </c>
      <c r="AM3740" t="str">
        <v>Formation</v>
      </c>
      <c r="AN3740" s="64">
        <v>16519.081267039983</v>
      </c>
      <c r="AO3740" s="149">
        <f t="shared" si="96"/>
        <v>100</v>
      </c>
    </row>
    <row r="3741" spans="37:41" x14ac:dyDescent="0.35">
      <c r="AK3741" t="str">
        <v>42:NG tracks servicing CBH on the NG network</v>
      </c>
      <c r="AL3741" t="str">
        <v>52:Mount Kokeby</v>
      </c>
      <c r="AM3741" t="str">
        <v>Pedestrian Crossings</v>
      </c>
      <c r="AN3741" s="64">
        <v>0</v>
      </c>
      <c r="AO3741" s="149">
        <f t="shared" si="96"/>
        <v>11.72325153537226</v>
      </c>
    </row>
    <row r="3742" spans="37:41" x14ac:dyDescent="0.35">
      <c r="AK3742" t="str">
        <v>42:NG tracks servicing CBH on the NG network</v>
      </c>
      <c r="AL3742" t="str">
        <v>52:Mount Kokeby</v>
      </c>
      <c r="AM3742" t="str">
        <v>Plant and Equipment</v>
      </c>
      <c r="AN3742" s="64">
        <v>2227.7499750036682</v>
      </c>
      <c r="AO3742" s="149">
        <f t="shared" si="96"/>
        <v>3.2621890651150229</v>
      </c>
    </row>
    <row r="3743" spans="37:41" x14ac:dyDescent="0.35">
      <c r="AK3743" t="str">
        <v>42:NG tracks servicing CBH on the NG network</v>
      </c>
      <c r="AL3743" t="str">
        <v>52:Mount Kokeby</v>
      </c>
      <c r="AM3743" t="str">
        <v>Radio Masts</v>
      </c>
      <c r="AN3743" s="64">
        <v>3538.8635826342256</v>
      </c>
      <c r="AO3743" s="149">
        <f t="shared" si="96"/>
        <v>5.1206272136194979</v>
      </c>
    </row>
    <row r="3744" spans="37:41" x14ac:dyDescent="0.35">
      <c r="AK3744" t="str">
        <v>42:NG tracks servicing CBH on the NG network</v>
      </c>
      <c r="AL3744" t="str">
        <v>52:Mount Kokeby</v>
      </c>
      <c r="AM3744" t="str">
        <v>Rail</v>
      </c>
      <c r="AN3744" s="64">
        <v>184364.74628392837</v>
      </c>
      <c r="AO3744" s="149">
        <f t="shared" si="96"/>
        <v>31.770593409597893</v>
      </c>
    </row>
    <row r="3745" spans="37:41" x14ac:dyDescent="0.35">
      <c r="AK3745" t="str">
        <v>42:NG tracks servicing CBH on the NG network</v>
      </c>
      <c r="AL3745" t="str">
        <v>52:Mount Kokeby</v>
      </c>
      <c r="AM3745" t="str">
        <v>Signage</v>
      </c>
      <c r="AN3745" s="64">
        <v>0</v>
      </c>
      <c r="AO3745" s="149">
        <f t="shared" si="96"/>
        <v>3.6705791572497493</v>
      </c>
    </row>
    <row r="3746" spans="37:41" x14ac:dyDescent="0.35">
      <c r="AK3746" t="str">
        <v>42:NG tracks servicing CBH on the NG network</v>
      </c>
      <c r="AL3746" t="str">
        <v>52:Mount Kokeby</v>
      </c>
      <c r="AM3746" t="str">
        <v>Signalling and Control Systems</v>
      </c>
      <c r="AN3746" s="64">
        <v>0</v>
      </c>
      <c r="AO3746" s="149">
        <f t="shared" si="96"/>
        <v>6.8275029514926633</v>
      </c>
    </row>
    <row r="3747" spans="37:41" x14ac:dyDescent="0.35">
      <c r="AK3747" t="str">
        <v>42:NG tracks servicing CBH on the NG network</v>
      </c>
      <c r="AL3747" t="str">
        <v>52:Mount Kokeby</v>
      </c>
      <c r="AM3747" t="str">
        <v>Sleepers</v>
      </c>
      <c r="AN3747" s="64">
        <v>58360.978306429737</v>
      </c>
      <c r="AO3747" s="149">
        <f t="shared" si="96"/>
        <v>15.29205627039642</v>
      </c>
    </row>
    <row r="3748" spans="37:41" x14ac:dyDescent="0.35">
      <c r="AK3748" t="str">
        <v>42:NG tracks servicing CBH on the NG network</v>
      </c>
      <c r="AL3748" t="str">
        <v>52:Mount Kokeby</v>
      </c>
      <c r="AM3748" t="str">
        <v>Tunnels</v>
      </c>
      <c r="AN3748" s="64">
        <v>0</v>
      </c>
      <c r="AO3748" s="149">
        <f t="shared" si="96"/>
        <v>42.316940355219813</v>
      </c>
    </row>
    <row r="3749" spans="37:41" x14ac:dyDescent="0.35">
      <c r="AK3749" t="str">
        <v>42:NG tracks servicing CBH on the NG network</v>
      </c>
      <c r="AL3749" t="str">
        <v>52:Mount Kokeby</v>
      </c>
      <c r="AM3749" t="str">
        <v>Turnouts</v>
      </c>
      <c r="AN3749" s="64">
        <v>0</v>
      </c>
      <c r="AO3749" s="149">
        <f t="shared" si="96"/>
        <v>22.575248585450652</v>
      </c>
    </row>
    <row r="3750" spans="37:41" x14ac:dyDescent="0.35">
      <c r="AK3750" t="str">
        <v>42:NG tracks servicing CBH on the NG network</v>
      </c>
      <c r="AL3750" t="str">
        <v>52:Mount Kokeby</v>
      </c>
      <c r="AM3750" t="str">
        <v>Walkways</v>
      </c>
      <c r="AN3750" s="64">
        <v>0</v>
      </c>
      <c r="AO3750" s="149">
        <f t="shared" si="96"/>
        <v>6.2060928299919071</v>
      </c>
    </row>
    <row r="3751" spans="37:41" x14ac:dyDescent="0.35">
      <c r="AK3751" t="str">
        <v>42:NG tracks servicing CBH on the NG network</v>
      </c>
      <c r="AL3751" t="str">
        <v>53:Mukinbudin</v>
      </c>
      <c r="AM3751" t="str">
        <v>Access Roads</v>
      </c>
      <c r="AN3751" s="64">
        <v>0</v>
      </c>
      <c r="AO3751" s="149">
        <f t="shared" si="96"/>
        <v>6.064738680413102</v>
      </c>
    </row>
    <row r="3752" spans="37:41" x14ac:dyDescent="0.35">
      <c r="AK3752" t="str">
        <v>42:NG tracks servicing CBH on the NG network</v>
      </c>
      <c r="AL3752" t="str">
        <v>53:Mukinbudin</v>
      </c>
      <c r="AM3752" t="str">
        <v>Ballast</v>
      </c>
      <c r="AN3752" s="64">
        <v>260744.12637172168</v>
      </c>
      <c r="AO3752" s="149">
        <f t="shared" si="96"/>
        <v>12.862198805968973</v>
      </c>
    </row>
    <row r="3753" spans="37:41" x14ac:dyDescent="0.35">
      <c r="AK3753" t="str">
        <v>42:NG tracks servicing CBH on the NG network</v>
      </c>
      <c r="AL3753" t="str">
        <v>53:Mukinbudin</v>
      </c>
      <c r="AM3753" t="str">
        <v>Bridges</v>
      </c>
      <c r="AN3753" s="64">
        <v>0</v>
      </c>
      <c r="AO3753" s="149">
        <f t="shared" si="96"/>
        <v>33.988165680473372</v>
      </c>
    </row>
    <row r="3754" spans="37:41" x14ac:dyDescent="0.35">
      <c r="AK3754" t="str">
        <v>42:NG tracks servicing CBH on the NG network</v>
      </c>
      <c r="AL3754" t="str">
        <v>53:Mukinbudin</v>
      </c>
      <c r="AM3754" t="str">
        <v>Buildings</v>
      </c>
      <c r="AN3754" s="64">
        <v>26302.334001320542</v>
      </c>
      <c r="AO3754" s="149">
        <f t="shared" si="96"/>
        <v>15.499999999999858</v>
      </c>
    </row>
    <row r="3755" spans="37:41" x14ac:dyDescent="0.35">
      <c r="AK3755" t="str">
        <v>42:NG tracks servicing CBH on the NG network</v>
      </c>
      <c r="AL3755" t="str">
        <v>53:Mukinbudin</v>
      </c>
      <c r="AM3755" t="str">
        <v>Clearing/Grubbing</v>
      </c>
      <c r="AN3755" s="64">
        <v>0</v>
      </c>
      <c r="AO3755" s="149">
        <f t="shared" si="96"/>
        <v>100</v>
      </c>
    </row>
    <row r="3756" spans="37:41" x14ac:dyDescent="0.35">
      <c r="AK3756" t="str">
        <v>42:NG tracks servicing CBH on the NG network</v>
      </c>
      <c r="AL3756" t="str">
        <v>53:Mukinbudin</v>
      </c>
      <c r="AM3756" t="str">
        <v>Communication</v>
      </c>
      <c r="AN3756" s="64">
        <v>0</v>
      </c>
      <c r="AO3756" s="149">
        <f t="shared" si="96"/>
        <v>5.1206272136194979</v>
      </c>
    </row>
    <row r="3757" spans="37:41" x14ac:dyDescent="0.35">
      <c r="AK3757" t="str">
        <v>42:NG tracks servicing CBH on the NG network</v>
      </c>
      <c r="AL3757" t="str">
        <v>53:Mukinbudin</v>
      </c>
      <c r="AM3757" t="str">
        <v>Control Centre Assets</v>
      </c>
      <c r="AN3757" s="64">
        <v>46876.690634935876</v>
      </c>
      <c r="AO3757" s="149">
        <f t="shared" si="96"/>
        <v>14.933333333333326</v>
      </c>
    </row>
    <row r="3758" spans="37:41" x14ac:dyDescent="0.35">
      <c r="AK3758" t="str">
        <v>42:NG tracks servicing CBH on the NG network</v>
      </c>
      <c r="AL3758" t="str">
        <v>53:Mukinbudin</v>
      </c>
      <c r="AM3758" t="str">
        <v>Culverts</v>
      </c>
      <c r="AN3758" s="64">
        <v>5766.7901025400733</v>
      </c>
      <c r="AO3758" s="149">
        <f t="shared" si="96"/>
        <v>6.5141602301984181</v>
      </c>
    </row>
    <row r="3759" spans="37:41" x14ac:dyDescent="0.35">
      <c r="AK3759" t="str">
        <v>42:NG tracks servicing CBH on the NG network</v>
      </c>
      <c r="AL3759" t="str">
        <v>53:Mukinbudin</v>
      </c>
      <c r="AM3759" t="str">
        <v>Cutting/Embankments</v>
      </c>
      <c r="AN3759" s="64">
        <v>0</v>
      </c>
      <c r="AO3759" s="149">
        <f t="shared" si="96"/>
        <v>100</v>
      </c>
    </row>
    <row r="3760" spans="37:41" x14ac:dyDescent="0.35">
      <c r="AK3760" t="str">
        <v>42:NG tracks servicing CBH on the NG network</v>
      </c>
      <c r="AL3760" t="str">
        <v>53:Mukinbudin</v>
      </c>
      <c r="AM3760" t="str">
        <v>Fibre Optic</v>
      </c>
      <c r="AN3760" s="64">
        <v>0</v>
      </c>
      <c r="AO3760" s="149">
        <f t="shared" si="96"/>
        <v>6.8275029514926633</v>
      </c>
    </row>
    <row r="3761" spans="37:41" x14ac:dyDescent="0.35">
      <c r="AK3761" t="str">
        <v>42:NG tracks servicing CBH on the NG network</v>
      </c>
      <c r="AL3761" t="str">
        <v>53:Mukinbudin</v>
      </c>
      <c r="AM3761" t="str">
        <v>Formation</v>
      </c>
      <c r="AN3761" s="64">
        <v>76850.900404296932</v>
      </c>
      <c r="AO3761" s="149">
        <f t="shared" si="96"/>
        <v>100</v>
      </c>
    </row>
    <row r="3762" spans="37:41" x14ac:dyDescent="0.35">
      <c r="AK3762" t="str">
        <v>42:NG tracks servicing CBH on the NG network</v>
      </c>
      <c r="AL3762" t="str">
        <v>53:Mukinbudin</v>
      </c>
      <c r="AM3762" t="str">
        <v>Pedestrian Crossings</v>
      </c>
      <c r="AN3762" s="64">
        <v>0</v>
      </c>
      <c r="AO3762" s="149">
        <f t="shared" si="96"/>
        <v>11.72325153537226</v>
      </c>
    </row>
    <row r="3763" spans="37:41" x14ac:dyDescent="0.35">
      <c r="AK3763" t="str">
        <v>42:NG tracks servicing CBH on the NG network</v>
      </c>
      <c r="AL3763" t="str">
        <v>53:Mukinbudin</v>
      </c>
      <c r="AM3763" t="str">
        <v>Plant and Equipment</v>
      </c>
      <c r="AN3763" s="64">
        <v>11227.721308729071</v>
      </c>
      <c r="AO3763" s="149">
        <f t="shared" si="96"/>
        <v>3.2621890651150229</v>
      </c>
    </row>
    <row r="3764" spans="37:41" x14ac:dyDescent="0.35">
      <c r="AK3764" t="str">
        <v>42:NG tracks servicing CBH on the NG network</v>
      </c>
      <c r="AL3764" t="str">
        <v>53:Mukinbudin</v>
      </c>
      <c r="AM3764" t="str">
        <v>Radio Masts</v>
      </c>
      <c r="AN3764" s="64">
        <v>17835.652340367404</v>
      </c>
      <c r="AO3764" s="149">
        <f t="shared" si="96"/>
        <v>5.1206272136194979</v>
      </c>
    </row>
    <row r="3765" spans="37:41" x14ac:dyDescent="0.35">
      <c r="AK3765" t="str">
        <v>42:NG tracks servicing CBH on the NG network</v>
      </c>
      <c r="AL3765" t="str">
        <v>53:Mukinbudin</v>
      </c>
      <c r="AM3765" t="str">
        <v>Rail</v>
      </c>
      <c r="AN3765" s="64">
        <v>857710.94201224251</v>
      </c>
      <c r="AO3765" s="149">
        <f t="shared" si="96"/>
        <v>31.770593409597893</v>
      </c>
    </row>
    <row r="3766" spans="37:41" x14ac:dyDescent="0.35">
      <c r="AK3766" t="str">
        <v>42:NG tracks servicing CBH on the NG network</v>
      </c>
      <c r="AL3766" t="str">
        <v>53:Mukinbudin</v>
      </c>
      <c r="AM3766" t="str">
        <v>Signage</v>
      </c>
      <c r="AN3766" s="64">
        <v>2407.7834964213707</v>
      </c>
      <c r="AO3766" s="149">
        <f t="shared" si="96"/>
        <v>3.6705791572497493</v>
      </c>
    </row>
    <row r="3767" spans="37:41" x14ac:dyDescent="0.35">
      <c r="AK3767" t="str">
        <v>42:NG tracks servicing CBH on the NG network</v>
      </c>
      <c r="AL3767" t="str">
        <v>53:Mukinbudin</v>
      </c>
      <c r="AM3767" t="str">
        <v>Signalling and Control Systems</v>
      </c>
      <c r="AN3767" s="64">
        <v>394644.33726804436</v>
      </c>
      <c r="AO3767" s="149">
        <f t="shared" si="96"/>
        <v>6.8275029514926633</v>
      </c>
    </row>
    <row r="3768" spans="37:41" x14ac:dyDescent="0.35">
      <c r="AK3768" t="str">
        <v>42:NG tracks servicing CBH on the NG network</v>
      </c>
      <c r="AL3768" t="str">
        <v>53:Mukinbudin</v>
      </c>
      <c r="AM3768" t="str">
        <v>Sleepers</v>
      </c>
      <c r="AN3768" s="64">
        <v>271693.10070730036</v>
      </c>
      <c r="AO3768" s="149">
        <f t="shared" si="96"/>
        <v>15.29205627039642</v>
      </c>
    </row>
    <row r="3769" spans="37:41" x14ac:dyDescent="0.35">
      <c r="AK3769" t="str">
        <v>42:NG tracks servicing CBH on the NG network</v>
      </c>
      <c r="AL3769" t="str">
        <v>53:Mukinbudin</v>
      </c>
      <c r="AM3769" t="str">
        <v>Tunnels</v>
      </c>
      <c r="AN3769" s="64">
        <v>0</v>
      </c>
      <c r="AO3769" s="149">
        <f t="shared" si="96"/>
        <v>42.316940355219813</v>
      </c>
    </row>
    <row r="3770" spans="37:41" x14ac:dyDescent="0.35">
      <c r="AK3770" t="str">
        <v>42:NG tracks servicing CBH on the NG network</v>
      </c>
      <c r="AL3770" t="str">
        <v>53:Mukinbudin</v>
      </c>
      <c r="AM3770" t="str">
        <v>Turnouts</v>
      </c>
      <c r="AN3770" s="64">
        <v>0</v>
      </c>
      <c r="AO3770" s="149">
        <f t="shared" si="96"/>
        <v>22.575248585450652</v>
      </c>
    </row>
    <row r="3771" spans="37:41" x14ac:dyDescent="0.35">
      <c r="AK3771" t="str">
        <v>42:NG tracks servicing CBH on the NG network</v>
      </c>
      <c r="AL3771" t="str">
        <v>53:Mukinbudin</v>
      </c>
      <c r="AM3771" t="str">
        <v>Walkways</v>
      </c>
      <c r="AN3771" s="64">
        <v>0</v>
      </c>
      <c r="AO3771" s="149">
        <f t="shared" si="96"/>
        <v>6.2060928299919071</v>
      </c>
    </row>
    <row r="3772" spans="37:41" x14ac:dyDescent="0.35">
      <c r="AK3772" t="str">
        <v>42:NG tracks servicing CBH on the NG network</v>
      </c>
      <c r="AL3772" t="str">
        <v>54:Mullewa</v>
      </c>
      <c r="AM3772" t="str">
        <v>Access Roads</v>
      </c>
      <c r="AN3772" s="64">
        <v>0</v>
      </c>
      <c r="AO3772" s="149">
        <f t="shared" si="96"/>
        <v>6.064738680413102</v>
      </c>
    </row>
    <row r="3773" spans="37:41" x14ac:dyDescent="0.35">
      <c r="AK3773" t="str">
        <v>42:NG tracks servicing CBH on the NG network</v>
      </c>
      <c r="AL3773" t="str">
        <v>54:Mullewa</v>
      </c>
      <c r="AM3773" t="str">
        <v>Ballast</v>
      </c>
      <c r="AN3773" s="64">
        <v>315152.65393477707</v>
      </c>
      <c r="AO3773" s="149">
        <f t="shared" si="96"/>
        <v>12.862198805968973</v>
      </c>
    </row>
    <row r="3774" spans="37:41" x14ac:dyDescent="0.35">
      <c r="AK3774" t="str">
        <v>42:NG tracks servicing CBH on the NG network</v>
      </c>
      <c r="AL3774" t="str">
        <v>54:Mullewa</v>
      </c>
      <c r="AM3774" t="str">
        <v>Bridges</v>
      </c>
      <c r="AN3774" s="64">
        <v>0</v>
      </c>
      <c r="AO3774" s="149">
        <f t="shared" si="96"/>
        <v>33.988165680473372</v>
      </c>
    </row>
    <row r="3775" spans="37:41" x14ac:dyDescent="0.35">
      <c r="AK3775" t="str">
        <v>42:NG tracks servicing CBH on the NG network</v>
      </c>
      <c r="AL3775" t="str">
        <v>54:Mullewa</v>
      </c>
      <c r="AM3775" t="str">
        <v>Buildings</v>
      </c>
      <c r="AN3775" s="64">
        <v>29345.304257439962</v>
      </c>
      <c r="AO3775" s="149">
        <f t="shared" si="96"/>
        <v>15.499999999999858</v>
      </c>
    </row>
    <row r="3776" spans="37:41" x14ac:dyDescent="0.35">
      <c r="AK3776" t="str">
        <v>42:NG tracks servicing CBH on the NG network</v>
      </c>
      <c r="AL3776" t="str">
        <v>54:Mullewa</v>
      </c>
      <c r="AM3776" t="str">
        <v>Clearing/Grubbing</v>
      </c>
      <c r="AN3776" s="64">
        <v>0</v>
      </c>
      <c r="AO3776" s="149">
        <f t="shared" si="96"/>
        <v>100</v>
      </c>
    </row>
    <row r="3777" spans="37:41" x14ac:dyDescent="0.35">
      <c r="AK3777" t="str">
        <v>42:NG tracks servicing CBH on the NG network</v>
      </c>
      <c r="AL3777" t="str">
        <v>54:Mullewa</v>
      </c>
      <c r="AM3777" t="str">
        <v>Communication</v>
      </c>
      <c r="AN3777" s="64">
        <v>0</v>
      </c>
      <c r="AO3777" s="149">
        <f t="shared" si="96"/>
        <v>5.1206272136194979</v>
      </c>
    </row>
    <row r="3778" spans="37:41" x14ac:dyDescent="0.35">
      <c r="AK3778" t="str">
        <v>42:NG tracks servicing CBH on the NG network</v>
      </c>
      <c r="AL3778" t="str">
        <v>54:Mullewa</v>
      </c>
      <c r="AM3778" t="str">
        <v>Control Centre Assets</v>
      </c>
      <c r="AN3778" s="64">
        <v>0</v>
      </c>
      <c r="AO3778" s="149">
        <f t="shared" si="96"/>
        <v>14.933333333333326</v>
      </c>
    </row>
    <row r="3779" spans="37:41" x14ac:dyDescent="0.35">
      <c r="AK3779" t="str">
        <v>42:NG tracks servicing CBH on the NG network</v>
      </c>
      <c r="AL3779" t="str">
        <v>54:Mullewa</v>
      </c>
      <c r="AM3779" t="str">
        <v>Culverts</v>
      </c>
      <c r="AN3779" s="64">
        <v>0</v>
      </c>
      <c r="AO3779" s="149">
        <f t="shared" si="96"/>
        <v>6.5141602301984181</v>
      </c>
    </row>
    <row r="3780" spans="37:41" x14ac:dyDescent="0.35">
      <c r="AK3780" t="str">
        <v>42:NG tracks servicing CBH on the NG network</v>
      </c>
      <c r="AL3780" t="str">
        <v>54:Mullewa</v>
      </c>
      <c r="AM3780" t="str">
        <v>Cutting/Embankments</v>
      </c>
      <c r="AN3780" s="64">
        <v>0</v>
      </c>
      <c r="AO3780" s="149">
        <f t="shared" si="96"/>
        <v>100</v>
      </c>
    </row>
    <row r="3781" spans="37:41" x14ac:dyDescent="0.35">
      <c r="AK3781" t="str">
        <v>42:NG tracks servicing CBH on the NG network</v>
      </c>
      <c r="AL3781" t="str">
        <v>54:Mullewa</v>
      </c>
      <c r="AM3781" t="str">
        <v>Fibre Optic</v>
      </c>
      <c r="AN3781" s="64">
        <v>0</v>
      </c>
      <c r="AO3781" s="149">
        <f t="shared" si="96"/>
        <v>6.8275029514926633</v>
      </c>
    </row>
    <row r="3782" spans="37:41" x14ac:dyDescent="0.35">
      <c r="AK3782" t="str">
        <v>42:NG tracks servicing CBH on the NG network</v>
      </c>
      <c r="AL3782" t="str">
        <v>54:Mullewa</v>
      </c>
      <c r="AM3782" t="str">
        <v>Formation</v>
      </c>
      <c r="AN3782" s="64">
        <v>92887.098001829043</v>
      </c>
      <c r="AO3782" s="149">
        <f t="shared" si="96"/>
        <v>100</v>
      </c>
    </row>
    <row r="3783" spans="37:41" x14ac:dyDescent="0.35">
      <c r="AK3783" t="str">
        <v>42:NG tracks servicing CBH on the NG network</v>
      </c>
      <c r="AL3783" t="str">
        <v>54:Mullewa</v>
      </c>
      <c r="AM3783" t="str">
        <v>Pedestrian Crossings</v>
      </c>
      <c r="AN3783" s="64">
        <v>0</v>
      </c>
      <c r="AO3783" s="149">
        <f t="shared" si="96"/>
        <v>11.72325153537226</v>
      </c>
    </row>
    <row r="3784" spans="37:41" x14ac:dyDescent="0.35">
      <c r="AK3784" t="str">
        <v>42:NG tracks servicing CBH on the NG network</v>
      </c>
      <c r="AL3784" t="str">
        <v>54:Mullewa</v>
      </c>
      <c r="AM3784" t="str">
        <v>Plant and Equipment</v>
      </c>
      <c r="AN3784" s="64">
        <v>12526.6791116657</v>
      </c>
      <c r="AO3784" s="149">
        <f t="shared" si="96"/>
        <v>3.2621890651150229</v>
      </c>
    </row>
    <row r="3785" spans="37:41" x14ac:dyDescent="0.35">
      <c r="AK3785" t="str">
        <v>42:NG tracks servicing CBH on the NG network</v>
      </c>
      <c r="AL3785" t="str">
        <v>54:Mullewa</v>
      </c>
      <c r="AM3785" t="str">
        <v>Radio Masts</v>
      </c>
      <c r="AN3785" s="64">
        <v>19899.095058701823</v>
      </c>
      <c r="AO3785" s="149">
        <f t="shared" si="96"/>
        <v>5.1206272136194979</v>
      </c>
    </row>
    <row r="3786" spans="37:41" x14ac:dyDescent="0.35">
      <c r="AK3786" t="str">
        <v>42:NG tracks servicing CBH on the NG network</v>
      </c>
      <c r="AL3786" t="str">
        <v>54:Mullewa</v>
      </c>
      <c r="AM3786" t="str">
        <v>Rail</v>
      </c>
      <c r="AN3786" s="64">
        <v>1036686.3616275562</v>
      </c>
      <c r="AO3786" s="149">
        <f t="shared" si="96"/>
        <v>31.770593409597893</v>
      </c>
    </row>
    <row r="3787" spans="37:41" x14ac:dyDescent="0.35">
      <c r="AK3787" t="str">
        <v>42:NG tracks servicing CBH on the NG network</v>
      </c>
      <c r="AL3787" t="str">
        <v>54:Mullewa</v>
      </c>
      <c r="AM3787" t="str">
        <v>Signage</v>
      </c>
      <c r="AN3787" s="64">
        <v>0</v>
      </c>
      <c r="AO3787" s="149">
        <f t="shared" si="96"/>
        <v>3.6705791572497493</v>
      </c>
    </row>
    <row r="3788" spans="37:41" x14ac:dyDescent="0.35">
      <c r="AK3788" t="str">
        <v>42:NG tracks servicing CBH on the NG network</v>
      </c>
      <c r="AL3788" t="str">
        <v>54:Mullewa</v>
      </c>
      <c r="AM3788" t="str">
        <v>Signalling and Control Systems</v>
      </c>
      <c r="AN3788" s="64">
        <v>0</v>
      </c>
      <c r="AO3788" s="149">
        <f t="shared" si="96"/>
        <v>6.8275029514926633</v>
      </c>
    </row>
    <row r="3789" spans="37:41" x14ac:dyDescent="0.35">
      <c r="AK3789" t="str">
        <v>42:NG tracks servicing CBH on the NG network</v>
      </c>
      <c r="AL3789" t="str">
        <v>54:Mullewa</v>
      </c>
      <c r="AM3789" t="str">
        <v>Sleepers</v>
      </c>
      <c r="AN3789" s="64">
        <v>330798.26331525377</v>
      </c>
      <c r="AO3789" s="149">
        <f t="shared" ref="AO3789:AO3852" si="97">_xlfn.XLOOKUP(AM3789,$M$7:$AG$7,$M$10:$AG$10)</f>
        <v>15.29205627039642</v>
      </c>
    </row>
    <row r="3790" spans="37:41" x14ac:dyDescent="0.35">
      <c r="AK3790" t="str">
        <v>42:NG tracks servicing CBH on the NG network</v>
      </c>
      <c r="AL3790" t="str">
        <v>54:Mullewa</v>
      </c>
      <c r="AM3790" t="str">
        <v>Tunnels</v>
      </c>
      <c r="AN3790" s="64">
        <v>0</v>
      </c>
      <c r="AO3790" s="149">
        <f t="shared" si="97"/>
        <v>42.316940355219813</v>
      </c>
    </row>
    <row r="3791" spans="37:41" x14ac:dyDescent="0.35">
      <c r="AK3791" t="str">
        <v>42:NG tracks servicing CBH on the NG network</v>
      </c>
      <c r="AL3791" t="str">
        <v>54:Mullewa</v>
      </c>
      <c r="AM3791" t="str">
        <v>Turnouts</v>
      </c>
      <c r="AN3791" s="64">
        <v>1568954.0092736378</v>
      </c>
      <c r="AO3791" s="149">
        <f t="shared" si="97"/>
        <v>22.575248585450652</v>
      </c>
    </row>
    <row r="3792" spans="37:41" x14ac:dyDescent="0.35">
      <c r="AK3792" t="str">
        <v>42:NG tracks servicing CBH on the NG network</v>
      </c>
      <c r="AL3792" t="str">
        <v>54:Mullewa</v>
      </c>
      <c r="AM3792" t="str">
        <v>Walkways</v>
      </c>
      <c r="AN3792" s="64">
        <v>0</v>
      </c>
      <c r="AO3792" s="149">
        <f t="shared" si="97"/>
        <v>6.2060928299919071</v>
      </c>
    </row>
    <row r="3793" spans="37:41" x14ac:dyDescent="0.35">
      <c r="AK3793" t="str">
        <v>42:NG tracks servicing CBH on the NG network</v>
      </c>
      <c r="AL3793" t="str">
        <v>55:Narrogin</v>
      </c>
      <c r="AM3793" t="str">
        <v>Access Roads</v>
      </c>
      <c r="AN3793" s="64">
        <v>0</v>
      </c>
      <c r="AO3793" s="149">
        <f t="shared" si="97"/>
        <v>6.064738680413102</v>
      </c>
    </row>
    <row r="3794" spans="37:41" x14ac:dyDescent="0.35">
      <c r="AK3794" t="str">
        <v>42:NG tracks servicing CBH on the NG network</v>
      </c>
      <c r="AL3794" t="str">
        <v>55:Narrogin</v>
      </c>
      <c r="AM3794" t="str">
        <v>Ballast</v>
      </c>
      <c r="AN3794" s="64">
        <v>217081.94223150719</v>
      </c>
      <c r="AO3794" s="149">
        <f t="shared" si="97"/>
        <v>12.862198805968973</v>
      </c>
    </row>
    <row r="3795" spans="37:41" x14ac:dyDescent="0.35">
      <c r="AK3795" t="str">
        <v>42:NG tracks servicing CBH on the NG network</v>
      </c>
      <c r="AL3795" t="str">
        <v>55:Narrogin</v>
      </c>
      <c r="AM3795" t="str">
        <v>Bridges</v>
      </c>
      <c r="AN3795" s="64">
        <v>0</v>
      </c>
      <c r="AO3795" s="149">
        <f t="shared" si="97"/>
        <v>33.988165680473372</v>
      </c>
    </row>
    <row r="3796" spans="37:41" x14ac:dyDescent="0.35">
      <c r="AK3796" t="str">
        <v>42:NG tracks servicing CBH on the NG network</v>
      </c>
      <c r="AL3796" t="str">
        <v>55:Narrogin</v>
      </c>
      <c r="AM3796" t="str">
        <v>Buildings</v>
      </c>
      <c r="AN3796" s="64">
        <v>20213.491982517036</v>
      </c>
      <c r="AO3796" s="149">
        <f t="shared" si="97"/>
        <v>15.499999999999858</v>
      </c>
    </row>
    <row r="3797" spans="37:41" x14ac:dyDescent="0.35">
      <c r="AK3797" t="str">
        <v>42:NG tracks servicing CBH on the NG network</v>
      </c>
      <c r="AL3797" t="str">
        <v>55:Narrogin</v>
      </c>
      <c r="AM3797" t="str">
        <v>Clearing/Grubbing</v>
      </c>
      <c r="AN3797" s="64">
        <v>0</v>
      </c>
      <c r="AO3797" s="149">
        <f t="shared" si="97"/>
        <v>100</v>
      </c>
    </row>
    <row r="3798" spans="37:41" x14ac:dyDescent="0.35">
      <c r="AK3798" t="str">
        <v>42:NG tracks servicing CBH on the NG network</v>
      </c>
      <c r="AL3798" t="str">
        <v>55:Narrogin</v>
      </c>
      <c r="AM3798" t="str">
        <v>Communication</v>
      </c>
      <c r="AN3798" s="64">
        <v>0</v>
      </c>
      <c r="AO3798" s="149">
        <f t="shared" si="97"/>
        <v>5.1206272136194979</v>
      </c>
    </row>
    <row r="3799" spans="37:41" x14ac:dyDescent="0.35">
      <c r="AK3799" t="str">
        <v>42:NG tracks servicing CBH on the NG network</v>
      </c>
      <c r="AL3799" t="str">
        <v>55:Narrogin</v>
      </c>
      <c r="AM3799" t="str">
        <v>Control Centre Assets</v>
      </c>
      <c r="AN3799" s="64">
        <v>0</v>
      </c>
      <c r="AO3799" s="149">
        <f t="shared" si="97"/>
        <v>14.933333333333326</v>
      </c>
    </row>
    <row r="3800" spans="37:41" x14ac:dyDescent="0.35">
      <c r="AK3800" t="str">
        <v>42:NG tracks servicing CBH on the NG network</v>
      </c>
      <c r="AL3800" t="str">
        <v>55:Narrogin</v>
      </c>
      <c r="AM3800" t="str">
        <v>Culverts</v>
      </c>
      <c r="AN3800" s="64">
        <v>0</v>
      </c>
      <c r="AO3800" s="149">
        <f t="shared" si="97"/>
        <v>6.5141602301984181</v>
      </c>
    </row>
    <row r="3801" spans="37:41" x14ac:dyDescent="0.35">
      <c r="AK3801" t="str">
        <v>42:NG tracks servicing CBH on the NG network</v>
      </c>
      <c r="AL3801" t="str">
        <v>55:Narrogin</v>
      </c>
      <c r="AM3801" t="str">
        <v>Cutting/Embankments</v>
      </c>
      <c r="AN3801" s="64">
        <v>0</v>
      </c>
      <c r="AO3801" s="149">
        <f t="shared" si="97"/>
        <v>100</v>
      </c>
    </row>
    <row r="3802" spans="37:41" x14ac:dyDescent="0.35">
      <c r="AK3802" t="str">
        <v>42:NG tracks servicing CBH on the NG network</v>
      </c>
      <c r="AL3802" t="str">
        <v>55:Narrogin</v>
      </c>
      <c r="AM3802" t="str">
        <v>Fibre Optic</v>
      </c>
      <c r="AN3802" s="64">
        <v>0</v>
      </c>
      <c r="AO3802" s="149">
        <f t="shared" si="97"/>
        <v>6.8275029514926633</v>
      </c>
    </row>
    <row r="3803" spans="37:41" x14ac:dyDescent="0.35">
      <c r="AK3803" t="str">
        <v>42:NG tracks servicing CBH on the NG network</v>
      </c>
      <c r="AL3803" t="str">
        <v>55:Narrogin</v>
      </c>
      <c r="AM3803" t="str">
        <v>Formation</v>
      </c>
      <c r="AN3803" s="64">
        <v>63982.046131391595</v>
      </c>
      <c r="AO3803" s="149">
        <f t="shared" si="97"/>
        <v>100</v>
      </c>
    </row>
    <row r="3804" spans="37:41" x14ac:dyDescent="0.35">
      <c r="AK3804" t="str">
        <v>42:NG tracks servicing CBH on the NG network</v>
      </c>
      <c r="AL3804" t="str">
        <v>55:Narrogin</v>
      </c>
      <c r="AM3804" t="str">
        <v>Pedestrian Crossings</v>
      </c>
      <c r="AN3804" s="64">
        <v>0</v>
      </c>
      <c r="AO3804" s="149">
        <f t="shared" si="97"/>
        <v>11.72325153537226</v>
      </c>
    </row>
    <row r="3805" spans="37:41" x14ac:dyDescent="0.35">
      <c r="AK3805" t="str">
        <v>42:NG tracks servicing CBH on the NG network</v>
      </c>
      <c r="AL3805" t="str">
        <v>55:Narrogin</v>
      </c>
      <c r="AM3805" t="str">
        <v>Plant and Equipment</v>
      </c>
      <c r="AN3805" s="64">
        <v>8628.5671318954574</v>
      </c>
      <c r="AO3805" s="149">
        <f t="shared" si="97"/>
        <v>3.2621890651150229</v>
      </c>
    </row>
    <row r="3806" spans="37:41" x14ac:dyDescent="0.35">
      <c r="AK3806" t="str">
        <v>42:NG tracks servicing CBH on the NG network</v>
      </c>
      <c r="AL3806" t="str">
        <v>55:Narrogin</v>
      </c>
      <c r="AM3806" t="str">
        <v>Radio Masts</v>
      </c>
      <c r="AN3806" s="64">
        <v>13706.799387722676</v>
      </c>
      <c r="AO3806" s="149">
        <f t="shared" si="97"/>
        <v>5.1206272136194979</v>
      </c>
    </row>
    <row r="3807" spans="37:41" x14ac:dyDescent="0.35">
      <c r="AK3807" t="str">
        <v>42:NG tracks servicing CBH on the NG network</v>
      </c>
      <c r="AL3807" t="str">
        <v>55:Narrogin</v>
      </c>
      <c r="AM3807" t="str">
        <v>Rail</v>
      </c>
      <c r="AN3807" s="64">
        <v>714085.33628785249</v>
      </c>
      <c r="AO3807" s="149">
        <f t="shared" si="97"/>
        <v>31.770593409597893</v>
      </c>
    </row>
    <row r="3808" spans="37:41" x14ac:dyDescent="0.35">
      <c r="AK3808" t="str">
        <v>42:NG tracks servicing CBH on the NG network</v>
      </c>
      <c r="AL3808" t="str">
        <v>55:Narrogin</v>
      </c>
      <c r="AM3808" t="str">
        <v>Signage</v>
      </c>
      <c r="AN3808" s="64">
        <v>0</v>
      </c>
      <c r="AO3808" s="149">
        <f t="shared" si="97"/>
        <v>3.6705791572497493</v>
      </c>
    </row>
    <row r="3809" spans="37:41" x14ac:dyDescent="0.35">
      <c r="AK3809" t="str">
        <v>42:NG tracks servicing CBH on the NG network</v>
      </c>
      <c r="AL3809" t="str">
        <v>55:Narrogin</v>
      </c>
      <c r="AM3809" t="str">
        <v>Signalling and Control Systems</v>
      </c>
      <c r="AN3809" s="64">
        <v>0</v>
      </c>
      <c r="AO3809" s="149">
        <f t="shared" si="97"/>
        <v>6.8275029514926633</v>
      </c>
    </row>
    <row r="3810" spans="37:41" x14ac:dyDescent="0.35">
      <c r="AK3810" t="str">
        <v>42:NG tracks servicing CBH on the NG network</v>
      </c>
      <c r="AL3810" t="str">
        <v>55:Narrogin</v>
      </c>
      <c r="AM3810" t="str">
        <v>Sleepers</v>
      </c>
      <c r="AN3810" s="64">
        <v>212176.68440603992</v>
      </c>
      <c r="AO3810" s="149">
        <f t="shared" si="97"/>
        <v>15.29205627039642</v>
      </c>
    </row>
    <row r="3811" spans="37:41" x14ac:dyDescent="0.35">
      <c r="AK3811" t="str">
        <v>42:NG tracks servicing CBH on the NG network</v>
      </c>
      <c r="AL3811" t="str">
        <v>55:Narrogin</v>
      </c>
      <c r="AM3811" t="str">
        <v>Tunnels</v>
      </c>
      <c r="AN3811" s="64">
        <v>0</v>
      </c>
      <c r="AO3811" s="149">
        <f t="shared" si="97"/>
        <v>42.316940355219813</v>
      </c>
    </row>
    <row r="3812" spans="37:41" x14ac:dyDescent="0.35">
      <c r="AK3812" t="str">
        <v>42:NG tracks servicing CBH on the NG network</v>
      </c>
      <c r="AL3812" t="str">
        <v>55:Narrogin</v>
      </c>
      <c r="AM3812" t="str">
        <v>Turnouts</v>
      </c>
      <c r="AN3812" s="64">
        <v>607086.36453802546</v>
      </c>
      <c r="AO3812" s="149">
        <f t="shared" si="97"/>
        <v>22.575248585450652</v>
      </c>
    </row>
    <row r="3813" spans="37:41" x14ac:dyDescent="0.35">
      <c r="AK3813" t="str">
        <v>42:NG tracks servicing CBH on the NG network</v>
      </c>
      <c r="AL3813" t="str">
        <v>55:Narrogin</v>
      </c>
      <c r="AM3813" t="str">
        <v>Walkways</v>
      </c>
      <c r="AN3813" s="64">
        <v>0</v>
      </c>
      <c r="AO3813" s="149">
        <f t="shared" si="97"/>
        <v>6.2060928299919071</v>
      </c>
    </row>
    <row r="3814" spans="37:41" x14ac:dyDescent="0.35">
      <c r="AK3814" t="str">
        <v>42:NG tracks servicing CBH on the NG network</v>
      </c>
      <c r="AL3814" t="str">
        <v>56:Newdegate</v>
      </c>
      <c r="AM3814" t="str">
        <v>Access Roads</v>
      </c>
      <c r="AN3814" s="64">
        <v>0</v>
      </c>
      <c r="AO3814" s="149">
        <f t="shared" si="97"/>
        <v>6.064738680413102</v>
      </c>
    </row>
    <row r="3815" spans="37:41" x14ac:dyDescent="0.35">
      <c r="AK3815" t="str">
        <v>42:NG tracks servicing CBH on the NG network</v>
      </c>
      <c r="AL3815" t="str">
        <v>56:Newdegate</v>
      </c>
      <c r="AM3815" t="str">
        <v>Ballast</v>
      </c>
      <c r="AN3815" s="64">
        <v>174005.23715696341</v>
      </c>
      <c r="AO3815" s="149">
        <f t="shared" si="97"/>
        <v>12.862198805968973</v>
      </c>
    </row>
    <row r="3816" spans="37:41" x14ac:dyDescent="0.35">
      <c r="AK3816" t="str">
        <v>42:NG tracks servicing CBH on the NG network</v>
      </c>
      <c r="AL3816" t="str">
        <v>56:Newdegate</v>
      </c>
      <c r="AM3816" t="str">
        <v>Bridges</v>
      </c>
      <c r="AN3816" s="64">
        <v>0</v>
      </c>
      <c r="AO3816" s="149">
        <f t="shared" si="97"/>
        <v>33.988165680473372</v>
      </c>
    </row>
    <row r="3817" spans="37:41" x14ac:dyDescent="0.35">
      <c r="AK3817" t="str">
        <v>42:NG tracks servicing CBH on the NG network</v>
      </c>
      <c r="AL3817" t="str">
        <v>56:Newdegate</v>
      </c>
      <c r="AM3817" t="str">
        <v>Buildings</v>
      </c>
      <c r="AN3817" s="64">
        <v>16202.423057544227</v>
      </c>
      <c r="AO3817" s="149">
        <f t="shared" si="97"/>
        <v>15.499999999999858</v>
      </c>
    </row>
    <row r="3818" spans="37:41" x14ac:dyDescent="0.35">
      <c r="AK3818" t="str">
        <v>42:NG tracks servicing CBH on the NG network</v>
      </c>
      <c r="AL3818" t="str">
        <v>56:Newdegate</v>
      </c>
      <c r="AM3818" t="str">
        <v>Clearing/Grubbing</v>
      </c>
      <c r="AN3818" s="64">
        <v>0</v>
      </c>
      <c r="AO3818" s="149">
        <f t="shared" si="97"/>
        <v>100</v>
      </c>
    </row>
    <row r="3819" spans="37:41" x14ac:dyDescent="0.35">
      <c r="AK3819" t="str">
        <v>42:NG tracks servicing CBH on the NG network</v>
      </c>
      <c r="AL3819" t="str">
        <v>56:Newdegate</v>
      </c>
      <c r="AM3819" t="str">
        <v>Communication</v>
      </c>
      <c r="AN3819" s="64">
        <v>0</v>
      </c>
      <c r="AO3819" s="149">
        <f t="shared" si="97"/>
        <v>5.1206272136194979</v>
      </c>
    </row>
    <row r="3820" spans="37:41" x14ac:dyDescent="0.35">
      <c r="AK3820" t="str">
        <v>42:NG tracks servicing CBH on the NG network</v>
      </c>
      <c r="AL3820" t="str">
        <v>56:Newdegate</v>
      </c>
      <c r="AM3820" t="str">
        <v>Control Centre Assets</v>
      </c>
      <c r="AN3820" s="64">
        <v>0</v>
      </c>
      <c r="AO3820" s="149">
        <f t="shared" si="97"/>
        <v>14.933333333333326</v>
      </c>
    </row>
    <row r="3821" spans="37:41" x14ac:dyDescent="0.35">
      <c r="AK3821" t="str">
        <v>42:NG tracks servicing CBH on the NG network</v>
      </c>
      <c r="AL3821" t="str">
        <v>56:Newdegate</v>
      </c>
      <c r="AM3821" t="str">
        <v>Culverts</v>
      </c>
      <c r="AN3821" s="64">
        <v>0</v>
      </c>
      <c r="AO3821" s="149">
        <f t="shared" si="97"/>
        <v>6.5141602301984181</v>
      </c>
    </row>
    <row r="3822" spans="37:41" x14ac:dyDescent="0.35">
      <c r="AK3822" t="str">
        <v>42:NG tracks servicing CBH on the NG network</v>
      </c>
      <c r="AL3822" t="str">
        <v>56:Newdegate</v>
      </c>
      <c r="AM3822" t="str">
        <v>Cutting/Embankments</v>
      </c>
      <c r="AN3822" s="64">
        <v>0</v>
      </c>
      <c r="AO3822" s="149">
        <f t="shared" si="97"/>
        <v>100</v>
      </c>
    </row>
    <row r="3823" spans="37:41" x14ac:dyDescent="0.35">
      <c r="AK3823" t="str">
        <v>42:NG tracks servicing CBH on the NG network</v>
      </c>
      <c r="AL3823" t="str">
        <v>56:Newdegate</v>
      </c>
      <c r="AM3823" t="str">
        <v>Fibre Optic</v>
      </c>
      <c r="AN3823" s="64">
        <v>0</v>
      </c>
      <c r="AO3823" s="149">
        <f t="shared" si="97"/>
        <v>6.8275029514926633</v>
      </c>
    </row>
    <row r="3824" spans="37:41" x14ac:dyDescent="0.35">
      <c r="AK3824" t="str">
        <v>42:NG tracks servicing CBH on the NG network</v>
      </c>
      <c r="AL3824" t="str">
        <v>56:Newdegate</v>
      </c>
      <c r="AM3824" t="str">
        <v>Formation</v>
      </c>
      <c r="AN3824" s="64">
        <v>51285.754109420799</v>
      </c>
      <c r="AO3824" s="149">
        <f t="shared" si="97"/>
        <v>100</v>
      </c>
    </row>
    <row r="3825" spans="37:41" x14ac:dyDescent="0.35">
      <c r="AK3825" t="str">
        <v>42:NG tracks servicing CBH on the NG network</v>
      </c>
      <c r="AL3825" t="str">
        <v>56:Newdegate</v>
      </c>
      <c r="AM3825" t="str">
        <v>Pedestrian Crossings</v>
      </c>
      <c r="AN3825" s="64">
        <v>0</v>
      </c>
      <c r="AO3825" s="149">
        <f t="shared" si="97"/>
        <v>11.72325153537226</v>
      </c>
    </row>
    <row r="3826" spans="37:41" x14ac:dyDescent="0.35">
      <c r="AK3826" t="str">
        <v>42:NG tracks servicing CBH on the NG network</v>
      </c>
      <c r="AL3826" t="str">
        <v>56:Newdegate</v>
      </c>
      <c r="AM3826" t="str">
        <v>Plant and Equipment</v>
      </c>
      <c r="AN3826" s="64">
        <v>6916.3554309324491</v>
      </c>
      <c r="AO3826" s="149">
        <f t="shared" si="97"/>
        <v>3.2621890651150229</v>
      </c>
    </row>
    <row r="3827" spans="37:41" x14ac:dyDescent="0.35">
      <c r="AK3827" t="str">
        <v>42:NG tracks servicing CBH on the NG network</v>
      </c>
      <c r="AL3827" t="str">
        <v>56:Newdegate</v>
      </c>
      <c r="AM3827" t="str">
        <v>Radio Masts</v>
      </c>
      <c r="AN3827" s="64">
        <v>10986.887502508442</v>
      </c>
      <c r="AO3827" s="149">
        <f t="shared" si="97"/>
        <v>5.1206272136194979</v>
      </c>
    </row>
    <row r="3828" spans="37:41" x14ac:dyDescent="0.35">
      <c r="AK3828" t="str">
        <v>42:NG tracks servicing CBH on the NG network</v>
      </c>
      <c r="AL3828" t="str">
        <v>56:Newdegate</v>
      </c>
      <c r="AM3828" t="str">
        <v>Rail</v>
      </c>
      <c r="AN3828" s="64">
        <v>572385.64854264294</v>
      </c>
      <c r="AO3828" s="149">
        <f t="shared" si="97"/>
        <v>31.770593409597893</v>
      </c>
    </row>
    <row r="3829" spans="37:41" x14ac:dyDescent="0.35">
      <c r="AK3829" t="str">
        <v>42:NG tracks servicing CBH on the NG network</v>
      </c>
      <c r="AL3829" t="str">
        <v>56:Newdegate</v>
      </c>
      <c r="AM3829" t="str">
        <v>Signage</v>
      </c>
      <c r="AN3829" s="64">
        <v>0</v>
      </c>
      <c r="AO3829" s="149">
        <f t="shared" si="97"/>
        <v>3.6705791572497493</v>
      </c>
    </row>
    <row r="3830" spans="37:41" x14ac:dyDescent="0.35">
      <c r="AK3830" t="str">
        <v>42:NG tracks servicing CBH on the NG network</v>
      </c>
      <c r="AL3830" t="str">
        <v>56:Newdegate</v>
      </c>
      <c r="AM3830" t="str">
        <v>Signalling and Control Systems</v>
      </c>
      <c r="AN3830" s="64">
        <v>0</v>
      </c>
      <c r="AO3830" s="149">
        <f t="shared" si="97"/>
        <v>6.8275029514926633</v>
      </c>
    </row>
    <row r="3831" spans="37:41" x14ac:dyDescent="0.35">
      <c r="AK3831" t="str">
        <v>42:NG tracks servicing CBH on the NG network</v>
      </c>
      <c r="AL3831" t="str">
        <v>56:Newdegate</v>
      </c>
      <c r="AM3831" t="str">
        <v>Sleepers</v>
      </c>
      <c r="AN3831" s="64">
        <v>181391.57287793935</v>
      </c>
      <c r="AO3831" s="149">
        <f t="shared" si="97"/>
        <v>15.29205627039642</v>
      </c>
    </row>
    <row r="3832" spans="37:41" x14ac:dyDescent="0.35">
      <c r="AK3832" t="str">
        <v>42:NG tracks servicing CBH on the NG network</v>
      </c>
      <c r="AL3832" t="str">
        <v>56:Newdegate</v>
      </c>
      <c r="AM3832" t="str">
        <v>Tunnels</v>
      </c>
      <c r="AN3832" s="64">
        <v>0</v>
      </c>
      <c r="AO3832" s="149">
        <f t="shared" si="97"/>
        <v>42.316940355219813</v>
      </c>
    </row>
    <row r="3833" spans="37:41" x14ac:dyDescent="0.35">
      <c r="AK3833" t="str">
        <v>42:NG tracks servicing CBH on the NG network</v>
      </c>
      <c r="AL3833" t="str">
        <v>56:Newdegate</v>
      </c>
      <c r="AM3833" t="str">
        <v>Turnouts</v>
      </c>
      <c r="AN3833" s="64">
        <v>0</v>
      </c>
      <c r="AO3833" s="149">
        <f t="shared" si="97"/>
        <v>22.575248585450652</v>
      </c>
    </row>
    <row r="3834" spans="37:41" x14ac:dyDescent="0.35">
      <c r="AK3834" t="str">
        <v>42:NG tracks servicing CBH on the NG network</v>
      </c>
      <c r="AL3834" t="str">
        <v>56:Newdegate</v>
      </c>
      <c r="AM3834" t="str">
        <v>Walkways</v>
      </c>
      <c r="AN3834" s="64">
        <v>0</v>
      </c>
      <c r="AO3834" s="149">
        <f t="shared" si="97"/>
        <v>6.2060928299919071</v>
      </c>
    </row>
    <row r="3835" spans="37:41" x14ac:dyDescent="0.35">
      <c r="AK3835" t="str">
        <v>42:NG tracks servicing CBH on the NG network</v>
      </c>
      <c r="AL3835" t="str">
        <v>57:Perenjori</v>
      </c>
      <c r="AM3835" t="str">
        <v>Access Roads</v>
      </c>
      <c r="AN3835" s="64">
        <v>0</v>
      </c>
      <c r="AO3835" s="149">
        <f t="shared" si="97"/>
        <v>6.064738680413102</v>
      </c>
    </row>
    <row r="3836" spans="37:41" x14ac:dyDescent="0.35">
      <c r="AK3836" t="str">
        <v>42:NG tracks servicing CBH on the NG network</v>
      </c>
      <c r="AL3836" t="str">
        <v>57:Perenjori</v>
      </c>
      <c r="AM3836" t="str">
        <v>Ballast</v>
      </c>
      <c r="AN3836" s="64">
        <v>196382.99786180604</v>
      </c>
      <c r="AO3836" s="149">
        <f t="shared" si="97"/>
        <v>12.862198805968973</v>
      </c>
    </row>
    <row r="3837" spans="37:41" x14ac:dyDescent="0.35">
      <c r="AK3837" t="str">
        <v>42:NG tracks servicing CBH on the NG network</v>
      </c>
      <c r="AL3837" t="str">
        <v>57:Perenjori</v>
      </c>
      <c r="AM3837" t="str">
        <v>Bridges</v>
      </c>
      <c r="AN3837" s="64">
        <v>0</v>
      </c>
      <c r="AO3837" s="149">
        <f t="shared" si="97"/>
        <v>33.988165680473372</v>
      </c>
    </row>
    <row r="3838" spans="37:41" x14ac:dyDescent="0.35">
      <c r="AK3838" t="str">
        <v>42:NG tracks servicing CBH on the NG network</v>
      </c>
      <c r="AL3838" t="str">
        <v>57:Perenjori</v>
      </c>
      <c r="AM3838" t="str">
        <v>Buildings</v>
      </c>
      <c r="AN3838" s="64">
        <v>18286.118651679048</v>
      </c>
      <c r="AO3838" s="149">
        <f t="shared" si="97"/>
        <v>15.499999999999858</v>
      </c>
    </row>
    <row r="3839" spans="37:41" x14ac:dyDescent="0.35">
      <c r="AK3839" t="str">
        <v>42:NG tracks servicing CBH on the NG network</v>
      </c>
      <c r="AL3839" t="str">
        <v>57:Perenjori</v>
      </c>
      <c r="AM3839" t="str">
        <v>Clearing/Grubbing</v>
      </c>
      <c r="AN3839" s="64">
        <v>0</v>
      </c>
      <c r="AO3839" s="149">
        <f t="shared" si="97"/>
        <v>100</v>
      </c>
    </row>
    <row r="3840" spans="37:41" x14ac:dyDescent="0.35">
      <c r="AK3840" t="str">
        <v>42:NG tracks servicing CBH on the NG network</v>
      </c>
      <c r="AL3840" t="str">
        <v>57:Perenjori</v>
      </c>
      <c r="AM3840" t="str">
        <v>Communication</v>
      </c>
      <c r="AN3840" s="64">
        <v>0</v>
      </c>
      <c r="AO3840" s="149">
        <f t="shared" si="97"/>
        <v>5.1206272136194979</v>
      </c>
    </row>
    <row r="3841" spans="37:41" x14ac:dyDescent="0.35">
      <c r="AK3841" t="str">
        <v>42:NG tracks servicing CBH on the NG network</v>
      </c>
      <c r="AL3841" t="str">
        <v>57:Perenjori</v>
      </c>
      <c r="AM3841" t="str">
        <v>Control Centre Assets</v>
      </c>
      <c r="AN3841" s="64">
        <v>0</v>
      </c>
      <c r="AO3841" s="149">
        <f t="shared" si="97"/>
        <v>14.933333333333326</v>
      </c>
    </row>
    <row r="3842" spans="37:41" x14ac:dyDescent="0.35">
      <c r="AK3842" t="str">
        <v>42:NG tracks servicing CBH on the NG network</v>
      </c>
      <c r="AL3842" t="str">
        <v>57:Perenjori</v>
      </c>
      <c r="AM3842" t="str">
        <v>Culverts</v>
      </c>
      <c r="AN3842" s="64">
        <v>0</v>
      </c>
      <c r="AO3842" s="149">
        <f t="shared" si="97"/>
        <v>6.5141602301984181</v>
      </c>
    </row>
    <row r="3843" spans="37:41" x14ac:dyDescent="0.35">
      <c r="AK3843" t="str">
        <v>42:NG tracks servicing CBH on the NG network</v>
      </c>
      <c r="AL3843" t="str">
        <v>57:Perenjori</v>
      </c>
      <c r="AM3843" t="str">
        <v>Cutting/Embankments</v>
      </c>
      <c r="AN3843" s="64">
        <v>0</v>
      </c>
      <c r="AO3843" s="149">
        <f t="shared" si="97"/>
        <v>100</v>
      </c>
    </row>
    <row r="3844" spans="37:41" x14ac:dyDescent="0.35">
      <c r="AK3844" t="str">
        <v>42:NG tracks servicing CBH on the NG network</v>
      </c>
      <c r="AL3844" t="str">
        <v>57:Perenjori</v>
      </c>
      <c r="AM3844" t="str">
        <v>Fibre Optic</v>
      </c>
      <c r="AN3844" s="64">
        <v>0</v>
      </c>
      <c r="AO3844" s="149">
        <f t="shared" si="97"/>
        <v>6.8275029514926633</v>
      </c>
    </row>
    <row r="3845" spans="37:41" x14ac:dyDescent="0.35">
      <c r="AK3845" t="str">
        <v>42:NG tracks servicing CBH on the NG network</v>
      </c>
      <c r="AL3845" t="str">
        <v>57:Perenjori</v>
      </c>
      <c r="AM3845" t="str">
        <v>Formation</v>
      </c>
      <c r="AN3845" s="64">
        <v>57881.304632953375</v>
      </c>
      <c r="AO3845" s="149">
        <f t="shared" si="97"/>
        <v>100</v>
      </c>
    </row>
    <row r="3846" spans="37:41" x14ac:dyDescent="0.35">
      <c r="AK3846" t="str">
        <v>42:NG tracks servicing CBH on the NG network</v>
      </c>
      <c r="AL3846" t="str">
        <v>57:Perenjori</v>
      </c>
      <c r="AM3846" t="str">
        <v>Pedestrian Crossings</v>
      </c>
      <c r="AN3846" s="64">
        <v>0</v>
      </c>
      <c r="AO3846" s="149">
        <f t="shared" si="97"/>
        <v>11.72325153537226</v>
      </c>
    </row>
    <row r="3847" spans="37:41" x14ac:dyDescent="0.35">
      <c r="AK3847" t="str">
        <v>42:NG tracks servicing CBH on the NG network</v>
      </c>
      <c r="AL3847" t="str">
        <v>57:Perenjori</v>
      </c>
      <c r="AM3847" t="str">
        <v>Plant and Equipment</v>
      </c>
      <c r="AN3847" s="64">
        <v>7805.8260544139157</v>
      </c>
      <c r="AO3847" s="149">
        <f t="shared" si="97"/>
        <v>3.2621890651150229</v>
      </c>
    </row>
    <row r="3848" spans="37:41" x14ac:dyDescent="0.35">
      <c r="AK3848" t="str">
        <v>42:NG tracks servicing CBH on the NG network</v>
      </c>
      <c r="AL3848" t="str">
        <v>57:Perenjori</v>
      </c>
      <c r="AM3848" t="str">
        <v>Radio Masts</v>
      </c>
      <c r="AN3848" s="64">
        <v>12399.844626324069</v>
      </c>
      <c r="AO3848" s="149">
        <f t="shared" si="97"/>
        <v>5.1206272136194979</v>
      </c>
    </row>
    <row r="3849" spans="37:41" x14ac:dyDescent="0.35">
      <c r="AK3849" t="str">
        <v>42:NG tracks servicing CBH on the NG network</v>
      </c>
      <c r="AL3849" t="str">
        <v>57:Perenjori</v>
      </c>
      <c r="AM3849" t="str">
        <v>Rail</v>
      </c>
      <c r="AN3849" s="64">
        <v>645996.70349278313</v>
      </c>
      <c r="AO3849" s="149">
        <f t="shared" si="97"/>
        <v>31.770593409597893</v>
      </c>
    </row>
    <row r="3850" spans="37:41" x14ac:dyDescent="0.35">
      <c r="AK3850" t="str">
        <v>42:NG tracks servicing CBH on the NG network</v>
      </c>
      <c r="AL3850" t="str">
        <v>57:Perenjori</v>
      </c>
      <c r="AM3850" t="str">
        <v>Signage</v>
      </c>
      <c r="AN3850" s="64">
        <v>0</v>
      </c>
      <c r="AO3850" s="149">
        <f t="shared" si="97"/>
        <v>3.6705791572497493</v>
      </c>
    </row>
    <row r="3851" spans="37:41" x14ac:dyDescent="0.35">
      <c r="AK3851" t="str">
        <v>42:NG tracks servicing CBH on the NG network</v>
      </c>
      <c r="AL3851" t="str">
        <v>57:Perenjori</v>
      </c>
      <c r="AM3851" t="str">
        <v>Signalling and Control Systems</v>
      </c>
      <c r="AN3851" s="64">
        <v>0</v>
      </c>
      <c r="AO3851" s="149">
        <f t="shared" si="97"/>
        <v>6.8275029514926633</v>
      </c>
    </row>
    <row r="3852" spans="37:41" x14ac:dyDescent="0.35">
      <c r="AK3852" t="str">
        <v>42:NG tracks servicing CBH on the NG network</v>
      </c>
      <c r="AL3852" t="str">
        <v>57:Perenjori</v>
      </c>
      <c r="AM3852" t="str">
        <v>Sleepers</v>
      </c>
      <c r="AN3852" s="64">
        <v>202020.7872741067</v>
      </c>
      <c r="AO3852" s="149">
        <f t="shared" si="97"/>
        <v>15.29205627039642</v>
      </c>
    </row>
    <row r="3853" spans="37:41" x14ac:dyDescent="0.35">
      <c r="AK3853" t="str">
        <v>42:NG tracks servicing CBH on the NG network</v>
      </c>
      <c r="AL3853" t="str">
        <v>57:Perenjori</v>
      </c>
      <c r="AM3853" t="str">
        <v>Tunnels</v>
      </c>
      <c r="AN3853" s="64">
        <v>0</v>
      </c>
      <c r="AO3853" s="149">
        <f t="shared" ref="AO3853:AO3916" si="98">_xlfn.XLOOKUP(AM3853,$M$7:$AG$7,$M$10:$AG$10)</f>
        <v>42.316940355219813</v>
      </c>
    </row>
    <row r="3854" spans="37:41" x14ac:dyDescent="0.35">
      <c r="AK3854" t="str">
        <v>42:NG tracks servicing CBH on the NG network</v>
      </c>
      <c r="AL3854" t="str">
        <v>57:Perenjori</v>
      </c>
      <c r="AM3854" t="str">
        <v>Turnouts</v>
      </c>
      <c r="AN3854" s="64">
        <v>939631.56871677528</v>
      </c>
      <c r="AO3854" s="149">
        <f t="shared" si="98"/>
        <v>22.575248585450652</v>
      </c>
    </row>
    <row r="3855" spans="37:41" x14ac:dyDescent="0.35">
      <c r="AK3855" t="str">
        <v>42:NG tracks servicing CBH on the NG network</v>
      </c>
      <c r="AL3855" t="str">
        <v>57:Perenjori</v>
      </c>
      <c r="AM3855" t="str">
        <v>Walkways</v>
      </c>
      <c r="AN3855" s="64">
        <v>0</v>
      </c>
      <c r="AO3855" s="149">
        <f t="shared" si="98"/>
        <v>6.2060928299919071</v>
      </c>
    </row>
    <row r="3856" spans="37:41" x14ac:dyDescent="0.35">
      <c r="AK3856" t="str">
        <v>42:NG tracks servicing CBH on the NG network</v>
      </c>
      <c r="AL3856" t="str">
        <v>58:Piawanning</v>
      </c>
      <c r="AM3856" t="str">
        <v>Access Roads</v>
      </c>
      <c r="AN3856" s="64">
        <v>0</v>
      </c>
      <c r="AO3856" s="149">
        <f t="shared" si="98"/>
        <v>6.064738680413102</v>
      </c>
    </row>
    <row r="3857" spans="37:41" x14ac:dyDescent="0.35">
      <c r="AK3857" t="str">
        <v>42:NG tracks servicing CBH on the NG network</v>
      </c>
      <c r="AL3857" t="str">
        <v>58:Piawanning</v>
      </c>
      <c r="AM3857" t="str">
        <v>Ballast</v>
      </c>
      <c r="AN3857" s="64">
        <v>198086.33160612261</v>
      </c>
      <c r="AO3857" s="149">
        <f t="shared" si="98"/>
        <v>12.862198805968973</v>
      </c>
    </row>
    <row r="3858" spans="37:41" x14ac:dyDescent="0.35">
      <c r="AK3858" t="str">
        <v>42:NG tracks servicing CBH on the NG network</v>
      </c>
      <c r="AL3858" t="str">
        <v>58:Piawanning</v>
      </c>
      <c r="AM3858" t="str">
        <v>Bridges</v>
      </c>
      <c r="AN3858" s="64">
        <v>0</v>
      </c>
      <c r="AO3858" s="149">
        <f t="shared" si="98"/>
        <v>33.988165680473372</v>
      </c>
    </row>
    <row r="3859" spans="37:41" x14ac:dyDescent="0.35">
      <c r="AK3859" t="str">
        <v>42:NG tracks servicing CBH on the NG network</v>
      </c>
      <c r="AL3859" t="str">
        <v>58:Piawanning</v>
      </c>
      <c r="AM3859" t="str">
        <v>Buildings</v>
      </c>
      <c r="AN3859" s="64">
        <v>19981.78416327167</v>
      </c>
      <c r="AO3859" s="149">
        <f t="shared" si="98"/>
        <v>15.499999999999858</v>
      </c>
    </row>
    <row r="3860" spans="37:41" x14ac:dyDescent="0.35">
      <c r="AK3860" t="str">
        <v>42:NG tracks servicing CBH on the NG network</v>
      </c>
      <c r="AL3860" t="str">
        <v>58:Piawanning</v>
      </c>
      <c r="AM3860" t="str">
        <v>Clearing/Grubbing</v>
      </c>
      <c r="AN3860" s="64">
        <v>0</v>
      </c>
      <c r="AO3860" s="149">
        <f t="shared" si="98"/>
        <v>100</v>
      </c>
    </row>
    <row r="3861" spans="37:41" x14ac:dyDescent="0.35">
      <c r="AK3861" t="str">
        <v>42:NG tracks servicing CBH on the NG network</v>
      </c>
      <c r="AL3861" t="str">
        <v>58:Piawanning</v>
      </c>
      <c r="AM3861" t="str">
        <v>Communication</v>
      </c>
      <c r="AN3861" s="64">
        <v>0</v>
      </c>
      <c r="AO3861" s="149">
        <f t="shared" si="98"/>
        <v>5.1206272136194979</v>
      </c>
    </row>
    <row r="3862" spans="37:41" x14ac:dyDescent="0.35">
      <c r="AK3862" t="str">
        <v>42:NG tracks servicing CBH on the NG network</v>
      </c>
      <c r="AL3862" t="str">
        <v>58:Piawanning</v>
      </c>
      <c r="AM3862" t="str">
        <v>Control Centre Assets</v>
      </c>
      <c r="AN3862" s="64">
        <v>0</v>
      </c>
      <c r="AO3862" s="149">
        <f t="shared" si="98"/>
        <v>14.933333333333326</v>
      </c>
    </row>
    <row r="3863" spans="37:41" x14ac:dyDescent="0.35">
      <c r="AK3863" t="str">
        <v>42:NG tracks servicing CBH on the NG network</v>
      </c>
      <c r="AL3863" t="str">
        <v>58:Piawanning</v>
      </c>
      <c r="AM3863" t="str">
        <v>Culverts</v>
      </c>
      <c r="AN3863" s="64">
        <v>0</v>
      </c>
      <c r="AO3863" s="149">
        <f t="shared" si="98"/>
        <v>6.5141602301984181</v>
      </c>
    </row>
    <row r="3864" spans="37:41" x14ac:dyDescent="0.35">
      <c r="AK3864" t="str">
        <v>42:NG tracks servicing CBH on the NG network</v>
      </c>
      <c r="AL3864" t="str">
        <v>58:Piawanning</v>
      </c>
      <c r="AM3864" t="str">
        <v>Cutting/Embankments</v>
      </c>
      <c r="AN3864" s="64">
        <v>0</v>
      </c>
      <c r="AO3864" s="149">
        <f t="shared" si="98"/>
        <v>100</v>
      </c>
    </row>
    <row r="3865" spans="37:41" x14ac:dyDescent="0.35">
      <c r="AK3865" t="str">
        <v>42:NG tracks servicing CBH on the NG network</v>
      </c>
      <c r="AL3865" t="str">
        <v>58:Piawanning</v>
      </c>
      <c r="AM3865" t="str">
        <v>Fibre Optic</v>
      </c>
      <c r="AN3865" s="64">
        <v>0</v>
      </c>
      <c r="AO3865" s="149">
        <f t="shared" si="98"/>
        <v>6.8275029514926633</v>
      </c>
    </row>
    <row r="3866" spans="37:41" x14ac:dyDescent="0.35">
      <c r="AK3866" t="str">
        <v>42:NG tracks servicing CBH on the NG network</v>
      </c>
      <c r="AL3866" t="str">
        <v>58:Piawanning</v>
      </c>
      <c r="AM3866" t="str">
        <v>Formation</v>
      </c>
      <c r="AN3866" s="64">
        <v>58383.339841804569</v>
      </c>
      <c r="AO3866" s="149">
        <f t="shared" si="98"/>
        <v>100</v>
      </c>
    </row>
    <row r="3867" spans="37:41" x14ac:dyDescent="0.35">
      <c r="AK3867" t="str">
        <v>42:NG tracks servicing CBH on the NG network</v>
      </c>
      <c r="AL3867" t="str">
        <v>58:Piawanning</v>
      </c>
      <c r="AM3867" t="str">
        <v>Pedestrian Crossings</v>
      </c>
      <c r="AN3867" s="64">
        <v>0</v>
      </c>
      <c r="AO3867" s="149">
        <f t="shared" si="98"/>
        <v>11.72325153537226</v>
      </c>
    </row>
    <row r="3868" spans="37:41" x14ac:dyDescent="0.35">
      <c r="AK3868" t="str">
        <v>42:NG tracks servicing CBH on the NG network</v>
      </c>
      <c r="AL3868" t="str">
        <v>58:Piawanning</v>
      </c>
      <c r="AM3868" t="str">
        <v>Plant and Equipment</v>
      </c>
      <c r="AN3868" s="64">
        <v>8529.6576275370317</v>
      </c>
      <c r="AO3868" s="149">
        <f t="shared" si="98"/>
        <v>3.2621890651150229</v>
      </c>
    </row>
    <row r="3869" spans="37:41" x14ac:dyDescent="0.35">
      <c r="AK3869" t="str">
        <v>42:NG tracks servicing CBH on the NG network</v>
      </c>
      <c r="AL3869" t="str">
        <v>58:Piawanning</v>
      </c>
      <c r="AM3869" t="str">
        <v>Radio Masts</v>
      </c>
      <c r="AN3869" s="64">
        <v>13549.677966163752</v>
      </c>
      <c r="AO3869" s="149">
        <f t="shared" si="98"/>
        <v>5.1206272136194979</v>
      </c>
    </row>
    <row r="3870" spans="37:41" x14ac:dyDescent="0.35">
      <c r="AK3870" t="str">
        <v>42:NG tracks servicing CBH on the NG network</v>
      </c>
      <c r="AL3870" t="str">
        <v>58:Piawanning</v>
      </c>
      <c r="AM3870" t="str">
        <v>Rail</v>
      </c>
      <c r="AN3870" s="64">
        <v>651599.77502014022</v>
      </c>
      <c r="AO3870" s="149">
        <f t="shared" si="98"/>
        <v>31.770593409597893</v>
      </c>
    </row>
    <row r="3871" spans="37:41" x14ac:dyDescent="0.35">
      <c r="AK3871" t="str">
        <v>42:NG tracks servicing CBH on the NG network</v>
      </c>
      <c r="AL3871" t="str">
        <v>58:Piawanning</v>
      </c>
      <c r="AM3871" t="str">
        <v>Signage</v>
      </c>
      <c r="AN3871" s="64">
        <v>0</v>
      </c>
      <c r="AO3871" s="149">
        <f t="shared" si="98"/>
        <v>3.6705791572497493</v>
      </c>
    </row>
    <row r="3872" spans="37:41" x14ac:dyDescent="0.35">
      <c r="AK3872" t="str">
        <v>42:NG tracks servicing CBH on the NG network</v>
      </c>
      <c r="AL3872" t="str">
        <v>58:Piawanning</v>
      </c>
      <c r="AM3872" t="str">
        <v>Signalling and Control Systems</v>
      </c>
      <c r="AN3872" s="64">
        <v>0</v>
      </c>
      <c r="AO3872" s="149">
        <f t="shared" si="98"/>
        <v>6.8275029514926633</v>
      </c>
    </row>
    <row r="3873" spans="37:41" x14ac:dyDescent="0.35">
      <c r="AK3873" t="str">
        <v>42:NG tracks servicing CBH on the NG network</v>
      </c>
      <c r="AL3873" t="str">
        <v>58:Piawanning</v>
      </c>
      <c r="AM3873" t="str">
        <v>Sleepers</v>
      </c>
      <c r="AN3873" s="64">
        <v>207676.54367949595</v>
      </c>
      <c r="AO3873" s="149">
        <f t="shared" si="98"/>
        <v>15.29205627039642</v>
      </c>
    </row>
    <row r="3874" spans="37:41" x14ac:dyDescent="0.35">
      <c r="AK3874" t="str">
        <v>42:NG tracks servicing CBH on the NG network</v>
      </c>
      <c r="AL3874" t="str">
        <v>58:Piawanning</v>
      </c>
      <c r="AM3874" t="str">
        <v>Tunnels</v>
      </c>
      <c r="AN3874" s="64">
        <v>0</v>
      </c>
      <c r="AO3874" s="149">
        <f t="shared" si="98"/>
        <v>42.316940355219813</v>
      </c>
    </row>
    <row r="3875" spans="37:41" x14ac:dyDescent="0.35">
      <c r="AK3875" t="str">
        <v>42:NG tracks servicing CBH on the NG network</v>
      </c>
      <c r="AL3875" t="str">
        <v>58:Piawanning</v>
      </c>
      <c r="AM3875" t="str">
        <v>Turnouts</v>
      </c>
      <c r="AN3875" s="64">
        <v>556922.88463259838</v>
      </c>
      <c r="AO3875" s="149">
        <f t="shared" si="98"/>
        <v>22.575248585450652</v>
      </c>
    </row>
    <row r="3876" spans="37:41" x14ac:dyDescent="0.35">
      <c r="AK3876" t="str">
        <v>42:NG tracks servicing CBH on the NG network</v>
      </c>
      <c r="AL3876" t="str">
        <v>58:Piawanning</v>
      </c>
      <c r="AM3876" t="str">
        <v>Walkways</v>
      </c>
      <c r="AN3876" s="64">
        <v>0</v>
      </c>
      <c r="AO3876" s="149">
        <f t="shared" si="98"/>
        <v>6.2060928299919071</v>
      </c>
    </row>
    <row r="3877" spans="37:41" x14ac:dyDescent="0.35">
      <c r="AK3877" t="str">
        <v>42:NG tracks servicing CBH on the NG network</v>
      </c>
      <c r="AL3877" t="str">
        <v>59:Pingaring</v>
      </c>
      <c r="AM3877" t="str">
        <v>Access Roads</v>
      </c>
      <c r="AN3877" s="64">
        <v>0</v>
      </c>
      <c r="AO3877" s="149">
        <f t="shared" si="98"/>
        <v>6.064738680413102</v>
      </c>
    </row>
    <row r="3878" spans="37:41" x14ac:dyDescent="0.35">
      <c r="AK3878" t="str">
        <v>42:NG tracks servicing CBH on the NG network</v>
      </c>
      <c r="AL3878" t="str">
        <v>59:Pingaring</v>
      </c>
      <c r="AM3878" t="str">
        <v>Ballast</v>
      </c>
      <c r="AN3878" s="64">
        <v>167384.83182379988</v>
      </c>
      <c r="AO3878" s="149">
        <f t="shared" si="98"/>
        <v>12.862198805968973</v>
      </c>
    </row>
    <row r="3879" spans="37:41" x14ac:dyDescent="0.35">
      <c r="AK3879" t="str">
        <v>42:NG tracks servicing CBH on the NG network</v>
      </c>
      <c r="AL3879" t="str">
        <v>59:Pingaring</v>
      </c>
      <c r="AM3879" t="str">
        <v>Bridges</v>
      </c>
      <c r="AN3879" s="64">
        <v>0</v>
      </c>
      <c r="AO3879" s="149">
        <f t="shared" si="98"/>
        <v>33.988165680473372</v>
      </c>
    </row>
    <row r="3880" spans="37:41" x14ac:dyDescent="0.35">
      <c r="AK3880" t="str">
        <v>42:NG tracks servicing CBH on the NG network</v>
      </c>
      <c r="AL3880" t="str">
        <v>59:Pingaring</v>
      </c>
      <c r="AM3880" t="str">
        <v>Buildings</v>
      </c>
      <c r="AN3880" s="64">
        <v>15585.966853277361</v>
      </c>
      <c r="AO3880" s="149">
        <f t="shared" si="98"/>
        <v>15.499999999999858</v>
      </c>
    </row>
    <row r="3881" spans="37:41" x14ac:dyDescent="0.35">
      <c r="AK3881" t="str">
        <v>42:NG tracks servicing CBH on the NG network</v>
      </c>
      <c r="AL3881" t="str">
        <v>59:Pingaring</v>
      </c>
      <c r="AM3881" t="str">
        <v>Clearing/Grubbing</v>
      </c>
      <c r="AN3881" s="64">
        <v>0</v>
      </c>
      <c r="AO3881" s="149">
        <f t="shared" si="98"/>
        <v>100</v>
      </c>
    </row>
    <row r="3882" spans="37:41" x14ac:dyDescent="0.35">
      <c r="AK3882" t="str">
        <v>42:NG tracks servicing CBH on the NG network</v>
      </c>
      <c r="AL3882" t="str">
        <v>59:Pingaring</v>
      </c>
      <c r="AM3882" t="str">
        <v>Communication</v>
      </c>
      <c r="AN3882" s="64">
        <v>102470.66699449247</v>
      </c>
      <c r="AO3882" s="149">
        <f t="shared" si="98"/>
        <v>5.1206272136194979</v>
      </c>
    </row>
    <row r="3883" spans="37:41" x14ac:dyDescent="0.35">
      <c r="AK3883" t="str">
        <v>42:NG tracks servicing CBH on the NG network</v>
      </c>
      <c r="AL3883" t="str">
        <v>59:Pingaring</v>
      </c>
      <c r="AM3883" t="str">
        <v>Control Centre Assets</v>
      </c>
      <c r="AN3883" s="64">
        <v>0</v>
      </c>
      <c r="AO3883" s="149">
        <f t="shared" si="98"/>
        <v>14.933333333333326</v>
      </c>
    </row>
    <row r="3884" spans="37:41" x14ac:dyDescent="0.35">
      <c r="AK3884" t="str">
        <v>42:NG tracks servicing CBH on the NG network</v>
      </c>
      <c r="AL3884" t="str">
        <v>59:Pingaring</v>
      </c>
      <c r="AM3884" t="str">
        <v>Culverts</v>
      </c>
      <c r="AN3884" s="64">
        <v>0</v>
      </c>
      <c r="AO3884" s="149">
        <f t="shared" si="98"/>
        <v>6.5141602301984181</v>
      </c>
    </row>
    <row r="3885" spans="37:41" x14ac:dyDescent="0.35">
      <c r="AK3885" t="str">
        <v>42:NG tracks servicing CBH on the NG network</v>
      </c>
      <c r="AL3885" t="str">
        <v>59:Pingaring</v>
      </c>
      <c r="AM3885" t="str">
        <v>Cutting/Embankments</v>
      </c>
      <c r="AN3885" s="64">
        <v>0</v>
      </c>
      <c r="AO3885" s="149">
        <f t="shared" si="98"/>
        <v>100</v>
      </c>
    </row>
    <row r="3886" spans="37:41" x14ac:dyDescent="0.35">
      <c r="AK3886" t="str">
        <v>42:NG tracks servicing CBH on the NG network</v>
      </c>
      <c r="AL3886" t="str">
        <v>59:Pingaring</v>
      </c>
      <c r="AM3886" t="str">
        <v>Fibre Optic</v>
      </c>
      <c r="AN3886" s="64">
        <v>0</v>
      </c>
      <c r="AO3886" s="149">
        <f t="shared" si="98"/>
        <v>6.8275029514926633</v>
      </c>
    </row>
    <row r="3887" spans="37:41" x14ac:dyDescent="0.35">
      <c r="AK3887" t="str">
        <v>42:NG tracks servicing CBH on the NG network</v>
      </c>
      <c r="AL3887" t="str">
        <v>59:Pingaring</v>
      </c>
      <c r="AM3887" t="str">
        <v>Formation</v>
      </c>
      <c r="AN3887" s="64">
        <v>49334.47674806734</v>
      </c>
      <c r="AO3887" s="149">
        <f t="shared" si="98"/>
        <v>100</v>
      </c>
    </row>
    <row r="3888" spans="37:41" x14ac:dyDescent="0.35">
      <c r="AK3888" t="str">
        <v>42:NG tracks servicing CBH on the NG network</v>
      </c>
      <c r="AL3888" t="str">
        <v>59:Pingaring</v>
      </c>
      <c r="AM3888" t="str">
        <v>Pedestrian Crossings</v>
      </c>
      <c r="AN3888" s="64">
        <v>0</v>
      </c>
      <c r="AO3888" s="149">
        <f t="shared" si="98"/>
        <v>11.72325153537226</v>
      </c>
    </row>
    <row r="3889" spans="37:41" x14ac:dyDescent="0.35">
      <c r="AK3889" t="str">
        <v>42:NG tracks servicing CBH on the NG network</v>
      </c>
      <c r="AL3889" t="str">
        <v>59:Pingaring</v>
      </c>
      <c r="AM3889" t="str">
        <v>Plant and Equipment</v>
      </c>
      <c r="AN3889" s="64">
        <v>6653.2077399253367</v>
      </c>
      <c r="AO3889" s="149">
        <f t="shared" si="98"/>
        <v>3.2621890651150229</v>
      </c>
    </row>
    <row r="3890" spans="37:41" x14ac:dyDescent="0.35">
      <c r="AK3890" t="str">
        <v>42:NG tracks servicing CBH on the NG network</v>
      </c>
      <c r="AL3890" t="str">
        <v>59:Pingaring</v>
      </c>
      <c r="AM3890" t="str">
        <v>Radio Masts</v>
      </c>
      <c r="AN3890" s="64">
        <v>10568.867621009924</v>
      </c>
      <c r="AO3890" s="149">
        <f t="shared" si="98"/>
        <v>5.1206272136194979</v>
      </c>
    </row>
    <row r="3891" spans="37:41" x14ac:dyDescent="0.35">
      <c r="AK3891" t="str">
        <v>42:NG tracks servicing CBH on the NG network</v>
      </c>
      <c r="AL3891" t="str">
        <v>59:Pingaring</v>
      </c>
      <c r="AM3891" t="str">
        <v>Rail</v>
      </c>
      <c r="AN3891" s="64">
        <v>550607.99942039431</v>
      </c>
      <c r="AO3891" s="149">
        <f t="shared" si="98"/>
        <v>31.770593409597893</v>
      </c>
    </row>
    <row r="3892" spans="37:41" x14ac:dyDescent="0.35">
      <c r="AK3892" t="str">
        <v>42:NG tracks servicing CBH on the NG network</v>
      </c>
      <c r="AL3892" t="str">
        <v>59:Pingaring</v>
      </c>
      <c r="AM3892" t="str">
        <v>Signage</v>
      </c>
      <c r="AN3892" s="64">
        <v>1044.2750740226795</v>
      </c>
      <c r="AO3892" s="149">
        <f t="shared" si="98"/>
        <v>3.6705791572497493</v>
      </c>
    </row>
    <row r="3893" spans="37:41" x14ac:dyDescent="0.35">
      <c r="AK3893" t="str">
        <v>42:NG tracks servicing CBH on the NG network</v>
      </c>
      <c r="AL3893" t="str">
        <v>59:Pingaring</v>
      </c>
      <c r="AM3893" t="str">
        <v>Signalling and Control Systems</v>
      </c>
      <c r="AN3893" s="64">
        <v>0</v>
      </c>
      <c r="AO3893" s="149">
        <f t="shared" si="98"/>
        <v>6.8275029514926633</v>
      </c>
    </row>
    <row r="3894" spans="37:41" x14ac:dyDescent="0.35">
      <c r="AK3894" t="str">
        <v>42:NG tracks servicing CBH on the NG network</v>
      </c>
      <c r="AL3894" t="str">
        <v>59:Pingaring</v>
      </c>
      <c r="AM3894" t="str">
        <v>Sleepers</v>
      </c>
      <c r="AN3894" s="64">
        <v>219007.68913531199</v>
      </c>
      <c r="AO3894" s="149">
        <f t="shared" si="98"/>
        <v>15.29205627039642</v>
      </c>
    </row>
    <row r="3895" spans="37:41" x14ac:dyDescent="0.35">
      <c r="AK3895" t="str">
        <v>42:NG tracks servicing CBH on the NG network</v>
      </c>
      <c r="AL3895" t="str">
        <v>59:Pingaring</v>
      </c>
      <c r="AM3895" t="str">
        <v>Tunnels</v>
      </c>
      <c r="AN3895" s="64">
        <v>0</v>
      </c>
      <c r="AO3895" s="149">
        <f t="shared" si="98"/>
        <v>42.316940355219813</v>
      </c>
    </row>
    <row r="3896" spans="37:41" x14ac:dyDescent="0.35">
      <c r="AK3896" t="str">
        <v>42:NG tracks servicing CBH on the NG network</v>
      </c>
      <c r="AL3896" t="str">
        <v>59:Pingaring</v>
      </c>
      <c r="AM3896" t="str">
        <v>Turnouts</v>
      </c>
      <c r="AN3896" s="64">
        <v>0</v>
      </c>
      <c r="AO3896" s="149">
        <f t="shared" si="98"/>
        <v>22.575248585450652</v>
      </c>
    </row>
    <row r="3897" spans="37:41" x14ac:dyDescent="0.35">
      <c r="AK3897" t="str">
        <v>42:NG tracks servicing CBH on the NG network</v>
      </c>
      <c r="AL3897" t="str">
        <v>59:Pingaring</v>
      </c>
      <c r="AM3897" t="str">
        <v>Walkways</v>
      </c>
      <c r="AN3897" s="64">
        <v>0</v>
      </c>
      <c r="AO3897" s="149">
        <f t="shared" si="98"/>
        <v>6.2060928299919071</v>
      </c>
    </row>
    <row r="3898" spans="37:41" x14ac:dyDescent="0.35">
      <c r="AK3898" t="str">
        <v>42:NG tracks servicing CBH on the NG network</v>
      </c>
      <c r="AL3898" t="str">
        <v>60:Pithara</v>
      </c>
      <c r="AM3898" t="str">
        <v>Access Roads</v>
      </c>
      <c r="AN3898" s="64">
        <v>0</v>
      </c>
      <c r="AO3898" s="149">
        <f t="shared" si="98"/>
        <v>6.064738680413102</v>
      </c>
    </row>
    <row r="3899" spans="37:41" x14ac:dyDescent="0.35">
      <c r="AK3899" t="str">
        <v>42:NG tracks servicing CBH on the NG network</v>
      </c>
      <c r="AL3899" t="str">
        <v>60:Pithara</v>
      </c>
      <c r="AM3899" t="str">
        <v>Ballast</v>
      </c>
      <c r="AN3899" s="64">
        <v>164149.84593452193</v>
      </c>
      <c r="AO3899" s="149">
        <f t="shared" si="98"/>
        <v>12.862198805968973</v>
      </c>
    </row>
    <row r="3900" spans="37:41" x14ac:dyDescent="0.35">
      <c r="AK3900" t="str">
        <v>42:NG tracks servicing CBH on the NG network</v>
      </c>
      <c r="AL3900" t="str">
        <v>60:Pithara</v>
      </c>
      <c r="AM3900" t="str">
        <v>Bridges</v>
      </c>
      <c r="AN3900" s="64">
        <v>0</v>
      </c>
      <c r="AO3900" s="149">
        <f t="shared" si="98"/>
        <v>33.988165680473372</v>
      </c>
    </row>
    <row r="3901" spans="37:41" x14ac:dyDescent="0.35">
      <c r="AK3901" t="str">
        <v>42:NG tracks servicing CBH on the NG network</v>
      </c>
      <c r="AL3901" t="str">
        <v>60:Pithara</v>
      </c>
      <c r="AM3901" t="str">
        <v>Buildings</v>
      </c>
      <c r="AN3901" s="64">
        <v>16558.471073208231</v>
      </c>
      <c r="AO3901" s="149">
        <f t="shared" si="98"/>
        <v>15.499999999999858</v>
      </c>
    </row>
    <row r="3902" spans="37:41" x14ac:dyDescent="0.35">
      <c r="AK3902" t="str">
        <v>42:NG tracks servicing CBH on the NG network</v>
      </c>
      <c r="AL3902" t="str">
        <v>60:Pithara</v>
      </c>
      <c r="AM3902" t="str">
        <v>Clearing/Grubbing</v>
      </c>
      <c r="AN3902" s="64">
        <v>0</v>
      </c>
      <c r="AO3902" s="149">
        <f t="shared" si="98"/>
        <v>100</v>
      </c>
    </row>
    <row r="3903" spans="37:41" x14ac:dyDescent="0.35">
      <c r="AK3903" t="str">
        <v>42:NG tracks servicing CBH on the NG network</v>
      </c>
      <c r="AL3903" t="str">
        <v>60:Pithara</v>
      </c>
      <c r="AM3903" t="str">
        <v>Communication</v>
      </c>
      <c r="AN3903" s="64">
        <v>0</v>
      </c>
      <c r="AO3903" s="149">
        <f t="shared" si="98"/>
        <v>5.1206272136194979</v>
      </c>
    </row>
    <row r="3904" spans="37:41" x14ac:dyDescent="0.35">
      <c r="AK3904" t="str">
        <v>42:NG tracks servicing CBH on the NG network</v>
      </c>
      <c r="AL3904" t="str">
        <v>60:Pithara</v>
      </c>
      <c r="AM3904" t="str">
        <v>Control Centre Assets</v>
      </c>
      <c r="AN3904" s="64">
        <v>0</v>
      </c>
      <c r="AO3904" s="149">
        <f t="shared" si="98"/>
        <v>14.933333333333326</v>
      </c>
    </row>
    <row r="3905" spans="37:41" x14ac:dyDescent="0.35">
      <c r="AK3905" t="str">
        <v>42:NG tracks servicing CBH on the NG network</v>
      </c>
      <c r="AL3905" t="str">
        <v>60:Pithara</v>
      </c>
      <c r="AM3905" t="str">
        <v>Culverts</v>
      </c>
      <c r="AN3905" s="64">
        <v>0</v>
      </c>
      <c r="AO3905" s="149">
        <f t="shared" si="98"/>
        <v>6.5141602301984181</v>
      </c>
    </row>
    <row r="3906" spans="37:41" x14ac:dyDescent="0.35">
      <c r="AK3906" t="str">
        <v>42:NG tracks servicing CBH on the NG network</v>
      </c>
      <c r="AL3906" t="str">
        <v>60:Pithara</v>
      </c>
      <c r="AM3906" t="str">
        <v>Cutting/Embankments</v>
      </c>
      <c r="AN3906" s="64">
        <v>0</v>
      </c>
      <c r="AO3906" s="149">
        <f t="shared" si="98"/>
        <v>100</v>
      </c>
    </row>
    <row r="3907" spans="37:41" x14ac:dyDescent="0.35">
      <c r="AK3907" t="str">
        <v>42:NG tracks servicing CBH on the NG network</v>
      </c>
      <c r="AL3907" t="str">
        <v>60:Pithara</v>
      </c>
      <c r="AM3907" t="str">
        <v>Fibre Optic</v>
      </c>
      <c r="AN3907" s="64">
        <v>0</v>
      </c>
      <c r="AO3907" s="149">
        <f t="shared" si="98"/>
        <v>6.8275029514926633</v>
      </c>
    </row>
    <row r="3908" spans="37:41" x14ac:dyDescent="0.35">
      <c r="AK3908" t="str">
        <v>42:NG tracks servicing CBH on the NG network</v>
      </c>
      <c r="AL3908" t="str">
        <v>60:Pithara</v>
      </c>
      <c r="AM3908" t="str">
        <v>Formation</v>
      </c>
      <c r="AN3908" s="64">
        <v>48381.00722280646</v>
      </c>
      <c r="AO3908" s="149">
        <f t="shared" si="98"/>
        <v>100</v>
      </c>
    </row>
    <row r="3909" spans="37:41" x14ac:dyDescent="0.35">
      <c r="AK3909" t="str">
        <v>42:NG tracks servicing CBH on the NG network</v>
      </c>
      <c r="AL3909" t="str">
        <v>60:Pithara</v>
      </c>
      <c r="AM3909" t="str">
        <v>Pedestrian Crossings</v>
      </c>
      <c r="AN3909" s="64">
        <v>0</v>
      </c>
      <c r="AO3909" s="149">
        <f t="shared" si="98"/>
        <v>11.72325153537226</v>
      </c>
    </row>
    <row r="3910" spans="37:41" x14ac:dyDescent="0.35">
      <c r="AK3910" t="str">
        <v>42:NG tracks servicing CBH on the NG network</v>
      </c>
      <c r="AL3910" t="str">
        <v>60:Pithara</v>
      </c>
      <c r="AM3910" t="str">
        <v>Plant and Equipment</v>
      </c>
      <c r="AN3910" s="64">
        <v>7068.3422429089351</v>
      </c>
      <c r="AO3910" s="149">
        <f t="shared" si="98"/>
        <v>3.2621890651150229</v>
      </c>
    </row>
    <row r="3911" spans="37:41" x14ac:dyDescent="0.35">
      <c r="AK3911" t="str">
        <v>42:NG tracks servicing CBH on the NG network</v>
      </c>
      <c r="AL3911" t="str">
        <v>60:Pithara</v>
      </c>
      <c r="AM3911" t="str">
        <v>Radio Masts</v>
      </c>
      <c r="AN3911" s="64">
        <v>11228.324198717302</v>
      </c>
      <c r="AO3911" s="149">
        <f t="shared" si="98"/>
        <v>5.1206272136194979</v>
      </c>
    </row>
    <row r="3912" spans="37:41" x14ac:dyDescent="0.35">
      <c r="AK3912" t="str">
        <v>42:NG tracks servicing CBH on the NG network</v>
      </c>
      <c r="AL3912" t="str">
        <v>60:Pithara</v>
      </c>
      <c r="AM3912" t="str">
        <v>Rail</v>
      </c>
      <c r="AN3912" s="64">
        <v>539966.59846882219</v>
      </c>
      <c r="AO3912" s="149">
        <f t="shared" si="98"/>
        <v>31.770593409597893</v>
      </c>
    </row>
    <row r="3913" spans="37:41" x14ac:dyDescent="0.35">
      <c r="AK3913" t="str">
        <v>42:NG tracks servicing CBH on the NG network</v>
      </c>
      <c r="AL3913" t="str">
        <v>60:Pithara</v>
      </c>
      <c r="AM3913" t="str">
        <v>Signage</v>
      </c>
      <c r="AN3913" s="64">
        <v>0</v>
      </c>
      <c r="AO3913" s="149">
        <f t="shared" si="98"/>
        <v>3.6705791572497493</v>
      </c>
    </row>
    <row r="3914" spans="37:41" x14ac:dyDescent="0.35">
      <c r="AK3914" t="str">
        <v>42:NG tracks servicing CBH on the NG network</v>
      </c>
      <c r="AL3914" t="str">
        <v>60:Pithara</v>
      </c>
      <c r="AM3914" t="str">
        <v>Signalling and Control Systems</v>
      </c>
      <c r="AN3914" s="64">
        <v>0</v>
      </c>
      <c r="AO3914" s="149">
        <f t="shared" si="98"/>
        <v>6.8275029514926633</v>
      </c>
    </row>
    <row r="3915" spans="37:41" x14ac:dyDescent="0.35">
      <c r="AK3915" t="str">
        <v>42:NG tracks servicing CBH on the NG network</v>
      </c>
      <c r="AL3915" t="str">
        <v>60:Pithara</v>
      </c>
      <c r="AM3915" t="str">
        <v>Sleepers</v>
      </c>
      <c r="AN3915" s="64">
        <v>0</v>
      </c>
      <c r="AO3915" s="149">
        <f t="shared" si="98"/>
        <v>15.29205627039642</v>
      </c>
    </row>
    <row r="3916" spans="37:41" x14ac:dyDescent="0.35">
      <c r="AK3916" t="str">
        <v>42:NG tracks servicing CBH on the NG network</v>
      </c>
      <c r="AL3916" t="str">
        <v>60:Pithara</v>
      </c>
      <c r="AM3916" t="str">
        <v>Tunnels</v>
      </c>
      <c r="AN3916" s="64">
        <v>0</v>
      </c>
      <c r="AO3916" s="149">
        <f t="shared" si="98"/>
        <v>42.316940355219813</v>
      </c>
    </row>
    <row r="3917" spans="37:41" x14ac:dyDescent="0.35">
      <c r="AK3917" t="str">
        <v>42:NG tracks servicing CBH on the NG network</v>
      </c>
      <c r="AL3917" t="str">
        <v>60:Pithara</v>
      </c>
      <c r="AM3917" t="str">
        <v>Turnouts</v>
      </c>
      <c r="AN3917" s="64">
        <v>590127.43002057064</v>
      </c>
      <c r="AO3917" s="149">
        <f t="shared" ref="AO3917:AO3980" si="99">_xlfn.XLOOKUP(AM3917,$M$7:$AG$7,$M$10:$AG$10)</f>
        <v>22.575248585450652</v>
      </c>
    </row>
    <row r="3918" spans="37:41" x14ac:dyDescent="0.35">
      <c r="AK3918" t="str">
        <v>42:NG tracks servicing CBH on the NG network</v>
      </c>
      <c r="AL3918" t="str">
        <v>60:Pithara</v>
      </c>
      <c r="AM3918" t="str">
        <v>Walkways</v>
      </c>
      <c r="AN3918" s="64">
        <v>0</v>
      </c>
      <c r="AO3918" s="149">
        <f t="shared" si="99"/>
        <v>6.2060928299919071</v>
      </c>
    </row>
    <row r="3919" spans="37:41" x14ac:dyDescent="0.35">
      <c r="AK3919" t="str">
        <v>42:NG tracks servicing CBH on the NG network</v>
      </c>
      <c r="AL3919" t="str">
        <v>61:Tambellup</v>
      </c>
      <c r="AM3919" t="str">
        <v>Access Roads</v>
      </c>
      <c r="AN3919" s="64">
        <v>0</v>
      </c>
      <c r="AO3919" s="149">
        <f t="shared" si="99"/>
        <v>6.064738680413102</v>
      </c>
    </row>
    <row r="3920" spans="37:41" x14ac:dyDescent="0.35">
      <c r="AK3920" t="str">
        <v>42:NG tracks servicing CBH on the NG network</v>
      </c>
      <c r="AL3920" t="str">
        <v>61:Tambellup</v>
      </c>
      <c r="AM3920" t="str">
        <v>Ballast</v>
      </c>
      <c r="AN3920" s="64">
        <v>155428.62128483065</v>
      </c>
      <c r="AO3920" s="149">
        <f t="shared" si="99"/>
        <v>12.862198805968973</v>
      </c>
    </row>
    <row r="3921" spans="37:41" x14ac:dyDescent="0.35">
      <c r="AK3921" t="str">
        <v>42:NG tracks servicing CBH on the NG network</v>
      </c>
      <c r="AL3921" t="str">
        <v>61:Tambellup</v>
      </c>
      <c r="AM3921" t="str">
        <v>Bridges</v>
      </c>
      <c r="AN3921" s="64">
        <v>0</v>
      </c>
      <c r="AO3921" s="149">
        <f t="shared" si="99"/>
        <v>33.988165680473372</v>
      </c>
    </row>
    <row r="3922" spans="37:41" x14ac:dyDescent="0.35">
      <c r="AK3922" t="str">
        <v>42:NG tracks servicing CBH on the NG network</v>
      </c>
      <c r="AL3922" t="str">
        <v>61:Tambellup</v>
      </c>
      <c r="AM3922" t="str">
        <v>Buildings</v>
      </c>
      <c r="AN3922" s="64">
        <v>14472.669434862868</v>
      </c>
      <c r="AO3922" s="149">
        <f t="shared" si="99"/>
        <v>15.499999999999858</v>
      </c>
    </row>
    <row r="3923" spans="37:41" x14ac:dyDescent="0.35">
      <c r="AK3923" t="str">
        <v>42:NG tracks servicing CBH on the NG network</v>
      </c>
      <c r="AL3923" t="str">
        <v>61:Tambellup</v>
      </c>
      <c r="AM3923" t="str">
        <v>Clearing/Grubbing</v>
      </c>
      <c r="AN3923" s="64">
        <v>0</v>
      </c>
      <c r="AO3923" s="149">
        <f t="shared" si="99"/>
        <v>100</v>
      </c>
    </row>
    <row r="3924" spans="37:41" x14ac:dyDescent="0.35">
      <c r="AK3924" t="str">
        <v>42:NG tracks servicing CBH on the NG network</v>
      </c>
      <c r="AL3924" t="str">
        <v>61:Tambellup</v>
      </c>
      <c r="AM3924" t="str">
        <v>Communication</v>
      </c>
      <c r="AN3924" s="64">
        <v>0</v>
      </c>
      <c r="AO3924" s="149">
        <f t="shared" si="99"/>
        <v>5.1206272136194979</v>
      </c>
    </row>
    <row r="3925" spans="37:41" x14ac:dyDescent="0.35">
      <c r="AK3925" t="str">
        <v>42:NG tracks servicing CBH on the NG network</v>
      </c>
      <c r="AL3925" t="str">
        <v>61:Tambellup</v>
      </c>
      <c r="AM3925" t="str">
        <v>Control Centre Assets</v>
      </c>
      <c r="AN3925" s="64">
        <v>0</v>
      </c>
      <c r="AO3925" s="149">
        <f t="shared" si="99"/>
        <v>14.933333333333326</v>
      </c>
    </row>
    <row r="3926" spans="37:41" x14ac:dyDescent="0.35">
      <c r="AK3926" t="str">
        <v>42:NG tracks servicing CBH on the NG network</v>
      </c>
      <c r="AL3926" t="str">
        <v>61:Tambellup</v>
      </c>
      <c r="AM3926" t="str">
        <v>Culverts</v>
      </c>
      <c r="AN3926" s="64">
        <v>0</v>
      </c>
      <c r="AO3926" s="149">
        <f t="shared" si="99"/>
        <v>6.5141602301984181</v>
      </c>
    </row>
    <row r="3927" spans="37:41" x14ac:dyDescent="0.35">
      <c r="AK3927" t="str">
        <v>42:NG tracks servicing CBH on the NG network</v>
      </c>
      <c r="AL3927" t="str">
        <v>61:Tambellup</v>
      </c>
      <c r="AM3927" t="str">
        <v>Cutting/Embankments</v>
      </c>
      <c r="AN3927" s="64">
        <v>0</v>
      </c>
      <c r="AO3927" s="149">
        <f t="shared" si="99"/>
        <v>100</v>
      </c>
    </row>
    <row r="3928" spans="37:41" x14ac:dyDescent="0.35">
      <c r="AK3928" t="str">
        <v>42:NG tracks servicing CBH on the NG network</v>
      </c>
      <c r="AL3928" t="str">
        <v>61:Tambellup</v>
      </c>
      <c r="AM3928" t="str">
        <v>Fibre Optic</v>
      </c>
      <c r="AN3928" s="64">
        <v>0</v>
      </c>
      <c r="AO3928" s="149">
        <f t="shared" si="99"/>
        <v>6.8275029514926633</v>
      </c>
    </row>
    <row r="3929" spans="37:41" x14ac:dyDescent="0.35">
      <c r="AK3929" t="str">
        <v>42:NG tracks servicing CBH on the NG network</v>
      </c>
      <c r="AL3929" t="str">
        <v>61:Tambellup</v>
      </c>
      <c r="AM3929" t="str">
        <v>Formation</v>
      </c>
      <c r="AN3929" s="64">
        <v>45810.541010265864</v>
      </c>
      <c r="AO3929" s="149">
        <f t="shared" si="99"/>
        <v>100</v>
      </c>
    </row>
    <row r="3930" spans="37:41" x14ac:dyDescent="0.35">
      <c r="AK3930" t="str">
        <v>42:NG tracks servicing CBH on the NG network</v>
      </c>
      <c r="AL3930" t="str">
        <v>61:Tambellup</v>
      </c>
      <c r="AM3930" t="str">
        <v>Pedestrian Crossings</v>
      </c>
      <c r="AN3930" s="64">
        <v>0</v>
      </c>
      <c r="AO3930" s="149">
        <f t="shared" si="99"/>
        <v>11.72325153537226</v>
      </c>
    </row>
    <row r="3931" spans="37:41" x14ac:dyDescent="0.35">
      <c r="AK3931" t="str">
        <v>42:NG tracks servicing CBH on the NG network</v>
      </c>
      <c r="AL3931" t="str">
        <v>61:Tambellup</v>
      </c>
      <c r="AM3931" t="str">
        <v>Plant and Equipment</v>
      </c>
      <c r="AN3931" s="64">
        <v>6177.9726088127181</v>
      </c>
      <c r="AO3931" s="149">
        <f t="shared" si="99"/>
        <v>3.2621890651150229</v>
      </c>
    </row>
    <row r="3932" spans="37:41" x14ac:dyDescent="0.35">
      <c r="AK3932" t="str">
        <v>42:NG tracks servicing CBH on the NG network</v>
      </c>
      <c r="AL3932" t="str">
        <v>61:Tambellup</v>
      </c>
      <c r="AM3932" t="str">
        <v>Radio Masts</v>
      </c>
      <c r="AN3932" s="64">
        <v>9813.938963147375</v>
      </c>
      <c r="AO3932" s="149">
        <f t="shared" si="99"/>
        <v>5.1206272136194979</v>
      </c>
    </row>
    <row r="3933" spans="37:41" x14ac:dyDescent="0.35">
      <c r="AK3933" t="str">
        <v>42:NG tracks servicing CBH on the NG network</v>
      </c>
      <c r="AL3933" t="str">
        <v>61:Tambellup</v>
      </c>
      <c r="AM3933" t="str">
        <v>Rail</v>
      </c>
      <c r="AN3933" s="64">
        <v>511278.35948957439</v>
      </c>
      <c r="AO3933" s="149">
        <f t="shared" si="99"/>
        <v>31.770593409597893</v>
      </c>
    </row>
    <row r="3934" spans="37:41" x14ac:dyDescent="0.35">
      <c r="AK3934" t="str">
        <v>42:NG tracks servicing CBH on the NG network</v>
      </c>
      <c r="AL3934" t="str">
        <v>61:Tambellup</v>
      </c>
      <c r="AM3934" t="str">
        <v>Signage</v>
      </c>
      <c r="AN3934" s="64">
        <v>0</v>
      </c>
      <c r="AO3934" s="149">
        <f t="shared" si="99"/>
        <v>3.6705791572497493</v>
      </c>
    </row>
    <row r="3935" spans="37:41" x14ac:dyDescent="0.35">
      <c r="AK3935" t="str">
        <v>42:NG tracks servicing CBH on the NG network</v>
      </c>
      <c r="AL3935" t="str">
        <v>61:Tambellup</v>
      </c>
      <c r="AM3935" t="str">
        <v>Signalling and Control Systems</v>
      </c>
      <c r="AN3935" s="64">
        <v>0</v>
      </c>
      <c r="AO3935" s="149">
        <f t="shared" si="99"/>
        <v>6.8275029514926633</v>
      </c>
    </row>
    <row r="3936" spans="37:41" x14ac:dyDescent="0.35">
      <c r="AK3936" t="str">
        <v>42:NG tracks servicing CBH on the NG network</v>
      </c>
      <c r="AL3936" t="str">
        <v>61:Tambellup</v>
      </c>
      <c r="AM3936" t="str">
        <v>Sleepers</v>
      </c>
      <c r="AN3936" s="64">
        <v>161876.45245685041</v>
      </c>
      <c r="AO3936" s="149">
        <f t="shared" si="99"/>
        <v>15.29205627039642</v>
      </c>
    </row>
    <row r="3937" spans="37:41" x14ac:dyDescent="0.35">
      <c r="AK3937" t="str">
        <v>42:NG tracks servicing CBH on the NG network</v>
      </c>
      <c r="AL3937" t="str">
        <v>61:Tambellup</v>
      </c>
      <c r="AM3937" t="str">
        <v>Tunnels</v>
      </c>
      <c r="AN3937" s="64">
        <v>0</v>
      </c>
      <c r="AO3937" s="149">
        <f t="shared" si="99"/>
        <v>42.316940355219813</v>
      </c>
    </row>
    <row r="3938" spans="37:41" x14ac:dyDescent="0.35">
      <c r="AK3938" t="str">
        <v>42:NG tracks servicing CBH on the NG network</v>
      </c>
      <c r="AL3938" t="str">
        <v>61:Tambellup</v>
      </c>
      <c r="AM3938" t="str">
        <v>Turnouts</v>
      </c>
      <c r="AN3938" s="64">
        <v>618793.77850477991</v>
      </c>
      <c r="AO3938" s="149">
        <f t="shared" si="99"/>
        <v>22.575248585450652</v>
      </c>
    </row>
    <row r="3939" spans="37:41" x14ac:dyDescent="0.35">
      <c r="AK3939" t="str">
        <v>42:NG tracks servicing CBH on the NG network</v>
      </c>
      <c r="AL3939" t="str">
        <v>61:Tambellup</v>
      </c>
      <c r="AM3939" t="str">
        <v>Walkways</v>
      </c>
      <c r="AN3939" s="64">
        <v>0</v>
      </c>
      <c r="AO3939" s="149">
        <f t="shared" si="99"/>
        <v>6.2060928299919071</v>
      </c>
    </row>
    <row r="3940" spans="37:41" x14ac:dyDescent="0.35">
      <c r="AK3940" t="str">
        <v>42:NG tracks servicing CBH on the NG network</v>
      </c>
      <c r="AL3940" t="str">
        <v>62:Tarin Rock</v>
      </c>
      <c r="AM3940" t="str">
        <v>Access Roads</v>
      </c>
      <c r="AN3940" s="64">
        <v>0</v>
      </c>
      <c r="AO3940" s="149">
        <f t="shared" si="99"/>
        <v>6.064738680413102</v>
      </c>
    </row>
    <row r="3941" spans="37:41" x14ac:dyDescent="0.35">
      <c r="AK3941" t="str">
        <v>42:NG tracks servicing CBH on the NG network</v>
      </c>
      <c r="AL3941" t="str">
        <v>62:Tarin Rock</v>
      </c>
      <c r="AM3941" t="str">
        <v>Ballast</v>
      </c>
      <c r="AN3941" s="64">
        <v>122675.25980805699</v>
      </c>
      <c r="AO3941" s="149">
        <f t="shared" si="99"/>
        <v>12.862198805968973</v>
      </c>
    </row>
    <row r="3942" spans="37:41" x14ac:dyDescent="0.35">
      <c r="AK3942" t="str">
        <v>42:NG tracks servicing CBH on the NG network</v>
      </c>
      <c r="AL3942" t="str">
        <v>62:Tarin Rock</v>
      </c>
      <c r="AM3942" t="str">
        <v>Bridges</v>
      </c>
      <c r="AN3942" s="64">
        <v>0</v>
      </c>
      <c r="AO3942" s="149">
        <f t="shared" si="99"/>
        <v>33.988165680473372</v>
      </c>
    </row>
    <row r="3943" spans="37:41" x14ac:dyDescent="0.35">
      <c r="AK3943" t="str">
        <v>42:NG tracks servicing CBH on the NG network</v>
      </c>
      <c r="AL3943" t="str">
        <v>62:Tarin Rock</v>
      </c>
      <c r="AM3943" t="str">
        <v>Buildings</v>
      </c>
      <c r="AN3943" s="64">
        <v>11422.854223125023</v>
      </c>
      <c r="AO3943" s="149">
        <f t="shared" si="99"/>
        <v>15.499999999999858</v>
      </c>
    </row>
    <row r="3944" spans="37:41" x14ac:dyDescent="0.35">
      <c r="AK3944" t="str">
        <v>42:NG tracks servicing CBH on the NG network</v>
      </c>
      <c r="AL3944" t="str">
        <v>62:Tarin Rock</v>
      </c>
      <c r="AM3944" t="str">
        <v>Clearing/Grubbing</v>
      </c>
      <c r="AN3944" s="64">
        <v>0</v>
      </c>
      <c r="AO3944" s="149">
        <f t="shared" si="99"/>
        <v>100</v>
      </c>
    </row>
    <row r="3945" spans="37:41" x14ac:dyDescent="0.35">
      <c r="AK3945" t="str">
        <v>42:NG tracks servicing CBH on the NG network</v>
      </c>
      <c r="AL3945" t="str">
        <v>62:Tarin Rock</v>
      </c>
      <c r="AM3945" t="str">
        <v>Communication</v>
      </c>
      <c r="AN3945" s="64">
        <v>0</v>
      </c>
      <c r="AO3945" s="149">
        <f t="shared" si="99"/>
        <v>5.1206272136194979</v>
      </c>
    </row>
    <row r="3946" spans="37:41" x14ac:dyDescent="0.35">
      <c r="AK3946" t="str">
        <v>42:NG tracks servicing CBH on the NG network</v>
      </c>
      <c r="AL3946" t="str">
        <v>62:Tarin Rock</v>
      </c>
      <c r="AM3946" t="str">
        <v>Control Centre Assets</v>
      </c>
      <c r="AN3946" s="64">
        <v>0</v>
      </c>
      <c r="AO3946" s="149">
        <f t="shared" si="99"/>
        <v>14.933333333333326</v>
      </c>
    </row>
    <row r="3947" spans="37:41" x14ac:dyDescent="0.35">
      <c r="AK3947" t="str">
        <v>42:NG tracks servicing CBH on the NG network</v>
      </c>
      <c r="AL3947" t="str">
        <v>62:Tarin Rock</v>
      </c>
      <c r="AM3947" t="str">
        <v>Culverts</v>
      </c>
      <c r="AN3947" s="64">
        <v>0</v>
      </c>
      <c r="AO3947" s="149">
        <f t="shared" si="99"/>
        <v>6.5141602301984181</v>
      </c>
    </row>
    <row r="3948" spans="37:41" x14ac:dyDescent="0.35">
      <c r="AK3948" t="str">
        <v>42:NG tracks servicing CBH on the NG network</v>
      </c>
      <c r="AL3948" t="str">
        <v>62:Tarin Rock</v>
      </c>
      <c r="AM3948" t="str">
        <v>Cutting/Embankments</v>
      </c>
      <c r="AN3948" s="64">
        <v>0</v>
      </c>
      <c r="AO3948" s="149">
        <f t="shared" si="99"/>
        <v>100</v>
      </c>
    </row>
    <row r="3949" spans="37:41" x14ac:dyDescent="0.35">
      <c r="AK3949" t="str">
        <v>42:NG tracks servicing CBH on the NG network</v>
      </c>
      <c r="AL3949" t="str">
        <v>62:Tarin Rock</v>
      </c>
      <c r="AM3949" t="str">
        <v>Fibre Optic</v>
      </c>
      <c r="AN3949" s="64">
        <v>0</v>
      </c>
      <c r="AO3949" s="149">
        <f t="shared" si="99"/>
        <v>6.8275029514926633</v>
      </c>
    </row>
    <row r="3950" spans="37:41" x14ac:dyDescent="0.35">
      <c r="AK3950" t="str">
        <v>42:NG tracks servicing CBH on the NG network</v>
      </c>
      <c r="AL3950" t="str">
        <v>62:Tarin Rock</v>
      </c>
      <c r="AM3950" t="str">
        <v>Formation</v>
      </c>
      <c r="AN3950" s="64">
        <v>36156.918680269424</v>
      </c>
      <c r="AO3950" s="149">
        <f t="shared" si="99"/>
        <v>100</v>
      </c>
    </row>
    <row r="3951" spans="37:41" x14ac:dyDescent="0.35">
      <c r="AK3951" t="str">
        <v>42:NG tracks servicing CBH on the NG network</v>
      </c>
      <c r="AL3951" t="str">
        <v>62:Tarin Rock</v>
      </c>
      <c r="AM3951" t="str">
        <v>Pedestrian Crossings</v>
      </c>
      <c r="AN3951" s="64">
        <v>0</v>
      </c>
      <c r="AO3951" s="149">
        <f t="shared" si="99"/>
        <v>11.72325153537226</v>
      </c>
    </row>
    <row r="3952" spans="37:41" x14ac:dyDescent="0.35">
      <c r="AK3952" t="str">
        <v>42:NG tracks servicing CBH on the NG network</v>
      </c>
      <c r="AL3952" t="str">
        <v>62:Tarin Rock</v>
      </c>
      <c r="AM3952" t="str">
        <v>Plant and Equipment</v>
      </c>
      <c r="AN3952" s="64">
        <v>4876.0928882223006</v>
      </c>
      <c r="AO3952" s="149">
        <f t="shared" si="99"/>
        <v>3.2621890651150229</v>
      </c>
    </row>
    <row r="3953" spans="37:41" x14ac:dyDescent="0.35">
      <c r="AK3953" t="str">
        <v>42:NG tracks servicing CBH on the NG network</v>
      </c>
      <c r="AL3953" t="str">
        <v>62:Tarin Rock</v>
      </c>
      <c r="AM3953" t="str">
        <v>Radio Masts</v>
      </c>
      <c r="AN3953" s="64">
        <v>7745.8546700884708</v>
      </c>
      <c r="AO3953" s="149">
        <f t="shared" si="99"/>
        <v>5.1206272136194979</v>
      </c>
    </row>
    <row r="3954" spans="37:41" x14ac:dyDescent="0.35">
      <c r="AK3954" t="str">
        <v>42:NG tracks servicing CBH on the NG network</v>
      </c>
      <c r="AL3954" t="str">
        <v>62:Tarin Rock</v>
      </c>
      <c r="AM3954" t="str">
        <v>Rail</v>
      </c>
      <c r="AN3954" s="64">
        <v>403537.03884229268</v>
      </c>
      <c r="AO3954" s="149">
        <f t="shared" si="99"/>
        <v>31.770593409597893</v>
      </c>
    </row>
    <row r="3955" spans="37:41" x14ac:dyDescent="0.35">
      <c r="AK3955" t="str">
        <v>42:NG tracks servicing CBH on the NG network</v>
      </c>
      <c r="AL3955" t="str">
        <v>62:Tarin Rock</v>
      </c>
      <c r="AM3955" t="str">
        <v>Signage</v>
      </c>
      <c r="AN3955" s="64">
        <v>538.23396467198427</v>
      </c>
      <c r="AO3955" s="149">
        <f t="shared" si="99"/>
        <v>3.6705791572497493</v>
      </c>
    </row>
    <row r="3956" spans="37:41" x14ac:dyDescent="0.35">
      <c r="AK3956" t="str">
        <v>42:NG tracks servicing CBH on the NG network</v>
      </c>
      <c r="AL3956" t="str">
        <v>62:Tarin Rock</v>
      </c>
      <c r="AM3956" t="str">
        <v>Signalling and Control Systems</v>
      </c>
      <c r="AN3956" s="64">
        <v>0</v>
      </c>
      <c r="AO3956" s="149">
        <f t="shared" si="99"/>
        <v>6.8275029514926633</v>
      </c>
    </row>
    <row r="3957" spans="37:41" x14ac:dyDescent="0.35">
      <c r="AK3957" t="str">
        <v>42:NG tracks servicing CBH on the NG network</v>
      </c>
      <c r="AL3957" t="str">
        <v>62:Tarin Rock</v>
      </c>
      <c r="AM3957" t="str">
        <v>Sleepers</v>
      </c>
      <c r="AN3957" s="64">
        <v>127415.26262450987</v>
      </c>
      <c r="AO3957" s="149">
        <f t="shared" si="99"/>
        <v>15.29205627039642</v>
      </c>
    </row>
    <row r="3958" spans="37:41" x14ac:dyDescent="0.35">
      <c r="AK3958" t="str">
        <v>42:NG tracks servicing CBH on the NG network</v>
      </c>
      <c r="AL3958" t="str">
        <v>62:Tarin Rock</v>
      </c>
      <c r="AM3958" t="str">
        <v>Tunnels</v>
      </c>
      <c r="AN3958" s="64">
        <v>0</v>
      </c>
      <c r="AO3958" s="149">
        <f t="shared" si="99"/>
        <v>42.316940355219813</v>
      </c>
    </row>
    <row r="3959" spans="37:41" x14ac:dyDescent="0.35">
      <c r="AK3959" t="str">
        <v>42:NG tracks servicing CBH on the NG network</v>
      </c>
      <c r="AL3959" t="str">
        <v>62:Tarin Rock</v>
      </c>
      <c r="AM3959" t="str">
        <v>Turnouts</v>
      </c>
      <c r="AN3959" s="64">
        <v>0</v>
      </c>
      <c r="AO3959" s="149">
        <f t="shared" si="99"/>
        <v>22.575248585450652</v>
      </c>
    </row>
    <row r="3960" spans="37:41" x14ac:dyDescent="0.35">
      <c r="AK3960" t="str">
        <v>42:NG tracks servicing CBH on the NG network</v>
      </c>
      <c r="AL3960" t="str">
        <v>62:Tarin Rock</v>
      </c>
      <c r="AM3960" t="str">
        <v>Walkways</v>
      </c>
      <c r="AN3960" s="64">
        <v>0</v>
      </c>
      <c r="AO3960" s="149">
        <f t="shared" si="99"/>
        <v>6.2060928299919071</v>
      </c>
    </row>
    <row r="3961" spans="37:41" x14ac:dyDescent="0.35">
      <c r="AK3961" t="str">
        <v>42:NG tracks servicing CBH on the NG network</v>
      </c>
      <c r="AL3961" t="str">
        <v>63:Three Springs</v>
      </c>
      <c r="AM3961" t="str">
        <v>Access Roads</v>
      </c>
      <c r="AN3961" s="64">
        <v>0</v>
      </c>
      <c r="AO3961" s="149">
        <f t="shared" si="99"/>
        <v>6.064738680413102</v>
      </c>
    </row>
    <row r="3962" spans="37:41" x14ac:dyDescent="0.35">
      <c r="AK3962" t="str">
        <v>42:NG tracks servicing CBH on the NG network</v>
      </c>
      <c r="AL3962" t="str">
        <v>63:Three Springs</v>
      </c>
      <c r="AM3962" t="str">
        <v>Ballast</v>
      </c>
      <c r="AN3962" s="64">
        <v>134473.93424688213</v>
      </c>
      <c r="AO3962" s="149">
        <f t="shared" si="99"/>
        <v>12.862198805968973</v>
      </c>
    </row>
    <row r="3963" spans="37:41" x14ac:dyDescent="0.35">
      <c r="AK3963" t="str">
        <v>42:NG tracks servicing CBH on the NG network</v>
      </c>
      <c r="AL3963" t="str">
        <v>63:Three Springs</v>
      </c>
      <c r="AM3963" t="str">
        <v>Bridges</v>
      </c>
      <c r="AN3963" s="64">
        <v>0</v>
      </c>
      <c r="AO3963" s="149">
        <f t="shared" si="99"/>
        <v>33.988165680473372</v>
      </c>
    </row>
    <row r="3964" spans="37:41" x14ac:dyDescent="0.35">
      <c r="AK3964" t="str">
        <v>42:NG tracks servicing CBH on the NG network</v>
      </c>
      <c r="AL3964" t="str">
        <v>63:Three Springs</v>
      </c>
      <c r="AM3964" t="str">
        <v>Buildings</v>
      </c>
      <c r="AN3964" s="64">
        <v>12521.482735114199</v>
      </c>
      <c r="AO3964" s="149">
        <f t="shared" si="99"/>
        <v>15.499999999999858</v>
      </c>
    </row>
    <row r="3965" spans="37:41" x14ac:dyDescent="0.35">
      <c r="AK3965" t="str">
        <v>42:NG tracks servicing CBH on the NG network</v>
      </c>
      <c r="AL3965" t="str">
        <v>63:Three Springs</v>
      </c>
      <c r="AM3965" t="str">
        <v>Clearing/Grubbing</v>
      </c>
      <c r="AN3965" s="64">
        <v>0</v>
      </c>
      <c r="AO3965" s="149">
        <f t="shared" si="99"/>
        <v>100</v>
      </c>
    </row>
    <row r="3966" spans="37:41" x14ac:dyDescent="0.35">
      <c r="AK3966" t="str">
        <v>42:NG tracks servicing CBH on the NG network</v>
      </c>
      <c r="AL3966" t="str">
        <v>63:Three Springs</v>
      </c>
      <c r="AM3966" t="str">
        <v>Communication</v>
      </c>
      <c r="AN3966" s="64">
        <v>0</v>
      </c>
      <c r="AO3966" s="149">
        <f t="shared" si="99"/>
        <v>5.1206272136194979</v>
      </c>
    </row>
    <row r="3967" spans="37:41" x14ac:dyDescent="0.35">
      <c r="AK3967" t="str">
        <v>42:NG tracks servicing CBH on the NG network</v>
      </c>
      <c r="AL3967" t="str">
        <v>63:Three Springs</v>
      </c>
      <c r="AM3967" t="str">
        <v>Control Centre Assets</v>
      </c>
      <c r="AN3967" s="64">
        <v>0</v>
      </c>
      <c r="AO3967" s="149">
        <f t="shared" si="99"/>
        <v>14.933333333333326</v>
      </c>
    </row>
    <row r="3968" spans="37:41" x14ac:dyDescent="0.35">
      <c r="AK3968" t="str">
        <v>42:NG tracks servicing CBH on the NG network</v>
      </c>
      <c r="AL3968" t="str">
        <v>63:Three Springs</v>
      </c>
      <c r="AM3968" t="str">
        <v>Culverts</v>
      </c>
      <c r="AN3968" s="64">
        <v>0</v>
      </c>
      <c r="AO3968" s="149">
        <f t="shared" si="99"/>
        <v>6.5141602301984181</v>
      </c>
    </row>
    <row r="3969" spans="37:41" x14ac:dyDescent="0.35">
      <c r="AK3969" t="str">
        <v>42:NG tracks servicing CBH on the NG network</v>
      </c>
      <c r="AL3969" t="str">
        <v>63:Three Springs</v>
      </c>
      <c r="AM3969" t="str">
        <v>Cutting/Embankments</v>
      </c>
      <c r="AN3969" s="64">
        <v>0</v>
      </c>
      <c r="AO3969" s="149">
        <f t="shared" si="99"/>
        <v>100</v>
      </c>
    </row>
    <row r="3970" spans="37:41" x14ac:dyDescent="0.35">
      <c r="AK3970" t="str">
        <v>42:NG tracks servicing CBH on the NG network</v>
      </c>
      <c r="AL3970" t="str">
        <v>63:Three Springs</v>
      </c>
      <c r="AM3970" t="str">
        <v>Fibre Optic</v>
      </c>
      <c r="AN3970" s="64">
        <v>0</v>
      </c>
      <c r="AO3970" s="149">
        <f t="shared" si="99"/>
        <v>6.8275029514926633</v>
      </c>
    </row>
    <row r="3971" spans="37:41" x14ac:dyDescent="0.35">
      <c r="AK3971" t="str">
        <v>42:NG tracks servicing CBH on the NG network</v>
      </c>
      <c r="AL3971" t="str">
        <v>63:Three Springs</v>
      </c>
      <c r="AM3971" t="str">
        <v>Formation</v>
      </c>
      <c r="AN3971" s="64">
        <v>39634.422725396849</v>
      </c>
      <c r="AO3971" s="149">
        <f t="shared" si="99"/>
        <v>100</v>
      </c>
    </row>
    <row r="3972" spans="37:41" x14ac:dyDescent="0.35">
      <c r="AK3972" t="str">
        <v>42:NG tracks servicing CBH on the NG network</v>
      </c>
      <c r="AL3972" t="str">
        <v>63:Three Springs</v>
      </c>
      <c r="AM3972" t="str">
        <v>Pedestrian Crossings</v>
      </c>
      <c r="AN3972" s="64">
        <v>49659.744670553846</v>
      </c>
      <c r="AO3972" s="149">
        <f t="shared" si="99"/>
        <v>11.72325153537226</v>
      </c>
    </row>
    <row r="3973" spans="37:41" x14ac:dyDescent="0.35">
      <c r="AK3973" t="str">
        <v>42:NG tracks servicing CBH on the NG network</v>
      </c>
      <c r="AL3973" t="str">
        <v>63:Three Springs</v>
      </c>
      <c r="AM3973" t="str">
        <v>Plant and Equipment</v>
      </c>
      <c r="AN3973" s="64">
        <v>5345.0662787137626</v>
      </c>
      <c r="AO3973" s="149">
        <f t="shared" si="99"/>
        <v>3.2621890651150229</v>
      </c>
    </row>
    <row r="3974" spans="37:41" x14ac:dyDescent="0.35">
      <c r="AK3974" t="str">
        <v>42:NG tracks servicing CBH on the NG network</v>
      </c>
      <c r="AL3974" t="str">
        <v>63:Three Springs</v>
      </c>
      <c r="AM3974" t="str">
        <v>Radio Masts</v>
      </c>
      <c r="AN3974" s="64">
        <v>8490.8363203887966</v>
      </c>
      <c r="AO3974" s="149">
        <f t="shared" si="99"/>
        <v>5.1206272136194979</v>
      </c>
    </row>
    <row r="3975" spans="37:41" x14ac:dyDescent="0.35">
      <c r="AK3975" t="str">
        <v>42:NG tracks servicing CBH on the NG network</v>
      </c>
      <c r="AL3975" t="str">
        <v>63:Three Springs</v>
      </c>
      <c r="AM3975" t="str">
        <v>Rail</v>
      </c>
      <c r="AN3975" s="64">
        <v>442348.4679173755</v>
      </c>
      <c r="AO3975" s="149">
        <f t="shared" si="99"/>
        <v>31.770593409597893</v>
      </c>
    </row>
    <row r="3976" spans="37:41" x14ac:dyDescent="0.35">
      <c r="AK3976" t="str">
        <v>42:NG tracks servicing CBH on the NG network</v>
      </c>
      <c r="AL3976" t="str">
        <v>63:Three Springs</v>
      </c>
      <c r="AM3976" t="str">
        <v>Signage</v>
      </c>
      <c r="AN3976" s="64">
        <v>0</v>
      </c>
      <c r="AO3976" s="149">
        <f t="shared" si="99"/>
        <v>3.6705791572497493</v>
      </c>
    </row>
    <row r="3977" spans="37:41" x14ac:dyDescent="0.35">
      <c r="AK3977" t="str">
        <v>42:NG tracks servicing CBH on the NG network</v>
      </c>
      <c r="AL3977" t="str">
        <v>63:Three Springs</v>
      </c>
      <c r="AM3977" t="str">
        <v>Signalling and Control Systems</v>
      </c>
      <c r="AN3977" s="64">
        <v>0</v>
      </c>
      <c r="AO3977" s="149">
        <f t="shared" si="99"/>
        <v>6.8275029514926633</v>
      </c>
    </row>
    <row r="3978" spans="37:41" x14ac:dyDescent="0.35">
      <c r="AK3978" t="str">
        <v>42:NG tracks servicing CBH on the NG network</v>
      </c>
      <c r="AL3978" t="str">
        <v>63:Three Springs</v>
      </c>
      <c r="AM3978" t="str">
        <v>Sleepers</v>
      </c>
      <c r="AN3978" s="64">
        <v>140075.61721501115</v>
      </c>
      <c r="AO3978" s="149">
        <f t="shared" si="99"/>
        <v>15.29205627039642</v>
      </c>
    </row>
    <row r="3979" spans="37:41" x14ac:dyDescent="0.35">
      <c r="AK3979" t="str">
        <v>42:NG tracks servicing CBH on the NG network</v>
      </c>
      <c r="AL3979" t="str">
        <v>63:Three Springs</v>
      </c>
      <c r="AM3979" t="str">
        <v>Tunnels</v>
      </c>
      <c r="AN3979" s="64">
        <v>0</v>
      </c>
      <c r="AO3979" s="149">
        <f t="shared" si="99"/>
        <v>42.316940355219813</v>
      </c>
    </row>
    <row r="3980" spans="37:41" x14ac:dyDescent="0.35">
      <c r="AK3980" t="str">
        <v>42:NG tracks servicing CBH on the NG network</v>
      </c>
      <c r="AL3980" t="str">
        <v>63:Three Springs</v>
      </c>
      <c r="AM3980" t="str">
        <v>Turnouts</v>
      </c>
      <c r="AN3980" s="64">
        <v>1006290.3535561147</v>
      </c>
      <c r="AO3980" s="149">
        <f t="shared" si="99"/>
        <v>22.575248585450652</v>
      </c>
    </row>
    <row r="3981" spans="37:41" x14ac:dyDescent="0.35">
      <c r="AK3981" t="str">
        <v>42:NG tracks servicing CBH on the NG network</v>
      </c>
      <c r="AL3981" t="str">
        <v>63:Three Springs</v>
      </c>
      <c r="AM3981" t="str">
        <v>Walkways</v>
      </c>
      <c r="AN3981" s="64">
        <v>0</v>
      </c>
      <c r="AO3981" s="149">
        <f t="shared" ref="AO3981:AO4044" si="100">_xlfn.XLOOKUP(AM3981,$M$7:$AG$7,$M$10:$AG$10)</f>
        <v>6.2060928299919071</v>
      </c>
    </row>
    <row r="3982" spans="37:41" x14ac:dyDescent="0.35">
      <c r="AK3982" t="str">
        <v>42:NG tracks servicing CBH on the NG network</v>
      </c>
      <c r="AL3982" t="str">
        <v>64:Wagin</v>
      </c>
      <c r="AM3982" t="str">
        <v>Access Roads</v>
      </c>
      <c r="AN3982" s="64">
        <v>0</v>
      </c>
      <c r="AO3982" s="149">
        <f t="shared" si="100"/>
        <v>6.064738680413102</v>
      </c>
    </row>
    <row r="3983" spans="37:41" x14ac:dyDescent="0.35">
      <c r="AK3983" t="str">
        <v>42:NG tracks servicing CBH on the NG network</v>
      </c>
      <c r="AL3983" t="str">
        <v>64:Wagin</v>
      </c>
      <c r="AM3983" t="str">
        <v>Ballast</v>
      </c>
      <c r="AN3983" s="64">
        <v>266221.54921219172</v>
      </c>
      <c r="AO3983" s="149">
        <f t="shared" si="100"/>
        <v>12.862198805968973</v>
      </c>
    </row>
    <row r="3984" spans="37:41" x14ac:dyDescent="0.35">
      <c r="AK3984" t="str">
        <v>42:NG tracks servicing CBH on the NG network</v>
      </c>
      <c r="AL3984" t="str">
        <v>64:Wagin</v>
      </c>
      <c r="AM3984" t="str">
        <v>Bridges</v>
      </c>
      <c r="AN3984" s="64">
        <v>0</v>
      </c>
      <c r="AO3984" s="149">
        <f t="shared" si="100"/>
        <v>33.988165680473372</v>
      </c>
    </row>
    <row r="3985" spans="37:41" x14ac:dyDescent="0.35">
      <c r="AK3985" t="str">
        <v>42:NG tracks servicing CBH on the NG network</v>
      </c>
      <c r="AL3985" t="str">
        <v>64:Wagin</v>
      </c>
      <c r="AM3985" t="str">
        <v>Buildings</v>
      </c>
      <c r="AN3985" s="64">
        <v>24789.105419164927</v>
      </c>
      <c r="AO3985" s="149">
        <f t="shared" si="100"/>
        <v>15.499999999999858</v>
      </c>
    </row>
    <row r="3986" spans="37:41" x14ac:dyDescent="0.35">
      <c r="AK3986" t="str">
        <v>42:NG tracks servicing CBH on the NG network</v>
      </c>
      <c r="AL3986" t="str">
        <v>64:Wagin</v>
      </c>
      <c r="AM3986" t="str">
        <v>Clearing/Grubbing</v>
      </c>
      <c r="AN3986" s="64">
        <v>0</v>
      </c>
      <c r="AO3986" s="149">
        <f t="shared" si="100"/>
        <v>100</v>
      </c>
    </row>
    <row r="3987" spans="37:41" x14ac:dyDescent="0.35">
      <c r="AK3987" t="str">
        <v>42:NG tracks servicing CBH on the NG network</v>
      </c>
      <c r="AL3987" t="str">
        <v>64:Wagin</v>
      </c>
      <c r="AM3987" t="str">
        <v>Communication</v>
      </c>
      <c r="AN3987" s="64">
        <v>0</v>
      </c>
      <c r="AO3987" s="149">
        <f t="shared" si="100"/>
        <v>5.1206272136194979</v>
      </c>
    </row>
    <row r="3988" spans="37:41" x14ac:dyDescent="0.35">
      <c r="AK3988" t="str">
        <v>42:NG tracks servicing CBH on the NG network</v>
      </c>
      <c r="AL3988" t="str">
        <v>64:Wagin</v>
      </c>
      <c r="AM3988" t="str">
        <v>Control Centre Assets</v>
      </c>
      <c r="AN3988" s="64">
        <v>0</v>
      </c>
      <c r="AO3988" s="149">
        <f t="shared" si="100"/>
        <v>14.933333333333326</v>
      </c>
    </row>
    <row r="3989" spans="37:41" x14ac:dyDescent="0.35">
      <c r="AK3989" t="str">
        <v>42:NG tracks servicing CBH on the NG network</v>
      </c>
      <c r="AL3989" t="str">
        <v>64:Wagin</v>
      </c>
      <c r="AM3989" t="str">
        <v>Culverts</v>
      </c>
      <c r="AN3989" s="64">
        <v>0</v>
      </c>
      <c r="AO3989" s="149">
        <f t="shared" si="100"/>
        <v>6.5141602301984181</v>
      </c>
    </row>
    <row r="3990" spans="37:41" x14ac:dyDescent="0.35">
      <c r="AK3990" t="str">
        <v>42:NG tracks servicing CBH on the NG network</v>
      </c>
      <c r="AL3990" t="str">
        <v>64:Wagin</v>
      </c>
      <c r="AM3990" t="str">
        <v>Cutting/Embankments</v>
      </c>
      <c r="AN3990" s="64">
        <v>0</v>
      </c>
      <c r="AO3990" s="149">
        <f t="shared" si="100"/>
        <v>100</v>
      </c>
    </row>
    <row r="3991" spans="37:41" x14ac:dyDescent="0.35">
      <c r="AK3991" t="str">
        <v>42:NG tracks servicing CBH on the NG network</v>
      </c>
      <c r="AL3991" t="str">
        <v>64:Wagin</v>
      </c>
      <c r="AM3991" t="str">
        <v>Fibre Optic</v>
      </c>
      <c r="AN3991" s="64">
        <v>0</v>
      </c>
      <c r="AO3991" s="149">
        <f t="shared" si="100"/>
        <v>6.8275029514926633</v>
      </c>
    </row>
    <row r="3992" spans="37:41" x14ac:dyDescent="0.35">
      <c r="AK3992" t="str">
        <v>42:NG tracks servicing CBH on the NG network</v>
      </c>
      <c r="AL3992" t="str">
        <v>64:Wagin</v>
      </c>
      <c r="AM3992" t="str">
        <v>Formation</v>
      </c>
      <c r="AN3992" s="64">
        <v>78465.298715172306</v>
      </c>
      <c r="AO3992" s="149">
        <f t="shared" si="100"/>
        <v>100</v>
      </c>
    </row>
    <row r="3993" spans="37:41" x14ac:dyDescent="0.35">
      <c r="AK3993" t="str">
        <v>42:NG tracks servicing CBH on the NG network</v>
      </c>
      <c r="AL3993" t="str">
        <v>64:Wagin</v>
      </c>
      <c r="AM3993" t="str">
        <v>Pedestrian Crossings</v>
      </c>
      <c r="AN3993" s="64">
        <v>0</v>
      </c>
      <c r="AO3993" s="149">
        <f t="shared" si="100"/>
        <v>11.72325153537226</v>
      </c>
    </row>
    <row r="3994" spans="37:41" x14ac:dyDescent="0.35">
      <c r="AK3994" t="str">
        <v>42:NG tracks servicing CBH on the NG network</v>
      </c>
      <c r="AL3994" t="str">
        <v>64:Wagin</v>
      </c>
      <c r="AM3994" t="str">
        <v>Plant and Equipment</v>
      </c>
      <c r="AN3994" s="64">
        <v>10581.766892820828</v>
      </c>
      <c r="AO3994" s="149">
        <f t="shared" si="100"/>
        <v>3.2621890651150229</v>
      </c>
    </row>
    <row r="3995" spans="37:41" x14ac:dyDescent="0.35">
      <c r="AK3995" t="str">
        <v>42:NG tracks servicing CBH on the NG network</v>
      </c>
      <c r="AL3995" t="str">
        <v>64:Wagin</v>
      </c>
      <c r="AM3995" t="str">
        <v>Radio Masts</v>
      </c>
      <c r="AN3995" s="64">
        <v>16809.529757425535</v>
      </c>
      <c r="AO3995" s="149">
        <f t="shared" si="100"/>
        <v>5.1206272136194979</v>
      </c>
    </row>
    <row r="3996" spans="37:41" x14ac:dyDescent="0.35">
      <c r="AK3996" t="str">
        <v>42:NG tracks servicing CBH on the NG network</v>
      </c>
      <c r="AL3996" t="str">
        <v>64:Wagin</v>
      </c>
      <c r="AM3996" t="str">
        <v>Rail</v>
      </c>
      <c r="AN3996" s="64">
        <v>875728.78030326206</v>
      </c>
      <c r="AO3996" s="149">
        <f t="shared" si="100"/>
        <v>31.770593409597893</v>
      </c>
    </row>
    <row r="3997" spans="37:41" x14ac:dyDescent="0.35">
      <c r="AK3997" t="str">
        <v>42:NG tracks servicing CBH on the NG network</v>
      </c>
      <c r="AL3997" t="str">
        <v>64:Wagin</v>
      </c>
      <c r="AM3997" t="str">
        <v>Signage</v>
      </c>
      <c r="AN3997" s="64">
        <v>0</v>
      </c>
      <c r="AO3997" s="149">
        <f t="shared" si="100"/>
        <v>3.6705791572497493</v>
      </c>
    </row>
    <row r="3998" spans="37:41" x14ac:dyDescent="0.35">
      <c r="AK3998" t="str">
        <v>42:NG tracks servicing CBH on the NG network</v>
      </c>
      <c r="AL3998" t="str">
        <v>64:Wagin</v>
      </c>
      <c r="AM3998" t="str">
        <v>Signalling and Control Systems</v>
      </c>
      <c r="AN3998" s="64">
        <v>0</v>
      </c>
      <c r="AO3998" s="149">
        <f t="shared" si="100"/>
        <v>6.8275029514926633</v>
      </c>
    </row>
    <row r="3999" spans="37:41" x14ac:dyDescent="0.35">
      <c r="AK3999" t="str">
        <v>42:NG tracks servicing CBH on the NG network</v>
      </c>
      <c r="AL3999" t="str">
        <v>64:Wagin</v>
      </c>
      <c r="AM3999" t="str">
        <v>Sleepers</v>
      </c>
      <c r="AN3999" s="64">
        <v>277247.9511168623</v>
      </c>
      <c r="AO3999" s="149">
        <f t="shared" si="100"/>
        <v>15.29205627039642</v>
      </c>
    </row>
    <row r="4000" spans="37:41" x14ac:dyDescent="0.35">
      <c r="AK4000" t="str">
        <v>42:NG tracks servicing CBH on the NG network</v>
      </c>
      <c r="AL4000" t="str">
        <v>64:Wagin</v>
      </c>
      <c r="AM4000" t="str">
        <v>Tunnels</v>
      </c>
      <c r="AN4000" s="64">
        <v>0</v>
      </c>
      <c r="AO4000" s="149">
        <f t="shared" si="100"/>
        <v>42.316940355219813</v>
      </c>
    </row>
    <row r="4001" spans="37:41" x14ac:dyDescent="0.35">
      <c r="AK4001" t="str">
        <v>42:NG tracks servicing CBH on the NG network</v>
      </c>
      <c r="AL4001" t="str">
        <v>64:Wagin</v>
      </c>
      <c r="AM4001" t="str">
        <v>Turnouts</v>
      </c>
      <c r="AN4001" s="64">
        <v>1587903.5000965768</v>
      </c>
      <c r="AO4001" s="149">
        <f t="shared" si="100"/>
        <v>22.575248585450652</v>
      </c>
    </row>
    <row r="4002" spans="37:41" x14ac:dyDescent="0.35">
      <c r="AK4002" t="str">
        <v>42:NG tracks servicing CBH on the NG network</v>
      </c>
      <c r="AL4002" t="str">
        <v>64:Wagin</v>
      </c>
      <c r="AM4002" t="str">
        <v>Walkways</v>
      </c>
      <c r="AN4002" s="64">
        <v>0</v>
      </c>
      <c r="AO4002" s="149">
        <f t="shared" si="100"/>
        <v>6.2060928299919071</v>
      </c>
    </row>
    <row r="4003" spans="37:41" x14ac:dyDescent="0.35">
      <c r="AK4003" t="str">
        <v>42:NG tracks servicing CBH on the NG network</v>
      </c>
      <c r="AL4003" t="str">
        <v>65:Watheroo</v>
      </c>
      <c r="AM4003" t="str">
        <v>Access Roads</v>
      </c>
      <c r="AN4003" s="64">
        <v>0</v>
      </c>
      <c r="AO4003" s="149">
        <f t="shared" si="100"/>
        <v>6.064738680413102</v>
      </c>
    </row>
    <row r="4004" spans="37:41" x14ac:dyDescent="0.35">
      <c r="AK4004" t="str">
        <v>42:NG tracks servicing CBH on the NG network</v>
      </c>
      <c r="AL4004" t="str">
        <v>65:Watheroo</v>
      </c>
      <c r="AM4004" t="str">
        <v>Ballast</v>
      </c>
      <c r="AN4004" s="64">
        <v>139239.88148312535</v>
      </c>
      <c r="AO4004" s="149">
        <f t="shared" si="100"/>
        <v>12.862198805968973</v>
      </c>
    </row>
    <row r="4005" spans="37:41" x14ac:dyDescent="0.35">
      <c r="AK4005" t="str">
        <v>42:NG tracks servicing CBH on the NG network</v>
      </c>
      <c r="AL4005" t="str">
        <v>65:Watheroo</v>
      </c>
      <c r="AM4005" t="str">
        <v>Bridges</v>
      </c>
      <c r="AN4005" s="64">
        <v>0</v>
      </c>
      <c r="AO4005" s="149">
        <f t="shared" si="100"/>
        <v>33.988165680473372</v>
      </c>
    </row>
    <row r="4006" spans="37:41" x14ac:dyDescent="0.35">
      <c r="AK4006" t="str">
        <v>42:NG tracks servicing CBH on the NG network</v>
      </c>
      <c r="AL4006" t="str">
        <v>65:Watheroo</v>
      </c>
      <c r="AM4006" t="str">
        <v>Buildings</v>
      </c>
      <c r="AN4006" s="64">
        <v>12965.261868738142</v>
      </c>
      <c r="AO4006" s="149">
        <f t="shared" si="100"/>
        <v>15.499999999999858</v>
      </c>
    </row>
    <row r="4007" spans="37:41" x14ac:dyDescent="0.35">
      <c r="AK4007" t="str">
        <v>42:NG tracks servicing CBH on the NG network</v>
      </c>
      <c r="AL4007" t="str">
        <v>65:Watheroo</v>
      </c>
      <c r="AM4007" t="str">
        <v>Clearing/Grubbing</v>
      </c>
      <c r="AN4007" s="64">
        <v>0</v>
      </c>
      <c r="AO4007" s="149">
        <f t="shared" si="100"/>
        <v>100</v>
      </c>
    </row>
    <row r="4008" spans="37:41" x14ac:dyDescent="0.35">
      <c r="AK4008" t="str">
        <v>42:NG tracks servicing CBH on the NG network</v>
      </c>
      <c r="AL4008" t="str">
        <v>65:Watheroo</v>
      </c>
      <c r="AM4008" t="str">
        <v>Communication</v>
      </c>
      <c r="AN4008" s="64">
        <v>103093.49577552266</v>
      </c>
      <c r="AO4008" s="149">
        <f t="shared" si="100"/>
        <v>5.1206272136194979</v>
      </c>
    </row>
    <row r="4009" spans="37:41" x14ac:dyDescent="0.35">
      <c r="AK4009" t="str">
        <v>42:NG tracks servicing CBH on the NG network</v>
      </c>
      <c r="AL4009" t="str">
        <v>65:Watheroo</v>
      </c>
      <c r="AM4009" t="str">
        <v>Control Centre Assets</v>
      </c>
      <c r="AN4009" s="64">
        <v>0</v>
      </c>
      <c r="AO4009" s="149">
        <f t="shared" si="100"/>
        <v>14.933333333333326</v>
      </c>
    </row>
    <row r="4010" spans="37:41" x14ac:dyDescent="0.35">
      <c r="AK4010" t="str">
        <v>42:NG tracks servicing CBH on the NG network</v>
      </c>
      <c r="AL4010" t="str">
        <v>65:Watheroo</v>
      </c>
      <c r="AM4010" t="str">
        <v>Culverts</v>
      </c>
      <c r="AN4010" s="64">
        <v>0</v>
      </c>
      <c r="AO4010" s="149">
        <f t="shared" si="100"/>
        <v>6.5141602301984181</v>
      </c>
    </row>
    <row r="4011" spans="37:41" x14ac:dyDescent="0.35">
      <c r="AK4011" t="str">
        <v>42:NG tracks servicing CBH on the NG network</v>
      </c>
      <c r="AL4011" t="str">
        <v>65:Watheroo</v>
      </c>
      <c r="AM4011" t="str">
        <v>Cutting/Embankments</v>
      </c>
      <c r="AN4011" s="64">
        <v>0</v>
      </c>
      <c r="AO4011" s="149">
        <f t="shared" si="100"/>
        <v>100</v>
      </c>
    </row>
    <row r="4012" spans="37:41" x14ac:dyDescent="0.35">
      <c r="AK4012" t="str">
        <v>42:NG tracks servicing CBH on the NG network</v>
      </c>
      <c r="AL4012" t="str">
        <v>65:Watheroo</v>
      </c>
      <c r="AM4012" t="str">
        <v>Fibre Optic</v>
      </c>
      <c r="AN4012" s="64">
        <v>0</v>
      </c>
      <c r="AO4012" s="149">
        <f t="shared" si="100"/>
        <v>6.8275029514926633</v>
      </c>
    </row>
    <row r="4013" spans="37:41" x14ac:dyDescent="0.35">
      <c r="AK4013" t="str">
        <v>42:NG tracks servicing CBH on the NG network</v>
      </c>
      <c r="AL4013" t="str">
        <v>65:Watheroo</v>
      </c>
      <c r="AM4013" t="str">
        <v>Formation</v>
      </c>
      <c r="AN4013" s="64">
        <v>41039.122963447466</v>
      </c>
      <c r="AO4013" s="149">
        <f t="shared" si="100"/>
        <v>100</v>
      </c>
    </row>
    <row r="4014" spans="37:41" x14ac:dyDescent="0.35">
      <c r="AK4014" t="str">
        <v>42:NG tracks servicing CBH on the NG network</v>
      </c>
      <c r="AL4014" t="str">
        <v>65:Watheroo</v>
      </c>
      <c r="AM4014" t="str">
        <v>Pedestrian Crossings</v>
      </c>
      <c r="AN4014" s="64">
        <v>0</v>
      </c>
      <c r="AO4014" s="149">
        <f t="shared" si="100"/>
        <v>11.72325153537226</v>
      </c>
    </row>
    <row r="4015" spans="37:41" x14ac:dyDescent="0.35">
      <c r="AK4015" t="str">
        <v>42:NG tracks servicing CBH on the NG network</v>
      </c>
      <c r="AL4015" t="str">
        <v>65:Watheroo</v>
      </c>
      <c r="AM4015" t="str">
        <v>Plant and Equipment</v>
      </c>
      <c r="AN4015" s="64">
        <v>5534.5030197538817</v>
      </c>
      <c r="AO4015" s="149">
        <f t="shared" si="100"/>
        <v>3.2621890651150229</v>
      </c>
    </row>
    <row r="4016" spans="37:41" x14ac:dyDescent="0.35">
      <c r="AK4016" t="str">
        <v>42:NG tracks servicing CBH on the NG network</v>
      </c>
      <c r="AL4016" t="str">
        <v>65:Watheroo</v>
      </c>
      <c r="AM4016" t="str">
        <v>Radio Masts</v>
      </c>
      <c r="AN4016" s="64">
        <v>8791.7636199519711</v>
      </c>
      <c r="AO4016" s="149">
        <f t="shared" si="100"/>
        <v>5.1206272136194979</v>
      </c>
    </row>
    <row r="4017" spans="37:41" x14ac:dyDescent="0.35">
      <c r="AK4017" t="str">
        <v>42:NG tracks servicing CBH on the NG network</v>
      </c>
      <c r="AL4017" t="str">
        <v>65:Watheroo</v>
      </c>
      <c r="AM4017" t="str">
        <v>Rail</v>
      </c>
      <c r="AN4017" s="64">
        <v>458025.92593133327</v>
      </c>
      <c r="AO4017" s="149">
        <f t="shared" si="100"/>
        <v>31.770593409597893</v>
      </c>
    </row>
    <row r="4018" spans="37:41" x14ac:dyDescent="0.35">
      <c r="AK4018" t="str">
        <v>42:NG tracks servicing CBH on the NG network</v>
      </c>
      <c r="AL4018" t="str">
        <v>65:Watheroo</v>
      </c>
      <c r="AM4018" t="str">
        <v>Signage</v>
      </c>
      <c r="AN4018" s="64">
        <v>0</v>
      </c>
      <c r="AO4018" s="149">
        <f t="shared" si="100"/>
        <v>3.6705791572497493</v>
      </c>
    </row>
    <row r="4019" spans="37:41" x14ac:dyDescent="0.35">
      <c r="AK4019" t="str">
        <v>42:NG tracks servicing CBH on the NG network</v>
      </c>
      <c r="AL4019" t="str">
        <v>65:Watheroo</v>
      </c>
      <c r="AM4019" t="str">
        <v>Signalling and Control Systems</v>
      </c>
      <c r="AN4019" s="64">
        <v>0</v>
      </c>
      <c r="AO4019" s="149">
        <f t="shared" si="100"/>
        <v>6.8275029514926633</v>
      </c>
    </row>
    <row r="4020" spans="37:41" x14ac:dyDescent="0.35">
      <c r="AK4020" t="str">
        <v>42:NG tracks servicing CBH on the NG network</v>
      </c>
      <c r="AL4020" t="str">
        <v>65:Watheroo</v>
      </c>
      <c r="AM4020" t="str">
        <v>Sleepers</v>
      </c>
      <c r="AN4020" s="64">
        <v>148838.15929379256</v>
      </c>
      <c r="AO4020" s="149">
        <f t="shared" si="100"/>
        <v>15.29205627039642</v>
      </c>
    </row>
    <row r="4021" spans="37:41" x14ac:dyDescent="0.35">
      <c r="AK4021" t="str">
        <v>42:NG tracks servicing CBH on the NG network</v>
      </c>
      <c r="AL4021" t="str">
        <v>65:Watheroo</v>
      </c>
      <c r="AM4021" t="str">
        <v>Tunnels</v>
      </c>
      <c r="AN4021" s="64">
        <v>0</v>
      </c>
      <c r="AO4021" s="149">
        <f t="shared" si="100"/>
        <v>42.316940355219813</v>
      </c>
    </row>
    <row r="4022" spans="37:41" x14ac:dyDescent="0.35">
      <c r="AK4022" t="str">
        <v>42:NG tracks servicing CBH on the NG network</v>
      </c>
      <c r="AL4022" t="str">
        <v>65:Watheroo</v>
      </c>
      <c r="AM4022" t="str">
        <v>Turnouts</v>
      </c>
      <c r="AN4022" s="64">
        <v>0</v>
      </c>
      <c r="AO4022" s="149">
        <f t="shared" si="100"/>
        <v>22.575248585450652</v>
      </c>
    </row>
    <row r="4023" spans="37:41" x14ac:dyDescent="0.35">
      <c r="AK4023" t="str">
        <v>42:NG tracks servicing CBH on the NG network</v>
      </c>
      <c r="AL4023" t="str">
        <v>65:Watheroo</v>
      </c>
      <c r="AM4023" t="str">
        <v>Walkways</v>
      </c>
      <c r="AN4023" s="64">
        <v>0</v>
      </c>
      <c r="AO4023" s="149">
        <f t="shared" si="100"/>
        <v>6.2060928299919071</v>
      </c>
    </row>
    <row r="4024" spans="37:41" x14ac:dyDescent="0.35">
      <c r="AK4024" t="str">
        <v>42:NG tracks servicing CBH on the NG network</v>
      </c>
      <c r="AL4024" t="str">
        <v>66:Welbungin</v>
      </c>
      <c r="AM4024" t="str">
        <v>Access Roads</v>
      </c>
      <c r="AN4024" s="64">
        <v>0</v>
      </c>
      <c r="AO4024" s="149">
        <f t="shared" si="100"/>
        <v>6.064738680413102</v>
      </c>
    </row>
    <row r="4025" spans="37:41" x14ac:dyDescent="0.35">
      <c r="AK4025" t="str">
        <v>42:NG tracks servicing CBH on the NG network</v>
      </c>
      <c r="AL4025" t="str">
        <v>66:Welbungin</v>
      </c>
      <c r="AM4025" t="str">
        <v>Ballast</v>
      </c>
      <c r="AN4025" s="64">
        <v>129064.59355749273</v>
      </c>
      <c r="AO4025" s="149">
        <f t="shared" si="100"/>
        <v>12.862198805968973</v>
      </c>
    </row>
    <row r="4026" spans="37:41" x14ac:dyDescent="0.35">
      <c r="AK4026" t="str">
        <v>42:NG tracks servicing CBH on the NG network</v>
      </c>
      <c r="AL4026" t="str">
        <v>66:Welbungin</v>
      </c>
      <c r="AM4026" t="str">
        <v>Bridges</v>
      </c>
      <c r="AN4026" s="64">
        <v>0</v>
      </c>
      <c r="AO4026" s="149">
        <f t="shared" si="100"/>
        <v>33.988165680473372</v>
      </c>
    </row>
    <row r="4027" spans="37:41" x14ac:dyDescent="0.35">
      <c r="AK4027" t="str">
        <v>42:NG tracks servicing CBH on the NG network</v>
      </c>
      <c r="AL4027" t="str">
        <v>66:Welbungin</v>
      </c>
      <c r="AM4027" t="str">
        <v>Buildings</v>
      </c>
      <c r="AN4027" s="64">
        <v>13019.277153934079</v>
      </c>
      <c r="AO4027" s="149">
        <f t="shared" si="100"/>
        <v>15.499999999999858</v>
      </c>
    </row>
    <row r="4028" spans="37:41" x14ac:dyDescent="0.35">
      <c r="AK4028" t="str">
        <v>42:NG tracks servicing CBH on the NG network</v>
      </c>
      <c r="AL4028" t="str">
        <v>66:Welbungin</v>
      </c>
      <c r="AM4028" t="str">
        <v>Clearing/Grubbing</v>
      </c>
      <c r="AN4028" s="64">
        <v>0</v>
      </c>
      <c r="AO4028" s="149">
        <f t="shared" si="100"/>
        <v>100</v>
      </c>
    </row>
    <row r="4029" spans="37:41" x14ac:dyDescent="0.35">
      <c r="AK4029" t="str">
        <v>42:NG tracks servicing CBH on the NG network</v>
      </c>
      <c r="AL4029" t="str">
        <v>66:Welbungin</v>
      </c>
      <c r="AM4029" t="str">
        <v>Communication</v>
      </c>
      <c r="AN4029" s="64">
        <v>102030.66282488167</v>
      </c>
      <c r="AO4029" s="149">
        <f t="shared" si="100"/>
        <v>5.1206272136194979</v>
      </c>
    </row>
    <row r="4030" spans="37:41" x14ac:dyDescent="0.35">
      <c r="AK4030" t="str">
        <v>42:NG tracks servicing CBH on the NG network</v>
      </c>
      <c r="AL4030" t="str">
        <v>66:Welbungin</v>
      </c>
      <c r="AM4030" t="str">
        <v>Control Centre Assets</v>
      </c>
      <c r="AN4030" s="64">
        <v>0</v>
      </c>
      <c r="AO4030" s="149">
        <f t="shared" si="100"/>
        <v>14.933333333333326</v>
      </c>
    </row>
    <row r="4031" spans="37:41" x14ac:dyDescent="0.35">
      <c r="AK4031" t="str">
        <v>42:NG tracks servicing CBH on the NG network</v>
      </c>
      <c r="AL4031" t="str">
        <v>66:Welbungin</v>
      </c>
      <c r="AM4031" t="str">
        <v>Culverts</v>
      </c>
      <c r="AN4031" s="64">
        <v>0</v>
      </c>
      <c r="AO4031" s="149">
        <f t="shared" si="100"/>
        <v>6.5141602301984181</v>
      </c>
    </row>
    <row r="4032" spans="37:41" x14ac:dyDescent="0.35">
      <c r="AK4032" t="str">
        <v>42:NG tracks servicing CBH on the NG network</v>
      </c>
      <c r="AL4032" t="str">
        <v>66:Welbungin</v>
      </c>
      <c r="AM4032" t="str">
        <v>Cutting/Embankments</v>
      </c>
      <c r="AN4032" s="64">
        <v>0</v>
      </c>
      <c r="AO4032" s="149">
        <f t="shared" si="100"/>
        <v>100</v>
      </c>
    </row>
    <row r="4033" spans="37:41" x14ac:dyDescent="0.35">
      <c r="AK4033" t="str">
        <v>42:NG tracks servicing CBH on the NG network</v>
      </c>
      <c r="AL4033" t="str">
        <v>66:Welbungin</v>
      </c>
      <c r="AM4033" t="str">
        <v>Fibre Optic</v>
      </c>
      <c r="AN4033" s="64">
        <v>0</v>
      </c>
      <c r="AO4033" s="149">
        <f t="shared" si="100"/>
        <v>6.8275029514926633</v>
      </c>
    </row>
    <row r="4034" spans="37:41" x14ac:dyDescent="0.35">
      <c r="AK4034" t="str">
        <v>42:NG tracks servicing CBH on the NG network</v>
      </c>
      <c r="AL4034" t="str">
        <v>66:Welbungin</v>
      </c>
      <c r="AM4034" t="str">
        <v>Formation</v>
      </c>
      <c r="AN4034" s="64">
        <v>38040.090732734694</v>
      </c>
      <c r="AO4034" s="149">
        <f t="shared" si="100"/>
        <v>100</v>
      </c>
    </row>
    <row r="4035" spans="37:41" x14ac:dyDescent="0.35">
      <c r="AK4035" t="str">
        <v>42:NG tracks servicing CBH on the NG network</v>
      </c>
      <c r="AL4035" t="str">
        <v>66:Welbungin</v>
      </c>
      <c r="AM4035" t="str">
        <v>Pedestrian Crossings</v>
      </c>
      <c r="AN4035" s="64">
        <v>0</v>
      </c>
      <c r="AO4035" s="149">
        <f t="shared" si="100"/>
        <v>11.72325153537226</v>
      </c>
    </row>
    <row r="4036" spans="37:41" x14ac:dyDescent="0.35">
      <c r="AK4036" t="str">
        <v>42:NG tracks servicing CBH on the NG network</v>
      </c>
      <c r="AL4036" t="str">
        <v>66:Welbungin</v>
      </c>
      <c r="AM4036" t="str">
        <v>Plant and Equipment</v>
      </c>
      <c r="AN4036" s="64">
        <v>5557.5606148920579</v>
      </c>
      <c r="AO4036" s="149">
        <f t="shared" si="100"/>
        <v>3.2621890651150229</v>
      </c>
    </row>
    <row r="4037" spans="37:41" x14ac:dyDescent="0.35">
      <c r="AK4037" t="str">
        <v>42:NG tracks servicing CBH on the NG network</v>
      </c>
      <c r="AL4037" t="str">
        <v>66:Welbungin</v>
      </c>
      <c r="AM4037" t="str">
        <v>Radio Masts</v>
      </c>
      <c r="AN4037" s="64">
        <v>8828.3914662781644</v>
      </c>
      <c r="AO4037" s="149">
        <f t="shared" si="100"/>
        <v>5.1206272136194979</v>
      </c>
    </row>
    <row r="4038" spans="37:41" x14ac:dyDescent="0.35">
      <c r="AK4038" t="str">
        <v>42:NG tracks servicing CBH on the NG network</v>
      </c>
      <c r="AL4038" t="str">
        <v>66:Welbungin</v>
      </c>
      <c r="AM4038" t="str">
        <v>Rail</v>
      </c>
      <c r="AN4038" s="64">
        <v>424554.58407069976</v>
      </c>
      <c r="AO4038" s="149">
        <f t="shared" si="100"/>
        <v>31.770593409597893</v>
      </c>
    </row>
    <row r="4039" spans="37:41" x14ac:dyDescent="0.35">
      <c r="AK4039" t="str">
        <v>42:NG tracks servicing CBH on the NG network</v>
      </c>
      <c r="AL4039" t="str">
        <v>66:Welbungin</v>
      </c>
      <c r="AM4039" t="str">
        <v>Signage</v>
      </c>
      <c r="AN4039" s="64">
        <v>0</v>
      </c>
      <c r="AO4039" s="149">
        <f t="shared" si="100"/>
        <v>3.6705791572497493</v>
      </c>
    </row>
    <row r="4040" spans="37:41" x14ac:dyDescent="0.35">
      <c r="AK4040" t="str">
        <v>42:NG tracks servicing CBH on the NG network</v>
      </c>
      <c r="AL4040" t="str">
        <v>66:Welbungin</v>
      </c>
      <c r="AM4040" t="str">
        <v>Signalling and Control Systems</v>
      </c>
      <c r="AN4040" s="64">
        <v>0</v>
      </c>
      <c r="AO4040" s="149">
        <f t="shared" si="100"/>
        <v>6.8275029514926633</v>
      </c>
    </row>
    <row r="4041" spans="37:41" x14ac:dyDescent="0.35">
      <c r="AK4041" t="str">
        <v>42:NG tracks servicing CBH on the NG network</v>
      </c>
      <c r="AL4041" t="str">
        <v>66:Welbungin</v>
      </c>
      <c r="AM4041" t="str">
        <v>Sleepers</v>
      </c>
      <c r="AN4041" s="64">
        <v>133824.95361825393</v>
      </c>
      <c r="AO4041" s="149">
        <f t="shared" si="100"/>
        <v>15.29205627039642</v>
      </c>
    </row>
    <row r="4042" spans="37:41" x14ac:dyDescent="0.35">
      <c r="AK4042" t="str">
        <v>42:NG tracks servicing CBH on the NG network</v>
      </c>
      <c r="AL4042" t="str">
        <v>66:Welbungin</v>
      </c>
      <c r="AM4042" t="str">
        <v>Tunnels</v>
      </c>
      <c r="AN4042" s="64">
        <v>0</v>
      </c>
      <c r="AO4042" s="149">
        <f t="shared" si="100"/>
        <v>42.316940355219813</v>
      </c>
    </row>
    <row r="4043" spans="37:41" x14ac:dyDescent="0.35">
      <c r="AK4043" t="str">
        <v>42:NG tracks servicing CBH on the NG network</v>
      </c>
      <c r="AL4043" t="str">
        <v>66:Welbungin</v>
      </c>
      <c r="AM4043" t="str">
        <v>Turnouts</v>
      </c>
      <c r="AN4043" s="64">
        <v>267435.95846973208</v>
      </c>
      <c r="AO4043" s="149">
        <f t="shared" si="100"/>
        <v>22.575248585450652</v>
      </c>
    </row>
    <row r="4044" spans="37:41" x14ac:dyDescent="0.35">
      <c r="AK4044" t="str">
        <v>42:NG tracks servicing CBH on the NG network</v>
      </c>
      <c r="AL4044" t="str">
        <v>66:Welbungin</v>
      </c>
      <c r="AM4044" t="str">
        <v>Walkways</v>
      </c>
      <c r="AN4044" s="64">
        <v>0</v>
      </c>
      <c r="AO4044" s="149">
        <f t="shared" si="100"/>
        <v>6.2060928299919071</v>
      </c>
    </row>
    <row r="4045" spans="37:41" x14ac:dyDescent="0.35">
      <c r="AK4045" t="str">
        <v>42:NG tracks servicing CBH on the NG network</v>
      </c>
      <c r="AL4045" t="str">
        <v>67:Wongan Hills</v>
      </c>
      <c r="AM4045" t="str">
        <v>Access Roads</v>
      </c>
      <c r="AN4045" s="64">
        <v>0</v>
      </c>
      <c r="AO4045" s="149">
        <f t="shared" ref="AO4045:AO4108" si="101">_xlfn.XLOOKUP(AM4045,$M$7:$AG$7,$M$10:$AG$10)</f>
        <v>6.064738680413102</v>
      </c>
    </row>
    <row r="4046" spans="37:41" x14ac:dyDescent="0.35">
      <c r="AK4046" t="str">
        <v>42:NG tracks servicing CBH on the NG network</v>
      </c>
      <c r="AL4046" t="str">
        <v>67:Wongan Hills</v>
      </c>
      <c r="AM4046" t="str">
        <v>Ballast</v>
      </c>
      <c r="AN4046" s="64">
        <v>190462.60259564524</v>
      </c>
      <c r="AO4046" s="149">
        <f t="shared" si="101"/>
        <v>12.862198805968973</v>
      </c>
    </row>
    <row r="4047" spans="37:41" x14ac:dyDescent="0.35">
      <c r="AK4047" t="str">
        <v>42:NG tracks servicing CBH on the NG network</v>
      </c>
      <c r="AL4047" t="str">
        <v>67:Wongan Hills</v>
      </c>
      <c r="AM4047" t="str">
        <v>Bridges</v>
      </c>
      <c r="AN4047" s="64">
        <v>0</v>
      </c>
      <c r="AO4047" s="149">
        <f t="shared" si="101"/>
        <v>33.988165680473372</v>
      </c>
    </row>
    <row r="4048" spans="37:41" x14ac:dyDescent="0.35">
      <c r="AK4048" t="str">
        <v>42:NG tracks servicing CBH on the NG network</v>
      </c>
      <c r="AL4048" t="str">
        <v>67:Wongan Hills</v>
      </c>
      <c r="AM4048" t="str">
        <v>Buildings</v>
      </c>
      <c r="AN4048" s="64">
        <v>19212.74721674707</v>
      </c>
      <c r="AO4048" s="149">
        <f t="shared" si="101"/>
        <v>15.499999999999858</v>
      </c>
    </row>
    <row r="4049" spans="37:41" x14ac:dyDescent="0.35">
      <c r="AK4049" t="str">
        <v>42:NG tracks servicing CBH on the NG network</v>
      </c>
      <c r="AL4049" t="str">
        <v>67:Wongan Hills</v>
      </c>
      <c r="AM4049" t="str">
        <v>Clearing/Grubbing</v>
      </c>
      <c r="AN4049" s="64">
        <v>0</v>
      </c>
      <c r="AO4049" s="149">
        <f t="shared" si="101"/>
        <v>100</v>
      </c>
    </row>
    <row r="4050" spans="37:41" x14ac:dyDescent="0.35">
      <c r="AK4050" t="str">
        <v>42:NG tracks servicing CBH on the NG network</v>
      </c>
      <c r="AL4050" t="str">
        <v>67:Wongan Hills</v>
      </c>
      <c r="AM4050" t="str">
        <v>Communication</v>
      </c>
      <c r="AN4050" s="64">
        <v>0</v>
      </c>
      <c r="AO4050" s="149">
        <f t="shared" si="101"/>
        <v>5.1206272136194979</v>
      </c>
    </row>
    <row r="4051" spans="37:41" x14ac:dyDescent="0.35">
      <c r="AK4051" t="str">
        <v>42:NG tracks servicing CBH on the NG network</v>
      </c>
      <c r="AL4051" t="str">
        <v>67:Wongan Hills</v>
      </c>
      <c r="AM4051" t="str">
        <v>Control Centre Assets</v>
      </c>
      <c r="AN4051" s="64">
        <v>0</v>
      </c>
      <c r="AO4051" s="149">
        <f t="shared" si="101"/>
        <v>14.933333333333326</v>
      </c>
    </row>
    <row r="4052" spans="37:41" x14ac:dyDescent="0.35">
      <c r="AK4052" t="str">
        <v>42:NG tracks servicing CBH on the NG network</v>
      </c>
      <c r="AL4052" t="str">
        <v>67:Wongan Hills</v>
      </c>
      <c r="AM4052" t="str">
        <v>Culverts</v>
      </c>
      <c r="AN4052" s="64">
        <v>0</v>
      </c>
      <c r="AO4052" s="149">
        <f t="shared" si="101"/>
        <v>6.5141602301984181</v>
      </c>
    </row>
    <row r="4053" spans="37:41" x14ac:dyDescent="0.35">
      <c r="AK4053" t="str">
        <v>42:NG tracks servicing CBH on the NG network</v>
      </c>
      <c r="AL4053" t="str">
        <v>67:Wongan Hills</v>
      </c>
      <c r="AM4053" t="str">
        <v>Cutting/Embankments</v>
      </c>
      <c r="AN4053" s="64">
        <v>0</v>
      </c>
      <c r="AO4053" s="149">
        <f t="shared" si="101"/>
        <v>100</v>
      </c>
    </row>
    <row r="4054" spans="37:41" x14ac:dyDescent="0.35">
      <c r="AK4054" t="str">
        <v>42:NG tracks servicing CBH on the NG network</v>
      </c>
      <c r="AL4054" t="str">
        <v>67:Wongan Hills</v>
      </c>
      <c r="AM4054" t="str">
        <v>Fibre Optic</v>
      </c>
      <c r="AN4054" s="64">
        <v>0</v>
      </c>
      <c r="AO4054" s="149">
        <f t="shared" si="101"/>
        <v>6.8275029514926633</v>
      </c>
    </row>
    <row r="4055" spans="37:41" x14ac:dyDescent="0.35">
      <c r="AK4055" t="str">
        <v>42:NG tracks servicing CBH on the NG network</v>
      </c>
      <c r="AL4055" t="str">
        <v>67:Wongan Hills</v>
      </c>
      <c r="AM4055" t="str">
        <v>Formation</v>
      </c>
      <c r="AN4055" s="64">
        <v>56136.346028190164</v>
      </c>
      <c r="AO4055" s="149">
        <f t="shared" si="101"/>
        <v>100</v>
      </c>
    </row>
    <row r="4056" spans="37:41" x14ac:dyDescent="0.35">
      <c r="AK4056" t="str">
        <v>42:NG tracks servicing CBH on the NG network</v>
      </c>
      <c r="AL4056" t="str">
        <v>67:Wongan Hills</v>
      </c>
      <c r="AM4056" t="str">
        <v>Pedestrian Crossings</v>
      </c>
      <c r="AN4056" s="64">
        <v>0</v>
      </c>
      <c r="AO4056" s="149">
        <f t="shared" si="101"/>
        <v>11.72325153537226</v>
      </c>
    </row>
    <row r="4057" spans="37:41" x14ac:dyDescent="0.35">
      <c r="AK4057" t="str">
        <v>42:NG tracks servicing CBH on the NG network</v>
      </c>
      <c r="AL4057" t="str">
        <v>67:Wongan Hills</v>
      </c>
      <c r="AM4057" t="str">
        <v>Plant and Equipment</v>
      </c>
      <c r="AN4057" s="64">
        <v>8201.3775398740636</v>
      </c>
      <c r="AO4057" s="149">
        <f t="shared" si="101"/>
        <v>3.2621890651150229</v>
      </c>
    </row>
    <row r="4058" spans="37:41" x14ac:dyDescent="0.35">
      <c r="AK4058" t="str">
        <v>42:NG tracks servicing CBH on the NG network</v>
      </c>
      <c r="AL4058" t="str">
        <v>67:Wongan Hills</v>
      </c>
      <c r="AM4058" t="str">
        <v>Radio Masts</v>
      </c>
      <c r="AN4058" s="64">
        <v>13028.192853305636</v>
      </c>
      <c r="AO4058" s="149">
        <f t="shared" si="101"/>
        <v>5.1206272136194979</v>
      </c>
    </row>
    <row r="4059" spans="37:41" x14ac:dyDescent="0.35">
      <c r="AK4059" t="str">
        <v>42:NG tracks servicing CBH on the NG network</v>
      </c>
      <c r="AL4059" t="str">
        <v>67:Wongan Hills</v>
      </c>
      <c r="AM4059" t="str">
        <v>Rail</v>
      </c>
      <c r="AN4059" s="64">
        <v>626521.71906462242</v>
      </c>
      <c r="AO4059" s="149">
        <f t="shared" si="101"/>
        <v>31.770593409597893</v>
      </c>
    </row>
    <row r="4060" spans="37:41" x14ac:dyDescent="0.35">
      <c r="AK4060" t="str">
        <v>42:NG tracks servicing CBH on the NG network</v>
      </c>
      <c r="AL4060" t="str">
        <v>67:Wongan Hills</v>
      </c>
      <c r="AM4060" t="str">
        <v>Signage</v>
      </c>
      <c r="AN4060" s="64">
        <v>0</v>
      </c>
      <c r="AO4060" s="149">
        <f t="shared" si="101"/>
        <v>3.6705791572497493</v>
      </c>
    </row>
    <row r="4061" spans="37:41" x14ac:dyDescent="0.35">
      <c r="AK4061" t="str">
        <v>42:NG tracks servicing CBH on the NG network</v>
      </c>
      <c r="AL4061" t="str">
        <v>67:Wongan Hills</v>
      </c>
      <c r="AM4061" t="str">
        <v>Signalling and Control Systems</v>
      </c>
      <c r="AN4061" s="64">
        <v>0</v>
      </c>
      <c r="AO4061" s="149">
        <f t="shared" si="101"/>
        <v>6.8275029514926633</v>
      </c>
    </row>
    <row r="4062" spans="37:41" x14ac:dyDescent="0.35">
      <c r="AK4062" t="str">
        <v>42:NG tracks servicing CBH on the NG network</v>
      </c>
      <c r="AL4062" t="str">
        <v>67:Wongan Hills</v>
      </c>
      <c r="AM4062" t="str">
        <v>Sleepers</v>
      </c>
      <c r="AN4062" s="64">
        <v>3925.0086564147878</v>
      </c>
      <c r="AO4062" s="149">
        <f t="shared" si="101"/>
        <v>15.29205627039642</v>
      </c>
    </row>
    <row r="4063" spans="37:41" x14ac:dyDescent="0.35">
      <c r="AK4063" t="str">
        <v>42:NG tracks servicing CBH on the NG network</v>
      </c>
      <c r="AL4063" t="str">
        <v>67:Wongan Hills</v>
      </c>
      <c r="AM4063" t="str">
        <v>Tunnels</v>
      </c>
      <c r="AN4063" s="64">
        <v>0</v>
      </c>
      <c r="AO4063" s="149">
        <f t="shared" si="101"/>
        <v>42.316940355219813</v>
      </c>
    </row>
    <row r="4064" spans="37:41" x14ac:dyDescent="0.35">
      <c r="AK4064" t="str">
        <v>42:NG tracks servicing CBH on the NG network</v>
      </c>
      <c r="AL4064" t="str">
        <v>67:Wongan Hills</v>
      </c>
      <c r="AM4064" t="str">
        <v>Turnouts</v>
      </c>
      <c r="AN4064" s="64">
        <v>778771.55881245807</v>
      </c>
      <c r="AO4064" s="149">
        <f t="shared" si="101"/>
        <v>22.575248585450652</v>
      </c>
    </row>
    <row r="4065" spans="37:41" x14ac:dyDescent="0.35">
      <c r="AK4065" t="str">
        <v>42:NG tracks servicing CBH on the NG network</v>
      </c>
      <c r="AL4065" t="str">
        <v>67:Wongan Hills</v>
      </c>
      <c r="AM4065" t="str">
        <v>Walkways</v>
      </c>
      <c r="AN4065" s="64">
        <v>0</v>
      </c>
      <c r="AO4065" s="149">
        <f t="shared" si="101"/>
        <v>6.2060928299919071</v>
      </c>
    </row>
    <row r="4066" spans="37:41" x14ac:dyDescent="0.35">
      <c r="AK4066" t="str">
        <v>42:NG tracks servicing CBH on the NG network</v>
      </c>
      <c r="AL4066" t="str">
        <v>68:Woodanilling</v>
      </c>
      <c r="AM4066" t="str">
        <v>Access Roads</v>
      </c>
      <c r="AN4066" s="64">
        <v>0</v>
      </c>
      <c r="AO4066" s="149">
        <f t="shared" si="101"/>
        <v>6.064738680413102</v>
      </c>
    </row>
    <row r="4067" spans="37:41" x14ac:dyDescent="0.35">
      <c r="AK4067" t="str">
        <v>42:NG tracks servicing CBH on the NG network</v>
      </c>
      <c r="AL4067" t="str">
        <v>68:Woodanilling</v>
      </c>
      <c r="AM4067" t="str">
        <v>Ballast</v>
      </c>
      <c r="AN4067" s="64">
        <v>171347.35106894755</v>
      </c>
      <c r="AO4067" s="149">
        <f t="shared" si="101"/>
        <v>12.862198805968973</v>
      </c>
    </row>
    <row r="4068" spans="37:41" x14ac:dyDescent="0.35">
      <c r="AK4068" t="str">
        <v>42:NG tracks servicing CBH on the NG network</v>
      </c>
      <c r="AL4068" t="str">
        <v>68:Woodanilling</v>
      </c>
      <c r="AM4068" t="str">
        <v>Bridges</v>
      </c>
      <c r="AN4068" s="64">
        <v>0</v>
      </c>
      <c r="AO4068" s="149">
        <f t="shared" si="101"/>
        <v>33.988165680473372</v>
      </c>
    </row>
    <row r="4069" spans="37:41" x14ac:dyDescent="0.35">
      <c r="AK4069" t="str">
        <v>42:NG tracks servicing CBH on the NG network</v>
      </c>
      <c r="AL4069" t="str">
        <v>68:Woodanilling</v>
      </c>
      <c r="AM4069" t="str">
        <v>Buildings</v>
      </c>
      <c r="AN4069" s="64">
        <v>15954.935133959791</v>
      </c>
      <c r="AO4069" s="149">
        <f t="shared" si="101"/>
        <v>15.499999999999858</v>
      </c>
    </row>
    <row r="4070" spans="37:41" x14ac:dyDescent="0.35">
      <c r="AK4070" t="str">
        <v>42:NG tracks servicing CBH on the NG network</v>
      </c>
      <c r="AL4070" t="str">
        <v>68:Woodanilling</v>
      </c>
      <c r="AM4070" t="str">
        <v>Clearing/Grubbing</v>
      </c>
      <c r="AN4070" s="64">
        <v>0</v>
      </c>
      <c r="AO4070" s="149">
        <f t="shared" si="101"/>
        <v>100</v>
      </c>
    </row>
    <row r="4071" spans="37:41" x14ac:dyDescent="0.35">
      <c r="AK4071" t="str">
        <v>42:NG tracks servicing CBH on the NG network</v>
      </c>
      <c r="AL4071" t="str">
        <v>68:Woodanilling</v>
      </c>
      <c r="AM4071" t="str">
        <v>Communication</v>
      </c>
      <c r="AN4071" s="64">
        <v>0</v>
      </c>
      <c r="AO4071" s="149">
        <f t="shared" si="101"/>
        <v>5.1206272136194979</v>
      </c>
    </row>
    <row r="4072" spans="37:41" x14ac:dyDescent="0.35">
      <c r="AK4072" t="str">
        <v>42:NG tracks servicing CBH on the NG network</v>
      </c>
      <c r="AL4072" t="str">
        <v>68:Woodanilling</v>
      </c>
      <c r="AM4072" t="str">
        <v>Control Centre Assets</v>
      </c>
      <c r="AN4072" s="64">
        <v>0</v>
      </c>
      <c r="AO4072" s="149">
        <f t="shared" si="101"/>
        <v>14.933333333333326</v>
      </c>
    </row>
    <row r="4073" spans="37:41" x14ac:dyDescent="0.35">
      <c r="AK4073" t="str">
        <v>42:NG tracks servicing CBH on the NG network</v>
      </c>
      <c r="AL4073" t="str">
        <v>68:Woodanilling</v>
      </c>
      <c r="AM4073" t="str">
        <v>Culverts</v>
      </c>
      <c r="AN4073" s="64">
        <v>0</v>
      </c>
      <c r="AO4073" s="149">
        <f t="shared" si="101"/>
        <v>6.5141602301984181</v>
      </c>
    </row>
    <row r="4074" spans="37:41" x14ac:dyDescent="0.35">
      <c r="AK4074" t="str">
        <v>42:NG tracks servicing CBH on the NG network</v>
      </c>
      <c r="AL4074" t="str">
        <v>68:Woodanilling</v>
      </c>
      <c r="AM4074" t="str">
        <v>Cutting/Embankments</v>
      </c>
      <c r="AN4074" s="64">
        <v>0</v>
      </c>
      <c r="AO4074" s="149">
        <f t="shared" si="101"/>
        <v>100</v>
      </c>
    </row>
    <row r="4075" spans="37:41" x14ac:dyDescent="0.35">
      <c r="AK4075" t="str">
        <v>42:NG tracks servicing CBH on the NG network</v>
      </c>
      <c r="AL4075" t="str">
        <v>68:Woodanilling</v>
      </c>
      <c r="AM4075" t="str">
        <v>Fibre Optic</v>
      </c>
      <c r="AN4075" s="64">
        <v>0</v>
      </c>
      <c r="AO4075" s="149">
        <f t="shared" si="101"/>
        <v>6.8275029514926633</v>
      </c>
    </row>
    <row r="4076" spans="37:41" x14ac:dyDescent="0.35">
      <c r="AK4076" t="str">
        <v>42:NG tracks servicing CBH on the NG network</v>
      </c>
      <c r="AL4076" t="str">
        <v>68:Woodanilling</v>
      </c>
      <c r="AM4076" t="str">
        <v>Formation</v>
      </c>
      <c r="AN4076" s="64">
        <v>50502.377157163493</v>
      </c>
      <c r="AO4076" s="149">
        <f t="shared" si="101"/>
        <v>100</v>
      </c>
    </row>
    <row r="4077" spans="37:41" x14ac:dyDescent="0.35">
      <c r="AK4077" t="str">
        <v>42:NG tracks servicing CBH on the NG network</v>
      </c>
      <c r="AL4077" t="str">
        <v>68:Woodanilling</v>
      </c>
      <c r="AM4077" t="str">
        <v>Pedestrian Crossings</v>
      </c>
      <c r="AN4077" s="64">
        <v>0</v>
      </c>
      <c r="AO4077" s="149">
        <f t="shared" si="101"/>
        <v>11.72325153537226</v>
      </c>
    </row>
    <row r="4078" spans="37:41" x14ac:dyDescent="0.35">
      <c r="AK4078" t="str">
        <v>42:NG tracks servicing CBH on the NG network</v>
      </c>
      <c r="AL4078" t="str">
        <v>68:Woodanilling</v>
      </c>
      <c r="AM4078" t="str">
        <v>Plant and Equipment</v>
      </c>
      <c r="AN4078" s="64">
        <v>6810.7098470408228</v>
      </c>
      <c r="AO4078" s="149">
        <f t="shared" si="101"/>
        <v>3.2621890651150229</v>
      </c>
    </row>
    <row r="4079" spans="37:41" x14ac:dyDescent="0.35">
      <c r="AK4079" t="str">
        <v>42:NG tracks servicing CBH on the NG network</v>
      </c>
      <c r="AL4079" t="str">
        <v>68:Woodanilling</v>
      </c>
      <c r="AM4079" t="str">
        <v>Radio Masts</v>
      </c>
      <c r="AN4079" s="64">
        <v>10819.065568406704</v>
      </c>
      <c r="AO4079" s="149">
        <f t="shared" si="101"/>
        <v>5.1206272136194979</v>
      </c>
    </row>
    <row r="4080" spans="37:41" x14ac:dyDescent="0.35">
      <c r="AK4080" t="str">
        <v>42:NG tracks servicing CBH on the NG network</v>
      </c>
      <c r="AL4080" t="str">
        <v>68:Woodanilling</v>
      </c>
      <c r="AM4080" t="str">
        <v>Rail</v>
      </c>
      <c r="AN4080" s="64">
        <v>563642.60220048553</v>
      </c>
      <c r="AO4080" s="149">
        <f t="shared" si="101"/>
        <v>31.770593409597893</v>
      </c>
    </row>
    <row r="4081" spans="37:41" x14ac:dyDescent="0.35">
      <c r="AK4081" t="str">
        <v>42:NG tracks servicing CBH on the NG network</v>
      </c>
      <c r="AL4081" t="str">
        <v>68:Woodanilling</v>
      </c>
      <c r="AM4081" t="str">
        <v>Signage</v>
      </c>
      <c r="AN4081" s="64">
        <v>0</v>
      </c>
      <c r="AO4081" s="149">
        <f t="shared" si="101"/>
        <v>3.6705791572497493</v>
      </c>
    </row>
    <row r="4082" spans="37:41" x14ac:dyDescent="0.35">
      <c r="AK4082" t="str">
        <v>42:NG tracks servicing CBH on the NG network</v>
      </c>
      <c r="AL4082" t="str">
        <v>68:Woodanilling</v>
      </c>
      <c r="AM4082" t="str">
        <v>Signalling and Control Systems</v>
      </c>
      <c r="AN4082" s="64">
        <v>0</v>
      </c>
      <c r="AO4082" s="149">
        <f t="shared" si="101"/>
        <v>6.8275029514926633</v>
      </c>
    </row>
    <row r="4083" spans="37:41" x14ac:dyDescent="0.35">
      <c r="AK4083" t="str">
        <v>42:NG tracks servicing CBH on the NG network</v>
      </c>
      <c r="AL4083" t="str">
        <v>68:Woodanilling</v>
      </c>
      <c r="AM4083" t="str">
        <v>Sleepers</v>
      </c>
      <c r="AN4083" s="64">
        <v>107318.80226086359</v>
      </c>
      <c r="AO4083" s="149">
        <f t="shared" si="101"/>
        <v>15.29205627039642</v>
      </c>
    </row>
    <row r="4084" spans="37:41" x14ac:dyDescent="0.35">
      <c r="AK4084" t="str">
        <v>42:NG tracks servicing CBH on the NG network</v>
      </c>
      <c r="AL4084" t="str">
        <v>68:Woodanilling</v>
      </c>
      <c r="AM4084" t="str">
        <v>Tunnels</v>
      </c>
      <c r="AN4084" s="64">
        <v>0</v>
      </c>
      <c r="AO4084" s="149">
        <f t="shared" si="101"/>
        <v>42.316940355219813</v>
      </c>
    </row>
    <row r="4085" spans="37:41" x14ac:dyDescent="0.35">
      <c r="AK4085" t="str">
        <v>42:NG tracks servicing CBH on the NG network</v>
      </c>
      <c r="AL4085" t="str">
        <v>68:Woodanilling</v>
      </c>
      <c r="AM4085" t="str">
        <v>Turnouts</v>
      </c>
      <c r="AN4085" s="64">
        <v>625400.94557612808</v>
      </c>
      <c r="AO4085" s="149">
        <f t="shared" si="101"/>
        <v>22.575248585450652</v>
      </c>
    </row>
    <row r="4086" spans="37:41" x14ac:dyDescent="0.35">
      <c r="AK4086" t="str">
        <v>42:NG tracks servicing CBH on the NG network</v>
      </c>
      <c r="AL4086" t="str">
        <v>68:Woodanilling</v>
      </c>
      <c r="AM4086" t="str">
        <v>Walkways</v>
      </c>
      <c r="AN4086" s="64">
        <v>0</v>
      </c>
      <c r="AO4086" s="149">
        <f t="shared" si="101"/>
        <v>6.2060928299919071</v>
      </c>
    </row>
    <row r="4087" spans="37:41" x14ac:dyDescent="0.35">
      <c r="AK4087" t="str">
        <v>42:NG tracks servicing CBH on the NG network</v>
      </c>
      <c r="AL4087" t="str">
        <v>69:Wyalkatchem</v>
      </c>
      <c r="AM4087" t="str">
        <v>Access Roads</v>
      </c>
      <c r="AN4087" s="64">
        <v>0</v>
      </c>
      <c r="AO4087" s="149">
        <f t="shared" si="101"/>
        <v>6.064738680413102</v>
      </c>
    </row>
    <row r="4088" spans="37:41" x14ac:dyDescent="0.35">
      <c r="AK4088" t="str">
        <v>42:NG tracks servicing CBH on the NG network</v>
      </c>
      <c r="AL4088" t="str">
        <v>69:Wyalkatchem</v>
      </c>
      <c r="AM4088" t="str">
        <v>Ballast</v>
      </c>
      <c r="AN4088" s="64">
        <v>79726.737049955802</v>
      </c>
      <c r="AO4088" s="149">
        <f t="shared" si="101"/>
        <v>12.862198805968973</v>
      </c>
    </row>
    <row r="4089" spans="37:41" x14ac:dyDescent="0.35">
      <c r="AK4089" t="str">
        <v>42:NG tracks servicing CBH on the NG network</v>
      </c>
      <c r="AL4089" t="str">
        <v>69:Wyalkatchem</v>
      </c>
      <c r="AM4089" t="str">
        <v>Bridges</v>
      </c>
      <c r="AN4089" s="64">
        <v>0</v>
      </c>
      <c r="AO4089" s="149">
        <f t="shared" si="101"/>
        <v>33.988165680473372</v>
      </c>
    </row>
    <row r="4090" spans="37:41" x14ac:dyDescent="0.35">
      <c r="AK4090" t="str">
        <v>42:NG tracks servicing CBH on the NG network</v>
      </c>
      <c r="AL4090" t="str">
        <v>69:Wyalkatchem</v>
      </c>
      <c r="AM4090" t="str">
        <v>Buildings</v>
      </c>
      <c r="AN4090" s="64">
        <v>8042.3643512255894</v>
      </c>
      <c r="AO4090" s="149">
        <f t="shared" si="101"/>
        <v>15.499999999999858</v>
      </c>
    </row>
    <row r="4091" spans="37:41" x14ac:dyDescent="0.35">
      <c r="AK4091" t="str">
        <v>42:NG tracks servicing CBH on the NG network</v>
      </c>
      <c r="AL4091" t="str">
        <v>69:Wyalkatchem</v>
      </c>
      <c r="AM4091" t="str">
        <v>Clearing/Grubbing</v>
      </c>
      <c r="AN4091" s="64">
        <v>0</v>
      </c>
      <c r="AO4091" s="149">
        <f t="shared" si="101"/>
        <v>100</v>
      </c>
    </row>
    <row r="4092" spans="37:41" x14ac:dyDescent="0.35">
      <c r="AK4092" t="str">
        <v>42:NG tracks servicing CBH on the NG network</v>
      </c>
      <c r="AL4092" t="str">
        <v>69:Wyalkatchem</v>
      </c>
      <c r="AM4092" t="str">
        <v>Communication</v>
      </c>
      <c r="AN4092" s="64">
        <v>0</v>
      </c>
      <c r="AO4092" s="149">
        <f t="shared" si="101"/>
        <v>5.1206272136194979</v>
      </c>
    </row>
    <row r="4093" spans="37:41" x14ac:dyDescent="0.35">
      <c r="AK4093" t="str">
        <v>42:NG tracks servicing CBH on the NG network</v>
      </c>
      <c r="AL4093" t="str">
        <v>69:Wyalkatchem</v>
      </c>
      <c r="AM4093" t="str">
        <v>Control Centre Assets</v>
      </c>
      <c r="AN4093" s="64">
        <v>0</v>
      </c>
      <c r="AO4093" s="149">
        <f t="shared" si="101"/>
        <v>14.933333333333326</v>
      </c>
    </row>
    <row r="4094" spans="37:41" x14ac:dyDescent="0.35">
      <c r="AK4094" t="str">
        <v>42:NG tracks servicing CBH on the NG network</v>
      </c>
      <c r="AL4094" t="str">
        <v>69:Wyalkatchem</v>
      </c>
      <c r="AM4094" t="str">
        <v>Culverts</v>
      </c>
      <c r="AN4094" s="64">
        <v>0</v>
      </c>
      <c r="AO4094" s="149">
        <f t="shared" si="101"/>
        <v>6.5141602301984181</v>
      </c>
    </row>
    <row r="4095" spans="37:41" x14ac:dyDescent="0.35">
      <c r="AK4095" t="str">
        <v>42:NG tracks servicing CBH on the NG network</v>
      </c>
      <c r="AL4095" t="str">
        <v>69:Wyalkatchem</v>
      </c>
      <c r="AM4095" t="str">
        <v>Cutting/Embankments</v>
      </c>
      <c r="AN4095" s="64">
        <v>0</v>
      </c>
      <c r="AO4095" s="149">
        <f t="shared" si="101"/>
        <v>100</v>
      </c>
    </row>
    <row r="4096" spans="37:41" x14ac:dyDescent="0.35">
      <c r="AK4096" t="str">
        <v>42:NG tracks servicing CBH on the NG network</v>
      </c>
      <c r="AL4096" t="str">
        <v>69:Wyalkatchem</v>
      </c>
      <c r="AM4096" t="str">
        <v>Fibre Optic</v>
      </c>
      <c r="AN4096" s="64">
        <v>0</v>
      </c>
      <c r="AO4096" s="149">
        <f t="shared" si="101"/>
        <v>6.8275029514926633</v>
      </c>
    </row>
    <row r="4097" spans="37:41" x14ac:dyDescent="0.35">
      <c r="AK4097" t="str">
        <v>42:NG tracks servicing CBH on the NG network</v>
      </c>
      <c r="AL4097" t="str">
        <v>69:Wyalkatchem</v>
      </c>
      <c r="AM4097" t="str">
        <v>Formation</v>
      </c>
      <c r="AN4097" s="64">
        <v>23498.406709460658</v>
      </c>
      <c r="AO4097" s="149">
        <f t="shared" si="101"/>
        <v>100</v>
      </c>
    </row>
    <row r="4098" spans="37:41" x14ac:dyDescent="0.35">
      <c r="AK4098" t="str">
        <v>42:NG tracks servicing CBH on the NG network</v>
      </c>
      <c r="AL4098" t="str">
        <v>69:Wyalkatchem</v>
      </c>
      <c r="AM4098" t="str">
        <v>Pedestrian Crossings</v>
      </c>
      <c r="AN4098" s="64">
        <v>0</v>
      </c>
      <c r="AO4098" s="149">
        <f t="shared" si="101"/>
        <v>11.72325153537226</v>
      </c>
    </row>
    <row r="4099" spans="37:41" x14ac:dyDescent="0.35">
      <c r="AK4099" t="str">
        <v>42:NG tracks servicing CBH on the NG network</v>
      </c>
      <c r="AL4099" t="str">
        <v>69:Wyalkatchem</v>
      </c>
      <c r="AM4099" t="str">
        <v>Plant and Equipment</v>
      </c>
      <c r="AN4099" s="64">
        <v>3433.0575223584765</v>
      </c>
      <c r="AO4099" s="149">
        <f t="shared" si="101"/>
        <v>3.2621890651150229</v>
      </c>
    </row>
    <row r="4100" spans="37:41" x14ac:dyDescent="0.35">
      <c r="AK4100" t="str">
        <v>42:NG tracks servicing CBH on the NG network</v>
      </c>
      <c r="AL4100" t="str">
        <v>69:Wyalkatchem</v>
      </c>
      <c r="AM4100" t="str">
        <v>Radio Masts</v>
      </c>
      <c r="AN4100" s="64">
        <v>5453.5393914404112</v>
      </c>
      <c r="AO4100" s="149">
        <f t="shared" si="101"/>
        <v>5.1206272136194979</v>
      </c>
    </row>
    <row r="4101" spans="37:41" x14ac:dyDescent="0.35">
      <c r="AK4101" t="str">
        <v>42:NG tracks servicing CBH on the NG network</v>
      </c>
      <c r="AL4101" t="str">
        <v>69:Wyalkatchem</v>
      </c>
      <c r="AM4101" t="str">
        <v>Rail</v>
      </c>
      <c r="AN4101" s="64">
        <v>262259.00345380203</v>
      </c>
      <c r="AO4101" s="149">
        <f t="shared" si="101"/>
        <v>31.770593409597893</v>
      </c>
    </row>
    <row r="4102" spans="37:41" x14ac:dyDescent="0.35">
      <c r="AK4102" t="str">
        <v>42:NG tracks servicing CBH on the NG network</v>
      </c>
      <c r="AL4102" t="str">
        <v>69:Wyalkatchem</v>
      </c>
      <c r="AM4102" t="str">
        <v>Signage</v>
      </c>
      <c r="AN4102" s="64">
        <v>0</v>
      </c>
      <c r="AO4102" s="149">
        <f t="shared" si="101"/>
        <v>3.6705791572497493</v>
      </c>
    </row>
    <row r="4103" spans="37:41" x14ac:dyDescent="0.35">
      <c r="AK4103" t="str">
        <v>42:NG tracks servicing CBH on the NG network</v>
      </c>
      <c r="AL4103" t="str">
        <v>69:Wyalkatchem</v>
      </c>
      <c r="AM4103" t="str">
        <v>Signalling and Control Systems</v>
      </c>
      <c r="AN4103" s="64">
        <v>0</v>
      </c>
      <c r="AO4103" s="149">
        <f t="shared" si="101"/>
        <v>6.8275029514926633</v>
      </c>
    </row>
    <row r="4104" spans="37:41" x14ac:dyDescent="0.35">
      <c r="AK4104" t="str">
        <v>42:NG tracks servicing CBH on the NG network</v>
      </c>
      <c r="AL4104" t="str">
        <v>69:Wyalkatchem</v>
      </c>
      <c r="AM4104" t="str">
        <v>Sleepers</v>
      </c>
      <c r="AN4104" s="64">
        <v>82889.116612319238</v>
      </c>
      <c r="AO4104" s="149">
        <f t="shared" si="101"/>
        <v>15.29205627039642</v>
      </c>
    </row>
    <row r="4105" spans="37:41" x14ac:dyDescent="0.35">
      <c r="AK4105" t="str">
        <v>42:NG tracks servicing CBH on the NG network</v>
      </c>
      <c r="AL4105" t="str">
        <v>69:Wyalkatchem</v>
      </c>
      <c r="AM4105" t="str">
        <v>Tunnels</v>
      </c>
      <c r="AN4105" s="64">
        <v>0</v>
      </c>
      <c r="AO4105" s="149">
        <f t="shared" si="101"/>
        <v>42.316940355219813</v>
      </c>
    </row>
    <row r="4106" spans="37:41" x14ac:dyDescent="0.35">
      <c r="AK4106" t="str">
        <v>42:NG tracks servicing CBH on the NG network</v>
      </c>
      <c r="AL4106" t="str">
        <v>69:Wyalkatchem</v>
      </c>
      <c r="AM4106" t="str">
        <v>Turnouts</v>
      </c>
      <c r="AN4106" s="64">
        <v>0</v>
      </c>
      <c r="AO4106" s="149">
        <f t="shared" si="101"/>
        <v>22.575248585450652</v>
      </c>
    </row>
    <row r="4107" spans="37:41" x14ac:dyDescent="0.35">
      <c r="AK4107" t="str">
        <v>42:NG tracks servicing CBH on the NG network</v>
      </c>
      <c r="AL4107" t="str">
        <v>69:Wyalkatchem</v>
      </c>
      <c r="AM4107" t="str">
        <v>Walkways</v>
      </c>
      <c r="AN4107" s="64">
        <v>4285.4237160110624</v>
      </c>
      <c r="AO4107" s="149">
        <f t="shared" si="101"/>
        <v>6.2060928299919071</v>
      </c>
    </row>
    <row r="4108" spans="37:41" x14ac:dyDescent="0.35">
      <c r="AK4108" t="str">
        <v>42:NG tracks servicing CBH on the NG network</v>
      </c>
      <c r="AL4108" t="str">
        <v>70:Yerecoin</v>
      </c>
      <c r="AM4108" t="str">
        <v>Access Roads</v>
      </c>
      <c r="AN4108" s="64">
        <v>0</v>
      </c>
      <c r="AO4108" s="149">
        <f t="shared" si="101"/>
        <v>6.064738680413102</v>
      </c>
    </row>
    <row r="4109" spans="37:41" x14ac:dyDescent="0.35">
      <c r="AK4109" t="str">
        <v>42:NG tracks servicing CBH on the NG network</v>
      </c>
      <c r="AL4109" t="str">
        <v>70:Yerecoin</v>
      </c>
      <c r="AM4109" t="str">
        <v>Ballast</v>
      </c>
      <c r="AN4109" s="64">
        <v>215681.50125371179</v>
      </c>
      <c r="AO4109" s="149">
        <f t="shared" ref="AO4109:AO4172" si="102">_xlfn.XLOOKUP(AM4109,$M$7:$AG$7,$M$10:$AG$10)</f>
        <v>12.862198805968973</v>
      </c>
    </row>
    <row r="4110" spans="37:41" x14ac:dyDescent="0.35">
      <c r="AK4110" t="str">
        <v>42:NG tracks servicing CBH on the NG network</v>
      </c>
      <c r="AL4110" t="str">
        <v>70:Yerecoin</v>
      </c>
      <c r="AM4110" t="str">
        <v>Bridges</v>
      </c>
      <c r="AN4110" s="64">
        <v>0</v>
      </c>
      <c r="AO4110" s="149">
        <f t="shared" si="102"/>
        <v>33.988165680473372</v>
      </c>
    </row>
    <row r="4111" spans="37:41" x14ac:dyDescent="0.35">
      <c r="AK4111" t="str">
        <v>42:NG tracks servicing CBH on the NG network</v>
      </c>
      <c r="AL4111" t="str">
        <v>70:Yerecoin</v>
      </c>
      <c r="AM4111" t="str">
        <v>Buildings</v>
      </c>
      <c r="AN4111" s="64">
        <v>21756.681398045879</v>
      </c>
      <c r="AO4111" s="149">
        <f t="shared" si="102"/>
        <v>15.499999999999858</v>
      </c>
    </row>
    <row r="4112" spans="37:41" x14ac:dyDescent="0.35">
      <c r="AK4112" t="str">
        <v>42:NG tracks servicing CBH on the NG network</v>
      </c>
      <c r="AL4112" t="str">
        <v>70:Yerecoin</v>
      </c>
      <c r="AM4112" t="str">
        <v>Clearing/Grubbing</v>
      </c>
      <c r="AN4112" s="64">
        <v>0</v>
      </c>
      <c r="AO4112" s="149">
        <f t="shared" si="102"/>
        <v>100</v>
      </c>
    </row>
    <row r="4113" spans="37:41" x14ac:dyDescent="0.35">
      <c r="AK4113" t="str">
        <v>42:NG tracks servicing CBH on the NG network</v>
      </c>
      <c r="AL4113" t="str">
        <v>70:Yerecoin</v>
      </c>
      <c r="AM4113" t="str">
        <v>Communication</v>
      </c>
      <c r="AN4113" s="64">
        <v>107092.50009511883</v>
      </c>
      <c r="AO4113" s="149">
        <f t="shared" si="102"/>
        <v>5.1206272136194979</v>
      </c>
    </row>
    <row r="4114" spans="37:41" x14ac:dyDescent="0.35">
      <c r="AK4114" t="str">
        <v>42:NG tracks servicing CBH on the NG network</v>
      </c>
      <c r="AL4114" t="str">
        <v>70:Yerecoin</v>
      </c>
      <c r="AM4114" t="str">
        <v>Control Centre Assets</v>
      </c>
      <c r="AN4114" s="64">
        <v>0</v>
      </c>
      <c r="AO4114" s="149">
        <f t="shared" si="102"/>
        <v>14.933333333333326</v>
      </c>
    </row>
    <row r="4115" spans="37:41" x14ac:dyDescent="0.35">
      <c r="AK4115" t="str">
        <v>42:NG tracks servicing CBH on the NG network</v>
      </c>
      <c r="AL4115" t="str">
        <v>70:Yerecoin</v>
      </c>
      <c r="AM4115" t="str">
        <v>Culverts</v>
      </c>
      <c r="AN4115" s="64">
        <v>0</v>
      </c>
      <c r="AO4115" s="149">
        <f t="shared" si="102"/>
        <v>6.5141602301984181</v>
      </c>
    </row>
    <row r="4116" spans="37:41" x14ac:dyDescent="0.35">
      <c r="AK4116" t="str">
        <v>42:NG tracks servicing CBH on the NG network</v>
      </c>
      <c r="AL4116" t="str">
        <v>70:Yerecoin</v>
      </c>
      <c r="AM4116" t="str">
        <v>Cutting/Embankments</v>
      </c>
      <c r="AN4116" s="64">
        <v>0</v>
      </c>
      <c r="AO4116" s="149">
        <f t="shared" si="102"/>
        <v>100</v>
      </c>
    </row>
    <row r="4117" spans="37:41" x14ac:dyDescent="0.35">
      <c r="AK4117" t="str">
        <v>42:NG tracks servicing CBH on the NG network</v>
      </c>
      <c r="AL4117" t="str">
        <v>70:Yerecoin</v>
      </c>
      <c r="AM4117" t="str">
        <v>Fibre Optic</v>
      </c>
      <c r="AN4117" s="64">
        <v>0</v>
      </c>
      <c r="AO4117" s="149">
        <f t="shared" si="102"/>
        <v>6.8275029514926633</v>
      </c>
    </row>
    <row r="4118" spans="37:41" x14ac:dyDescent="0.35">
      <c r="AK4118" t="str">
        <v>42:NG tracks servicing CBH on the NG network</v>
      </c>
      <c r="AL4118" t="str">
        <v>70:Yerecoin</v>
      </c>
      <c r="AM4118" t="str">
        <v>Formation</v>
      </c>
      <c r="AN4118" s="64">
        <v>63569.284580041371</v>
      </c>
      <c r="AO4118" s="149">
        <f t="shared" si="102"/>
        <v>100</v>
      </c>
    </row>
    <row r="4119" spans="37:41" x14ac:dyDescent="0.35">
      <c r="AK4119" t="str">
        <v>42:NG tracks servicing CBH on the NG network</v>
      </c>
      <c r="AL4119" t="str">
        <v>70:Yerecoin</v>
      </c>
      <c r="AM4119" t="str">
        <v>Pedestrian Crossings</v>
      </c>
      <c r="AN4119" s="64">
        <v>0</v>
      </c>
      <c r="AO4119" s="149">
        <f t="shared" si="102"/>
        <v>11.72325153537226</v>
      </c>
    </row>
    <row r="4120" spans="37:41" x14ac:dyDescent="0.35">
      <c r="AK4120" t="str">
        <v>42:NG tracks servicing CBH on the NG network</v>
      </c>
      <c r="AL4120" t="str">
        <v>70:Yerecoin</v>
      </c>
      <c r="AM4120" t="str">
        <v>Plant and Equipment</v>
      </c>
      <c r="AN4120" s="64">
        <v>9287.3109788585607</v>
      </c>
      <c r="AO4120" s="149">
        <f t="shared" si="102"/>
        <v>3.2621890651150229</v>
      </c>
    </row>
    <row r="4121" spans="37:41" x14ac:dyDescent="0.35">
      <c r="AK4121" t="str">
        <v>42:NG tracks servicing CBH on the NG network</v>
      </c>
      <c r="AL4121" t="str">
        <v>70:Yerecoin</v>
      </c>
      <c r="AM4121" t="str">
        <v>Radio Masts</v>
      </c>
      <c r="AN4121" s="64">
        <v>14753.238456944644</v>
      </c>
      <c r="AO4121" s="149">
        <f t="shared" si="102"/>
        <v>5.1206272136194979</v>
      </c>
    </row>
    <row r="4122" spans="37:41" x14ac:dyDescent="0.35">
      <c r="AK4122" t="str">
        <v>42:NG tracks servicing CBH on the NG network</v>
      </c>
      <c r="AL4122" t="str">
        <v>70:Yerecoin</v>
      </c>
      <c r="AM4122" t="str">
        <v>Rail</v>
      </c>
      <c r="AN4122" s="64">
        <v>709478.62254510459</v>
      </c>
      <c r="AO4122" s="149">
        <f t="shared" si="102"/>
        <v>31.770593409597893</v>
      </c>
    </row>
    <row r="4123" spans="37:41" x14ac:dyDescent="0.35">
      <c r="AK4123" t="str">
        <v>42:NG tracks servicing CBH on the NG network</v>
      </c>
      <c r="AL4123" t="str">
        <v>70:Yerecoin</v>
      </c>
      <c r="AM4123" t="str">
        <v>Signage</v>
      </c>
      <c r="AN4123" s="64">
        <v>0</v>
      </c>
      <c r="AO4123" s="149">
        <f t="shared" si="102"/>
        <v>3.6705791572497493</v>
      </c>
    </row>
    <row r="4124" spans="37:41" x14ac:dyDescent="0.35">
      <c r="AK4124" t="str">
        <v>42:NG tracks servicing CBH on the NG network</v>
      </c>
      <c r="AL4124" t="str">
        <v>70:Yerecoin</v>
      </c>
      <c r="AM4124" t="str">
        <v>Signalling and Control Systems</v>
      </c>
      <c r="AN4124" s="64">
        <v>0</v>
      </c>
      <c r="AO4124" s="149">
        <f t="shared" si="102"/>
        <v>6.8275029514926633</v>
      </c>
    </row>
    <row r="4125" spans="37:41" x14ac:dyDescent="0.35">
      <c r="AK4125" t="str">
        <v>42:NG tracks servicing CBH on the NG network</v>
      </c>
      <c r="AL4125" t="str">
        <v>70:Yerecoin</v>
      </c>
      <c r="AM4125" t="str">
        <v>Sleepers</v>
      </c>
      <c r="AN4125" s="64">
        <v>224338.40361544909</v>
      </c>
      <c r="AO4125" s="149">
        <f t="shared" si="102"/>
        <v>15.29205627039642</v>
      </c>
    </row>
    <row r="4126" spans="37:41" x14ac:dyDescent="0.35">
      <c r="AK4126" t="str">
        <v>42:NG tracks servicing CBH on the NG network</v>
      </c>
      <c r="AL4126" t="str">
        <v>70:Yerecoin</v>
      </c>
      <c r="AM4126" t="str">
        <v>Tunnels</v>
      </c>
      <c r="AN4126" s="64">
        <v>0</v>
      </c>
      <c r="AO4126" s="149">
        <f t="shared" si="102"/>
        <v>42.316940355219813</v>
      </c>
    </row>
    <row r="4127" spans="37:41" x14ac:dyDescent="0.35">
      <c r="AK4127" t="str">
        <v>42:NG tracks servicing CBH on the NG network</v>
      </c>
      <c r="AL4127" t="str">
        <v>70:Yerecoin</v>
      </c>
      <c r="AM4127" t="str">
        <v>Turnouts</v>
      </c>
      <c r="AN4127" s="64">
        <v>842111.12468261668</v>
      </c>
      <c r="AO4127" s="149">
        <f t="shared" si="102"/>
        <v>22.575248585450652</v>
      </c>
    </row>
    <row r="4128" spans="37:41" x14ac:dyDescent="0.35">
      <c r="AK4128" t="str">
        <v>42:NG tracks servicing CBH on the NG network</v>
      </c>
      <c r="AL4128" t="str">
        <v>70:Yerecoin</v>
      </c>
      <c r="AM4128" t="str">
        <v>Walkways</v>
      </c>
      <c r="AN4128" s="64">
        <v>8084.2667969531194</v>
      </c>
      <c r="AO4128" s="149">
        <f t="shared" si="102"/>
        <v>6.2060928299919071</v>
      </c>
    </row>
    <row r="4129" spans="37:41" x14ac:dyDescent="0.35">
      <c r="AK4129" t="str">
        <v>42:NG tracks servicing CBH on the NG network</v>
      </c>
      <c r="AL4129" t="str">
        <v>71:York</v>
      </c>
      <c r="AM4129" t="str">
        <v>Access Roads</v>
      </c>
      <c r="AN4129" s="64">
        <v>0</v>
      </c>
      <c r="AO4129" s="149">
        <f t="shared" si="102"/>
        <v>6.064738680413102</v>
      </c>
    </row>
    <row r="4130" spans="37:41" x14ac:dyDescent="0.35">
      <c r="AK4130" t="str">
        <v>42:NG tracks servicing CBH on the NG network</v>
      </c>
      <c r="AL4130" t="str">
        <v>71:York</v>
      </c>
      <c r="AM4130" t="str">
        <v>Ballast</v>
      </c>
      <c r="AN4130" s="64">
        <v>79433.484672949678</v>
      </c>
      <c r="AO4130" s="149">
        <f t="shared" si="102"/>
        <v>12.862198805968973</v>
      </c>
    </row>
    <row r="4131" spans="37:41" x14ac:dyDescent="0.35">
      <c r="AK4131" t="str">
        <v>42:NG tracks servicing CBH on the NG network</v>
      </c>
      <c r="AL4131" t="str">
        <v>71:York</v>
      </c>
      <c r="AM4131" t="str">
        <v>Bridges</v>
      </c>
      <c r="AN4131" s="64">
        <v>0</v>
      </c>
      <c r="AO4131" s="149">
        <f t="shared" si="102"/>
        <v>33.988165680473372</v>
      </c>
    </row>
    <row r="4132" spans="37:41" x14ac:dyDescent="0.35">
      <c r="AK4132" t="str">
        <v>42:NG tracks servicing CBH on the NG network</v>
      </c>
      <c r="AL4132" t="str">
        <v>71:York</v>
      </c>
      <c r="AM4132" t="str">
        <v>Buildings</v>
      </c>
      <c r="AN4132" s="64">
        <v>7396.4148702324364</v>
      </c>
      <c r="AO4132" s="149">
        <f t="shared" si="102"/>
        <v>15.499999999999858</v>
      </c>
    </row>
    <row r="4133" spans="37:41" x14ac:dyDescent="0.35">
      <c r="AK4133" t="str">
        <v>42:NG tracks servicing CBH on the NG network</v>
      </c>
      <c r="AL4133" t="str">
        <v>71:York</v>
      </c>
      <c r="AM4133" t="str">
        <v>Clearing/Grubbing</v>
      </c>
      <c r="AN4133" s="64">
        <v>0</v>
      </c>
      <c r="AO4133" s="149">
        <f t="shared" si="102"/>
        <v>100</v>
      </c>
    </row>
    <row r="4134" spans="37:41" x14ac:dyDescent="0.35">
      <c r="AK4134" t="str">
        <v>42:NG tracks servicing CBH on the NG network</v>
      </c>
      <c r="AL4134" t="str">
        <v>71:York</v>
      </c>
      <c r="AM4134" t="str">
        <v>Communication</v>
      </c>
      <c r="AN4134" s="64">
        <v>0</v>
      </c>
      <c r="AO4134" s="149">
        <f t="shared" si="102"/>
        <v>5.1206272136194979</v>
      </c>
    </row>
    <row r="4135" spans="37:41" x14ac:dyDescent="0.35">
      <c r="AK4135" t="str">
        <v>42:NG tracks servicing CBH on the NG network</v>
      </c>
      <c r="AL4135" t="str">
        <v>71:York</v>
      </c>
      <c r="AM4135" t="str">
        <v>Control Centre Assets</v>
      </c>
      <c r="AN4135" s="64">
        <v>0</v>
      </c>
      <c r="AO4135" s="149">
        <f t="shared" si="102"/>
        <v>14.933333333333326</v>
      </c>
    </row>
    <row r="4136" spans="37:41" x14ac:dyDescent="0.35">
      <c r="AK4136" t="str">
        <v>42:NG tracks servicing CBH on the NG network</v>
      </c>
      <c r="AL4136" t="str">
        <v>71:York</v>
      </c>
      <c r="AM4136" t="str">
        <v>Culverts</v>
      </c>
      <c r="AN4136" s="64">
        <v>0</v>
      </c>
      <c r="AO4136" s="149">
        <f t="shared" si="102"/>
        <v>6.5141602301984181</v>
      </c>
    </row>
    <row r="4137" spans="37:41" x14ac:dyDescent="0.35">
      <c r="AK4137" t="str">
        <v>42:NG tracks servicing CBH on the NG network</v>
      </c>
      <c r="AL4137" t="str">
        <v>71:York</v>
      </c>
      <c r="AM4137" t="str">
        <v>Cutting/Embankments</v>
      </c>
      <c r="AN4137" s="64">
        <v>0</v>
      </c>
      <c r="AO4137" s="149">
        <f t="shared" si="102"/>
        <v>100</v>
      </c>
    </row>
    <row r="4138" spans="37:41" x14ac:dyDescent="0.35">
      <c r="AK4138" t="str">
        <v>42:NG tracks servicing CBH on the NG network</v>
      </c>
      <c r="AL4138" t="str">
        <v>71:York</v>
      </c>
      <c r="AM4138" t="str">
        <v>Fibre Optic</v>
      </c>
      <c r="AN4138" s="64">
        <v>0</v>
      </c>
      <c r="AO4138" s="149">
        <f t="shared" si="102"/>
        <v>6.8275029514926633</v>
      </c>
    </row>
    <row r="4139" spans="37:41" x14ac:dyDescent="0.35">
      <c r="AK4139" t="str">
        <v>42:NG tracks servicing CBH on the NG network</v>
      </c>
      <c r="AL4139" t="str">
        <v>71:York</v>
      </c>
      <c r="AM4139" t="str">
        <v>Formation</v>
      </c>
      <c r="AN4139" s="64">
        <v>23411.974429922015</v>
      </c>
      <c r="AO4139" s="149">
        <f t="shared" si="102"/>
        <v>100</v>
      </c>
    </row>
    <row r="4140" spans="37:41" x14ac:dyDescent="0.35">
      <c r="AK4140" t="str">
        <v>42:NG tracks servicing CBH on the NG network</v>
      </c>
      <c r="AL4140" t="str">
        <v>71:York</v>
      </c>
      <c r="AM4140" t="str">
        <v>Pedestrian Crossings</v>
      </c>
      <c r="AN4140" s="64">
        <v>0</v>
      </c>
      <c r="AO4140" s="149">
        <f t="shared" si="102"/>
        <v>11.72325153537226</v>
      </c>
    </row>
    <row r="4141" spans="37:41" x14ac:dyDescent="0.35">
      <c r="AK4141" t="str">
        <v>42:NG tracks servicing CBH on the NG network</v>
      </c>
      <c r="AL4141" t="str">
        <v>71:York</v>
      </c>
      <c r="AM4141" t="str">
        <v>Plant and Equipment</v>
      </c>
      <c r="AN4141" s="64">
        <v>3157.3199869844211</v>
      </c>
      <c r="AO4141" s="149">
        <f t="shared" si="102"/>
        <v>3.2621890651150229</v>
      </c>
    </row>
    <row r="4142" spans="37:41" x14ac:dyDescent="0.35">
      <c r="AK4142" t="str">
        <v>42:NG tracks servicing CBH on the NG network</v>
      </c>
      <c r="AL4142" t="str">
        <v>71:York</v>
      </c>
      <c r="AM4142" t="str">
        <v>Radio Masts</v>
      </c>
      <c r="AN4142" s="64">
        <v>5015.5200745289831</v>
      </c>
      <c r="AO4142" s="149">
        <f t="shared" si="102"/>
        <v>5.1206272136194979</v>
      </c>
    </row>
    <row r="4143" spans="37:41" x14ac:dyDescent="0.35">
      <c r="AK4143" t="str">
        <v>42:NG tracks servicing CBH on the NG network</v>
      </c>
      <c r="AL4143" t="str">
        <v>71:York</v>
      </c>
      <c r="AM4143" t="str">
        <v>Rail</v>
      </c>
      <c r="AN4143" s="64">
        <v>261294.35747680813</v>
      </c>
      <c r="AO4143" s="149">
        <f t="shared" si="102"/>
        <v>31.770593409597893</v>
      </c>
    </row>
    <row r="4144" spans="37:41" x14ac:dyDescent="0.35">
      <c r="AK4144" t="str">
        <v>42:NG tracks servicing CBH on the NG network</v>
      </c>
      <c r="AL4144" t="str">
        <v>71:York</v>
      </c>
      <c r="AM4144" t="str">
        <v>Signage</v>
      </c>
      <c r="AN4144" s="64">
        <v>0</v>
      </c>
      <c r="AO4144" s="149">
        <f t="shared" si="102"/>
        <v>3.6705791572497493</v>
      </c>
    </row>
    <row r="4145" spans="37:41" x14ac:dyDescent="0.35">
      <c r="AK4145" t="str">
        <v>42:NG tracks servicing CBH on the NG network</v>
      </c>
      <c r="AL4145" t="str">
        <v>71:York</v>
      </c>
      <c r="AM4145" t="str">
        <v>Signalling and Control Systems</v>
      </c>
      <c r="AN4145" s="64">
        <v>0</v>
      </c>
      <c r="AO4145" s="149">
        <f t="shared" si="102"/>
        <v>6.8275029514926633</v>
      </c>
    </row>
    <row r="4146" spans="37:41" x14ac:dyDescent="0.35">
      <c r="AK4146" t="str">
        <v>42:NG tracks servicing CBH on the NG network</v>
      </c>
      <c r="AL4146" t="str">
        <v>71:York</v>
      </c>
      <c r="AM4146" t="str">
        <v>Sleepers</v>
      </c>
      <c r="AN4146" s="64">
        <v>82698.710512367907</v>
      </c>
      <c r="AO4146" s="149">
        <f t="shared" si="102"/>
        <v>15.29205627039642</v>
      </c>
    </row>
    <row r="4147" spans="37:41" x14ac:dyDescent="0.35">
      <c r="AK4147" t="str">
        <v>42:NG tracks servicing CBH on the NG network</v>
      </c>
      <c r="AL4147" t="str">
        <v>71:York</v>
      </c>
      <c r="AM4147" t="str">
        <v>Tunnels</v>
      </c>
      <c r="AN4147" s="64">
        <v>0</v>
      </c>
      <c r="AO4147" s="149">
        <f t="shared" si="102"/>
        <v>42.316940355219813</v>
      </c>
    </row>
    <row r="4148" spans="37:41" x14ac:dyDescent="0.35">
      <c r="AK4148" t="str">
        <v>42:NG tracks servicing CBH on the NG network</v>
      </c>
      <c r="AL4148" t="str">
        <v>71:York</v>
      </c>
      <c r="AM4148" t="str">
        <v>Turnouts</v>
      </c>
      <c r="AN4148" s="64">
        <v>0</v>
      </c>
      <c r="AO4148" s="149">
        <f t="shared" si="102"/>
        <v>22.575248585450652</v>
      </c>
    </row>
    <row r="4149" spans="37:41" x14ac:dyDescent="0.35">
      <c r="AK4149" t="str">
        <v>42:NG tracks servicing CBH on the NG network</v>
      </c>
      <c r="AL4149" t="str">
        <v>71:York</v>
      </c>
      <c r="AM4149" t="str">
        <v>Walkways</v>
      </c>
      <c r="AN4149" s="64">
        <v>0</v>
      </c>
      <c r="AO4149" s="149">
        <f t="shared" si="102"/>
        <v>6.2060928299919071</v>
      </c>
    </row>
    <row r="4150" spans="37:41" x14ac:dyDescent="0.35">
      <c r="AK4150" t="str">
        <v>42:NG tracks servicing CBH on the NG network</v>
      </c>
      <c r="AL4150" t="str">
        <v>72:Yornaning</v>
      </c>
      <c r="AM4150" t="str">
        <v>Access Roads</v>
      </c>
      <c r="AN4150" s="64">
        <v>0</v>
      </c>
      <c r="AO4150" s="149">
        <f t="shared" si="102"/>
        <v>6.064738680413102</v>
      </c>
    </row>
    <row r="4151" spans="37:41" x14ac:dyDescent="0.35">
      <c r="AK4151" t="str">
        <v>42:NG tracks servicing CBH on the NG network</v>
      </c>
      <c r="AL4151" t="str">
        <v>72:Yornaning</v>
      </c>
      <c r="AM4151" t="str">
        <v>Ballast</v>
      </c>
      <c r="AN4151" s="64">
        <v>127501.62438857816</v>
      </c>
      <c r="AO4151" s="149">
        <f t="shared" si="102"/>
        <v>12.862198805968973</v>
      </c>
    </row>
    <row r="4152" spans="37:41" x14ac:dyDescent="0.35">
      <c r="AK4152" t="str">
        <v>42:NG tracks servicing CBH on the NG network</v>
      </c>
      <c r="AL4152" t="str">
        <v>72:Yornaning</v>
      </c>
      <c r="AM4152" t="str">
        <v>Bridges</v>
      </c>
      <c r="AN4152" s="64">
        <v>0</v>
      </c>
      <c r="AO4152" s="149">
        <f t="shared" si="102"/>
        <v>33.988165680473372</v>
      </c>
    </row>
    <row r="4153" spans="37:41" x14ac:dyDescent="0.35">
      <c r="AK4153" t="str">
        <v>42:NG tracks servicing CBH on the NG network</v>
      </c>
      <c r="AL4153" t="str">
        <v>72:Yornaning</v>
      </c>
      <c r="AM4153" t="str">
        <v>Buildings</v>
      </c>
      <c r="AN4153" s="64">
        <v>11872.259091859009</v>
      </c>
      <c r="AO4153" s="149">
        <f t="shared" si="102"/>
        <v>15.499999999999858</v>
      </c>
    </row>
    <row r="4154" spans="37:41" x14ac:dyDescent="0.35">
      <c r="AK4154" t="str">
        <v>42:NG tracks servicing CBH on the NG network</v>
      </c>
      <c r="AL4154" t="str">
        <v>72:Yornaning</v>
      </c>
      <c r="AM4154" t="str">
        <v>Clearing/Grubbing</v>
      </c>
      <c r="AN4154" s="64">
        <v>0</v>
      </c>
      <c r="AO4154" s="149">
        <f t="shared" si="102"/>
        <v>100</v>
      </c>
    </row>
    <row r="4155" spans="37:41" x14ac:dyDescent="0.35">
      <c r="AK4155" t="str">
        <v>42:NG tracks servicing CBH on the NG network</v>
      </c>
      <c r="AL4155" t="str">
        <v>72:Yornaning</v>
      </c>
      <c r="AM4155" t="str">
        <v>Communication</v>
      </c>
      <c r="AN4155" s="64">
        <v>0</v>
      </c>
      <c r="AO4155" s="149">
        <f t="shared" si="102"/>
        <v>5.1206272136194979</v>
      </c>
    </row>
    <row r="4156" spans="37:41" x14ac:dyDescent="0.35">
      <c r="AK4156" t="str">
        <v>42:NG tracks servicing CBH on the NG network</v>
      </c>
      <c r="AL4156" t="str">
        <v>72:Yornaning</v>
      </c>
      <c r="AM4156" t="str">
        <v>Control Centre Assets</v>
      </c>
      <c r="AN4156" s="64">
        <v>0</v>
      </c>
      <c r="AO4156" s="149">
        <f t="shared" si="102"/>
        <v>14.933333333333326</v>
      </c>
    </row>
    <row r="4157" spans="37:41" x14ac:dyDescent="0.35">
      <c r="AK4157" t="str">
        <v>42:NG tracks servicing CBH on the NG network</v>
      </c>
      <c r="AL4157" t="str">
        <v>72:Yornaning</v>
      </c>
      <c r="AM4157" t="str">
        <v>Culverts</v>
      </c>
      <c r="AN4157" s="64">
        <v>0</v>
      </c>
      <c r="AO4157" s="149">
        <f t="shared" si="102"/>
        <v>6.5141602301984181</v>
      </c>
    </row>
    <row r="4158" spans="37:41" x14ac:dyDescent="0.35">
      <c r="AK4158" t="str">
        <v>42:NG tracks servicing CBH on the NG network</v>
      </c>
      <c r="AL4158" t="str">
        <v>72:Yornaning</v>
      </c>
      <c r="AM4158" t="str">
        <v>Cutting/Embankments</v>
      </c>
      <c r="AN4158" s="64">
        <v>0</v>
      </c>
      <c r="AO4158" s="149">
        <f t="shared" si="102"/>
        <v>100</v>
      </c>
    </row>
    <row r="4159" spans="37:41" x14ac:dyDescent="0.35">
      <c r="AK4159" t="str">
        <v>42:NG tracks servicing CBH on the NG network</v>
      </c>
      <c r="AL4159" t="str">
        <v>72:Yornaning</v>
      </c>
      <c r="AM4159" t="str">
        <v>Fibre Optic</v>
      </c>
      <c r="AN4159" s="64">
        <v>0</v>
      </c>
      <c r="AO4159" s="149">
        <f t="shared" si="102"/>
        <v>6.8275029514926633</v>
      </c>
    </row>
    <row r="4160" spans="37:41" x14ac:dyDescent="0.35">
      <c r="AK4160" t="str">
        <v>42:NG tracks servicing CBH on the NG network</v>
      </c>
      <c r="AL4160" t="str">
        <v>72:Yornaning</v>
      </c>
      <c r="AM4160" t="str">
        <v>Formation</v>
      </c>
      <c r="AN4160" s="64">
        <v>37579.426135580936</v>
      </c>
      <c r="AO4160" s="149">
        <f t="shared" si="102"/>
        <v>100</v>
      </c>
    </row>
    <row r="4161" spans="37:41" x14ac:dyDescent="0.35">
      <c r="AK4161" t="str">
        <v>42:NG tracks servicing CBH on the NG network</v>
      </c>
      <c r="AL4161" t="str">
        <v>72:Yornaning</v>
      </c>
      <c r="AM4161" t="str">
        <v>Pedestrian Crossings</v>
      </c>
      <c r="AN4161" s="64">
        <v>0</v>
      </c>
      <c r="AO4161" s="149">
        <f t="shared" si="102"/>
        <v>11.72325153537226</v>
      </c>
    </row>
    <row r="4162" spans="37:41" x14ac:dyDescent="0.35">
      <c r="AK4162" t="str">
        <v>42:NG tracks servicing CBH on the NG network</v>
      </c>
      <c r="AL4162" t="str">
        <v>72:Yornaning</v>
      </c>
      <c r="AM4162" t="str">
        <v>Plant and Equipment</v>
      </c>
      <c r="AN4162" s="64">
        <v>5067.9310962185118</v>
      </c>
      <c r="AO4162" s="149">
        <f t="shared" si="102"/>
        <v>3.2621890651150229</v>
      </c>
    </row>
    <row r="4163" spans="37:41" x14ac:dyDescent="0.35">
      <c r="AK4163" t="str">
        <v>42:NG tracks servicing CBH on the NG network</v>
      </c>
      <c r="AL4163" t="str">
        <v>72:Yornaning</v>
      </c>
      <c r="AM4163" t="str">
        <v>Radio Masts</v>
      </c>
      <c r="AN4163" s="64">
        <v>8050.5967891112705</v>
      </c>
      <c r="AO4163" s="149">
        <f t="shared" si="102"/>
        <v>5.1206272136194979</v>
      </c>
    </row>
    <row r="4164" spans="37:41" x14ac:dyDescent="0.35">
      <c r="AK4164" t="str">
        <v>42:NG tracks servicing CBH on the NG network</v>
      </c>
      <c r="AL4164" t="str">
        <v>72:Yornaning</v>
      </c>
      <c r="AM4164" t="str">
        <v>Rail</v>
      </c>
      <c r="AN4164" s="64">
        <v>419413.23812032287</v>
      </c>
      <c r="AO4164" s="149">
        <f t="shared" si="102"/>
        <v>31.770593409597893</v>
      </c>
    </row>
    <row r="4165" spans="37:41" x14ac:dyDescent="0.35">
      <c r="AK4165" t="str">
        <v>42:NG tracks servicing CBH on the NG network</v>
      </c>
      <c r="AL4165" t="str">
        <v>72:Yornaning</v>
      </c>
      <c r="AM4165" t="str">
        <v>Signage</v>
      </c>
      <c r="AN4165" s="64">
        <v>538.1777788157807</v>
      </c>
      <c r="AO4165" s="149">
        <f t="shared" si="102"/>
        <v>3.6705791572497493</v>
      </c>
    </row>
    <row r="4166" spans="37:41" x14ac:dyDescent="0.35">
      <c r="AK4166" t="str">
        <v>42:NG tracks servicing CBH on the NG network</v>
      </c>
      <c r="AL4166" t="str">
        <v>72:Yornaning</v>
      </c>
      <c r="AM4166" t="str">
        <v>Signalling and Control Systems</v>
      </c>
      <c r="AN4166" s="64">
        <v>0</v>
      </c>
      <c r="AO4166" s="149">
        <f t="shared" si="102"/>
        <v>6.8275029514926633</v>
      </c>
    </row>
    <row r="4167" spans="37:41" x14ac:dyDescent="0.35">
      <c r="AK4167" t="str">
        <v>42:NG tracks servicing CBH on the NG network</v>
      </c>
      <c r="AL4167" t="str">
        <v>72:Yornaning</v>
      </c>
      <c r="AM4167" t="str">
        <v>Sleepers</v>
      </c>
      <c r="AN4167" s="64">
        <v>132717.29792401506</v>
      </c>
      <c r="AO4167" s="149">
        <f t="shared" si="102"/>
        <v>15.29205627039642</v>
      </c>
    </row>
    <row r="4168" spans="37:41" x14ac:dyDescent="0.35">
      <c r="AK4168" t="str">
        <v>42:NG tracks servicing CBH on the NG network</v>
      </c>
      <c r="AL4168" t="str">
        <v>72:Yornaning</v>
      </c>
      <c r="AM4168" t="str">
        <v>Tunnels</v>
      </c>
      <c r="AN4168" s="64">
        <v>0</v>
      </c>
      <c r="AO4168" s="149">
        <f t="shared" si="102"/>
        <v>42.316940355219813</v>
      </c>
    </row>
    <row r="4169" spans="37:41" x14ac:dyDescent="0.35">
      <c r="AK4169" t="str">
        <v>42:NG tracks servicing CBH on the NG network</v>
      </c>
      <c r="AL4169" t="str">
        <v>72:Yornaning</v>
      </c>
      <c r="AM4169" t="str">
        <v>Turnouts</v>
      </c>
      <c r="AN4169" s="64">
        <v>0</v>
      </c>
      <c r="AO4169" s="149">
        <f t="shared" si="102"/>
        <v>22.575248585450652</v>
      </c>
    </row>
    <row r="4170" spans="37:41" x14ac:dyDescent="0.35">
      <c r="AK4170" t="str">
        <v>42:NG tracks servicing CBH on the NG network</v>
      </c>
      <c r="AL4170" t="str">
        <v>72:Yornaning</v>
      </c>
      <c r="AM4170" t="str">
        <v>Walkways</v>
      </c>
      <c r="AN4170" s="64">
        <v>0</v>
      </c>
      <c r="AO4170" s="149">
        <f t="shared" si="102"/>
        <v>6.2060928299919071</v>
      </c>
    </row>
    <row r="4171" spans="37:41" x14ac:dyDescent="0.35">
      <c r="AK4171" t="str">
        <v>43:NG all tracks servicing customer facilities on the NG network</v>
      </c>
      <c r="AL4171" t="str">
        <v>01:Kwinana to Kwinana Alcoa</v>
      </c>
      <c r="AM4171" t="str">
        <v>Access Roads</v>
      </c>
      <c r="AN4171" s="64">
        <v>0</v>
      </c>
      <c r="AO4171" s="149">
        <f t="shared" si="102"/>
        <v>6.064738680413102</v>
      </c>
    </row>
    <row r="4172" spans="37:41" x14ac:dyDescent="0.35">
      <c r="AK4172" t="str">
        <v>43:NG all tracks servicing customer facilities on the NG network</v>
      </c>
      <c r="AL4172" t="str">
        <v>01:Kwinana to Kwinana Alcoa</v>
      </c>
      <c r="AM4172" t="str">
        <v>Ballast</v>
      </c>
      <c r="AN4172" s="64">
        <v>1212935.0035038558</v>
      </c>
      <c r="AO4172" s="149">
        <f t="shared" si="102"/>
        <v>12.862198805968973</v>
      </c>
    </row>
    <row r="4173" spans="37:41" x14ac:dyDescent="0.35">
      <c r="AK4173" t="str">
        <v>43:NG all tracks servicing customer facilities on the NG network</v>
      </c>
      <c r="AL4173" t="str">
        <v>01:Kwinana to Kwinana Alcoa</v>
      </c>
      <c r="AM4173" t="str">
        <v>Bridges</v>
      </c>
      <c r="AN4173" s="64">
        <v>0</v>
      </c>
      <c r="AO4173" s="149">
        <f t="shared" ref="AO4173:AO4236" si="103">_xlfn.XLOOKUP(AM4173,$M$7:$AG$7,$M$10:$AG$10)</f>
        <v>33.988165680473372</v>
      </c>
    </row>
    <row r="4174" spans="37:41" x14ac:dyDescent="0.35">
      <c r="AK4174" t="str">
        <v>43:NG all tracks servicing customer facilities on the NG network</v>
      </c>
      <c r="AL4174" t="str">
        <v>01:Kwinana to Kwinana Alcoa</v>
      </c>
      <c r="AM4174" t="str">
        <v>Buildings</v>
      </c>
      <c r="AN4174" s="64">
        <v>122353.74973919748</v>
      </c>
      <c r="AO4174" s="149">
        <f t="shared" si="103"/>
        <v>15.499999999999858</v>
      </c>
    </row>
    <row r="4175" spans="37:41" x14ac:dyDescent="0.35">
      <c r="AK4175" t="str">
        <v>43:NG all tracks servicing customer facilities on the NG network</v>
      </c>
      <c r="AL4175" t="str">
        <v>01:Kwinana to Kwinana Alcoa</v>
      </c>
      <c r="AM4175" t="str">
        <v>Clearing/Grubbing</v>
      </c>
      <c r="AN4175" s="64">
        <v>0</v>
      </c>
      <c r="AO4175" s="149">
        <f t="shared" si="103"/>
        <v>100</v>
      </c>
    </row>
    <row r="4176" spans="37:41" x14ac:dyDescent="0.35">
      <c r="AK4176" t="str">
        <v>43:NG all tracks servicing customer facilities on the NG network</v>
      </c>
      <c r="AL4176" t="str">
        <v>01:Kwinana to Kwinana Alcoa</v>
      </c>
      <c r="AM4176" t="str">
        <v>Communication</v>
      </c>
      <c r="AN4176" s="64">
        <v>0</v>
      </c>
      <c r="AO4176" s="149">
        <f t="shared" si="103"/>
        <v>5.1206272136194979</v>
      </c>
    </row>
    <row r="4177" spans="37:41" x14ac:dyDescent="0.35">
      <c r="AK4177" t="str">
        <v>43:NG all tracks servicing customer facilities on the NG network</v>
      </c>
      <c r="AL4177" t="str">
        <v>01:Kwinana to Kwinana Alcoa</v>
      </c>
      <c r="AM4177" t="str">
        <v>Control Centre Assets</v>
      </c>
      <c r="AN4177" s="64">
        <v>52595.366615726947</v>
      </c>
      <c r="AO4177" s="149">
        <f t="shared" si="103"/>
        <v>14.933333333333326</v>
      </c>
    </row>
    <row r="4178" spans="37:41" x14ac:dyDescent="0.35">
      <c r="AK4178" t="str">
        <v>43:NG all tracks servicing customer facilities on the NG network</v>
      </c>
      <c r="AL4178" t="str">
        <v>01:Kwinana to Kwinana Alcoa</v>
      </c>
      <c r="AM4178" t="str">
        <v>Culverts</v>
      </c>
      <c r="AN4178" s="64">
        <v>0</v>
      </c>
      <c r="AO4178" s="149">
        <f t="shared" si="103"/>
        <v>6.5141602301984181</v>
      </c>
    </row>
    <row r="4179" spans="37:41" x14ac:dyDescent="0.35">
      <c r="AK4179" t="str">
        <v>43:NG all tracks servicing customer facilities on the NG network</v>
      </c>
      <c r="AL4179" t="str">
        <v>01:Kwinana to Kwinana Alcoa</v>
      </c>
      <c r="AM4179" t="str">
        <v>Cutting/Embankments</v>
      </c>
      <c r="AN4179" s="64">
        <v>0</v>
      </c>
      <c r="AO4179" s="149">
        <f t="shared" si="103"/>
        <v>100</v>
      </c>
    </row>
    <row r="4180" spans="37:41" x14ac:dyDescent="0.35">
      <c r="AK4180" t="str">
        <v>43:NG all tracks servicing customer facilities on the NG network</v>
      </c>
      <c r="AL4180" t="str">
        <v>01:Kwinana to Kwinana Alcoa</v>
      </c>
      <c r="AM4180" t="str">
        <v>Fibre Optic</v>
      </c>
      <c r="AN4180" s="64">
        <v>0</v>
      </c>
      <c r="AO4180" s="149">
        <f t="shared" si="103"/>
        <v>6.8275029514926633</v>
      </c>
    </row>
    <row r="4181" spans="37:41" x14ac:dyDescent="0.35">
      <c r="AK4181" t="str">
        <v>43:NG all tracks servicing customer facilities on the NG network</v>
      </c>
      <c r="AL4181" t="str">
        <v>01:Kwinana to Kwinana Alcoa</v>
      </c>
      <c r="AM4181" t="str">
        <v>Formation</v>
      </c>
      <c r="AN4181" s="64">
        <v>357496.63261166273</v>
      </c>
      <c r="AO4181" s="149">
        <f t="shared" si="103"/>
        <v>100</v>
      </c>
    </row>
    <row r="4182" spans="37:41" x14ac:dyDescent="0.35">
      <c r="AK4182" t="str">
        <v>43:NG all tracks servicing customer facilities on the NG network</v>
      </c>
      <c r="AL4182" t="str">
        <v>01:Kwinana to Kwinana Alcoa</v>
      </c>
      <c r="AM4182" t="str">
        <v>Pedestrian Crossings</v>
      </c>
      <c r="AN4182" s="64">
        <v>0</v>
      </c>
      <c r="AO4182" s="149">
        <f t="shared" si="103"/>
        <v>11.72325153537226</v>
      </c>
    </row>
    <row r="4183" spans="37:41" x14ac:dyDescent="0.35">
      <c r="AK4183" t="str">
        <v>43:NG all tracks servicing customer facilities on the NG network</v>
      </c>
      <c r="AL4183" t="str">
        <v>01:Kwinana to Kwinana Alcoa</v>
      </c>
      <c r="AM4183" t="str">
        <v>Plant and Equipment</v>
      </c>
      <c r="AN4183" s="64">
        <v>52229.349801455661</v>
      </c>
      <c r="AO4183" s="149">
        <f t="shared" si="103"/>
        <v>3.2621890651150229</v>
      </c>
    </row>
    <row r="4184" spans="37:41" x14ac:dyDescent="0.35">
      <c r="AK4184" t="str">
        <v>43:NG all tracks servicing customer facilities on the NG network</v>
      </c>
      <c r="AL4184" t="str">
        <v>01:Kwinana to Kwinana Alcoa</v>
      </c>
      <c r="AM4184" t="str">
        <v>Radio Masts</v>
      </c>
      <c r="AN4184" s="64">
        <v>82968.262161794555</v>
      </c>
      <c r="AO4184" s="149">
        <f t="shared" si="103"/>
        <v>5.1206272136194979</v>
      </c>
    </row>
    <row r="4185" spans="37:41" x14ac:dyDescent="0.35">
      <c r="AK4185" t="str">
        <v>43:NG all tracks servicing customer facilities on the NG network</v>
      </c>
      <c r="AL4185" t="str">
        <v>01:Kwinana to Kwinana Alcoa</v>
      </c>
      <c r="AM4185" t="str">
        <v>Rail</v>
      </c>
      <c r="AN4185" s="64">
        <v>3989917.7746837363</v>
      </c>
      <c r="AO4185" s="149">
        <f t="shared" si="103"/>
        <v>31.770593409597893</v>
      </c>
    </row>
    <row r="4186" spans="37:41" x14ac:dyDescent="0.35">
      <c r="AK4186" t="str">
        <v>43:NG all tracks servicing customer facilities on the NG network</v>
      </c>
      <c r="AL4186" t="str">
        <v>01:Kwinana to Kwinana Alcoa</v>
      </c>
      <c r="AM4186" t="str">
        <v>Signage</v>
      </c>
      <c r="AN4186" s="64">
        <v>2041.8295897295641</v>
      </c>
      <c r="AO4186" s="149">
        <f t="shared" si="103"/>
        <v>3.6705791572497493</v>
      </c>
    </row>
    <row r="4187" spans="37:41" x14ac:dyDescent="0.35">
      <c r="AK4187" t="str">
        <v>43:NG all tracks servicing customer facilities on the NG network</v>
      </c>
      <c r="AL4187" t="str">
        <v>01:Kwinana to Kwinana Alcoa</v>
      </c>
      <c r="AM4187" t="str">
        <v>Signalling and Control Systems</v>
      </c>
      <c r="AN4187" s="64">
        <v>442788.58682835812</v>
      </c>
      <c r="AO4187" s="149">
        <f t="shared" si="103"/>
        <v>6.8275029514926633</v>
      </c>
    </row>
    <row r="4188" spans="37:41" x14ac:dyDescent="0.35">
      <c r="AK4188" t="str">
        <v>43:NG all tracks servicing customer facilities on the NG network</v>
      </c>
      <c r="AL4188" t="str">
        <v>01:Kwinana to Kwinana Alcoa</v>
      </c>
      <c r="AM4188" t="str">
        <v>Sleepers</v>
      </c>
      <c r="AN4188" s="64">
        <v>997282.50794661604</v>
      </c>
      <c r="AO4188" s="149">
        <f t="shared" si="103"/>
        <v>15.29205627039642</v>
      </c>
    </row>
    <row r="4189" spans="37:41" x14ac:dyDescent="0.35">
      <c r="AK4189" t="str">
        <v>43:NG all tracks servicing customer facilities on the NG network</v>
      </c>
      <c r="AL4189" t="str">
        <v>01:Kwinana to Kwinana Alcoa</v>
      </c>
      <c r="AM4189" t="str">
        <v>Tunnels</v>
      </c>
      <c r="AN4189" s="64">
        <v>0</v>
      </c>
      <c r="AO4189" s="149">
        <f t="shared" si="103"/>
        <v>42.316940355219813</v>
      </c>
    </row>
    <row r="4190" spans="37:41" x14ac:dyDescent="0.35">
      <c r="AK4190" t="str">
        <v>43:NG all tracks servicing customer facilities on the NG network</v>
      </c>
      <c r="AL4190" t="str">
        <v>01:Kwinana to Kwinana Alcoa</v>
      </c>
      <c r="AM4190" t="str">
        <v>Turnouts</v>
      </c>
      <c r="AN4190" s="64">
        <v>787742.89727220859</v>
      </c>
      <c r="AO4190" s="149">
        <f t="shared" si="103"/>
        <v>22.575248585450652</v>
      </c>
    </row>
    <row r="4191" spans="37:41" x14ac:dyDescent="0.35">
      <c r="AK4191" t="str">
        <v>43:NG all tracks servicing customer facilities on the NG network</v>
      </c>
      <c r="AL4191" t="str">
        <v>01:Kwinana to Kwinana Alcoa</v>
      </c>
      <c r="AM4191" t="str">
        <v>Walkways</v>
      </c>
      <c r="AN4191" s="64">
        <v>39828.280886082859</v>
      </c>
      <c r="AO4191" s="149">
        <f t="shared" si="103"/>
        <v>6.2060928299919071</v>
      </c>
    </row>
    <row r="4192" spans="37:41" x14ac:dyDescent="0.35">
      <c r="AK4192" t="str">
        <v>43:NG all tracks servicing customer facilities on the NG network</v>
      </c>
      <c r="AL4192" t="str">
        <v>02:Kwinana to Kwinana West</v>
      </c>
      <c r="AM4192" t="str">
        <v>Access Roads</v>
      </c>
      <c r="AN4192" s="64">
        <v>0</v>
      </c>
      <c r="AO4192" s="149">
        <f t="shared" si="103"/>
        <v>6.064738680413102</v>
      </c>
    </row>
    <row r="4193" spans="37:41" x14ac:dyDescent="0.35">
      <c r="AK4193" t="str">
        <v>43:NG all tracks servicing customer facilities on the NG network</v>
      </c>
      <c r="AL4193" t="str">
        <v>02:Kwinana to Kwinana West</v>
      </c>
      <c r="AM4193" t="str">
        <v>Ballast</v>
      </c>
      <c r="AN4193" s="64">
        <v>140946.06464069194</v>
      </c>
      <c r="AO4193" s="149">
        <f t="shared" si="103"/>
        <v>12.862198805968973</v>
      </c>
    </row>
    <row r="4194" spans="37:41" x14ac:dyDescent="0.35">
      <c r="AK4194" t="str">
        <v>43:NG all tracks servicing customer facilities on the NG network</v>
      </c>
      <c r="AL4194" t="str">
        <v>02:Kwinana to Kwinana West</v>
      </c>
      <c r="AM4194" t="str">
        <v>Bridges</v>
      </c>
      <c r="AN4194" s="64">
        <v>0</v>
      </c>
      <c r="AO4194" s="149">
        <f t="shared" si="103"/>
        <v>33.988165680473372</v>
      </c>
    </row>
    <row r="4195" spans="37:41" x14ac:dyDescent="0.35">
      <c r="AK4195" t="str">
        <v>43:NG all tracks servicing customer facilities on the NG network</v>
      </c>
      <c r="AL4195" t="str">
        <v>02:Kwinana to Kwinana West</v>
      </c>
      <c r="AM4195" t="str">
        <v>Buildings</v>
      </c>
      <c r="AN4195" s="64">
        <v>14217.810080469952</v>
      </c>
      <c r="AO4195" s="149">
        <f t="shared" si="103"/>
        <v>15.499999999999858</v>
      </c>
    </row>
    <row r="4196" spans="37:41" x14ac:dyDescent="0.35">
      <c r="AK4196" t="str">
        <v>43:NG all tracks servicing customer facilities on the NG network</v>
      </c>
      <c r="AL4196" t="str">
        <v>02:Kwinana to Kwinana West</v>
      </c>
      <c r="AM4196" t="str">
        <v>Clearing/Grubbing</v>
      </c>
      <c r="AN4196" s="64">
        <v>0</v>
      </c>
      <c r="AO4196" s="149">
        <f t="shared" si="103"/>
        <v>100</v>
      </c>
    </row>
    <row r="4197" spans="37:41" x14ac:dyDescent="0.35">
      <c r="AK4197" t="str">
        <v>43:NG all tracks servicing customer facilities on the NG network</v>
      </c>
      <c r="AL4197" t="str">
        <v>02:Kwinana to Kwinana West</v>
      </c>
      <c r="AM4197" t="str">
        <v>Communication</v>
      </c>
      <c r="AN4197" s="64">
        <v>0</v>
      </c>
      <c r="AO4197" s="149">
        <f t="shared" si="103"/>
        <v>5.1206272136194979</v>
      </c>
    </row>
    <row r="4198" spans="37:41" x14ac:dyDescent="0.35">
      <c r="AK4198" t="str">
        <v>43:NG all tracks servicing customer facilities on the NG network</v>
      </c>
      <c r="AL4198" t="str">
        <v>02:Kwinana to Kwinana West</v>
      </c>
      <c r="AM4198" t="str">
        <v>Control Centre Assets</v>
      </c>
      <c r="AN4198" s="64">
        <v>0</v>
      </c>
      <c r="AO4198" s="149">
        <f t="shared" si="103"/>
        <v>14.933333333333326</v>
      </c>
    </row>
    <row r="4199" spans="37:41" x14ac:dyDescent="0.35">
      <c r="AK4199" t="str">
        <v>43:NG all tracks servicing customer facilities on the NG network</v>
      </c>
      <c r="AL4199" t="str">
        <v>02:Kwinana to Kwinana West</v>
      </c>
      <c r="AM4199" t="str">
        <v>Culverts</v>
      </c>
      <c r="AN4199" s="64">
        <v>0</v>
      </c>
      <c r="AO4199" s="149">
        <f t="shared" si="103"/>
        <v>6.5141602301984181</v>
      </c>
    </row>
    <row r="4200" spans="37:41" x14ac:dyDescent="0.35">
      <c r="AK4200" t="str">
        <v>43:NG all tracks servicing customer facilities on the NG network</v>
      </c>
      <c r="AL4200" t="str">
        <v>02:Kwinana to Kwinana West</v>
      </c>
      <c r="AM4200" t="str">
        <v>Cutting/Embankments</v>
      </c>
      <c r="AN4200" s="64">
        <v>0</v>
      </c>
      <c r="AO4200" s="149">
        <f t="shared" si="103"/>
        <v>100</v>
      </c>
    </row>
    <row r="4201" spans="37:41" x14ac:dyDescent="0.35">
      <c r="AK4201" t="str">
        <v>43:NG all tracks servicing customer facilities on the NG network</v>
      </c>
      <c r="AL4201" t="str">
        <v>02:Kwinana to Kwinana West</v>
      </c>
      <c r="AM4201" t="str">
        <v>Fibre Optic</v>
      </c>
      <c r="AN4201" s="64">
        <v>0</v>
      </c>
      <c r="AO4201" s="149">
        <f t="shared" si="103"/>
        <v>6.8275029514926633</v>
      </c>
    </row>
    <row r="4202" spans="37:41" x14ac:dyDescent="0.35">
      <c r="AK4202" t="str">
        <v>43:NG all tracks servicing customer facilities on the NG network</v>
      </c>
      <c r="AL4202" t="str">
        <v>02:Kwinana to Kwinana West</v>
      </c>
      <c r="AM4202" t="str">
        <v>Formation</v>
      </c>
      <c r="AN4202" s="64">
        <v>41541.997999361847</v>
      </c>
      <c r="AO4202" s="149">
        <f t="shared" si="103"/>
        <v>100</v>
      </c>
    </row>
    <row r="4203" spans="37:41" x14ac:dyDescent="0.35">
      <c r="AK4203" t="str">
        <v>43:NG all tracks servicing customer facilities on the NG network</v>
      </c>
      <c r="AL4203" t="str">
        <v>02:Kwinana to Kwinana West</v>
      </c>
      <c r="AM4203" t="str">
        <v>Pedestrian Crossings</v>
      </c>
      <c r="AN4203" s="64">
        <v>0</v>
      </c>
      <c r="AO4203" s="149">
        <f t="shared" si="103"/>
        <v>11.72325153537226</v>
      </c>
    </row>
    <row r="4204" spans="37:41" x14ac:dyDescent="0.35">
      <c r="AK4204" t="str">
        <v>43:NG all tracks servicing customer facilities on the NG network</v>
      </c>
      <c r="AL4204" t="str">
        <v>02:Kwinana to Kwinana West</v>
      </c>
      <c r="AM4204" t="str">
        <v>Plant and Equipment</v>
      </c>
      <c r="AN4204" s="64">
        <v>6069.1803699223365</v>
      </c>
      <c r="AO4204" s="149">
        <f t="shared" si="103"/>
        <v>3.2621890651150229</v>
      </c>
    </row>
    <row r="4205" spans="37:41" x14ac:dyDescent="0.35">
      <c r="AK4205" t="str">
        <v>43:NG all tracks servicing customer facilities on the NG network</v>
      </c>
      <c r="AL4205" t="str">
        <v>02:Kwinana to Kwinana West</v>
      </c>
      <c r="AM4205" t="str">
        <v>Radio Masts</v>
      </c>
      <c r="AN4205" s="64">
        <v>9641.118450701053</v>
      </c>
      <c r="AO4205" s="149">
        <f t="shared" si="103"/>
        <v>5.1206272136194979</v>
      </c>
    </row>
    <row r="4206" spans="37:41" x14ac:dyDescent="0.35">
      <c r="AK4206" t="str">
        <v>43:NG all tracks servicing customer facilities on the NG network</v>
      </c>
      <c r="AL4206" t="str">
        <v>02:Kwinana to Kwinana West</v>
      </c>
      <c r="AM4206" t="str">
        <v>Rail</v>
      </c>
      <c r="AN4206" s="64">
        <v>463638.37052859203</v>
      </c>
      <c r="AO4206" s="149">
        <f t="shared" si="103"/>
        <v>31.770593409597893</v>
      </c>
    </row>
    <row r="4207" spans="37:41" x14ac:dyDescent="0.35">
      <c r="AK4207" t="str">
        <v>43:NG all tracks servicing customer facilities on the NG network</v>
      </c>
      <c r="AL4207" t="str">
        <v>02:Kwinana to Kwinana West</v>
      </c>
      <c r="AM4207" t="str">
        <v>Signage</v>
      </c>
      <c r="AN4207" s="64">
        <v>0</v>
      </c>
      <c r="AO4207" s="149">
        <f t="shared" si="103"/>
        <v>3.6705791572497493</v>
      </c>
    </row>
    <row r="4208" spans="37:41" x14ac:dyDescent="0.35">
      <c r="AK4208" t="str">
        <v>43:NG all tracks servicing customer facilities on the NG network</v>
      </c>
      <c r="AL4208" t="str">
        <v>02:Kwinana to Kwinana West</v>
      </c>
      <c r="AM4208" t="str">
        <v>Signalling and Control Systems</v>
      </c>
      <c r="AN4208" s="64">
        <v>0</v>
      </c>
      <c r="AO4208" s="149">
        <f t="shared" si="103"/>
        <v>6.8275029514926633</v>
      </c>
    </row>
    <row r="4209" spans="37:41" x14ac:dyDescent="0.35">
      <c r="AK4209" t="str">
        <v>43:NG all tracks servicing customer facilities on the NG network</v>
      </c>
      <c r="AL4209" t="str">
        <v>02:Kwinana to Kwinana West</v>
      </c>
      <c r="AM4209" t="str">
        <v>Sleepers</v>
      </c>
      <c r="AN4209" s="64">
        <v>165393.82961744757</v>
      </c>
      <c r="AO4209" s="149">
        <f t="shared" si="103"/>
        <v>15.29205627039642</v>
      </c>
    </row>
    <row r="4210" spans="37:41" x14ac:dyDescent="0.35">
      <c r="AK4210" t="str">
        <v>43:NG all tracks servicing customer facilities on the NG network</v>
      </c>
      <c r="AL4210" t="str">
        <v>02:Kwinana to Kwinana West</v>
      </c>
      <c r="AM4210" t="str">
        <v>Tunnels</v>
      </c>
      <c r="AN4210" s="64">
        <v>0</v>
      </c>
      <c r="AO4210" s="149">
        <f t="shared" si="103"/>
        <v>42.316940355219813</v>
      </c>
    </row>
    <row r="4211" spans="37:41" x14ac:dyDescent="0.35">
      <c r="AK4211" t="str">
        <v>43:NG all tracks servicing customer facilities on the NG network</v>
      </c>
      <c r="AL4211" t="str">
        <v>02:Kwinana to Kwinana West</v>
      </c>
      <c r="AM4211" t="str">
        <v>Turnouts</v>
      </c>
      <c r="AN4211" s="64">
        <v>0</v>
      </c>
      <c r="AO4211" s="149">
        <f t="shared" si="103"/>
        <v>22.575248585450652</v>
      </c>
    </row>
    <row r="4212" spans="37:41" x14ac:dyDescent="0.35">
      <c r="AK4212" t="str">
        <v>43:NG all tracks servicing customer facilities on the NG network</v>
      </c>
      <c r="AL4212" t="str">
        <v>02:Kwinana to Kwinana West</v>
      </c>
      <c r="AM4212" t="str">
        <v>Walkways</v>
      </c>
      <c r="AN4212" s="64">
        <v>0</v>
      </c>
      <c r="AO4212" s="149">
        <f t="shared" si="103"/>
        <v>6.2060928299919071</v>
      </c>
    </row>
    <row r="4213" spans="37:41" x14ac:dyDescent="0.35">
      <c r="AK4213" t="str">
        <v>43:NG all tracks servicing customer facilities on the NG network</v>
      </c>
      <c r="AL4213" t="str">
        <v>03:Kwinana West to Kwinana KBT</v>
      </c>
      <c r="AM4213" t="str">
        <v>Access Roads</v>
      </c>
      <c r="AN4213" s="64">
        <v>0</v>
      </c>
      <c r="AO4213" s="149">
        <f t="shared" si="103"/>
        <v>6.064738680413102</v>
      </c>
    </row>
    <row r="4214" spans="37:41" x14ac:dyDescent="0.35">
      <c r="AK4214" t="str">
        <v>43:NG all tracks servicing customer facilities on the NG network</v>
      </c>
      <c r="AL4214" t="str">
        <v>03:Kwinana West to Kwinana KBT</v>
      </c>
      <c r="AM4214" t="str">
        <v>Ballast</v>
      </c>
      <c r="AN4214" s="64">
        <v>14999.183020758188</v>
      </c>
      <c r="AO4214" s="149">
        <f t="shared" si="103"/>
        <v>12.862198805968973</v>
      </c>
    </row>
    <row r="4215" spans="37:41" x14ac:dyDescent="0.35">
      <c r="AK4215" t="str">
        <v>43:NG all tracks servicing customer facilities on the NG network</v>
      </c>
      <c r="AL4215" t="str">
        <v>03:Kwinana West to Kwinana KBT</v>
      </c>
      <c r="AM4215" t="str">
        <v>Bridges</v>
      </c>
      <c r="AN4215" s="64">
        <v>0</v>
      </c>
      <c r="AO4215" s="149">
        <f t="shared" si="103"/>
        <v>33.988165680473372</v>
      </c>
    </row>
    <row r="4216" spans="37:41" x14ac:dyDescent="0.35">
      <c r="AK4216" t="str">
        <v>43:NG all tracks servicing customer facilities on the NG network</v>
      </c>
      <c r="AL4216" t="str">
        <v>03:Kwinana West to Kwinana KBT</v>
      </c>
      <c r="AM4216" t="str">
        <v>Buildings</v>
      </c>
      <c r="AN4216" s="64">
        <v>1815.6352453968241</v>
      </c>
      <c r="AO4216" s="149">
        <f t="shared" si="103"/>
        <v>15.499999999999858</v>
      </c>
    </row>
    <row r="4217" spans="37:41" x14ac:dyDescent="0.35">
      <c r="AK4217" t="str">
        <v>43:NG all tracks servicing customer facilities on the NG network</v>
      </c>
      <c r="AL4217" t="str">
        <v>03:Kwinana West to Kwinana KBT</v>
      </c>
      <c r="AM4217" t="str">
        <v>Clearing/Grubbing</v>
      </c>
      <c r="AN4217" s="64">
        <v>0</v>
      </c>
      <c r="AO4217" s="149">
        <f t="shared" si="103"/>
        <v>100</v>
      </c>
    </row>
    <row r="4218" spans="37:41" x14ac:dyDescent="0.35">
      <c r="AK4218" t="str">
        <v>43:NG all tracks servicing customer facilities on the NG network</v>
      </c>
      <c r="AL4218" t="str">
        <v>03:Kwinana West to Kwinana KBT</v>
      </c>
      <c r="AM4218" t="str">
        <v>Communication</v>
      </c>
      <c r="AN4218" s="64">
        <v>0</v>
      </c>
      <c r="AO4218" s="149">
        <f t="shared" si="103"/>
        <v>5.1206272136194979</v>
      </c>
    </row>
    <row r="4219" spans="37:41" x14ac:dyDescent="0.35">
      <c r="AK4219" t="str">
        <v>43:NG all tracks servicing customer facilities on the NG network</v>
      </c>
      <c r="AL4219" t="str">
        <v>03:Kwinana West to Kwinana KBT</v>
      </c>
      <c r="AM4219" t="str">
        <v>Control Centre Assets</v>
      </c>
      <c r="AN4219" s="64">
        <v>0</v>
      </c>
      <c r="AO4219" s="149">
        <f t="shared" si="103"/>
        <v>14.933333333333326</v>
      </c>
    </row>
    <row r="4220" spans="37:41" x14ac:dyDescent="0.35">
      <c r="AK4220" t="str">
        <v>43:NG all tracks servicing customer facilities on the NG network</v>
      </c>
      <c r="AL4220" t="str">
        <v>03:Kwinana West to Kwinana KBT</v>
      </c>
      <c r="AM4220" t="str">
        <v>Culverts</v>
      </c>
      <c r="AN4220" s="64">
        <v>0</v>
      </c>
      <c r="AO4220" s="149">
        <f t="shared" si="103"/>
        <v>6.5141602301984181</v>
      </c>
    </row>
    <row r="4221" spans="37:41" x14ac:dyDescent="0.35">
      <c r="AK4221" t="str">
        <v>43:NG all tracks servicing customer facilities on the NG network</v>
      </c>
      <c r="AL4221" t="str">
        <v>03:Kwinana West to Kwinana KBT</v>
      </c>
      <c r="AM4221" t="str">
        <v>Cutting/Embankments</v>
      </c>
      <c r="AN4221" s="64">
        <v>0</v>
      </c>
      <c r="AO4221" s="149">
        <f t="shared" si="103"/>
        <v>100</v>
      </c>
    </row>
    <row r="4222" spans="37:41" x14ac:dyDescent="0.35">
      <c r="AK4222" t="str">
        <v>43:NG all tracks servicing customer facilities on the NG network</v>
      </c>
      <c r="AL4222" t="str">
        <v>03:Kwinana West to Kwinana KBT</v>
      </c>
      <c r="AM4222" t="str">
        <v>Fibre Optic</v>
      </c>
      <c r="AN4222" s="64">
        <v>0</v>
      </c>
      <c r="AO4222" s="149">
        <f t="shared" si="103"/>
        <v>6.8275029514926633</v>
      </c>
    </row>
    <row r="4223" spans="37:41" x14ac:dyDescent="0.35">
      <c r="AK4223" t="str">
        <v>43:NG all tracks servicing customer facilities on the NG network</v>
      </c>
      <c r="AL4223" t="str">
        <v>03:Kwinana West to Kwinana KBT</v>
      </c>
      <c r="AM4223" t="str">
        <v>Formation</v>
      </c>
      <c r="AN4223" s="64">
        <v>4420.8118376971506</v>
      </c>
      <c r="AO4223" s="149">
        <f t="shared" si="103"/>
        <v>100</v>
      </c>
    </row>
    <row r="4224" spans="37:41" x14ac:dyDescent="0.35">
      <c r="AK4224" t="str">
        <v>43:NG all tracks servicing customer facilities on the NG network</v>
      </c>
      <c r="AL4224" t="str">
        <v>03:Kwinana West to Kwinana KBT</v>
      </c>
      <c r="AM4224" t="str">
        <v>Pedestrian Crossings</v>
      </c>
      <c r="AN4224" s="64">
        <v>0</v>
      </c>
      <c r="AO4224" s="149">
        <f t="shared" si="103"/>
        <v>11.72325153537226</v>
      </c>
    </row>
    <row r="4225" spans="37:41" x14ac:dyDescent="0.35">
      <c r="AK4225" t="str">
        <v>43:NG all tracks servicing customer facilities on the NG network</v>
      </c>
      <c r="AL4225" t="str">
        <v>03:Kwinana West to Kwinana KBT</v>
      </c>
      <c r="AM4225" t="str">
        <v>Plant and Equipment</v>
      </c>
      <c r="AN4225" s="64">
        <v>775.04325405486748</v>
      </c>
      <c r="AO4225" s="149">
        <f t="shared" si="103"/>
        <v>3.2621890651150229</v>
      </c>
    </row>
    <row r="4226" spans="37:41" x14ac:dyDescent="0.35">
      <c r="AK4226" t="str">
        <v>43:NG all tracks servicing customer facilities on the NG network</v>
      </c>
      <c r="AL4226" t="str">
        <v>03:Kwinana West to Kwinana KBT</v>
      </c>
      <c r="AM4226" t="str">
        <v>Radio Masts</v>
      </c>
      <c r="AN4226" s="64">
        <v>1231.184997201753</v>
      </c>
      <c r="AO4226" s="149">
        <f t="shared" si="103"/>
        <v>5.1206272136194979</v>
      </c>
    </row>
    <row r="4227" spans="37:41" x14ac:dyDescent="0.35">
      <c r="AK4227" t="str">
        <v>43:NG all tracks servicing customer facilities on the NG network</v>
      </c>
      <c r="AL4227" t="str">
        <v>03:Kwinana West to Kwinana KBT</v>
      </c>
      <c r="AM4227" t="str">
        <v>Rail</v>
      </c>
      <c r="AN4227" s="64">
        <v>49339.417831441417</v>
      </c>
      <c r="AO4227" s="149">
        <f t="shared" si="103"/>
        <v>31.770593409597893</v>
      </c>
    </row>
    <row r="4228" spans="37:41" x14ac:dyDescent="0.35">
      <c r="AK4228" t="str">
        <v>43:NG all tracks servicing customer facilities on the NG network</v>
      </c>
      <c r="AL4228" t="str">
        <v>03:Kwinana West to Kwinana KBT</v>
      </c>
      <c r="AM4228" t="str">
        <v>Signage</v>
      </c>
      <c r="AN4228" s="64">
        <v>0</v>
      </c>
      <c r="AO4228" s="149">
        <f t="shared" si="103"/>
        <v>3.6705791572497493</v>
      </c>
    </row>
    <row r="4229" spans="37:41" x14ac:dyDescent="0.35">
      <c r="AK4229" t="str">
        <v>43:NG all tracks servicing customer facilities on the NG network</v>
      </c>
      <c r="AL4229" t="str">
        <v>03:Kwinana West to Kwinana KBT</v>
      </c>
      <c r="AM4229" t="str">
        <v>Signalling and Control Systems</v>
      </c>
      <c r="AN4229" s="64">
        <v>0</v>
      </c>
      <c r="AO4229" s="149">
        <f t="shared" si="103"/>
        <v>6.8275029514926633</v>
      </c>
    </row>
    <row r="4230" spans="37:41" x14ac:dyDescent="0.35">
      <c r="AK4230" t="str">
        <v>43:NG all tracks servicing customer facilities on the NG network</v>
      </c>
      <c r="AL4230" t="str">
        <v>03:Kwinana West to Kwinana KBT</v>
      </c>
      <c r="AM4230" t="str">
        <v>Sleepers</v>
      </c>
      <c r="AN4230" s="64">
        <v>17575.219993852395</v>
      </c>
      <c r="AO4230" s="149">
        <f t="shared" si="103"/>
        <v>15.29205627039642</v>
      </c>
    </row>
    <row r="4231" spans="37:41" x14ac:dyDescent="0.35">
      <c r="AK4231" t="str">
        <v>43:NG all tracks servicing customer facilities on the NG network</v>
      </c>
      <c r="AL4231" t="str">
        <v>03:Kwinana West to Kwinana KBT</v>
      </c>
      <c r="AM4231" t="str">
        <v>Tunnels</v>
      </c>
      <c r="AN4231" s="64">
        <v>0</v>
      </c>
      <c r="AO4231" s="149">
        <f t="shared" si="103"/>
        <v>42.316940355219813</v>
      </c>
    </row>
    <row r="4232" spans="37:41" x14ac:dyDescent="0.35">
      <c r="AK4232" t="str">
        <v>43:NG all tracks servicing customer facilities on the NG network</v>
      </c>
      <c r="AL4232" t="str">
        <v>03:Kwinana West to Kwinana KBT</v>
      </c>
      <c r="AM4232" t="str">
        <v>Turnouts</v>
      </c>
      <c r="AN4232" s="64">
        <v>0</v>
      </c>
      <c r="AO4232" s="149">
        <f t="shared" si="103"/>
        <v>22.575248585450652</v>
      </c>
    </row>
    <row r="4233" spans="37:41" x14ac:dyDescent="0.35">
      <c r="AK4233" t="str">
        <v>43:NG all tracks servicing customer facilities on the NG network</v>
      </c>
      <c r="AL4233" t="str">
        <v>03:Kwinana West to Kwinana KBT</v>
      </c>
      <c r="AM4233" t="str">
        <v>Walkways</v>
      </c>
      <c r="AN4233" s="64">
        <v>0</v>
      </c>
      <c r="AO4233" s="149">
        <f t="shared" si="103"/>
        <v>6.2060928299919071</v>
      </c>
    </row>
    <row r="4234" spans="37:41" x14ac:dyDescent="0.35">
      <c r="AK4234" t="str">
        <v>44:DG track between Midland and Avon</v>
      </c>
      <c r="AL4234" t="str">
        <v>01:Midland to Millendon Junction</v>
      </c>
      <c r="AM4234" t="str">
        <v>Access Roads</v>
      </c>
      <c r="AN4234" s="64">
        <v>0</v>
      </c>
      <c r="AO4234" s="149">
        <f t="shared" si="103"/>
        <v>6.064738680413102</v>
      </c>
    </row>
    <row r="4235" spans="37:41" x14ac:dyDescent="0.35">
      <c r="AK4235" t="str">
        <v>44:DG track between Midland and Avon</v>
      </c>
      <c r="AL4235" t="str">
        <v>01:Midland to Millendon Junction</v>
      </c>
      <c r="AM4235" t="str">
        <v>Ballast</v>
      </c>
      <c r="AN4235" s="64">
        <v>5682355.3344413033</v>
      </c>
      <c r="AO4235" s="149">
        <f t="shared" si="103"/>
        <v>12.862198805968973</v>
      </c>
    </row>
    <row r="4236" spans="37:41" x14ac:dyDescent="0.35">
      <c r="AK4236" t="str">
        <v>44:DG track between Midland and Avon</v>
      </c>
      <c r="AL4236" t="str">
        <v>01:Midland to Millendon Junction</v>
      </c>
      <c r="AM4236" t="str">
        <v>Bridges</v>
      </c>
      <c r="AN4236" s="64">
        <v>4006676.3843028438</v>
      </c>
      <c r="AO4236" s="149">
        <f t="shared" si="103"/>
        <v>33.988165680473372</v>
      </c>
    </row>
    <row r="4237" spans="37:41" x14ac:dyDescent="0.35">
      <c r="AK4237" t="str">
        <v>44:DG track between Midland and Avon</v>
      </c>
      <c r="AL4237" t="str">
        <v>01:Midland to Millendon Junction</v>
      </c>
      <c r="AM4237" t="str">
        <v>Buildings</v>
      </c>
      <c r="AN4237" s="64">
        <v>625311.91367386247</v>
      </c>
      <c r="AO4237" s="149">
        <f t="shared" ref="AO4237:AO4300" si="104">_xlfn.XLOOKUP(AM4237,$M$7:$AG$7,$M$10:$AG$10)</f>
        <v>15.499999999999858</v>
      </c>
    </row>
    <row r="4238" spans="37:41" x14ac:dyDescent="0.35">
      <c r="AK4238" t="str">
        <v>44:DG track between Midland and Avon</v>
      </c>
      <c r="AL4238" t="str">
        <v>01:Midland to Millendon Junction</v>
      </c>
      <c r="AM4238" t="str">
        <v>Clearing/Grubbing</v>
      </c>
      <c r="AN4238" s="64">
        <v>0</v>
      </c>
      <c r="AO4238" s="149">
        <f t="shared" si="104"/>
        <v>100</v>
      </c>
    </row>
    <row r="4239" spans="37:41" x14ac:dyDescent="0.35">
      <c r="AK4239" t="str">
        <v>44:DG track between Midland and Avon</v>
      </c>
      <c r="AL4239" t="str">
        <v>01:Midland to Millendon Junction</v>
      </c>
      <c r="AM4239" t="str">
        <v>Communication</v>
      </c>
      <c r="AN4239" s="64">
        <v>107372.37292399917</v>
      </c>
      <c r="AO4239" s="149">
        <f t="shared" si="104"/>
        <v>5.1206272136194979</v>
      </c>
    </row>
    <row r="4240" spans="37:41" x14ac:dyDescent="0.35">
      <c r="AK4240" t="str">
        <v>44:DG track between Midland and Avon</v>
      </c>
      <c r="AL4240" t="str">
        <v>01:Midland to Millendon Junction</v>
      </c>
      <c r="AM4240" t="str">
        <v>Control Centre Assets</v>
      </c>
      <c r="AN4240" s="64">
        <v>1196462.5508050295</v>
      </c>
      <c r="AO4240" s="149">
        <f t="shared" si="104"/>
        <v>14.933333333333326</v>
      </c>
    </row>
    <row r="4241" spans="37:41" x14ac:dyDescent="0.35">
      <c r="AK4241" t="str">
        <v>44:DG track between Midland and Avon</v>
      </c>
      <c r="AL4241" t="str">
        <v>01:Midland to Millendon Junction</v>
      </c>
      <c r="AM4241" t="str">
        <v>Culverts</v>
      </c>
      <c r="AN4241" s="64">
        <v>64457.233771248997</v>
      </c>
      <c r="AO4241" s="149">
        <f t="shared" si="104"/>
        <v>6.5141602301984181</v>
      </c>
    </row>
    <row r="4242" spans="37:41" x14ac:dyDescent="0.35">
      <c r="AK4242" t="str">
        <v>44:DG track between Midland and Avon</v>
      </c>
      <c r="AL4242" t="str">
        <v>01:Midland to Millendon Junction</v>
      </c>
      <c r="AM4242" t="str">
        <v>Cutting/Embankments</v>
      </c>
      <c r="AN4242" s="64">
        <v>0</v>
      </c>
      <c r="AO4242" s="149">
        <f t="shared" si="104"/>
        <v>100</v>
      </c>
    </row>
    <row r="4243" spans="37:41" x14ac:dyDescent="0.35">
      <c r="AK4243" t="str">
        <v>44:DG track between Midland and Avon</v>
      </c>
      <c r="AL4243" t="str">
        <v>01:Midland to Millendon Junction</v>
      </c>
      <c r="AM4243" t="str">
        <v>Fibre Optic</v>
      </c>
      <c r="AN4243" s="64">
        <v>7302695.9781021001</v>
      </c>
      <c r="AO4243" s="149">
        <f t="shared" si="104"/>
        <v>6.8275029514926633</v>
      </c>
    </row>
    <row r="4244" spans="37:41" x14ac:dyDescent="0.35">
      <c r="AK4244" t="str">
        <v>44:DG track between Midland and Avon</v>
      </c>
      <c r="AL4244" t="str">
        <v>01:Midland to Millendon Junction</v>
      </c>
      <c r="AM4244" t="str">
        <v>Formation</v>
      </c>
      <c r="AN4244" s="64">
        <v>6813504.1777683794</v>
      </c>
      <c r="AO4244" s="149">
        <f t="shared" si="104"/>
        <v>100</v>
      </c>
    </row>
    <row r="4245" spans="37:41" x14ac:dyDescent="0.35">
      <c r="AK4245" t="str">
        <v>44:DG track between Midland and Avon</v>
      </c>
      <c r="AL4245" t="str">
        <v>01:Midland to Millendon Junction</v>
      </c>
      <c r="AM4245" t="str">
        <v>Pedestrian Crossings</v>
      </c>
      <c r="AN4245" s="64">
        <v>1148484.3196419515</v>
      </c>
      <c r="AO4245" s="149">
        <f t="shared" si="104"/>
        <v>11.72325153537226</v>
      </c>
    </row>
    <row r="4246" spans="37:41" x14ac:dyDescent="0.35">
      <c r="AK4246" t="str">
        <v>44:DG track between Midland and Avon</v>
      </c>
      <c r="AL4246" t="str">
        <v>01:Midland to Millendon Junction</v>
      </c>
      <c r="AM4246" t="str">
        <v>Plant and Equipment</v>
      </c>
      <c r="AN4246" s="64">
        <v>266927.9424938368</v>
      </c>
      <c r="AO4246" s="149">
        <f t="shared" si="104"/>
        <v>3.2621890651150229</v>
      </c>
    </row>
    <row r="4247" spans="37:41" x14ac:dyDescent="0.35">
      <c r="AK4247" t="str">
        <v>44:DG track between Midland and Avon</v>
      </c>
      <c r="AL4247" t="str">
        <v>01:Midland to Millendon Junction</v>
      </c>
      <c r="AM4247" t="str">
        <v>Radio Masts</v>
      </c>
      <c r="AN4247" s="64">
        <v>424024.95139849192</v>
      </c>
      <c r="AO4247" s="149">
        <f t="shared" si="104"/>
        <v>5.1206272136194979</v>
      </c>
    </row>
    <row r="4248" spans="37:41" x14ac:dyDescent="0.35">
      <c r="AK4248" t="str">
        <v>44:DG track between Midland and Avon</v>
      </c>
      <c r="AL4248" t="str">
        <v>01:Midland to Millendon Junction</v>
      </c>
      <c r="AM4248" t="str">
        <v>Rail</v>
      </c>
      <c r="AN4248" s="64">
        <v>28003726.572860189</v>
      </c>
      <c r="AO4248" s="149">
        <f t="shared" si="104"/>
        <v>31.770593409597893</v>
      </c>
    </row>
    <row r="4249" spans="37:41" x14ac:dyDescent="0.35">
      <c r="AK4249" t="str">
        <v>44:DG track between Midland and Avon</v>
      </c>
      <c r="AL4249" t="str">
        <v>01:Midland to Millendon Junction</v>
      </c>
      <c r="AM4249" t="str">
        <v>Signage</v>
      </c>
      <c r="AN4249" s="64">
        <v>20386.902224220757</v>
      </c>
      <c r="AO4249" s="149">
        <f t="shared" si="104"/>
        <v>3.6705791572497493</v>
      </c>
    </row>
    <row r="4250" spans="37:41" x14ac:dyDescent="0.35">
      <c r="AK4250" t="str">
        <v>44:DG track between Midland and Avon</v>
      </c>
      <c r="AL4250" t="str">
        <v>01:Midland to Millendon Junction</v>
      </c>
      <c r="AM4250" t="str">
        <v>Signalling and Control Systems</v>
      </c>
      <c r="AN4250" s="64">
        <v>10072749.676500935</v>
      </c>
      <c r="AO4250" s="149">
        <f t="shared" si="104"/>
        <v>6.8275029514926633</v>
      </c>
    </row>
    <row r="4251" spans="37:41" x14ac:dyDescent="0.35">
      <c r="AK4251" t="str">
        <v>44:DG track between Midland and Avon</v>
      </c>
      <c r="AL4251" t="str">
        <v>01:Midland to Millendon Junction</v>
      </c>
      <c r="AM4251" t="str">
        <v>Sleepers</v>
      </c>
      <c r="AN4251" s="64">
        <v>6663496.7455091914</v>
      </c>
      <c r="AO4251" s="149">
        <f t="shared" si="104"/>
        <v>15.29205627039642</v>
      </c>
    </row>
    <row r="4252" spans="37:41" x14ac:dyDescent="0.35">
      <c r="AK4252" t="str">
        <v>44:DG track between Midland and Avon</v>
      </c>
      <c r="AL4252" t="str">
        <v>01:Midland to Millendon Junction</v>
      </c>
      <c r="AM4252" t="str">
        <v>Tunnels</v>
      </c>
      <c r="AN4252" s="64">
        <v>0</v>
      </c>
      <c r="AO4252" s="149">
        <f t="shared" si="104"/>
        <v>42.316940355219813</v>
      </c>
    </row>
    <row r="4253" spans="37:41" x14ac:dyDescent="0.35">
      <c r="AK4253" t="str">
        <v>44:DG track between Midland and Avon</v>
      </c>
      <c r="AL4253" t="str">
        <v>01:Midland to Millendon Junction</v>
      </c>
      <c r="AM4253" t="str">
        <v>Turnouts</v>
      </c>
      <c r="AN4253" s="64">
        <v>7161914.8634721106</v>
      </c>
      <c r="AO4253" s="149">
        <f t="shared" si="104"/>
        <v>22.575248585450652</v>
      </c>
    </row>
    <row r="4254" spans="37:41" x14ac:dyDescent="0.35">
      <c r="AK4254" t="str">
        <v>44:DG track between Midland and Avon</v>
      </c>
      <c r="AL4254" t="str">
        <v>01:Midland to Millendon Junction</v>
      </c>
      <c r="AM4254" t="str">
        <v>Walkways</v>
      </c>
      <c r="AN4254" s="64">
        <v>135544.35444468359</v>
      </c>
      <c r="AO4254" s="149">
        <f t="shared" si="104"/>
        <v>6.2060928299919071</v>
      </c>
    </row>
    <row r="4255" spans="37:41" x14ac:dyDescent="0.35">
      <c r="AK4255" t="str">
        <v>44:DG track between Midland and Avon</v>
      </c>
      <c r="AL4255" t="str">
        <v>02:Millendon Junction to Toodyay West</v>
      </c>
      <c r="AM4255" t="str">
        <v>Access Roads</v>
      </c>
      <c r="AN4255" s="64">
        <v>0</v>
      </c>
      <c r="AO4255" s="149">
        <f t="shared" si="104"/>
        <v>6.064738680413102</v>
      </c>
    </row>
    <row r="4256" spans="37:41" x14ac:dyDescent="0.35">
      <c r="AK4256" t="str">
        <v>44:DG track between Midland and Avon</v>
      </c>
      <c r="AL4256" t="str">
        <v>02:Millendon Junction to Toodyay West</v>
      </c>
      <c r="AM4256" t="str">
        <v>Ballast</v>
      </c>
      <c r="AN4256" s="64">
        <v>26705316.907095276</v>
      </c>
      <c r="AO4256" s="149">
        <f t="shared" si="104"/>
        <v>12.862198805968973</v>
      </c>
    </row>
    <row r="4257" spans="37:41" x14ac:dyDescent="0.35">
      <c r="AK4257" t="str">
        <v>44:DG track between Midland and Avon</v>
      </c>
      <c r="AL4257" t="str">
        <v>02:Millendon Junction to Toodyay West</v>
      </c>
      <c r="AM4257" t="str">
        <v>Bridges</v>
      </c>
      <c r="AN4257" s="64">
        <v>5812286.5949571123</v>
      </c>
      <c r="AO4257" s="149">
        <f t="shared" si="104"/>
        <v>33.988165680473372</v>
      </c>
    </row>
    <row r="4258" spans="37:41" x14ac:dyDescent="0.35">
      <c r="AK4258" t="str">
        <v>44:DG track between Midland and Avon</v>
      </c>
      <c r="AL4258" t="str">
        <v>02:Millendon Junction to Toodyay West</v>
      </c>
      <c r="AM4258" t="str">
        <v>Buildings</v>
      </c>
      <c r="AN4258" s="64">
        <v>2938773.0681373486</v>
      </c>
      <c r="AO4258" s="149">
        <f t="shared" si="104"/>
        <v>15.499999999999858</v>
      </c>
    </row>
    <row r="4259" spans="37:41" x14ac:dyDescent="0.35">
      <c r="AK4259" t="str">
        <v>44:DG track between Midland and Avon</v>
      </c>
      <c r="AL4259" t="str">
        <v>02:Millendon Junction to Toodyay West</v>
      </c>
      <c r="AM4259" t="str">
        <v>Clearing/Grubbing</v>
      </c>
      <c r="AN4259" s="64">
        <v>0</v>
      </c>
      <c r="AO4259" s="149">
        <f t="shared" si="104"/>
        <v>100</v>
      </c>
    </row>
    <row r="4260" spans="37:41" x14ac:dyDescent="0.35">
      <c r="AK4260" t="str">
        <v>44:DG track between Midland and Avon</v>
      </c>
      <c r="AL4260" t="str">
        <v>02:Millendon Junction to Toodyay West</v>
      </c>
      <c r="AM4260" t="str">
        <v>Communication</v>
      </c>
      <c r="AN4260" s="64">
        <v>330024.84100686543</v>
      </c>
      <c r="AO4260" s="149">
        <f t="shared" si="104"/>
        <v>5.1206272136194979</v>
      </c>
    </row>
    <row r="4261" spans="37:41" x14ac:dyDescent="0.35">
      <c r="AK4261" t="str">
        <v>44:DG track between Midland and Avon</v>
      </c>
      <c r="AL4261" t="str">
        <v>02:Millendon Junction to Toodyay West</v>
      </c>
      <c r="AM4261" t="str">
        <v>Control Centre Assets</v>
      </c>
      <c r="AN4261" s="64">
        <v>1575415.6875077821</v>
      </c>
      <c r="AO4261" s="149">
        <f t="shared" si="104"/>
        <v>14.933333333333326</v>
      </c>
    </row>
    <row r="4262" spans="37:41" x14ac:dyDescent="0.35">
      <c r="AK4262" t="str">
        <v>44:DG track between Midland and Avon</v>
      </c>
      <c r="AL4262" t="str">
        <v>02:Millendon Junction to Toodyay West</v>
      </c>
      <c r="AM4262" t="str">
        <v>Culverts</v>
      </c>
      <c r="AN4262" s="64">
        <v>620835.21220420848</v>
      </c>
      <c r="AO4262" s="149">
        <f t="shared" si="104"/>
        <v>6.5141602301984181</v>
      </c>
    </row>
    <row r="4263" spans="37:41" x14ac:dyDescent="0.35">
      <c r="AK4263" t="str">
        <v>44:DG track between Midland and Avon</v>
      </c>
      <c r="AL4263" t="str">
        <v>02:Millendon Junction to Toodyay West</v>
      </c>
      <c r="AM4263" t="str">
        <v>Cutting/Embankments</v>
      </c>
      <c r="AN4263" s="64">
        <v>0</v>
      </c>
      <c r="AO4263" s="149">
        <f t="shared" si="104"/>
        <v>100</v>
      </c>
    </row>
    <row r="4264" spans="37:41" x14ac:dyDescent="0.35">
      <c r="AK4264" t="str">
        <v>44:DG track between Midland and Avon</v>
      </c>
      <c r="AL4264" t="str">
        <v>02:Millendon Junction to Toodyay West</v>
      </c>
      <c r="AM4264" t="str">
        <v>Fibre Optic</v>
      </c>
      <c r="AN4264" s="64">
        <v>40560677.924381949</v>
      </c>
      <c r="AO4264" s="149">
        <f t="shared" si="104"/>
        <v>6.8275029514926633</v>
      </c>
    </row>
    <row r="4265" spans="37:41" x14ac:dyDescent="0.35">
      <c r="AK4265" t="str">
        <v>44:DG track between Midland and Avon</v>
      </c>
      <c r="AL4265" t="str">
        <v>02:Millendon Junction to Toodyay West</v>
      </c>
      <c r="AM4265" t="str">
        <v>Formation</v>
      </c>
      <c r="AN4265" s="64">
        <v>32537434.452147223</v>
      </c>
      <c r="AO4265" s="149">
        <f t="shared" si="104"/>
        <v>100</v>
      </c>
    </row>
    <row r="4266" spans="37:41" x14ac:dyDescent="0.35">
      <c r="AK4266" t="str">
        <v>44:DG track between Midland and Avon</v>
      </c>
      <c r="AL4266" t="str">
        <v>02:Millendon Junction to Toodyay West</v>
      </c>
      <c r="AM4266" t="str">
        <v>Pedestrian Crossings</v>
      </c>
      <c r="AN4266" s="64">
        <v>0</v>
      </c>
      <c r="AO4266" s="149">
        <f t="shared" si="104"/>
        <v>11.72325153537226</v>
      </c>
    </row>
    <row r="4267" spans="37:41" x14ac:dyDescent="0.35">
      <c r="AK4267" t="str">
        <v>44:DG track between Midland and Avon</v>
      </c>
      <c r="AL4267" t="str">
        <v>02:Millendon Junction to Toodyay West</v>
      </c>
      <c r="AM4267" t="str">
        <v>Plant and Equipment</v>
      </c>
      <c r="AN4267" s="64">
        <v>1254478.9750213129</v>
      </c>
      <c r="AO4267" s="149">
        <f t="shared" si="104"/>
        <v>3.2621890651150229</v>
      </c>
    </row>
    <row r="4268" spans="37:41" x14ac:dyDescent="0.35">
      <c r="AK4268" t="str">
        <v>44:DG track between Midland and Avon</v>
      </c>
      <c r="AL4268" t="str">
        <v>02:Millendon Junction to Toodyay West</v>
      </c>
      <c r="AM4268" t="str">
        <v>Radio Masts</v>
      </c>
      <c r="AN4268" s="64">
        <v>1992786.4480734312</v>
      </c>
      <c r="AO4268" s="149">
        <f t="shared" si="104"/>
        <v>5.1206272136194979</v>
      </c>
    </row>
    <row r="4269" spans="37:41" x14ac:dyDescent="0.35">
      <c r="AK4269" t="str">
        <v>44:DG track between Midland and Avon</v>
      </c>
      <c r="AL4269" t="str">
        <v>02:Millendon Junction to Toodyay West</v>
      </c>
      <c r="AM4269" t="str">
        <v>Rail</v>
      </c>
      <c r="AN4269" s="64">
        <v>131748690.83659562</v>
      </c>
      <c r="AO4269" s="149">
        <f t="shared" si="104"/>
        <v>31.770593409597893</v>
      </c>
    </row>
    <row r="4270" spans="37:41" x14ac:dyDescent="0.35">
      <c r="AK4270" t="str">
        <v>44:DG track between Midland and Avon</v>
      </c>
      <c r="AL4270" t="str">
        <v>02:Millendon Junction to Toodyay West</v>
      </c>
      <c r="AM4270" t="str">
        <v>Signage</v>
      </c>
      <c r="AN4270" s="64">
        <v>81002.296605997384</v>
      </c>
      <c r="AO4270" s="149">
        <f t="shared" si="104"/>
        <v>3.6705791572497493</v>
      </c>
    </row>
    <row r="4271" spans="37:41" x14ac:dyDescent="0.35">
      <c r="AK4271" t="str">
        <v>44:DG track between Midland and Avon</v>
      </c>
      <c r="AL4271" t="str">
        <v>02:Millendon Junction to Toodyay West</v>
      </c>
      <c r="AM4271" t="str">
        <v>Signalling and Control Systems</v>
      </c>
      <c r="AN4271" s="64">
        <v>13263071.080679744</v>
      </c>
      <c r="AO4271" s="149">
        <f t="shared" si="104"/>
        <v>6.8275029514926633</v>
      </c>
    </row>
    <row r="4272" spans="37:41" x14ac:dyDescent="0.35">
      <c r="AK4272" t="str">
        <v>44:DG track between Midland and Avon</v>
      </c>
      <c r="AL4272" t="str">
        <v>02:Millendon Junction to Toodyay West</v>
      </c>
      <c r="AM4272" t="str">
        <v>Sleepers</v>
      </c>
      <c r="AN4272" s="64">
        <v>30963456.50331201</v>
      </c>
      <c r="AO4272" s="149">
        <f t="shared" si="104"/>
        <v>15.29205627039642</v>
      </c>
    </row>
    <row r="4273" spans="37:41" x14ac:dyDescent="0.35">
      <c r="AK4273" t="str">
        <v>44:DG track between Midland and Avon</v>
      </c>
      <c r="AL4273" t="str">
        <v>02:Millendon Junction to Toodyay West</v>
      </c>
      <c r="AM4273" t="str">
        <v>Tunnels</v>
      </c>
      <c r="AN4273" s="64">
        <v>0</v>
      </c>
      <c r="AO4273" s="149">
        <f t="shared" si="104"/>
        <v>42.316940355219813</v>
      </c>
    </row>
    <row r="4274" spans="37:41" x14ac:dyDescent="0.35">
      <c r="AK4274" t="str">
        <v>44:DG track between Midland and Avon</v>
      </c>
      <c r="AL4274" t="str">
        <v>02:Millendon Junction to Toodyay West</v>
      </c>
      <c r="AM4274" t="str">
        <v>Turnouts</v>
      </c>
      <c r="AN4274" s="64">
        <v>24214523.016778469</v>
      </c>
      <c r="AO4274" s="149">
        <f t="shared" si="104"/>
        <v>22.575248585450652</v>
      </c>
    </row>
    <row r="4275" spans="37:41" x14ac:dyDescent="0.35">
      <c r="AK4275" t="str">
        <v>44:DG track between Midland and Avon</v>
      </c>
      <c r="AL4275" t="str">
        <v>02:Millendon Junction to Toodyay West</v>
      </c>
      <c r="AM4275" t="str">
        <v>Walkways</v>
      </c>
      <c r="AN4275" s="64">
        <v>2264768.6140430453</v>
      </c>
      <c r="AO4275" s="149">
        <f t="shared" si="104"/>
        <v>6.2060928299919071</v>
      </c>
    </row>
    <row r="4276" spans="37:41" x14ac:dyDescent="0.35">
      <c r="AK4276" t="str">
        <v>44:DG track between Midland and Avon</v>
      </c>
      <c r="AL4276" t="str">
        <v>03:Toodyay West</v>
      </c>
      <c r="AM4276" t="str">
        <v>Access Roads</v>
      </c>
      <c r="AN4276" s="64">
        <v>0</v>
      </c>
      <c r="AO4276" s="149">
        <f t="shared" si="104"/>
        <v>6.064738680413102</v>
      </c>
    </row>
    <row r="4277" spans="37:41" x14ac:dyDescent="0.35">
      <c r="AK4277" t="str">
        <v>44:DG track between Midland and Avon</v>
      </c>
      <c r="AL4277" t="str">
        <v>03:Toodyay West</v>
      </c>
      <c r="AM4277" t="str">
        <v>Ballast</v>
      </c>
      <c r="AN4277" s="64">
        <v>0</v>
      </c>
      <c r="AO4277" s="149">
        <f t="shared" si="104"/>
        <v>12.862198805968973</v>
      </c>
    </row>
    <row r="4278" spans="37:41" x14ac:dyDescent="0.35">
      <c r="AK4278" t="str">
        <v>44:DG track between Midland and Avon</v>
      </c>
      <c r="AL4278" t="str">
        <v>03:Toodyay West</v>
      </c>
      <c r="AM4278" t="str">
        <v>Bridges</v>
      </c>
      <c r="AN4278" s="64">
        <v>0</v>
      </c>
      <c r="AO4278" s="149">
        <f t="shared" si="104"/>
        <v>33.988165680473372</v>
      </c>
    </row>
    <row r="4279" spans="37:41" x14ac:dyDescent="0.35">
      <c r="AK4279" t="str">
        <v>44:DG track between Midland and Avon</v>
      </c>
      <c r="AL4279" t="str">
        <v>03:Toodyay West</v>
      </c>
      <c r="AM4279" t="str">
        <v>Buildings</v>
      </c>
      <c r="AN4279" s="64">
        <v>0</v>
      </c>
      <c r="AO4279" s="149">
        <f t="shared" si="104"/>
        <v>15.499999999999858</v>
      </c>
    </row>
    <row r="4280" spans="37:41" x14ac:dyDescent="0.35">
      <c r="AK4280" t="str">
        <v>44:DG track between Midland and Avon</v>
      </c>
      <c r="AL4280" t="str">
        <v>03:Toodyay West</v>
      </c>
      <c r="AM4280" t="str">
        <v>Clearing/Grubbing</v>
      </c>
      <c r="AN4280" s="64">
        <v>0</v>
      </c>
      <c r="AO4280" s="149">
        <f t="shared" si="104"/>
        <v>100</v>
      </c>
    </row>
    <row r="4281" spans="37:41" x14ac:dyDescent="0.35">
      <c r="AK4281" t="str">
        <v>44:DG track between Midland and Avon</v>
      </c>
      <c r="AL4281" t="str">
        <v>03:Toodyay West</v>
      </c>
      <c r="AM4281" t="str">
        <v>Communication</v>
      </c>
      <c r="AN4281" s="64">
        <v>0</v>
      </c>
      <c r="AO4281" s="149">
        <f t="shared" si="104"/>
        <v>5.1206272136194979</v>
      </c>
    </row>
    <row r="4282" spans="37:41" x14ac:dyDescent="0.35">
      <c r="AK4282" t="str">
        <v>44:DG track between Midland and Avon</v>
      </c>
      <c r="AL4282" t="str">
        <v>03:Toodyay West</v>
      </c>
      <c r="AM4282" t="str">
        <v>Control Centre Assets</v>
      </c>
      <c r="AN4282" s="64">
        <v>0</v>
      </c>
      <c r="AO4282" s="149">
        <f t="shared" si="104"/>
        <v>14.933333333333326</v>
      </c>
    </row>
    <row r="4283" spans="37:41" x14ac:dyDescent="0.35">
      <c r="AK4283" t="str">
        <v>44:DG track between Midland and Avon</v>
      </c>
      <c r="AL4283" t="str">
        <v>03:Toodyay West</v>
      </c>
      <c r="AM4283" t="str">
        <v>Culverts</v>
      </c>
      <c r="AN4283" s="64">
        <v>0</v>
      </c>
      <c r="AO4283" s="149">
        <f t="shared" si="104"/>
        <v>6.5141602301984181</v>
      </c>
    </row>
    <row r="4284" spans="37:41" x14ac:dyDescent="0.35">
      <c r="AK4284" t="str">
        <v>44:DG track between Midland and Avon</v>
      </c>
      <c r="AL4284" t="str">
        <v>03:Toodyay West</v>
      </c>
      <c r="AM4284" t="str">
        <v>Cutting/Embankments</v>
      </c>
      <c r="AN4284" s="64">
        <v>0</v>
      </c>
      <c r="AO4284" s="149">
        <f t="shared" si="104"/>
        <v>100</v>
      </c>
    </row>
    <row r="4285" spans="37:41" x14ac:dyDescent="0.35">
      <c r="AK4285" t="str">
        <v>44:DG track between Midland and Avon</v>
      </c>
      <c r="AL4285" t="str">
        <v>03:Toodyay West</v>
      </c>
      <c r="AM4285" t="str">
        <v>Fibre Optic</v>
      </c>
      <c r="AN4285" s="64">
        <v>0</v>
      </c>
      <c r="AO4285" s="149">
        <f t="shared" si="104"/>
        <v>6.8275029514926633</v>
      </c>
    </row>
    <row r="4286" spans="37:41" x14ac:dyDescent="0.35">
      <c r="AK4286" t="str">
        <v>44:DG track between Midland and Avon</v>
      </c>
      <c r="AL4286" t="str">
        <v>03:Toodyay West</v>
      </c>
      <c r="AM4286" t="str">
        <v>Formation</v>
      </c>
      <c r="AN4286" s="64">
        <v>0</v>
      </c>
      <c r="AO4286" s="149">
        <f t="shared" si="104"/>
        <v>100</v>
      </c>
    </row>
    <row r="4287" spans="37:41" x14ac:dyDescent="0.35">
      <c r="AK4287" t="str">
        <v>44:DG track between Midland and Avon</v>
      </c>
      <c r="AL4287" t="str">
        <v>03:Toodyay West</v>
      </c>
      <c r="AM4287" t="str">
        <v>Pedestrian Crossings</v>
      </c>
      <c r="AN4287" s="64">
        <v>0</v>
      </c>
      <c r="AO4287" s="149">
        <f t="shared" si="104"/>
        <v>11.72325153537226</v>
      </c>
    </row>
    <row r="4288" spans="37:41" x14ac:dyDescent="0.35">
      <c r="AK4288" t="str">
        <v>44:DG track between Midland and Avon</v>
      </c>
      <c r="AL4288" t="str">
        <v>03:Toodyay West</v>
      </c>
      <c r="AM4288" t="str">
        <v>Plant and Equipment</v>
      </c>
      <c r="AN4288" s="64">
        <v>0</v>
      </c>
      <c r="AO4288" s="149">
        <f t="shared" si="104"/>
        <v>3.2621890651150229</v>
      </c>
    </row>
    <row r="4289" spans="37:41" x14ac:dyDescent="0.35">
      <c r="AK4289" t="str">
        <v>44:DG track between Midland and Avon</v>
      </c>
      <c r="AL4289" t="str">
        <v>03:Toodyay West</v>
      </c>
      <c r="AM4289" t="str">
        <v>Radio Masts</v>
      </c>
      <c r="AN4289" s="64">
        <v>0</v>
      </c>
      <c r="AO4289" s="149">
        <f t="shared" si="104"/>
        <v>5.1206272136194979</v>
      </c>
    </row>
    <row r="4290" spans="37:41" x14ac:dyDescent="0.35">
      <c r="AK4290" t="str">
        <v>44:DG track between Midland and Avon</v>
      </c>
      <c r="AL4290" t="str">
        <v>03:Toodyay West</v>
      </c>
      <c r="AM4290" t="str">
        <v>Rail</v>
      </c>
      <c r="AN4290" s="64">
        <v>0</v>
      </c>
      <c r="AO4290" s="149">
        <f t="shared" si="104"/>
        <v>31.770593409597893</v>
      </c>
    </row>
    <row r="4291" spans="37:41" x14ac:dyDescent="0.35">
      <c r="AK4291" t="str">
        <v>44:DG track between Midland and Avon</v>
      </c>
      <c r="AL4291" t="str">
        <v>03:Toodyay West</v>
      </c>
      <c r="AM4291" t="str">
        <v>Signage</v>
      </c>
      <c r="AN4291" s="64">
        <v>0</v>
      </c>
      <c r="AO4291" s="149">
        <f t="shared" si="104"/>
        <v>3.6705791572497493</v>
      </c>
    </row>
    <row r="4292" spans="37:41" x14ac:dyDescent="0.35">
      <c r="AK4292" t="str">
        <v>44:DG track between Midland and Avon</v>
      </c>
      <c r="AL4292" t="str">
        <v>03:Toodyay West</v>
      </c>
      <c r="AM4292" t="str">
        <v>Signalling and Control Systems</v>
      </c>
      <c r="AN4292" s="64">
        <v>0</v>
      </c>
      <c r="AO4292" s="149">
        <f t="shared" si="104"/>
        <v>6.8275029514926633</v>
      </c>
    </row>
    <row r="4293" spans="37:41" x14ac:dyDescent="0.35">
      <c r="AK4293" t="str">
        <v>44:DG track between Midland and Avon</v>
      </c>
      <c r="AL4293" t="str">
        <v>03:Toodyay West</v>
      </c>
      <c r="AM4293" t="str">
        <v>Sleepers</v>
      </c>
      <c r="AN4293" s="64">
        <v>0</v>
      </c>
      <c r="AO4293" s="149">
        <f t="shared" si="104"/>
        <v>15.29205627039642</v>
      </c>
    </row>
    <row r="4294" spans="37:41" x14ac:dyDescent="0.35">
      <c r="AK4294" t="str">
        <v>44:DG track between Midland and Avon</v>
      </c>
      <c r="AL4294" t="str">
        <v>03:Toodyay West</v>
      </c>
      <c r="AM4294" t="str">
        <v>Tunnels</v>
      </c>
      <c r="AN4294" s="64">
        <v>0</v>
      </c>
      <c r="AO4294" s="149">
        <f t="shared" si="104"/>
        <v>42.316940355219813</v>
      </c>
    </row>
    <row r="4295" spans="37:41" x14ac:dyDescent="0.35">
      <c r="AK4295" t="str">
        <v>44:DG track between Midland and Avon</v>
      </c>
      <c r="AL4295" t="str">
        <v>03:Toodyay West</v>
      </c>
      <c r="AM4295" t="str">
        <v>Turnouts</v>
      </c>
      <c r="AN4295" s="64">
        <v>0</v>
      </c>
      <c r="AO4295" s="149">
        <f t="shared" si="104"/>
        <v>22.575248585450652</v>
      </c>
    </row>
    <row r="4296" spans="37:41" x14ac:dyDescent="0.35">
      <c r="AK4296" t="str">
        <v>44:DG track between Midland and Avon</v>
      </c>
      <c r="AL4296" t="str">
        <v>03:Toodyay West</v>
      </c>
      <c r="AM4296" t="str">
        <v>Walkways</v>
      </c>
      <c r="AN4296" s="64">
        <v>0</v>
      </c>
      <c r="AO4296" s="149">
        <f t="shared" si="104"/>
        <v>6.2060928299919071</v>
      </c>
    </row>
    <row r="4297" spans="37:41" x14ac:dyDescent="0.35">
      <c r="AK4297" t="str">
        <v>44:DG track between Midland and Avon</v>
      </c>
      <c r="AL4297" t="str">
        <v>04:Toodyay West to Avon Yard</v>
      </c>
      <c r="AM4297" t="str">
        <v>Access Roads</v>
      </c>
      <c r="AN4297" s="64">
        <v>0</v>
      </c>
      <c r="AO4297" s="149">
        <f t="shared" si="104"/>
        <v>6.064738680413102</v>
      </c>
    </row>
    <row r="4298" spans="37:41" x14ac:dyDescent="0.35">
      <c r="AK4298" t="str">
        <v>44:DG track between Midland and Avon</v>
      </c>
      <c r="AL4298" t="str">
        <v>04:Toodyay West to Avon Yard</v>
      </c>
      <c r="AM4298" t="str">
        <v>Ballast</v>
      </c>
      <c r="AN4298" s="64">
        <v>11812277.695863131</v>
      </c>
      <c r="AO4298" s="149">
        <f t="shared" si="104"/>
        <v>12.862198805968973</v>
      </c>
    </row>
    <row r="4299" spans="37:41" x14ac:dyDescent="0.35">
      <c r="AK4299" t="str">
        <v>44:DG track between Midland and Avon</v>
      </c>
      <c r="AL4299" t="str">
        <v>04:Toodyay West to Avon Yard</v>
      </c>
      <c r="AM4299" t="str">
        <v>Bridges</v>
      </c>
      <c r="AN4299" s="64">
        <v>16178530.845838927</v>
      </c>
      <c r="AO4299" s="149">
        <f t="shared" si="104"/>
        <v>33.988165680473372</v>
      </c>
    </row>
    <row r="4300" spans="37:41" x14ac:dyDescent="0.35">
      <c r="AK4300" t="str">
        <v>44:DG track between Midland and Avon</v>
      </c>
      <c r="AL4300" t="str">
        <v>04:Toodyay West to Avon Yard</v>
      </c>
      <c r="AM4300" t="str">
        <v>Buildings</v>
      </c>
      <c r="AN4300" s="64">
        <v>1299876.1140609821</v>
      </c>
      <c r="AO4300" s="149">
        <f t="shared" si="104"/>
        <v>15.499999999999858</v>
      </c>
    </row>
    <row r="4301" spans="37:41" x14ac:dyDescent="0.35">
      <c r="AK4301" t="str">
        <v>44:DG track between Midland and Avon</v>
      </c>
      <c r="AL4301" t="str">
        <v>04:Toodyay West to Avon Yard</v>
      </c>
      <c r="AM4301" t="str">
        <v>Clearing/Grubbing</v>
      </c>
      <c r="AN4301" s="64">
        <v>0</v>
      </c>
      <c r="AO4301" s="149">
        <f t="shared" ref="AO4301:AO4364" si="105">_xlfn.XLOOKUP(AM4301,$M$7:$AG$7,$M$10:$AG$10)</f>
        <v>100</v>
      </c>
    </row>
    <row r="4302" spans="37:41" x14ac:dyDescent="0.35">
      <c r="AK4302" t="str">
        <v>44:DG track between Midland and Avon</v>
      </c>
      <c r="AL4302" t="str">
        <v>04:Toodyay West to Avon Yard</v>
      </c>
      <c r="AM4302" t="str">
        <v>Communication</v>
      </c>
      <c r="AN4302" s="64">
        <v>202614.24168427478</v>
      </c>
      <c r="AO4302" s="149">
        <f t="shared" si="105"/>
        <v>5.1206272136194979</v>
      </c>
    </row>
    <row r="4303" spans="37:41" x14ac:dyDescent="0.35">
      <c r="AK4303" t="str">
        <v>44:DG track between Midland and Avon</v>
      </c>
      <c r="AL4303" t="str">
        <v>04:Toodyay West to Avon Yard</v>
      </c>
      <c r="AM4303" t="str">
        <v>Control Centre Assets</v>
      </c>
      <c r="AN4303" s="64">
        <v>1644142.0729835827</v>
      </c>
      <c r="AO4303" s="149">
        <f t="shared" si="105"/>
        <v>14.933333333333326</v>
      </c>
    </row>
    <row r="4304" spans="37:41" x14ac:dyDescent="0.35">
      <c r="AK4304" t="str">
        <v>44:DG track between Midland and Avon</v>
      </c>
      <c r="AL4304" t="str">
        <v>04:Toodyay West to Avon Yard</v>
      </c>
      <c r="AM4304" t="str">
        <v>Culverts</v>
      </c>
      <c r="AN4304" s="64">
        <v>369348.28325556166</v>
      </c>
      <c r="AO4304" s="149">
        <f t="shared" si="105"/>
        <v>6.5141602301984181</v>
      </c>
    </row>
    <row r="4305" spans="37:41" x14ac:dyDescent="0.35">
      <c r="AK4305" t="str">
        <v>44:DG track between Midland and Avon</v>
      </c>
      <c r="AL4305" t="str">
        <v>04:Toodyay West to Avon Yard</v>
      </c>
      <c r="AM4305" t="str">
        <v>Cutting/Embankments</v>
      </c>
      <c r="AN4305" s="64">
        <v>0</v>
      </c>
      <c r="AO4305" s="149">
        <f t="shared" si="105"/>
        <v>100</v>
      </c>
    </row>
    <row r="4306" spans="37:41" x14ac:dyDescent="0.35">
      <c r="AK4306" t="str">
        <v>44:DG track between Midland and Avon</v>
      </c>
      <c r="AL4306" t="str">
        <v>04:Toodyay West to Avon Yard</v>
      </c>
      <c r="AM4306" t="str">
        <v>Fibre Optic</v>
      </c>
      <c r="AN4306" s="64">
        <v>18523184.585983258</v>
      </c>
      <c r="AO4306" s="149">
        <f t="shared" si="105"/>
        <v>6.8275029514926633</v>
      </c>
    </row>
    <row r="4307" spans="37:41" x14ac:dyDescent="0.35">
      <c r="AK4307" t="str">
        <v>44:DG track between Midland and Avon</v>
      </c>
      <c r="AL4307" t="str">
        <v>04:Toodyay West to Avon Yard</v>
      </c>
      <c r="AM4307" t="str">
        <v>Formation</v>
      </c>
      <c r="AN4307" s="64">
        <v>15215795.354514623</v>
      </c>
      <c r="AO4307" s="149">
        <f t="shared" si="105"/>
        <v>100</v>
      </c>
    </row>
    <row r="4308" spans="37:41" x14ac:dyDescent="0.35">
      <c r="AK4308" t="str">
        <v>44:DG track between Midland and Avon</v>
      </c>
      <c r="AL4308" t="str">
        <v>04:Toodyay West to Avon Yard</v>
      </c>
      <c r="AM4308" t="str">
        <v>Pedestrian Crossings</v>
      </c>
      <c r="AN4308" s="64">
        <v>637921.5778988431</v>
      </c>
      <c r="AO4308" s="149">
        <f t="shared" si="105"/>
        <v>11.72325153537226</v>
      </c>
    </row>
    <row r="4309" spans="37:41" x14ac:dyDescent="0.35">
      <c r="AK4309" t="str">
        <v>44:DG track between Midland and Avon</v>
      </c>
      <c r="AL4309" t="str">
        <v>04:Toodyay West to Avon Yard</v>
      </c>
      <c r="AM4309" t="str">
        <v>Plant and Equipment</v>
      </c>
      <c r="AN4309" s="64">
        <v>554880.29099690123</v>
      </c>
      <c r="AO4309" s="149">
        <f t="shared" si="105"/>
        <v>3.2621890651150229</v>
      </c>
    </row>
    <row r="4310" spans="37:41" x14ac:dyDescent="0.35">
      <c r="AK4310" t="str">
        <v>44:DG track between Midland and Avon</v>
      </c>
      <c r="AL4310" t="str">
        <v>04:Toodyay West to Avon Yard</v>
      </c>
      <c r="AM4310" t="str">
        <v>Radio Masts</v>
      </c>
      <c r="AN4310" s="64">
        <v>881447.95267125173</v>
      </c>
      <c r="AO4310" s="149">
        <f t="shared" si="105"/>
        <v>5.1206272136194979</v>
      </c>
    </row>
    <row r="4311" spans="37:41" x14ac:dyDescent="0.35">
      <c r="AK4311" t="str">
        <v>44:DG track between Midland and Avon</v>
      </c>
      <c r="AL4311" t="str">
        <v>04:Toodyay West to Avon Yard</v>
      </c>
      <c r="AM4311" t="str">
        <v>Rail</v>
      </c>
      <c r="AN4311" s="64">
        <v>53650943.870052628</v>
      </c>
      <c r="AO4311" s="149">
        <f t="shared" si="105"/>
        <v>31.770593409597893</v>
      </c>
    </row>
    <row r="4312" spans="37:41" x14ac:dyDescent="0.35">
      <c r="AK4312" t="str">
        <v>44:DG track between Midland and Avon</v>
      </c>
      <c r="AL4312" t="str">
        <v>04:Toodyay West to Avon Yard</v>
      </c>
      <c r="AM4312" t="str">
        <v>Signage</v>
      </c>
      <c r="AN4312" s="64">
        <v>70784.275539145543</v>
      </c>
      <c r="AO4312" s="149">
        <f t="shared" si="105"/>
        <v>3.6705791572497493</v>
      </c>
    </row>
    <row r="4313" spans="37:41" x14ac:dyDescent="0.35">
      <c r="AK4313" t="str">
        <v>44:DG track between Midland and Avon</v>
      </c>
      <c r="AL4313" t="str">
        <v>04:Toodyay West to Avon Yard</v>
      </c>
      <c r="AM4313" t="str">
        <v>Signalling and Control Systems</v>
      </c>
      <c r="AN4313" s="64">
        <v>13841663.094782209</v>
      </c>
      <c r="AO4313" s="149">
        <f t="shared" si="105"/>
        <v>6.8275029514926633</v>
      </c>
    </row>
    <row r="4314" spans="37:41" x14ac:dyDescent="0.35">
      <c r="AK4314" t="str">
        <v>44:DG track between Midland and Avon</v>
      </c>
      <c r="AL4314" t="str">
        <v>04:Toodyay West to Avon Yard</v>
      </c>
      <c r="AM4314" t="str">
        <v>Sleepers</v>
      </c>
      <c r="AN4314" s="64">
        <v>13788945.582403807</v>
      </c>
      <c r="AO4314" s="149">
        <f t="shared" si="105"/>
        <v>15.29205627039642</v>
      </c>
    </row>
    <row r="4315" spans="37:41" x14ac:dyDescent="0.35">
      <c r="AK4315" t="str">
        <v>44:DG track between Midland and Avon</v>
      </c>
      <c r="AL4315" t="str">
        <v>04:Toodyay West to Avon Yard</v>
      </c>
      <c r="AM4315" t="str">
        <v>Tunnels</v>
      </c>
      <c r="AN4315" s="64">
        <v>0</v>
      </c>
      <c r="AO4315" s="149">
        <f t="shared" si="105"/>
        <v>42.316940355219813</v>
      </c>
    </row>
    <row r="4316" spans="37:41" x14ac:dyDescent="0.35">
      <c r="AK4316" t="str">
        <v>44:DG track between Midland and Avon</v>
      </c>
      <c r="AL4316" t="str">
        <v>04:Toodyay West to Avon Yard</v>
      </c>
      <c r="AM4316" t="str">
        <v>Turnouts</v>
      </c>
      <c r="AN4316" s="64">
        <v>10872927.555524327</v>
      </c>
      <c r="AO4316" s="149">
        <f t="shared" si="105"/>
        <v>22.575248585450652</v>
      </c>
    </row>
    <row r="4317" spans="37:41" x14ac:dyDescent="0.35">
      <c r="AK4317" t="str">
        <v>44:DG track between Midland and Avon</v>
      </c>
      <c r="AL4317" t="str">
        <v>04:Toodyay West to Avon Yard</v>
      </c>
      <c r="AM4317" t="str">
        <v>Walkways</v>
      </c>
      <c r="AN4317" s="64">
        <v>1023264.8666245338</v>
      </c>
      <c r="AO4317" s="149">
        <f t="shared" si="105"/>
        <v>6.2060928299919071</v>
      </c>
    </row>
    <row r="4318" spans="37:41" x14ac:dyDescent="0.35">
      <c r="AK4318" t="str">
        <v>44:DG track between Midland and Avon</v>
      </c>
      <c r="AL4318" t="str">
        <v>05:Avon Yard</v>
      </c>
      <c r="AM4318" t="str">
        <v>Access Roads</v>
      </c>
      <c r="AN4318" s="64">
        <v>0</v>
      </c>
      <c r="AO4318" s="149">
        <f t="shared" si="105"/>
        <v>6.064738680413102</v>
      </c>
    </row>
    <row r="4319" spans="37:41" x14ac:dyDescent="0.35">
      <c r="AK4319" t="str">
        <v>44:DG track between Midland and Avon</v>
      </c>
      <c r="AL4319" t="str">
        <v>05:Avon Yard</v>
      </c>
      <c r="AM4319" t="str">
        <v>Ballast</v>
      </c>
      <c r="AN4319" s="64">
        <v>1027942.793889289</v>
      </c>
      <c r="AO4319" s="149">
        <f t="shared" si="105"/>
        <v>12.862198805968973</v>
      </c>
    </row>
    <row r="4320" spans="37:41" x14ac:dyDescent="0.35">
      <c r="AK4320" t="str">
        <v>44:DG track between Midland and Avon</v>
      </c>
      <c r="AL4320" t="str">
        <v>05:Avon Yard</v>
      </c>
      <c r="AM4320" t="str">
        <v>Bridges</v>
      </c>
      <c r="AN4320" s="64">
        <v>0</v>
      </c>
      <c r="AO4320" s="149">
        <f t="shared" si="105"/>
        <v>33.988165680473372</v>
      </c>
    </row>
    <row r="4321" spans="37:41" x14ac:dyDescent="0.35">
      <c r="AK4321" t="str">
        <v>44:DG track between Midland and Avon</v>
      </c>
      <c r="AL4321" t="str">
        <v>05:Avon Yard</v>
      </c>
      <c r="AM4321" t="str">
        <v>Buildings</v>
      </c>
      <c r="AN4321" s="64">
        <v>103692.82359435321</v>
      </c>
      <c r="AO4321" s="149">
        <f t="shared" si="105"/>
        <v>15.499999999999858</v>
      </c>
    </row>
    <row r="4322" spans="37:41" x14ac:dyDescent="0.35">
      <c r="AK4322" t="str">
        <v>44:DG track between Midland and Avon</v>
      </c>
      <c r="AL4322" t="str">
        <v>05:Avon Yard</v>
      </c>
      <c r="AM4322" t="str">
        <v>Clearing/Grubbing</v>
      </c>
      <c r="AN4322" s="64">
        <v>0</v>
      </c>
      <c r="AO4322" s="149">
        <f t="shared" si="105"/>
        <v>100</v>
      </c>
    </row>
    <row r="4323" spans="37:41" x14ac:dyDescent="0.35">
      <c r="AK4323" t="str">
        <v>44:DG track between Midland and Avon</v>
      </c>
      <c r="AL4323" t="str">
        <v>05:Avon Yard</v>
      </c>
      <c r="AM4323" t="str">
        <v>Communication</v>
      </c>
      <c r="AN4323" s="64">
        <v>0</v>
      </c>
      <c r="AO4323" s="149">
        <f t="shared" si="105"/>
        <v>5.1206272136194979</v>
      </c>
    </row>
    <row r="4324" spans="37:41" x14ac:dyDescent="0.35">
      <c r="AK4324" t="str">
        <v>44:DG track between Midland and Avon</v>
      </c>
      <c r="AL4324" t="str">
        <v>05:Avon Yard</v>
      </c>
      <c r="AM4324" t="str">
        <v>Control Centre Assets</v>
      </c>
      <c r="AN4324" s="64">
        <v>110969.85078883784</v>
      </c>
      <c r="AO4324" s="149">
        <f t="shared" si="105"/>
        <v>14.933333333333326</v>
      </c>
    </row>
    <row r="4325" spans="37:41" x14ac:dyDescent="0.35">
      <c r="AK4325" t="str">
        <v>44:DG track between Midland and Avon</v>
      </c>
      <c r="AL4325" t="str">
        <v>05:Avon Yard</v>
      </c>
      <c r="AM4325" t="str">
        <v>Culverts</v>
      </c>
      <c r="AN4325" s="64">
        <v>4828.5053060315095</v>
      </c>
      <c r="AO4325" s="149">
        <f t="shared" si="105"/>
        <v>6.5141602301984181</v>
      </c>
    </row>
    <row r="4326" spans="37:41" x14ac:dyDescent="0.35">
      <c r="AK4326" t="str">
        <v>44:DG track between Midland and Avon</v>
      </c>
      <c r="AL4326" t="str">
        <v>05:Avon Yard</v>
      </c>
      <c r="AM4326" t="str">
        <v>Cutting/Embankments</v>
      </c>
      <c r="AN4326" s="64">
        <v>0</v>
      </c>
      <c r="AO4326" s="149">
        <f t="shared" si="105"/>
        <v>100</v>
      </c>
    </row>
    <row r="4327" spans="37:41" x14ac:dyDescent="0.35">
      <c r="AK4327" t="str">
        <v>44:DG track between Midland and Avon</v>
      </c>
      <c r="AL4327" t="str">
        <v>05:Avon Yard</v>
      </c>
      <c r="AM4327" t="str">
        <v>Fibre Optic</v>
      </c>
      <c r="AN4327" s="64">
        <v>2600054.8601792147</v>
      </c>
      <c r="AO4327" s="149">
        <f t="shared" si="105"/>
        <v>6.8275029514926633</v>
      </c>
    </row>
    <row r="4328" spans="37:41" x14ac:dyDescent="0.35">
      <c r="AK4328" t="str">
        <v>44:DG track between Midland and Avon</v>
      </c>
      <c r="AL4328" t="str">
        <v>05:Avon Yard</v>
      </c>
      <c r="AM4328" t="str">
        <v>Formation</v>
      </c>
      <c r="AN4328" s="64">
        <v>1635673.3940870985</v>
      </c>
      <c r="AO4328" s="149">
        <f t="shared" si="105"/>
        <v>100</v>
      </c>
    </row>
    <row r="4329" spans="37:41" x14ac:dyDescent="0.35">
      <c r="AK4329" t="str">
        <v>44:DG track between Midland and Avon</v>
      </c>
      <c r="AL4329" t="str">
        <v>05:Avon Yard</v>
      </c>
      <c r="AM4329" t="str">
        <v>Pedestrian Crossings</v>
      </c>
      <c r="AN4329" s="64">
        <v>0</v>
      </c>
      <c r="AO4329" s="149">
        <f t="shared" si="105"/>
        <v>11.72325153537226</v>
      </c>
    </row>
    <row r="4330" spans="37:41" x14ac:dyDescent="0.35">
      <c r="AK4330" t="str">
        <v>44:DG track between Midland and Avon</v>
      </c>
      <c r="AL4330" t="str">
        <v>05:Avon Yard</v>
      </c>
      <c r="AM4330" t="str">
        <v>Plant and Equipment</v>
      </c>
      <c r="AN4330" s="64">
        <v>44263.529045527008</v>
      </c>
      <c r="AO4330" s="149">
        <f t="shared" si="105"/>
        <v>3.2621890651150229</v>
      </c>
    </row>
    <row r="4331" spans="37:41" x14ac:dyDescent="0.35">
      <c r="AK4331" t="str">
        <v>44:DG track between Midland and Avon</v>
      </c>
      <c r="AL4331" t="str">
        <v>05:Avon Yard</v>
      </c>
      <c r="AM4331" t="str">
        <v>Radio Masts</v>
      </c>
      <c r="AN4331" s="64">
        <v>70314.260009285776</v>
      </c>
      <c r="AO4331" s="149">
        <f t="shared" si="105"/>
        <v>5.1206272136194979</v>
      </c>
    </row>
    <row r="4332" spans="37:41" x14ac:dyDescent="0.35">
      <c r="AK4332" t="str">
        <v>44:DG track between Midland and Avon</v>
      </c>
      <c r="AL4332" t="str">
        <v>05:Avon Yard</v>
      </c>
      <c r="AM4332" t="str">
        <v>Rail</v>
      </c>
      <c r="AN4332" s="64">
        <v>3381390.7693726616</v>
      </c>
      <c r="AO4332" s="149">
        <f t="shared" si="105"/>
        <v>31.770593409597893</v>
      </c>
    </row>
    <row r="4333" spans="37:41" x14ac:dyDescent="0.35">
      <c r="AK4333" t="str">
        <v>44:DG track between Midland and Avon</v>
      </c>
      <c r="AL4333" t="str">
        <v>05:Avon Yard</v>
      </c>
      <c r="AM4333" t="str">
        <v>Signage</v>
      </c>
      <c r="AN4333" s="64">
        <v>1676.1811276652238</v>
      </c>
      <c r="AO4333" s="149">
        <f t="shared" si="105"/>
        <v>3.6705791572497493</v>
      </c>
    </row>
    <row r="4334" spans="37:41" x14ac:dyDescent="0.35">
      <c r="AK4334" t="str">
        <v>44:DG track between Midland and Avon</v>
      </c>
      <c r="AL4334" t="str">
        <v>05:Avon Yard</v>
      </c>
      <c r="AM4334" t="str">
        <v>Signalling and Control Systems</v>
      </c>
      <c r="AN4334" s="64">
        <v>934230.26728462207</v>
      </c>
      <c r="AO4334" s="149">
        <f t="shared" si="105"/>
        <v>6.8275029514926633</v>
      </c>
    </row>
    <row r="4335" spans="37:41" x14ac:dyDescent="0.35">
      <c r="AK4335" t="str">
        <v>44:DG track between Midland and Avon</v>
      </c>
      <c r="AL4335" t="str">
        <v>05:Avon Yard</v>
      </c>
      <c r="AM4335" t="str">
        <v>Sleepers</v>
      </c>
      <c r="AN4335" s="64">
        <v>1121247.9107077455</v>
      </c>
      <c r="AO4335" s="149">
        <f t="shared" si="105"/>
        <v>15.29205627039642</v>
      </c>
    </row>
    <row r="4336" spans="37:41" x14ac:dyDescent="0.35">
      <c r="AK4336" t="str">
        <v>44:DG track between Midland and Avon</v>
      </c>
      <c r="AL4336" t="str">
        <v>05:Avon Yard</v>
      </c>
      <c r="AM4336" t="str">
        <v>Tunnels</v>
      </c>
      <c r="AN4336" s="64">
        <v>0</v>
      </c>
      <c r="AO4336" s="149">
        <f t="shared" si="105"/>
        <v>42.316940355219813</v>
      </c>
    </row>
    <row r="4337" spans="37:41" x14ac:dyDescent="0.35">
      <c r="AK4337" t="str">
        <v>44:DG track between Midland and Avon</v>
      </c>
      <c r="AL4337" t="str">
        <v>05:Avon Yard</v>
      </c>
      <c r="AM4337" t="str">
        <v>Turnouts</v>
      </c>
      <c r="AN4337" s="64">
        <v>1379572.9445804311</v>
      </c>
      <c r="AO4337" s="149">
        <f t="shared" si="105"/>
        <v>22.575248585450652</v>
      </c>
    </row>
    <row r="4338" spans="37:41" x14ac:dyDescent="0.35">
      <c r="AK4338" t="str">
        <v>44:DG track between Midland and Avon</v>
      </c>
      <c r="AL4338" t="str">
        <v>05:Avon Yard</v>
      </c>
      <c r="AM4338" t="str">
        <v>Walkways</v>
      </c>
      <c r="AN4338" s="64">
        <v>0</v>
      </c>
      <c r="AO4338" s="149">
        <f t="shared" si="105"/>
        <v>6.2060928299919071</v>
      </c>
    </row>
    <row r="4339" spans="37:41" x14ac:dyDescent="0.35">
      <c r="AK4339" t="str">
        <v>45:DG track between Midland and Kwinana</v>
      </c>
      <c r="AL4339" t="str">
        <v>01:Midland to Woodbridge South</v>
      </c>
      <c r="AM4339" t="str">
        <v>Access Roads</v>
      </c>
      <c r="AN4339" s="64">
        <v>0</v>
      </c>
      <c r="AO4339" s="149">
        <f t="shared" si="105"/>
        <v>6.064738680413102</v>
      </c>
    </row>
    <row r="4340" spans="37:41" x14ac:dyDescent="0.35">
      <c r="AK4340" t="str">
        <v>45:DG track between Midland and Kwinana</v>
      </c>
      <c r="AL4340" t="str">
        <v>01:Midland to Woodbridge South</v>
      </c>
      <c r="AM4340" t="str">
        <v>Ballast</v>
      </c>
      <c r="AN4340" s="64">
        <v>349969.76112587925</v>
      </c>
      <c r="AO4340" s="149">
        <f t="shared" si="105"/>
        <v>12.862198805968973</v>
      </c>
    </row>
    <row r="4341" spans="37:41" x14ac:dyDescent="0.35">
      <c r="AK4341" t="str">
        <v>45:DG track between Midland and Kwinana</v>
      </c>
      <c r="AL4341" t="str">
        <v>01:Midland to Woodbridge South</v>
      </c>
      <c r="AM4341" t="str">
        <v>Bridges</v>
      </c>
      <c r="AN4341" s="64">
        <v>9911738.0109728798</v>
      </c>
      <c r="AO4341" s="149">
        <f t="shared" si="105"/>
        <v>33.988165680473372</v>
      </c>
    </row>
    <row r="4342" spans="37:41" x14ac:dyDescent="0.35">
      <c r="AK4342" t="str">
        <v>45:DG track between Midland and Kwinana</v>
      </c>
      <c r="AL4342" t="str">
        <v>01:Midland to Woodbridge South</v>
      </c>
      <c r="AM4342" t="str">
        <v>Buildings</v>
      </c>
      <c r="AN4342" s="64">
        <v>42363.469546565619</v>
      </c>
      <c r="AO4342" s="149">
        <f t="shared" si="105"/>
        <v>15.499999999999858</v>
      </c>
    </row>
    <row r="4343" spans="37:41" x14ac:dyDescent="0.35">
      <c r="AK4343" t="str">
        <v>45:DG track between Midland and Kwinana</v>
      </c>
      <c r="AL4343" t="str">
        <v>01:Midland to Woodbridge South</v>
      </c>
      <c r="AM4343" t="str">
        <v>Clearing/Grubbing</v>
      </c>
      <c r="AN4343" s="64">
        <v>0</v>
      </c>
      <c r="AO4343" s="149">
        <f t="shared" si="105"/>
        <v>100</v>
      </c>
    </row>
    <row r="4344" spans="37:41" x14ac:dyDescent="0.35">
      <c r="AK4344" t="str">
        <v>45:DG track between Midland and Kwinana</v>
      </c>
      <c r="AL4344" t="str">
        <v>01:Midland to Woodbridge South</v>
      </c>
      <c r="AM4344" t="str">
        <v>Communication</v>
      </c>
      <c r="AN4344" s="64">
        <v>0</v>
      </c>
      <c r="AO4344" s="149">
        <f t="shared" si="105"/>
        <v>5.1206272136194979</v>
      </c>
    </row>
    <row r="4345" spans="37:41" x14ac:dyDescent="0.35">
      <c r="AK4345" t="str">
        <v>45:DG track between Midland and Kwinana</v>
      </c>
      <c r="AL4345" t="str">
        <v>01:Midland to Woodbridge South</v>
      </c>
      <c r="AM4345" t="str">
        <v>Control Centre Assets</v>
      </c>
      <c r="AN4345" s="64">
        <v>150499.68963186702</v>
      </c>
      <c r="AO4345" s="149">
        <f t="shared" si="105"/>
        <v>14.933333333333326</v>
      </c>
    </row>
    <row r="4346" spans="37:41" x14ac:dyDescent="0.35">
      <c r="AK4346" t="str">
        <v>45:DG track between Midland and Kwinana</v>
      </c>
      <c r="AL4346" t="str">
        <v>01:Midland to Woodbridge South</v>
      </c>
      <c r="AM4346" t="str">
        <v>Culverts</v>
      </c>
      <c r="AN4346" s="64">
        <v>362.29289673711673</v>
      </c>
      <c r="AO4346" s="149">
        <f t="shared" si="105"/>
        <v>6.5141602301984181</v>
      </c>
    </row>
    <row r="4347" spans="37:41" x14ac:dyDescent="0.35">
      <c r="AK4347" t="str">
        <v>45:DG track between Midland and Kwinana</v>
      </c>
      <c r="AL4347" t="str">
        <v>01:Midland to Woodbridge South</v>
      </c>
      <c r="AM4347" t="str">
        <v>Cutting/Embankments</v>
      </c>
      <c r="AN4347" s="64">
        <v>0</v>
      </c>
      <c r="AO4347" s="149">
        <f t="shared" si="105"/>
        <v>100</v>
      </c>
    </row>
    <row r="4348" spans="37:41" x14ac:dyDescent="0.35">
      <c r="AK4348" t="str">
        <v>45:DG track between Midland and Kwinana</v>
      </c>
      <c r="AL4348" t="str">
        <v>01:Midland to Woodbridge South</v>
      </c>
      <c r="AM4348" t="str">
        <v>Fibre Optic</v>
      </c>
      <c r="AN4348" s="64">
        <v>675062.15043881477</v>
      </c>
      <c r="AO4348" s="149">
        <f t="shared" si="105"/>
        <v>6.8275029514926633</v>
      </c>
    </row>
    <row r="4349" spans="37:41" x14ac:dyDescent="0.35">
      <c r="AK4349" t="str">
        <v>45:DG track between Midland and Kwinana</v>
      </c>
      <c r="AL4349" t="str">
        <v>01:Midland to Woodbridge South</v>
      </c>
      <c r="AM4349" t="str">
        <v>Formation</v>
      </c>
      <c r="AN4349" s="64">
        <v>417656.67584679107</v>
      </c>
      <c r="AO4349" s="149">
        <f t="shared" si="105"/>
        <v>100</v>
      </c>
    </row>
    <row r="4350" spans="37:41" x14ac:dyDescent="0.35">
      <c r="AK4350" t="str">
        <v>45:DG track between Midland and Kwinana</v>
      </c>
      <c r="AL4350" t="str">
        <v>01:Midland to Woodbridge South</v>
      </c>
      <c r="AM4350" t="str">
        <v>Pedestrian Crossings</v>
      </c>
      <c r="AN4350" s="64">
        <v>200103.42228852809</v>
      </c>
      <c r="AO4350" s="149">
        <f t="shared" si="105"/>
        <v>11.72325153537226</v>
      </c>
    </row>
    <row r="4351" spans="37:41" x14ac:dyDescent="0.35">
      <c r="AK4351" t="str">
        <v>45:DG track between Midland and Kwinana</v>
      </c>
      <c r="AL4351" t="str">
        <v>01:Midland to Woodbridge South</v>
      </c>
      <c r="AM4351" t="str">
        <v>Plant and Equipment</v>
      </c>
      <c r="AN4351" s="64">
        <v>18083.765102967274</v>
      </c>
      <c r="AO4351" s="149">
        <f t="shared" si="105"/>
        <v>3.2621890651150229</v>
      </c>
    </row>
    <row r="4352" spans="37:41" x14ac:dyDescent="0.35">
      <c r="AK4352" t="str">
        <v>45:DG track between Midland and Kwinana</v>
      </c>
      <c r="AL4352" t="str">
        <v>01:Midland to Woodbridge South</v>
      </c>
      <c r="AM4352" t="str">
        <v>Radio Masts</v>
      </c>
      <c r="AN4352" s="64">
        <v>28726.732567777122</v>
      </c>
      <c r="AO4352" s="149">
        <f t="shared" si="105"/>
        <v>5.1206272136194979</v>
      </c>
    </row>
    <row r="4353" spans="37:41" x14ac:dyDescent="0.35">
      <c r="AK4353" t="str">
        <v>45:DG track between Midland and Kwinana</v>
      </c>
      <c r="AL4353" t="str">
        <v>01:Midland to Woodbridge South</v>
      </c>
      <c r="AM4353" t="str">
        <v>Rail</v>
      </c>
      <c r="AN4353" s="64">
        <v>1726824.4792395358</v>
      </c>
      <c r="AO4353" s="149">
        <f t="shared" si="105"/>
        <v>31.770593409597893</v>
      </c>
    </row>
    <row r="4354" spans="37:41" x14ac:dyDescent="0.35">
      <c r="AK4354" t="str">
        <v>45:DG track between Midland and Kwinana</v>
      </c>
      <c r="AL4354" t="str">
        <v>01:Midland to Woodbridge South</v>
      </c>
      <c r="AM4354" t="str">
        <v>Signage</v>
      </c>
      <c r="AN4354" s="64">
        <v>2632.8994412875745</v>
      </c>
      <c r="AO4354" s="149">
        <f t="shared" si="105"/>
        <v>3.6705791572497493</v>
      </c>
    </row>
    <row r="4355" spans="37:41" x14ac:dyDescent="0.35">
      <c r="AK4355" t="str">
        <v>45:DG track between Midland and Kwinana</v>
      </c>
      <c r="AL4355" t="str">
        <v>01:Midland to Woodbridge South</v>
      </c>
      <c r="AM4355" t="str">
        <v>Signalling and Control Systems</v>
      </c>
      <c r="AN4355" s="64">
        <v>1267023.1082727069</v>
      </c>
      <c r="AO4355" s="149">
        <f t="shared" si="105"/>
        <v>6.8275029514926633</v>
      </c>
    </row>
    <row r="4356" spans="37:41" x14ac:dyDescent="0.35">
      <c r="AK4356" t="str">
        <v>45:DG track between Midland and Kwinana</v>
      </c>
      <c r="AL4356" t="str">
        <v>01:Midland to Woodbridge South</v>
      </c>
      <c r="AM4356" t="str">
        <v>Sleepers</v>
      </c>
      <c r="AN4356" s="64">
        <v>428136.38181078376</v>
      </c>
      <c r="AO4356" s="149">
        <f t="shared" si="105"/>
        <v>15.29205627039642</v>
      </c>
    </row>
    <row r="4357" spans="37:41" x14ac:dyDescent="0.35">
      <c r="AK4357" t="str">
        <v>45:DG track between Midland and Kwinana</v>
      </c>
      <c r="AL4357" t="str">
        <v>01:Midland to Woodbridge South</v>
      </c>
      <c r="AM4357" t="str">
        <v>Tunnels</v>
      </c>
      <c r="AN4357" s="64">
        <v>0</v>
      </c>
      <c r="AO4357" s="149">
        <f t="shared" si="105"/>
        <v>42.316940355219813</v>
      </c>
    </row>
    <row r="4358" spans="37:41" x14ac:dyDescent="0.35">
      <c r="AK4358" t="str">
        <v>45:DG track between Midland and Kwinana</v>
      </c>
      <c r="AL4358" t="str">
        <v>01:Midland to Woodbridge South</v>
      </c>
      <c r="AM4358" t="str">
        <v>Turnouts</v>
      </c>
      <c r="AN4358" s="64">
        <v>1083497.7124640227</v>
      </c>
      <c r="AO4358" s="149">
        <f t="shared" si="105"/>
        <v>22.575248585450652</v>
      </c>
    </row>
    <row r="4359" spans="37:41" x14ac:dyDescent="0.35">
      <c r="AK4359" t="str">
        <v>45:DG track between Midland and Kwinana</v>
      </c>
      <c r="AL4359" t="str">
        <v>01:Midland to Woodbridge South</v>
      </c>
      <c r="AM4359" t="str">
        <v>Walkways</v>
      </c>
      <c r="AN4359" s="64">
        <v>34548.098488852833</v>
      </c>
      <c r="AO4359" s="149">
        <f t="shared" si="105"/>
        <v>6.2060928299919071</v>
      </c>
    </row>
    <row r="4360" spans="37:41" x14ac:dyDescent="0.35">
      <c r="AK4360" t="str">
        <v>45:DG track between Midland and Kwinana</v>
      </c>
      <c r="AL4360" t="str">
        <v>02:Woodbridge West to Woodbridge South</v>
      </c>
      <c r="AM4360" t="str">
        <v>Access Roads</v>
      </c>
      <c r="AN4360" s="64">
        <v>0</v>
      </c>
      <c r="AO4360" s="149">
        <f t="shared" si="105"/>
        <v>6.064738680413102</v>
      </c>
    </row>
    <row r="4361" spans="37:41" x14ac:dyDescent="0.35">
      <c r="AK4361" t="str">
        <v>45:DG track between Midland and Kwinana</v>
      </c>
      <c r="AL4361" t="str">
        <v>02:Woodbridge West to Woodbridge South</v>
      </c>
      <c r="AM4361" t="str">
        <v>Ballast</v>
      </c>
      <c r="AN4361" s="64">
        <v>101478.12636310558</v>
      </c>
      <c r="AO4361" s="149">
        <f t="shared" si="105"/>
        <v>12.862198805968973</v>
      </c>
    </row>
    <row r="4362" spans="37:41" x14ac:dyDescent="0.35">
      <c r="AK4362" t="str">
        <v>45:DG track between Midland and Kwinana</v>
      </c>
      <c r="AL4362" t="str">
        <v>02:Woodbridge West to Woodbridge South</v>
      </c>
      <c r="AM4362" t="str">
        <v>Bridges</v>
      </c>
      <c r="AN4362" s="64">
        <v>0</v>
      </c>
      <c r="AO4362" s="149">
        <f t="shared" si="105"/>
        <v>33.988165680473372</v>
      </c>
    </row>
    <row r="4363" spans="37:41" x14ac:dyDescent="0.35">
      <c r="AK4363" t="str">
        <v>45:DG track between Midland and Kwinana</v>
      </c>
      <c r="AL4363" t="str">
        <v>02:Woodbridge West to Woodbridge South</v>
      </c>
      <c r="AM4363" t="str">
        <v>Buildings</v>
      </c>
      <c r="AN4363" s="64">
        <v>12283.819899170321</v>
      </c>
      <c r="AO4363" s="149">
        <f t="shared" si="105"/>
        <v>15.499999999999858</v>
      </c>
    </row>
    <row r="4364" spans="37:41" x14ac:dyDescent="0.35">
      <c r="AK4364" t="str">
        <v>45:DG track between Midland and Kwinana</v>
      </c>
      <c r="AL4364" t="str">
        <v>02:Woodbridge West to Woodbridge South</v>
      </c>
      <c r="AM4364" t="str">
        <v>Clearing/Grubbing</v>
      </c>
      <c r="AN4364" s="64">
        <v>0</v>
      </c>
      <c r="AO4364" s="149">
        <f t="shared" si="105"/>
        <v>100</v>
      </c>
    </row>
    <row r="4365" spans="37:41" x14ac:dyDescent="0.35">
      <c r="AK4365" t="str">
        <v>45:DG track between Midland and Kwinana</v>
      </c>
      <c r="AL4365" t="str">
        <v>02:Woodbridge West to Woodbridge South</v>
      </c>
      <c r="AM4365" t="str">
        <v>Communication</v>
      </c>
      <c r="AN4365" s="64">
        <v>0</v>
      </c>
      <c r="AO4365" s="149">
        <f t="shared" ref="AO4365:AO4428" si="106">_xlfn.XLOOKUP(AM4365,$M$7:$AG$7,$M$10:$AG$10)</f>
        <v>5.1206272136194979</v>
      </c>
    </row>
    <row r="4366" spans="37:41" x14ac:dyDescent="0.35">
      <c r="AK4366" t="str">
        <v>45:DG track between Midland and Kwinana</v>
      </c>
      <c r="AL4366" t="str">
        <v>02:Woodbridge West to Woodbridge South</v>
      </c>
      <c r="AM4366" t="str">
        <v>Control Centre Assets</v>
      </c>
      <c r="AN4366" s="64">
        <v>3097.3588827879526</v>
      </c>
      <c r="AO4366" s="149">
        <f t="shared" si="106"/>
        <v>14.933333333333326</v>
      </c>
    </row>
    <row r="4367" spans="37:41" x14ac:dyDescent="0.35">
      <c r="AK4367" t="str">
        <v>45:DG track between Midland and Kwinana</v>
      </c>
      <c r="AL4367" t="str">
        <v>02:Woodbridge West to Woodbridge South</v>
      </c>
      <c r="AM4367" t="str">
        <v>Culverts</v>
      </c>
      <c r="AN4367" s="64">
        <v>0</v>
      </c>
      <c r="AO4367" s="149">
        <f t="shared" si="106"/>
        <v>6.5141602301984181</v>
      </c>
    </row>
    <row r="4368" spans="37:41" x14ac:dyDescent="0.35">
      <c r="AK4368" t="str">
        <v>45:DG track between Midland and Kwinana</v>
      </c>
      <c r="AL4368" t="str">
        <v>02:Woodbridge West to Woodbridge South</v>
      </c>
      <c r="AM4368" t="str">
        <v>Cutting/Embankments</v>
      </c>
      <c r="AN4368" s="64">
        <v>0</v>
      </c>
      <c r="AO4368" s="149">
        <f t="shared" si="106"/>
        <v>100</v>
      </c>
    </row>
    <row r="4369" spans="37:41" x14ac:dyDescent="0.35">
      <c r="AK4369" t="str">
        <v>45:DG track between Midland and Kwinana</v>
      </c>
      <c r="AL4369" t="str">
        <v>02:Woodbridge West to Woodbridge South</v>
      </c>
      <c r="AM4369" t="str">
        <v>Fibre Optic</v>
      </c>
      <c r="AN4369" s="64">
        <v>256676.43882592366</v>
      </c>
      <c r="AO4369" s="149">
        <f t="shared" si="106"/>
        <v>6.8275029514926633</v>
      </c>
    </row>
    <row r="4370" spans="37:41" x14ac:dyDescent="0.35">
      <c r="AK4370" t="str">
        <v>45:DG track between Midland and Kwinana</v>
      </c>
      <c r="AL4370" t="str">
        <v>02:Woodbridge West to Woodbridge South</v>
      </c>
      <c r="AM4370" t="str">
        <v>Formation</v>
      </c>
      <c r="AN4370" s="64">
        <v>161473.06285977739</v>
      </c>
      <c r="AO4370" s="149">
        <f t="shared" si="106"/>
        <v>100</v>
      </c>
    </row>
    <row r="4371" spans="37:41" x14ac:dyDescent="0.35">
      <c r="AK4371" t="str">
        <v>45:DG track between Midland and Kwinana</v>
      </c>
      <c r="AL4371" t="str">
        <v>02:Woodbridge West to Woodbridge South</v>
      </c>
      <c r="AM4371" t="str">
        <v>Pedestrian Crossings</v>
      </c>
      <c r="AN4371" s="64">
        <v>36138.81841787741</v>
      </c>
      <c r="AO4371" s="149">
        <f t="shared" si="106"/>
        <v>11.72325153537226</v>
      </c>
    </row>
    <row r="4372" spans="37:41" x14ac:dyDescent="0.35">
      <c r="AK4372" t="str">
        <v>45:DG track between Midland and Kwinana</v>
      </c>
      <c r="AL4372" t="str">
        <v>02:Woodbridge West to Woodbridge South</v>
      </c>
      <c r="AM4372" t="str">
        <v>Plant and Equipment</v>
      </c>
      <c r="AN4372" s="64">
        <v>5243.6147464168171</v>
      </c>
      <c r="AO4372" s="149">
        <f t="shared" si="106"/>
        <v>3.2621890651150229</v>
      </c>
    </row>
    <row r="4373" spans="37:41" x14ac:dyDescent="0.35">
      <c r="AK4373" t="str">
        <v>45:DG track between Midland and Kwinana</v>
      </c>
      <c r="AL4373" t="str">
        <v>02:Woodbridge West to Woodbridge South</v>
      </c>
      <c r="AM4373" t="str">
        <v>Radio Masts</v>
      </c>
      <c r="AN4373" s="64">
        <v>8329.6767930286805</v>
      </c>
      <c r="AO4373" s="149">
        <f t="shared" si="106"/>
        <v>5.1206272136194979</v>
      </c>
    </row>
    <row r="4374" spans="37:41" x14ac:dyDescent="0.35">
      <c r="AK4374" t="str">
        <v>45:DG track between Midland and Kwinana</v>
      </c>
      <c r="AL4374" t="str">
        <v>02:Woodbridge West to Woodbridge South</v>
      </c>
      <c r="AM4374" t="str">
        <v>Rail</v>
      </c>
      <c r="AN4374" s="64">
        <v>500714.43929163931</v>
      </c>
      <c r="AO4374" s="149">
        <f t="shared" si="106"/>
        <v>31.770593409597893</v>
      </c>
    </row>
    <row r="4375" spans="37:41" x14ac:dyDescent="0.35">
      <c r="AK4375" t="str">
        <v>45:DG track between Midland and Kwinana</v>
      </c>
      <c r="AL4375" t="str">
        <v>02:Woodbridge West to Woodbridge South</v>
      </c>
      <c r="AM4375" t="str">
        <v>Signage</v>
      </c>
      <c r="AN4375" s="64">
        <v>1186.3362217951819</v>
      </c>
      <c r="AO4375" s="149">
        <f t="shared" si="106"/>
        <v>3.6705791572497493</v>
      </c>
    </row>
    <row r="4376" spans="37:41" x14ac:dyDescent="0.35">
      <c r="AK4376" t="str">
        <v>45:DG track between Midland and Kwinana</v>
      </c>
      <c r="AL4376" t="str">
        <v>02:Woodbridge West to Woodbridge South</v>
      </c>
      <c r="AM4376" t="str">
        <v>Signalling and Control Systems</v>
      </c>
      <c r="AN4376" s="64">
        <v>26075.969250870174</v>
      </c>
      <c r="AO4376" s="149">
        <f t="shared" si="106"/>
        <v>6.8275029514926633</v>
      </c>
    </row>
    <row r="4377" spans="37:41" x14ac:dyDescent="0.35">
      <c r="AK4377" t="str">
        <v>45:DG track between Midland and Kwinana</v>
      </c>
      <c r="AL4377" t="str">
        <v>02:Woodbridge West to Woodbridge South</v>
      </c>
      <c r="AM4377" t="str">
        <v>Sleepers</v>
      </c>
      <c r="AN4377" s="64">
        <v>119512.38975121832</v>
      </c>
      <c r="AO4377" s="149">
        <f t="shared" si="106"/>
        <v>15.29205627039642</v>
      </c>
    </row>
    <row r="4378" spans="37:41" x14ac:dyDescent="0.35">
      <c r="AK4378" t="str">
        <v>45:DG track between Midland and Kwinana</v>
      </c>
      <c r="AL4378" t="str">
        <v>02:Woodbridge West to Woodbridge South</v>
      </c>
      <c r="AM4378" t="str">
        <v>Tunnels</v>
      </c>
      <c r="AN4378" s="64">
        <v>0</v>
      </c>
      <c r="AO4378" s="149">
        <f t="shared" si="106"/>
        <v>42.316940355219813</v>
      </c>
    </row>
    <row r="4379" spans="37:41" x14ac:dyDescent="0.35">
      <c r="AK4379" t="str">
        <v>45:DG track between Midland and Kwinana</v>
      </c>
      <c r="AL4379" t="str">
        <v>02:Woodbridge West to Woodbridge South</v>
      </c>
      <c r="AM4379" t="str">
        <v>Turnouts</v>
      </c>
      <c r="AN4379" s="64">
        <v>0</v>
      </c>
      <c r="AO4379" s="149">
        <f t="shared" si="106"/>
        <v>22.575248585450652</v>
      </c>
    </row>
    <row r="4380" spans="37:41" x14ac:dyDescent="0.35">
      <c r="AK4380" t="str">
        <v>45:DG track between Midland and Kwinana</v>
      </c>
      <c r="AL4380" t="str">
        <v>02:Woodbridge West to Woodbridge South</v>
      </c>
      <c r="AM4380" t="str">
        <v>Walkways</v>
      </c>
      <c r="AN4380" s="64">
        <v>0</v>
      </c>
      <c r="AO4380" s="149">
        <f t="shared" si="106"/>
        <v>6.2060928299919071</v>
      </c>
    </row>
    <row r="4381" spans="37:41" x14ac:dyDescent="0.35">
      <c r="AK4381" t="str">
        <v>45:DG track between Midland and Kwinana</v>
      </c>
      <c r="AL4381" t="str">
        <v>03:Woodbridge South to Forrestfield</v>
      </c>
      <c r="AM4381" t="str">
        <v>Access Roads</v>
      </c>
      <c r="AN4381" s="64">
        <v>0</v>
      </c>
      <c r="AO4381" s="149">
        <f t="shared" si="106"/>
        <v>6.064738680413102</v>
      </c>
    </row>
    <row r="4382" spans="37:41" x14ac:dyDescent="0.35">
      <c r="AK4382" t="str">
        <v>45:DG track between Midland and Kwinana</v>
      </c>
      <c r="AL4382" t="str">
        <v>03:Woodbridge South to Forrestfield</v>
      </c>
      <c r="AM4382" t="str">
        <v>Ballast</v>
      </c>
      <c r="AN4382" s="64">
        <v>2802855.863461277</v>
      </c>
      <c r="AO4382" s="149">
        <f t="shared" si="106"/>
        <v>12.862198805968973</v>
      </c>
    </row>
    <row r="4383" spans="37:41" x14ac:dyDescent="0.35">
      <c r="AK4383" t="str">
        <v>45:DG track between Midland and Kwinana</v>
      </c>
      <c r="AL4383" t="str">
        <v>03:Woodbridge South to Forrestfield</v>
      </c>
      <c r="AM4383" t="str">
        <v>Bridges</v>
      </c>
      <c r="AN4383" s="64">
        <v>10676671.760878604</v>
      </c>
      <c r="AO4383" s="149">
        <f t="shared" si="106"/>
        <v>33.988165680473372</v>
      </c>
    </row>
    <row r="4384" spans="37:41" x14ac:dyDescent="0.35">
      <c r="AK4384" t="str">
        <v>45:DG track between Midland and Kwinana</v>
      </c>
      <c r="AL4384" t="str">
        <v>03:Woodbridge South to Forrestfield</v>
      </c>
      <c r="AM4384" t="str">
        <v>Buildings</v>
      </c>
      <c r="AN4384" s="64">
        <v>339282.73869480408</v>
      </c>
      <c r="AO4384" s="149">
        <f t="shared" si="106"/>
        <v>15.499999999999858</v>
      </c>
    </row>
    <row r="4385" spans="37:41" x14ac:dyDescent="0.35">
      <c r="AK4385" t="str">
        <v>45:DG track between Midland and Kwinana</v>
      </c>
      <c r="AL4385" t="str">
        <v>03:Woodbridge South to Forrestfield</v>
      </c>
      <c r="AM4385" t="str">
        <v>Clearing/Grubbing</v>
      </c>
      <c r="AN4385" s="64">
        <v>0</v>
      </c>
      <c r="AO4385" s="149">
        <f t="shared" si="106"/>
        <v>100</v>
      </c>
    </row>
    <row r="4386" spans="37:41" x14ac:dyDescent="0.35">
      <c r="AK4386" t="str">
        <v>45:DG track between Midland and Kwinana</v>
      </c>
      <c r="AL4386" t="str">
        <v>03:Woodbridge South to Forrestfield</v>
      </c>
      <c r="AM4386" t="str">
        <v>Communication</v>
      </c>
      <c r="AN4386" s="64">
        <v>0</v>
      </c>
      <c r="AO4386" s="149">
        <f t="shared" si="106"/>
        <v>5.1206272136194979</v>
      </c>
    </row>
    <row r="4387" spans="37:41" x14ac:dyDescent="0.35">
      <c r="AK4387" t="str">
        <v>45:DG track between Midland and Kwinana</v>
      </c>
      <c r="AL4387" t="str">
        <v>03:Woodbridge South to Forrestfield</v>
      </c>
      <c r="AM4387" t="str">
        <v>Control Centre Assets</v>
      </c>
      <c r="AN4387" s="64">
        <v>1450526.011086137</v>
      </c>
      <c r="AO4387" s="149">
        <f t="shared" si="106"/>
        <v>14.933333333333326</v>
      </c>
    </row>
    <row r="4388" spans="37:41" x14ac:dyDescent="0.35">
      <c r="AK4388" t="str">
        <v>45:DG track between Midland and Kwinana</v>
      </c>
      <c r="AL4388" t="str">
        <v>03:Woodbridge South to Forrestfield</v>
      </c>
      <c r="AM4388" t="str">
        <v>Culverts</v>
      </c>
      <c r="AN4388" s="64">
        <v>43703.616123423344</v>
      </c>
      <c r="AO4388" s="149">
        <f t="shared" si="106"/>
        <v>6.5141602301984181</v>
      </c>
    </row>
    <row r="4389" spans="37:41" x14ac:dyDescent="0.35">
      <c r="AK4389" t="str">
        <v>45:DG track between Midland and Kwinana</v>
      </c>
      <c r="AL4389" t="str">
        <v>03:Woodbridge South to Forrestfield</v>
      </c>
      <c r="AM4389" t="str">
        <v>Cutting/Embankments</v>
      </c>
      <c r="AN4389" s="64">
        <v>0</v>
      </c>
      <c r="AO4389" s="149">
        <f t="shared" si="106"/>
        <v>100</v>
      </c>
    </row>
    <row r="4390" spans="37:41" x14ac:dyDescent="0.35">
      <c r="AK4390" t="str">
        <v>45:DG track between Midland and Kwinana</v>
      </c>
      <c r="AL4390" t="str">
        <v>03:Woodbridge South to Forrestfield</v>
      </c>
      <c r="AM4390" t="str">
        <v>Fibre Optic</v>
      </c>
      <c r="AN4390" s="64">
        <v>5652778.9616073444</v>
      </c>
      <c r="AO4390" s="149">
        <f t="shared" si="106"/>
        <v>6.8275029514926633</v>
      </c>
    </row>
    <row r="4391" spans="37:41" x14ac:dyDescent="0.35">
      <c r="AK4391" t="str">
        <v>45:DG track between Midland and Kwinana</v>
      </c>
      <c r="AL4391" t="str">
        <v>03:Woodbridge South to Forrestfield</v>
      </c>
      <c r="AM4391" t="str">
        <v>Formation</v>
      </c>
      <c r="AN4391" s="64">
        <v>3561567.1665790314</v>
      </c>
      <c r="AO4391" s="149">
        <f t="shared" si="106"/>
        <v>100</v>
      </c>
    </row>
    <row r="4392" spans="37:41" x14ac:dyDescent="0.35">
      <c r="AK4392" t="str">
        <v>45:DG track between Midland and Kwinana</v>
      </c>
      <c r="AL4392" t="str">
        <v>03:Woodbridge South to Forrestfield</v>
      </c>
      <c r="AM4392" t="str">
        <v>Pedestrian Crossings</v>
      </c>
      <c r="AN4392" s="64">
        <v>153391.18657654527</v>
      </c>
      <c r="AO4392" s="149">
        <f t="shared" si="106"/>
        <v>11.72325153537226</v>
      </c>
    </row>
    <row r="4393" spans="37:41" x14ac:dyDescent="0.35">
      <c r="AK4393" t="str">
        <v>45:DG track between Midland and Kwinana</v>
      </c>
      <c r="AL4393" t="str">
        <v>03:Woodbridge South to Forrestfield</v>
      </c>
      <c r="AM4393" t="str">
        <v>Plant and Equipment</v>
      </c>
      <c r="AN4393" s="64">
        <v>144830.1901548492</v>
      </c>
      <c r="AO4393" s="149">
        <f t="shared" si="106"/>
        <v>3.2621890651150229</v>
      </c>
    </row>
    <row r="4394" spans="37:41" x14ac:dyDescent="0.35">
      <c r="AK4394" t="str">
        <v>45:DG track between Midland and Kwinana</v>
      </c>
      <c r="AL4394" t="str">
        <v>03:Woodbridge South to Forrestfield</v>
      </c>
      <c r="AM4394" t="str">
        <v>Radio Masts</v>
      </c>
      <c r="AN4394" s="64">
        <v>230068.13662028738</v>
      </c>
      <c r="AO4394" s="149">
        <f t="shared" si="106"/>
        <v>5.1206272136194979</v>
      </c>
    </row>
    <row r="4395" spans="37:41" x14ac:dyDescent="0.35">
      <c r="AK4395" t="str">
        <v>45:DG track between Midland and Kwinana</v>
      </c>
      <c r="AL4395" t="str">
        <v>03:Woodbridge South to Forrestfield</v>
      </c>
      <c r="AM4395" t="str">
        <v>Rail</v>
      </c>
      <c r="AN4395" s="64">
        <v>13829880.905236561</v>
      </c>
      <c r="AO4395" s="149">
        <f t="shared" si="106"/>
        <v>31.770593409597893</v>
      </c>
    </row>
    <row r="4396" spans="37:41" x14ac:dyDescent="0.35">
      <c r="AK4396" t="str">
        <v>45:DG track between Midland and Kwinana</v>
      </c>
      <c r="AL4396" t="str">
        <v>03:Woodbridge South to Forrestfield</v>
      </c>
      <c r="AM4396" t="str">
        <v>Signage</v>
      </c>
      <c r="AN4396" s="64">
        <v>11430.144965835772</v>
      </c>
      <c r="AO4396" s="149">
        <f t="shared" si="106"/>
        <v>3.6705791572497493</v>
      </c>
    </row>
    <row r="4397" spans="37:41" x14ac:dyDescent="0.35">
      <c r="AK4397" t="str">
        <v>45:DG track between Midland and Kwinana</v>
      </c>
      <c r="AL4397" t="str">
        <v>03:Woodbridge South to Forrestfield</v>
      </c>
      <c r="AM4397" t="str">
        <v>Signalling and Control Systems</v>
      </c>
      <c r="AN4397" s="64">
        <v>12211652.925612541</v>
      </c>
      <c r="AO4397" s="149">
        <f t="shared" si="106"/>
        <v>6.8275029514926633</v>
      </c>
    </row>
    <row r="4398" spans="37:41" x14ac:dyDescent="0.35">
      <c r="AK4398" t="str">
        <v>45:DG track between Midland and Kwinana</v>
      </c>
      <c r="AL4398" t="str">
        <v>03:Woodbridge South to Forrestfield</v>
      </c>
      <c r="AM4398" t="str">
        <v>Sleepers</v>
      </c>
      <c r="AN4398" s="64">
        <v>3305700.3616328877</v>
      </c>
      <c r="AO4398" s="149">
        <f t="shared" si="106"/>
        <v>15.29205627039642</v>
      </c>
    </row>
    <row r="4399" spans="37:41" x14ac:dyDescent="0.35">
      <c r="AK4399" t="str">
        <v>45:DG track between Midland and Kwinana</v>
      </c>
      <c r="AL4399" t="str">
        <v>03:Woodbridge South to Forrestfield</v>
      </c>
      <c r="AM4399" t="str">
        <v>Tunnels</v>
      </c>
      <c r="AN4399" s="64">
        <v>9501928.6382943746</v>
      </c>
      <c r="AO4399" s="149">
        <f t="shared" si="106"/>
        <v>42.316940355219813</v>
      </c>
    </row>
    <row r="4400" spans="37:41" x14ac:dyDescent="0.35">
      <c r="AK4400" t="str">
        <v>45:DG track between Midland and Kwinana</v>
      </c>
      <c r="AL4400" t="str">
        <v>03:Woodbridge South to Forrestfield</v>
      </c>
      <c r="AM4400" t="str">
        <v>Turnouts</v>
      </c>
      <c r="AN4400" s="64">
        <v>6097471.0227747606</v>
      </c>
      <c r="AO4400" s="149">
        <f t="shared" si="106"/>
        <v>22.575248585450652</v>
      </c>
    </row>
    <row r="4401" spans="37:41" x14ac:dyDescent="0.35">
      <c r="AK4401" t="str">
        <v>45:DG track between Midland and Kwinana</v>
      </c>
      <c r="AL4401" t="str">
        <v>03:Woodbridge South to Forrestfield</v>
      </c>
      <c r="AM4401" t="str">
        <v>Walkways</v>
      </c>
      <c r="AN4401" s="64">
        <v>75302.02499669035</v>
      </c>
      <c r="AO4401" s="149">
        <f t="shared" si="106"/>
        <v>6.2060928299919071</v>
      </c>
    </row>
    <row r="4402" spans="37:41" x14ac:dyDescent="0.35">
      <c r="AK4402" t="str">
        <v>45:DG track between Midland and Kwinana</v>
      </c>
      <c r="AL4402" t="str">
        <v>04:Forrestfield</v>
      </c>
      <c r="AM4402" t="str">
        <v>Access Roads</v>
      </c>
      <c r="AN4402" s="64">
        <v>0</v>
      </c>
      <c r="AO4402" s="149">
        <f t="shared" si="106"/>
        <v>6.064738680413102</v>
      </c>
    </row>
    <row r="4403" spans="37:41" x14ac:dyDescent="0.35">
      <c r="AK4403" t="str">
        <v>45:DG track between Midland and Kwinana</v>
      </c>
      <c r="AL4403" t="str">
        <v>04:Forrestfield</v>
      </c>
      <c r="AM4403" t="str">
        <v>Ballast</v>
      </c>
      <c r="AN4403" s="64">
        <v>3239818.553030536</v>
      </c>
      <c r="AO4403" s="149">
        <f t="shared" si="106"/>
        <v>12.862198805968973</v>
      </c>
    </row>
    <row r="4404" spans="37:41" x14ac:dyDescent="0.35">
      <c r="AK4404" t="str">
        <v>45:DG track between Midland and Kwinana</v>
      </c>
      <c r="AL4404" t="str">
        <v>04:Forrestfield</v>
      </c>
      <c r="AM4404" t="str">
        <v>Bridges</v>
      </c>
      <c r="AN4404" s="64">
        <v>0</v>
      </c>
      <c r="AO4404" s="149">
        <f t="shared" si="106"/>
        <v>33.988165680473372</v>
      </c>
    </row>
    <row r="4405" spans="37:41" x14ac:dyDescent="0.35">
      <c r="AK4405" t="str">
        <v>45:DG track between Midland and Kwinana</v>
      </c>
      <c r="AL4405" t="str">
        <v>04:Forrestfield</v>
      </c>
      <c r="AM4405" t="str">
        <v>Buildings</v>
      </c>
      <c r="AN4405" s="64">
        <v>392176.61024816521</v>
      </c>
      <c r="AO4405" s="149">
        <f t="shared" si="106"/>
        <v>15.499999999999858</v>
      </c>
    </row>
    <row r="4406" spans="37:41" x14ac:dyDescent="0.35">
      <c r="AK4406" t="str">
        <v>45:DG track between Midland and Kwinana</v>
      </c>
      <c r="AL4406" t="str">
        <v>04:Forrestfield</v>
      </c>
      <c r="AM4406" t="str">
        <v>Clearing/Grubbing</v>
      </c>
      <c r="AN4406" s="64">
        <v>0</v>
      </c>
      <c r="AO4406" s="149">
        <f t="shared" si="106"/>
        <v>100</v>
      </c>
    </row>
    <row r="4407" spans="37:41" x14ac:dyDescent="0.35">
      <c r="AK4407" t="str">
        <v>45:DG track between Midland and Kwinana</v>
      </c>
      <c r="AL4407" t="str">
        <v>04:Forrestfield</v>
      </c>
      <c r="AM4407" t="str">
        <v>Communication</v>
      </c>
      <c r="AN4407" s="64">
        <v>0</v>
      </c>
      <c r="AO4407" s="149">
        <f t="shared" si="106"/>
        <v>5.1206272136194979</v>
      </c>
    </row>
    <row r="4408" spans="37:41" x14ac:dyDescent="0.35">
      <c r="AK4408" t="str">
        <v>45:DG track between Midland and Kwinana</v>
      </c>
      <c r="AL4408" t="str">
        <v>04:Forrestfield</v>
      </c>
      <c r="AM4408" t="str">
        <v>Control Centre Assets</v>
      </c>
      <c r="AN4408" s="64">
        <v>0</v>
      </c>
      <c r="AO4408" s="149">
        <f t="shared" si="106"/>
        <v>14.933333333333326</v>
      </c>
    </row>
    <row r="4409" spans="37:41" x14ac:dyDescent="0.35">
      <c r="AK4409" t="str">
        <v>45:DG track between Midland and Kwinana</v>
      </c>
      <c r="AL4409" t="str">
        <v>04:Forrestfield</v>
      </c>
      <c r="AM4409" t="str">
        <v>Culverts</v>
      </c>
      <c r="AN4409" s="64">
        <v>0</v>
      </c>
      <c r="AO4409" s="149">
        <f t="shared" si="106"/>
        <v>6.5141602301984181</v>
      </c>
    </row>
    <row r="4410" spans="37:41" x14ac:dyDescent="0.35">
      <c r="AK4410" t="str">
        <v>45:DG track between Midland and Kwinana</v>
      </c>
      <c r="AL4410" t="str">
        <v>04:Forrestfield</v>
      </c>
      <c r="AM4410" t="str">
        <v>Cutting/Embankments</v>
      </c>
      <c r="AN4410" s="64">
        <v>0</v>
      </c>
      <c r="AO4410" s="149">
        <f t="shared" si="106"/>
        <v>100</v>
      </c>
    </row>
    <row r="4411" spans="37:41" x14ac:dyDescent="0.35">
      <c r="AK4411" t="str">
        <v>45:DG track between Midland and Kwinana</v>
      </c>
      <c r="AL4411" t="str">
        <v>04:Forrestfield</v>
      </c>
      <c r="AM4411" t="str">
        <v>Fibre Optic</v>
      </c>
      <c r="AN4411" s="64">
        <v>8157983.9247742146</v>
      </c>
      <c r="AO4411" s="149">
        <f t="shared" si="106"/>
        <v>6.8275029514926633</v>
      </c>
    </row>
    <row r="4412" spans="37:41" x14ac:dyDescent="0.35">
      <c r="AK4412" t="str">
        <v>45:DG track between Midland and Kwinana</v>
      </c>
      <c r="AL4412" t="str">
        <v>04:Forrestfield</v>
      </c>
      <c r="AM4412" t="str">
        <v>Formation</v>
      </c>
      <c r="AN4412" s="64">
        <v>5155233.384935379</v>
      </c>
      <c r="AO4412" s="149">
        <f t="shared" si="106"/>
        <v>100</v>
      </c>
    </row>
    <row r="4413" spans="37:41" x14ac:dyDescent="0.35">
      <c r="AK4413" t="str">
        <v>45:DG track between Midland and Kwinana</v>
      </c>
      <c r="AL4413" t="str">
        <v>04:Forrestfield</v>
      </c>
      <c r="AM4413" t="str">
        <v>Pedestrian Crossings</v>
      </c>
      <c r="AN4413" s="64">
        <v>0</v>
      </c>
      <c r="AO4413" s="149">
        <f t="shared" si="106"/>
        <v>11.72325153537226</v>
      </c>
    </row>
    <row r="4414" spans="37:41" x14ac:dyDescent="0.35">
      <c r="AK4414" t="str">
        <v>45:DG track between Midland and Kwinana</v>
      </c>
      <c r="AL4414" t="str">
        <v>04:Forrestfield</v>
      </c>
      <c r="AM4414" t="str">
        <v>Plant and Equipment</v>
      </c>
      <c r="AN4414" s="64">
        <v>167409.08557572833</v>
      </c>
      <c r="AO4414" s="149">
        <f t="shared" si="106"/>
        <v>3.2621890651150229</v>
      </c>
    </row>
    <row r="4415" spans="37:41" x14ac:dyDescent="0.35">
      <c r="AK4415" t="str">
        <v>45:DG track between Midland and Kwinana</v>
      </c>
      <c r="AL4415" t="str">
        <v>04:Forrestfield</v>
      </c>
      <c r="AM4415" t="str">
        <v>Radio Masts</v>
      </c>
      <c r="AN4415" s="64">
        <v>265935.55066477606</v>
      </c>
      <c r="AO4415" s="149">
        <f t="shared" si="106"/>
        <v>5.1206272136194979</v>
      </c>
    </row>
    <row r="4416" spans="37:41" x14ac:dyDescent="0.35">
      <c r="AK4416" t="str">
        <v>45:DG track between Midland and Kwinana</v>
      </c>
      <c r="AL4416" t="str">
        <v>04:Forrestfield</v>
      </c>
      <c r="AM4416" t="str">
        <v>Rail</v>
      </c>
      <c r="AN4416" s="64">
        <v>13602568.425342228</v>
      </c>
      <c r="AO4416" s="149">
        <f t="shared" si="106"/>
        <v>31.770593409597893</v>
      </c>
    </row>
    <row r="4417" spans="37:41" x14ac:dyDescent="0.35">
      <c r="AK4417" t="str">
        <v>45:DG track between Midland and Kwinana</v>
      </c>
      <c r="AL4417" t="str">
        <v>04:Forrestfield</v>
      </c>
      <c r="AM4417" t="str">
        <v>Signage</v>
      </c>
      <c r="AN4417" s="64">
        <v>3053.6565099012023</v>
      </c>
      <c r="AO4417" s="149">
        <f t="shared" si="106"/>
        <v>3.6705791572497493</v>
      </c>
    </row>
    <row r="4418" spans="37:41" x14ac:dyDescent="0.35">
      <c r="AK4418" t="str">
        <v>45:DG track between Midland and Kwinana</v>
      </c>
      <c r="AL4418" t="str">
        <v>04:Forrestfield</v>
      </c>
      <c r="AM4418" t="str">
        <v>Signalling and Control Systems</v>
      </c>
      <c r="AN4418" s="64">
        <v>0</v>
      </c>
      <c r="AO4418" s="149">
        <f t="shared" si="106"/>
        <v>6.8275029514926633</v>
      </c>
    </row>
    <row r="4419" spans="37:41" x14ac:dyDescent="0.35">
      <c r="AK4419" t="str">
        <v>45:DG track between Midland and Kwinana</v>
      </c>
      <c r="AL4419" t="str">
        <v>04:Forrestfield</v>
      </c>
      <c r="AM4419" t="str">
        <v>Sleepers</v>
      </c>
      <c r="AN4419" s="64">
        <v>1063124.8590026407</v>
      </c>
      <c r="AO4419" s="149">
        <f t="shared" si="106"/>
        <v>15.29205627039642</v>
      </c>
    </row>
    <row r="4420" spans="37:41" x14ac:dyDescent="0.35">
      <c r="AK4420" t="str">
        <v>45:DG track between Midland and Kwinana</v>
      </c>
      <c r="AL4420" t="str">
        <v>04:Forrestfield</v>
      </c>
      <c r="AM4420" t="str">
        <v>Tunnels</v>
      </c>
      <c r="AN4420" s="64">
        <v>0</v>
      </c>
      <c r="AO4420" s="149">
        <f t="shared" si="106"/>
        <v>42.316940355219813</v>
      </c>
    </row>
    <row r="4421" spans="37:41" x14ac:dyDescent="0.35">
      <c r="AK4421" t="str">
        <v>45:DG track between Midland and Kwinana</v>
      </c>
      <c r="AL4421" t="str">
        <v>04:Forrestfield</v>
      </c>
      <c r="AM4421" t="str">
        <v>Turnouts</v>
      </c>
      <c r="AN4421" s="64">
        <v>22724398.581912242</v>
      </c>
      <c r="AO4421" s="149">
        <f t="shared" si="106"/>
        <v>22.575248585450652</v>
      </c>
    </row>
    <row r="4422" spans="37:41" x14ac:dyDescent="0.35">
      <c r="AK4422" t="str">
        <v>45:DG track between Midland and Kwinana</v>
      </c>
      <c r="AL4422" t="str">
        <v>04:Forrestfield</v>
      </c>
      <c r="AM4422" t="str">
        <v>Walkways</v>
      </c>
      <c r="AN4422" s="64">
        <v>6534.5736014346712</v>
      </c>
      <c r="AO4422" s="149">
        <f t="shared" si="106"/>
        <v>6.2060928299919071</v>
      </c>
    </row>
    <row r="4423" spans="37:41" x14ac:dyDescent="0.35">
      <c r="AK4423" t="str">
        <v>45:DG track between Midland and Kwinana</v>
      </c>
      <c r="AL4423" t="str">
        <v>05:Forrestfield to Kenwick</v>
      </c>
      <c r="AM4423" t="str">
        <v>Access Roads</v>
      </c>
      <c r="AN4423" s="64">
        <v>0</v>
      </c>
      <c r="AO4423" s="149">
        <f t="shared" si="106"/>
        <v>6.064738680413102</v>
      </c>
    </row>
    <row r="4424" spans="37:41" x14ac:dyDescent="0.35">
      <c r="AK4424" t="str">
        <v>45:DG track between Midland and Kwinana</v>
      </c>
      <c r="AL4424" t="str">
        <v>05:Forrestfield to Kenwick</v>
      </c>
      <c r="AM4424" t="str">
        <v>Ballast</v>
      </c>
      <c r="AN4424" s="64">
        <v>1489736.5342009149</v>
      </c>
      <c r="AO4424" s="149">
        <f t="shared" si="106"/>
        <v>12.862198805968973</v>
      </c>
    </row>
    <row r="4425" spans="37:41" x14ac:dyDescent="0.35">
      <c r="AK4425" t="str">
        <v>45:DG track between Midland and Kwinana</v>
      </c>
      <c r="AL4425" t="str">
        <v>05:Forrestfield to Kenwick</v>
      </c>
      <c r="AM4425" t="str">
        <v>Bridges</v>
      </c>
      <c r="AN4425" s="64">
        <v>0</v>
      </c>
      <c r="AO4425" s="149">
        <f t="shared" si="106"/>
        <v>33.988165680473372</v>
      </c>
    </row>
    <row r="4426" spans="37:41" x14ac:dyDescent="0.35">
      <c r="AK4426" t="str">
        <v>45:DG track between Midland and Kwinana</v>
      </c>
      <c r="AL4426" t="str">
        <v>05:Forrestfield to Kenwick</v>
      </c>
      <c r="AM4426" t="str">
        <v>Buildings</v>
      </c>
      <c r="AN4426" s="64">
        <v>180331.03230403594</v>
      </c>
      <c r="AO4426" s="149">
        <f t="shared" si="106"/>
        <v>15.499999999999858</v>
      </c>
    </row>
    <row r="4427" spans="37:41" x14ac:dyDescent="0.35">
      <c r="AK4427" t="str">
        <v>45:DG track between Midland and Kwinana</v>
      </c>
      <c r="AL4427" t="str">
        <v>05:Forrestfield to Kenwick</v>
      </c>
      <c r="AM4427" t="str">
        <v>Clearing/Grubbing</v>
      </c>
      <c r="AN4427" s="64">
        <v>0</v>
      </c>
      <c r="AO4427" s="149">
        <f t="shared" si="106"/>
        <v>100</v>
      </c>
    </row>
    <row r="4428" spans="37:41" x14ac:dyDescent="0.35">
      <c r="AK4428" t="str">
        <v>45:DG track between Midland and Kwinana</v>
      </c>
      <c r="AL4428" t="str">
        <v>05:Forrestfield to Kenwick</v>
      </c>
      <c r="AM4428" t="str">
        <v>Communication</v>
      </c>
      <c r="AN4428" s="64">
        <v>0</v>
      </c>
      <c r="AO4428" s="149">
        <f t="shared" si="106"/>
        <v>5.1206272136194979</v>
      </c>
    </row>
    <row r="4429" spans="37:41" x14ac:dyDescent="0.35">
      <c r="AK4429" t="str">
        <v>45:DG track between Midland and Kwinana</v>
      </c>
      <c r="AL4429" t="str">
        <v>05:Forrestfield to Kenwick</v>
      </c>
      <c r="AM4429" t="str">
        <v>Control Centre Assets</v>
      </c>
      <c r="AN4429" s="64">
        <v>283968.53541173448</v>
      </c>
      <c r="AO4429" s="149">
        <f t="shared" ref="AO4429:AO4492" si="107">_xlfn.XLOOKUP(AM4429,$M$7:$AG$7,$M$10:$AG$10)</f>
        <v>14.933333333333326</v>
      </c>
    </row>
    <row r="4430" spans="37:41" x14ac:dyDescent="0.35">
      <c r="AK4430" t="str">
        <v>45:DG track between Midland and Kwinana</v>
      </c>
      <c r="AL4430" t="str">
        <v>05:Forrestfield to Kenwick</v>
      </c>
      <c r="AM4430" t="str">
        <v>Culverts</v>
      </c>
      <c r="AN4430" s="64">
        <v>69604.290453251495</v>
      </c>
      <c r="AO4430" s="149">
        <f t="shared" si="107"/>
        <v>6.5141602301984181</v>
      </c>
    </row>
    <row r="4431" spans="37:41" x14ac:dyDescent="0.35">
      <c r="AK4431" t="str">
        <v>45:DG track between Midland and Kwinana</v>
      </c>
      <c r="AL4431" t="str">
        <v>05:Forrestfield to Kenwick</v>
      </c>
      <c r="AM4431" t="str">
        <v>Cutting/Embankments</v>
      </c>
      <c r="AN4431" s="64">
        <v>0</v>
      </c>
      <c r="AO4431" s="149">
        <f t="shared" si="107"/>
        <v>100</v>
      </c>
    </row>
    <row r="4432" spans="37:41" x14ac:dyDescent="0.35">
      <c r="AK4432" t="str">
        <v>45:DG track between Midland and Kwinana</v>
      </c>
      <c r="AL4432" t="str">
        <v>05:Forrestfield to Kenwick</v>
      </c>
      <c r="AM4432" t="str">
        <v>Fibre Optic</v>
      </c>
      <c r="AN4432" s="64">
        <v>2011951.7992140409</v>
      </c>
      <c r="AO4432" s="149">
        <f t="shared" si="107"/>
        <v>6.8275029514926633</v>
      </c>
    </row>
    <row r="4433" spans="37:41" x14ac:dyDescent="0.35">
      <c r="AK4433" t="str">
        <v>45:DG track between Midland and Kwinana</v>
      </c>
      <c r="AL4433" t="str">
        <v>05:Forrestfield to Kenwick</v>
      </c>
      <c r="AM4433" t="str">
        <v>Formation</v>
      </c>
      <c r="AN4433" s="64">
        <v>1783032.4210539886</v>
      </c>
      <c r="AO4433" s="149">
        <f t="shared" si="107"/>
        <v>100</v>
      </c>
    </row>
    <row r="4434" spans="37:41" x14ac:dyDescent="0.35">
      <c r="AK4434" t="str">
        <v>45:DG track between Midland and Kwinana</v>
      </c>
      <c r="AL4434" t="str">
        <v>05:Forrestfield to Kenwick</v>
      </c>
      <c r="AM4434" t="str">
        <v>Pedestrian Crossings</v>
      </c>
      <c r="AN4434" s="64">
        <v>0</v>
      </c>
      <c r="AO4434" s="149">
        <f t="shared" si="107"/>
        <v>11.72325153537226</v>
      </c>
    </row>
    <row r="4435" spans="37:41" x14ac:dyDescent="0.35">
      <c r="AK4435" t="str">
        <v>45:DG track between Midland and Kwinana</v>
      </c>
      <c r="AL4435" t="str">
        <v>05:Forrestfield to Kenwick</v>
      </c>
      <c r="AM4435" t="str">
        <v>Plant and Equipment</v>
      </c>
      <c r="AN4435" s="64">
        <v>76978.209383375695</v>
      </c>
      <c r="AO4435" s="149">
        <f t="shared" si="107"/>
        <v>3.2621890651150229</v>
      </c>
    </row>
    <row r="4436" spans="37:41" x14ac:dyDescent="0.35">
      <c r="AK4436" t="str">
        <v>45:DG track between Midland and Kwinana</v>
      </c>
      <c r="AL4436" t="str">
        <v>05:Forrestfield to Kenwick</v>
      </c>
      <c r="AM4436" t="str">
        <v>Radio Masts</v>
      </c>
      <c r="AN4436" s="64">
        <v>122282.7448770466</v>
      </c>
      <c r="AO4436" s="149">
        <f t="shared" si="107"/>
        <v>5.1206272136194979</v>
      </c>
    </row>
    <row r="4437" spans="37:41" x14ac:dyDescent="0.35">
      <c r="AK4437" t="str">
        <v>45:DG track between Midland and Kwinana</v>
      </c>
      <c r="AL4437" t="str">
        <v>05:Forrestfield to Kenwick</v>
      </c>
      <c r="AM4437" t="str">
        <v>Rail</v>
      </c>
      <c r="AN4437" s="64">
        <v>7350673.6884913566</v>
      </c>
      <c r="AO4437" s="149">
        <f t="shared" si="107"/>
        <v>31.770593409597893</v>
      </c>
    </row>
    <row r="4438" spans="37:41" x14ac:dyDescent="0.35">
      <c r="AK4438" t="str">
        <v>45:DG track between Midland and Kwinana</v>
      </c>
      <c r="AL4438" t="str">
        <v>05:Forrestfield to Kenwick</v>
      </c>
      <c r="AM4438" t="str">
        <v>Signage</v>
      </c>
      <c r="AN4438" s="64">
        <v>3316.4397215961003</v>
      </c>
      <c r="AO4438" s="149">
        <f t="shared" si="107"/>
        <v>3.6705791572497493</v>
      </c>
    </row>
    <row r="4439" spans="37:41" x14ac:dyDescent="0.35">
      <c r="AK4439" t="str">
        <v>45:DG track between Midland and Kwinana</v>
      </c>
      <c r="AL4439" t="str">
        <v>05:Forrestfield to Kenwick</v>
      </c>
      <c r="AM4439" t="str">
        <v>Signalling and Control Systems</v>
      </c>
      <c r="AN4439" s="64">
        <v>2390667.3646245212</v>
      </c>
      <c r="AO4439" s="149">
        <f t="shared" si="107"/>
        <v>6.8275029514926633</v>
      </c>
    </row>
    <row r="4440" spans="37:41" x14ac:dyDescent="0.35">
      <c r="AK4440" t="str">
        <v>45:DG track between Midland and Kwinana</v>
      </c>
      <c r="AL4440" t="str">
        <v>05:Forrestfield to Kenwick</v>
      </c>
      <c r="AM4440" t="str">
        <v>Sleepers</v>
      </c>
      <c r="AN4440" s="64">
        <v>1742154.446344618</v>
      </c>
      <c r="AO4440" s="149">
        <f t="shared" si="107"/>
        <v>15.29205627039642</v>
      </c>
    </row>
    <row r="4441" spans="37:41" x14ac:dyDescent="0.35">
      <c r="AK4441" t="str">
        <v>45:DG track between Midland and Kwinana</v>
      </c>
      <c r="AL4441" t="str">
        <v>05:Forrestfield to Kenwick</v>
      </c>
      <c r="AM4441" t="str">
        <v>Tunnels</v>
      </c>
      <c r="AN4441" s="64">
        <v>0</v>
      </c>
      <c r="AO4441" s="149">
        <f t="shared" si="107"/>
        <v>42.316940355219813</v>
      </c>
    </row>
    <row r="4442" spans="37:41" x14ac:dyDescent="0.35">
      <c r="AK4442" t="str">
        <v>45:DG track between Midland and Kwinana</v>
      </c>
      <c r="AL4442" t="str">
        <v>05:Forrestfield to Kenwick</v>
      </c>
      <c r="AM4442" t="str">
        <v>Turnouts</v>
      </c>
      <c r="AN4442" s="64">
        <v>4776765.0311054941</v>
      </c>
      <c r="AO4442" s="149">
        <f t="shared" si="107"/>
        <v>22.575248585450652</v>
      </c>
    </row>
    <row r="4443" spans="37:41" x14ac:dyDescent="0.35">
      <c r="AK4443" t="str">
        <v>45:DG track between Midland and Kwinana</v>
      </c>
      <c r="AL4443" t="str">
        <v>05:Forrestfield to Kenwick</v>
      </c>
      <c r="AM4443" t="str">
        <v>Walkways</v>
      </c>
      <c r="AN4443" s="64">
        <v>13101.984085317927</v>
      </c>
      <c r="AO4443" s="149">
        <f t="shared" si="107"/>
        <v>6.2060928299919071</v>
      </c>
    </row>
    <row r="4444" spans="37:41" x14ac:dyDescent="0.35">
      <c r="AK4444" t="str">
        <v>45:DG track between Midland and Kwinana</v>
      </c>
      <c r="AL4444" t="str">
        <v>06:Kenwick to Cockburn East</v>
      </c>
      <c r="AM4444" t="str">
        <v>Access Roads</v>
      </c>
      <c r="AN4444" s="64">
        <v>0</v>
      </c>
      <c r="AO4444" s="149">
        <f t="shared" si="107"/>
        <v>6.064738680413102</v>
      </c>
    </row>
    <row r="4445" spans="37:41" x14ac:dyDescent="0.35">
      <c r="AK4445" t="str">
        <v>45:DG track between Midland and Kwinana</v>
      </c>
      <c r="AL4445" t="str">
        <v>06:Kenwick to Cockburn East</v>
      </c>
      <c r="AM4445" t="str">
        <v>Ballast</v>
      </c>
      <c r="AN4445" s="64">
        <v>7541676.8387650168</v>
      </c>
      <c r="AO4445" s="149">
        <f t="shared" si="107"/>
        <v>12.862198805968973</v>
      </c>
    </row>
    <row r="4446" spans="37:41" x14ac:dyDescent="0.35">
      <c r="AK4446" t="str">
        <v>45:DG track between Midland and Kwinana</v>
      </c>
      <c r="AL4446" t="str">
        <v>06:Kenwick to Cockburn East</v>
      </c>
      <c r="AM4446" t="str">
        <v>Bridges</v>
      </c>
      <c r="AN4446" s="64">
        <v>9292954.8151101265</v>
      </c>
      <c r="AO4446" s="149">
        <f t="shared" si="107"/>
        <v>33.988165680473372</v>
      </c>
    </row>
    <row r="4447" spans="37:41" x14ac:dyDescent="0.35">
      <c r="AK4447" t="str">
        <v>45:DG track between Midland and Kwinana</v>
      </c>
      <c r="AL4447" t="str">
        <v>06:Kenwick to Cockburn East</v>
      </c>
      <c r="AM4447" t="str">
        <v>Buildings</v>
      </c>
      <c r="AN4447" s="64">
        <v>912912.00720094342</v>
      </c>
      <c r="AO4447" s="149">
        <f t="shared" si="107"/>
        <v>15.499999999999858</v>
      </c>
    </row>
    <row r="4448" spans="37:41" x14ac:dyDescent="0.35">
      <c r="AK4448" t="str">
        <v>45:DG track between Midland and Kwinana</v>
      </c>
      <c r="AL4448" t="str">
        <v>06:Kenwick to Cockburn East</v>
      </c>
      <c r="AM4448" t="str">
        <v>Clearing/Grubbing</v>
      </c>
      <c r="AN4448" s="64">
        <v>0</v>
      </c>
      <c r="AO4448" s="149">
        <f t="shared" si="107"/>
        <v>100</v>
      </c>
    </row>
    <row r="4449" spans="37:41" x14ac:dyDescent="0.35">
      <c r="AK4449" t="str">
        <v>45:DG track between Midland and Kwinana</v>
      </c>
      <c r="AL4449" t="str">
        <v>06:Kenwick to Cockburn East</v>
      </c>
      <c r="AM4449" t="str">
        <v>Communication</v>
      </c>
      <c r="AN4449" s="64">
        <v>44280.708518735533</v>
      </c>
      <c r="AO4449" s="149">
        <f t="shared" si="107"/>
        <v>5.1206272136194979</v>
      </c>
    </row>
    <row r="4450" spans="37:41" x14ac:dyDescent="0.35">
      <c r="AK4450" t="str">
        <v>45:DG track between Midland and Kwinana</v>
      </c>
      <c r="AL4450" t="str">
        <v>06:Kenwick to Cockburn East</v>
      </c>
      <c r="AM4450" t="str">
        <v>Control Centre Assets</v>
      </c>
      <c r="AN4450" s="64">
        <v>795880.23309078405</v>
      </c>
      <c r="AO4450" s="149">
        <f t="shared" si="107"/>
        <v>14.933333333333326</v>
      </c>
    </row>
    <row r="4451" spans="37:41" x14ac:dyDescent="0.35">
      <c r="AK4451" t="str">
        <v>45:DG track between Midland and Kwinana</v>
      </c>
      <c r="AL4451" t="str">
        <v>06:Kenwick to Cockburn East</v>
      </c>
      <c r="AM4451" t="str">
        <v>Culverts</v>
      </c>
      <c r="AN4451" s="64">
        <v>120893.96596916924</v>
      </c>
      <c r="AO4451" s="149">
        <f t="shared" si="107"/>
        <v>6.5141602301984181</v>
      </c>
    </row>
    <row r="4452" spans="37:41" x14ac:dyDescent="0.35">
      <c r="AK4452" t="str">
        <v>45:DG track between Midland and Kwinana</v>
      </c>
      <c r="AL4452" t="str">
        <v>06:Kenwick to Cockburn East</v>
      </c>
      <c r="AM4452" t="str">
        <v>Cutting/Embankments</v>
      </c>
      <c r="AN4452" s="64">
        <v>0</v>
      </c>
      <c r="AO4452" s="149">
        <f t="shared" si="107"/>
        <v>100</v>
      </c>
    </row>
    <row r="4453" spans="37:41" x14ac:dyDescent="0.35">
      <c r="AK4453" t="str">
        <v>45:DG track between Midland and Kwinana</v>
      </c>
      <c r="AL4453" t="str">
        <v>06:Kenwick to Cockburn East</v>
      </c>
      <c r="AM4453" t="str">
        <v>Fibre Optic</v>
      </c>
      <c r="AN4453" s="64">
        <v>14353646.705270573</v>
      </c>
      <c r="AO4453" s="149">
        <f t="shared" si="107"/>
        <v>6.8275029514926633</v>
      </c>
    </row>
    <row r="4454" spans="37:41" x14ac:dyDescent="0.35">
      <c r="AK4454" t="str">
        <v>45:DG track between Midland and Kwinana</v>
      </c>
      <c r="AL4454" t="str">
        <v>06:Kenwick to Cockburn East</v>
      </c>
      <c r="AM4454" t="str">
        <v>Formation</v>
      </c>
      <c r="AN4454" s="64">
        <v>9171685.9659823943</v>
      </c>
      <c r="AO4454" s="149">
        <f t="shared" si="107"/>
        <v>100</v>
      </c>
    </row>
    <row r="4455" spans="37:41" x14ac:dyDescent="0.35">
      <c r="AK4455" t="str">
        <v>45:DG track between Midland and Kwinana</v>
      </c>
      <c r="AL4455" t="str">
        <v>06:Kenwick to Cockburn East</v>
      </c>
      <c r="AM4455" t="str">
        <v>Pedestrian Crossings</v>
      </c>
      <c r="AN4455" s="64">
        <v>601169.70313241321</v>
      </c>
      <c r="AO4455" s="149">
        <f t="shared" si="107"/>
        <v>11.72325153537226</v>
      </c>
    </row>
    <row r="4456" spans="37:41" x14ac:dyDescent="0.35">
      <c r="AK4456" t="str">
        <v>45:DG track between Midland and Kwinana</v>
      </c>
      <c r="AL4456" t="str">
        <v>06:Kenwick to Cockburn East</v>
      </c>
      <c r="AM4456" t="str">
        <v>Plant and Equipment</v>
      </c>
      <c r="AN4456" s="64">
        <v>389696.27546095522</v>
      </c>
      <c r="AO4456" s="149">
        <f t="shared" si="107"/>
        <v>3.2621890651150229</v>
      </c>
    </row>
    <row r="4457" spans="37:41" x14ac:dyDescent="0.35">
      <c r="AK4457" t="str">
        <v>45:DG track between Midland and Kwinana</v>
      </c>
      <c r="AL4457" t="str">
        <v>06:Kenwick to Cockburn East</v>
      </c>
      <c r="AM4457" t="str">
        <v>Radio Masts</v>
      </c>
      <c r="AN4457" s="64">
        <v>619047.00841246743</v>
      </c>
      <c r="AO4457" s="149">
        <f t="shared" si="107"/>
        <v>5.1206272136194979</v>
      </c>
    </row>
    <row r="4458" spans="37:41" x14ac:dyDescent="0.35">
      <c r="AK4458" t="str">
        <v>45:DG track between Midland and Kwinana</v>
      </c>
      <c r="AL4458" t="str">
        <v>06:Kenwick to Cockburn East</v>
      </c>
      <c r="AM4458" t="str">
        <v>Rail</v>
      </c>
      <c r="AN4458" s="64">
        <v>36796706.268705085</v>
      </c>
      <c r="AO4458" s="149">
        <f t="shared" si="107"/>
        <v>31.770593409597893</v>
      </c>
    </row>
    <row r="4459" spans="37:41" x14ac:dyDescent="0.35">
      <c r="AK4459" t="str">
        <v>45:DG track between Midland and Kwinana</v>
      </c>
      <c r="AL4459" t="str">
        <v>06:Kenwick to Cockburn East</v>
      </c>
      <c r="AM4459" t="str">
        <v>Signage</v>
      </c>
      <c r="AN4459" s="64">
        <v>26173.265074799863</v>
      </c>
      <c r="AO4459" s="149">
        <f t="shared" si="107"/>
        <v>3.6705791572497493</v>
      </c>
    </row>
    <row r="4460" spans="37:41" x14ac:dyDescent="0.35">
      <c r="AK4460" t="str">
        <v>45:DG track between Midland and Kwinana</v>
      </c>
      <c r="AL4460" t="str">
        <v>06:Kenwick to Cockburn East</v>
      </c>
      <c r="AM4460" t="str">
        <v>Signalling and Control Systems</v>
      </c>
      <c r="AN4460" s="64">
        <v>6700337.0519242017</v>
      </c>
      <c r="AO4460" s="149">
        <f t="shared" si="107"/>
        <v>6.8275029514926633</v>
      </c>
    </row>
    <row r="4461" spans="37:41" x14ac:dyDescent="0.35">
      <c r="AK4461" t="str">
        <v>45:DG track between Midland and Kwinana</v>
      </c>
      <c r="AL4461" t="str">
        <v>06:Kenwick to Cockburn East</v>
      </c>
      <c r="AM4461" t="str">
        <v>Sleepers</v>
      </c>
      <c r="AN4461" s="64">
        <v>8864953.9631009828</v>
      </c>
      <c r="AO4461" s="149">
        <f t="shared" si="107"/>
        <v>15.29205627039642</v>
      </c>
    </row>
    <row r="4462" spans="37:41" x14ac:dyDescent="0.35">
      <c r="AK4462" t="str">
        <v>45:DG track between Midland and Kwinana</v>
      </c>
      <c r="AL4462" t="str">
        <v>06:Kenwick to Cockburn East</v>
      </c>
      <c r="AM4462" t="str">
        <v>Tunnels</v>
      </c>
      <c r="AN4462" s="64">
        <v>0</v>
      </c>
      <c r="AO4462" s="149">
        <f t="shared" si="107"/>
        <v>42.316940355219813</v>
      </c>
    </row>
    <row r="4463" spans="37:41" x14ac:dyDescent="0.35">
      <c r="AK4463" t="str">
        <v>45:DG track between Midland and Kwinana</v>
      </c>
      <c r="AL4463" t="str">
        <v>06:Kenwick to Cockburn East</v>
      </c>
      <c r="AM4463" t="str">
        <v>Turnouts</v>
      </c>
      <c r="AN4463" s="64">
        <v>6499675.5897402819</v>
      </c>
      <c r="AO4463" s="149">
        <f t="shared" si="107"/>
        <v>22.575248585450652</v>
      </c>
    </row>
    <row r="4464" spans="37:41" x14ac:dyDescent="0.35">
      <c r="AK4464" t="str">
        <v>45:DG track between Midland and Kwinana</v>
      </c>
      <c r="AL4464" t="str">
        <v>06:Kenwick to Cockburn East</v>
      </c>
      <c r="AM4464" t="str">
        <v>Walkways</v>
      </c>
      <c r="AN4464" s="64">
        <v>233052.36794572754</v>
      </c>
      <c r="AO4464" s="149">
        <f t="shared" si="107"/>
        <v>6.2060928299919071</v>
      </c>
    </row>
    <row r="4465" spans="37:41" x14ac:dyDescent="0.35">
      <c r="AK4465" t="str">
        <v>45:DG track between Midland and Kwinana</v>
      </c>
      <c r="AL4465" t="str">
        <v>07:Cockburn East to Cockburn South</v>
      </c>
      <c r="AM4465" t="str">
        <v>Access Roads</v>
      </c>
      <c r="AN4465" s="64">
        <v>0</v>
      </c>
      <c r="AO4465" s="149">
        <f t="shared" si="107"/>
        <v>6.064738680413102</v>
      </c>
    </row>
    <row r="4466" spans="37:41" x14ac:dyDescent="0.35">
      <c r="AK4466" t="str">
        <v>45:DG track between Midland and Kwinana</v>
      </c>
      <c r="AL4466" t="str">
        <v>07:Cockburn East to Cockburn South</v>
      </c>
      <c r="AM4466" t="str">
        <v>Ballast</v>
      </c>
      <c r="AN4466" s="64">
        <v>222776.27327877053</v>
      </c>
      <c r="AO4466" s="149">
        <f t="shared" si="107"/>
        <v>12.862198805968973</v>
      </c>
    </row>
    <row r="4467" spans="37:41" x14ac:dyDescent="0.35">
      <c r="AK4467" t="str">
        <v>45:DG track between Midland and Kwinana</v>
      </c>
      <c r="AL4467" t="str">
        <v>07:Cockburn East to Cockburn South</v>
      </c>
      <c r="AM4467" t="str">
        <v>Bridges</v>
      </c>
      <c r="AN4467" s="64">
        <v>0</v>
      </c>
      <c r="AO4467" s="149">
        <f t="shared" si="107"/>
        <v>33.988165680473372</v>
      </c>
    </row>
    <row r="4468" spans="37:41" x14ac:dyDescent="0.35">
      <c r="AK4468" t="str">
        <v>45:DG track between Midland and Kwinana</v>
      </c>
      <c r="AL4468" t="str">
        <v>07:Cockburn East to Cockburn South</v>
      </c>
      <c r="AM4468" t="str">
        <v>Buildings</v>
      </c>
      <c r="AN4468" s="64">
        <v>26966.832329688081</v>
      </c>
      <c r="AO4468" s="149">
        <f t="shared" si="107"/>
        <v>15.499999999999858</v>
      </c>
    </row>
    <row r="4469" spans="37:41" x14ac:dyDescent="0.35">
      <c r="AK4469" t="str">
        <v>45:DG track between Midland and Kwinana</v>
      </c>
      <c r="AL4469" t="str">
        <v>07:Cockburn East to Cockburn South</v>
      </c>
      <c r="AM4469" t="str">
        <v>Clearing/Grubbing</v>
      </c>
      <c r="AN4469" s="64">
        <v>0</v>
      </c>
      <c r="AO4469" s="149">
        <f t="shared" si="107"/>
        <v>100</v>
      </c>
    </row>
    <row r="4470" spans="37:41" x14ac:dyDescent="0.35">
      <c r="AK4470" t="str">
        <v>45:DG track between Midland and Kwinana</v>
      </c>
      <c r="AL4470" t="str">
        <v>07:Cockburn East to Cockburn South</v>
      </c>
      <c r="AM4470" t="str">
        <v>Communication</v>
      </c>
      <c r="AN4470" s="64">
        <v>47709.914953821542</v>
      </c>
      <c r="AO4470" s="149">
        <f t="shared" si="107"/>
        <v>5.1206272136194979</v>
      </c>
    </row>
    <row r="4471" spans="37:41" x14ac:dyDescent="0.35">
      <c r="AK4471" t="str">
        <v>45:DG track between Midland and Kwinana</v>
      </c>
      <c r="AL4471" t="str">
        <v>07:Cockburn East to Cockburn South</v>
      </c>
      <c r="AM4471" t="str">
        <v>Control Centre Assets</v>
      </c>
      <c r="AN4471" s="64">
        <v>0</v>
      </c>
      <c r="AO4471" s="149">
        <f t="shared" si="107"/>
        <v>14.933333333333326</v>
      </c>
    </row>
    <row r="4472" spans="37:41" x14ac:dyDescent="0.35">
      <c r="AK4472" t="str">
        <v>45:DG track between Midland and Kwinana</v>
      </c>
      <c r="AL4472" t="str">
        <v>07:Cockburn East to Cockburn South</v>
      </c>
      <c r="AM4472" t="str">
        <v>Culverts</v>
      </c>
      <c r="AN4472" s="64">
        <v>0</v>
      </c>
      <c r="AO4472" s="149">
        <f t="shared" si="107"/>
        <v>6.5141602301984181</v>
      </c>
    </row>
    <row r="4473" spans="37:41" x14ac:dyDescent="0.35">
      <c r="AK4473" t="str">
        <v>45:DG track between Midland and Kwinana</v>
      </c>
      <c r="AL4473" t="str">
        <v>07:Cockburn East to Cockburn South</v>
      </c>
      <c r="AM4473" t="str">
        <v>Cutting/Embankments</v>
      </c>
      <c r="AN4473" s="64">
        <v>0</v>
      </c>
      <c r="AO4473" s="149">
        <f t="shared" si="107"/>
        <v>100</v>
      </c>
    </row>
    <row r="4474" spans="37:41" x14ac:dyDescent="0.35">
      <c r="AK4474" t="str">
        <v>45:DG track between Midland and Kwinana</v>
      </c>
      <c r="AL4474" t="str">
        <v>07:Cockburn East to Cockburn South</v>
      </c>
      <c r="AM4474" t="str">
        <v>Fibre Optic</v>
      </c>
      <c r="AN4474" s="64">
        <v>563485.18177701649</v>
      </c>
      <c r="AO4474" s="149">
        <f t="shared" si="107"/>
        <v>6.8275029514926633</v>
      </c>
    </row>
    <row r="4475" spans="37:41" x14ac:dyDescent="0.35">
      <c r="AK4475" t="str">
        <v>45:DG track between Midland and Kwinana</v>
      </c>
      <c r="AL4475" t="str">
        <v>07:Cockburn East to Cockburn South</v>
      </c>
      <c r="AM4475" t="str">
        <v>Formation</v>
      </c>
      <c r="AN4475" s="64">
        <v>354483.95105458261</v>
      </c>
      <c r="AO4475" s="149">
        <f t="shared" si="107"/>
        <v>100</v>
      </c>
    </row>
    <row r="4476" spans="37:41" x14ac:dyDescent="0.35">
      <c r="AK4476" t="str">
        <v>45:DG track between Midland and Kwinana</v>
      </c>
      <c r="AL4476" t="str">
        <v>07:Cockburn East to Cockburn South</v>
      </c>
      <c r="AM4476" t="str">
        <v>Pedestrian Crossings</v>
      </c>
      <c r="AN4476" s="64">
        <v>0</v>
      </c>
      <c r="AO4476" s="149">
        <f t="shared" si="107"/>
        <v>11.72325153537226</v>
      </c>
    </row>
    <row r="4477" spans="37:41" x14ac:dyDescent="0.35">
      <c r="AK4477" t="str">
        <v>45:DG track between Midland and Kwinana</v>
      </c>
      <c r="AL4477" t="str">
        <v>07:Cockburn East to Cockburn South</v>
      </c>
      <c r="AM4477" t="str">
        <v>Plant and Equipment</v>
      </c>
      <c r="AN4477" s="64">
        <v>11511.376821606846</v>
      </c>
      <c r="AO4477" s="149">
        <f t="shared" si="107"/>
        <v>3.2621890651150229</v>
      </c>
    </row>
    <row r="4478" spans="37:41" x14ac:dyDescent="0.35">
      <c r="AK4478" t="str">
        <v>45:DG track between Midland and Kwinana</v>
      </c>
      <c r="AL4478" t="str">
        <v>07:Cockburn East to Cockburn South</v>
      </c>
      <c r="AM4478" t="str">
        <v>Radio Masts</v>
      </c>
      <c r="AN4478" s="64">
        <v>18286.249658648121</v>
      </c>
      <c r="AO4478" s="149">
        <f t="shared" si="107"/>
        <v>5.1206272136194979</v>
      </c>
    </row>
    <row r="4479" spans="37:41" x14ac:dyDescent="0.35">
      <c r="AK4479" t="str">
        <v>45:DG track between Midland and Kwinana</v>
      </c>
      <c r="AL4479" t="str">
        <v>07:Cockburn East to Cockburn South</v>
      </c>
      <c r="AM4479" t="str">
        <v>Rail</v>
      </c>
      <c r="AN4479" s="64">
        <v>1099225.0326255125</v>
      </c>
      <c r="AO4479" s="149">
        <f t="shared" si="107"/>
        <v>31.770593409597893</v>
      </c>
    </row>
    <row r="4480" spans="37:41" x14ac:dyDescent="0.35">
      <c r="AK4480" t="str">
        <v>45:DG track between Midland and Kwinana</v>
      </c>
      <c r="AL4480" t="str">
        <v>07:Cockburn East to Cockburn South</v>
      </c>
      <c r="AM4480" t="str">
        <v>Signage</v>
      </c>
      <c r="AN4480" s="64">
        <v>486.21011682002194</v>
      </c>
      <c r="AO4480" s="149">
        <f t="shared" si="107"/>
        <v>3.6705791572497493</v>
      </c>
    </row>
    <row r="4481" spans="37:41" x14ac:dyDescent="0.35">
      <c r="AK4481" t="str">
        <v>45:DG track between Midland and Kwinana</v>
      </c>
      <c r="AL4481" t="str">
        <v>07:Cockburn East to Cockburn South</v>
      </c>
      <c r="AM4481" t="str">
        <v>Signalling and Control Systems</v>
      </c>
      <c r="AN4481" s="64">
        <v>0</v>
      </c>
      <c r="AO4481" s="149">
        <f t="shared" si="107"/>
        <v>6.8275029514926633</v>
      </c>
    </row>
    <row r="4482" spans="37:41" x14ac:dyDescent="0.35">
      <c r="AK4482" t="str">
        <v>45:DG track between Midland and Kwinana</v>
      </c>
      <c r="AL4482" t="str">
        <v>07:Cockburn East to Cockburn South</v>
      </c>
      <c r="AM4482" t="str">
        <v>Sleepers</v>
      </c>
      <c r="AN4482" s="64">
        <v>264264.20238273416</v>
      </c>
      <c r="AO4482" s="149">
        <f t="shared" si="107"/>
        <v>15.29205627039642</v>
      </c>
    </row>
    <row r="4483" spans="37:41" x14ac:dyDescent="0.35">
      <c r="AK4483" t="str">
        <v>45:DG track between Midland and Kwinana</v>
      </c>
      <c r="AL4483" t="str">
        <v>07:Cockburn East to Cockburn South</v>
      </c>
      <c r="AM4483" t="str">
        <v>Tunnels</v>
      </c>
      <c r="AN4483" s="64">
        <v>0</v>
      </c>
      <c r="AO4483" s="149">
        <f t="shared" si="107"/>
        <v>42.316940355219813</v>
      </c>
    </row>
    <row r="4484" spans="37:41" x14ac:dyDescent="0.35">
      <c r="AK4484" t="str">
        <v>45:DG track between Midland and Kwinana</v>
      </c>
      <c r="AL4484" t="str">
        <v>07:Cockburn East to Cockburn South</v>
      </c>
      <c r="AM4484" t="str">
        <v>Turnouts</v>
      </c>
      <c r="AN4484" s="64">
        <v>700302.63739509333</v>
      </c>
      <c r="AO4484" s="149">
        <f t="shared" si="107"/>
        <v>22.575248585450652</v>
      </c>
    </row>
    <row r="4485" spans="37:41" x14ac:dyDescent="0.35">
      <c r="AK4485" t="str">
        <v>45:DG track between Midland and Kwinana</v>
      </c>
      <c r="AL4485" t="str">
        <v>07:Cockburn East to Cockburn South</v>
      </c>
      <c r="AM4485" t="str">
        <v>Walkways</v>
      </c>
      <c r="AN4485" s="64">
        <v>4802.0752278520686</v>
      </c>
      <c r="AO4485" s="149">
        <f t="shared" si="107"/>
        <v>6.2060928299919071</v>
      </c>
    </row>
    <row r="4486" spans="37:41" x14ac:dyDescent="0.35">
      <c r="AK4486" t="str">
        <v>45:DG track between Midland and Kwinana</v>
      </c>
      <c r="AL4486" t="str">
        <v>08:Cockburn South to Kwinana North</v>
      </c>
      <c r="AM4486" t="str">
        <v>Access Roads</v>
      </c>
      <c r="AN4486" s="64">
        <v>0</v>
      </c>
      <c r="AO4486" s="149">
        <f t="shared" si="107"/>
        <v>6.064738680413102</v>
      </c>
    </row>
    <row r="4487" spans="37:41" x14ac:dyDescent="0.35">
      <c r="AK4487" t="str">
        <v>45:DG track between Midland and Kwinana</v>
      </c>
      <c r="AL4487" t="str">
        <v>08:Cockburn South to Kwinana North</v>
      </c>
      <c r="AM4487" t="str">
        <v>Ballast</v>
      </c>
      <c r="AN4487" s="64">
        <v>2134548.1488622124</v>
      </c>
      <c r="AO4487" s="149">
        <f t="shared" si="107"/>
        <v>12.862198805968973</v>
      </c>
    </row>
    <row r="4488" spans="37:41" x14ac:dyDescent="0.35">
      <c r="AK4488" t="str">
        <v>45:DG track between Midland and Kwinana</v>
      </c>
      <c r="AL4488" t="str">
        <v>08:Cockburn South to Kwinana North</v>
      </c>
      <c r="AM4488" t="str">
        <v>Bridges</v>
      </c>
      <c r="AN4488" s="64">
        <v>0</v>
      </c>
      <c r="AO4488" s="149">
        <f t="shared" si="107"/>
        <v>33.988165680473372</v>
      </c>
    </row>
    <row r="4489" spans="37:41" x14ac:dyDescent="0.35">
      <c r="AK4489" t="str">
        <v>45:DG track between Midland and Kwinana</v>
      </c>
      <c r="AL4489" t="str">
        <v>08:Cockburn South to Kwinana North</v>
      </c>
      <c r="AM4489" t="str">
        <v>Buildings</v>
      </c>
      <c r="AN4489" s="64">
        <v>258384.79647239315</v>
      </c>
      <c r="AO4489" s="149">
        <f t="shared" si="107"/>
        <v>15.499999999999858</v>
      </c>
    </row>
    <row r="4490" spans="37:41" x14ac:dyDescent="0.35">
      <c r="AK4490" t="str">
        <v>45:DG track between Midland and Kwinana</v>
      </c>
      <c r="AL4490" t="str">
        <v>08:Cockburn South to Kwinana North</v>
      </c>
      <c r="AM4490" t="str">
        <v>Clearing/Grubbing</v>
      </c>
      <c r="AN4490" s="64">
        <v>0</v>
      </c>
      <c r="AO4490" s="149">
        <f t="shared" si="107"/>
        <v>100</v>
      </c>
    </row>
    <row r="4491" spans="37:41" x14ac:dyDescent="0.35">
      <c r="AK4491" t="str">
        <v>45:DG track between Midland and Kwinana</v>
      </c>
      <c r="AL4491" t="str">
        <v>08:Cockburn South to Kwinana North</v>
      </c>
      <c r="AM4491" t="str">
        <v>Communication</v>
      </c>
      <c r="AN4491" s="64">
        <v>0</v>
      </c>
      <c r="AO4491" s="149">
        <f t="shared" si="107"/>
        <v>5.1206272136194979</v>
      </c>
    </row>
    <row r="4492" spans="37:41" x14ac:dyDescent="0.35">
      <c r="AK4492" t="str">
        <v>45:DG track between Midland and Kwinana</v>
      </c>
      <c r="AL4492" t="str">
        <v>08:Cockburn South to Kwinana North</v>
      </c>
      <c r="AM4492" t="str">
        <v>Control Centre Assets</v>
      </c>
      <c r="AN4492" s="64">
        <v>384256.03280777909</v>
      </c>
      <c r="AO4492" s="149">
        <f t="shared" si="107"/>
        <v>14.933333333333326</v>
      </c>
    </row>
    <row r="4493" spans="37:41" x14ac:dyDescent="0.35">
      <c r="AK4493" t="str">
        <v>45:DG track between Midland and Kwinana</v>
      </c>
      <c r="AL4493" t="str">
        <v>08:Cockburn South to Kwinana North</v>
      </c>
      <c r="AM4493" t="str">
        <v>Culverts</v>
      </c>
      <c r="AN4493" s="64">
        <v>0</v>
      </c>
      <c r="AO4493" s="149">
        <f t="shared" ref="AO4493:AO4556" si="108">_xlfn.XLOOKUP(AM4493,$M$7:$AG$7,$M$10:$AG$10)</f>
        <v>6.5141602301984181</v>
      </c>
    </row>
    <row r="4494" spans="37:41" x14ac:dyDescent="0.35">
      <c r="AK4494" t="str">
        <v>45:DG track between Midland and Kwinana</v>
      </c>
      <c r="AL4494" t="str">
        <v>08:Cockburn South to Kwinana North</v>
      </c>
      <c r="AM4494" t="str">
        <v>Cutting/Embankments</v>
      </c>
      <c r="AN4494" s="64">
        <v>0</v>
      </c>
      <c r="AO4494" s="149">
        <f t="shared" si="108"/>
        <v>100</v>
      </c>
    </row>
    <row r="4495" spans="37:41" x14ac:dyDescent="0.35">
      <c r="AK4495" t="str">
        <v>45:DG track between Midland and Kwinana</v>
      </c>
      <c r="AL4495" t="str">
        <v>08:Cockburn South to Kwinana North</v>
      </c>
      <c r="AM4495" t="str">
        <v>Fibre Optic</v>
      </c>
      <c r="AN4495" s="64">
        <v>5267463.0161770694</v>
      </c>
      <c r="AO4495" s="149">
        <f t="shared" si="108"/>
        <v>6.8275029514926633</v>
      </c>
    </row>
    <row r="4496" spans="37:41" x14ac:dyDescent="0.35">
      <c r="AK4496" t="str">
        <v>45:DG track between Midland and Kwinana</v>
      </c>
      <c r="AL4496" t="str">
        <v>08:Cockburn South to Kwinana North</v>
      </c>
      <c r="AM4496" t="str">
        <v>Formation</v>
      </c>
      <c r="AN4496" s="64">
        <v>3396515.4833974349</v>
      </c>
      <c r="AO4496" s="149">
        <f t="shared" si="108"/>
        <v>100</v>
      </c>
    </row>
    <row r="4497" spans="37:41" x14ac:dyDescent="0.35">
      <c r="AK4497" t="str">
        <v>45:DG track between Midland and Kwinana</v>
      </c>
      <c r="AL4497" t="str">
        <v>08:Cockburn South to Kwinana North</v>
      </c>
      <c r="AM4497" t="str">
        <v>Pedestrian Crossings</v>
      </c>
      <c r="AN4497" s="64">
        <v>216432.36885994146</v>
      </c>
      <c r="AO4497" s="149">
        <f t="shared" si="108"/>
        <v>11.72325153537226</v>
      </c>
    </row>
    <row r="4498" spans="37:41" x14ac:dyDescent="0.35">
      <c r="AK4498" t="str">
        <v>45:DG track between Midland and Kwinana</v>
      </c>
      <c r="AL4498" t="str">
        <v>08:Cockburn South to Kwinana North</v>
      </c>
      <c r="AM4498" t="str">
        <v>Plant and Equipment</v>
      </c>
      <c r="AN4498" s="64">
        <v>110297.15024754309</v>
      </c>
      <c r="AO4498" s="149">
        <f t="shared" si="108"/>
        <v>3.2621890651150229</v>
      </c>
    </row>
    <row r="4499" spans="37:41" x14ac:dyDescent="0.35">
      <c r="AK4499" t="str">
        <v>45:DG track between Midland and Kwinana</v>
      </c>
      <c r="AL4499" t="str">
        <v>08:Cockburn South to Kwinana North</v>
      </c>
      <c r="AM4499" t="str">
        <v>Radio Masts</v>
      </c>
      <c r="AN4499" s="64">
        <v>175211.12003546226</v>
      </c>
      <c r="AO4499" s="149">
        <f t="shared" si="108"/>
        <v>5.1206272136194979</v>
      </c>
    </row>
    <row r="4500" spans="37:41" x14ac:dyDescent="0.35">
      <c r="AK4500" t="str">
        <v>45:DG track between Midland and Kwinana</v>
      </c>
      <c r="AL4500" t="str">
        <v>08:Cockburn South to Kwinana North</v>
      </c>
      <c r="AM4500" t="str">
        <v>Rail</v>
      </c>
      <c r="AN4500" s="64">
        <v>10532309.94504381</v>
      </c>
      <c r="AO4500" s="149">
        <f t="shared" si="108"/>
        <v>31.770593409597893</v>
      </c>
    </row>
    <row r="4501" spans="37:41" x14ac:dyDescent="0.35">
      <c r="AK4501" t="str">
        <v>45:DG track between Midland and Kwinana</v>
      </c>
      <c r="AL4501" t="str">
        <v>08:Cockburn South to Kwinana North</v>
      </c>
      <c r="AM4501" t="str">
        <v>Signage</v>
      </c>
      <c r="AN4501" s="64">
        <v>23209.237655287045</v>
      </c>
      <c r="AO4501" s="149">
        <f t="shared" si="108"/>
        <v>3.6705791572497493</v>
      </c>
    </row>
    <row r="4502" spans="37:41" x14ac:dyDescent="0.35">
      <c r="AK4502" t="str">
        <v>45:DG track between Midland and Kwinana</v>
      </c>
      <c r="AL4502" t="str">
        <v>08:Cockburn South to Kwinana North</v>
      </c>
      <c r="AM4502" t="str">
        <v>Signalling and Control Systems</v>
      </c>
      <c r="AN4502" s="64">
        <v>3234965.2962843231</v>
      </c>
      <c r="AO4502" s="149">
        <f t="shared" si="108"/>
        <v>6.8275029514926633</v>
      </c>
    </row>
    <row r="4503" spans="37:41" x14ac:dyDescent="0.35">
      <c r="AK4503" t="str">
        <v>45:DG track between Midland and Kwinana</v>
      </c>
      <c r="AL4503" t="str">
        <v>08:Cockburn South to Kwinana North</v>
      </c>
      <c r="AM4503" t="str">
        <v>Sleepers</v>
      </c>
      <c r="AN4503" s="64">
        <v>2525298.3828258282</v>
      </c>
      <c r="AO4503" s="149">
        <f t="shared" si="108"/>
        <v>15.29205627039642</v>
      </c>
    </row>
    <row r="4504" spans="37:41" x14ac:dyDescent="0.35">
      <c r="AK4504" t="str">
        <v>45:DG track between Midland and Kwinana</v>
      </c>
      <c r="AL4504" t="str">
        <v>08:Cockburn South to Kwinana North</v>
      </c>
      <c r="AM4504" t="str">
        <v>Tunnels</v>
      </c>
      <c r="AN4504" s="64">
        <v>0</v>
      </c>
      <c r="AO4504" s="149">
        <f t="shared" si="108"/>
        <v>42.316940355219813</v>
      </c>
    </row>
    <row r="4505" spans="37:41" x14ac:dyDescent="0.35">
      <c r="AK4505" t="str">
        <v>45:DG track between Midland and Kwinana</v>
      </c>
      <c r="AL4505" t="str">
        <v>08:Cockburn South to Kwinana North</v>
      </c>
      <c r="AM4505" t="str">
        <v>Turnouts</v>
      </c>
      <c r="AN4505" s="64">
        <v>4775563.3035570048</v>
      </c>
      <c r="AO4505" s="149">
        <f t="shared" si="108"/>
        <v>22.575248585450652</v>
      </c>
    </row>
    <row r="4506" spans="37:41" x14ac:dyDescent="0.35">
      <c r="AK4506" t="str">
        <v>45:DG track between Midland and Kwinana</v>
      </c>
      <c r="AL4506" t="str">
        <v>08:Cockburn South to Kwinana North</v>
      </c>
      <c r="AM4506" t="str">
        <v>Walkways</v>
      </c>
      <c r="AN4506" s="64">
        <v>233203.42597451434</v>
      </c>
      <c r="AO4506" s="149">
        <f t="shared" si="108"/>
        <v>6.2060928299919071</v>
      </c>
    </row>
    <row r="4507" spans="37:41" x14ac:dyDescent="0.35">
      <c r="AK4507" t="str">
        <v>45:DG track between Midland and Kwinana</v>
      </c>
      <c r="AL4507" t="str">
        <v>09:Kwinana North to Kwinana West</v>
      </c>
      <c r="AM4507" t="str">
        <v>Access Roads</v>
      </c>
      <c r="AN4507" s="64">
        <v>0</v>
      </c>
      <c r="AO4507" s="149">
        <f t="shared" si="108"/>
        <v>6.064738680413102</v>
      </c>
    </row>
    <row r="4508" spans="37:41" x14ac:dyDescent="0.35">
      <c r="AK4508" t="str">
        <v>45:DG track between Midland and Kwinana</v>
      </c>
      <c r="AL4508" t="str">
        <v>09:Kwinana North to Kwinana West</v>
      </c>
      <c r="AM4508" t="str">
        <v>Ballast</v>
      </c>
      <c r="AN4508" s="64">
        <v>129462.19224780906</v>
      </c>
      <c r="AO4508" s="149">
        <f t="shared" si="108"/>
        <v>12.862198805968973</v>
      </c>
    </row>
    <row r="4509" spans="37:41" x14ac:dyDescent="0.35">
      <c r="AK4509" t="str">
        <v>45:DG track between Midland and Kwinana</v>
      </c>
      <c r="AL4509" t="str">
        <v>09:Kwinana North to Kwinana West</v>
      </c>
      <c r="AM4509" t="str">
        <v>Bridges</v>
      </c>
      <c r="AN4509" s="64">
        <v>0</v>
      </c>
      <c r="AO4509" s="149">
        <f t="shared" si="108"/>
        <v>33.988165680473372</v>
      </c>
    </row>
    <row r="4510" spans="37:41" x14ac:dyDescent="0.35">
      <c r="AK4510" t="str">
        <v>45:DG track between Midland and Kwinana</v>
      </c>
      <c r="AL4510" t="str">
        <v>09:Kwinana North to Kwinana West</v>
      </c>
      <c r="AM4510" t="str">
        <v>Buildings</v>
      </c>
      <c r="AN4510" s="64">
        <v>15671.261485785903</v>
      </c>
      <c r="AO4510" s="149">
        <f t="shared" si="108"/>
        <v>15.499999999999858</v>
      </c>
    </row>
    <row r="4511" spans="37:41" x14ac:dyDescent="0.35">
      <c r="AK4511" t="str">
        <v>45:DG track between Midland and Kwinana</v>
      </c>
      <c r="AL4511" t="str">
        <v>09:Kwinana North to Kwinana West</v>
      </c>
      <c r="AM4511" t="str">
        <v>Clearing/Grubbing</v>
      </c>
      <c r="AN4511" s="64">
        <v>0</v>
      </c>
      <c r="AO4511" s="149">
        <f t="shared" si="108"/>
        <v>100</v>
      </c>
    </row>
    <row r="4512" spans="37:41" x14ac:dyDescent="0.35">
      <c r="AK4512" t="str">
        <v>45:DG track between Midland and Kwinana</v>
      </c>
      <c r="AL4512" t="str">
        <v>09:Kwinana North to Kwinana West</v>
      </c>
      <c r="AM4512" t="str">
        <v>Communication</v>
      </c>
      <c r="AN4512" s="64">
        <v>0</v>
      </c>
      <c r="AO4512" s="149">
        <f t="shared" si="108"/>
        <v>5.1206272136194979</v>
      </c>
    </row>
    <row r="4513" spans="37:41" x14ac:dyDescent="0.35">
      <c r="AK4513" t="str">
        <v>45:DG track between Midland and Kwinana</v>
      </c>
      <c r="AL4513" t="str">
        <v>09:Kwinana North to Kwinana West</v>
      </c>
      <c r="AM4513" t="str">
        <v>Control Centre Assets</v>
      </c>
      <c r="AN4513" s="64">
        <v>0</v>
      </c>
      <c r="AO4513" s="149">
        <f t="shared" si="108"/>
        <v>14.933333333333326</v>
      </c>
    </row>
    <row r="4514" spans="37:41" x14ac:dyDescent="0.35">
      <c r="AK4514" t="str">
        <v>45:DG track between Midland and Kwinana</v>
      </c>
      <c r="AL4514" t="str">
        <v>09:Kwinana North to Kwinana West</v>
      </c>
      <c r="AM4514" t="str">
        <v>Culverts</v>
      </c>
      <c r="AN4514" s="64">
        <v>0</v>
      </c>
      <c r="AO4514" s="149">
        <f t="shared" si="108"/>
        <v>6.5141602301984181</v>
      </c>
    </row>
    <row r="4515" spans="37:41" x14ac:dyDescent="0.35">
      <c r="AK4515" t="str">
        <v>45:DG track between Midland and Kwinana</v>
      </c>
      <c r="AL4515" t="str">
        <v>09:Kwinana North to Kwinana West</v>
      </c>
      <c r="AM4515" t="str">
        <v>Cutting/Embankments</v>
      </c>
      <c r="AN4515" s="64">
        <v>0</v>
      </c>
      <c r="AO4515" s="149">
        <f t="shared" si="108"/>
        <v>100</v>
      </c>
    </row>
    <row r="4516" spans="37:41" x14ac:dyDescent="0.35">
      <c r="AK4516" t="str">
        <v>45:DG track between Midland and Kwinana</v>
      </c>
      <c r="AL4516" t="str">
        <v>09:Kwinana North to Kwinana West</v>
      </c>
      <c r="AM4516" t="str">
        <v>Fibre Optic</v>
      </c>
      <c r="AN4516" s="64">
        <v>327458.69144117477</v>
      </c>
      <c r="AO4516" s="149">
        <f t="shared" si="108"/>
        <v>6.8275029514926633</v>
      </c>
    </row>
    <row r="4517" spans="37:41" x14ac:dyDescent="0.35">
      <c r="AK4517" t="str">
        <v>45:DG track between Midland and Kwinana</v>
      </c>
      <c r="AL4517" t="str">
        <v>09:Kwinana North to Kwinana West</v>
      </c>
      <c r="AM4517" t="str">
        <v>Formation</v>
      </c>
      <c r="AN4517" s="64">
        <v>206001.60306463213</v>
      </c>
      <c r="AO4517" s="149">
        <f t="shared" si="108"/>
        <v>100</v>
      </c>
    </row>
    <row r="4518" spans="37:41" x14ac:dyDescent="0.35">
      <c r="AK4518" t="str">
        <v>45:DG track between Midland and Kwinana</v>
      </c>
      <c r="AL4518" t="str">
        <v>09:Kwinana North to Kwinana West</v>
      </c>
      <c r="AM4518" t="str">
        <v>Pedestrian Crossings</v>
      </c>
      <c r="AN4518" s="64">
        <v>0</v>
      </c>
      <c r="AO4518" s="149">
        <f t="shared" si="108"/>
        <v>11.72325153537226</v>
      </c>
    </row>
    <row r="4519" spans="37:41" x14ac:dyDescent="0.35">
      <c r="AK4519" t="str">
        <v>45:DG track between Midland and Kwinana</v>
      </c>
      <c r="AL4519" t="str">
        <v>09:Kwinana North to Kwinana West</v>
      </c>
      <c r="AM4519" t="str">
        <v>Plant and Equipment</v>
      </c>
      <c r="AN4519" s="64">
        <v>6689.6176023690387</v>
      </c>
      <c r="AO4519" s="149">
        <f t="shared" si="108"/>
        <v>3.2621890651150229</v>
      </c>
    </row>
    <row r="4520" spans="37:41" x14ac:dyDescent="0.35">
      <c r="AK4520" t="str">
        <v>45:DG track between Midland and Kwinana</v>
      </c>
      <c r="AL4520" t="str">
        <v>09:Kwinana North to Kwinana West</v>
      </c>
      <c r="AM4520" t="str">
        <v>Radio Masts</v>
      </c>
      <c r="AN4520" s="64">
        <v>10626.706039906338</v>
      </c>
      <c r="AO4520" s="149">
        <f t="shared" si="108"/>
        <v>5.1206272136194979</v>
      </c>
    </row>
    <row r="4521" spans="37:41" x14ac:dyDescent="0.35">
      <c r="AK4521" t="str">
        <v>45:DG track between Midland and Kwinana</v>
      </c>
      <c r="AL4521" t="str">
        <v>09:Kwinana North to Kwinana West</v>
      </c>
      <c r="AM4521" t="str">
        <v>Rail</v>
      </c>
      <c r="AN4521" s="64">
        <v>638793.71174905775</v>
      </c>
      <c r="AO4521" s="149">
        <f t="shared" si="108"/>
        <v>31.770593409597893</v>
      </c>
    </row>
    <row r="4522" spans="37:41" x14ac:dyDescent="0.35">
      <c r="AK4522" t="str">
        <v>45:DG track between Midland and Kwinana</v>
      </c>
      <c r="AL4522" t="str">
        <v>09:Kwinana North to Kwinana West</v>
      </c>
      <c r="AM4522" t="str">
        <v>Signage</v>
      </c>
      <c r="AN4522" s="64">
        <v>3959.9481036856387</v>
      </c>
      <c r="AO4522" s="149">
        <f t="shared" si="108"/>
        <v>3.6705791572497493</v>
      </c>
    </row>
    <row r="4523" spans="37:41" x14ac:dyDescent="0.35">
      <c r="AK4523" t="str">
        <v>45:DG track between Midland and Kwinana</v>
      </c>
      <c r="AL4523" t="str">
        <v>09:Kwinana North to Kwinana West</v>
      </c>
      <c r="AM4523" t="str">
        <v>Signalling and Control Systems</v>
      </c>
      <c r="AN4523" s="64">
        <v>0</v>
      </c>
      <c r="AO4523" s="149">
        <f t="shared" si="108"/>
        <v>6.8275029514926633</v>
      </c>
    </row>
    <row r="4524" spans="37:41" x14ac:dyDescent="0.35">
      <c r="AK4524" t="str">
        <v>45:DG track between Midland and Kwinana</v>
      </c>
      <c r="AL4524" t="str">
        <v>09:Kwinana North to Kwinana West</v>
      </c>
      <c r="AM4524" t="str">
        <v>Sleepers</v>
      </c>
      <c r="AN4524" s="64">
        <v>152470.22405394551</v>
      </c>
      <c r="AO4524" s="149">
        <f t="shared" si="108"/>
        <v>15.29205627039642</v>
      </c>
    </row>
    <row r="4525" spans="37:41" x14ac:dyDescent="0.35">
      <c r="AK4525" t="str">
        <v>45:DG track between Midland and Kwinana</v>
      </c>
      <c r="AL4525" t="str">
        <v>09:Kwinana North to Kwinana West</v>
      </c>
      <c r="AM4525" t="str">
        <v>Tunnels</v>
      </c>
      <c r="AN4525" s="64">
        <v>0</v>
      </c>
      <c r="AO4525" s="149">
        <f t="shared" si="108"/>
        <v>42.316940355219813</v>
      </c>
    </row>
    <row r="4526" spans="37:41" x14ac:dyDescent="0.35">
      <c r="AK4526" t="str">
        <v>45:DG track between Midland and Kwinana</v>
      </c>
      <c r="AL4526" t="str">
        <v>09:Kwinana North to Kwinana West</v>
      </c>
      <c r="AM4526" t="str">
        <v>Turnouts</v>
      </c>
      <c r="AN4526" s="64">
        <v>712953.6194907272</v>
      </c>
      <c r="AO4526" s="149">
        <f t="shared" si="108"/>
        <v>22.575248585450652</v>
      </c>
    </row>
    <row r="4527" spans="37:41" x14ac:dyDescent="0.35">
      <c r="AK4527" t="str">
        <v>45:DG track between Midland and Kwinana</v>
      </c>
      <c r="AL4527" t="str">
        <v>09:Kwinana North to Kwinana West</v>
      </c>
      <c r="AM4527" t="str">
        <v>Walkways</v>
      </c>
      <c r="AN4527" s="64">
        <v>0</v>
      </c>
      <c r="AO4527" s="149">
        <f t="shared" si="108"/>
        <v>6.2060928299919071</v>
      </c>
    </row>
    <row r="4528" spans="37:41" x14ac:dyDescent="0.35">
      <c r="AK4528" t="str">
        <v>45:DG track between Midland and Kwinana</v>
      </c>
      <c r="AL4528" t="str">
        <v>10:Kwinana North to Kwinana</v>
      </c>
      <c r="AM4528" t="str">
        <v>Access Roads</v>
      </c>
      <c r="AN4528" s="64">
        <v>0</v>
      </c>
      <c r="AO4528" s="149">
        <f t="shared" si="108"/>
        <v>6.064738680413102</v>
      </c>
    </row>
    <row r="4529" spans="37:41" x14ac:dyDescent="0.35">
      <c r="AK4529" t="str">
        <v>45:DG track between Midland and Kwinana</v>
      </c>
      <c r="AL4529" t="str">
        <v>10:Kwinana North to Kwinana</v>
      </c>
      <c r="AM4529" t="str">
        <v>Ballast</v>
      </c>
      <c r="AN4529" s="64">
        <v>198687.29985892936</v>
      </c>
      <c r="AO4529" s="149">
        <f t="shared" si="108"/>
        <v>12.862198805968973</v>
      </c>
    </row>
    <row r="4530" spans="37:41" x14ac:dyDescent="0.35">
      <c r="AK4530" t="str">
        <v>45:DG track between Midland and Kwinana</v>
      </c>
      <c r="AL4530" t="str">
        <v>10:Kwinana North to Kwinana</v>
      </c>
      <c r="AM4530" t="str">
        <v>Bridges</v>
      </c>
      <c r="AN4530" s="64">
        <v>0</v>
      </c>
      <c r="AO4530" s="149">
        <f t="shared" si="108"/>
        <v>33.988165680473372</v>
      </c>
    </row>
    <row r="4531" spans="37:41" x14ac:dyDescent="0.35">
      <c r="AK4531" t="str">
        <v>45:DG track between Midland and Kwinana</v>
      </c>
      <c r="AL4531" t="str">
        <v>10:Kwinana North to Kwinana</v>
      </c>
      <c r="AM4531" t="str">
        <v>Buildings</v>
      </c>
      <c r="AN4531" s="64">
        <v>24050.887567499289</v>
      </c>
      <c r="AO4531" s="149">
        <f t="shared" si="108"/>
        <v>15.499999999999858</v>
      </c>
    </row>
    <row r="4532" spans="37:41" x14ac:dyDescent="0.35">
      <c r="AK4532" t="str">
        <v>45:DG track between Midland and Kwinana</v>
      </c>
      <c r="AL4532" t="str">
        <v>10:Kwinana North to Kwinana</v>
      </c>
      <c r="AM4532" t="str">
        <v>Clearing/Grubbing</v>
      </c>
      <c r="AN4532" s="64">
        <v>0</v>
      </c>
      <c r="AO4532" s="149">
        <f t="shared" si="108"/>
        <v>100</v>
      </c>
    </row>
    <row r="4533" spans="37:41" x14ac:dyDescent="0.35">
      <c r="AK4533" t="str">
        <v>45:DG track between Midland and Kwinana</v>
      </c>
      <c r="AL4533" t="str">
        <v>10:Kwinana North to Kwinana</v>
      </c>
      <c r="AM4533" t="str">
        <v>Communication</v>
      </c>
      <c r="AN4533" s="64">
        <v>94119.452773985817</v>
      </c>
      <c r="AO4533" s="149">
        <f t="shared" si="108"/>
        <v>5.1206272136194979</v>
      </c>
    </row>
    <row r="4534" spans="37:41" x14ac:dyDescent="0.35">
      <c r="AK4534" t="str">
        <v>45:DG track between Midland and Kwinana</v>
      </c>
      <c r="AL4534" t="str">
        <v>10:Kwinana North to Kwinana</v>
      </c>
      <c r="AM4534" t="str">
        <v>Control Centre Assets</v>
      </c>
      <c r="AN4534" s="64">
        <v>241721.00050923234</v>
      </c>
      <c r="AO4534" s="149">
        <f t="shared" si="108"/>
        <v>14.933333333333326</v>
      </c>
    </row>
    <row r="4535" spans="37:41" x14ac:dyDescent="0.35">
      <c r="AK4535" t="str">
        <v>45:DG track between Midland and Kwinana</v>
      </c>
      <c r="AL4535" t="str">
        <v>10:Kwinana North to Kwinana</v>
      </c>
      <c r="AM4535" t="str">
        <v>Culverts</v>
      </c>
      <c r="AN4535" s="64">
        <v>0</v>
      </c>
      <c r="AO4535" s="149">
        <f t="shared" si="108"/>
        <v>6.5141602301984181</v>
      </c>
    </row>
    <row r="4536" spans="37:41" x14ac:dyDescent="0.35">
      <c r="AK4536" t="str">
        <v>45:DG track between Midland and Kwinana</v>
      </c>
      <c r="AL4536" t="str">
        <v>10:Kwinana North to Kwinana</v>
      </c>
      <c r="AM4536" t="str">
        <v>Cutting/Embankments</v>
      </c>
      <c r="AN4536" s="64">
        <v>0</v>
      </c>
      <c r="AO4536" s="149">
        <f t="shared" si="108"/>
        <v>100</v>
      </c>
    </row>
    <row r="4537" spans="37:41" x14ac:dyDescent="0.35">
      <c r="AK4537" t="str">
        <v>45:DG track between Midland and Kwinana</v>
      </c>
      <c r="AL4537" t="str">
        <v>10:Kwinana North to Kwinana</v>
      </c>
      <c r="AM4537" t="str">
        <v>Fibre Optic</v>
      </c>
      <c r="AN4537" s="64">
        <v>502555.08645526122</v>
      </c>
      <c r="AO4537" s="149">
        <f t="shared" si="108"/>
        <v>6.8275029514926633</v>
      </c>
    </row>
    <row r="4538" spans="37:41" x14ac:dyDescent="0.35">
      <c r="AK4538" t="str">
        <v>45:DG track between Midland and Kwinana</v>
      </c>
      <c r="AL4538" t="str">
        <v>10:Kwinana North to Kwinana</v>
      </c>
      <c r="AM4538" t="str">
        <v>Formation</v>
      </c>
      <c r="AN4538" s="64">
        <v>316153.32298079017</v>
      </c>
      <c r="AO4538" s="149">
        <f t="shared" si="108"/>
        <v>100</v>
      </c>
    </row>
    <row r="4539" spans="37:41" x14ac:dyDescent="0.35">
      <c r="AK4539" t="str">
        <v>45:DG track between Midland and Kwinana</v>
      </c>
      <c r="AL4539" t="str">
        <v>10:Kwinana North to Kwinana</v>
      </c>
      <c r="AM4539" t="str">
        <v>Pedestrian Crossings</v>
      </c>
      <c r="AN4539" s="64">
        <v>0</v>
      </c>
      <c r="AO4539" s="149">
        <f t="shared" si="108"/>
        <v>11.72325153537226</v>
      </c>
    </row>
    <row r="4540" spans="37:41" x14ac:dyDescent="0.35">
      <c r="AK4540" t="str">
        <v>45:DG track between Midland and Kwinana</v>
      </c>
      <c r="AL4540" t="str">
        <v>10:Kwinana North to Kwinana</v>
      </c>
      <c r="AM4540" t="str">
        <v>Plant and Equipment</v>
      </c>
      <c r="AN4540" s="64">
        <v>10266.64260372868</v>
      </c>
      <c r="AO4540" s="149">
        <f t="shared" si="108"/>
        <v>3.2621890651150229</v>
      </c>
    </row>
    <row r="4541" spans="37:41" x14ac:dyDescent="0.35">
      <c r="AK4541" t="str">
        <v>45:DG track between Midland and Kwinana</v>
      </c>
      <c r="AL4541" t="str">
        <v>10:Kwinana North to Kwinana</v>
      </c>
      <c r="AM4541" t="str">
        <v>Radio Masts</v>
      </c>
      <c r="AN4541" s="64">
        <v>16308.943119254944</v>
      </c>
      <c r="AO4541" s="149">
        <f t="shared" si="108"/>
        <v>5.1206272136194979</v>
      </c>
    </row>
    <row r="4542" spans="37:41" x14ac:dyDescent="0.35">
      <c r="AK4542" t="str">
        <v>45:DG track between Midland and Kwinana</v>
      </c>
      <c r="AL4542" t="str">
        <v>10:Kwinana North to Kwinana</v>
      </c>
      <c r="AM4542" t="str">
        <v>Rail</v>
      </c>
      <c r="AN4542" s="64">
        <v>821735.30060370162</v>
      </c>
      <c r="AO4542" s="149">
        <f t="shared" si="108"/>
        <v>31.770593409597893</v>
      </c>
    </row>
    <row r="4543" spans="37:41" x14ac:dyDescent="0.35">
      <c r="AK4543" t="str">
        <v>45:DG track between Midland and Kwinana</v>
      </c>
      <c r="AL4543" t="str">
        <v>10:Kwinana North to Kwinana</v>
      </c>
      <c r="AM4543" t="str">
        <v>Signage</v>
      </c>
      <c r="AN4543" s="64">
        <v>2615.2034232582741</v>
      </c>
      <c r="AO4543" s="149">
        <f t="shared" si="108"/>
        <v>3.6705791572497493</v>
      </c>
    </row>
    <row r="4544" spans="37:41" x14ac:dyDescent="0.35">
      <c r="AK4544" t="str">
        <v>45:DG track between Midland and Kwinana</v>
      </c>
      <c r="AL4544" t="str">
        <v>10:Kwinana North to Kwinana</v>
      </c>
      <c r="AM4544" t="str">
        <v>Signalling and Control Systems</v>
      </c>
      <c r="AN4544" s="64">
        <v>2034994.8504820489</v>
      </c>
      <c r="AO4544" s="149">
        <f t="shared" si="108"/>
        <v>6.8275029514926633</v>
      </c>
    </row>
    <row r="4545" spans="37:41" x14ac:dyDescent="0.35">
      <c r="AK4545" t="str">
        <v>45:DG track between Midland and Kwinana</v>
      </c>
      <c r="AL4545" t="str">
        <v>10:Kwinana North to Kwinana</v>
      </c>
      <c r="AM4545" t="str">
        <v>Sleepers</v>
      </c>
      <c r="AN4545" s="64">
        <v>233807.79576249386</v>
      </c>
      <c r="AO4545" s="149">
        <f t="shared" si="108"/>
        <v>15.29205627039642</v>
      </c>
    </row>
    <row r="4546" spans="37:41" x14ac:dyDescent="0.35">
      <c r="AK4546" t="str">
        <v>45:DG track between Midland and Kwinana</v>
      </c>
      <c r="AL4546" t="str">
        <v>10:Kwinana North to Kwinana</v>
      </c>
      <c r="AM4546" t="str">
        <v>Tunnels</v>
      </c>
      <c r="AN4546" s="64">
        <v>0</v>
      </c>
      <c r="AO4546" s="149">
        <f t="shared" si="108"/>
        <v>42.316940355219813</v>
      </c>
    </row>
    <row r="4547" spans="37:41" x14ac:dyDescent="0.35">
      <c r="AK4547" t="str">
        <v>45:DG track between Midland and Kwinana</v>
      </c>
      <c r="AL4547" t="str">
        <v>10:Kwinana North to Kwinana</v>
      </c>
      <c r="AM4547" t="str">
        <v>Turnouts</v>
      </c>
      <c r="AN4547" s="64">
        <v>896846.16709817364</v>
      </c>
      <c r="AO4547" s="149">
        <f t="shared" si="108"/>
        <v>22.575248585450652</v>
      </c>
    </row>
    <row r="4548" spans="37:41" x14ac:dyDescent="0.35">
      <c r="AK4548" t="str">
        <v>45:DG track between Midland and Kwinana</v>
      </c>
      <c r="AL4548" t="str">
        <v>10:Kwinana North to Kwinana</v>
      </c>
      <c r="AM4548" t="str">
        <v>Walkways</v>
      </c>
      <c r="AN4548" s="64">
        <v>0</v>
      </c>
      <c r="AO4548" s="149">
        <f t="shared" si="108"/>
        <v>6.2060928299919071</v>
      </c>
    </row>
    <row r="4549" spans="37:41" x14ac:dyDescent="0.35">
      <c r="AK4549" t="str">
        <v>45:DG track between Midland and Kwinana</v>
      </c>
      <c r="AL4549" t="str">
        <v>11:Kwinana West to Kwinana KBT</v>
      </c>
      <c r="AM4549" t="str">
        <v>Access Roads</v>
      </c>
      <c r="AN4549" s="64">
        <v>0</v>
      </c>
      <c r="AO4549" s="149">
        <f t="shared" si="108"/>
        <v>6.064738680413102</v>
      </c>
    </row>
    <row r="4550" spans="37:41" x14ac:dyDescent="0.35">
      <c r="AK4550" t="str">
        <v>45:DG track between Midland and Kwinana</v>
      </c>
      <c r="AL4550" t="str">
        <v>11:Kwinana West to Kwinana KBT</v>
      </c>
      <c r="AM4550" t="str">
        <v>Ballast</v>
      </c>
      <c r="AN4550" s="64">
        <v>36673.068535955077</v>
      </c>
      <c r="AO4550" s="149">
        <f t="shared" si="108"/>
        <v>12.862198805968973</v>
      </c>
    </row>
    <row r="4551" spans="37:41" x14ac:dyDescent="0.35">
      <c r="AK4551" t="str">
        <v>45:DG track between Midland and Kwinana</v>
      </c>
      <c r="AL4551" t="str">
        <v>11:Kwinana West to Kwinana KBT</v>
      </c>
      <c r="AM4551" t="str">
        <v>Bridges</v>
      </c>
      <c r="AN4551" s="64">
        <v>0</v>
      </c>
      <c r="AO4551" s="149">
        <f t="shared" si="108"/>
        <v>33.988165680473372</v>
      </c>
    </row>
    <row r="4552" spans="37:41" x14ac:dyDescent="0.35">
      <c r="AK4552" t="str">
        <v>45:DG track between Midland and Kwinana</v>
      </c>
      <c r="AL4552" t="str">
        <v>11:Kwinana West to Kwinana KBT</v>
      </c>
      <c r="AM4552" t="str">
        <v>Buildings</v>
      </c>
      <c r="AN4552" s="64">
        <v>4439.2361703022661</v>
      </c>
      <c r="AO4552" s="149">
        <f t="shared" si="108"/>
        <v>15.499999999999858</v>
      </c>
    </row>
    <row r="4553" spans="37:41" x14ac:dyDescent="0.35">
      <c r="AK4553" t="str">
        <v>45:DG track between Midland and Kwinana</v>
      </c>
      <c r="AL4553" t="str">
        <v>11:Kwinana West to Kwinana KBT</v>
      </c>
      <c r="AM4553" t="str">
        <v>Clearing/Grubbing</v>
      </c>
      <c r="AN4553" s="64">
        <v>0</v>
      </c>
      <c r="AO4553" s="149">
        <f t="shared" si="108"/>
        <v>100</v>
      </c>
    </row>
    <row r="4554" spans="37:41" x14ac:dyDescent="0.35">
      <c r="AK4554" t="str">
        <v>45:DG track between Midland and Kwinana</v>
      </c>
      <c r="AL4554" t="str">
        <v>11:Kwinana West to Kwinana KBT</v>
      </c>
      <c r="AM4554" t="str">
        <v>Communication</v>
      </c>
      <c r="AN4554" s="64">
        <v>0</v>
      </c>
      <c r="AO4554" s="149">
        <f t="shared" si="108"/>
        <v>5.1206272136194979</v>
      </c>
    </row>
    <row r="4555" spans="37:41" x14ac:dyDescent="0.35">
      <c r="AK4555" t="str">
        <v>45:DG track between Midland and Kwinana</v>
      </c>
      <c r="AL4555" t="str">
        <v>11:Kwinana West to Kwinana KBT</v>
      </c>
      <c r="AM4555" t="str">
        <v>Control Centre Assets</v>
      </c>
      <c r="AN4555" s="64">
        <v>0</v>
      </c>
      <c r="AO4555" s="149">
        <f t="shared" si="108"/>
        <v>14.933333333333326</v>
      </c>
    </row>
    <row r="4556" spans="37:41" x14ac:dyDescent="0.35">
      <c r="AK4556" t="str">
        <v>45:DG track between Midland and Kwinana</v>
      </c>
      <c r="AL4556" t="str">
        <v>11:Kwinana West to Kwinana KBT</v>
      </c>
      <c r="AM4556" t="str">
        <v>Culverts</v>
      </c>
      <c r="AN4556" s="64">
        <v>0</v>
      </c>
      <c r="AO4556" s="149">
        <f t="shared" si="108"/>
        <v>6.5141602301984181</v>
      </c>
    </row>
    <row r="4557" spans="37:41" x14ac:dyDescent="0.35">
      <c r="AK4557" t="str">
        <v>45:DG track between Midland and Kwinana</v>
      </c>
      <c r="AL4557" t="str">
        <v>11:Kwinana West to Kwinana KBT</v>
      </c>
      <c r="AM4557" t="str">
        <v>Cutting/Embankments</v>
      </c>
      <c r="AN4557" s="64">
        <v>0</v>
      </c>
      <c r="AO4557" s="149">
        <f t="shared" ref="AO4557:AO4620" si="109">_xlfn.XLOOKUP(AM4557,$M$7:$AG$7,$M$10:$AG$10)</f>
        <v>100</v>
      </c>
    </row>
    <row r="4558" spans="37:41" x14ac:dyDescent="0.35">
      <c r="AK4558" t="str">
        <v>45:DG track between Midland and Kwinana</v>
      </c>
      <c r="AL4558" t="str">
        <v>11:Kwinana West to Kwinana KBT</v>
      </c>
      <c r="AM4558" t="str">
        <v>Fibre Optic</v>
      </c>
      <c r="AN4558" s="64">
        <v>92760.016074265121</v>
      </c>
      <c r="AO4558" s="149">
        <f t="shared" si="109"/>
        <v>6.8275029514926633</v>
      </c>
    </row>
    <row r="4559" spans="37:41" x14ac:dyDescent="0.35">
      <c r="AK4559" t="str">
        <v>45:DG track between Midland and Kwinana</v>
      </c>
      <c r="AL4559" t="str">
        <v>11:Kwinana West to Kwinana KBT</v>
      </c>
      <c r="AM4559" t="str">
        <v>Formation</v>
      </c>
      <c r="AN4559" s="64">
        <v>58354.572686712105</v>
      </c>
      <c r="AO4559" s="149">
        <f t="shared" si="109"/>
        <v>100</v>
      </c>
    </row>
    <row r="4560" spans="37:41" x14ac:dyDescent="0.35">
      <c r="AK4560" t="str">
        <v>45:DG track between Midland and Kwinana</v>
      </c>
      <c r="AL4560" t="str">
        <v>11:Kwinana West to Kwinana KBT</v>
      </c>
      <c r="AM4560" t="str">
        <v>Pedestrian Crossings</v>
      </c>
      <c r="AN4560" s="64">
        <v>0</v>
      </c>
      <c r="AO4560" s="149">
        <f t="shared" si="109"/>
        <v>11.72325153537226</v>
      </c>
    </row>
    <row r="4561" spans="37:41" x14ac:dyDescent="0.35">
      <c r="AK4561" t="str">
        <v>45:DG track between Midland and Kwinana</v>
      </c>
      <c r="AL4561" t="str">
        <v>11:Kwinana West to Kwinana KBT</v>
      </c>
      <c r="AM4561" t="str">
        <v>Plant and Equipment</v>
      </c>
      <c r="AN4561" s="64">
        <v>1894.9841691342363</v>
      </c>
      <c r="AO4561" s="149">
        <f t="shared" si="109"/>
        <v>3.2621890651150229</v>
      </c>
    </row>
    <row r="4562" spans="37:41" x14ac:dyDescent="0.35">
      <c r="AK4562" t="str">
        <v>45:DG track between Midland and Kwinana</v>
      </c>
      <c r="AL4562" t="str">
        <v>11:Kwinana West to Kwinana KBT</v>
      </c>
      <c r="AM4562" t="str">
        <v>Radio Masts</v>
      </c>
      <c r="AN4562" s="64">
        <v>3010.2527397880385</v>
      </c>
      <c r="AO4562" s="149">
        <f t="shared" si="109"/>
        <v>5.1206272136194979</v>
      </c>
    </row>
    <row r="4563" spans="37:41" x14ac:dyDescent="0.35">
      <c r="AK4563" t="str">
        <v>45:DG track between Midland and Kwinana</v>
      </c>
      <c r="AL4563" t="str">
        <v>11:Kwinana West to Kwinana KBT</v>
      </c>
      <c r="AM4563" t="str">
        <v>Rail</v>
      </c>
      <c r="AN4563" s="64">
        <v>180952.64080240997</v>
      </c>
      <c r="AO4563" s="149">
        <f t="shared" si="109"/>
        <v>31.770593409597893</v>
      </c>
    </row>
    <row r="4564" spans="37:41" x14ac:dyDescent="0.35">
      <c r="AK4564" t="str">
        <v>45:DG track between Midland and Kwinana</v>
      </c>
      <c r="AL4564" t="str">
        <v>11:Kwinana West to Kwinana KBT</v>
      </c>
      <c r="AM4564" t="str">
        <v>Signage</v>
      </c>
      <c r="AN4564" s="64">
        <v>0</v>
      </c>
      <c r="AO4564" s="149">
        <f t="shared" si="109"/>
        <v>3.6705791572497493</v>
      </c>
    </row>
    <row r="4565" spans="37:41" x14ac:dyDescent="0.35">
      <c r="AK4565" t="str">
        <v>45:DG track between Midland and Kwinana</v>
      </c>
      <c r="AL4565" t="str">
        <v>11:Kwinana West to Kwinana KBT</v>
      </c>
      <c r="AM4565" t="str">
        <v>Signalling and Control Systems</v>
      </c>
      <c r="AN4565" s="64">
        <v>0</v>
      </c>
      <c r="AO4565" s="149">
        <f t="shared" si="109"/>
        <v>6.8275029514926633</v>
      </c>
    </row>
    <row r="4566" spans="37:41" x14ac:dyDescent="0.35">
      <c r="AK4566" t="str">
        <v>45:DG track between Midland and Kwinana</v>
      </c>
      <c r="AL4566" t="str">
        <v>11:Kwinana West to Kwinana KBT</v>
      </c>
      <c r="AM4566" t="str">
        <v>Sleepers</v>
      </c>
      <c r="AN4566" s="64">
        <v>42951.396058594008</v>
      </c>
      <c r="AO4566" s="149">
        <f t="shared" si="109"/>
        <v>15.29205627039642</v>
      </c>
    </row>
    <row r="4567" spans="37:41" x14ac:dyDescent="0.35">
      <c r="AK4567" t="str">
        <v>45:DG track between Midland and Kwinana</v>
      </c>
      <c r="AL4567" t="str">
        <v>11:Kwinana West to Kwinana KBT</v>
      </c>
      <c r="AM4567" t="str">
        <v>Tunnels</v>
      </c>
      <c r="AN4567" s="64">
        <v>0</v>
      </c>
      <c r="AO4567" s="149">
        <f t="shared" si="109"/>
        <v>42.316940355219813</v>
      </c>
    </row>
    <row r="4568" spans="37:41" x14ac:dyDescent="0.35">
      <c r="AK4568" t="str">
        <v>45:DG track between Midland and Kwinana</v>
      </c>
      <c r="AL4568" t="str">
        <v>11:Kwinana West to Kwinana KBT</v>
      </c>
      <c r="AM4568" t="str">
        <v>Turnouts</v>
      </c>
      <c r="AN4568" s="64">
        <v>742369.80842014332</v>
      </c>
      <c r="AO4568" s="149">
        <f t="shared" si="109"/>
        <v>22.575248585450652</v>
      </c>
    </row>
    <row r="4569" spans="37:41" x14ac:dyDescent="0.35">
      <c r="AK4569" t="str">
        <v>45:DG track between Midland and Kwinana</v>
      </c>
      <c r="AL4569" t="str">
        <v>11:Kwinana West to Kwinana KBT</v>
      </c>
      <c r="AM4569" t="str">
        <v>Walkways</v>
      </c>
      <c r="AN4569" s="64">
        <v>0</v>
      </c>
      <c r="AO4569" s="149">
        <f t="shared" si="109"/>
        <v>6.2060928299919071</v>
      </c>
    </row>
    <row r="4570" spans="37:41" x14ac:dyDescent="0.35">
      <c r="AK4570" t="str">
        <v>46:DG track between Cockburn North and Cockburn East</v>
      </c>
      <c r="AL4570" t="str">
        <v>01:Cockburn North to Cockburn East</v>
      </c>
      <c r="AM4570" t="str">
        <v>Access Roads</v>
      </c>
      <c r="AN4570" s="64">
        <v>0</v>
      </c>
      <c r="AO4570" s="149">
        <f t="shared" si="109"/>
        <v>6.064738680413102</v>
      </c>
    </row>
    <row r="4571" spans="37:41" x14ac:dyDescent="0.35">
      <c r="AK4571" t="str">
        <v>46:DG track between Cockburn North and Cockburn East</v>
      </c>
      <c r="AL4571" t="str">
        <v>01:Cockburn North to Cockburn East</v>
      </c>
      <c r="AM4571" t="str">
        <v>Ballast</v>
      </c>
      <c r="AN4571" s="64">
        <v>220946.38964287934</v>
      </c>
      <c r="AO4571" s="149">
        <f t="shared" si="109"/>
        <v>12.862198805968973</v>
      </c>
    </row>
    <row r="4572" spans="37:41" x14ac:dyDescent="0.35">
      <c r="AK4572" t="str">
        <v>46:DG track between Cockburn North and Cockburn East</v>
      </c>
      <c r="AL4572" t="str">
        <v>01:Cockburn North to Cockburn East</v>
      </c>
      <c r="AM4572" t="str">
        <v>Bridges</v>
      </c>
      <c r="AN4572" s="64">
        <v>0</v>
      </c>
      <c r="AO4572" s="149">
        <f t="shared" si="109"/>
        <v>33.988165680473372</v>
      </c>
    </row>
    <row r="4573" spans="37:41" x14ac:dyDescent="0.35">
      <c r="AK4573" t="str">
        <v>46:DG track between Cockburn North and Cockburn East</v>
      </c>
      <c r="AL4573" t="str">
        <v>01:Cockburn North to Cockburn East</v>
      </c>
      <c r="AM4573" t="str">
        <v>Buildings</v>
      </c>
      <c r="AN4573" s="64">
        <v>26745.326850376252</v>
      </c>
      <c r="AO4573" s="149">
        <f t="shared" si="109"/>
        <v>15.499999999999858</v>
      </c>
    </row>
    <row r="4574" spans="37:41" x14ac:dyDescent="0.35">
      <c r="AK4574" t="str">
        <v>46:DG track between Cockburn North and Cockburn East</v>
      </c>
      <c r="AL4574" t="str">
        <v>01:Cockburn North to Cockburn East</v>
      </c>
      <c r="AM4574" t="str">
        <v>Clearing/Grubbing</v>
      </c>
      <c r="AN4574" s="64">
        <v>0</v>
      </c>
      <c r="AO4574" s="149">
        <f t="shared" si="109"/>
        <v>100</v>
      </c>
    </row>
    <row r="4575" spans="37:41" x14ac:dyDescent="0.35">
      <c r="AK4575" t="str">
        <v>46:DG track between Cockburn North and Cockburn East</v>
      </c>
      <c r="AL4575" t="str">
        <v>01:Cockburn North to Cockburn East</v>
      </c>
      <c r="AM4575" t="str">
        <v>Communication</v>
      </c>
      <c r="AN4575" s="64">
        <v>0</v>
      </c>
      <c r="AO4575" s="149">
        <f t="shared" si="109"/>
        <v>5.1206272136194979</v>
      </c>
    </row>
    <row r="4576" spans="37:41" x14ac:dyDescent="0.35">
      <c r="AK4576" t="str">
        <v>46:DG track between Cockburn North and Cockburn East</v>
      </c>
      <c r="AL4576" t="str">
        <v>01:Cockburn North to Cockburn East</v>
      </c>
      <c r="AM4576" t="str">
        <v>Control Centre Assets</v>
      </c>
      <c r="AN4576" s="64">
        <v>0</v>
      </c>
      <c r="AO4576" s="149">
        <f t="shared" si="109"/>
        <v>14.933333333333326</v>
      </c>
    </row>
    <row r="4577" spans="37:41" x14ac:dyDescent="0.35">
      <c r="AK4577" t="str">
        <v>46:DG track between Cockburn North and Cockburn East</v>
      </c>
      <c r="AL4577" t="str">
        <v>01:Cockburn North to Cockburn East</v>
      </c>
      <c r="AM4577" t="str">
        <v>Culverts</v>
      </c>
      <c r="AN4577" s="64">
        <v>0</v>
      </c>
      <c r="AO4577" s="149">
        <f t="shared" si="109"/>
        <v>6.5141602301984181</v>
      </c>
    </row>
    <row r="4578" spans="37:41" x14ac:dyDescent="0.35">
      <c r="AK4578" t="str">
        <v>46:DG track between Cockburn North and Cockburn East</v>
      </c>
      <c r="AL4578" t="str">
        <v>01:Cockburn North to Cockburn East</v>
      </c>
      <c r="AM4578" t="str">
        <v>Cutting/Embankments</v>
      </c>
      <c r="AN4578" s="64">
        <v>0</v>
      </c>
      <c r="AO4578" s="149">
        <f t="shared" si="109"/>
        <v>100</v>
      </c>
    </row>
    <row r="4579" spans="37:41" x14ac:dyDescent="0.35">
      <c r="AK4579" t="str">
        <v>46:DG track between Cockburn North and Cockburn East</v>
      </c>
      <c r="AL4579" t="str">
        <v>01:Cockburn North to Cockburn East</v>
      </c>
      <c r="AM4579" t="str">
        <v>Fibre Optic</v>
      </c>
      <c r="AN4579" s="64">
        <v>558856.7161957171</v>
      </c>
      <c r="AO4579" s="149">
        <f t="shared" si="109"/>
        <v>6.8275029514926633</v>
      </c>
    </row>
    <row r="4580" spans="37:41" x14ac:dyDescent="0.35">
      <c r="AK4580" t="str">
        <v>46:DG track between Cockburn North and Cockburn East</v>
      </c>
      <c r="AL4580" t="str">
        <v>01:Cockburn North to Cockburn East</v>
      </c>
      <c r="AM4580" t="str">
        <v>Formation</v>
      </c>
      <c r="AN4580" s="64">
        <v>351572.22095121955</v>
      </c>
      <c r="AO4580" s="149">
        <f t="shared" si="109"/>
        <v>100</v>
      </c>
    </row>
    <row r="4581" spans="37:41" x14ac:dyDescent="0.35">
      <c r="AK4581" t="str">
        <v>46:DG track between Cockburn North and Cockburn East</v>
      </c>
      <c r="AL4581" t="str">
        <v>01:Cockburn North to Cockburn East</v>
      </c>
      <c r="AM4581" t="str">
        <v>Pedestrian Crossings</v>
      </c>
      <c r="AN4581" s="64">
        <v>0</v>
      </c>
      <c r="AO4581" s="149">
        <f t="shared" si="109"/>
        <v>11.72325153537226</v>
      </c>
    </row>
    <row r="4582" spans="37:41" x14ac:dyDescent="0.35">
      <c r="AK4582" t="str">
        <v>46:DG track between Cockburn North and Cockburn East</v>
      </c>
      <c r="AL4582" t="str">
        <v>01:Cockburn North to Cockburn East</v>
      </c>
      <c r="AM4582" t="str">
        <v>Plant and Equipment</v>
      </c>
      <c r="AN4582" s="64">
        <v>11416.822407160396</v>
      </c>
      <c r="AO4582" s="149">
        <f t="shared" si="109"/>
        <v>3.2621890651150229</v>
      </c>
    </row>
    <row r="4583" spans="37:41" x14ac:dyDescent="0.35">
      <c r="AK4583" t="str">
        <v>46:DG track between Cockburn North and Cockburn East</v>
      </c>
      <c r="AL4583" t="str">
        <v>01:Cockburn North to Cockburn East</v>
      </c>
      <c r="AM4583" t="str">
        <v>Radio Masts</v>
      </c>
      <c r="AN4583" s="64">
        <v>18136.046459179437</v>
      </c>
      <c r="AO4583" s="149">
        <f t="shared" si="109"/>
        <v>5.1206272136194979</v>
      </c>
    </row>
    <row r="4584" spans="37:41" x14ac:dyDescent="0.35">
      <c r="AK4584" t="str">
        <v>46:DG track between Cockburn North and Cockburn East</v>
      </c>
      <c r="AL4584" t="str">
        <v>01:Cockburn North to Cockburn East</v>
      </c>
      <c r="AM4584" t="str">
        <v>Rail</v>
      </c>
      <c r="AN4584" s="64">
        <v>1090196.0015273651</v>
      </c>
      <c r="AO4584" s="149">
        <f t="shared" si="109"/>
        <v>31.770593409597893</v>
      </c>
    </row>
    <row r="4585" spans="37:41" x14ac:dyDescent="0.35">
      <c r="AK4585" t="str">
        <v>46:DG track between Cockburn North and Cockburn East</v>
      </c>
      <c r="AL4585" t="str">
        <v>01:Cockburn North to Cockburn East</v>
      </c>
      <c r="AM4585" t="str">
        <v>Signage</v>
      </c>
      <c r="AN4585" s="64">
        <v>2452.9410034365719</v>
      </c>
      <c r="AO4585" s="149">
        <f t="shared" si="109"/>
        <v>3.6705791572497493</v>
      </c>
    </row>
    <row r="4586" spans="37:41" x14ac:dyDescent="0.35">
      <c r="AK4586" t="str">
        <v>46:DG track between Cockburn North and Cockburn East</v>
      </c>
      <c r="AL4586" t="str">
        <v>01:Cockburn North to Cockburn East</v>
      </c>
      <c r="AM4586" t="str">
        <v>Signalling and Control Systems</v>
      </c>
      <c r="AN4586" s="64">
        <v>0</v>
      </c>
      <c r="AO4586" s="149">
        <f t="shared" si="109"/>
        <v>6.8275029514926633</v>
      </c>
    </row>
    <row r="4587" spans="37:41" x14ac:dyDescent="0.35">
      <c r="AK4587" t="str">
        <v>46:DG track between Cockburn North and Cockburn East</v>
      </c>
      <c r="AL4587" t="str">
        <v>01:Cockburn North to Cockburn East</v>
      </c>
      <c r="AM4587" t="str">
        <v>Sleepers</v>
      </c>
      <c r="AN4587" s="64">
        <v>260284.29536465844</v>
      </c>
      <c r="AO4587" s="149">
        <f t="shared" si="109"/>
        <v>15.29205627039642</v>
      </c>
    </row>
    <row r="4588" spans="37:41" x14ac:dyDescent="0.35">
      <c r="AK4588" t="str">
        <v>46:DG track between Cockburn North and Cockburn East</v>
      </c>
      <c r="AL4588" t="str">
        <v>01:Cockburn North to Cockburn East</v>
      </c>
      <c r="AM4588" t="str">
        <v>Tunnels</v>
      </c>
      <c r="AN4588" s="64">
        <v>0</v>
      </c>
      <c r="AO4588" s="149">
        <f t="shared" si="109"/>
        <v>42.316940355219813</v>
      </c>
    </row>
    <row r="4589" spans="37:41" x14ac:dyDescent="0.35">
      <c r="AK4589" t="str">
        <v>46:DG track between Cockburn North and Cockburn East</v>
      </c>
      <c r="AL4589" t="str">
        <v>01:Cockburn North to Cockburn East</v>
      </c>
      <c r="AM4589" t="str">
        <v>Turnouts</v>
      </c>
      <c r="AN4589" s="64">
        <v>706608.51950847742</v>
      </c>
      <c r="AO4589" s="149">
        <f t="shared" si="109"/>
        <v>22.575248585450652</v>
      </c>
    </row>
    <row r="4590" spans="37:41" x14ac:dyDescent="0.35">
      <c r="AK4590" t="str">
        <v>46:DG track between Cockburn North and Cockburn East</v>
      </c>
      <c r="AL4590" t="str">
        <v>01:Cockburn North to Cockburn East</v>
      </c>
      <c r="AM4590" t="str">
        <v>Walkways</v>
      </c>
      <c r="AN4590" s="64">
        <v>11144.225793390842</v>
      </c>
      <c r="AO4590" s="149">
        <f t="shared" si="109"/>
        <v>6.2060928299919071</v>
      </c>
    </row>
    <row r="4591" spans="37:41" x14ac:dyDescent="0.35">
      <c r="AK4591" t="str">
        <v>47:DG track between Cockburn North and Cockburn South</v>
      </c>
      <c r="AL4591" t="str">
        <v>01:Cockburn North to Cockburn South</v>
      </c>
      <c r="AM4591" t="str">
        <v>Access Roads</v>
      </c>
      <c r="AN4591" s="64">
        <v>0</v>
      </c>
      <c r="AO4591" s="149">
        <f t="shared" si="109"/>
        <v>6.064738680413102</v>
      </c>
    </row>
    <row r="4592" spans="37:41" x14ac:dyDescent="0.35">
      <c r="AK4592" t="str">
        <v>47:DG track between Cockburn North and Cockburn South</v>
      </c>
      <c r="AL4592" t="str">
        <v>01:Cockburn North to Cockburn South</v>
      </c>
      <c r="AM4592" t="str">
        <v>Ballast</v>
      </c>
      <c r="AN4592" s="64">
        <v>286755.0622533951</v>
      </c>
      <c r="AO4592" s="149">
        <f t="shared" si="109"/>
        <v>12.862198805968973</v>
      </c>
    </row>
    <row r="4593" spans="37:41" x14ac:dyDescent="0.35">
      <c r="AK4593" t="str">
        <v>47:DG track between Cockburn North and Cockburn South</v>
      </c>
      <c r="AL4593" t="str">
        <v>01:Cockburn North to Cockburn South</v>
      </c>
      <c r="AM4593" t="str">
        <v>Bridges</v>
      </c>
      <c r="AN4593" s="64">
        <v>0</v>
      </c>
      <c r="AO4593" s="149">
        <f t="shared" si="109"/>
        <v>33.988165680473372</v>
      </c>
    </row>
    <row r="4594" spans="37:41" x14ac:dyDescent="0.35">
      <c r="AK4594" t="str">
        <v>47:DG track between Cockburn North and Cockburn South</v>
      </c>
      <c r="AL4594" t="str">
        <v>01:Cockburn North to Cockburn South</v>
      </c>
      <c r="AM4594" t="str">
        <v>Buildings</v>
      </c>
      <c r="AN4594" s="64">
        <v>34711.397087606631</v>
      </c>
      <c r="AO4594" s="149">
        <f t="shared" si="109"/>
        <v>15.499999999999858</v>
      </c>
    </row>
    <row r="4595" spans="37:41" x14ac:dyDescent="0.35">
      <c r="AK4595" t="str">
        <v>47:DG track between Cockburn North and Cockburn South</v>
      </c>
      <c r="AL4595" t="str">
        <v>01:Cockburn North to Cockburn South</v>
      </c>
      <c r="AM4595" t="str">
        <v>Clearing/Grubbing</v>
      </c>
      <c r="AN4595" s="64">
        <v>0</v>
      </c>
      <c r="AO4595" s="149">
        <f t="shared" si="109"/>
        <v>100</v>
      </c>
    </row>
    <row r="4596" spans="37:41" x14ac:dyDescent="0.35">
      <c r="AK4596" t="str">
        <v>47:DG track between Cockburn North and Cockburn South</v>
      </c>
      <c r="AL4596" t="str">
        <v>01:Cockburn North to Cockburn South</v>
      </c>
      <c r="AM4596" t="str">
        <v>Communication</v>
      </c>
      <c r="AN4596" s="64">
        <v>0</v>
      </c>
      <c r="AO4596" s="149">
        <f t="shared" si="109"/>
        <v>5.1206272136194979</v>
      </c>
    </row>
    <row r="4597" spans="37:41" x14ac:dyDescent="0.35">
      <c r="AK4597" t="str">
        <v>47:DG track between Cockburn North and Cockburn South</v>
      </c>
      <c r="AL4597" t="str">
        <v>01:Cockburn North to Cockburn South</v>
      </c>
      <c r="AM4597" t="str">
        <v>Control Centre Assets</v>
      </c>
      <c r="AN4597" s="64">
        <v>0</v>
      </c>
      <c r="AO4597" s="149">
        <f t="shared" si="109"/>
        <v>14.933333333333326</v>
      </c>
    </row>
    <row r="4598" spans="37:41" x14ac:dyDescent="0.35">
      <c r="AK4598" t="str">
        <v>47:DG track between Cockburn North and Cockburn South</v>
      </c>
      <c r="AL4598" t="str">
        <v>01:Cockburn North to Cockburn South</v>
      </c>
      <c r="AM4598" t="str">
        <v>Culverts</v>
      </c>
      <c r="AN4598" s="64">
        <v>0</v>
      </c>
      <c r="AO4598" s="149">
        <f t="shared" si="109"/>
        <v>6.5141602301984181</v>
      </c>
    </row>
    <row r="4599" spans="37:41" x14ac:dyDescent="0.35">
      <c r="AK4599" t="str">
        <v>47:DG track between Cockburn North and Cockburn South</v>
      </c>
      <c r="AL4599" t="str">
        <v>01:Cockburn North to Cockburn South</v>
      </c>
      <c r="AM4599" t="str">
        <v>Cutting/Embankments</v>
      </c>
      <c r="AN4599" s="64">
        <v>0</v>
      </c>
      <c r="AO4599" s="149">
        <f t="shared" si="109"/>
        <v>100</v>
      </c>
    </row>
    <row r="4600" spans="37:41" x14ac:dyDescent="0.35">
      <c r="AK4600" t="str">
        <v>47:DG track between Cockburn North and Cockburn South</v>
      </c>
      <c r="AL4600" t="str">
        <v>01:Cockburn North to Cockburn South</v>
      </c>
      <c r="AM4600" t="str">
        <v>Fibre Optic</v>
      </c>
      <c r="AN4600" s="64">
        <v>725311.65909727965</v>
      </c>
      <c r="AO4600" s="149">
        <f t="shared" si="109"/>
        <v>6.8275029514926633</v>
      </c>
    </row>
    <row r="4601" spans="37:41" x14ac:dyDescent="0.35">
      <c r="AK4601" t="str">
        <v>47:DG track between Cockburn North and Cockburn South</v>
      </c>
      <c r="AL4601" t="str">
        <v>01:Cockburn North to Cockburn South</v>
      </c>
      <c r="AM4601" t="str">
        <v>Formation</v>
      </c>
      <c r="AN4601" s="64">
        <v>456287.67353194178</v>
      </c>
      <c r="AO4601" s="149">
        <f t="shared" si="109"/>
        <v>100</v>
      </c>
    </row>
    <row r="4602" spans="37:41" x14ac:dyDescent="0.35">
      <c r="AK4602" t="str">
        <v>47:DG track between Cockburn North and Cockburn South</v>
      </c>
      <c r="AL4602" t="str">
        <v>01:Cockburn North to Cockburn South</v>
      </c>
      <c r="AM4602" t="str">
        <v>Pedestrian Crossings</v>
      </c>
      <c r="AN4602" s="64">
        <v>0</v>
      </c>
      <c r="AO4602" s="149">
        <f t="shared" si="109"/>
        <v>11.72325153537226</v>
      </c>
    </row>
    <row r="4603" spans="37:41" x14ac:dyDescent="0.35">
      <c r="AK4603" t="str">
        <v>47:DG track between Cockburn North and Cockburn South</v>
      </c>
      <c r="AL4603" t="str">
        <v>01:Cockburn North to Cockburn South</v>
      </c>
      <c r="AM4603" t="str">
        <v>Plant and Equipment</v>
      </c>
      <c r="AN4603" s="64">
        <v>14817.312133467327</v>
      </c>
      <c r="AO4603" s="149">
        <f t="shared" si="109"/>
        <v>3.2621890651150229</v>
      </c>
    </row>
    <row r="4604" spans="37:41" x14ac:dyDescent="0.35">
      <c r="AK4604" t="str">
        <v>47:DG track between Cockburn North and Cockburn South</v>
      </c>
      <c r="AL4604" t="str">
        <v>01:Cockburn North to Cockburn South</v>
      </c>
      <c r="AM4604" t="str">
        <v>Radio Masts</v>
      </c>
      <c r="AN4604" s="64">
        <v>23537.850696896734</v>
      </c>
      <c r="AO4604" s="149">
        <f t="shared" si="109"/>
        <v>5.1206272136194979</v>
      </c>
    </row>
    <row r="4605" spans="37:41" x14ac:dyDescent="0.35">
      <c r="AK4605" t="str">
        <v>47:DG track between Cockburn North and Cockburn South</v>
      </c>
      <c r="AL4605" t="str">
        <v>01:Cockburn North to Cockburn South</v>
      </c>
      <c r="AM4605" t="str">
        <v>Rail</v>
      </c>
      <c r="AN4605" s="64">
        <v>1356190.7740035362</v>
      </c>
      <c r="AO4605" s="149">
        <f t="shared" si="109"/>
        <v>31.770593409597893</v>
      </c>
    </row>
    <row r="4606" spans="37:41" x14ac:dyDescent="0.35">
      <c r="AK4606" t="str">
        <v>47:DG track between Cockburn North and Cockburn South</v>
      </c>
      <c r="AL4606" t="str">
        <v>01:Cockburn North to Cockburn South</v>
      </c>
      <c r="AM4606" t="str">
        <v>Signage</v>
      </c>
      <c r="AN4606" s="64">
        <v>7325.1258105937704</v>
      </c>
      <c r="AO4606" s="149">
        <f t="shared" si="109"/>
        <v>3.6705791572497493</v>
      </c>
    </row>
    <row r="4607" spans="37:41" x14ac:dyDescent="0.35">
      <c r="AK4607" t="str">
        <v>47:DG track between Cockburn North and Cockburn South</v>
      </c>
      <c r="AL4607" t="str">
        <v>01:Cockburn North to Cockburn South</v>
      </c>
      <c r="AM4607" t="str">
        <v>Signalling and Control Systems</v>
      </c>
      <c r="AN4607" s="64">
        <v>0</v>
      </c>
      <c r="AO4607" s="149">
        <f t="shared" si="109"/>
        <v>6.8275029514926633</v>
      </c>
    </row>
    <row r="4608" spans="37:41" x14ac:dyDescent="0.35">
      <c r="AK4608" t="str">
        <v>47:DG track between Cockburn North and Cockburn South</v>
      </c>
      <c r="AL4608" t="str">
        <v>01:Cockburn North to Cockburn South</v>
      </c>
      <c r="AM4608" t="str">
        <v>Sleepers</v>
      </c>
      <c r="AN4608" s="64">
        <v>337317.52189524402</v>
      </c>
      <c r="AO4608" s="149">
        <f t="shared" si="109"/>
        <v>15.29205627039642</v>
      </c>
    </row>
    <row r="4609" spans="37:41" x14ac:dyDescent="0.35">
      <c r="AK4609" t="str">
        <v>47:DG track between Cockburn North and Cockburn South</v>
      </c>
      <c r="AL4609" t="str">
        <v>01:Cockburn North to Cockburn South</v>
      </c>
      <c r="AM4609" t="str">
        <v>Tunnels</v>
      </c>
      <c r="AN4609" s="64">
        <v>0</v>
      </c>
      <c r="AO4609" s="149">
        <f t="shared" si="109"/>
        <v>42.316940355219813</v>
      </c>
    </row>
    <row r="4610" spans="37:41" x14ac:dyDescent="0.35">
      <c r="AK4610" t="str">
        <v>47:DG track between Cockburn North and Cockburn South</v>
      </c>
      <c r="AL4610" t="str">
        <v>01:Cockburn North to Cockburn South</v>
      </c>
      <c r="AM4610" t="str">
        <v>Turnouts</v>
      </c>
      <c r="AN4610" s="64">
        <v>703372.84875385999</v>
      </c>
      <c r="AO4610" s="149">
        <f t="shared" si="109"/>
        <v>22.575248585450652</v>
      </c>
    </row>
    <row r="4611" spans="37:41" x14ac:dyDescent="0.35">
      <c r="AK4611" t="str">
        <v>47:DG track between Cockburn North and Cockburn South</v>
      </c>
      <c r="AL4611" t="str">
        <v>01:Cockburn North to Cockburn South</v>
      </c>
      <c r="AM4611" t="str">
        <v>Walkways</v>
      </c>
      <c r="AN4611" s="64">
        <v>36655.773603629728</v>
      </c>
      <c r="AO4611" s="149">
        <f t="shared" si="109"/>
        <v>6.2060928299919071</v>
      </c>
    </row>
    <row r="4612" spans="37:41" x14ac:dyDescent="0.35">
      <c r="AK4612" t="str">
        <v>48:DG all tracks servicing customer facilities on the DG network</v>
      </c>
      <c r="AL4612" t="str">
        <v>01:Kwinana West to Kwinana FPA</v>
      </c>
      <c r="AM4612" t="str">
        <v>Access Roads</v>
      </c>
      <c r="AN4612" s="64">
        <v>0</v>
      </c>
      <c r="AO4612" s="149">
        <f t="shared" si="109"/>
        <v>6.064738680413102</v>
      </c>
    </row>
    <row r="4613" spans="37:41" x14ac:dyDescent="0.35">
      <c r="AK4613" t="str">
        <v>48:DG all tracks servicing customer facilities on the DG network</v>
      </c>
      <c r="AL4613" t="str">
        <v>01:Kwinana West to Kwinana FPA</v>
      </c>
      <c r="AM4613" t="str">
        <v>Ballast</v>
      </c>
      <c r="AN4613" s="64">
        <v>495086.12744390231</v>
      </c>
      <c r="AO4613" s="149">
        <f t="shared" si="109"/>
        <v>12.862198805968973</v>
      </c>
    </row>
    <row r="4614" spans="37:41" x14ac:dyDescent="0.35">
      <c r="AK4614" t="str">
        <v>48:DG all tracks servicing customer facilities on the DG network</v>
      </c>
      <c r="AL4614" t="str">
        <v>01:Kwinana West to Kwinana FPA</v>
      </c>
      <c r="AM4614" t="str">
        <v>Bridges</v>
      </c>
      <c r="AN4614" s="64">
        <v>0</v>
      </c>
      <c r="AO4614" s="149">
        <f t="shared" si="109"/>
        <v>33.988165680473372</v>
      </c>
    </row>
    <row r="4615" spans="37:41" x14ac:dyDescent="0.35">
      <c r="AK4615" t="str">
        <v>48:DG all tracks servicing customer facilities on the DG network</v>
      </c>
      <c r="AL4615" t="str">
        <v>01:Kwinana West to Kwinana FPA</v>
      </c>
      <c r="AM4615" t="str">
        <v>Buildings</v>
      </c>
      <c r="AN4615" s="64">
        <v>59929.652251735453</v>
      </c>
      <c r="AO4615" s="149">
        <f t="shared" si="109"/>
        <v>15.499999999999858</v>
      </c>
    </row>
    <row r="4616" spans="37:41" x14ac:dyDescent="0.35">
      <c r="AK4616" t="str">
        <v>48:DG all tracks servicing customer facilities on the DG network</v>
      </c>
      <c r="AL4616" t="str">
        <v>01:Kwinana West to Kwinana FPA</v>
      </c>
      <c r="AM4616" t="str">
        <v>Clearing/Grubbing</v>
      </c>
      <c r="AN4616" s="64">
        <v>0</v>
      </c>
      <c r="AO4616" s="149">
        <f t="shared" si="109"/>
        <v>100</v>
      </c>
    </row>
    <row r="4617" spans="37:41" x14ac:dyDescent="0.35">
      <c r="AK4617" t="str">
        <v>48:DG all tracks servicing customer facilities on the DG network</v>
      </c>
      <c r="AL4617" t="str">
        <v>01:Kwinana West to Kwinana FPA</v>
      </c>
      <c r="AM4617" t="str">
        <v>Communication</v>
      </c>
      <c r="AN4617" s="64">
        <v>0</v>
      </c>
      <c r="AO4617" s="149">
        <f t="shared" si="109"/>
        <v>5.1206272136194979</v>
      </c>
    </row>
    <row r="4618" spans="37:41" x14ac:dyDescent="0.35">
      <c r="AK4618" t="str">
        <v>48:DG all tracks servicing customer facilities on the DG network</v>
      </c>
      <c r="AL4618" t="str">
        <v>01:Kwinana West to Kwinana FPA</v>
      </c>
      <c r="AM4618" t="str">
        <v>Control Centre Assets</v>
      </c>
      <c r="AN4618" s="64">
        <v>456052.96663015836</v>
      </c>
      <c r="AO4618" s="149">
        <f t="shared" si="109"/>
        <v>14.933333333333326</v>
      </c>
    </row>
    <row r="4619" spans="37:41" x14ac:dyDescent="0.35">
      <c r="AK4619" t="str">
        <v>48:DG all tracks servicing customer facilities on the DG network</v>
      </c>
      <c r="AL4619" t="str">
        <v>01:Kwinana West to Kwinana FPA</v>
      </c>
      <c r="AM4619" t="str">
        <v>Culverts</v>
      </c>
      <c r="AN4619" s="64">
        <v>0</v>
      </c>
      <c r="AO4619" s="149">
        <f t="shared" si="109"/>
        <v>6.5141602301984181</v>
      </c>
    </row>
    <row r="4620" spans="37:41" x14ac:dyDescent="0.35">
      <c r="AK4620" t="str">
        <v>48:DG all tracks servicing customer facilities on the DG network</v>
      </c>
      <c r="AL4620" t="str">
        <v>01:Kwinana West to Kwinana FPA</v>
      </c>
      <c r="AM4620" t="str">
        <v>Cutting/Embankments</v>
      </c>
      <c r="AN4620" s="64">
        <v>0</v>
      </c>
      <c r="AO4620" s="149">
        <f t="shared" si="109"/>
        <v>100</v>
      </c>
    </row>
    <row r="4621" spans="37:41" x14ac:dyDescent="0.35">
      <c r="AK4621" t="str">
        <v>48:DG all tracks servicing customer facilities on the DG network</v>
      </c>
      <c r="AL4621" t="str">
        <v>01:Kwinana West to Kwinana FPA</v>
      </c>
      <c r="AM4621" t="str">
        <v>Fibre Optic</v>
      </c>
      <c r="AN4621" s="64">
        <v>0</v>
      </c>
      <c r="AO4621" s="149">
        <f t="shared" ref="AO4621:AO4653" si="110">_xlfn.XLOOKUP(AM4621,$M$7:$AG$7,$M$10:$AG$10)</f>
        <v>6.8275029514926633</v>
      </c>
    </row>
    <row r="4622" spans="37:41" x14ac:dyDescent="0.35">
      <c r="AK4622" t="str">
        <v>48:DG all tracks servicing customer facilities on the DG network</v>
      </c>
      <c r="AL4622" t="str">
        <v>01:Kwinana West to Kwinana FPA</v>
      </c>
      <c r="AM4622" t="str">
        <v>Formation</v>
      </c>
      <c r="AN4622" s="64">
        <v>145920.12177293969</v>
      </c>
      <c r="AO4622" s="149">
        <f t="shared" si="110"/>
        <v>100</v>
      </c>
    </row>
    <row r="4623" spans="37:41" x14ac:dyDescent="0.35">
      <c r="AK4623" t="str">
        <v>48:DG all tracks servicing customer facilities on the DG network</v>
      </c>
      <c r="AL4623" t="str">
        <v>01:Kwinana West to Kwinana FPA</v>
      </c>
      <c r="AM4623" t="str">
        <v>Pedestrian Crossings</v>
      </c>
      <c r="AN4623" s="64">
        <v>0</v>
      </c>
      <c r="AO4623" s="149">
        <f t="shared" si="110"/>
        <v>11.72325153537226</v>
      </c>
    </row>
    <row r="4624" spans="37:41" x14ac:dyDescent="0.35">
      <c r="AK4624" t="str">
        <v>48:DG all tracks servicing customer facilities on the DG network</v>
      </c>
      <c r="AL4624" t="str">
        <v>01:Kwinana West to Kwinana FPA</v>
      </c>
      <c r="AM4624" t="str">
        <v>Plant and Equipment</v>
      </c>
      <c r="AN4624" s="64">
        <v>25582.270895721678</v>
      </c>
      <c r="AO4624" s="149">
        <f t="shared" si="110"/>
        <v>3.2621890651150229</v>
      </c>
    </row>
    <row r="4625" spans="37:41" x14ac:dyDescent="0.35">
      <c r="AK4625" t="str">
        <v>48:DG all tracks servicing customer facilities on the DG network</v>
      </c>
      <c r="AL4625" t="str">
        <v>01:Kwinana West to Kwinana FPA</v>
      </c>
      <c r="AM4625" t="str">
        <v>Radio Masts</v>
      </c>
      <c r="AN4625" s="64">
        <v>40638.387543379424</v>
      </c>
      <c r="AO4625" s="149">
        <f t="shared" si="110"/>
        <v>5.1206272136194979</v>
      </c>
    </row>
    <row r="4626" spans="37:41" x14ac:dyDescent="0.35">
      <c r="AK4626" t="str">
        <v>48:DG all tracks servicing customer facilities on the DG network</v>
      </c>
      <c r="AL4626" t="str">
        <v>01:Kwinana West to Kwinana FPA</v>
      </c>
      <c r="AM4626" t="str">
        <v>Rail</v>
      </c>
      <c r="AN4626" s="64">
        <v>2442859.1814666237</v>
      </c>
      <c r="AO4626" s="149">
        <f t="shared" si="110"/>
        <v>31.770593409597893</v>
      </c>
    </row>
    <row r="4627" spans="37:41" x14ac:dyDescent="0.35">
      <c r="AK4627" t="str">
        <v>48:DG all tracks servicing customer facilities on the DG network</v>
      </c>
      <c r="AL4627" t="str">
        <v>01:Kwinana West to Kwinana FPA</v>
      </c>
      <c r="AM4627" t="str">
        <v>Signage</v>
      </c>
      <c r="AN4627" s="64">
        <v>921.00232703439826</v>
      </c>
      <c r="AO4627" s="149">
        <f t="shared" si="110"/>
        <v>3.6705791572497493</v>
      </c>
    </row>
    <row r="4628" spans="37:41" x14ac:dyDescent="0.35">
      <c r="AK4628" t="str">
        <v>48:DG all tracks servicing customer facilities on the DG network</v>
      </c>
      <c r="AL4628" t="str">
        <v>01:Kwinana West to Kwinana FPA</v>
      </c>
      <c r="AM4628" t="str">
        <v>Signalling and Control Systems</v>
      </c>
      <c r="AN4628" s="64">
        <v>3839407.5677507692</v>
      </c>
      <c r="AO4628" s="149">
        <f t="shared" si="110"/>
        <v>6.8275029514926633</v>
      </c>
    </row>
    <row r="4629" spans="37:41" x14ac:dyDescent="0.35">
      <c r="AK4629" t="str">
        <v>48:DG all tracks servicing customer facilities on the DG network</v>
      </c>
      <c r="AL4629" t="str">
        <v>01:Kwinana West to Kwinana FPA</v>
      </c>
      <c r="AM4629" t="str">
        <v>Sleepers</v>
      </c>
      <c r="AN4629" s="64">
        <v>582306.56386727316</v>
      </c>
      <c r="AO4629" s="149">
        <f t="shared" si="110"/>
        <v>15.29205627039642</v>
      </c>
    </row>
    <row r="4630" spans="37:41" x14ac:dyDescent="0.35">
      <c r="AK4630" t="str">
        <v>48:DG all tracks servicing customer facilities on the DG network</v>
      </c>
      <c r="AL4630" t="str">
        <v>01:Kwinana West to Kwinana FPA</v>
      </c>
      <c r="AM4630" t="str">
        <v>Tunnels</v>
      </c>
      <c r="AN4630" s="64">
        <v>0</v>
      </c>
      <c r="AO4630" s="149">
        <f t="shared" si="110"/>
        <v>42.316940355219813</v>
      </c>
    </row>
    <row r="4631" spans="37:41" x14ac:dyDescent="0.35">
      <c r="AK4631" t="str">
        <v>48:DG all tracks servicing customer facilities on the DG network</v>
      </c>
      <c r="AL4631" t="str">
        <v>01:Kwinana West to Kwinana FPA</v>
      </c>
      <c r="AM4631" t="str">
        <v>Turnouts</v>
      </c>
      <c r="AN4631" s="64">
        <v>5969459.5270748036</v>
      </c>
      <c r="AO4631" s="149">
        <f t="shared" si="110"/>
        <v>22.575248585450652</v>
      </c>
    </row>
    <row r="4632" spans="37:41" x14ac:dyDescent="0.35">
      <c r="AK4632" t="str">
        <v>48:DG all tracks servicing customer facilities on the DG network</v>
      </c>
      <c r="AL4632" t="str">
        <v>01:Kwinana West to Kwinana FPA</v>
      </c>
      <c r="AM4632" t="str">
        <v>Walkways</v>
      </c>
      <c r="AN4632" s="64">
        <v>0</v>
      </c>
      <c r="AO4632" s="149">
        <f t="shared" si="110"/>
        <v>6.2060928299919071</v>
      </c>
    </row>
    <row r="4633" spans="37:41" x14ac:dyDescent="0.35">
      <c r="AK4633" t="str">
        <v>48:DG all tracks servicing customer facilities on the DG network</v>
      </c>
      <c r="AL4633" t="str">
        <v>02:Kwinana FPA to Kwinana CBH</v>
      </c>
      <c r="AM4633" t="str">
        <v>Access Roads</v>
      </c>
      <c r="AN4633" s="64">
        <v>0</v>
      </c>
      <c r="AO4633" s="149">
        <f t="shared" si="110"/>
        <v>6.064738680413102</v>
      </c>
    </row>
    <row r="4634" spans="37:41" x14ac:dyDescent="0.35">
      <c r="AK4634" t="str">
        <v>48:DG all tracks servicing customer facilities on the DG network</v>
      </c>
      <c r="AL4634" t="str">
        <v>02:Kwinana FPA to Kwinana CBH</v>
      </c>
      <c r="AM4634" t="str">
        <v>Ballast</v>
      </c>
      <c r="AN4634" s="64">
        <v>841640.21351713676</v>
      </c>
      <c r="AO4634" s="149">
        <f t="shared" si="110"/>
        <v>12.862198805968973</v>
      </c>
    </row>
    <row r="4635" spans="37:41" x14ac:dyDescent="0.35">
      <c r="AK4635" t="str">
        <v>48:DG all tracks servicing customer facilities on the DG network</v>
      </c>
      <c r="AL4635" t="str">
        <v>02:Kwinana FPA to Kwinana CBH</v>
      </c>
      <c r="AM4635" t="str">
        <v>Bridges</v>
      </c>
      <c r="AN4635" s="64">
        <v>0</v>
      </c>
      <c r="AO4635" s="149">
        <f t="shared" si="110"/>
        <v>33.988165680473372</v>
      </c>
    </row>
    <row r="4636" spans="37:41" x14ac:dyDescent="0.35">
      <c r="AK4636" t="str">
        <v>48:DG all tracks servicing customer facilities on the DG network</v>
      </c>
      <c r="AL4636" t="str">
        <v>02:Kwinana FPA to Kwinana CBH</v>
      </c>
      <c r="AM4636" t="str">
        <v>Buildings</v>
      </c>
      <c r="AN4636" s="64">
        <v>101879.657944715</v>
      </c>
      <c r="AO4636" s="149">
        <f t="shared" si="110"/>
        <v>15.499999999999858</v>
      </c>
    </row>
    <row r="4637" spans="37:41" x14ac:dyDescent="0.35">
      <c r="AK4637" t="str">
        <v>48:DG all tracks servicing customer facilities on the DG network</v>
      </c>
      <c r="AL4637" t="str">
        <v>02:Kwinana FPA to Kwinana CBH</v>
      </c>
      <c r="AM4637" t="str">
        <v>Clearing/Grubbing</v>
      </c>
      <c r="AN4637" s="64">
        <v>0</v>
      </c>
      <c r="AO4637" s="149">
        <f t="shared" si="110"/>
        <v>100</v>
      </c>
    </row>
    <row r="4638" spans="37:41" x14ac:dyDescent="0.35">
      <c r="AK4638" t="str">
        <v>48:DG all tracks servicing customer facilities on the DG network</v>
      </c>
      <c r="AL4638" t="str">
        <v>02:Kwinana FPA to Kwinana CBH</v>
      </c>
      <c r="AM4638" t="str">
        <v>Communication</v>
      </c>
      <c r="AN4638" s="64">
        <v>0</v>
      </c>
      <c r="AO4638" s="149">
        <f t="shared" si="110"/>
        <v>5.1206272136194979</v>
      </c>
    </row>
    <row r="4639" spans="37:41" x14ac:dyDescent="0.35">
      <c r="AK4639" t="str">
        <v>48:DG all tracks servicing customer facilities on the DG network</v>
      </c>
      <c r="AL4639" t="str">
        <v>02:Kwinana FPA to Kwinana CBH</v>
      </c>
      <c r="AM4639" t="str">
        <v>Control Centre Assets</v>
      </c>
      <c r="AN4639" s="64">
        <v>247410.2856667226</v>
      </c>
      <c r="AO4639" s="149">
        <f t="shared" si="110"/>
        <v>14.933333333333326</v>
      </c>
    </row>
    <row r="4640" spans="37:41" x14ac:dyDescent="0.35">
      <c r="AK4640" t="str">
        <v>48:DG all tracks servicing customer facilities on the DG network</v>
      </c>
      <c r="AL4640" t="str">
        <v>02:Kwinana FPA to Kwinana CBH</v>
      </c>
      <c r="AM4640" t="str">
        <v>Culverts</v>
      </c>
      <c r="AN4640" s="64">
        <v>3851.9002906962774</v>
      </c>
      <c r="AO4640" s="149">
        <f t="shared" si="110"/>
        <v>6.5141602301984181</v>
      </c>
    </row>
    <row r="4641" spans="37:41" x14ac:dyDescent="0.35">
      <c r="AK4641" t="str">
        <v>48:DG all tracks servicing customer facilities on the DG network</v>
      </c>
      <c r="AL4641" t="str">
        <v>02:Kwinana FPA to Kwinana CBH</v>
      </c>
      <c r="AM4641" t="str">
        <v>Cutting/Embankments</v>
      </c>
      <c r="AN4641" s="64">
        <v>0</v>
      </c>
      <c r="AO4641" s="149">
        <f t="shared" si="110"/>
        <v>100</v>
      </c>
    </row>
    <row r="4642" spans="37:41" x14ac:dyDescent="0.35">
      <c r="AK4642" t="str">
        <v>48:DG all tracks servicing customer facilities on the DG network</v>
      </c>
      <c r="AL4642" t="str">
        <v>02:Kwinana FPA to Kwinana CBH</v>
      </c>
      <c r="AM4642" t="str">
        <v>Fibre Optic</v>
      </c>
      <c r="AN4642" s="64">
        <v>0</v>
      </c>
      <c r="AO4642" s="149">
        <f t="shared" si="110"/>
        <v>6.8275029514926633</v>
      </c>
    </row>
    <row r="4643" spans="37:41" x14ac:dyDescent="0.35">
      <c r="AK4643" t="str">
        <v>48:DG all tracks servicing customer facilities on the DG network</v>
      </c>
      <c r="AL4643" t="str">
        <v>02:Kwinana FPA to Kwinana CBH</v>
      </c>
      <c r="AM4643" t="str">
        <v>Formation</v>
      </c>
      <c r="AN4643" s="64">
        <v>248062.37872084029</v>
      </c>
      <c r="AO4643" s="149">
        <f t="shared" si="110"/>
        <v>100</v>
      </c>
    </row>
    <row r="4644" spans="37:41" x14ac:dyDescent="0.35">
      <c r="AK4644" t="str">
        <v>48:DG all tracks servicing customer facilities on the DG network</v>
      </c>
      <c r="AL4644" t="str">
        <v>02:Kwinana FPA to Kwinana CBH</v>
      </c>
      <c r="AM4644" t="str">
        <v>Pedestrian Crossings</v>
      </c>
      <c r="AN4644" s="64">
        <v>0</v>
      </c>
      <c r="AO4644" s="149">
        <f t="shared" si="110"/>
        <v>11.72325153537226</v>
      </c>
    </row>
    <row r="4645" spans="37:41" x14ac:dyDescent="0.35">
      <c r="AK4645" t="str">
        <v>48:DG all tracks servicing customer facilities on the DG network</v>
      </c>
      <c r="AL4645" t="str">
        <v>02:Kwinana FPA to Kwinana CBH</v>
      </c>
      <c r="AM4645" t="str">
        <v>Plant and Equipment</v>
      </c>
      <c r="AN4645" s="64">
        <v>43489.539991944293</v>
      </c>
      <c r="AO4645" s="149">
        <f t="shared" si="110"/>
        <v>3.2621890651150229</v>
      </c>
    </row>
    <row r="4646" spans="37:41" x14ac:dyDescent="0.35">
      <c r="AK4646" t="str">
        <v>48:DG all tracks servicing customer facilities on the DG network</v>
      </c>
      <c r="AL4646" t="str">
        <v>02:Kwinana FPA to Kwinana CBH</v>
      </c>
      <c r="AM4646" t="str">
        <v>Radio Masts</v>
      </c>
      <c r="AN4646" s="64">
        <v>69084.74964869117</v>
      </c>
      <c r="AO4646" s="149">
        <f t="shared" si="110"/>
        <v>5.1206272136194979</v>
      </c>
    </row>
    <row r="4647" spans="37:41" x14ac:dyDescent="0.35">
      <c r="AK4647" t="str">
        <v>48:DG all tracks servicing customer facilities on the DG network</v>
      </c>
      <c r="AL4647" t="str">
        <v>02:Kwinana FPA to Kwinana CBH</v>
      </c>
      <c r="AM4647" t="str">
        <v>Rail</v>
      </c>
      <c r="AN4647" s="64">
        <v>4152830.0009069243</v>
      </c>
      <c r="AO4647" s="149">
        <f t="shared" si="110"/>
        <v>31.770593409597893</v>
      </c>
    </row>
    <row r="4648" spans="37:41" x14ac:dyDescent="0.35">
      <c r="AK4648" t="str">
        <v>48:DG all tracks servicing customer facilities on the DG network</v>
      </c>
      <c r="AL4648" t="str">
        <v>02:Kwinana FPA to Kwinana CBH</v>
      </c>
      <c r="AM4648" t="str">
        <v>Signage</v>
      </c>
      <c r="AN4648" s="64">
        <v>3565.759126244554</v>
      </c>
      <c r="AO4648" s="149">
        <f t="shared" si="110"/>
        <v>3.6705791572497493</v>
      </c>
    </row>
    <row r="4649" spans="37:41" x14ac:dyDescent="0.35">
      <c r="AK4649" t="str">
        <v>48:DG all tracks servicing customer facilities on the DG network</v>
      </c>
      <c r="AL4649" t="str">
        <v>02:Kwinana FPA to Kwinana CBH</v>
      </c>
      <c r="AM4649" t="str">
        <v>Signalling and Control Systems</v>
      </c>
      <c r="AN4649" s="64">
        <v>2082891.6652975848</v>
      </c>
      <c r="AO4649" s="149">
        <f t="shared" si="110"/>
        <v>6.8275029514926633</v>
      </c>
    </row>
    <row r="4650" spans="37:41" x14ac:dyDescent="0.35">
      <c r="AK4650" t="str">
        <v>48:DG all tracks servicing customer facilities on the DG network</v>
      </c>
      <c r="AL4650" t="str">
        <v>02:Kwinana FPA to Kwinana CBH</v>
      </c>
      <c r="AM4650" t="str">
        <v>Sleepers</v>
      </c>
      <c r="AN4650" s="64">
        <v>988562.69603369466</v>
      </c>
      <c r="AO4650" s="149">
        <f t="shared" si="110"/>
        <v>15.29205627039642</v>
      </c>
    </row>
    <row r="4651" spans="37:41" x14ac:dyDescent="0.35">
      <c r="AK4651" t="str">
        <v>48:DG all tracks servicing customer facilities on the DG network</v>
      </c>
      <c r="AL4651" t="str">
        <v>02:Kwinana FPA to Kwinana CBH</v>
      </c>
      <c r="AM4651" t="str">
        <v>Tunnels</v>
      </c>
      <c r="AN4651" s="64">
        <v>0</v>
      </c>
      <c r="AO4651" s="149">
        <f t="shared" si="110"/>
        <v>42.316940355219813</v>
      </c>
    </row>
    <row r="4652" spans="37:41" x14ac:dyDescent="0.35">
      <c r="AK4652" t="str">
        <v>48:DG all tracks servicing customer facilities on the DG network</v>
      </c>
      <c r="AL4652" t="str">
        <v>02:Kwinana FPA to Kwinana CBH</v>
      </c>
      <c r="AM4652" t="str">
        <v>Turnouts</v>
      </c>
      <c r="AN4652" s="64">
        <v>1925950.1453481389</v>
      </c>
      <c r="AO4652" s="149">
        <f t="shared" si="110"/>
        <v>22.575248585450652</v>
      </c>
    </row>
    <row r="4653" spans="37:41" x14ac:dyDescent="0.35">
      <c r="AK4653" t="str">
        <v>48:DG all tracks servicing customer facilities on the DG network</v>
      </c>
      <c r="AL4653" t="str">
        <v>02:Kwinana FPA to Kwinana CBH</v>
      </c>
      <c r="AM4653" t="str">
        <v>Walkways</v>
      </c>
      <c r="AN4653" s="64">
        <v>0</v>
      </c>
      <c r="AO4653" s="149">
        <f t="shared" si="110"/>
        <v>6.2060928299919071</v>
      </c>
    </row>
  </sheetData>
  <pageMargins left="0.7" right="0.7" top="0.75" bottom="0.75" header="0.3" footer="0.3"/>
  <headerFooter>
    <oddHeader>&amp;C&amp;"Aptos"&amp;10&amp;K000000 OFFICIAL&amp;1#_x000D_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8F086-F0BA-445E-8534-912E61296CCA}">
  <sheetPr>
    <tabColor theme="0" tint="-0.499984740745262"/>
  </sheetPr>
  <dimension ref="A1:BF238"/>
  <sheetViews>
    <sheetView showGridLines="0" zoomScaleNormal="100" workbookViewId="0">
      <pane xSplit="6" ySplit="12" topLeftCell="G13" activePane="bottomRight" state="frozen"/>
      <selection pane="topRight" activeCell="G1" sqref="G1"/>
      <selection pane="bottomLeft" activeCell="A13" sqref="A13"/>
      <selection pane="bottomRight"/>
    </sheetView>
  </sheetViews>
  <sheetFormatPr defaultColWidth="0" defaultRowHeight="13.5" zeroHeight="1" x14ac:dyDescent="0.35"/>
  <cols>
    <col min="1" max="1" width="9.375" customWidth="1"/>
    <col min="2" max="2" width="15.75" customWidth="1"/>
    <col min="3" max="3" width="9.125" customWidth="1"/>
    <col min="4" max="4" width="59.75" customWidth="1"/>
    <col min="5" max="5" width="43" customWidth="1"/>
    <col min="6" max="6" width="13" customWidth="1"/>
    <col min="7" max="18" width="20.75" customWidth="1"/>
    <col min="19" max="19" width="29.375" customWidth="1"/>
    <col min="20" max="23" width="20.75" customWidth="1"/>
    <col min="24" max="24" width="26.375" customWidth="1"/>
    <col min="25" max="26" width="20.75" customWidth="1"/>
    <col min="27" max="27" width="14" customWidth="1"/>
    <col min="28" max="28" width="20.75" customWidth="1"/>
    <col min="29" max="29" width="1.625" customWidth="1"/>
    <col min="30" max="58" width="8" hidden="1" customWidth="1"/>
    <col min="59" max="16384" width="9" hidden="1"/>
  </cols>
  <sheetData>
    <row r="1" spans="1:28" ht="17.649999999999999" x14ac:dyDescent="0.5">
      <c r="A1" s="126" t="str">
        <f>'DORC build-up'!A1</f>
        <v>Economic Regulation Authority</v>
      </c>
      <c r="B1" s="126"/>
      <c r="C1" s="126"/>
      <c r="D1" s="126"/>
    </row>
    <row r="2" spans="1:28" ht="17.649999999999999" x14ac:dyDescent="0.5">
      <c r="A2" s="126" t="str">
        <f>'DORC build-up'!A2</f>
        <v>ARC Depreciated Optimised Replacement Cost</v>
      </c>
      <c r="B2" s="126"/>
      <c r="C2" s="126"/>
      <c r="D2" s="126"/>
    </row>
    <row r="3" spans="1:28" ht="17.649999999999999" x14ac:dyDescent="0.5">
      <c r="A3" s="126" t="str">
        <f>'DORC build-up'!A3</f>
        <v>Dec 2024 $</v>
      </c>
      <c r="B3" s="126"/>
      <c r="C3" s="126"/>
      <c r="D3" s="126"/>
      <c r="J3" s="25"/>
      <c r="M3" s="25"/>
      <c r="Q3" s="25"/>
      <c r="V3" s="25"/>
      <c r="AA3" s="25"/>
    </row>
    <row r="4" spans="1:28" x14ac:dyDescent="0.35"/>
    <row r="5" spans="1:28" x14ac:dyDescent="0.35"/>
    <row r="6" spans="1:28" x14ac:dyDescent="0.35"/>
    <row r="7" spans="1:28" ht="15" customHeight="1" x14ac:dyDescent="0.35">
      <c r="G7" s="1" t="s">
        <v>44</v>
      </c>
      <c r="H7" s="1"/>
      <c r="I7" s="1"/>
      <c r="J7" s="1"/>
      <c r="K7" s="1" t="s">
        <v>46</v>
      </c>
      <c r="L7" s="1"/>
      <c r="M7" s="1"/>
      <c r="N7" s="1" t="s">
        <v>47</v>
      </c>
      <c r="O7" s="1"/>
      <c r="P7" s="1"/>
      <c r="Q7" s="1"/>
      <c r="R7" s="1" t="s">
        <v>65</v>
      </c>
      <c r="S7" s="1"/>
      <c r="T7" s="1"/>
      <c r="U7" s="1"/>
      <c r="V7" s="1"/>
      <c r="W7" s="1" t="s">
        <v>29</v>
      </c>
      <c r="X7" s="1" t="s">
        <v>52</v>
      </c>
      <c r="Y7" s="1" t="s">
        <v>56</v>
      </c>
      <c r="Z7" s="1"/>
      <c r="AA7" s="1"/>
      <c r="AB7" s="336" t="s">
        <v>382</v>
      </c>
    </row>
    <row r="8" spans="1:28" ht="47.25" customHeight="1" x14ac:dyDescent="0.35">
      <c r="A8" s="1" t="str">
        <f>'DORC build-up'!A8</f>
        <v>ERA No.</v>
      </c>
      <c r="B8" s="1" t="str">
        <f>'DORC build-up'!B8</f>
        <v>Network Group</v>
      </c>
      <c r="C8" s="1" t="str">
        <f>'DORC build-up'!C8</f>
        <v>Route Number</v>
      </c>
      <c r="D8" s="1" t="str">
        <f>'DORC build-up'!E8</f>
        <v>Code Schedule 1 Route</v>
      </c>
      <c r="E8" s="1" t="str">
        <f>'DORC build-up'!F8</f>
        <v>Route Section</v>
      </c>
      <c r="F8" s="1" t="s">
        <v>383</v>
      </c>
      <c r="G8" s="1" t="s">
        <v>384</v>
      </c>
      <c r="H8" s="1" t="s">
        <v>385</v>
      </c>
      <c r="I8" s="1" t="s">
        <v>60</v>
      </c>
      <c r="J8" s="1" t="s">
        <v>61</v>
      </c>
      <c r="K8" s="1" t="s">
        <v>18</v>
      </c>
      <c r="L8" s="1" t="s">
        <v>62</v>
      </c>
      <c r="M8" s="1" t="s">
        <v>63</v>
      </c>
      <c r="N8" s="1" t="s">
        <v>21</v>
      </c>
      <c r="O8" s="1" t="s">
        <v>23</v>
      </c>
      <c r="P8" s="1" t="s">
        <v>64</v>
      </c>
      <c r="Q8" s="1" t="s">
        <v>66</v>
      </c>
      <c r="R8" s="1" t="s">
        <v>24</v>
      </c>
      <c r="S8" s="1" t="s">
        <v>386</v>
      </c>
      <c r="T8" s="1" t="s">
        <v>387</v>
      </c>
      <c r="U8" s="1" t="s">
        <v>388</v>
      </c>
      <c r="V8" s="1" t="s">
        <v>28</v>
      </c>
      <c r="W8" s="1" t="s">
        <v>29</v>
      </c>
      <c r="X8" s="1" t="s">
        <v>389</v>
      </c>
      <c r="Y8" s="1" t="s">
        <v>67</v>
      </c>
      <c r="Z8" s="1" t="s">
        <v>32</v>
      </c>
      <c r="AA8" s="1" t="s">
        <v>33</v>
      </c>
      <c r="AB8" s="336"/>
    </row>
    <row r="9" spans="1:28" x14ac:dyDescent="0.35"/>
    <row r="10" spans="1:28" ht="5.0999999999999996" customHeight="1" x14ac:dyDescent="0.35"/>
    <row r="11" spans="1:28" ht="13.9" x14ac:dyDescent="0.4">
      <c r="A11" s="30"/>
      <c r="B11" s="30"/>
      <c r="C11" s="30"/>
      <c r="D11" s="30"/>
      <c r="E11" s="13" t="s">
        <v>57</v>
      </c>
      <c r="F11" s="30"/>
      <c r="G11" s="5">
        <f>SUM(G13:G233)</f>
        <v>6958087.3959999997</v>
      </c>
      <c r="H11" s="5">
        <f t="shared" ref="H11:V11" si="0">SUM(H13:H233)</f>
        <v>17561308.984486315</v>
      </c>
      <c r="I11" s="5">
        <f t="shared" si="0"/>
        <v>1566610214.2494788</v>
      </c>
      <c r="J11" s="5">
        <f t="shared" si="0"/>
        <v>0</v>
      </c>
      <c r="K11" s="5">
        <f t="shared" si="0"/>
        <v>505938126.58042502</v>
      </c>
      <c r="L11" s="5">
        <f t="shared" si="0"/>
        <v>61703683.551562503</v>
      </c>
      <c r="M11" s="5">
        <f t="shared" si="0"/>
        <v>61928370.826001488</v>
      </c>
      <c r="N11" s="5">
        <f t="shared" si="0"/>
        <v>6276780659.3994141</v>
      </c>
      <c r="O11" s="5">
        <f t="shared" si="0"/>
        <v>1858583754.9264283</v>
      </c>
      <c r="P11" s="5">
        <f t="shared" si="0"/>
        <v>1987574175.956249</v>
      </c>
      <c r="Q11" s="5">
        <f t="shared" si="0"/>
        <v>701376243.75</v>
      </c>
      <c r="R11" s="5">
        <f t="shared" si="0"/>
        <v>1066627020.9646295</v>
      </c>
      <c r="S11" s="5">
        <f t="shared" si="0"/>
        <v>822773411.07840025</v>
      </c>
      <c r="T11" s="5">
        <f>SUM(T13:T233)</f>
        <v>97730769.230769157</v>
      </c>
      <c r="U11" s="5">
        <f t="shared" si="0"/>
        <v>40682147.472069182</v>
      </c>
      <c r="V11" s="5">
        <f t="shared" si="0"/>
        <v>118114550.81281622</v>
      </c>
      <c r="W11" s="5">
        <f t="shared" ref="W11:X11" si="1">SUM(W13:W233)</f>
        <v>144674942.78124997</v>
      </c>
      <c r="X11" s="5">
        <f t="shared" si="1"/>
        <v>34223165.075176895</v>
      </c>
      <c r="Y11" s="5">
        <f>SUM(Y13:Y233)</f>
        <v>61757634.809999987</v>
      </c>
      <c r="Z11" s="5">
        <f>SUM(Z13:Z233)</f>
        <v>7782247.8641249975</v>
      </c>
      <c r="AA11" s="5">
        <f>SUM(AA13:AA233)</f>
        <v>67367639.776500002</v>
      </c>
      <c r="AB11" s="4">
        <f>SUM(G11:AA11)</f>
        <v>15506748155.485781</v>
      </c>
    </row>
    <row r="12" spans="1:28" ht="5.0999999999999996" customHeight="1" x14ac:dyDescent="0.35"/>
    <row r="13" spans="1:28" ht="13.9" x14ac:dyDescent="0.4">
      <c r="A13" s="12">
        <f>'DORC build-up'!A13</f>
        <v>1</v>
      </c>
      <c r="B13" s="12" t="str">
        <f>'DORC build-up'!B13</f>
        <v>EGR</v>
      </c>
      <c r="C13" s="12">
        <f>'DORC build-up'!C13</f>
        <v>1</v>
      </c>
      <c r="D13" t="str">
        <f>IF('DORC build-up'!E13=0,"",'DORC build-up'!E13)</f>
        <v>SG track between Avon and Kalgoorlie</v>
      </c>
      <c r="E13" t="str">
        <f>IF('DORC build-up'!F13=0,"",'DORC build-up'!F13)</f>
        <v>Avon Yard to West Merredin</v>
      </c>
      <c r="F13" s="9">
        <f>'DORC build-up'!H13</f>
        <v>181.9222</v>
      </c>
      <c r="G13" s="7">
        <f>'C&amp;G'!G69</f>
        <v>0</v>
      </c>
      <c r="H13" s="7">
        <f>'C&amp;E'!N69</f>
        <v>0</v>
      </c>
      <c r="I13" s="7">
        <f>Form!N69</f>
        <v>102759912.77535509</v>
      </c>
      <c r="J13" s="7">
        <f>AcRd!G69</f>
        <v>0</v>
      </c>
      <c r="K13" s="7">
        <f>Bridges!W69</f>
        <v>4443422.1536250003</v>
      </c>
      <c r="L13" s="7">
        <f>Tunns!G69</f>
        <v>0</v>
      </c>
      <c r="M13" s="7">
        <f>Culvs!AN69</f>
        <v>3476599.7919227825</v>
      </c>
      <c r="N13" s="7">
        <f>Rail!N69</f>
        <v>212433253.34765625</v>
      </c>
      <c r="O13" s="7">
        <f>Ballast!H69</f>
        <v>60780902.60488236</v>
      </c>
      <c r="P13" s="7">
        <f>Sleeps!I69</f>
        <v>76455428.765625</v>
      </c>
      <c r="Q13" s="7">
        <f>Turnouts!N69</f>
        <v>21859621.875</v>
      </c>
      <c r="R13" s="7">
        <f>'Fibre Optic'!G69</f>
        <v>163346430.6560255</v>
      </c>
      <c r="S13" s="7">
        <f>Signal!CD69</f>
        <v>135374586.68159997</v>
      </c>
      <c r="T13" s="7">
        <f>'Cont. Centre Assets'!H69</f>
        <v>16080080.265779912</v>
      </c>
      <c r="U13" s="7">
        <f>Comms!Q69</f>
        <v>1425865.9635000001</v>
      </c>
      <c r="V13" s="7">
        <f>'Radio Masts'!I69</f>
        <v>4077635.8776030559</v>
      </c>
      <c r="W13" s="7">
        <f>Buildings!R70</f>
        <v>6013311.9182717865</v>
      </c>
      <c r="X13" s="7">
        <f>'Ped Cross'!T69</f>
        <v>916669.08128250018</v>
      </c>
      <c r="Y13" s="7">
        <f>'Plant &amp; Equip'!E70</f>
        <v>2566912.5164871267</v>
      </c>
      <c r="Z13" s="7">
        <f>Signage!G69</f>
        <v>527556.75131249998</v>
      </c>
      <c r="AA13" s="7">
        <f>Walkways!I69</f>
        <v>7216410.4739999995</v>
      </c>
      <c r="AB13" s="4">
        <f t="shared" ref="AB13:AB76" si="2">SUM(G13:AA13)</f>
        <v>819754601.49992883</v>
      </c>
    </row>
    <row r="14" spans="1:28" ht="15" customHeight="1" x14ac:dyDescent="0.4">
      <c r="A14" s="12">
        <v>1</v>
      </c>
      <c r="B14" s="12" t="str">
        <f>'DORC build-up'!B14</f>
        <v>EGR</v>
      </c>
      <c r="C14" s="12">
        <f>'DORC build-up'!C14</f>
        <v>1</v>
      </c>
      <c r="D14" t="str">
        <f>IF('DORC build-up'!E14=0,"",'DORC build-up'!E14)</f>
        <v/>
      </c>
      <c r="E14" t="str">
        <f>IF('DORC build-up'!F14=0,"",'DORC build-up'!F14)</f>
        <v>West Merredin</v>
      </c>
      <c r="F14" s="9">
        <f>'DORC build-up'!H14</f>
        <v>4.5090000000000003</v>
      </c>
      <c r="G14" s="7">
        <f>'C&amp;G'!G70</f>
        <v>0</v>
      </c>
      <c r="H14" s="7">
        <f>'C&amp;E'!N70</f>
        <v>0</v>
      </c>
      <c r="I14" s="7">
        <f>Form!N70</f>
        <v>2546937.3540121876</v>
      </c>
      <c r="J14" s="7">
        <f>AcRd!G70</f>
        <v>0</v>
      </c>
      <c r="K14" s="7">
        <f>Bridges!W70</f>
        <v>0</v>
      </c>
      <c r="L14" s="7">
        <f>Tunns!G70</f>
        <v>0</v>
      </c>
      <c r="M14" s="7">
        <f>Culvs!AN70</f>
        <v>0</v>
      </c>
      <c r="N14" s="7">
        <f>Rail!N70</f>
        <v>5265226.2304687509</v>
      </c>
      <c r="O14" s="7">
        <f>Ballast!H70</f>
        <v>1600628.7740625003</v>
      </c>
      <c r="P14" s="7">
        <f>Sleeps!I70</f>
        <v>1749330.253125</v>
      </c>
      <c r="Q14" s="7">
        <f>Turnouts!N70</f>
        <v>11490314.0625</v>
      </c>
      <c r="R14" s="7">
        <f>'Fibre Optic'!G70</f>
        <v>4048593.6066517392</v>
      </c>
      <c r="S14" s="7">
        <f>Signal!CD70</f>
        <v>0</v>
      </c>
      <c r="T14" s="7">
        <f>'Cont. Centre Assets'!H70</f>
        <v>0</v>
      </c>
      <c r="U14" s="7">
        <f>Comms!Q70</f>
        <v>0</v>
      </c>
      <c r="V14" s="7">
        <f>'Radio Masts'!I70</f>
        <v>101065.51136756361</v>
      </c>
      <c r="W14" s="7">
        <f>Buildings!R71</f>
        <v>149041.86206789216</v>
      </c>
      <c r="X14" s="7">
        <f>'Ped Cross'!T70</f>
        <v>0</v>
      </c>
      <c r="Y14" s="7">
        <f>'Plant &amp; Equip'!E71</f>
        <v>63621.748950048175</v>
      </c>
      <c r="Z14" s="7">
        <f>Signage!G70</f>
        <v>0</v>
      </c>
      <c r="AA14" s="7">
        <f>Walkways!I70</f>
        <v>0</v>
      </c>
      <c r="AB14" s="4">
        <f t="shared" si="2"/>
        <v>27014759.403205682</v>
      </c>
    </row>
    <row r="15" spans="1:28" ht="13.9" x14ac:dyDescent="0.4">
      <c r="A15" s="12">
        <v>1</v>
      </c>
      <c r="B15" s="12" t="str">
        <f>'DORC build-up'!B15</f>
        <v>EGR</v>
      </c>
      <c r="C15" s="12">
        <f>'DORC build-up'!C15</f>
        <v>1</v>
      </c>
      <c r="D15" t="str">
        <f>IF('DORC build-up'!E15=0,"",'DORC build-up'!E15)</f>
        <v/>
      </c>
      <c r="E15" t="str">
        <f>IF('DORC build-up'!F15=0,"",'DORC build-up'!F15)</f>
        <v>West Merredin to Merredin</v>
      </c>
      <c r="F15" s="9">
        <f>'DORC build-up'!H15</f>
        <v>2.5297999999999998</v>
      </c>
      <c r="G15" s="7">
        <f>'C&amp;G'!G71</f>
        <v>0</v>
      </c>
      <c r="H15" s="7">
        <f>'C&amp;E'!N71</f>
        <v>0</v>
      </c>
      <c r="I15" s="7">
        <f>Form!N71</f>
        <v>1428973.6345486878</v>
      </c>
      <c r="J15" s="7">
        <f>AcRd!G71</f>
        <v>0</v>
      </c>
      <c r="K15" s="7">
        <f>Bridges!W71</f>
        <v>0</v>
      </c>
      <c r="L15" s="7">
        <f>Tunns!G71</f>
        <v>0</v>
      </c>
      <c r="M15" s="7">
        <f>Culvs!AN71</f>
        <v>39235.21875</v>
      </c>
      <c r="N15" s="7">
        <f>Rail!N71</f>
        <v>2954085.0117187509</v>
      </c>
      <c r="O15" s="7">
        <f>Ballast!H71</f>
        <v>898041.84356249997</v>
      </c>
      <c r="P15" s="7">
        <f>Sleeps!I71</f>
        <v>1094382.3515625</v>
      </c>
      <c r="Q15" s="7">
        <f>Turnouts!N71</f>
        <v>1121006.25</v>
      </c>
      <c r="R15" s="7">
        <f>'Fibre Optic'!G71</f>
        <v>2271486.3841445041</v>
      </c>
      <c r="S15" s="7">
        <f>Signal!CD71</f>
        <v>3189337.8048</v>
      </c>
      <c r="T15" s="7">
        <f>'Cont. Centre Assets'!H71</f>
        <v>378836.30268428294</v>
      </c>
      <c r="U15" s="7">
        <f>Comms!Q71</f>
        <v>0</v>
      </c>
      <c r="V15" s="7">
        <f>'Radio Masts'!I71</f>
        <v>56703.37783492179</v>
      </c>
      <c r="W15" s="7">
        <f>Buildings!R72</f>
        <v>83620.781250688291</v>
      </c>
      <c r="X15" s="7">
        <f>'Ped Cross'!T71</f>
        <v>1149845.7425568751</v>
      </c>
      <c r="Y15" s="7">
        <f>'Plant &amp; Equip'!E72</f>
        <v>35695.342757558625</v>
      </c>
      <c r="Z15" s="7">
        <f>Signage!G71</f>
        <v>6356.1054374999994</v>
      </c>
      <c r="AA15" s="7">
        <f>Walkways!I71</f>
        <v>0</v>
      </c>
      <c r="AB15" s="4">
        <f t="shared" si="2"/>
        <v>14707606.151608771</v>
      </c>
    </row>
    <row r="16" spans="1:28" ht="13.9" x14ac:dyDescent="0.4">
      <c r="A16" s="12">
        <v>1</v>
      </c>
      <c r="B16" s="12" t="str">
        <f>'DORC build-up'!B16</f>
        <v>EGR</v>
      </c>
      <c r="C16" s="12">
        <f>'DORC build-up'!C16</f>
        <v>1</v>
      </c>
      <c r="D16" t="str">
        <f>IF('DORC build-up'!E16=0,"",'DORC build-up'!E16)</f>
        <v/>
      </c>
      <c r="E16" t="str">
        <f>IF('DORC build-up'!F16=0,"",'DORC build-up'!F16)</f>
        <v>Merredin</v>
      </c>
      <c r="F16" s="9">
        <f>'DORC build-up'!H16</f>
        <v>3.6720000000000002</v>
      </c>
      <c r="G16" s="7">
        <f>'C&amp;G'!G72</f>
        <v>0</v>
      </c>
      <c r="H16" s="7">
        <f>'C&amp;E'!N72</f>
        <v>0</v>
      </c>
      <c r="I16" s="7">
        <f>Form!N72</f>
        <v>384191.26199999999</v>
      </c>
      <c r="J16" s="7">
        <f>AcRd!G72</f>
        <v>0</v>
      </c>
      <c r="K16" s="7">
        <f>Bridges!W72</f>
        <v>0</v>
      </c>
      <c r="L16" s="7">
        <f>Tunns!G72</f>
        <v>0</v>
      </c>
      <c r="M16" s="7">
        <f>Culvs!AN72</f>
        <v>0</v>
      </c>
      <c r="N16" s="7">
        <f>Rail!N72</f>
        <v>4287848.90625</v>
      </c>
      <c r="O16" s="7">
        <f>Ballast!H72</f>
        <v>1303506.0675000001</v>
      </c>
      <c r="P16" s="7">
        <f>Sleeps!I72</f>
        <v>1358099.0718750001</v>
      </c>
      <c r="Q16" s="7">
        <f>Turnouts!N72</f>
        <v>5605031.25</v>
      </c>
      <c r="R16" s="7">
        <f>'Fibre Optic'!G72</f>
        <v>0</v>
      </c>
      <c r="S16" s="7">
        <f>Signal!CD72</f>
        <v>0</v>
      </c>
      <c r="T16" s="7">
        <f>'Cont. Centre Assets'!H72</f>
        <v>0</v>
      </c>
      <c r="U16" s="7">
        <f>Comms!Q72</f>
        <v>0</v>
      </c>
      <c r="V16" s="7">
        <f>'Radio Masts'!I72</f>
        <v>82304.847580770365</v>
      </c>
      <c r="W16" s="7">
        <f>Buildings!R73</f>
        <v>121375.40863013969</v>
      </c>
      <c r="X16" s="7">
        <f>'Ped Cross'!T72</f>
        <v>0</v>
      </c>
      <c r="Y16" s="7">
        <f>'Plant &amp; Equip'!E73</f>
        <v>51811.723695847613</v>
      </c>
      <c r="Z16" s="7">
        <f>Signage!G72</f>
        <v>0</v>
      </c>
      <c r="AA16" s="7">
        <f>Walkways!I72</f>
        <v>0</v>
      </c>
      <c r="AB16" s="4">
        <f t="shared" si="2"/>
        <v>13194168.537531758</v>
      </c>
    </row>
    <row r="17" spans="1:28" ht="13.9" x14ac:dyDescent="0.4">
      <c r="A17" s="12">
        <v>1</v>
      </c>
      <c r="B17" s="12" t="str">
        <f>'DORC build-up'!B17</f>
        <v>EGR</v>
      </c>
      <c r="C17" s="12">
        <f>'DORC build-up'!C17</f>
        <v>1</v>
      </c>
      <c r="D17" t="str">
        <f>IF('DORC build-up'!E17=0,"",'DORC build-up'!E17)</f>
        <v/>
      </c>
      <c r="E17" t="str">
        <f>IF('DORC build-up'!F17=0,"",'DORC build-up'!F17)</f>
        <v>Merredin to Southern Cross</v>
      </c>
      <c r="F17" s="9">
        <f>'DORC build-up'!H17</f>
        <v>131.96799999999999</v>
      </c>
      <c r="G17" s="7">
        <f>'C&amp;G'!G73</f>
        <v>0</v>
      </c>
      <c r="H17" s="7">
        <f>'C&amp;E'!N73</f>
        <v>0</v>
      </c>
      <c r="I17" s="7">
        <f>Form!N73</f>
        <v>80277039.12312001</v>
      </c>
      <c r="J17" s="7">
        <f>AcRd!G73</f>
        <v>0</v>
      </c>
      <c r="K17" s="7">
        <f>Bridges!W73</f>
        <v>2519426.1920624995</v>
      </c>
      <c r="L17" s="7">
        <f>Tunns!G73</f>
        <v>0</v>
      </c>
      <c r="M17" s="7">
        <f>Culvs!AN73</f>
        <v>2029511.3532158697</v>
      </c>
      <c r="N17" s="7">
        <f>Rail!N73</f>
        <v>165954914.99999997</v>
      </c>
      <c r="O17" s="7">
        <f>Ballast!H73</f>
        <v>50450294.159999996</v>
      </c>
      <c r="P17" s="7">
        <f>Sleeps!I73</f>
        <v>59403932.043749996</v>
      </c>
      <c r="Q17" s="7">
        <f>Turnouts!N73</f>
        <v>13279612.5</v>
      </c>
      <c r="R17" s="7">
        <f>'Fibre Optic'!G73</f>
        <v>127607813.69153374</v>
      </c>
      <c r="S17" s="7">
        <f>Signal!CD73</f>
        <v>94810426.998646125</v>
      </c>
      <c r="T17" s="7">
        <f>'Cont. Centre Assets'!H73</f>
        <v>11261783.422887551</v>
      </c>
      <c r="U17" s="7">
        <f>Comms!Q73</f>
        <v>806126.87658461533</v>
      </c>
      <c r="V17" s="7">
        <f>'Radio Masts'!I73</f>
        <v>2957953.7378919125</v>
      </c>
      <c r="W17" s="7">
        <f>Buildings!R74</f>
        <v>4362110.5463241488</v>
      </c>
      <c r="X17" s="7">
        <f>'Ped Cross'!T73</f>
        <v>1259685.5710162502</v>
      </c>
      <c r="Y17" s="7">
        <f>'Plant &amp; Equip'!E74</f>
        <v>1862061.4250254948</v>
      </c>
      <c r="Z17" s="7">
        <f>Signage!G73</f>
        <v>359853.35399999993</v>
      </c>
      <c r="AA17" s="7">
        <f>Walkways!I73</f>
        <v>6374696.8949999996</v>
      </c>
      <c r="AB17" s="4">
        <f t="shared" si="2"/>
        <v>625577242.89105809</v>
      </c>
    </row>
    <row r="18" spans="1:28" ht="13.9" x14ac:dyDescent="0.4">
      <c r="A18" s="12">
        <v>1</v>
      </c>
      <c r="B18" s="12" t="str">
        <f>'DORC build-up'!B18</f>
        <v>EGR</v>
      </c>
      <c r="C18" s="12">
        <f>'DORC build-up'!C18</f>
        <v>1</v>
      </c>
      <c r="D18" t="str">
        <f>IF('DORC build-up'!E18=0,"",'DORC build-up'!E18)</f>
        <v/>
      </c>
      <c r="E18" t="str">
        <f>IF('DORC build-up'!F18=0,"",'DORC build-up'!F18)</f>
        <v>Southern Cross</v>
      </c>
      <c r="F18" s="9">
        <f>'DORC build-up'!H18</f>
        <v>0</v>
      </c>
      <c r="G18" s="7">
        <f>'C&amp;G'!G74</f>
        <v>0</v>
      </c>
      <c r="H18" s="7">
        <f>'C&amp;E'!N74</f>
        <v>0</v>
      </c>
      <c r="I18" s="7">
        <f>Form!N74</f>
        <v>0</v>
      </c>
      <c r="J18" s="7">
        <f>AcRd!G74</f>
        <v>0</v>
      </c>
      <c r="K18" s="7">
        <f>Bridges!W74</f>
        <v>0</v>
      </c>
      <c r="L18" s="7">
        <f>Tunns!G74</f>
        <v>0</v>
      </c>
      <c r="M18" s="7">
        <f>Culvs!AN74</f>
        <v>0</v>
      </c>
      <c r="N18" s="7">
        <f>Rail!N74</f>
        <v>0</v>
      </c>
      <c r="O18" s="7">
        <f>Ballast!H74</f>
        <v>0</v>
      </c>
      <c r="P18" s="7">
        <f>Sleeps!I74</f>
        <v>0</v>
      </c>
      <c r="Q18" s="7">
        <f>Turnouts!N74</f>
        <v>0</v>
      </c>
      <c r="R18" s="7">
        <f>'Fibre Optic'!G74</f>
        <v>0</v>
      </c>
      <c r="S18" s="7">
        <f>Signal!CD74</f>
        <v>0</v>
      </c>
      <c r="T18" s="7">
        <f>'Cont. Centre Assets'!H74</f>
        <v>0</v>
      </c>
      <c r="U18" s="7">
        <f>Comms!Q74</f>
        <v>0</v>
      </c>
      <c r="V18" s="7">
        <f>'Radio Masts'!I74</f>
        <v>0</v>
      </c>
      <c r="W18" s="7">
        <f>Buildings!R75</f>
        <v>0</v>
      </c>
      <c r="X18" s="7">
        <f>'Ped Cross'!T74</f>
        <v>0</v>
      </c>
      <c r="Y18" s="7">
        <f>'Plant &amp; Equip'!E75</f>
        <v>0</v>
      </c>
      <c r="Z18" s="7">
        <f>Signage!G74</f>
        <v>0</v>
      </c>
      <c r="AA18" s="7">
        <f>Walkways!I74</f>
        <v>0</v>
      </c>
      <c r="AB18" s="4">
        <f t="shared" si="2"/>
        <v>0</v>
      </c>
    </row>
    <row r="19" spans="1:28" ht="13.9" x14ac:dyDescent="0.4">
      <c r="A19" s="12">
        <v>1</v>
      </c>
      <c r="B19" s="12" t="str">
        <f>'DORC build-up'!B19</f>
        <v>EGR</v>
      </c>
      <c r="C19" s="12">
        <f>'DORC build-up'!C19</f>
        <v>1</v>
      </c>
      <c r="D19" t="str">
        <f>IF('DORC build-up'!E19=0,"",'DORC build-up'!E19)</f>
        <v/>
      </c>
      <c r="E19" t="str">
        <f>IF('DORC build-up'!F19=0,"",'DORC build-up'!F19)</f>
        <v>Southern Cross to Koolyanobbing East</v>
      </c>
      <c r="F19" s="9">
        <f>'DORC build-up'!H19</f>
        <v>60.7363</v>
      </c>
      <c r="G19" s="7">
        <f>'C&amp;G'!G75</f>
        <v>0</v>
      </c>
      <c r="H19" s="7">
        <f>'C&amp;E'!N75</f>
        <v>0</v>
      </c>
      <c r="I19" s="7">
        <f>Form!N75</f>
        <v>36946307.675296687</v>
      </c>
      <c r="J19" s="7">
        <f>AcRd!G75</f>
        <v>0</v>
      </c>
      <c r="K19" s="7">
        <f>Bridges!W75</f>
        <v>0</v>
      </c>
      <c r="L19" s="7">
        <f>Tunns!G75</f>
        <v>0</v>
      </c>
      <c r="M19" s="7">
        <f>Culvs!AN75</f>
        <v>1243346.2208408702</v>
      </c>
      <c r="N19" s="7">
        <f>Rail!N75</f>
        <v>76378269.76171875</v>
      </c>
      <c r="O19" s="7">
        <f>Ballast!H75</f>
        <v>23218994.007562496</v>
      </c>
      <c r="P19" s="7">
        <f>Sleeps!I75</f>
        <v>27293225.399999999</v>
      </c>
      <c r="Q19" s="7">
        <f>Turnouts!N75</f>
        <v>7243425</v>
      </c>
      <c r="R19" s="7">
        <f>'Fibre Optic'!G75</f>
        <v>58729589.405864298</v>
      </c>
      <c r="S19" s="7">
        <f>Signal!CD75</f>
        <v>24568667.2068923</v>
      </c>
      <c r="T19" s="7">
        <f>'Cont. Centre Assets'!H75</f>
        <v>2918318.3520202031</v>
      </c>
      <c r="U19" s="7">
        <f>Comms!Q75</f>
        <v>307109.59213846154</v>
      </c>
      <c r="V19" s="7">
        <f>'Radio Masts'!I75</f>
        <v>1361354.0071132742</v>
      </c>
      <c r="W19" s="7">
        <f>Buildings!R76</f>
        <v>2007596.1958558699</v>
      </c>
      <c r="X19" s="7">
        <f>'Ped Cross'!T75</f>
        <v>260115.37563374999</v>
      </c>
      <c r="Y19" s="7">
        <f>'Plant &amp; Equip'!E76</f>
        <v>856985.94605340669</v>
      </c>
      <c r="Z19" s="7">
        <f>Signage!G75</f>
        <v>113432.03549999998</v>
      </c>
      <c r="AA19" s="7">
        <f>Walkways!I75</f>
        <v>1762083.8549999997</v>
      </c>
      <c r="AB19" s="4">
        <f t="shared" si="2"/>
        <v>265208820.03749037</v>
      </c>
    </row>
    <row r="20" spans="1:28" ht="13.9" x14ac:dyDescent="0.4">
      <c r="A20" s="12">
        <v>1</v>
      </c>
      <c r="B20" s="12" t="str">
        <f>'DORC build-up'!B20</f>
        <v>EGR</v>
      </c>
      <c r="C20" s="12">
        <f>'DORC build-up'!C20</f>
        <v>1</v>
      </c>
      <c r="D20" t="str">
        <f>IF('DORC build-up'!E20=0,"",'DORC build-up'!E20)</f>
        <v/>
      </c>
      <c r="E20" t="str">
        <f>IF('DORC build-up'!F20=0,"",'DORC build-up'!F20)</f>
        <v>Koolyanobbing East to Mount Walton</v>
      </c>
      <c r="F20" s="9">
        <f>'DORC build-up'!H20</f>
        <v>85.379300000000001</v>
      </c>
      <c r="G20" s="7">
        <f>'C&amp;G'!G76</f>
        <v>0</v>
      </c>
      <c r="H20" s="7">
        <f>'C&amp;E'!N76</f>
        <v>0</v>
      </c>
      <c r="I20" s="7">
        <f>Form!N76</f>
        <v>51936813.518463552</v>
      </c>
      <c r="J20" s="7">
        <f>AcRd!G76</f>
        <v>0</v>
      </c>
      <c r="K20" s="7">
        <f>Bridges!W76</f>
        <v>0</v>
      </c>
      <c r="L20" s="7">
        <f>Tunns!G76</f>
        <v>0</v>
      </c>
      <c r="M20" s="7">
        <f>Culvs!AN76</f>
        <v>1757695.5466874999</v>
      </c>
      <c r="N20" s="7">
        <f>Rail!N76</f>
        <v>107367804.87890625</v>
      </c>
      <c r="O20" s="7">
        <f>Ballast!H76</f>
        <v>32639812.6831875</v>
      </c>
      <c r="P20" s="7">
        <f>Sleeps!I76</f>
        <v>38370534.890625</v>
      </c>
      <c r="Q20" s="7">
        <f>Turnouts!N76</f>
        <v>8450662.5</v>
      </c>
      <c r="R20" s="7">
        <f>'Fibre Optic'!G76</f>
        <v>82558391.48515977</v>
      </c>
      <c r="S20" s="7">
        <f>Signal!CD76</f>
        <v>13613931.69230769</v>
      </c>
      <c r="T20" s="7">
        <f>'Cont. Centre Assets'!H76</f>
        <v>1617091.6544331519</v>
      </c>
      <c r="U20" s="7">
        <f>Comms!Q76</f>
        <v>863584.61538461526</v>
      </c>
      <c r="V20" s="7">
        <f>'Radio Masts'!I76</f>
        <v>1913706.5013760531</v>
      </c>
      <c r="W20" s="7">
        <f>Buildings!R77</f>
        <v>2822153.4384682151</v>
      </c>
      <c r="X20" s="7">
        <f>'Ped Cross'!T76</f>
        <v>0</v>
      </c>
      <c r="Y20" s="7">
        <f>'Plant &amp; Equip'!E77</f>
        <v>1204697.3586451204</v>
      </c>
      <c r="Z20" s="7">
        <f>Signage!G76</f>
        <v>150590.80575</v>
      </c>
      <c r="AA20" s="7">
        <f>Walkways!I76</f>
        <v>4507631.6669999994</v>
      </c>
      <c r="AB20" s="4">
        <f t="shared" si="2"/>
        <v>349775103.23639441</v>
      </c>
    </row>
    <row r="21" spans="1:28" ht="13.9" x14ac:dyDescent="0.4">
      <c r="A21" s="12">
        <v>1</v>
      </c>
      <c r="B21" s="12" t="str">
        <f>'DORC build-up'!B21</f>
        <v>EGR</v>
      </c>
      <c r="C21" s="12">
        <f>'DORC build-up'!C21</f>
        <v>1</v>
      </c>
      <c r="D21" t="str">
        <f>IF('DORC build-up'!E21=0,"",'DORC build-up'!E21)</f>
        <v/>
      </c>
      <c r="E21" t="str">
        <f>IF('DORC build-up'!F21=0,"",'DORC build-up'!F21)</f>
        <v>Mount Walton to West Kalgoorlie West</v>
      </c>
      <c r="F21" s="9">
        <f>'DORC build-up'!H21</f>
        <v>115.663</v>
      </c>
      <c r="G21" s="7">
        <f>'C&amp;G'!G77</f>
        <v>0</v>
      </c>
      <c r="H21" s="7">
        <f>'C&amp;E'!N77</f>
        <v>0</v>
      </c>
      <c r="I21" s="7">
        <f>Form!N77</f>
        <v>70358595.842154369</v>
      </c>
      <c r="J21" s="7">
        <f>AcRd!G77</f>
        <v>0</v>
      </c>
      <c r="K21" s="7">
        <f>Bridges!W77</f>
        <v>0</v>
      </c>
      <c r="L21" s="7">
        <f>Tunns!G77</f>
        <v>0</v>
      </c>
      <c r="M21" s="7">
        <f>Culvs!AN77</f>
        <v>2072555.1590625006</v>
      </c>
      <c r="N21" s="7">
        <f>Rail!N77</f>
        <v>145450740.58593747</v>
      </c>
      <c r="O21" s="7">
        <f>Ballast!H77</f>
        <v>44217025.138124995</v>
      </c>
      <c r="P21" s="7">
        <f>Sleeps!I77</f>
        <v>52046724.909374997</v>
      </c>
      <c r="Q21" s="7">
        <f>Turnouts!N77</f>
        <v>9054281.25</v>
      </c>
      <c r="R21" s="7">
        <f>'Fibre Optic'!G77</f>
        <v>111841526.39279115</v>
      </c>
      <c r="S21" s="7">
        <f>Signal!CD77</f>
        <v>14914911.854769228</v>
      </c>
      <c r="T21" s="7">
        <f>'Cont. Centre Assets'!H77</f>
        <v>1771624.8349168142</v>
      </c>
      <c r="U21" s="7">
        <f>Comms!Q77</f>
        <v>383815.38461538457</v>
      </c>
      <c r="V21" s="7">
        <f>'Radio Masts'!I77</f>
        <v>2592490.6279233773</v>
      </c>
      <c r="W21" s="7">
        <f>Buildings!R78</f>
        <v>3823160.1003234875</v>
      </c>
      <c r="X21" s="7">
        <f>'Ped Cross'!T77</f>
        <v>56433.76562250001</v>
      </c>
      <c r="Y21" s="7">
        <f>'Plant &amp; Equip'!E78</f>
        <v>1631998.7466864982</v>
      </c>
      <c r="Z21" s="7">
        <f>Signage!G77</f>
        <v>198506.062125</v>
      </c>
      <c r="AA21" s="7">
        <f>Walkways!I77</f>
        <v>5773202.8829999985</v>
      </c>
      <c r="AB21" s="4">
        <f t="shared" si="2"/>
        <v>466187593.53742784</v>
      </c>
    </row>
    <row r="22" spans="1:28" ht="13.9" x14ac:dyDescent="0.4">
      <c r="A22" s="12">
        <v>1</v>
      </c>
      <c r="B22" s="12" t="str">
        <f>'DORC build-up'!B22</f>
        <v>EGR</v>
      </c>
      <c r="C22" s="12">
        <f>'DORC build-up'!C22</f>
        <v>1</v>
      </c>
      <c r="D22" t="str">
        <f>IF('DORC build-up'!E22=0,"",'DORC build-up'!E22)</f>
        <v/>
      </c>
      <c r="E22" t="str">
        <f>IF('DORC build-up'!F22=0,"",'DORC build-up'!F22)</f>
        <v>West Kalgoorlie West to West Kalgoorlie</v>
      </c>
      <c r="F22" s="9">
        <f>'DORC build-up'!H22</f>
        <v>7.9610000000000003</v>
      </c>
      <c r="G22" s="7">
        <f>'C&amp;G'!G78</f>
        <v>0</v>
      </c>
      <c r="H22" s="7">
        <f>'C&amp;E'!N78</f>
        <v>0</v>
      </c>
      <c r="I22" s="7">
        <f>Form!N78</f>
        <v>4842730.877630624</v>
      </c>
      <c r="J22" s="7">
        <f>AcRd!G78</f>
        <v>0</v>
      </c>
      <c r="K22" s="7">
        <f>Bridges!W78</f>
        <v>0</v>
      </c>
      <c r="L22" s="7">
        <f>Tunns!G78</f>
        <v>0</v>
      </c>
      <c r="M22" s="7">
        <f>Culvs!AN78</f>
        <v>84506.625</v>
      </c>
      <c r="N22" s="7">
        <f>Rail!N78</f>
        <v>10011268.4765625</v>
      </c>
      <c r="O22" s="7">
        <f>Ballast!H78</f>
        <v>3043425.6168750003</v>
      </c>
      <c r="P22" s="7">
        <f>Sleeps!I78</f>
        <v>3550787.296875</v>
      </c>
      <c r="Q22" s="7">
        <f>Turnouts!N78</f>
        <v>3621712.5</v>
      </c>
      <c r="R22" s="7">
        <f>'Fibre Optic'!G78</f>
        <v>7697970.7565341592</v>
      </c>
      <c r="S22" s="7">
        <f>Signal!CD78</f>
        <v>7192700.307692307</v>
      </c>
      <c r="T22" s="7">
        <f>'Cont. Centre Assets'!H78</f>
        <v>854364.18393226003</v>
      </c>
      <c r="U22" s="7">
        <f>Comms!Q78</f>
        <v>95953.846153846142</v>
      </c>
      <c r="V22" s="7">
        <f>'Radio Masts'!I78</f>
        <v>178439.24062922463</v>
      </c>
      <c r="W22" s="7">
        <f>Buildings!R79</f>
        <v>263145.32355788187</v>
      </c>
      <c r="X22" s="7">
        <f>'Ped Cross'!T78</f>
        <v>0</v>
      </c>
      <c r="Y22" s="7">
        <f>'Plant &amp; Equip'!E79</f>
        <v>112329.28440703781</v>
      </c>
      <c r="Z22" s="7">
        <f>Signage!G78</f>
        <v>4889.3118749999994</v>
      </c>
      <c r="AA22" s="7">
        <f>Walkways!I78</f>
        <v>273318.56999999995</v>
      </c>
      <c r="AB22" s="4">
        <f t="shared" si="2"/>
        <v>41827542.217724845</v>
      </c>
    </row>
    <row r="23" spans="1:28" ht="13.9" x14ac:dyDescent="0.4">
      <c r="A23" s="12">
        <v>1</v>
      </c>
      <c r="B23" s="12" t="str">
        <f>'DORC build-up'!B23</f>
        <v>EGR</v>
      </c>
      <c r="C23" s="12">
        <f>'DORC build-up'!C23</f>
        <v>1</v>
      </c>
      <c r="D23" t="str">
        <f>IF('DORC build-up'!E23=0,"",'DORC build-up'!E23)</f>
        <v/>
      </c>
      <c r="E23" t="str">
        <f>IF('DORC build-up'!F23=0,"",'DORC build-up'!F23)</f>
        <v>West Kalgoorlie</v>
      </c>
      <c r="F23" s="9">
        <f>'DORC build-up'!H23</f>
        <v>3.214</v>
      </c>
      <c r="G23" s="7">
        <f>'C&amp;G'!G79</f>
        <v>0</v>
      </c>
      <c r="H23" s="7">
        <f>'C&amp;E'!N79</f>
        <v>0</v>
      </c>
      <c r="I23" s="7">
        <f>Form!N79</f>
        <v>1955098.23397875</v>
      </c>
      <c r="J23" s="7">
        <f>AcRd!G79</f>
        <v>0</v>
      </c>
      <c r="K23" s="7">
        <f>Bridges!W79</f>
        <v>0</v>
      </c>
      <c r="L23" s="7">
        <f>Tunns!G79</f>
        <v>0</v>
      </c>
      <c r="M23" s="7">
        <f>Culvs!AN79</f>
        <v>0</v>
      </c>
      <c r="N23" s="7">
        <f>Rail!N79</f>
        <v>4041730.5468749995</v>
      </c>
      <c r="O23" s="7">
        <f>Ballast!H79</f>
        <v>1228686.0862499999</v>
      </c>
      <c r="P23" s="7">
        <f>Sleeps!I79</f>
        <v>1296573.075</v>
      </c>
      <c r="Q23" s="7">
        <f>Turnouts!N79</f>
        <v>4225331.25</v>
      </c>
      <c r="R23" s="7">
        <f>'Fibre Optic'!G79</f>
        <v>3107810.326780654</v>
      </c>
      <c r="S23" s="7">
        <f>Signal!CD79</f>
        <v>0</v>
      </c>
      <c r="T23" s="7">
        <f>'Cont. Centre Assets'!H79</f>
        <v>0</v>
      </c>
      <c r="U23" s="7">
        <f>Comms!Q79</f>
        <v>0</v>
      </c>
      <c r="V23" s="7">
        <f>'Radio Masts'!I79</f>
        <v>72039.155807351824</v>
      </c>
      <c r="W23" s="7">
        <f>Buildings!R80</f>
        <v>106236.53685655473</v>
      </c>
      <c r="X23" s="7">
        <f>'Ped Cross'!T79</f>
        <v>0</v>
      </c>
      <c r="Y23" s="7">
        <f>'Plant &amp; Equip'!E80</f>
        <v>45349.36818040692</v>
      </c>
      <c r="Z23" s="7">
        <f>Signage!G79</f>
        <v>0</v>
      </c>
      <c r="AA23" s="7">
        <f>Walkways!I79</f>
        <v>0</v>
      </c>
      <c r="AB23" s="4">
        <f t="shared" si="2"/>
        <v>16078854.579728717</v>
      </c>
    </row>
    <row r="24" spans="1:28" ht="13.9" x14ac:dyDescent="0.4">
      <c r="A24" s="12">
        <v>1</v>
      </c>
      <c r="B24" s="12" t="str">
        <f>'DORC build-up'!B24</f>
        <v>EGR</v>
      </c>
      <c r="C24" s="12">
        <f>'DORC build-up'!C24</f>
        <v>1</v>
      </c>
      <c r="D24" t="str">
        <f>IF('DORC build-up'!E24=0,"",'DORC build-up'!E24)</f>
        <v/>
      </c>
      <c r="E24" t="str">
        <f>IF('DORC build-up'!F24=0,"",'DORC build-up'!F24)</f>
        <v>West Kalgoorlie to Kalgoorlie</v>
      </c>
      <c r="F24" s="9">
        <f>'DORC build-up'!H24</f>
        <v>4.9400000000000004</v>
      </c>
      <c r="G24" s="7">
        <f>'C&amp;G'!G80</f>
        <v>0</v>
      </c>
      <c r="H24" s="7">
        <f>'C&amp;E'!N80</f>
        <v>0</v>
      </c>
      <c r="I24" s="7">
        <f>Form!N80</f>
        <v>3005035.8667874993</v>
      </c>
      <c r="J24" s="7">
        <f>AcRd!G80</f>
        <v>0</v>
      </c>
      <c r="K24" s="7">
        <f>Bridges!W80</f>
        <v>0</v>
      </c>
      <c r="L24" s="7">
        <f>Tunns!G80</f>
        <v>0</v>
      </c>
      <c r="M24" s="7">
        <f>Culvs!AN80</f>
        <v>103291.73493174062</v>
      </c>
      <c r="N24" s="7">
        <f>Rail!N80</f>
        <v>6212242.96875</v>
      </c>
      <c r="O24" s="7">
        <f>Ballast!H80</f>
        <v>1888521.8624999998</v>
      </c>
      <c r="P24" s="7">
        <f>Sleeps!I80</f>
        <v>2224335.09375</v>
      </c>
      <c r="Q24" s="7">
        <f>Turnouts!N80</f>
        <v>1810856.25</v>
      </c>
      <c r="R24" s="7">
        <f>'Fibre Optic'!G80</f>
        <v>4776783.7630044902</v>
      </c>
      <c r="S24" s="7">
        <f>Signal!CD80</f>
        <v>8262592.8103384608</v>
      </c>
      <c r="T24" s="7">
        <f>'Cont. Centre Assets'!H80</f>
        <v>981448.2825066098</v>
      </c>
      <c r="U24" s="7">
        <f>Comms!Q80</f>
        <v>95953.846153846142</v>
      </c>
      <c r="V24" s="7">
        <f>'Radio Masts'!I80</f>
        <v>110726.02043818234</v>
      </c>
      <c r="W24" s="7">
        <f>Buildings!R81</f>
        <v>163288.2676015496</v>
      </c>
      <c r="X24" s="7">
        <f>'Ped Cross'!T80</f>
        <v>409056.2498925</v>
      </c>
      <c r="Y24" s="7">
        <f>'Plant &amp; Equip'!E81</f>
        <v>69703.135908901735</v>
      </c>
      <c r="Z24" s="7">
        <f>Signage!G80</f>
        <v>12712.210874999999</v>
      </c>
      <c r="AA24" s="7">
        <f>Walkways!I80</f>
        <v>417800.75399999996</v>
      </c>
      <c r="AB24" s="4">
        <f t="shared" si="2"/>
        <v>30544349.117438782</v>
      </c>
    </row>
    <row r="25" spans="1:28" ht="13.9" x14ac:dyDescent="0.4">
      <c r="A25" s="12">
        <v>1</v>
      </c>
      <c r="B25" s="12" t="str">
        <f>'DORC build-up'!B25</f>
        <v>EGR</v>
      </c>
      <c r="C25" s="12">
        <f>'DORC build-up'!C25</f>
        <v>1</v>
      </c>
      <c r="D25" t="str">
        <f>IF('DORC build-up'!E25=0,"",'DORC build-up'!E25)</f>
        <v/>
      </c>
      <c r="E25" t="str">
        <f>IF('DORC build-up'!F25=0,"",'DORC build-up'!F25)</f>
        <v>Kalgoorlie</v>
      </c>
      <c r="F25" s="9">
        <f>'DORC build-up'!H25</f>
        <v>1.0149999999999999</v>
      </c>
      <c r="G25" s="7">
        <f>'C&amp;G'!G81</f>
        <v>0</v>
      </c>
      <c r="H25" s="7">
        <f>'C&amp;E'!N81</f>
        <v>0</v>
      </c>
      <c r="I25" s="7">
        <f>Form!N81</f>
        <v>617431.45845937508</v>
      </c>
      <c r="J25" s="7">
        <f>AcRd!G81</f>
        <v>0</v>
      </c>
      <c r="K25" s="7">
        <f>Bridges!W81</f>
        <v>0</v>
      </c>
      <c r="L25" s="7">
        <f>Tunns!G81</f>
        <v>0</v>
      </c>
      <c r="M25" s="7">
        <f>Culvs!AN81</f>
        <v>0</v>
      </c>
      <c r="N25" s="7">
        <f>Rail!N81</f>
        <v>1276402.1484375</v>
      </c>
      <c r="O25" s="7">
        <f>Ballast!H81</f>
        <v>388026.25312499999</v>
      </c>
      <c r="P25" s="7">
        <f>Sleeps!I81</f>
        <v>457543.01249999995</v>
      </c>
      <c r="Q25" s="7">
        <f>Turnouts!N81</f>
        <v>603618.75</v>
      </c>
      <c r="R25" s="7">
        <f>'Fibre Optic'!G81</f>
        <v>981464.6800505179</v>
      </c>
      <c r="S25" s="7">
        <f>Signal!CD81</f>
        <v>0</v>
      </c>
      <c r="T25" s="7">
        <f>'Cont. Centre Assets'!H81</f>
        <v>0</v>
      </c>
      <c r="U25" s="7">
        <f>Comms!Q81</f>
        <v>0</v>
      </c>
      <c r="V25" s="7">
        <f>'Radio Masts'!I81</f>
        <v>22750.386790436249</v>
      </c>
      <c r="W25" s="7">
        <f>Buildings!R82</f>
        <v>33550.119760237416</v>
      </c>
      <c r="X25" s="7">
        <f>'Ped Cross'!T81</f>
        <v>148940.87425875</v>
      </c>
      <c r="Y25" s="7">
        <f>'Plant &amp; Equip'!E82</f>
        <v>14321.595738367461</v>
      </c>
      <c r="Z25" s="7">
        <f>Signage!G81</f>
        <v>5867.1742499999991</v>
      </c>
      <c r="AA25" s="7">
        <f>Walkways!I81</f>
        <v>0</v>
      </c>
      <c r="AB25" s="4">
        <f t="shared" si="2"/>
        <v>4549916.4533701837</v>
      </c>
    </row>
    <row r="26" spans="1:28" ht="13.9" x14ac:dyDescent="0.4">
      <c r="A26" s="12">
        <v>1</v>
      </c>
      <c r="B26" s="12" t="str">
        <f>'DORC build-up'!B26</f>
        <v>EGR</v>
      </c>
      <c r="C26" s="12">
        <f>'DORC build-up'!C26</f>
        <v>1</v>
      </c>
      <c r="D26" t="str">
        <f>IF('DORC build-up'!E26=0,"",'DORC build-up'!E26)</f>
        <v/>
      </c>
      <c r="E26" t="str">
        <f>IF('DORC build-up'!F26=0,"",'DORC build-up'!F26)</f>
        <v>Kalgoorlie to Parkeston (border)</v>
      </c>
      <c r="F26" s="9">
        <f>'DORC build-up'!H26</f>
        <v>0.495</v>
      </c>
      <c r="G26" s="7">
        <f>'C&amp;G'!G82</f>
        <v>0</v>
      </c>
      <c r="H26" s="7">
        <f>'C&amp;E'!N82</f>
        <v>0</v>
      </c>
      <c r="I26" s="7">
        <f>Form!N82</f>
        <v>301111.89353437495</v>
      </c>
      <c r="J26" s="7">
        <f>AcRd!G82</f>
        <v>0</v>
      </c>
      <c r="K26" s="7">
        <f>Bridges!W82</f>
        <v>0</v>
      </c>
      <c r="L26" s="7">
        <f>Tunns!G82</f>
        <v>0</v>
      </c>
      <c r="M26" s="7">
        <f>Culvs!AN82</f>
        <v>941.89246587030698</v>
      </c>
      <c r="N26" s="7">
        <f>Rail!N82</f>
        <v>622481.8359375</v>
      </c>
      <c r="O26" s="7">
        <f>Ballast!H82</f>
        <v>189234.47812499999</v>
      </c>
      <c r="P26" s="7">
        <f>Sleeps!I82</f>
        <v>223037.12812499999</v>
      </c>
      <c r="Q26" s="7">
        <f>Turnouts!N82</f>
        <v>0</v>
      </c>
      <c r="R26" s="7">
        <f>'Fibre Optic'!G82</f>
        <v>478645.33657636092</v>
      </c>
      <c r="S26" s="7">
        <f>Signal!CD82</f>
        <v>3958579.4820923121</v>
      </c>
      <c r="T26" s="7">
        <f>'Cont. Centre Assets'!H82</f>
        <v>470208.45914180507</v>
      </c>
      <c r="U26" s="7">
        <f>Comms!Q82</f>
        <v>0</v>
      </c>
      <c r="V26" s="7">
        <f>'Radio Masts'!I82</f>
        <v>11095.016217996004</v>
      </c>
      <c r="W26" s="7">
        <f>Buildings!R83</f>
        <v>16361.881065337457</v>
      </c>
      <c r="X26" s="7">
        <f>'Ped Cross'!T82</f>
        <v>0</v>
      </c>
      <c r="Y26" s="7">
        <f>'Plant &amp; Equip'!E83</f>
        <v>6984.423537430438</v>
      </c>
      <c r="Z26" s="7">
        <f>Signage!G82</f>
        <v>8800.761375</v>
      </c>
      <c r="AA26" s="7">
        <f>Walkways!I82</f>
        <v>0</v>
      </c>
      <c r="AB26" s="4">
        <f t="shared" si="2"/>
        <v>6287482.5881939875</v>
      </c>
    </row>
    <row r="27" spans="1:28" ht="13.9" x14ac:dyDescent="0.4">
      <c r="A27" s="12">
        <v>2</v>
      </c>
      <c r="B27" s="12" t="str">
        <f>'DORC build-up'!B27</f>
        <v>Metro</v>
      </c>
      <c r="C27" s="12">
        <f>'DORC build-up'!C27</f>
        <v>2</v>
      </c>
      <c r="D27" t="str">
        <f>IF('DORC build-up'!E27=0,"",'DORC build-up'!E27)</f>
        <v>SG track between Forrestfield South and Kewdale</v>
      </c>
      <c r="E27" t="str">
        <f>IF('DORC build-up'!F27=0,"",'DORC build-up'!F27)</f>
        <v>Forrestfield South to Kewdale</v>
      </c>
      <c r="F27" s="9">
        <f>'DORC build-up'!H27</f>
        <v>3.0670000000000002</v>
      </c>
      <c r="G27" s="7">
        <f>'C&amp;G'!G83</f>
        <v>0</v>
      </c>
      <c r="H27" s="7">
        <f>'C&amp;E'!N83</f>
        <v>0</v>
      </c>
      <c r="I27" s="7">
        <f>Form!N83</f>
        <v>1332626.5187156249</v>
      </c>
      <c r="J27" s="7">
        <f>AcRd!G83</f>
        <v>0</v>
      </c>
      <c r="K27" s="7">
        <f>Bridges!W83</f>
        <v>0</v>
      </c>
      <c r="L27" s="7">
        <f>Tunns!G83</f>
        <v>0</v>
      </c>
      <c r="M27" s="7">
        <f>Culvs!AN83</f>
        <v>1345.5606655290101</v>
      </c>
      <c r="N27" s="7">
        <f>Rail!N83</f>
        <v>2754908.7890625</v>
      </c>
      <c r="O27" s="7">
        <f>Ballast!H83</f>
        <v>837492.27187500009</v>
      </c>
      <c r="P27" s="7">
        <f>Sleeps!I83</f>
        <v>1044044.859375</v>
      </c>
      <c r="Q27" s="7">
        <f>Turnouts!N83</f>
        <v>4742718.75</v>
      </c>
      <c r="R27" s="7">
        <f>'Fibre Optic'!G83</f>
        <v>2079655.2791218222</v>
      </c>
      <c r="S27" s="7">
        <f>Signal!CD83</f>
        <v>939207.07938461541</v>
      </c>
      <c r="T27" s="7">
        <f>'Cont. Centre Assets'!H83</f>
        <v>111561.00707597629</v>
      </c>
      <c r="U27" s="7">
        <f>Comms!Q83</f>
        <v>0</v>
      </c>
      <c r="V27" s="7">
        <f>'Radio Masts'!I83</f>
        <v>68744.272203219691</v>
      </c>
      <c r="W27" s="7">
        <f>Buildings!R84</f>
        <v>101377.55399472725</v>
      </c>
      <c r="X27" s="7">
        <f>'Ped Cross'!T83</f>
        <v>106386.33875625</v>
      </c>
      <c r="Y27" s="7">
        <f>'Plant &amp; Equip'!E84</f>
        <v>43275.206038988188</v>
      </c>
      <c r="Z27" s="7">
        <f>Signage!G83</f>
        <v>4190.8387499999999</v>
      </c>
      <c r="AA27" s="7">
        <f>Walkways!I83</f>
        <v>0</v>
      </c>
      <c r="AB27" s="4">
        <f t="shared" si="2"/>
        <v>14167534.325019252</v>
      </c>
    </row>
    <row r="28" spans="1:28" ht="13.9" x14ac:dyDescent="0.4">
      <c r="A28" s="12">
        <v>3</v>
      </c>
      <c r="B28" s="12" t="str">
        <f>'DORC build-up'!B28</f>
        <v>LBL</v>
      </c>
      <c r="C28" s="12">
        <f>'DORC build-up'!C28</f>
        <v>3</v>
      </c>
      <c r="D28" t="str">
        <f>IF('DORC build-up'!E28=0,"",'DORC build-up'!E28)</f>
        <v>SG track between Kalgoorlie and Leonora</v>
      </c>
      <c r="E28" t="str">
        <f>IF('DORC build-up'!F28=0,"",'DORC build-up'!F28)</f>
        <v>Kalgoorlie to Menzies</v>
      </c>
      <c r="F28" s="9">
        <f>'DORC build-up'!H28</f>
        <v>131.691</v>
      </c>
      <c r="G28" s="7">
        <f>'C&amp;G'!G84</f>
        <v>0</v>
      </c>
      <c r="H28" s="7">
        <f>'C&amp;E'!N84</f>
        <v>0</v>
      </c>
      <c r="I28" s="7">
        <f>Form!N84</f>
        <v>15898231.361250002</v>
      </c>
      <c r="J28" s="7">
        <f>AcRd!G84</f>
        <v>0</v>
      </c>
      <c r="K28" s="7">
        <f>Bridges!W84</f>
        <v>12826990.058203124</v>
      </c>
      <c r="L28" s="7">
        <f>Tunns!G84</f>
        <v>0</v>
      </c>
      <c r="M28" s="7">
        <f>Culvs!AN84</f>
        <v>2756460.0441232896</v>
      </c>
      <c r="N28" s="7">
        <f>Rail!N84</f>
        <v>177435617.87109375</v>
      </c>
      <c r="O28" s="7">
        <f>Ballast!H84</f>
        <v>53940427.832812496</v>
      </c>
      <c r="P28" s="7">
        <f>Sleeps!I84</f>
        <v>64260820.96875</v>
      </c>
      <c r="Q28" s="7">
        <f>Turnouts!N84</f>
        <v>6467343.75</v>
      </c>
      <c r="R28" s="7">
        <f>'Fibre Optic'!G84</f>
        <v>0</v>
      </c>
      <c r="S28" s="7">
        <f>Signal!CD84</f>
        <v>5284150.3938461542</v>
      </c>
      <c r="T28" s="7">
        <f>'Cont. Centre Assets'!H84</f>
        <v>627662.5809343853</v>
      </c>
      <c r="U28" s="7">
        <f>Comms!Q84</f>
        <v>1028076.9230769229</v>
      </c>
      <c r="V28" s="7">
        <f>'Radio Masts'!I84</f>
        <v>2951745.0116446703</v>
      </c>
      <c r="W28" s="7">
        <f>Buildings!R85</f>
        <v>4352954.503788596</v>
      </c>
      <c r="X28" s="7">
        <f>'Ped Cross'!T84</f>
        <v>278695.04532187502</v>
      </c>
      <c r="Y28" s="7">
        <f>'Plant &amp; Equip'!E85</f>
        <v>1858152.9698338418</v>
      </c>
      <c r="Z28" s="7">
        <f>Signage!G84</f>
        <v>206398.8084375</v>
      </c>
      <c r="AA28" s="7">
        <f>Walkways!I84</f>
        <v>882663.07499999995</v>
      </c>
      <c r="AB28" s="4">
        <f t="shared" si="2"/>
        <v>351056391.1981166</v>
      </c>
    </row>
    <row r="29" spans="1:28" ht="13.9" x14ac:dyDescent="0.4">
      <c r="A29" s="12">
        <v>3</v>
      </c>
      <c r="B29" s="12" t="str">
        <f>'DORC build-up'!B29</f>
        <v>LBL</v>
      </c>
      <c r="C29" s="12">
        <f>'DORC build-up'!C29</f>
        <v>3</v>
      </c>
      <c r="D29" t="str">
        <f>IF('DORC build-up'!E29=0,"",'DORC build-up'!E29)</f>
        <v/>
      </c>
      <c r="E29" t="str">
        <f>IF('DORC build-up'!F29=0,"",'DORC build-up'!F29)</f>
        <v>Menzies</v>
      </c>
      <c r="F29" s="9">
        <f>'DORC build-up'!H29</f>
        <v>0</v>
      </c>
      <c r="G29" s="7">
        <f>'C&amp;G'!G85</f>
        <v>0</v>
      </c>
      <c r="H29" s="7">
        <f>'C&amp;E'!N85</f>
        <v>0</v>
      </c>
      <c r="I29" s="7">
        <f>Form!N85</f>
        <v>0</v>
      </c>
      <c r="J29" s="7">
        <f>AcRd!G85</f>
        <v>0</v>
      </c>
      <c r="K29" s="7">
        <f>Bridges!W85</f>
        <v>0</v>
      </c>
      <c r="L29" s="7">
        <f>Tunns!G85</f>
        <v>0</v>
      </c>
      <c r="M29" s="7">
        <f>Culvs!AN85</f>
        <v>0</v>
      </c>
      <c r="N29" s="7">
        <f>Rail!N85</f>
        <v>0</v>
      </c>
      <c r="O29" s="7">
        <f>Ballast!H85</f>
        <v>0</v>
      </c>
      <c r="P29" s="7">
        <f>Sleeps!I85</f>
        <v>0</v>
      </c>
      <c r="Q29" s="7">
        <f>Turnouts!N85</f>
        <v>0</v>
      </c>
      <c r="R29" s="7">
        <f>'Fibre Optic'!G85</f>
        <v>0</v>
      </c>
      <c r="S29" s="7">
        <f>Signal!CD85</f>
        <v>0</v>
      </c>
      <c r="T29" s="7">
        <f>'Cont. Centre Assets'!H85</f>
        <v>0</v>
      </c>
      <c r="U29" s="7">
        <f>Comms!Q85</f>
        <v>0</v>
      </c>
      <c r="V29" s="7">
        <f>'Radio Masts'!I85</f>
        <v>0</v>
      </c>
      <c r="W29" s="7">
        <f>Buildings!R86</f>
        <v>0</v>
      </c>
      <c r="X29" s="7">
        <f>'Ped Cross'!T85</f>
        <v>0</v>
      </c>
      <c r="Y29" s="7">
        <f>'Plant &amp; Equip'!E86</f>
        <v>0</v>
      </c>
      <c r="Z29" s="7">
        <f>Signage!G85</f>
        <v>0</v>
      </c>
      <c r="AA29" s="7">
        <f>Walkways!I85</f>
        <v>0</v>
      </c>
      <c r="AB29" s="4">
        <f t="shared" si="2"/>
        <v>0</v>
      </c>
    </row>
    <row r="30" spans="1:28" ht="13.9" x14ac:dyDescent="0.4">
      <c r="A30" s="12">
        <v>3</v>
      </c>
      <c r="B30" s="12" t="str">
        <f>'DORC build-up'!B30</f>
        <v>LBL</v>
      </c>
      <c r="C30" s="12">
        <f>'DORC build-up'!C30</f>
        <v>3</v>
      </c>
      <c r="D30" t="str">
        <f>IF('DORC build-up'!E30=0,"",'DORC build-up'!E30)</f>
        <v/>
      </c>
      <c r="E30" t="str">
        <f>IF('DORC build-up'!F30=0,"",'DORC build-up'!F30)</f>
        <v>Menzies to Malcolm</v>
      </c>
      <c r="F30" s="9">
        <f>'DORC build-up'!H30</f>
        <v>106.578</v>
      </c>
      <c r="G30" s="7">
        <f>'C&amp;G'!G86</f>
        <v>0</v>
      </c>
      <c r="H30" s="7">
        <f>'C&amp;E'!N86</f>
        <v>0</v>
      </c>
      <c r="I30" s="7">
        <f>Form!N86</f>
        <v>12866495.827500001</v>
      </c>
      <c r="J30" s="7">
        <f>AcRd!G86</f>
        <v>0</v>
      </c>
      <c r="K30" s="7">
        <f>Bridges!W86</f>
        <v>1154420.859375</v>
      </c>
      <c r="L30" s="7">
        <f>Tunns!G86</f>
        <v>0</v>
      </c>
      <c r="M30" s="7">
        <f>Culvs!AN86</f>
        <v>2605489.550113054</v>
      </c>
      <c r="N30" s="7">
        <f>Rail!N86</f>
        <v>143599283.7890625</v>
      </c>
      <c r="O30" s="7">
        <f>Ballast!H86</f>
        <v>43654182.271875001</v>
      </c>
      <c r="P30" s="7">
        <f>Sleeps!I86</f>
        <v>52180792.9453125</v>
      </c>
      <c r="Q30" s="7">
        <f>Turnouts!N86</f>
        <v>3233671.875</v>
      </c>
      <c r="R30" s="7">
        <f>'Fibre Optic'!G86</f>
        <v>0</v>
      </c>
      <c r="S30" s="7">
        <f>Signal!CD86</f>
        <v>308423.07692307688</v>
      </c>
      <c r="T30" s="7">
        <f>'Cont. Centre Assets'!H86</f>
        <v>36635.146627679242</v>
      </c>
      <c r="U30" s="7">
        <f>Comms!Q86</f>
        <v>329045.99157692306</v>
      </c>
      <c r="V30" s="7">
        <f>'Radio Masts'!I86</f>
        <v>2388857.8555183397</v>
      </c>
      <c r="W30" s="7">
        <f>Buildings!R87</f>
        <v>3522861.7377404762</v>
      </c>
      <c r="X30" s="7">
        <f>'Ped Cross'!T86</f>
        <v>60464.748881250009</v>
      </c>
      <c r="Y30" s="7">
        <f>'Plant &amp; Equip'!E87</f>
        <v>1503809.8823682044</v>
      </c>
      <c r="Z30" s="7">
        <f>Signage!G86</f>
        <v>118391.19468749998</v>
      </c>
      <c r="AA30" s="7">
        <f>Walkways!I86</f>
        <v>624797.1449999999</v>
      </c>
      <c r="AB30" s="4">
        <f t="shared" si="2"/>
        <v>268187623.89756149</v>
      </c>
    </row>
    <row r="31" spans="1:28" ht="13.9" x14ac:dyDescent="0.4">
      <c r="A31" s="12">
        <v>3</v>
      </c>
      <c r="B31" s="12" t="str">
        <f>'DORC build-up'!B31</f>
        <v>LBL</v>
      </c>
      <c r="C31" s="12">
        <f>'DORC build-up'!C31</f>
        <v>3</v>
      </c>
      <c r="D31" t="str">
        <f>IF('DORC build-up'!E31=0,"",'DORC build-up'!E31)</f>
        <v/>
      </c>
      <c r="E31" t="str">
        <f>IF('DORC build-up'!F31=0,"",'DORC build-up'!F31)</f>
        <v>Malcolm</v>
      </c>
      <c r="F31" s="9">
        <f>'DORC build-up'!H31</f>
        <v>0</v>
      </c>
      <c r="G31" s="7">
        <f>'C&amp;G'!G87</f>
        <v>0</v>
      </c>
      <c r="H31" s="7">
        <f>'C&amp;E'!N87</f>
        <v>0</v>
      </c>
      <c r="I31" s="7">
        <f>Form!N87</f>
        <v>0</v>
      </c>
      <c r="J31" s="7">
        <f>AcRd!G87</f>
        <v>0</v>
      </c>
      <c r="K31" s="7">
        <f>Bridges!W87</f>
        <v>0</v>
      </c>
      <c r="L31" s="7">
        <f>Tunns!G87</f>
        <v>0</v>
      </c>
      <c r="M31" s="7">
        <f>Culvs!AN87</f>
        <v>0</v>
      </c>
      <c r="N31" s="7">
        <f>Rail!N87</f>
        <v>0</v>
      </c>
      <c r="O31" s="7">
        <f>Ballast!H87</f>
        <v>0</v>
      </c>
      <c r="P31" s="7">
        <f>Sleeps!I87</f>
        <v>0</v>
      </c>
      <c r="Q31" s="7">
        <f>Turnouts!N87</f>
        <v>0</v>
      </c>
      <c r="R31" s="7">
        <f>'Fibre Optic'!G87</f>
        <v>0</v>
      </c>
      <c r="S31" s="7">
        <f>Signal!CD87</f>
        <v>0</v>
      </c>
      <c r="T31" s="7">
        <f>'Cont. Centre Assets'!H87</f>
        <v>0</v>
      </c>
      <c r="U31" s="7">
        <f>Comms!Q87</f>
        <v>0</v>
      </c>
      <c r="V31" s="7">
        <f>'Radio Masts'!I87</f>
        <v>0</v>
      </c>
      <c r="W31" s="7">
        <f>Buildings!R88</f>
        <v>0</v>
      </c>
      <c r="X31" s="7">
        <f>'Ped Cross'!T87</f>
        <v>0</v>
      </c>
      <c r="Y31" s="7">
        <f>'Plant &amp; Equip'!E88</f>
        <v>0</v>
      </c>
      <c r="Z31" s="7">
        <f>Signage!G87</f>
        <v>0</v>
      </c>
      <c r="AA31" s="7">
        <f>Walkways!I87</f>
        <v>0</v>
      </c>
      <c r="AB31" s="4">
        <f t="shared" si="2"/>
        <v>0</v>
      </c>
    </row>
    <row r="32" spans="1:28" ht="13.9" x14ac:dyDescent="0.4">
      <c r="A32" s="12">
        <v>3</v>
      </c>
      <c r="B32" s="12" t="str">
        <f>'DORC build-up'!B32</f>
        <v>LBL</v>
      </c>
      <c r="C32" s="12">
        <f>'DORC build-up'!C32</f>
        <v>3</v>
      </c>
      <c r="D32" t="str">
        <f>IF('DORC build-up'!E32=0,"",'DORC build-up'!E32)</f>
        <v/>
      </c>
      <c r="E32" t="str">
        <f>IF('DORC build-up'!F32=0,"",'DORC build-up'!F32)</f>
        <v>Malcolm to Leonora</v>
      </c>
      <c r="F32" s="9">
        <f>'DORC build-up'!H32</f>
        <v>25.134</v>
      </c>
      <c r="G32" s="7">
        <f>'C&amp;G'!G88</f>
        <v>0</v>
      </c>
      <c r="H32" s="7">
        <f>'C&amp;E'!N88</f>
        <v>0</v>
      </c>
      <c r="I32" s="7">
        <f>Form!N88</f>
        <v>3034270.7324999999</v>
      </c>
      <c r="J32" s="7">
        <f>AcRd!G88</f>
        <v>0</v>
      </c>
      <c r="K32" s="7">
        <f>Bridges!W88</f>
        <v>0</v>
      </c>
      <c r="L32" s="7">
        <f>Tunns!G88</f>
        <v>0</v>
      </c>
      <c r="M32" s="7">
        <f>Culvs!AN88</f>
        <v>906912.59008265787</v>
      </c>
      <c r="N32" s="7">
        <f>Rail!N88</f>
        <v>33864628.7109375</v>
      </c>
      <c r="O32" s="7">
        <f>Ballast!H88</f>
        <v>10294847.128125001</v>
      </c>
      <c r="P32" s="7">
        <f>Sleeps!I88</f>
        <v>12091345.875</v>
      </c>
      <c r="Q32" s="7">
        <f>Turnouts!N88</f>
        <v>7114078.125</v>
      </c>
      <c r="R32" s="7">
        <f>'Fibre Optic'!G88</f>
        <v>0</v>
      </c>
      <c r="S32" s="7">
        <f>Signal!CD88</f>
        <v>1105355.3095384615</v>
      </c>
      <c r="T32" s="7">
        <f>'Cont. Centre Assets'!H88</f>
        <v>131296.44592296524</v>
      </c>
      <c r="U32" s="7">
        <f>Comms!Q88</f>
        <v>534661.37619230768</v>
      </c>
      <c r="V32" s="7">
        <f>'Radio Masts'!I88</f>
        <v>563357.85378406371</v>
      </c>
      <c r="W32" s="7">
        <f>Buildings!R89</f>
        <v>830786.90645695291</v>
      </c>
      <c r="X32" s="7">
        <f>'Ped Cross'!T88</f>
        <v>0</v>
      </c>
      <c r="Y32" s="7">
        <f>'Plant &amp; Equip'!E89</f>
        <v>354639.39634298306</v>
      </c>
      <c r="Z32" s="7">
        <f>Signage!G88</f>
        <v>39812.968124999999</v>
      </c>
      <c r="AA32" s="7">
        <f>Walkways!I88</f>
        <v>334439.27999999991</v>
      </c>
      <c r="AB32" s="4">
        <f t="shared" si="2"/>
        <v>71200432.698007897</v>
      </c>
    </row>
    <row r="33" spans="1:28" ht="13.9" x14ac:dyDescent="0.4">
      <c r="A33" s="12">
        <v>3</v>
      </c>
      <c r="B33" s="12" t="str">
        <f>'DORC build-up'!B33</f>
        <v>LBL</v>
      </c>
      <c r="C33" s="12">
        <f>'DORC build-up'!C33</f>
        <v>3</v>
      </c>
      <c r="D33" t="str">
        <f>IF('DORC build-up'!E33=0,"",'DORC build-up'!E33)</f>
        <v/>
      </c>
      <c r="E33" t="str">
        <f>IF('DORC build-up'!F33=0,"",'DORC build-up'!F33)</f>
        <v>Leonora</v>
      </c>
      <c r="F33" s="9">
        <f>'DORC build-up'!H33</f>
        <v>2.25</v>
      </c>
      <c r="G33" s="7">
        <f>'C&amp;G'!G89</f>
        <v>0</v>
      </c>
      <c r="H33" s="7">
        <f>'C&amp;E'!N89</f>
        <v>0</v>
      </c>
      <c r="I33" s="7">
        <f>Form!N89</f>
        <v>271628.4375</v>
      </c>
      <c r="J33" s="7">
        <f>AcRd!G89</f>
        <v>0</v>
      </c>
      <c r="K33" s="7">
        <f>Bridges!W89</f>
        <v>0</v>
      </c>
      <c r="L33" s="7">
        <f>Tunns!G89</f>
        <v>0</v>
      </c>
      <c r="M33" s="7">
        <f>Culvs!AN89</f>
        <v>0</v>
      </c>
      <c r="N33" s="7">
        <f>Rail!N89</f>
        <v>3031567.3828125</v>
      </c>
      <c r="O33" s="7">
        <f>Ballast!H89</f>
        <v>921596.484375</v>
      </c>
      <c r="P33" s="7">
        <f>Sleeps!I89</f>
        <v>1093627.828125</v>
      </c>
      <c r="Q33" s="7">
        <f>Turnouts!N89</f>
        <v>8407546.875</v>
      </c>
      <c r="R33" s="7">
        <f>'Fibre Optic'!G89</f>
        <v>0</v>
      </c>
      <c r="S33" s="7">
        <f>Signal!CD89</f>
        <v>0</v>
      </c>
      <c r="T33" s="7">
        <f>'Cont. Centre Assets'!H89</f>
        <v>0</v>
      </c>
      <c r="U33" s="7">
        <f>Comms!Q89</f>
        <v>0</v>
      </c>
      <c r="V33" s="7">
        <f>'Radio Masts'!I89</f>
        <v>50431.891899981842</v>
      </c>
      <c r="W33" s="7">
        <f>Buildings!R90</f>
        <v>74372.186660624808</v>
      </c>
      <c r="X33" s="7">
        <f>'Ped Cross'!T89</f>
        <v>0</v>
      </c>
      <c r="Y33" s="7">
        <f>'Plant &amp; Equip'!E90</f>
        <v>31747.379715592899</v>
      </c>
      <c r="Z33" s="7">
        <f>Signage!G89</f>
        <v>2095.4193749999999</v>
      </c>
      <c r="AA33" s="7">
        <f>Walkways!I89</f>
        <v>0</v>
      </c>
      <c r="AB33" s="4">
        <f t="shared" si="2"/>
        <v>13884613.885463702</v>
      </c>
    </row>
    <row r="34" spans="1:28" ht="13.9" x14ac:dyDescent="0.4">
      <c r="A34" s="12">
        <v>4</v>
      </c>
      <c r="B34" s="12" t="str">
        <f>'DORC build-up'!B34</f>
        <v>EBL</v>
      </c>
      <c r="C34" s="12">
        <f>'DORC build-up'!C34</f>
        <v>4</v>
      </c>
      <c r="D34" t="str">
        <f>IF('DORC build-up'!E34=0,"",'DORC build-up'!E34)</f>
        <v>SG track between West Kalgoorlie West and West Kalgoorlie South</v>
      </c>
      <c r="E34" t="str">
        <f>IF('DORC build-up'!F34=0,"",'DORC build-up'!F34)</f>
        <v>West Kalgoorlie West to West Kalgoorlie South</v>
      </c>
      <c r="F34" s="9">
        <f>'DORC build-up'!H34</f>
        <v>2.0649999999999999</v>
      </c>
      <c r="G34" s="7">
        <f>'C&amp;G'!G90</f>
        <v>0</v>
      </c>
      <c r="H34" s="7">
        <f>'C&amp;E'!N90</f>
        <v>0</v>
      </c>
      <c r="I34" s="7">
        <f>Form!N90</f>
        <v>1345878.9180703124</v>
      </c>
      <c r="J34" s="7">
        <f>AcRd!G90</f>
        <v>0</v>
      </c>
      <c r="K34" s="7">
        <f>Bridges!W90</f>
        <v>0</v>
      </c>
      <c r="L34" s="7">
        <f>Tunns!G90</f>
        <v>0</v>
      </c>
      <c r="M34" s="7">
        <f>Culvs!AN90</f>
        <v>2018.340998293515</v>
      </c>
      <c r="N34" s="7">
        <f>Rail!N90</f>
        <v>2782305.17578125</v>
      </c>
      <c r="O34" s="7">
        <f>Ballast!H90</f>
        <v>845820.7734375</v>
      </c>
      <c r="P34" s="7">
        <f>Sleeps!I90</f>
        <v>1000498.078125</v>
      </c>
      <c r="Q34" s="7">
        <f>Turnouts!N90</f>
        <v>646734.375</v>
      </c>
      <c r="R34" s="7">
        <f>'Fibre Optic'!G90</f>
        <v>2139399.6104549463</v>
      </c>
      <c r="S34" s="7">
        <f>Signal!CD90</f>
        <v>0</v>
      </c>
      <c r="T34" s="7">
        <f>'Cont. Centre Assets'!H90</f>
        <v>0</v>
      </c>
      <c r="U34" s="7">
        <f>Comms!Q90</f>
        <v>0</v>
      </c>
      <c r="V34" s="7">
        <f>'Radio Masts'!I90</f>
        <v>46285.269677094439</v>
      </c>
      <c r="W34" s="7">
        <f>Buildings!R91</f>
        <v>68257.140201862319</v>
      </c>
      <c r="X34" s="7">
        <f>'Ped Cross'!T90</f>
        <v>61931.240634375004</v>
      </c>
      <c r="Y34" s="7">
        <f>'Plant &amp; Equip'!E91</f>
        <v>29137.03960564415</v>
      </c>
      <c r="Z34" s="7">
        <f>Signage!G90</f>
        <v>6286.2581250000003</v>
      </c>
      <c r="AA34" s="7">
        <f>Walkways!I90</f>
        <v>208196.73</v>
      </c>
      <c r="AB34" s="4">
        <f t="shared" si="2"/>
        <v>9182748.9501112793</v>
      </c>
    </row>
    <row r="35" spans="1:28" ht="13.9" x14ac:dyDescent="0.4">
      <c r="A35" s="12">
        <v>4</v>
      </c>
      <c r="B35" s="12" t="str">
        <f>'DORC build-up'!B35</f>
        <v>EBL</v>
      </c>
      <c r="C35" s="12">
        <f>'DORC build-up'!C35</f>
        <v>4</v>
      </c>
      <c r="D35" t="str">
        <f>IF('DORC build-up'!E35=0,"",'DORC build-up'!E35)</f>
        <v/>
      </c>
      <c r="E35" t="str">
        <f>IF('DORC build-up'!F35=0,"",'DORC build-up'!F35)</f>
        <v>West Kalgoorlie to West Kalgoorlie South</v>
      </c>
      <c r="F35" s="9">
        <f>'DORC build-up'!H35</f>
        <v>2.68</v>
      </c>
      <c r="G35" s="7">
        <f>'C&amp;G'!G91</f>
        <v>0</v>
      </c>
      <c r="H35" s="7">
        <f>'C&amp;E'!N91</f>
        <v>0</v>
      </c>
      <c r="I35" s="7">
        <f>Form!N91</f>
        <v>1746709.6854375</v>
      </c>
      <c r="J35" s="7">
        <f>AcRd!G91</f>
        <v>0</v>
      </c>
      <c r="K35" s="7">
        <f>Bridges!W91</f>
        <v>0</v>
      </c>
      <c r="L35" s="7">
        <f>Tunns!G91</f>
        <v>0</v>
      </c>
      <c r="M35" s="7">
        <f>Culvs!AN91</f>
        <v>35570.390625</v>
      </c>
      <c r="N35" s="7">
        <f>Rail!N91</f>
        <v>3610933.5937500005</v>
      </c>
      <c r="O35" s="7">
        <f>Ballast!H91</f>
        <v>1097723.8125</v>
      </c>
      <c r="P35" s="7">
        <f>Sleeps!I91</f>
        <v>1416671.6484375</v>
      </c>
      <c r="Q35" s="7">
        <f>Turnouts!N91</f>
        <v>2586937.5</v>
      </c>
      <c r="R35" s="7">
        <f>'Fibre Optic'!G91</f>
        <v>2776557.3636897132</v>
      </c>
      <c r="S35" s="7">
        <f>Signal!CD91</f>
        <v>1073312.3076923075</v>
      </c>
      <c r="T35" s="7">
        <f>'Cont. Centre Assets'!H91</f>
        <v>127490.31026432375</v>
      </c>
      <c r="U35" s="7">
        <f>Comms!Q91</f>
        <v>0</v>
      </c>
      <c r="V35" s="7">
        <f>'Radio Masts'!I91</f>
        <v>60069.986796422818</v>
      </c>
      <c r="W35" s="7">
        <f>Buildings!R92</f>
        <v>88585.537889099782</v>
      </c>
      <c r="X35" s="7">
        <f>'Ped Cross'!T91</f>
        <v>0</v>
      </c>
      <c r="Y35" s="7">
        <f>'Plant &amp; Equip'!E92</f>
        <v>37814.656727906215</v>
      </c>
      <c r="Z35" s="7">
        <f>Signage!G91</f>
        <v>2095.4193749999999</v>
      </c>
      <c r="AA35" s="7">
        <f>Walkways!I91</f>
        <v>0</v>
      </c>
      <c r="AB35" s="4">
        <f t="shared" si="2"/>
        <v>14660472.213184774</v>
      </c>
    </row>
    <row r="36" spans="1:28" ht="13.9" x14ac:dyDescent="0.4">
      <c r="A36" s="12">
        <v>5</v>
      </c>
      <c r="B36" s="12" t="str">
        <f>'DORC build-up'!B36</f>
        <v>EBL</v>
      </c>
      <c r="C36" s="12">
        <f>'DORC build-up'!C36</f>
        <v>5</v>
      </c>
      <c r="D36" t="str">
        <f>IF('DORC build-up'!E36=0,"",'DORC build-up'!E36)</f>
        <v>SG track between West Kalgoorlie and Esperance</v>
      </c>
      <c r="E36" t="str">
        <f>IF('DORC build-up'!F36=0,"",'DORC build-up'!F36)</f>
        <v>West Kalgoorlie South to Hampton Terminal</v>
      </c>
      <c r="F36" s="9">
        <f>'DORC build-up'!H36</f>
        <v>11.84857</v>
      </c>
      <c r="G36" s="7">
        <f>'C&amp;G'!G92</f>
        <v>0</v>
      </c>
      <c r="H36" s="7">
        <f>'C&amp;E'!N92</f>
        <v>0</v>
      </c>
      <c r="I36" s="7">
        <f>Form!N92</f>
        <v>7722392.5289493268</v>
      </c>
      <c r="J36" s="7">
        <f>AcRd!G92</f>
        <v>0</v>
      </c>
      <c r="K36" s="7">
        <f>Bridges!W92</f>
        <v>0</v>
      </c>
      <c r="L36" s="7">
        <f>Tunns!G92</f>
        <v>0</v>
      </c>
      <c r="M36" s="7">
        <f>Culvs!AN92</f>
        <v>168409.63124999998</v>
      </c>
      <c r="N36" s="7">
        <f>Rail!N92</f>
        <v>15964328.153320313</v>
      </c>
      <c r="O36" s="7">
        <f>Ballast!H92</f>
        <v>4853155.758609375</v>
      </c>
      <c r="P36" s="7">
        <f>Sleeps!I92</f>
        <v>4421076.1875</v>
      </c>
      <c r="Q36" s="7">
        <f>Turnouts!N92</f>
        <v>3233671.875</v>
      </c>
      <c r="R36" s="7">
        <f>'Fibre Optic'!G92</f>
        <v>12275460.553243663</v>
      </c>
      <c r="S36" s="7">
        <f>Signal!CD92</f>
        <v>1176119.9999999998</v>
      </c>
      <c r="T36" s="7">
        <f>'Cont. Centre Assets'!H92</f>
        <v>139702.0258068835</v>
      </c>
      <c r="U36" s="7">
        <f>Comms!Q92</f>
        <v>0</v>
      </c>
      <c r="V36" s="7">
        <f>'Radio Masts'!I92</f>
        <v>265575.91173749685</v>
      </c>
      <c r="W36" s="7">
        <f>Buildings!R93</f>
        <v>391646.24875621306</v>
      </c>
      <c r="X36" s="7">
        <f>'Ped Cross'!T92</f>
        <v>0</v>
      </c>
      <c r="Y36" s="7">
        <f>'Plant &amp; Equip'!E93</f>
        <v>167182.68927857</v>
      </c>
      <c r="Z36" s="7">
        <f>Signage!G92</f>
        <v>9429.3871875000004</v>
      </c>
      <c r="AA36" s="7">
        <f>Walkways!I92</f>
        <v>146731.095</v>
      </c>
      <c r="AB36" s="4">
        <f t="shared" si="2"/>
        <v>50934882.045639344</v>
      </c>
    </row>
    <row r="37" spans="1:28" ht="13.9" x14ac:dyDescent="0.4">
      <c r="A37" s="12">
        <v>5</v>
      </c>
      <c r="B37" s="12" t="str">
        <f>'DORC build-up'!B37</f>
        <v>EBL</v>
      </c>
      <c r="C37" s="12">
        <f>'DORC build-up'!C37</f>
        <v>5</v>
      </c>
      <c r="D37" t="str">
        <f>IF('DORC build-up'!E37=0,"",'DORC build-up'!E37)</f>
        <v/>
      </c>
      <c r="E37" t="str">
        <f>IF('DORC build-up'!F37=0,"",'DORC build-up'!F37)</f>
        <v>Hampton Terminal</v>
      </c>
      <c r="F37" s="9">
        <f>'DORC build-up'!H37</f>
        <v>0.751</v>
      </c>
      <c r="G37" s="7">
        <f>'C&amp;G'!G93</f>
        <v>0</v>
      </c>
      <c r="H37" s="7">
        <f>'C&amp;E'!N93</f>
        <v>0</v>
      </c>
      <c r="I37" s="7">
        <f>Form!N93</f>
        <v>489469.76632968755</v>
      </c>
      <c r="J37" s="7">
        <f>AcRd!G93</f>
        <v>0</v>
      </c>
      <c r="K37" s="7">
        <f>Bridges!W93</f>
        <v>0</v>
      </c>
      <c r="L37" s="7">
        <f>Tunns!G93</f>
        <v>0</v>
      </c>
      <c r="M37" s="7">
        <f>Culvs!AN93</f>
        <v>0</v>
      </c>
      <c r="N37" s="7">
        <f>Rail!N93</f>
        <v>1011869.82421875</v>
      </c>
      <c r="O37" s="7">
        <f>Ballast!H93</f>
        <v>307608.42656249995</v>
      </c>
      <c r="P37" s="7">
        <f>Sleeps!I93</f>
        <v>127083.3046875</v>
      </c>
      <c r="Q37" s="7">
        <f>Turnouts!N93</f>
        <v>646734.375</v>
      </c>
      <c r="R37" s="7">
        <f>'Fibre Optic'!G93</f>
        <v>0</v>
      </c>
      <c r="S37" s="7">
        <f>Signal!CD93</f>
        <v>0</v>
      </c>
      <c r="T37" s="7">
        <f>'Cont. Centre Assets'!H93</f>
        <v>0</v>
      </c>
      <c r="U37" s="7">
        <f>Comms!Q93</f>
        <v>123430.60696153846</v>
      </c>
      <c r="V37" s="7">
        <f>'Radio Masts'!I93</f>
        <v>16833.044807505048</v>
      </c>
      <c r="W37" s="7">
        <f>Buildings!R94</f>
        <v>24823.783192057439</v>
      </c>
      <c r="X37" s="7">
        <f>'Ped Cross'!T93</f>
        <v>0</v>
      </c>
      <c r="Y37" s="7">
        <f>'Plant &amp; Equip'!E94</f>
        <v>10596.569851737895</v>
      </c>
      <c r="Z37" s="7">
        <f>Signage!G93</f>
        <v>0</v>
      </c>
      <c r="AA37" s="7">
        <f>Walkways!I93</f>
        <v>0</v>
      </c>
      <c r="AB37" s="4">
        <f t="shared" si="2"/>
        <v>2758449.7016112763</v>
      </c>
    </row>
    <row r="38" spans="1:28" ht="13.9" x14ac:dyDescent="0.4">
      <c r="A38" s="12">
        <v>5</v>
      </c>
      <c r="B38" s="12" t="str">
        <f>'DORC build-up'!B38</f>
        <v>EBL</v>
      </c>
      <c r="C38" s="12">
        <f>'DORC build-up'!C38</f>
        <v>5</v>
      </c>
      <c r="D38" t="str">
        <f>IF('DORC build-up'!E38=0,"",'DORC build-up'!E38)</f>
        <v/>
      </c>
      <c r="E38" t="str">
        <f>IF('DORC build-up'!F38=0,"",'DORC build-up'!F38)</f>
        <v>Hampton Terminal to Hampton</v>
      </c>
      <c r="F38" s="9">
        <f>'DORC build-up'!H38</f>
        <v>4.9320000000000004</v>
      </c>
      <c r="G38" s="7">
        <f>'C&amp;G'!G94</f>
        <v>0</v>
      </c>
      <c r="H38" s="7">
        <f>'C&amp;E'!N94</f>
        <v>0</v>
      </c>
      <c r="I38" s="7">
        <f>Form!N94</f>
        <v>3214467.2270812504</v>
      </c>
      <c r="J38" s="7">
        <f>AcRd!G94</f>
        <v>0</v>
      </c>
      <c r="K38" s="7">
        <f>Bridges!W94</f>
        <v>0</v>
      </c>
      <c r="L38" s="7">
        <f>Tunns!G94</f>
        <v>0</v>
      </c>
      <c r="M38" s="7">
        <f>Culvs!AN94</f>
        <v>62733.234375</v>
      </c>
      <c r="N38" s="7">
        <f>Rail!N94</f>
        <v>6645195.703125</v>
      </c>
      <c r="O38" s="7">
        <f>Ballast!H94</f>
        <v>2020139.4937500001</v>
      </c>
      <c r="P38" s="7">
        <f>Sleeps!I94</f>
        <v>1531790.3671875</v>
      </c>
      <c r="Q38" s="7">
        <f>Turnouts!N94</f>
        <v>4527140.625</v>
      </c>
      <c r="R38" s="7">
        <f>'Fibre Optic'!G94</f>
        <v>0</v>
      </c>
      <c r="S38" s="7">
        <f>Signal!CD94</f>
        <v>2097276.923076923</v>
      </c>
      <c r="T38" s="7">
        <f>'Cont. Centre Assets'!H94</f>
        <v>249118.99706821889</v>
      </c>
      <c r="U38" s="7">
        <f>Comms!Q94</f>
        <v>102807.6923076923</v>
      </c>
      <c r="V38" s="7">
        <f>'Radio Masts'!I94</f>
        <v>110546.7070447602</v>
      </c>
      <c r="W38" s="7">
        <f>Buildings!R95</f>
        <v>163023.83316008959</v>
      </c>
      <c r="X38" s="7">
        <f>'Ped Cross'!T94</f>
        <v>60464.748881250009</v>
      </c>
      <c r="Y38" s="7">
        <f>'Plant &amp; Equip'!E95</f>
        <v>69590.256336579638</v>
      </c>
      <c r="Z38" s="7">
        <f>Signage!G94</f>
        <v>7333.9678124999991</v>
      </c>
      <c r="AA38" s="7">
        <f>Walkways!I94</f>
        <v>0</v>
      </c>
      <c r="AB38" s="4">
        <f t="shared" si="2"/>
        <v>20861629.776206773</v>
      </c>
    </row>
    <row r="39" spans="1:28" ht="13.9" x14ac:dyDescent="0.4">
      <c r="A39" s="12">
        <v>5</v>
      </c>
      <c r="B39" s="12" t="str">
        <f>'DORC build-up'!B39</f>
        <v>EBL</v>
      </c>
      <c r="C39" s="12">
        <f>'DORC build-up'!C39</f>
        <v>5</v>
      </c>
      <c r="D39" t="str">
        <f>IF('DORC build-up'!E39=0,"",'DORC build-up'!E39)</f>
        <v/>
      </c>
      <c r="E39" t="str">
        <f>IF('DORC build-up'!F39=0,"",'DORC build-up'!F39)</f>
        <v>Hampton</v>
      </c>
      <c r="F39" s="9">
        <f>'DORC build-up'!H39</f>
        <v>0</v>
      </c>
      <c r="G39" s="7">
        <f>'C&amp;G'!G95</f>
        <v>0</v>
      </c>
      <c r="H39" s="7">
        <f>'C&amp;E'!N95</f>
        <v>0</v>
      </c>
      <c r="I39" s="7">
        <f>Form!N95</f>
        <v>0</v>
      </c>
      <c r="J39" s="7">
        <f>AcRd!G95</f>
        <v>0</v>
      </c>
      <c r="K39" s="7">
        <f>Bridges!W95</f>
        <v>0</v>
      </c>
      <c r="L39" s="7">
        <f>Tunns!G95</f>
        <v>0</v>
      </c>
      <c r="M39" s="7">
        <f>Culvs!AN95</f>
        <v>0</v>
      </c>
      <c r="N39" s="7">
        <f>Rail!N95</f>
        <v>0</v>
      </c>
      <c r="O39" s="7">
        <f>Ballast!H95</f>
        <v>0</v>
      </c>
      <c r="P39" s="7">
        <f>Sleeps!I95</f>
        <v>0</v>
      </c>
      <c r="Q39" s="7">
        <f>Turnouts!N95</f>
        <v>0</v>
      </c>
      <c r="R39" s="7">
        <f>'Fibre Optic'!G95</f>
        <v>0</v>
      </c>
      <c r="S39" s="7">
        <f>Signal!CD95</f>
        <v>0</v>
      </c>
      <c r="T39" s="7">
        <f>'Cont. Centre Assets'!H95</f>
        <v>0</v>
      </c>
      <c r="U39" s="7">
        <f>Comms!Q95</f>
        <v>0</v>
      </c>
      <c r="V39" s="7">
        <f>'Radio Masts'!I95</f>
        <v>0</v>
      </c>
      <c r="W39" s="7">
        <f>Buildings!R96</f>
        <v>0</v>
      </c>
      <c r="X39" s="7">
        <f>'Ped Cross'!T95</f>
        <v>0</v>
      </c>
      <c r="Y39" s="7">
        <f>'Plant &amp; Equip'!E96</f>
        <v>0</v>
      </c>
      <c r="Z39" s="7">
        <f>Signage!G95</f>
        <v>0</v>
      </c>
      <c r="AA39" s="7">
        <f>Walkways!I95</f>
        <v>0</v>
      </c>
      <c r="AB39" s="4">
        <f t="shared" si="2"/>
        <v>0</v>
      </c>
    </row>
    <row r="40" spans="1:28" ht="13.9" x14ac:dyDescent="0.4">
      <c r="A40" s="12">
        <v>5</v>
      </c>
      <c r="B40" s="12" t="str">
        <f>'DORC build-up'!B40</f>
        <v>EBL</v>
      </c>
      <c r="C40" s="12">
        <f>'DORC build-up'!C40</f>
        <v>5</v>
      </c>
      <c r="D40" t="str">
        <f>IF('DORC build-up'!E40=0,"",'DORC build-up'!E40)</f>
        <v/>
      </c>
      <c r="E40" t="str">
        <f>IF('DORC build-up'!F40=0,"",'DORC build-up'!F40)</f>
        <v>Hampton to Kambalda</v>
      </c>
      <c r="F40" s="9">
        <f>'DORC build-up'!H40</f>
        <v>39.442999999999998</v>
      </c>
      <c r="G40" s="7">
        <f>'C&amp;G'!G96</f>
        <v>0</v>
      </c>
      <c r="H40" s="7">
        <f>'C&amp;E'!N96</f>
        <v>0</v>
      </c>
      <c r="I40" s="7">
        <f>Form!N96</f>
        <v>25707264.971160941</v>
      </c>
      <c r="J40" s="7">
        <f>AcRd!G96</f>
        <v>0</v>
      </c>
      <c r="K40" s="7">
        <f>Bridges!W96</f>
        <v>0</v>
      </c>
      <c r="L40" s="7">
        <f>Tunns!G96</f>
        <v>0</v>
      </c>
      <c r="M40" s="7">
        <f>Culvs!AN96</f>
        <v>492682.24687499995</v>
      </c>
      <c r="N40" s="7">
        <f>Rail!N96</f>
        <v>53144049.90234375</v>
      </c>
      <c r="O40" s="7">
        <f>Ballast!H96</f>
        <v>16155791.170312498</v>
      </c>
      <c r="P40" s="7">
        <f>Sleeps!I96</f>
        <v>2631885.5390625</v>
      </c>
      <c r="Q40" s="7">
        <f>Turnouts!N96</f>
        <v>2586937.5</v>
      </c>
      <c r="R40" s="7">
        <f>'Fibre Optic'!G96</f>
        <v>0</v>
      </c>
      <c r="S40" s="7">
        <f>Signal!CD96</f>
        <v>1274815.3846153845</v>
      </c>
      <c r="T40" s="7">
        <f>'Cont. Centre Assets'!H96</f>
        <v>151425.27272774087</v>
      </c>
      <c r="U40" s="7">
        <f>Comms!Q96</f>
        <v>308423.07692307688</v>
      </c>
      <c r="V40" s="7">
        <f>'Radio Masts'!I96</f>
        <v>884082.27209377044</v>
      </c>
      <c r="W40" s="7">
        <f>Buildings!R97</f>
        <v>1303760.9593133442</v>
      </c>
      <c r="X40" s="7">
        <f>'Ped Cross'!T96</f>
        <v>0</v>
      </c>
      <c r="Y40" s="7">
        <f>'Plant &amp; Equip'!E97</f>
        <v>556538.62138761359</v>
      </c>
      <c r="Z40" s="7">
        <f>Signage!G96</f>
        <v>36669.839062500003</v>
      </c>
      <c r="AA40" s="7">
        <f>Walkways!I96</f>
        <v>455301</v>
      </c>
      <c r="AB40" s="4">
        <f t="shared" si="2"/>
        <v>105689627.75587812</v>
      </c>
    </row>
    <row r="41" spans="1:28" ht="13.9" x14ac:dyDescent="0.4">
      <c r="A41" s="12">
        <v>5</v>
      </c>
      <c r="B41" s="12" t="str">
        <f>'DORC build-up'!B41</f>
        <v>EBL</v>
      </c>
      <c r="C41" s="12">
        <f>'DORC build-up'!C41</f>
        <v>5</v>
      </c>
      <c r="D41" t="str">
        <f>IF('DORC build-up'!E41=0,"",'DORC build-up'!E41)</f>
        <v/>
      </c>
      <c r="E41" t="str">
        <f>IF('DORC build-up'!F41=0,"",'DORC build-up'!F41)</f>
        <v>Kambalda to Salmon Gums</v>
      </c>
      <c r="F41" s="9">
        <f>'DORC build-up'!H41</f>
        <v>234.959</v>
      </c>
      <c r="G41" s="7">
        <f>'C&amp;G'!G97</f>
        <v>0</v>
      </c>
      <c r="H41" s="7">
        <f>'C&amp;E'!N97</f>
        <v>0</v>
      </c>
      <c r="I41" s="7">
        <f>Form!N97</f>
        <v>153136254.0972797</v>
      </c>
      <c r="J41" s="7">
        <f>AcRd!G97</f>
        <v>0</v>
      </c>
      <c r="K41" s="7">
        <f>Bridges!W97</f>
        <v>0</v>
      </c>
      <c r="L41" s="7">
        <f>Tunns!G97</f>
        <v>0</v>
      </c>
      <c r="M41" s="7">
        <f>Culvs!AN97</f>
        <v>3356629.5441232966</v>
      </c>
      <c r="N41" s="7">
        <f>Rail!N97</f>
        <v>316575129.19921881</v>
      </c>
      <c r="O41" s="7">
        <f>Ballast!H97</f>
        <v>96238839.276562512</v>
      </c>
      <c r="P41" s="7">
        <f>Sleeps!I97</f>
        <v>126450798.46875</v>
      </c>
      <c r="Q41" s="7">
        <f>Turnouts!N97</f>
        <v>12287953.125</v>
      </c>
      <c r="R41" s="7">
        <f>'Fibre Optic'!G97</f>
        <v>0</v>
      </c>
      <c r="S41" s="7">
        <f>Signal!CD97</f>
        <v>11145734.783999998</v>
      </c>
      <c r="T41" s="7">
        <f>'Cont. Centre Assets'!H97</f>
        <v>1323913.9955370601</v>
      </c>
      <c r="U41" s="7">
        <f>Comms!Q97</f>
        <v>2261769.2307692305</v>
      </c>
      <c r="V41" s="7">
        <f>'Radio Masts'!I97</f>
        <v>5266411.9506345922</v>
      </c>
      <c r="W41" s="7">
        <f>Buildings!R98</f>
        <v>7766406.4913749984</v>
      </c>
      <c r="X41" s="7">
        <f>'Ped Cross'!T97</f>
        <v>1057943.35355625</v>
      </c>
      <c r="Y41" s="7">
        <f>'Plant &amp; Equip'!E98</f>
        <v>3315258.9291537739</v>
      </c>
      <c r="Z41" s="7">
        <f>Signage!G97</f>
        <v>256688.87343749998</v>
      </c>
      <c r="AA41" s="7">
        <f>Walkways!I97</f>
        <v>2868499.7774999999</v>
      </c>
      <c r="AB41" s="4">
        <f t="shared" si="2"/>
        <v>743308231.09689796</v>
      </c>
    </row>
    <row r="42" spans="1:28" ht="13.9" x14ac:dyDescent="0.4">
      <c r="A42" s="12">
        <v>5</v>
      </c>
      <c r="B42" s="12" t="str">
        <f>'DORC build-up'!B42</f>
        <v>EBL</v>
      </c>
      <c r="C42" s="12">
        <f>'DORC build-up'!C42</f>
        <v>5</v>
      </c>
      <c r="D42" t="str">
        <f>IF('DORC build-up'!E42=0,"",'DORC build-up'!E42)</f>
        <v/>
      </c>
      <c r="E42" t="str">
        <f>IF('DORC build-up'!F42=0,"",'DORC build-up'!F42)</f>
        <v>Salmon Gums to Esperance</v>
      </c>
      <c r="F42" s="9">
        <f>'DORC build-up'!H42</f>
        <v>108.51300000000001</v>
      </c>
      <c r="G42" s="7">
        <f>'C&amp;G'!G98</f>
        <v>0</v>
      </c>
      <c r="H42" s="7">
        <f>'C&amp;E'!N98</f>
        <v>0</v>
      </c>
      <c r="I42" s="7">
        <f>Form!N98</f>
        <v>70724144.811895311</v>
      </c>
      <c r="J42" s="7">
        <f>AcRd!G98</f>
        <v>0</v>
      </c>
      <c r="K42" s="7">
        <f>Bridges!W98</f>
        <v>509594.35078125005</v>
      </c>
      <c r="L42" s="7">
        <f>Tunns!G98</f>
        <v>0</v>
      </c>
      <c r="M42" s="7">
        <f>Culvs!AN98</f>
        <v>1636200.0917470136</v>
      </c>
      <c r="N42" s="7">
        <f>Rail!N98</f>
        <v>146206431.73828125</v>
      </c>
      <c r="O42" s="7">
        <f>Ballast!H98</f>
        <v>44446755.248437501</v>
      </c>
      <c r="P42" s="7">
        <f>Sleeps!I98</f>
        <v>58582493.15625</v>
      </c>
      <c r="Q42" s="7">
        <f>Turnouts!N98</f>
        <v>7114078.125</v>
      </c>
      <c r="R42" s="7">
        <f>'Fibre Optic'!G98</f>
        <v>0</v>
      </c>
      <c r="S42" s="7">
        <f>Signal!CD98</f>
        <v>8991395.7784615401</v>
      </c>
      <c r="T42" s="7">
        <f>'Cont. Centre Assets'!H98</f>
        <v>1068017.0433990899</v>
      </c>
      <c r="U42" s="7">
        <f>Comms!Q98</f>
        <v>1644923.0769230768</v>
      </c>
      <c r="V42" s="7">
        <f>'Radio Masts'!I98</f>
        <v>2432229.2825523238</v>
      </c>
      <c r="W42" s="7">
        <f>Buildings!R99</f>
        <v>3586821.8182686139</v>
      </c>
      <c r="X42" s="7">
        <f>'Ped Cross'!T98</f>
        <v>303790.23615937505</v>
      </c>
      <c r="Y42" s="7">
        <f>'Plant &amp; Equip'!E99</f>
        <v>1531112.6289236143</v>
      </c>
      <c r="Z42" s="7">
        <f>Signage!G98</f>
        <v>89055.323437499988</v>
      </c>
      <c r="AA42" s="7">
        <f>Walkways!I98</f>
        <v>418049.1</v>
      </c>
      <c r="AB42" s="4">
        <f t="shared" si="2"/>
        <v>349285091.81051737</v>
      </c>
    </row>
    <row r="43" spans="1:28" ht="13.9" x14ac:dyDescent="0.4">
      <c r="A43" s="12">
        <v>5</v>
      </c>
      <c r="B43" s="12" t="str">
        <f>'DORC build-up'!B43</f>
        <v>EBL</v>
      </c>
      <c r="C43" s="12">
        <f>'DORC build-up'!C43</f>
        <v>5</v>
      </c>
      <c r="D43" t="str">
        <f>IF('DORC build-up'!E43=0,"",'DORC build-up'!E43)</f>
        <v/>
      </c>
      <c r="E43" t="str">
        <f>IF('DORC build-up'!F43=0,"",'DORC build-up'!F43)</f>
        <v>Esperance</v>
      </c>
      <c r="F43" s="9">
        <f>'DORC build-up'!H43</f>
        <v>0</v>
      </c>
      <c r="G43" s="7">
        <f>'C&amp;G'!G99</f>
        <v>0</v>
      </c>
      <c r="H43" s="7">
        <f>'C&amp;E'!N99</f>
        <v>0</v>
      </c>
      <c r="I43" s="7">
        <f>Form!N99</f>
        <v>0</v>
      </c>
      <c r="J43" s="7">
        <f>AcRd!G99</f>
        <v>0</v>
      </c>
      <c r="K43" s="7">
        <f>Bridges!W99</f>
        <v>0</v>
      </c>
      <c r="L43" s="7">
        <f>Tunns!G99</f>
        <v>0</v>
      </c>
      <c r="M43" s="7">
        <f>Culvs!AN99</f>
        <v>0</v>
      </c>
      <c r="N43" s="7">
        <f>Rail!N99</f>
        <v>0</v>
      </c>
      <c r="O43" s="7">
        <f>Ballast!H99</f>
        <v>0</v>
      </c>
      <c r="P43" s="7">
        <f>Sleeps!I99</f>
        <v>0</v>
      </c>
      <c r="Q43" s="7">
        <f>Turnouts!N99</f>
        <v>0</v>
      </c>
      <c r="R43" s="7">
        <f>'Fibre Optic'!G99</f>
        <v>0</v>
      </c>
      <c r="S43" s="7">
        <f>Signal!CD99</f>
        <v>0</v>
      </c>
      <c r="T43" s="7">
        <f>'Cont. Centre Assets'!H99</f>
        <v>0</v>
      </c>
      <c r="U43" s="7">
        <f>Comms!Q99</f>
        <v>0</v>
      </c>
      <c r="V43" s="7">
        <f>'Radio Masts'!I99</f>
        <v>0</v>
      </c>
      <c r="W43" s="7">
        <f>Buildings!R100</f>
        <v>0</v>
      </c>
      <c r="X43" s="7">
        <f>'Ped Cross'!T99</f>
        <v>0</v>
      </c>
      <c r="Y43" s="7">
        <f>'Plant &amp; Equip'!E100</f>
        <v>0</v>
      </c>
      <c r="Z43" s="7">
        <f>Signage!G99</f>
        <v>0</v>
      </c>
      <c r="AA43" s="7">
        <f>Walkways!I99</f>
        <v>0</v>
      </c>
      <c r="AB43" s="4">
        <f t="shared" si="2"/>
        <v>0</v>
      </c>
    </row>
    <row r="44" spans="1:28" ht="13.9" x14ac:dyDescent="0.4">
      <c r="A44" s="12">
        <v>5</v>
      </c>
      <c r="B44" s="12" t="str">
        <f>'DORC build-up'!B44</f>
        <v>EBL</v>
      </c>
      <c r="C44" s="12">
        <f>'DORC build-up'!C44</f>
        <v>5</v>
      </c>
      <c r="D44" t="str">
        <f>IF('DORC build-up'!E44=0,"",'DORC build-up'!E44)</f>
        <v/>
      </c>
      <c r="E44" t="str">
        <f>IF('DORC build-up'!F44=0,"",'DORC build-up'!F44)</f>
        <v>Esperance to Esperance Wharf</v>
      </c>
      <c r="F44" s="9">
        <f>'DORC build-up'!H44</f>
        <v>9.0869999999999997</v>
      </c>
      <c r="G44" s="7">
        <f>'C&amp;G'!G100</f>
        <v>0</v>
      </c>
      <c r="H44" s="7">
        <f>'C&amp;E'!N100</f>
        <v>0</v>
      </c>
      <c r="I44" s="7">
        <f>Form!N100</f>
        <v>5922518.9968546871</v>
      </c>
      <c r="J44" s="7">
        <f>AcRd!G100</f>
        <v>0</v>
      </c>
      <c r="K44" s="7">
        <f>Bridges!W100</f>
        <v>0</v>
      </c>
      <c r="L44" s="7">
        <f>Tunns!G100</f>
        <v>16565184.80859375</v>
      </c>
      <c r="M44" s="7">
        <f>Culvs!AN100</f>
        <v>0</v>
      </c>
      <c r="N44" s="7">
        <f>Rail!N100</f>
        <v>12243490.13671875</v>
      </c>
      <c r="O44" s="7">
        <f>Ballast!H100</f>
        <v>3722021.0015625004</v>
      </c>
      <c r="P44" s="7">
        <f>Sleeps!I100</f>
        <v>3625592.90625</v>
      </c>
      <c r="Q44" s="7">
        <f>Turnouts!N100</f>
        <v>6467343.75</v>
      </c>
      <c r="R44" s="7">
        <f>'Fibre Optic'!G100</f>
        <v>0</v>
      </c>
      <c r="S44" s="7">
        <f>Signal!CD100</f>
        <v>2390796.6978461538</v>
      </c>
      <c r="T44" s="7">
        <f>'Cont. Centre Assets'!H100</f>
        <v>283983.89788585796</v>
      </c>
      <c r="U44" s="7">
        <f>Comms!Q100</f>
        <v>226238.29926923075</v>
      </c>
      <c r="V44" s="7">
        <f>'Radio Masts'!I100</f>
        <v>203677.60075339332</v>
      </c>
      <c r="W44" s="7">
        <f>Buildings!R101</f>
        <v>300364.47119337675</v>
      </c>
      <c r="X44" s="7">
        <f>'Ped Cross'!T100</f>
        <v>319159.01626875001</v>
      </c>
      <c r="Y44" s="7">
        <f>'Plant &amp; Equip'!E101</f>
        <v>128217.08421137452</v>
      </c>
      <c r="Z44" s="7">
        <f>Signage!G100</f>
        <v>13620.225937499999</v>
      </c>
      <c r="AA44" s="7">
        <f>Walkways!I100</f>
        <v>0</v>
      </c>
      <c r="AB44" s="4">
        <f t="shared" si="2"/>
        <v>52412208.893345319</v>
      </c>
    </row>
    <row r="45" spans="1:28" ht="13.9" x14ac:dyDescent="0.4">
      <c r="A45" s="12">
        <v>5</v>
      </c>
      <c r="B45" s="12" t="str">
        <f>'DORC build-up'!B45</f>
        <v>EBL</v>
      </c>
      <c r="C45" s="12">
        <f>'DORC build-up'!C45</f>
        <v>5</v>
      </c>
      <c r="D45" t="str">
        <f>IF('DORC build-up'!E45=0,"",'DORC build-up'!E45)</f>
        <v/>
      </c>
      <c r="E45" t="str">
        <f>IF('DORC build-up'!F45=0,"",'DORC build-up'!F45)</f>
        <v>Esperance Wharf</v>
      </c>
      <c r="F45" s="9">
        <f>'DORC build-up'!H45</f>
        <v>1.7230000000000001</v>
      </c>
      <c r="G45" s="7">
        <f>'C&amp;G'!G101</f>
        <v>0</v>
      </c>
      <c r="H45" s="7">
        <f>'C&amp;E'!N101</f>
        <v>0</v>
      </c>
      <c r="I45" s="7">
        <f>Form!N101</f>
        <v>1122977.9059734372</v>
      </c>
      <c r="J45" s="7">
        <f>AcRd!G101</f>
        <v>0</v>
      </c>
      <c r="K45" s="7">
        <f>Bridges!W101</f>
        <v>0</v>
      </c>
      <c r="L45" s="7">
        <f>Tunns!G101</f>
        <v>0</v>
      </c>
      <c r="M45" s="7">
        <f>Culvs!AN101</f>
        <v>0</v>
      </c>
      <c r="N45" s="7">
        <f>Rail!N101</f>
        <v>2321506.9335937495</v>
      </c>
      <c r="O45" s="7">
        <f>Ballast!H101</f>
        <v>705738.10781250009</v>
      </c>
      <c r="P45" s="7">
        <f>Sleeps!I101</f>
        <v>806154.3984375</v>
      </c>
      <c r="Q45" s="7">
        <f>Turnouts!N101</f>
        <v>2586937.5</v>
      </c>
      <c r="R45" s="7">
        <f>'Fibre Optic'!G101</f>
        <v>0</v>
      </c>
      <c r="S45" s="7">
        <f>Signal!CD101</f>
        <v>0</v>
      </c>
      <c r="T45" s="7">
        <f>'Cont. Centre Assets'!H101</f>
        <v>0</v>
      </c>
      <c r="U45" s="7">
        <f>Comms!Q101</f>
        <v>0</v>
      </c>
      <c r="V45" s="7">
        <f>'Radio Masts'!I101</f>
        <v>38619.622108297204</v>
      </c>
      <c r="W45" s="7">
        <f>Buildings!R102</f>
        <v>56952.567829447355</v>
      </c>
      <c r="X45" s="7">
        <f>'Ped Cross'!T101</f>
        <v>0</v>
      </c>
      <c r="Y45" s="7">
        <f>'Plant &amp; Equip'!E102</f>
        <v>24311.437888874028</v>
      </c>
      <c r="Z45" s="7">
        <f>Signage!G101</f>
        <v>0</v>
      </c>
      <c r="AA45" s="7">
        <f>Walkways!I101</f>
        <v>0</v>
      </c>
      <c r="AB45" s="4">
        <f t="shared" si="2"/>
        <v>7663198.4736438058</v>
      </c>
    </row>
    <row r="46" spans="1:28" ht="13.9" x14ac:dyDescent="0.4">
      <c r="A46" s="12">
        <v>6</v>
      </c>
      <c r="B46" s="12" t="str">
        <f>'DORC build-up'!B46</f>
        <v>EBL</v>
      </c>
      <c r="C46" s="12">
        <f>'DORC build-up'!C46</f>
        <v>6</v>
      </c>
      <c r="D46" t="str">
        <f>IF('DORC build-up'!E46=0,"",'DORC build-up'!E46)</f>
        <v>SG track between Kambalda and Redmine</v>
      </c>
      <c r="E46" t="str">
        <f>IF('DORC build-up'!F46=0,"",'DORC build-up'!F46)</f>
        <v>Kambalda to Redmine</v>
      </c>
      <c r="F46" s="9">
        <f>'DORC build-up'!H46</f>
        <v>6.4109999999999996</v>
      </c>
      <c r="G46" s="7">
        <f>'C&amp;G'!G102</f>
        <v>0</v>
      </c>
      <c r="H46" s="7">
        <f>'C&amp;E'!N102</f>
        <v>0</v>
      </c>
      <c r="I46" s="7">
        <f>Form!N102</f>
        <v>4178416.3407984376</v>
      </c>
      <c r="J46" s="7">
        <f>AcRd!G102</f>
        <v>0</v>
      </c>
      <c r="K46" s="7">
        <f>Bridges!W102</f>
        <v>0</v>
      </c>
      <c r="L46" s="7">
        <f>Tunns!G102</f>
        <v>0</v>
      </c>
      <c r="M46" s="7">
        <f>Culvs!AN102</f>
        <v>280915.80799914675</v>
      </c>
      <c r="N46" s="7">
        <f>Rail!N102</f>
        <v>8637945.99609375</v>
      </c>
      <c r="O46" s="7">
        <f>Ballast!H102</f>
        <v>2625935.5828124997</v>
      </c>
      <c r="P46" s="7">
        <f>Sleeps!I102</f>
        <v>3093653.8828125</v>
      </c>
      <c r="Q46" s="7">
        <f>Turnouts!N102</f>
        <v>0</v>
      </c>
      <c r="R46" s="7">
        <f>'Fibre Optic'!G102</f>
        <v>0</v>
      </c>
      <c r="S46" s="7">
        <f>Signal!CD102</f>
        <v>2314719.0055384613</v>
      </c>
      <c r="T46" s="7">
        <f>'Cont. Centre Assets'!H102</f>
        <v>274947.22838436376</v>
      </c>
      <c r="U46" s="7">
        <f>Comms!Q102</f>
        <v>0</v>
      </c>
      <c r="V46" s="7">
        <f>'Radio Masts'!I102</f>
        <v>143697.27065368157</v>
      </c>
      <c r="W46" s="7">
        <f>Buildings!R103</f>
        <v>211911.15052500693</v>
      </c>
      <c r="X46" s="7">
        <f>'Ped Cross'!T102</f>
        <v>60464.748881250009</v>
      </c>
      <c r="Y46" s="7">
        <f>'Plant &amp; Equip'!E103</f>
        <v>90458.867269629365</v>
      </c>
      <c r="Z46" s="7">
        <f>Signage!G102</f>
        <v>0</v>
      </c>
      <c r="AA46" s="7">
        <f>Walkways!I102</f>
        <v>435536.79749999999</v>
      </c>
      <c r="AB46" s="4">
        <f t="shared" si="2"/>
        <v>22348602.679268721</v>
      </c>
    </row>
    <row r="47" spans="1:28" ht="13.9" x14ac:dyDescent="0.4">
      <c r="A47" s="12">
        <v>7</v>
      </c>
      <c r="B47" s="12" t="str">
        <f>'DORC build-up'!B47</f>
        <v>Sidings &amp; Other</v>
      </c>
      <c r="C47" s="12">
        <f>'DORC build-up'!C47</f>
        <v>7</v>
      </c>
      <c r="D47" t="str">
        <f>IF('DORC build-up'!E47=0,"",'DORC build-up'!E47)</f>
        <v>SG track between Cockburn North and Robb Jetty</v>
      </c>
      <c r="E47" t="str">
        <f>IF('DORC build-up'!F47=0,"",'DORC build-up'!F47)</f>
        <v>Cockburn North to Robb Jetty (SG)</v>
      </c>
      <c r="F47" s="9">
        <f>'DORC build-up'!H47</f>
        <v>7.3979999999999997</v>
      </c>
      <c r="G47" s="7">
        <f>'C&amp;G'!G103</f>
        <v>0</v>
      </c>
      <c r="H47" s="7">
        <f>'C&amp;E'!N103</f>
        <v>0</v>
      </c>
      <c r="I47" s="7">
        <f>Form!N103</f>
        <v>595409.53500000003</v>
      </c>
      <c r="J47" s="7">
        <f>AcRd!G103</f>
        <v>0</v>
      </c>
      <c r="K47" s="7">
        <f>Bridges!W103</f>
        <v>5120196.046875</v>
      </c>
      <c r="L47" s="7">
        <f>Tunns!G103</f>
        <v>0</v>
      </c>
      <c r="M47" s="7">
        <f>Culvs!AN103</f>
        <v>21126.65625</v>
      </c>
      <c r="N47" s="7">
        <f>Rail!N103</f>
        <v>7040422.265625</v>
      </c>
      <c r="O47" s="7">
        <f>Ballast!H103</f>
        <v>2020139.4937499999</v>
      </c>
      <c r="P47" s="7">
        <f>Sleeps!I103</f>
        <v>2386234.265625</v>
      </c>
      <c r="Q47" s="7">
        <f>Turnouts!N103</f>
        <v>2730656.25</v>
      </c>
      <c r="R47" s="7">
        <f>'Fibre Optic'!G103</f>
        <v>0</v>
      </c>
      <c r="S47" s="7">
        <f>Signal!CD103</f>
        <v>6239861.7009230778</v>
      </c>
      <c r="T47" s="7">
        <f>'Cont. Centre Assets'!H103</f>
        <v>741183.99514823314</v>
      </c>
      <c r="U47" s="7">
        <f>Comms!Q103</f>
        <v>137076.92307692306</v>
      </c>
      <c r="V47" s="7">
        <f>'Radio Masts'!I103</f>
        <v>165820.06056714026</v>
      </c>
      <c r="W47" s="7">
        <f>Buildings!R104</f>
        <v>244535.74974013434</v>
      </c>
      <c r="X47" s="7">
        <f>'Ped Cross'!T103</f>
        <v>1469532.1807687501</v>
      </c>
      <c r="Y47" s="7">
        <f>'Plant &amp; Equip'!E104</f>
        <v>104385.38450486943</v>
      </c>
      <c r="Z47" s="7">
        <f>Signage!G103</f>
        <v>17461.828125</v>
      </c>
      <c r="AA47" s="7">
        <f>Walkways!I103</f>
        <v>74503.8</v>
      </c>
      <c r="AB47" s="4">
        <f t="shared" si="2"/>
        <v>29108546.135979135</v>
      </c>
    </row>
    <row r="48" spans="1:28" ht="13.9" x14ac:dyDescent="0.4">
      <c r="A48" s="12">
        <v>8</v>
      </c>
      <c r="B48" s="12" t="str">
        <f>'DORC build-up'!B48</f>
        <v>CBH Sidings SG</v>
      </c>
      <c r="C48" s="12">
        <f>'DORC build-up'!C48</f>
        <v>8</v>
      </c>
      <c r="D48" t="str">
        <f>IF('DORC build-up'!E48=0,"",'DORC build-up'!E48)</f>
        <v>SG all tracks servicing CBH on the SG network</v>
      </c>
      <c r="E48" t="str">
        <f>IF('DORC build-up'!F48=0,"",'DORC build-up'!F48)</f>
        <v>Avon Yard</v>
      </c>
      <c r="F48" s="9">
        <f>'DORC build-up'!H48</f>
        <v>2.6789999999999998</v>
      </c>
      <c r="G48" s="7">
        <f>'C&amp;G'!G104</f>
        <v>0</v>
      </c>
      <c r="H48" s="7">
        <f>'C&amp;E'!N104</f>
        <v>0</v>
      </c>
      <c r="I48" s="7">
        <f>Form!N104</f>
        <v>280296.40275000007</v>
      </c>
      <c r="J48" s="7">
        <f>AcRd!G104</f>
        <v>0</v>
      </c>
      <c r="K48" s="7">
        <f>Bridges!W104</f>
        <v>0</v>
      </c>
      <c r="L48" s="7">
        <f>Tunns!G104</f>
        <v>0</v>
      </c>
      <c r="M48" s="7">
        <f>Culvs!AN104</f>
        <v>0</v>
      </c>
      <c r="N48" s="7">
        <f>Rail!N104</f>
        <v>3128308.0664062509</v>
      </c>
      <c r="O48" s="7">
        <f>Ballast!H104</f>
        <v>951005.65218749992</v>
      </c>
      <c r="P48" s="7">
        <f>Sleeps!I104</f>
        <v>1119324.7406250001</v>
      </c>
      <c r="Q48" s="7">
        <f>Turnouts!N104</f>
        <v>1121006.25</v>
      </c>
      <c r="R48" s="7">
        <f>'Fibre Optic'!G104</f>
        <v>0</v>
      </c>
      <c r="S48" s="7">
        <f>Signal!CD104</f>
        <v>0</v>
      </c>
      <c r="T48" s="7">
        <f>'Cont. Centre Assets'!H104</f>
        <v>0</v>
      </c>
      <c r="U48" s="7">
        <f>Comms!Q104</f>
        <v>0</v>
      </c>
      <c r="V48" s="7">
        <f>'Radio Masts'!I104</f>
        <v>60047.572622245039</v>
      </c>
      <c r="W48" s="7">
        <f>Buildings!R105</f>
        <v>88552.483583917259</v>
      </c>
      <c r="X48" s="7">
        <f>'Ped Cross'!T104</f>
        <v>0</v>
      </c>
      <c r="Y48" s="7">
        <f>'Plant &amp; Equip'!E105</f>
        <v>37800.546781365942</v>
      </c>
      <c r="Z48" s="7">
        <f>Signage!G104</f>
        <v>0</v>
      </c>
      <c r="AA48" s="7">
        <f>Walkways!I104</f>
        <v>0</v>
      </c>
      <c r="AB48" s="4">
        <f t="shared" si="2"/>
        <v>6786341.714956278</v>
      </c>
    </row>
    <row r="49" spans="1:28" ht="13.9" x14ac:dyDescent="0.4">
      <c r="A49" s="12">
        <v>8</v>
      </c>
      <c r="B49" s="12" t="str">
        <f>'DORC build-up'!B49</f>
        <v>CBH Sidings SG</v>
      </c>
      <c r="C49" s="12">
        <f>'DORC build-up'!C49</f>
        <v>8</v>
      </c>
      <c r="D49" t="str">
        <f>IF('DORC build-up'!E49=0,"",'DORC build-up'!E49)</f>
        <v/>
      </c>
      <c r="E49" t="str">
        <f>IF('DORC build-up'!F49=0,"",'DORC build-up'!F49)</f>
        <v>Bodallin</v>
      </c>
      <c r="F49" s="9">
        <f>'DORC build-up'!H49</f>
        <v>1.1080000000000001</v>
      </c>
      <c r="G49" s="7">
        <f>'C&amp;G'!G105</f>
        <v>0</v>
      </c>
      <c r="H49" s="7">
        <f>'C&amp;E'!N105</f>
        <v>0</v>
      </c>
      <c r="I49" s="7">
        <f>Form!N105</f>
        <v>124844.45399999997</v>
      </c>
      <c r="J49" s="7">
        <f>AcRd!G105</f>
        <v>0</v>
      </c>
      <c r="K49" s="7">
        <f>Bridges!W105</f>
        <v>0</v>
      </c>
      <c r="L49" s="7">
        <f>Tunns!G105</f>
        <v>0</v>
      </c>
      <c r="M49" s="7">
        <f>Culvs!AN105</f>
        <v>0</v>
      </c>
      <c r="N49" s="7">
        <f>Rail!N105</f>
        <v>1393353.2812499998</v>
      </c>
      <c r="O49" s="7">
        <f>Ballast!H105</f>
        <v>423579.39750000002</v>
      </c>
      <c r="P49" s="7">
        <f>Sleeps!I105</f>
        <v>501607.18124999997</v>
      </c>
      <c r="Q49" s="7">
        <f>Turnouts!N105</f>
        <v>603618.75</v>
      </c>
      <c r="R49" s="7">
        <f>'Fibre Optic'!G105</f>
        <v>0</v>
      </c>
      <c r="S49" s="7">
        <f>Signal!CD105</f>
        <v>0</v>
      </c>
      <c r="T49" s="7">
        <f>'Cont. Centre Assets'!H105</f>
        <v>0</v>
      </c>
      <c r="U49" s="7">
        <f>Comms!Q105</f>
        <v>0</v>
      </c>
      <c r="V49" s="7">
        <f>'Radio Masts'!I105</f>
        <v>24834.904988968836</v>
      </c>
      <c r="W49" s="7">
        <f>Buildings!R106</f>
        <v>36624.170142209907</v>
      </c>
      <c r="X49" s="7">
        <f>'Ped Cross'!T105</f>
        <v>0</v>
      </c>
      <c r="Y49" s="7">
        <f>'Plant &amp; Equip'!E106</f>
        <v>15633.820766611971</v>
      </c>
      <c r="Z49" s="7">
        <f>Signage!G105</f>
        <v>0</v>
      </c>
      <c r="AA49" s="7">
        <f>Walkways!I105</f>
        <v>0</v>
      </c>
      <c r="AB49" s="4">
        <f t="shared" si="2"/>
        <v>3124095.9598977906</v>
      </c>
    </row>
    <row r="50" spans="1:28" ht="13.9" x14ac:dyDescent="0.4">
      <c r="A50" s="12">
        <v>8</v>
      </c>
      <c r="B50" s="12" t="str">
        <f>'DORC build-up'!B50</f>
        <v>CBH Sidings SG</v>
      </c>
      <c r="C50" s="12">
        <f>'DORC build-up'!C50</f>
        <v>8</v>
      </c>
      <c r="D50" t="str">
        <f>IF('DORC build-up'!E50=0,"",'DORC build-up'!E50)</f>
        <v/>
      </c>
      <c r="E50" t="str">
        <f>IF('DORC build-up'!F50=0,"",'DORC build-up'!F50)</f>
        <v>Burracoppin</v>
      </c>
      <c r="F50" s="9">
        <f>'DORC build-up'!H50</f>
        <v>1.1839999999999999</v>
      </c>
      <c r="G50" s="7">
        <f>'C&amp;G'!G106</f>
        <v>0</v>
      </c>
      <c r="H50" s="7">
        <f>'C&amp;E'!N106</f>
        <v>0</v>
      </c>
      <c r="I50" s="7">
        <f>Form!N106</f>
        <v>133407.79199999999</v>
      </c>
      <c r="J50" s="7">
        <f>AcRd!G106</f>
        <v>0</v>
      </c>
      <c r="K50" s="7">
        <f>Bridges!W106</f>
        <v>0</v>
      </c>
      <c r="L50" s="7">
        <f>Tunns!G106</f>
        <v>0</v>
      </c>
      <c r="M50" s="7">
        <f>Culvs!AN106</f>
        <v>0</v>
      </c>
      <c r="N50" s="7">
        <f>Rail!N106</f>
        <v>1488926.25</v>
      </c>
      <c r="O50" s="7">
        <f>Ballast!H106</f>
        <v>452633.58</v>
      </c>
      <c r="P50" s="7">
        <f>Sleeps!I106</f>
        <v>574946.859375</v>
      </c>
      <c r="Q50" s="7">
        <f>Turnouts!N106</f>
        <v>603618.75</v>
      </c>
      <c r="R50" s="7">
        <f>'Fibre Optic'!G106</f>
        <v>0</v>
      </c>
      <c r="S50" s="7">
        <f>Signal!CD106</f>
        <v>0</v>
      </c>
      <c r="T50" s="7">
        <f>'Cont. Centre Assets'!H106</f>
        <v>0</v>
      </c>
      <c r="U50" s="7">
        <f>Comms!Q106</f>
        <v>0</v>
      </c>
      <c r="V50" s="7">
        <f>'Radio Masts'!I106</f>
        <v>26538.382226479327</v>
      </c>
      <c r="W50" s="7">
        <f>Buildings!R107</f>
        <v>39136.297336079901</v>
      </c>
      <c r="X50" s="7">
        <f>'Ped Cross'!T106</f>
        <v>0</v>
      </c>
      <c r="Y50" s="7">
        <f>'Plant &amp; Equip'!E107</f>
        <v>16706.176703671994</v>
      </c>
      <c r="Z50" s="7">
        <f>Signage!G106</f>
        <v>0</v>
      </c>
      <c r="AA50" s="7">
        <f>Walkways!I106</f>
        <v>0</v>
      </c>
      <c r="AB50" s="4">
        <f t="shared" si="2"/>
        <v>3335914.0876412313</v>
      </c>
    </row>
    <row r="51" spans="1:28" ht="13.9" x14ac:dyDescent="0.4">
      <c r="A51" s="12">
        <v>8</v>
      </c>
      <c r="B51" s="12" t="str">
        <f>'DORC build-up'!B51</f>
        <v>CBH Sidings SG</v>
      </c>
      <c r="C51" s="12">
        <f>'DORC build-up'!C51</f>
        <v>8</v>
      </c>
      <c r="D51" t="str">
        <f>IF('DORC build-up'!E51=0,"",'DORC build-up'!E51)</f>
        <v/>
      </c>
      <c r="E51" t="str">
        <f>IF('DORC build-up'!F51=0,"",'DORC build-up'!F51)</f>
        <v>Carrabin</v>
      </c>
      <c r="F51" s="9">
        <f>'DORC build-up'!H51</f>
        <v>1.2869999999999999</v>
      </c>
      <c r="G51" s="7">
        <f>'C&amp;G'!G107</f>
        <v>0</v>
      </c>
      <c r="H51" s="7">
        <f>'C&amp;E'!N107</f>
        <v>0</v>
      </c>
      <c r="I51" s="7">
        <f>Form!N107</f>
        <v>145013.36850000001</v>
      </c>
      <c r="J51" s="7">
        <f>AcRd!G107</f>
        <v>0</v>
      </c>
      <c r="K51" s="7">
        <f>Bridges!W107</f>
        <v>0</v>
      </c>
      <c r="L51" s="7">
        <f>Tunns!G107</f>
        <v>0</v>
      </c>
      <c r="M51" s="7">
        <f>Culvs!AN107</f>
        <v>0</v>
      </c>
      <c r="N51" s="7">
        <f>Rail!N107</f>
        <v>1618452.7734375002</v>
      </c>
      <c r="O51" s="7">
        <f>Ballast!H107</f>
        <v>492009.64312499994</v>
      </c>
      <c r="P51" s="7">
        <f>Sleeps!I107</f>
        <v>581284.85624999995</v>
      </c>
      <c r="Q51" s="7">
        <f>Turnouts!N107</f>
        <v>603618.75</v>
      </c>
      <c r="R51" s="7">
        <f>'Fibre Optic'!G107</f>
        <v>0</v>
      </c>
      <c r="S51" s="7">
        <f>Signal!CD107</f>
        <v>0</v>
      </c>
      <c r="T51" s="7">
        <f>'Cont. Centre Assets'!H107</f>
        <v>0</v>
      </c>
      <c r="U51" s="7">
        <f>Comms!Q107</f>
        <v>0</v>
      </c>
      <c r="V51" s="7">
        <f>'Radio Masts'!I107</f>
        <v>28847.042166789608</v>
      </c>
      <c r="W51" s="7">
        <f>Buildings!R108</f>
        <v>42540.890769877391</v>
      </c>
      <c r="X51" s="7">
        <f>'Ped Cross'!T107</f>
        <v>0</v>
      </c>
      <c r="Y51" s="7">
        <f>'Plant &amp; Equip'!E108</f>
        <v>18159.501197319136</v>
      </c>
      <c r="Z51" s="7">
        <f>Signage!G107</f>
        <v>0</v>
      </c>
      <c r="AA51" s="7">
        <f>Walkways!I107</f>
        <v>0</v>
      </c>
      <c r="AB51" s="4">
        <f t="shared" si="2"/>
        <v>3529926.8254464865</v>
      </c>
    </row>
    <row r="52" spans="1:28" ht="13.9" x14ac:dyDescent="0.4">
      <c r="A52" s="12">
        <v>8</v>
      </c>
      <c r="B52" s="12" t="str">
        <f>'DORC build-up'!B52</f>
        <v>CBH Sidings SG</v>
      </c>
      <c r="C52" s="12">
        <f>'DORC build-up'!C52</f>
        <v>8</v>
      </c>
      <c r="D52" t="str">
        <f>IF('DORC build-up'!E52=0,"",'DORC build-up'!E52)</f>
        <v/>
      </c>
      <c r="E52" t="str">
        <f>IF('DORC build-up'!F52=0,"",'DORC build-up'!F52)</f>
        <v>Cunderdin</v>
      </c>
      <c r="F52" s="9">
        <f>'DORC build-up'!H52</f>
        <v>2.2040000000000002</v>
      </c>
      <c r="G52" s="7">
        <f>'C&amp;G'!G108</f>
        <v>0</v>
      </c>
      <c r="H52" s="7">
        <f>'C&amp;E'!N108</f>
        <v>0</v>
      </c>
      <c r="I52" s="7">
        <f>Form!N108</f>
        <v>230598.45900000003</v>
      </c>
      <c r="J52" s="7">
        <f>AcRd!G108</f>
        <v>0</v>
      </c>
      <c r="K52" s="7">
        <f>Bridges!W108</f>
        <v>0</v>
      </c>
      <c r="L52" s="7">
        <f>Tunns!G108</f>
        <v>0</v>
      </c>
      <c r="M52" s="7">
        <f>Culvs!AN108</f>
        <v>0</v>
      </c>
      <c r="N52" s="7">
        <f>Rail!N108</f>
        <v>2573643.5156250005</v>
      </c>
      <c r="O52" s="7">
        <f>Ballast!H108</f>
        <v>782387.62875000015</v>
      </c>
      <c r="P52" s="7">
        <f>Sleeps!I108</f>
        <v>951734.30625000002</v>
      </c>
      <c r="Q52" s="7">
        <f>Turnouts!N108</f>
        <v>1681509.375</v>
      </c>
      <c r="R52" s="7">
        <f>'Fibre Optic'!G108</f>
        <v>0</v>
      </c>
      <c r="S52" s="7">
        <f>Signal!CD108</f>
        <v>0</v>
      </c>
      <c r="T52" s="7">
        <f>'Cont. Centre Assets'!H108</f>
        <v>0</v>
      </c>
      <c r="U52" s="7">
        <f>Comms!Q108</f>
        <v>0</v>
      </c>
      <c r="V52" s="7">
        <f>'Radio Masts'!I108</f>
        <v>49400.839887804439</v>
      </c>
      <c r="W52" s="7">
        <f>Buildings!R109</f>
        <v>72851.68862222982</v>
      </c>
      <c r="X52" s="7">
        <f>'Ped Cross'!T108</f>
        <v>0</v>
      </c>
      <c r="Y52" s="7">
        <f>'Plant &amp; Equip'!E109</f>
        <v>31098.322174740777</v>
      </c>
      <c r="Z52" s="7">
        <f>Signage!G108</f>
        <v>0</v>
      </c>
      <c r="AA52" s="7">
        <f>Walkways!I108</f>
        <v>0</v>
      </c>
      <c r="AB52" s="4">
        <f t="shared" si="2"/>
        <v>6373224.1353097763</v>
      </c>
    </row>
    <row r="53" spans="1:28" ht="13.9" x14ac:dyDescent="0.4">
      <c r="A53" s="12">
        <v>8</v>
      </c>
      <c r="B53" s="12" t="str">
        <f>'DORC build-up'!B53</f>
        <v>CBH Sidings SG</v>
      </c>
      <c r="C53" s="12">
        <f>'DORC build-up'!C53</f>
        <v>8</v>
      </c>
      <c r="D53" t="str">
        <f>IF('DORC build-up'!E53=0,"",'DORC build-up'!E53)</f>
        <v/>
      </c>
      <c r="E53" t="str">
        <f>IF('DORC build-up'!F53=0,"",'DORC build-up'!F53)</f>
        <v>Doodlakine</v>
      </c>
      <c r="F53" s="9">
        <f>'DORC build-up'!H53</f>
        <v>1.2749999999999999</v>
      </c>
      <c r="G53" s="7">
        <f>'C&amp;G'!G109</f>
        <v>0</v>
      </c>
      <c r="H53" s="7">
        <f>'C&amp;E'!N109</f>
        <v>0</v>
      </c>
      <c r="I53" s="7">
        <f>Form!N109</f>
        <v>133399.74375000005</v>
      </c>
      <c r="J53" s="7">
        <f>AcRd!G109</f>
        <v>0</v>
      </c>
      <c r="K53" s="7">
        <f>Bridges!W109</f>
        <v>0</v>
      </c>
      <c r="L53" s="7">
        <f>Tunns!G109</f>
        <v>0</v>
      </c>
      <c r="M53" s="7">
        <f>Culvs!AN109</f>
        <v>0</v>
      </c>
      <c r="N53" s="7">
        <f>Rail!N109</f>
        <v>1488836.4257812505</v>
      </c>
      <c r="O53" s="7">
        <f>Ballast!H109</f>
        <v>452606.2734375</v>
      </c>
      <c r="P53" s="7">
        <f>Sleeps!I109</f>
        <v>582923.25</v>
      </c>
      <c r="Q53" s="7">
        <f>Turnouts!N109</f>
        <v>560503.125</v>
      </c>
      <c r="R53" s="7">
        <f>'Fibre Optic'!G109</f>
        <v>0</v>
      </c>
      <c r="S53" s="7">
        <f>Signal!CD109</f>
        <v>0</v>
      </c>
      <c r="T53" s="7">
        <f>'Cont. Centre Assets'!H109</f>
        <v>0</v>
      </c>
      <c r="U53" s="7">
        <f>Comms!Q109</f>
        <v>0</v>
      </c>
      <c r="V53" s="7">
        <f>'Radio Masts'!I109</f>
        <v>28578.072076656372</v>
      </c>
      <c r="W53" s="7">
        <f>Buildings!R110</f>
        <v>42144.23910768739</v>
      </c>
      <c r="X53" s="7">
        <f>'Ped Cross'!T109</f>
        <v>0</v>
      </c>
      <c r="Y53" s="7">
        <f>'Plant &amp; Equip'!E110</f>
        <v>17990.181838835975</v>
      </c>
      <c r="Z53" s="7">
        <f>Signage!G109</f>
        <v>0</v>
      </c>
      <c r="AA53" s="7">
        <f>Walkways!I109</f>
        <v>0</v>
      </c>
      <c r="AB53" s="4">
        <f t="shared" si="2"/>
        <v>3306981.3109919303</v>
      </c>
    </row>
    <row r="54" spans="1:28" ht="13.9" x14ac:dyDescent="0.4">
      <c r="A54" s="12">
        <v>8</v>
      </c>
      <c r="B54" s="12" t="str">
        <f>'DORC build-up'!B54</f>
        <v>CBH Sidings SG</v>
      </c>
      <c r="C54" s="12">
        <f>'DORC build-up'!C54</f>
        <v>8</v>
      </c>
      <c r="D54" t="str">
        <f>IF('DORC build-up'!E54=0,"",'DORC build-up'!E54)</f>
        <v/>
      </c>
      <c r="E54" t="str">
        <f>IF('DORC build-up'!F54=0,"",'DORC build-up'!F54)</f>
        <v>Grass Patch</v>
      </c>
      <c r="F54" s="9">
        <f>'DORC build-up'!H54</f>
        <v>2.2130000000000001</v>
      </c>
      <c r="G54" s="7">
        <f>'C&amp;G'!G110</f>
        <v>0</v>
      </c>
      <c r="H54" s="7">
        <f>'C&amp;E'!N110</f>
        <v>0</v>
      </c>
      <c r="I54" s="7">
        <f>Form!N110</f>
        <v>267161.65875000006</v>
      </c>
      <c r="J54" s="7">
        <f>AcRd!G110</f>
        <v>0</v>
      </c>
      <c r="K54" s="7">
        <f>Bridges!W110</f>
        <v>0</v>
      </c>
      <c r="L54" s="7">
        <f>Tunns!G110</f>
        <v>0</v>
      </c>
      <c r="M54" s="7">
        <f>Culvs!AN110</f>
        <v>0</v>
      </c>
      <c r="N54" s="7">
        <f>Rail!N110</f>
        <v>2981714.94140625</v>
      </c>
      <c r="O54" s="7">
        <f>Ballast!H110</f>
        <v>906441.34218750009</v>
      </c>
      <c r="P54" s="7">
        <f>Sleeps!I110</f>
        <v>1066141.6171875</v>
      </c>
      <c r="Q54" s="7">
        <f>Turnouts!N110</f>
        <v>646734.375</v>
      </c>
      <c r="R54" s="7">
        <f>'Fibre Optic'!G110</f>
        <v>0</v>
      </c>
      <c r="S54" s="7">
        <f>Signal!CD110</f>
        <v>0</v>
      </c>
      <c r="T54" s="7">
        <f>'Cont. Centre Assets'!H110</f>
        <v>0</v>
      </c>
      <c r="U54" s="7">
        <f>Comms!Q110</f>
        <v>616846.15384615376</v>
      </c>
      <c r="V54" s="7">
        <f>'Radio Masts'!I110</f>
        <v>49602.567455404358</v>
      </c>
      <c r="W54" s="7">
        <f>Buildings!R111</f>
        <v>73149.177368872319</v>
      </c>
      <c r="X54" s="7">
        <f>'Ped Cross'!T110</f>
        <v>0</v>
      </c>
      <c r="Y54" s="7">
        <f>'Plant &amp; Equip'!E111</f>
        <v>31225.311693603151</v>
      </c>
      <c r="Z54" s="7">
        <f>Signage!G110</f>
        <v>0</v>
      </c>
      <c r="AA54" s="7">
        <f>Walkways!I110</f>
        <v>0</v>
      </c>
      <c r="AB54" s="4">
        <f t="shared" si="2"/>
        <v>6639017.1448952835</v>
      </c>
    </row>
    <row r="55" spans="1:28" ht="13.9" x14ac:dyDescent="0.4">
      <c r="A55" s="12">
        <v>8</v>
      </c>
      <c r="B55" s="12" t="str">
        <f>'DORC build-up'!B55</f>
        <v>CBH Sidings SG</v>
      </c>
      <c r="C55" s="12">
        <f>'DORC build-up'!C55</f>
        <v>8</v>
      </c>
      <c r="D55" t="str">
        <f>IF('DORC build-up'!E55=0,"",'DORC build-up'!E55)</f>
        <v/>
      </c>
      <c r="E55" t="str">
        <f>IF('DORC build-up'!F55=0,"",'DORC build-up'!F55)</f>
        <v>Grass Valley</v>
      </c>
      <c r="F55" s="9">
        <f>'DORC build-up'!H55</f>
        <v>1.63</v>
      </c>
      <c r="G55" s="7">
        <f>'C&amp;G'!G111</f>
        <v>0</v>
      </c>
      <c r="H55" s="7">
        <f>'C&amp;E'!N111</f>
        <v>0</v>
      </c>
      <c r="I55" s="7">
        <f>Form!N111</f>
        <v>170542.41750000004</v>
      </c>
      <c r="J55" s="7">
        <f>AcRd!G111</f>
        <v>0</v>
      </c>
      <c r="K55" s="7">
        <f>Bridges!W111</f>
        <v>0</v>
      </c>
      <c r="L55" s="7">
        <f>Tunns!G111</f>
        <v>0</v>
      </c>
      <c r="M55" s="7">
        <f>Culvs!AN111</f>
        <v>0</v>
      </c>
      <c r="N55" s="7">
        <f>Rail!N111</f>
        <v>1903375.1953125</v>
      </c>
      <c r="O55" s="7">
        <f>Ballast!H111</f>
        <v>578626.05937500007</v>
      </c>
      <c r="P55" s="7">
        <f>Sleeps!I111</f>
        <v>670361.73750000005</v>
      </c>
      <c r="Q55" s="7">
        <f>Turnouts!N111</f>
        <v>1121006.25</v>
      </c>
      <c r="R55" s="7">
        <f>'Fibre Optic'!G111</f>
        <v>0</v>
      </c>
      <c r="S55" s="7">
        <f>Signal!CD111</f>
        <v>0</v>
      </c>
      <c r="T55" s="7">
        <f>'Cont. Centre Assets'!H111</f>
        <v>0</v>
      </c>
      <c r="U55" s="7">
        <f>Comms!Q111</f>
        <v>0</v>
      </c>
      <c r="V55" s="7">
        <f>'Radio Masts'!I111</f>
        <v>36535.103909764613</v>
      </c>
      <c r="W55" s="7">
        <f>Buildings!R112</f>
        <v>53878.517447474856</v>
      </c>
      <c r="X55" s="7">
        <f>'Ped Cross'!T111</f>
        <v>0</v>
      </c>
      <c r="Y55" s="7">
        <f>'Plant &amp; Equip'!E112</f>
        <v>22999.212860629519</v>
      </c>
      <c r="Z55" s="7">
        <f>Signage!G111</f>
        <v>0</v>
      </c>
      <c r="AA55" s="7">
        <f>Walkways!I111</f>
        <v>0</v>
      </c>
      <c r="AB55" s="4">
        <f t="shared" si="2"/>
        <v>4557324.4939053692</v>
      </c>
    </row>
    <row r="56" spans="1:28" ht="13.9" x14ac:dyDescent="0.4">
      <c r="A56" s="12">
        <v>8</v>
      </c>
      <c r="B56" s="12" t="str">
        <f>'DORC build-up'!B56</f>
        <v>CBH Sidings SG</v>
      </c>
      <c r="C56" s="12">
        <f>'DORC build-up'!C56</f>
        <v>8</v>
      </c>
      <c r="D56" t="str">
        <f>IF('DORC build-up'!E56=0,"",'DORC build-up'!E56)</f>
        <v/>
      </c>
      <c r="E56" t="str">
        <f>IF('DORC build-up'!F56=0,"",'DORC build-up'!F56)</f>
        <v>Hines Hill</v>
      </c>
      <c r="F56" s="9">
        <f>'DORC build-up'!H56</f>
        <v>1.2090000000000001</v>
      </c>
      <c r="G56" s="7">
        <f>'C&amp;G'!G112</f>
        <v>0</v>
      </c>
      <c r="H56" s="7">
        <f>'C&amp;E'!N112</f>
        <v>0</v>
      </c>
      <c r="I56" s="7">
        <f>Form!N112</f>
        <v>126494.34525</v>
      </c>
      <c r="J56" s="7">
        <f>AcRd!G112</f>
        <v>0</v>
      </c>
      <c r="K56" s="7">
        <f>Bridges!W112</f>
        <v>0</v>
      </c>
      <c r="L56" s="7">
        <f>Tunns!G112</f>
        <v>0</v>
      </c>
      <c r="M56" s="7">
        <f>Culvs!AN112</f>
        <v>0</v>
      </c>
      <c r="N56" s="7">
        <f>Rail!N112</f>
        <v>1411767.24609375</v>
      </c>
      <c r="O56" s="7">
        <f>Ballast!H112</f>
        <v>429177.24281250004</v>
      </c>
      <c r="P56" s="7">
        <f>Sleeps!I112</f>
        <v>512860.359375</v>
      </c>
      <c r="Q56" s="7">
        <f>Turnouts!N112</f>
        <v>560503.125</v>
      </c>
      <c r="R56" s="7">
        <f>'Fibre Optic'!G112</f>
        <v>0</v>
      </c>
      <c r="S56" s="7">
        <f>Signal!CD112</f>
        <v>0</v>
      </c>
      <c r="T56" s="7">
        <f>'Cont. Centre Assets'!H112</f>
        <v>0</v>
      </c>
      <c r="U56" s="7">
        <f>Comms!Q112</f>
        <v>0</v>
      </c>
      <c r="V56" s="7">
        <f>'Radio Masts'!I112</f>
        <v>27098.736580923574</v>
      </c>
      <c r="W56" s="7">
        <f>Buildings!R113</f>
        <v>39962.654965642403</v>
      </c>
      <c r="X56" s="7">
        <f>'Ped Cross'!T112</f>
        <v>0</v>
      </c>
      <c r="Y56" s="7">
        <f>'Plant &amp; Equip'!E113</f>
        <v>17058.925367178588</v>
      </c>
      <c r="Z56" s="7">
        <f>Signage!G112</f>
        <v>0</v>
      </c>
      <c r="AA56" s="7">
        <f>Walkways!I112</f>
        <v>0</v>
      </c>
      <c r="AB56" s="4">
        <f t="shared" si="2"/>
        <v>3124922.6354449946</v>
      </c>
    </row>
    <row r="57" spans="1:28" ht="13.9" x14ac:dyDescent="0.4">
      <c r="A57" s="12">
        <v>8</v>
      </c>
      <c r="B57" s="12" t="str">
        <f>'DORC build-up'!B57</f>
        <v>CBH Sidings SG</v>
      </c>
      <c r="C57" s="12">
        <f>'DORC build-up'!C57</f>
        <v>8</v>
      </c>
      <c r="D57" t="str">
        <f>IF('DORC build-up'!E57=0,"",'DORC build-up'!E57)</f>
        <v/>
      </c>
      <c r="E57" t="str">
        <f>IF('DORC build-up'!F57=0,"",'DORC build-up'!F57)</f>
        <v>Kellerberrin</v>
      </c>
      <c r="F57" s="9">
        <f>'DORC build-up'!H57</f>
        <v>2.6859999999999999</v>
      </c>
      <c r="G57" s="7">
        <f>'C&amp;G'!G113</f>
        <v>0</v>
      </c>
      <c r="H57" s="7">
        <f>'C&amp;E'!N113</f>
        <v>0</v>
      </c>
      <c r="I57" s="7">
        <f>Form!N113</f>
        <v>281028.79350000003</v>
      </c>
      <c r="J57" s="7">
        <f>AcRd!G113</f>
        <v>0</v>
      </c>
      <c r="K57" s="7">
        <f>Bridges!W113</f>
        <v>0</v>
      </c>
      <c r="L57" s="7">
        <f>Tunns!G113</f>
        <v>0</v>
      </c>
      <c r="M57" s="7">
        <f>Culvs!AN113</f>
        <v>0</v>
      </c>
      <c r="N57" s="7">
        <f>Rail!N113</f>
        <v>3136482.0703125</v>
      </c>
      <c r="O57" s="7">
        <f>Ballast!H113</f>
        <v>953490.54937499994</v>
      </c>
      <c r="P57" s="7">
        <f>Sleeps!I113</f>
        <v>1114840.715625</v>
      </c>
      <c r="Q57" s="7">
        <f>Turnouts!N113</f>
        <v>1681509.375</v>
      </c>
      <c r="R57" s="7">
        <f>'Fibre Optic'!G113</f>
        <v>0</v>
      </c>
      <c r="S57" s="7">
        <f>Signal!CD113</f>
        <v>0</v>
      </c>
      <c r="T57" s="7">
        <f>'Cont. Centre Assets'!H113</f>
        <v>0</v>
      </c>
      <c r="U57" s="7">
        <f>Comms!Q113</f>
        <v>0</v>
      </c>
      <c r="V57" s="7">
        <f>'Radio Masts'!I113</f>
        <v>60204.471841489431</v>
      </c>
      <c r="W57" s="7">
        <f>Buildings!R114</f>
        <v>88783.863720194786</v>
      </c>
      <c r="X57" s="7">
        <f>'Ped Cross'!T113</f>
        <v>0</v>
      </c>
      <c r="Y57" s="7">
        <f>'Plant &amp; Equip'!E114</f>
        <v>37899.316407147788</v>
      </c>
      <c r="Z57" s="7">
        <f>Signage!G113</f>
        <v>0</v>
      </c>
      <c r="AA57" s="7">
        <f>Walkways!I113</f>
        <v>0</v>
      </c>
      <c r="AB57" s="4">
        <f t="shared" si="2"/>
        <v>7354239.1557813315</v>
      </c>
    </row>
    <row r="58" spans="1:28" ht="13.9" x14ac:dyDescent="0.4">
      <c r="A58" s="12">
        <v>8</v>
      </c>
      <c r="B58" s="12" t="str">
        <f>'DORC build-up'!B58</f>
        <v>CBH Sidings SG</v>
      </c>
      <c r="C58" s="12">
        <f>'DORC build-up'!C58</f>
        <v>8</v>
      </c>
      <c r="D58" t="str">
        <f>IF('DORC build-up'!E58=0,"",'DORC build-up'!E58)</f>
        <v/>
      </c>
      <c r="E58" t="str">
        <f>IF('DORC build-up'!F58=0,"",'DORC build-up'!F58)</f>
        <v>Meckering</v>
      </c>
      <c r="F58" s="9">
        <f>'DORC build-up'!H58</f>
        <v>1.1000000000000001</v>
      </c>
      <c r="G58" s="7">
        <f>'C&amp;G'!G114</f>
        <v>0</v>
      </c>
      <c r="H58" s="7">
        <f>'C&amp;E'!N114</f>
        <v>0</v>
      </c>
      <c r="I58" s="7">
        <f>Form!N114</f>
        <v>115089.97500000001</v>
      </c>
      <c r="J58" s="7">
        <f>AcRd!G114</f>
        <v>0</v>
      </c>
      <c r="K58" s="7">
        <f>Bridges!W114</f>
        <v>0</v>
      </c>
      <c r="L58" s="7">
        <f>Tunns!G114</f>
        <v>0</v>
      </c>
      <c r="M58" s="7">
        <f>Culvs!AN114</f>
        <v>0</v>
      </c>
      <c r="N58" s="7">
        <f>Rail!N114</f>
        <v>1284486.3281250002</v>
      </c>
      <c r="O58" s="7">
        <f>Ballast!H114</f>
        <v>390483.84375</v>
      </c>
      <c r="P58" s="7">
        <f>Sleeps!I114</f>
        <v>461294.07187500002</v>
      </c>
      <c r="Q58" s="7">
        <f>Turnouts!N114</f>
        <v>560503.125</v>
      </c>
      <c r="R58" s="7">
        <f>'Fibre Optic'!G114</f>
        <v>0</v>
      </c>
      <c r="S58" s="7">
        <f>Signal!CD114</f>
        <v>0</v>
      </c>
      <c r="T58" s="7">
        <f>'Cont. Centre Assets'!H114</f>
        <v>0</v>
      </c>
      <c r="U58" s="7">
        <f>Comms!Q114</f>
        <v>0</v>
      </c>
      <c r="V58" s="7">
        <f>'Radio Masts'!I114</f>
        <v>24655.591595546677</v>
      </c>
      <c r="W58" s="7">
        <f>Buildings!R115</f>
        <v>36359.735700749909</v>
      </c>
      <c r="X58" s="7">
        <f>'Ped Cross'!T114</f>
        <v>0</v>
      </c>
      <c r="Y58" s="7">
        <f>'Plant &amp; Equip'!E115</f>
        <v>15520.941194289861</v>
      </c>
      <c r="Z58" s="7">
        <f>Signage!G114</f>
        <v>0</v>
      </c>
      <c r="AA58" s="7">
        <f>Walkways!I114</f>
        <v>0</v>
      </c>
      <c r="AB58" s="4">
        <f t="shared" si="2"/>
        <v>2888393.6122405869</v>
      </c>
    </row>
    <row r="59" spans="1:28" ht="13.9" x14ac:dyDescent="0.4">
      <c r="A59" s="12">
        <v>8</v>
      </c>
      <c r="B59" s="12" t="str">
        <f>'DORC build-up'!B59</f>
        <v>CBH Sidings SG</v>
      </c>
      <c r="C59" s="12">
        <f>'DORC build-up'!C59</f>
        <v>8</v>
      </c>
      <c r="D59" t="str">
        <f>IF('DORC build-up'!E59=0,"",'DORC build-up'!E59)</f>
        <v/>
      </c>
      <c r="E59" t="str">
        <f>IF('DORC build-up'!F59=0,"",'DORC build-up'!F59)</f>
        <v>Merredin</v>
      </c>
      <c r="F59" s="9">
        <f>'DORC build-up'!H59</f>
        <v>2.06</v>
      </c>
      <c r="G59" s="7">
        <f>'C&amp;G'!G115</f>
        <v>0</v>
      </c>
      <c r="H59" s="7">
        <f>'C&amp;E'!N115</f>
        <v>0</v>
      </c>
      <c r="I59" s="7">
        <f>Form!N115</f>
        <v>215532.13500000001</v>
      </c>
      <c r="J59" s="7">
        <f>AcRd!G115</f>
        <v>0</v>
      </c>
      <c r="K59" s="7">
        <f>Bridges!W115</f>
        <v>0</v>
      </c>
      <c r="L59" s="7">
        <f>Tunns!G115</f>
        <v>0</v>
      </c>
      <c r="M59" s="7">
        <f>Culvs!AN115</f>
        <v>0</v>
      </c>
      <c r="N59" s="7">
        <f>Rail!N115</f>
        <v>2563717.939453125</v>
      </c>
      <c r="O59" s="7">
        <f>Ballast!H115</f>
        <v>731269.74375000002</v>
      </c>
      <c r="P59" s="7">
        <f>Sleeps!I115</f>
        <v>416734.07343749999</v>
      </c>
      <c r="Q59" s="7">
        <f>Turnouts!N115</f>
        <v>2802515.625</v>
      </c>
      <c r="R59" s="7">
        <f>'Fibre Optic'!G115</f>
        <v>0</v>
      </c>
      <c r="S59" s="7">
        <f>Signal!CD115</f>
        <v>0</v>
      </c>
      <c r="T59" s="7">
        <f>'Cont. Centre Assets'!H115</f>
        <v>0</v>
      </c>
      <c r="U59" s="7">
        <f>Comms!Q115</f>
        <v>0</v>
      </c>
      <c r="V59" s="7">
        <f>'Radio Masts'!I115</f>
        <v>46173.19880620559</v>
      </c>
      <c r="W59" s="7">
        <f>Buildings!R116</f>
        <v>68091.868675949838</v>
      </c>
      <c r="X59" s="7">
        <f>'Ped Cross'!T115</f>
        <v>0</v>
      </c>
      <c r="Y59" s="7">
        <f>'Plant &amp; Equip'!E116</f>
        <v>29066.489872942831</v>
      </c>
      <c r="Z59" s="7">
        <f>Signage!G115</f>
        <v>0</v>
      </c>
      <c r="AA59" s="7">
        <f>Walkways!I115</f>
        <v>0</v>
      </c>
      <c r="AB59" s="4">
        <f t="shared" si="2"/>
        <v>6873101.0739957225</v>
      </c>
    </row>
    <row r="60" spans="1:28" ht="13.9" x14ac:dyDescent="0.4">
      <c r="A60" s="12">
        <v>8</v>
      </c>
      <c r="B60" s="12" t="str">
        <f>'DORC build-up'!B60</f>
        <v>CBH Sidings SG</v>
      </c>
      <c r="C60" s="12">
        <f>'DORC build-up'!C60</f>
        <v>8</v>
      </c>
      <c r="D60" t="str">
        <f>IF('DORC build-up'!E60=0,"",'DORC build-up'!E60)</f>
        <v/>
      </c>
      <c r="E60" t="str">
        <f>IF('DORC build-up'!F60=0,"",'DORC build-up'!F60)</f>
        <v>Moorine Rock</v>
      </c>
      <c r="F60" s="9">
        <f>'DORC build-up'!H60</f>
        <v>1.052</v>
      </c>
      <c r="G60" s="7">
        <f>'C&amp;G'!G116</f>
        <v>0</v>
      </c>
      <c r="H60" s="7">
        <f>'C&amp;E'!N116</f>
        <v>0</v>
      </c>
      <c r="I60" s="7">
        <f>Form!N116</f>
        <v>118534.62599999999</v>
      </c>
      <c r="J60" s="7">
        <f>AcRd!G116</f>
        <v>0</v>
      </c>
      <c r="K60" s="7">
        <f>Bridges!W116</f>
        <v>0</v>
      </c>
      <c r="L60" s="7">
        <f>Tunns!G116</f>
        <v>0</v>
      </c>
      <c r="M60" s="7">
        <f>Culvs!AN116</f>
        <v>0</v>
      </c>
      <c r="N60" s="7">
        <f>Rail!N116</f>
        <v>1322931.09375</v>
      </c>
      <c r="O60" s="7">
        <f>Ballast!H116</f>
        <v>402171.05250000005</v>
      </c>
      <c r="P60" s="7">
        <f>Sleeps!I116</f>
        <v>473538.90937499999</v>
      </c>
      <c r="Q60" s="7">
        <f>Turnouts!N116</f>
        <v>0</v>
      </c>
      <c r="R60" s="7">
        <f>'Fibre Optic'!G116</f>
        <v>0</v>
      </c>
      <c r="S60" s="7">
        <f>Signal!CD116</f>
        <v>0</v>
      </c>
      <c r="T60" s="7">
        <f>'Cont. Centre Assets'!H116</f>
        <v>0</v>
      </c>
      <c r="U60" s="7">
        <f>Comms!Q116</f>
        <v>0</v>
      </c>
      <c r="V60" s="7">
        <f>'Radio Masts'!I116</f>
        <v>23579.711235013732</v>
      </c>
      <c r="W60" s="7">
        <f>Buildings!R117</f>
        <v>34773.129051989912</v>
      </c>
      <c r="X60" s="7">
        <f>'Ped Cross'!T116</f>
        <v>0</v>
      </c>
      <c r="Y60" s="7">
        <f>'Plant &amp; Equip'!E117</f>
        <v>14843.663760357214</v>
      </c>
      <c r="Z60" s="7">
        <f>Signage!G116</f>
        <v>0</v>
      </c>
      <c r="AA60" s="7">
        <f>Walkways!I116</f>
        <v>0</v>
      </c>
      <c r="AB60" s="4">
        <f t="shared" si="2"/>
        <v>2390372.1856723605</v>
      </c>
    </row>
    <row r="61" spans="1:28" ht="13.9" x14ac:dyDescent="0.4">
      <c r="A61" s="12">
        <v>8</v>
      </c>
      <c r="B61" s="12" t="str">
        <f>'DORC build-up'!B61</f>
        <v>CBH Sidings SG</v>
      </c>
      <c r="C61" s="12">
        <f>'DORC build-up'!C61</f>
        <v>8</v>
      </c>
      <c r="D61" t="str">
        <f>IF('DORC build-up'!E61=0,"",'DORC build-up'!E61)</f>
        <v/>
      </c>
      <c r="E61" t="str">
        <f>IF('DORC build-up'!F61=0,"",'DORC build-up'!F61)</f>
        <v>Salmon Gums</v>
      </c>
      <c r="F61" s="9">
        <f>'DORC build-up'!H61</f>
        <v>1.5349999999999999</v>
      </c>
      <c r="G61" s="7">
        <f>'C&amp;G'!G117</f>
        <v>0</v>
      </c>
      <c r="H61" s="7">
        <f>'C&amp;E'!N117</f>
        <v>0</v>
      </c>
      <c r="I61" s="7">
        <f>Form!N117</f>
        <v>185310.95625000002</v>
      </c>
      <c r="J61" s="7">
        <f>AcRd!G117</f>
        <v>0</v>
      </c>
      <c r="K61" s="7">
        <f>Bridges!W117</f>
        <v>0</v>
      </c>
      <c r="L61" s="7">
        <f>Tunns!G117</f>
        <v>0</v>
      </c>
      <c r="M61" s="7">
        <f>Culvs!AN117</f>
        <v>0</v>
      </c>
      <c r="N61" s="7">
        <f>Rail!N117</f>
        <v>2068202.63671875</v>
      </c>
      <c r="O61" s="7">
        <f>Ballast!H117</f>
        <v>628733.6015625</v>
      </c>
      <c r="P61" s="7">
        <f>Sleeps!I117</f>
        <v>743097.796875</v>
      </c>
      <c r="Q61" s="7">
        <f>Turnouts!N117</f>
        <v>6467343.75</v>
      </c>
      <c r="R61" s="7">
        <f>'Fibre Optic'!G117</f>
        <v>0</v>
      </c>
      <c r="S61" s="7">
        <f>Signal!CD117</f>
        <v>0</v>
      </c>
      <c r="T61" s="7">
        <f>'Cont. Centre Assets'!H117</f>
        <v>0</v>
      </c>
      <c r="U61" s="7">
        <f>Comms!Q117</f>
        <v>0</v>
      </c>
      <c r="V61" s="7">
        <f>'Radio Masts'!I117</f>
        <v>34405.757362876495</v>
      </c>
      <c r="W61" s="7">
        <f>Buildings!R118</f>
        <v>50738.358455137371</v>
      </c>
      <c r="X61" s="7">
        <f>'Ped Cross'!T117</f>
        <v>0</v>
      </c>
      <c r="Y61" s="7">
        <f>'Plant &amp; Equip'!E118</f>
        <v>21658.767939304485</v>
      </c>
      <c r="Z61" s="7">
        <f>Signage!G117</f>
        <v>0</v>
      </c>
      <c r="AA61" s="7">
        <f>Walkways!I117</f>
        <v>0</v>
      </c>
      <c r="AB61" s="4">
        <f t="shared" si="2"/>
        <v>10199491.62516357</v>
      </c>
    </row>
    <row r="62" spans="1:28" ht="13.9" x14ac:dyDescent="0.4">
      <c r="A62" s="12">
        <v>8</v>
      </c>
      <c r="B62" s="12" t="str">
        <f>'DORC build-up'!B62</f>
        <v>CBH Sidings SG</v>
      </c>
      <c r="C62" s="12">
        <f>'DORC build-up'!C62</f>
        <v>8</v>
      </c>
      <c r="D62" t="str">
        <f>IF('DORC build-up'!E62=0,"",'DORC build-up'!E62)</f>
        <v/>
      </c>
      <c r="E62" t="str">
        <f>IF('DORC build-up'!F62=0,"",'DORC build-up'!F62)</f>
        <v>Southern Cross</v>
      </c>
      <c r="F62" s="9">
        <f>'DORC build-up'!H62</f>
        <v>2.79</v>
      </c>
      <c r="G62" s="7">
        <f>'C&amp;G'!G118</f>
        <v>0</v>
      </c>
      <c r="H62" s="7">
        <f>'C&amp;E'!N118</f>
        <v>0</v>
      </c>
      <c r="I62" s="7">
        <f>Form!N118</f>
        <v>314364.64500000002</v>
      </c>
      <c r="J62" s="7">
        <f>AcRd!G118</f>
        <v>0</v>
      </c>
      <c r="K62" s="7">
        <f>Bridges!W118</f>
        <v>0</v>
      </c>
      <c r="L62" s="7">
        <f>Tunns!G118</f>
        <v>0</v>
      </c>
      <c r="M62" s="7">
        <f>Culvs!AN118</f>
        <v>0</v>
      </c>
      <c r="N62" s="7">
        <f>Rail!N118</f>
        <v>3508533.984375</v>
      </c>
      <c r="O62" s="7">
        <f>Ballast!H118</f>
        <v>1066594.33125</v>
      </c>
      <c r="P62" s="7">
        <f>Sleeps!I118</f>
        <v>1256432.4281249999</v>
      </c>
      <c r="Q62" s="7">
        <f>Turnouts!N118</f>
        <v>4225331.25</v>
      </c>
      <c r="R62" s="7">
        <f>'Fibre Optic'!G118</f>
        <v>0</v>
      </c>
      <c r="S62" s="7">
        <f>Signal!CD118</f>
        <v>0</v>
      </c>
      <c r="T62" s="7">
        <f>'Cont. Centre Assets'!H118</f>
        <v>0</v>
      </c>
      <c r="U62" s="7">
        <f>Comms!Q118</f>
        <v>0</v>
      </c>
      <c r="V62" s="7">
        <f>'Radio Masts'!I118</f>
        <v>62535.545955977483</v>
      </c>
      <c r="W62" s="7">
        <f>Buildings!R119</f>
        <v>92221.51145917477</v>
      </c>
      <c r="X62" s="7">
        <f>'Ped Cross'!T118</f>
        <v>0</v>
      </c>
      <c r="Y62" s="7">
        <f>'Plant &amp; Equip'!E119</f>
        <v>39366.750847335192</v>
      </c>
      <c r="Z62" s="7">
        <f>Signage!G118</f>
        <v>0</v>
      </c>
      <c r="AA62" s="7">
        <f>Walkways!I118</f>
        <v>0</v>
      </c>
      <c r="AB62" s="4">
        <f t="shared" si="2"/>
        <v>10565380.44701249</v>
      </c>
    </row>
    <row r="63" spans="1:28" ht="13.9" x14ac:dyDescent="0.4">
      <c r="A63" s="12">
        <v>8</v>
      </c>
      <c r="B63" s="12" t="str">
        <f>'DORC build-up'!B63</f>
        <v>CBH Sidings SG</v>
      </c>
      <c r="C63" s="12">
        <f>'DORC build-up'!C63</f>
        <v>8</v>
      </c>
      <c r="D63" t="str">
        <f>IF('DORC build-up'!E63=0,"",'DORC build-up'!E63)</f>
        <v/>
      </c>
      <c r="E63" t="str">
        <f>IF('DORC build-up'!F63=0,"",'DORC build-up'!F63)</f>
        <v>Tammin</v>
      </c>
      <c r="F63" s="9">
        <f>'DORC build-up'!H63</f>
        <v>2.29</v>
      </c>
      <c r="G63" s="7">
        <f>'C&amp;G'!G119</f>
        <v>0</v>
      </c>
      <c r="H63" s="7">
        <f>'C&amp;E'!N119</f>
        <v>0</v>
      </c>
      <c r="I63" s="7">
        <f>Form!N119</f>
        <v>239596.40250000003</v>
      </c>
      <c r="J63" s="7">
        <f>AcRd!G119</f>
        <v>0</v>
      </c>
      <c r="K63" s="7">
        <f>Bridges!W119</f>
        <v>0</v>
      </c>
      <c r="L63" s="7">
        <f>Tunns!G119</f>
        <v>0</v>
      </c>
      <c r="M63" s="7">
        <f>Culvs!AN119</f>
        <v>0</v>
      </c>
      <c r="N63" s="7">
        <f>Rail!N119</f>
        <v>2674066.9921875</v>
      </c>
      <c r="O63" s="7">
        <f>Ballast!H119</f>
        <v>812916.36562499998</v>
      </c>
      <c r="P63" s="7">
        <f>Sleeps!I119</f>
        <v>968829.65156250005</v>
      </c>
      <c r="Q63" s="7">
        <f>Turnouts!N119</f>
        <v>1121006.25</v>
      </c>
      <c r="R63" s="7">
        <f>'Fibre Optic'!G119</f>
        <v>0</v>
      </c>
      <c r="S63" s="7">
        <f>Signal!CD119</f>
        <v>0</v>
      </c>
      <c r="T63" s="7">
        <f>'Cont. Centre Assets'!H119</f>
        <v>0</v>
      </c>
      <c r="U63" s="7">
        <f>Comms!Q119</f>
        <v>0</v>
      </c>
      <c r="V63" s="7">
        <f>'Radio Masts'!I119</f>
        <v>51328.458867092624</v>
      </c>
      <c r="W63" s="7">
        <f>Buildings!R120</f>
        <v>75694.358867924806</v>
      </c>
      <c r="X63" s="7">
        <f>'Ped Cross'!T119</f>
        <v>0</v>
      </c>
      <c r="Y63" s="7">
        <f>'Plant &amp; Equip'!E120</f>
        <v>32311.777577203437</v>
      </c>
      <c r="Z63" s="7">
        <f>Signage!G119</f>
        <v>0</v>
      </c>
      <c r="AA63" s="7">
        <f>Walkways!I119</f>
        <v>0</v>
      </c>
      <c r="AB63" s="4">
        <f t="shared" si="2"/>
        <v>5975750.2571872212</v>
      </c>
    </row>
    <row r="64" spans="1:28" ht="13.9" x14ac:dyDescent="0.4">
      <c r="A64" s="12">
        <v>9</v>
      </c>
      <c r="B64" s="12" t="str">
        <f>'DORC build-up'!B64</f>
        <v>Sidings &amp; Other</v>
      </c>
      <c r="C64" s="12">
        <f>'DORC build-up'!C64</f>
        <v>9</v>
      </c>
      <c r="D64" t="str">
        <f>IF('DORC build-up'!E64=0,"",'DORC build-up'!E64)</f>
        <v>SG all tracks servicing customer facilities on the SG network</v>
      </c>
      <c r="E64" t="str">
        <f>IF('DORC build-up'!F64=0,"",'DORC build-up'!F64)</f>
        <v>Esperance Industrial Road</v>
      </c>
      <c r="F64" s="9">
        <f>'DORC build-up'!H64</f>
        <v>3.673</v>
      </c>
      <c r="G64" s="7">
        <f>'C&amp;G'!G120</f>
        <v>0</v>
      </c>
      <c r="H64" s="7">
        <f>'C&amp;E'!N120</f>
        <v>0</v>
      </c>
      <c r="I64" s="7">
        <f>Form!N120</f>
        <v>443418.33374999987</v>
      </c>
      <c r="J64" s="7">
        <f>AcRd!G120</f>
        <v>0</v>
      </c>
      <c r="K64" s="7">
        <f>Bridges!W120</f>
        <v>0</v>
      </c>
      <c r="L64" s="7">
        <f>Tunns!G120</f>
        <v>0</v>
      </c>
      <c r="M64" s="7">
        <f>Culvs!AN120</f>
        <v>0</v>
      </c>
      <c r="N64" s="7">
        <f>Rail!N120</f>
        <v>4948865.3320312491</v>
      </c>
      <c r="O64" s="7">
        <f>Ballast!H120</f>
        <v>1504455.0609375001</v>
      </c>
      <c r="P64" s="7">
        <f>Sleeps!I120</f>
        <v>1881026.9296875</v>
      </c>
      <c r="Q64" s="7">
        <f>Turnouts!N120</f>
        <v>5820609.375</v>
      </c>
      <c r="R64" s="7">
        <f>'Fibre Optic'!G120</f>
        <v>0</v>
      </c>
      <c r="S64" s="7">
        <f>Signal!CD120</f>
        <v>0</v>
      </c>
      <c r="T64" s="7">
        <f>'Cont. Centre Assets'!H120</f>
        <v>0</v>
      </c>
      <c r="U64" s="7">
        <f>Comms!Q120</f>
        <v>0</v>
      </c>
      <c r="V64" s="7">
        <f>'Radio Masts'!I120</f>
        <v>82327.261754948122</v>
      </c>
      <c r="W64" s="7">
        <f>Buildings!R121</f>
        <v>121408.4629353222</v>
      </c>
      <c r="X64" s="7">
        <f>'Ped Cross'!T120</f>
        <v>0</v>
      </c>
      <c r="Y64" s="7">
        <f>'Plant &amp; Equip'!E121</f>
        <v>51825.833642387872</v>
      </c>
      <c r="Z64" s="7">
        <f>Signage!G120</f>
        <v>0</v>
      </c>
      <c r="AA64" s="7">
        <f>Walkways!I120</f>
        <v>0</v>
      </c>
      <c r="AB64" s="4">
        <f t="shared" si="2"/>
        <v>14853936.589738909</v>
      </c>
    </row>
    <row r="65" spans="1:28" ht="13.9" x14ac:dyDescent="0.4">
      <c r="A65" s="12">
        <v>9</v>
      </c>
      <c r="B65" s="12" t="str">
        <f>'DORC build-up'!B65</f>
        <v>Sidings &amp; Other</v>
      </c>
      <c r="C65" s="12">
        <f>'DORC build-up'!C65</f>
        <v>9</v>
      </c>
      <c r="D65" t="str">
        <f>IF('DORC build-up'!E65=0,"",'DORC build-up'!E65)</f>
        <v/>
      </c>
      <c r="E65" t="str">
        <f>IF('DORC build-up'!F65=0,"",'DORC build-up'!F65)</f>
        <v>West Kalgoorlie Industrial Road</v>
      </c>
      <c r="F65" s="9">
        <f>'DORC build-up'!H65</f>
        <v>2.0867</v>
      </c>
      <c r="G65" s="7">
        <f>'C&amp;G'!G121</f>
        <v>0</v>
      </c>
      <c r="H65" s="7">
        <f>'C&amp;E'!N121</f>
        <v>0</v>
      </c>
      <c r="I65" s="7">
        <f>Form!N121</f>
        <v>235119.96585000004</v>
      </c>
      <c r="J65" s="7">
        <f>AcRd!G121</f>
        <v>0</v>
      </c>
      <c r="K65" s="7">
        <f>Bridges!W121</f>
        <v>0</v>
      </c>
      <c r="L65" s="7">
        <f>Tunns!G121</f>
        <v>0</v>
      </c>
      <c r="M65" s="7">
        <f>Culvs!AN121</f>
        <v>0</v>
      </c>
      <c r="N65" s="7">
        <f>Rail!N121</f>
        <v>2624106.7617187505</v>
      </c>
      <c r="O65" s="7">
        <f>Ballast!H121</f>
        <v>797728.45556249993</v>
      </c>
      <c r="P65" s="7">
        <f>Sleeps!I121</f>
        <v>827863.11562499998</v>
      </c>
      <c r="Q65" s="7">
        <f>Turnouts!N121</f>
        <v>9054281.25</v>
      </c>
      <c r="R65" s="7">
        <f>'Fibre Optic'!G121</f>
        <v>0</v>
      </c>
      <c r="S65" s="7">
        <f>Signal!CD121</f>
        <v>0</v>
      </c>
      <c r="T65" s="7">
        <f>'Cont. Centre Assets'!H121</f>
        <v>0</v>
      </c>
      <c r="U65" s="7">
        <f>Comms!Q121</f>
        <v>0</v>
      </c>
      <c r="V65" s="7">
        <f>'Radio Masts'!I121</f>
        <v>46771.657256752049</v>
      </c>
      <c r="W65" s="7">
        <f>Buildings!R122</f>
        <v>68974.41862432257</v>
      </c>
      <c r="X65" s="7">
        <f>'Ped Cross'!T121</f>
        <v>0</v>
      </c>
      <c r="Y65" s="7">
        <f>'Plant &amp; Equip'!E122</f>
        <v>29443.225445567867</v>
      </c>
      <c r="Z65" s="7">
        <f>Signage!G121</f>
        <v>0</v>
      </c>
      <c r="AA65" s="7">
        <f>Walkways!I121</f>
        <v>0</v>
      </c>
      <c r="AB65" s="4">
        <f t="shared" si="2"/>
        <v>13684288.850082893</v>
      </c>
    </row>
    <row r="66" spans="1:28" ht="13.9" x14ac:dyDescent="0.4">
      <c r="A66" s="12">
        <v>9</v>
      </c>
      <c r="B66" s="12" t="str">
        <f>'DORC build-up'!B66</f>
        <v>Sidings &amp; Other</v>
      </c>
      <c r="C66" s="12">
        <f>'DORC build-up'!C66</f>
        <v>9</v>
      </c>
      <c r="D66" t="str">
        <f>IF('DORC build-up'!E66=0,"",'DORC build-up'!E66)</f>
        <v/>
      </c>
      <c r="E66" t="str">
        <f>IF('DORC build-up'!F66=0,"",'DORC build-up'!F66)</f>
        <v>Kewdale North Grid</v>
      </c>
      <c r="F66" s="9">
        <f>'DORC build-up'!H66</f>
        <v>2.8450000000000002</v>
      </c>
      <c r="G66" s="7">
        <f>'C&amp;G'!G122</f>
        <v>0</v>
      </c>
      <c r="H66" s="7">
        <f>'C&amp;E'!N122</f>
        <v>0</v>
      </c>
      <c r="I66" s="7">
        <f>Form!N122</f>
        <v>0</v>
      </c>
      <c r="J66" s="7">
        <f>AcRd!G122</f>
        <v>0</v>
      </c>
      <c r="K66" s="7">
        <f>Bridges!W122</f>
        <v>0</v>
      </c>
      <c r="L66" s="7">
        <f>Tunns!G122</f>
        <v>0</v>
      </c>
      <c r="M66" s="7">
        <f>Culvs!AN122</f>
        <v>0</v>
      </c>
      <c r="N66" s="7">
        <f>Rail!N122</f>
        <v>2555499.0234375</v>
      </c>
      <c r="O66" s="7">
        <f>Ballast!H122</f>
        <v>776871.703125</v>
      </c>
      <c r="P66" s="7">
        <f>Sleeps!I122</f>
        <v>0</v>
      </c>
      <c r="Q66" s="7">
        <f>Turnouts!N122</f>
        <v>2155781.25</v>
      </c>
      <c r="R66" s="7">
        <f>'Fibre Optic'!G122</f>
        <v>0</v>
      </c>
      <c r="S66" s="7">
        <f>Signal!CD122</f>
        <v>0</v>
      </c>
      <c r="T66" s="7">
        <f>'Cont. Centre Assets'!H122</f>
        <v>0</v>
      </c>
      <c r="U66" s="7">
        <f>Comms!Q122</f>
        <v>0</v>
      </c>
      <c r="V66" s="7">
        <f>'Radio Masts'!I122</f>
        <v>63768.325535754819</v>
      </c>
      <c r="W66" s="7">
        <f>Buildings!R123</f>
        <v>94039.498244212256</v>
      </c>
      <c r="X66" s="7">
        <f>'Ped Cross'!T122</f>
        <v>0</v>
      </c>
      <c r="Y66" s="7">
        <f>'Plant &amp; Equip'!E123</f>
        <v>40142.797907049688</v>
      </c>
      <c r="Z66" s="7">
        <f>Signage!G122</f>
        <v>0</v>
      </c>
      <c r="AA66" s="7">
        <f>Walkways!I122</f>
        <v>0</v>
      </c>
      <c r="AB66" s="4">
        <f t="shared" si="2"/>
        <v>5686102.5982495164</v>
      </c>
    </row>
    <row r="67" spans="1:28" ht="13.9" x14ac:dyDescent="0.4">
      <c r="A67" s="12">
        <v>9</v>
      </c>
      <c r="B67" s="12" t="str">
        <f>'DORC build-up'!B67</f>
        <v>Sidings &amp; Other</v>
      </c>
      <c r="C67" s="12">
        <f>'DORC build-up'!C67</f>
        <v>9</v>
      </c>
      <c r="D67" t="str">
        <f>IF('DORC build-up'!E67=0,"",'DORC build-up'!E67)</f>
        <v/>
      </c>
      <c r="E67" t="str">
        <f>IF('DORC build-up'!F67=0,"",'DORC build-up'!F67)</f>
        <v>Kewdale BP Loading Depot</v>
      </c>
      <c r="F67" s="9">
        <f>'DORC build-up'!H67</f>
        <v>1.3919999999999999</v>
      </c>
      <c r="G67" s="7">
        <f>'C&amp;G'!G123</f>
        <v>0</v>
      </c>
      <c r="H67" s="7">
        <f>'C&amp;E'!N123</f>
        <v>0</v>
      </c>
      <c r="I67" s="7">
        <f>Form!N123</f>
        <v>112031.64</v>
      </c>
      <c r="J67" s="7">
        <f>AcRd!G123</f>
        <v>0</v>
      </c>
      <c r="K67" s="7">
        <f>Bridges!W123</f>
        <v>0</v>
      </c>
      <c r="L67" s="7">
        <f>Tunns!G123</f>
        <v>0</v>
      </c>
      <c r="M67" s="7">
        <f>Culvs!AN123</f>
        <v>0</v>
      </c>
      <c r="N67" s="7">
        <f>Rail!N123</f>
        <v>1250353.125</v>
      </c>
      <c r="O67" s="7">
        <f>Ballast!H123</f>
        <v>380107.35</v>
      </c>
      <c r="P67" s="7">
        <f>Sleeps!I123</f>
        <v>0</v>
      </c>
      <c r="Q67" s="7">
        <f>Turnouts!N123</f>
        <v>2155781.25</v>
      </c>
      <c r="R67" s="7">
        <f>'Fibre Optic'!G123</f>
        <v>0</v>
      </c>
      <c r="S67" s="7">
        <f>Signal!CD123</f>
        <v>0</v>
      </c>
      <c r="T67" s="7">
        <f>'Cont. Centre Assets'!H123</f>
        <v>0</v>
      </c>
      <c r="U67" s="7">
        <f>Comms!Q123</f>
        <v>0</v>
      </c>
      <c r="V67" s="7">
        <f>'Radio Masts'!I123</f>
        <v>31200.530455455428</v>
      </c>
      <c r="W67" s="7">
        <f>Buildings!R124</f>
        <v>46011.592814039883</v>
      </c>
      <c r="X67" s="7">
        <f>'Ped Cross'!T123</f>
        <v>0</v>
      </c>
      <c r="Y67" s="7">
        <f>'Plant &amp; Equip'!E124</f>
        <v>19641.045584046806</v>
      </c>
      <c r="Z67" s="7">
        <f>Signage!G123</f>
        <v>0</v>
      </c>
      <c r="AA67" s="7">
        <f>Walkways!I123</f>
        <v>0</v>
      </c>
      <c r="AB67" s="4">
        <f t="shared" si="2"/>
        <v>3995126.5338535421</v>
      </c>
    </row>
    <row r="68" spans="1:28" ht="13.9" x14ac:dyDescent="0.4">
      <c r="A68" s="12">
        <v>10</v>
      </c>
      <c r="B68" s="12" t="str">
        <f>'DORC build-up'!B68</f>
        <v>SWM</v>
      </c>
      <c r="C68" s="12">
        <f>'DORC build-up'!C68</f>
        <v>10</v>
      </c>
      <c r="D68" t="str">
        <f>IF('DORC build-up'!E68=0,"",'DORC build-up'!E68)</f>
        <v>NG track between Kwinana and Mundijong Junction</v>
      </c>
      <c r="E68" t="str">
        <f>IF('DORC build-up'!F68=0,"",'DORC build-up'!F68)</f>
        <v>Kwinana</v>
      </c>
      <c r="F68" s="9">
        <f>'DORC build-up'!H68</f>
        <v>0</v>
      </c>
      <c r="G68" s="7">
        <f>'C&amp;G'!G124</f>
        <v>0</v>
      </c>
      <c r="H68" s="7">
        <f>'C&amp;E'!N124</f>
        <v>0</v>
      </c>
      <c r="I68" s="7">
        <f>Form!N124</f>
        <v>0</v>
      </c>
      <c r="J68" s="7">
        <f>AcRd!G124</f>
        <v>0</v>
      </c>
      <c r="K68" s="7">
        <f>Bridges!W124</f>
        <v>0</v>
      </c>
      <c r="L68" s="7">
        <f>Tunns!G124</f>
        <v>0</v>
      </c>
      <c r="M68" s="7">
        <f>Culvs!AN124</f>
        <v>0</v>
      </c>
      <c r="N68" s="7">
        <f>Rail!N124</f>
        <v>0</v>
      </c>
      <c r="O68" s="7">
        <f>Ballast!H124</f>
        <v>0</v>
      </c>
      <c r="P68" s="7">
        <f>Sleeps!I124</f>
        <v>0</v>
      </c>
      <c r="Q68" s="7">
        <f>Turnouts!N124</f>
        <v>0</v>
      </c>
      <c r="R68" s="7">
        <f>'Fibre Optic'!G124</f>
        <v>0</v>
      </c>
      <c r="S68" s="7">
        <f>Signal!CD124</f>
        <v>0</v>
      </c>
      <c r="T68" s="7">
        <f>'Cont. Centre Assets'!H124</f>
        <v>0</v>
      </c>
      <c r="U68" s="7">
        <f>Comms!Q124</f>
        <v>0</v>
      </c>
      <c r="V68" s="7">
        <f>'Radio Masts'!I124</f>
        <v>0</v>
      </c>
      <c r="W68" s="7">
        <f>Buildings!R125</f>
        <v>0</v>
      </c>
      <c r="X68" s="7">
        <f>'Ped Cross'!T124</f>
        <v>0</v>
      </c>
      <c r="Y68" s="7">
        <f>'Plant &amp; Equip'!E125</f>
        <v>0</v>
      </c>
      <c r="Z68" s="7">
        <f>Signage!G124</f>
        <v>0</v>
      </c>
      <c r="AA68" s="7">
        <f>Walkways!I124</f>
        <v>0</v>
      </c>
      <c r="AB68" s="4">
        <f t="shared" si="2"/>
        <v>0</v>
      </c>
    </row>
    <row r="69" spans="1:28" ht="13.9" x14ac:dyDescent="0.4">
      <c r="A69" s="12">
        <v>10</v>
      </c>
      <c r="B69" s="12" t="str">
        <f>'DORC build-up'!B69</f>
        <v>SWM</v>
      </c>
      <c r="C69" s="12">
        <f>'DORC build-up'!C69</f>
        <v>10</v>
      </c>
      <c r="D69" t="str">
        <f>IF('DORC build-up'!E69=0,"",'DORC build-up'!E69)</f>
        <v/>
      </c>
      <c r="E69" t="str">
        <f>IF('DORC build-up'!F69=0,"",'DORC build-up'!F69)</f>
        <v>Kwinana to Mundijong Junction</v>
      </c>
      <c r="F69" s="9">
        <f>'DORC build-up'!H69</f>
        <v>30.033999999999999</v>
      </c>
      <c r="G69" s="7">
        <f>'C&amp;G'!G125</f>
        <v>0</v>
      </c>
      <c r="H69" s="7">
        <f>'C&amp;E'!N125</f>
        <v>0</v>
      </c>
      <c r="I69" s="7">
        <f>Form!N125</f>
        <v>15659904.087292504</v>
      </c>
      <c r="J69" s="7">
        <f>AcRd!G125</f>
        <v>0</v>
      </c>
      <c r="K69" s="7">
        <f>Bridges!W125</f>
        <v>3007920.1871250002</v>
      </c>
      <c r="L69" s="7">
        <f>Tunns!G125</f>
        <v>0</v>
      </c>
      <c r="M69" s="7">
        <f>Culvs!AN125</f>
        <v>554205.00639931741</v>
      </c>
      <c r="N69" s="7">
        <f>Rail!N125</f>
        <v>32373367.031250004</v>
      </c>
      <c r="O69" s="7">
        <f>Ballast!H125</f>
        <v>9841503.5774999987</v>
      </c>
      <c r="P69" s="7">
        <f>Sleeps!I125</f>
        <v>11713135.612499999</v>
      </c>
      <c r="Q69" s="7">
        <f>Turnouts!N125</f>
        <v>8191968.75</v>
      </c>
      <c r="R69" s="7">
        <f>'Fibre Optic'!G125</f>
        <v>24892872.794345327</v>
      </c>
      <c r="S69" s="7">
        <f>Signal!CD125</f>
        <v>17525298.851446155</v>
      </c>
      <c r="T69" s="7">
        <f>'Cont. Centre Assets'!H125</f>
        <v>2081692.1338112412</v>
      </c>
      <c r="U69" s="7">
        <f>Comms!Q125</f>
        <v>82246.153846153829</v>
      </c>
      <c r="V69" s="7">
        <f>'Radio Masts'!I125</f>
        <v>673187.30725513527</v>
      </c>
      <c r="W69" s="7">
        <f>Buildings!R126</f>
        <v>992753.00185120245</v>
      </c>
      <c r="X69" s="7">
        <f>'Ped Cross'!T125</f>
        <v>319699.63446750003</v>
      </c>
      <c r="Y69" s="7">
        <f>'Plant &amp; Equip'!E126</f>
        <v>423778.13439027424</v>
      </c>
      <c r="Z69" s="7">
        <f>Signage!G125</f>
        <v>57833.574749999992</v>
      </c>
      <c r="AA69" s="7">
        <f>Walkways!I125</f>
        <v>1341233.9639999997</v>
      </c>
      <c r="AB69" s="4">
        <f t="shared" si="2"/>
        <v>129732599.80222981</v>
      </c>
    </row>
    <row r="70" spans="1:28" ht="13.9" x14ac:dyDescent="0.4">
      <c r="A70" s="12">
        <v>11</v>
      </c>
      <c r="B70" s="12" t="str">
        <f>'DORC build-up'!B70</f>
        <v>SWM</v>
      </c>
      <c r="C70" s="12">
        <f>'DORC build-up'!C70</f>
        <v>11</v>
      </c>
      <c r="D70" t="str">
        <f>IF('DORC build-up'!E70=0,"",'DORC build-up'!E70)</f>
        <v>NG track between Mundijong Junction and Picton Junction</v>
      </c>
      <c r="E70" t="str">
        <f>IF('DORC build-up'!F70=0,"",'DORC build-up'!F70)</f>
        <v>Mundijong Junction to Pinjarra</v>
      </c>
      <c r="F70" s="9">
        <f>'DORC build-up'!H70</f>
        <v>47.5505</v>
      </c>
      <c r="G70" s="7">
        <f>'C&amp;G'!G126</f>
        <v>0</v>
      </c>
      <c r="H70" s="7">
        <f>'C&amp;E'!N126</f>
        <v>0</v>
      </c>
      <c r="I70" s="7">
        <f>Form!N126</f>
        <v>24793110.118625633</v>
      </c>
      <c r="J70" s="7">
        <f>AcRd!G126</f>
        <v>0</v>
      </c>
      <c r="K70" s="7">
        <f>Bridges!W126</f>
        <v>7402453.5335625</v>
      </c>
      <c r="L70" s="7">
        <f>Tunns!G126</f>
        <v>0</v>
      </c>
      <c r="M70" s="7">
        <f>Culvs!AN126</f>
        <v>486447.7275000001</v>
      </c>
      <c r="N70" s="7">
        <f>Rail!N126</f>
        <v>51254238.1640625</v>
      </c>
      <c r="O70" s="7">
        <f>Ballast!H126</f>
        <v>15581288.401875</v>
      </c>
      <c r="P70" s="7">
        <f>Sleeps!I126</f>
        <v>18421840.631249998</v>
      </c>
      <c r="Q70" s="7">
        <f>Turnouts!N126</f>
        <v>5173875</v>
      </c>
      <c r="R70" s="7">
        <f>'Fibre Optic'!G126</f>
        <v>39410952.514067978</v>
      </c>
      <c r="S70" s="7">
        <f>Signal!CD126</f>
        <v>19254665.380430777</v>
      </c>
      <c r="T70" s="7">
        <f>'Cont. Centre Assets'!H126</f>
        <v>2287109.9546643598</v>
      </c>
      <c r="U70" s="7">
        <f>Comms!Q126</f>
        <v>345482.94710769225</v>
      </c>
      <c r="V70" s="7">
        <f>'Radio Masts'!I126</f>
        <v>1065805.1892400384</v>
      </c>
      <c r="W70" s="7">
        <f>Buildings!R127</f>
        <v>1571748.7385804623</v>
      </c>
      <c r="X70" s="7">
        <f>'Ped Cross'!T126</f>
        <v>638318.03253750002</v>
      </c>
      <c r="Y70" s="7">
        <f>'Plant &amp; Equip'!E127</f>
        <v>670935.01296279998</v>
      </c>
      <c r="Z70" s="7">
        <f>Signage!G126</f>
        <v>127401.49799999999</v>
      </c>
      <c r="AA70" s="7">
        <f>Walkways!I126</f>
        <v>649838.69999999995</v>
      </c>
      <c r="AB70" s="4">
        <f t="shared" si="2"/>
        <v>189135511.54446721</v>
      </c>
    </row>
    <row r="71" spans="1:28" ht="13.9" x14ac:dyDescent="0.4">
      <c r="A71" s="12">
        <v>11</v>
      </c>
      <c r="B71" s="12" t="str">
        <f>'DORC build-up'!B71</f>
        <v>SWM</v>
      </c>
      <c r="C71" s="12">
        <f>'DORC build-up'!C71</f>
        <v>11</v>
      </c>
      <c r="D71" t="str">
        <f>IF('DORC build-up'!E71=0,"",'DORC build-up'!E71)</f>
        <v/>
      </c>
      <c r="E71" t="str">
        <f>IF('DORC build-up'!F71=0,"",'DORC build-up'!F71)</f>
        <v>Pinjarra to Pinjarra South</v>
      </c>
      <c r="F71" s="9">
        <f>'DORC build-up'!H71</f>
        <v>3.1960000000000002</v>
      </c>
      <c r="G71" s="7">
        <f>'C&amp;G'!G127</f>
        <v>0</v>
      </c>
      <c r="H71" s="7">
        <f>'C&amp;E'!N127</f>
        <v>0</v>
      </c>
      <c r="I71" s="7">
        <f>Form!N127</f>
        <v>1666413.1804949997</v>
      </c>
      <c r="J71" s="7">
        <f>AcRd!G127</f>
        <v>0</v>
      </c>
      <c r="K71" s="7">
        <f>Bridges!W127</f>
        <v>0</v>
      </c>
      <c r="L71" s="7">
        <f>Tunns!G127</f>
        <v>0</v>
      </c>
      <c r="M71" s="7">
        <f>Culvs!AN127</f>
        <v>14486.85</v>
      </c>
      <c r="N71" s="7">
        <f>Rail!N127</f>
        <v>3444938.4374999995</v>
      </c>
      <c r="O71" s="7">
        <f>Ballast!H127</f>
        <v>1047261.285</v>
      </c>
      <c r="P71" s="7">
        <f>Sleeps!I127</f>
        <v>1219741.03125</v>
      </c>
      <c r="Q71" s="7">
        <f>Turnouts!N127</f>
        <v>3880406.25</v>
      </c>
      <c r="R71" s="7">
        <f>'Fibre Optic'!G127</f>
        <v>2648918.60726935</v>
      </c>
      <c r="S71" s="7">
        <f>Signal!CD127</f>
        <v>7675079.0843076911</v>
      </c>
      <c r="T71" s="7">
        <f>'Cont. Centre Assets'!H127</f>
        <v>911662.15718279174</v>
      </c>
      <c r="U71" s="7">
        <f>Comms!Q127</f>
        <v>82246.153846153829</v>
      </c>
      <c r="V71" s="7">
        <f>'Radio Masts'!I127</f>
        <v>71635.700672151987</v>
      </c>
      <c r="W71" s="7">
        <f>Buildings!R128</f>
        <v>105641.55936326974</v>
      </c>
      <c r="X71" s="7">
        <f>'Ped Cross'!T127</f>
        <v>445912.07251500001</v>
      </c>
      <c r="Y71" s="7">
        <f>'Plant &amp; Equip'!E128</f>
        <v>45095.389142682179</v>
      </c>
      <c r="Z71" s="7">
        <f>Signage!G127</f>
        <v>10058.012999999999</v>
      </c>
      <c r="AA71" s="7">
        <f>Walkways!I127</f>
        <v>19039.859999999997</v>
      </c>
      <c r="AB71" s="4">
        <f t="shared" si="2"/>
        <v>23288535.631544083</v>
      </c>
    </row>
    <row r="72" spans="1:28" ht="13.9" x14ac:dyDescent="0.4">
      <c r="A72" s="12">
        <v>11</v>
      </c>
      <c r="B72" s="12" t="str">
        <f>'DORC build-up'!B72</f>
        <v>SWM</v>
      </c>
      <c r="C72" s="12">
        <f>'DORC build-up'!C72</f>
        <v>11</v>
      </c>
      <c r="D72" t="str">
        <f>IF('DORC build-up'!E72=0,"",'DORC build-up'!E72)</f>
        <v/>
      </c>
      <c r="E72" t="str">
        <f>IF('DORC build-up'!F72=0,"",'DORC build-up'!F72)</f>
        <v>Pinjarra South to Wagerup North</v>
      </c>
      <c r="F72" s="9">
        <f>'DORC build-up'!H72</f>
        <v>31.8</v>
      </c>
      <c r="G72" s="7">
        <f>'C&amp;G'!G128</f>
        <v>0</v>
      </c>
      <c r="H72" s="7">
        <f>'C&amp;E'!N128</f>
        <v>0</v>
      </c>
      <c r="I72" s="7">
        <f>Form!N128</f>
        <v>16580706.864749998</v>
      </c>
      <c r="J72" s="7">
        <f>AcRd!G128</f>
        <v>0</v>
      </c>
      <c r="K72" s="7">
        <f>Bridges!W128</f>
        <v>7398335.1290624999</v>
      </c>
      <c r="L72" s="7">
        <f>Tunns!G128</f>
        <v>0</v>
      </c>
      <c r="M72" s="7">
        <f>Culvs!AN128</f>
        <v>288247.34779863479</v>
      </c>
      <c r="N72" s="7">
        <f>Rail!N128</f>
        <v>34276921.875</v>
      </c>
      <c r="O72" s="7">
        <f>Ballast!H128</f>
        <v>10420184.25</v>
      </c>
      <c r="P72" s="7">
        <f>Sleeps!I128</f>
        <v>12457138.8375</v>
      </c>
      <c r="Q72" s="7">
        <f>Turnouts!N128</f>
        <v>2155781.25</v>
      </c>
      <c r="R72" s="7">
        <f>'Fibre Optic'!G128</f>
        <v>26356574.3777113</v>
      </c>
      <c r="S72" s="7">
        <f>Signal!CD128</f>
        <v>15512189.192861537</v>
      </c>
      <c r="T72" s="7">
        <f>'Cont. Centre Assets'!H128</f>
        <v>1842570.7027704671</v>
      </c>
      <c r="U72" s="7">
        <f>Comms!Q128</f>
        <v>246738.4615384615</v>
      </c>
      <c r="V72" s="7">
        <f>'Radio Masts'!I128</f>
        <v>712770.73885307659</v>
      </c>
      <c r="W72" s="7">
        <f>Buildings!R129</f>
        <v>1051126.9048034975</v>
      </c>
      <c r="X72" s="7">
        <f>'Ped Cross'!T128</f>
        <v>0</v>
      </c>
      <c r="Y72" s="7">
        <f>'Plant &amp; Equip'!E129</f>
        <v>448696.29998037964</v>
      </c>
      <c r="Z72" s="7">
        <f>Signage!G128</f>
        <v>58671.7425</v>
      </c>
      <c r="AA72" s="7">
        <f>Walkways!I128</f>
        <v>94454.261999999988</v>
      </c>
      <c r="AB72" s="4">
        <f t="shared" si="2"/>
        <v>129901108.23712987</v>
      </c>
    </row>
    <row r="73" spans="1:28" ht="13.9" x14ac:dyDescent="0.4">
      <c r="A73" s="12">
        <v>11</v>
      </c>
      <c r="B73" s="12" t="str">
        <f>'DORC build-up'!B73</f>
        <v>SWM</v>
      </c>
      <c r="C73" s="12">
        <f>'DORC build-up'!C73</f>
        <v>11</v>
      </c>
      <c r="D73" t="str">
        <f>IF('DORC build-up'!E73=0,"",'DORC build-up'!E73)</f>
        <v/>
      </c>
      <c r="E73" t="str">
        <f>IF('DORC build-up'!F73=0,"",'DORC build-up'!F73)</f>
        <v>Wagerup North to Wagerup South</v>
      </c>
      <c r="F73" s="9">
        <f>'DORC build-up'!H73</f>
        <v>1.08</v>
      </c>
      <c r="G73" s="7">
        <f>'C&amp;G'!G129</f>
        <v>0</v>
      </c>
      <c r="H73" s="7">
        <f>'C&amp;E'!N129</f>
        <v>0</v>
      </c>
      <c r="I73" s="7">
        <f>Form!N129</f>
        <v>563118.34635000001</v>
      </c>
      <c r="J73" s="7">
        <f>AcRd!G129</f>
        <v>0</v>
      </c>
      <c r="K73" s="7">
        <f>Bridges!W129</f>
        <v>203823.08100000003</v>
      </c>
      <c r="L73" s="7">
        <f>Tunns!G129</f>
        <v>0</v>
      </c>
      <c r="M73" s="7">
        <f>Culvs!AN129</f>
        <v>18212.04</v>
      </c>
      <c r="N73" s="7">
        <f>Rail!N129</f>
        <v>1164121.875</v>
      </c>
      <c r="O73" s="7">
        <f>Ballast!H129</f>
        <v>353893.05</v>
      </c>
      <c r="P73" s="7">
        <f>Sleeps!I129</f>
        <v>423740.36249999999</v>
      </c>
      <c r="Q73" s="7">
        <f>Turnouts!N129</f>
        <v>431156.25</v>
      </c>
      <c r="R73" s="7">
        <f>'Fibre Optic'!G129</f>
        <v>895128.94112981798</v>
      </c>
      <c r="S73" s="7">
        <f>Signal!CD129</f>
        <v>2734822.7091692304</v>
      </c>
      <c r="T73" s="7">
        <f>'Cont. Centre Assets'!H129</f>
        <v>324848.03650444763</v>
      </c>
      <c r="U73" s="7">
        <f>Comms!Q129</f>
        <v>0</v>
      </c>
      <c r="V73" s="7">
        <f>'Radio Masts'!I129</f>
        <v>24207.308111991282</v>
      </c>
      <c r="W73" s="7">
        <f>Buildings!R130</f>
        <v>35698.649597099909</v>
      </c>
      <c r="X73" s="7">
        <f>'Ped Cross'!T129</f>
        <v>0</v>
      </c>
      <c r="Y73" s="7">
        <f>'Plant &amp; Equip'!E130</f>
        <v>15238.742263484592</v>
      </c>
      <c r="Z73" s="7">
        <f>Signage!G129</f>
        <v>13410.683999999999</v>
      </c>
      <c r="AA73" s="7">
        <f>Walkways!I129</f>
        <v>3311.2799999999993</v>
      </c>
      <c r="AB73" s="4">
        <f t="shared" si="2"/>
        <v>7204731.3556260727</v>
      </c>
    </row>
    <row r="74" spans="1:28" ht="13.9" x14ac:dyDescent="0.4">
      <c r="A74" s="12">
        <v>11</v>
      </c>
      <c r="B74" s="12" t="str">
        <f>'DORC build-up'!B74</f>
        <v>SWM</v>
      </c>
      <c r="C74" s="12">
        <f>'DORC build-up'!C74</f>
        <v>11</v>
      </c>
      <c r="D74" t="str">
        <f>IF('DORC build-up'!E74=0,"",'DORC build-up'!E74)</f>
        <v/>
      </c>
      <c r="E74" t="str">
        <f>IF('DORC build-up'!F74=0,"",'DORC build-up'!F74)</f>
        <v>Wagerup South to Brunswick North</v>
      </c>
      <c r="F74" s="9">
        <f>'DORC build-up'!H74</f>
        <v>40.674999999999997</v>
      </c>
      <c r="G74" s="7">
        <f>'C&amp;G'!G130</f>
        <v>0</v>
      </c>
      <c r="H74" s="7">
        <f>'C&amp;E'!N130</f>
        <v>0</v>
      </c>
      <c r="I74" s="7">
        <f>Form!N130</f>
        <v>21208184.016468752</v>
      </c>
      <c r="J74" s="7">
        <f>AcRd!G130</f>
        <v>0</v>
      </c>
      <c r="K74" s="7">
        <f>Bridges!W130</f>
        <v>5286987.9798749993</v>
      </c>
      <c r="L74" s="7">
        <f>Tunns!G130</f>
        <v>0</v>
      </c>
      <c r="M74" s="7">
        <f>Culvs!AN130</f>
        <v>664595.01529863477</v>
      </c>
      <c r="N74" s="7">
        <f>Rail!N130</f>
        <v>43843201.171875</v>
      </c>
      <c r="O74" s="7">
        <f>Ballast!H130</f>
        <v>13328333.15625</v>
      </c>
      <c r="P74" s="7">
        <f>Sleeps!I130</f>
        <v>15991930.237499999</v>
      </c>
      <c r="Q74" s="7">
        <f>Turnouts!N130</f>
        <v>3449250</v>
      </c>
      <c r="R74" s="7">
        <f>'Fibre Optic'!G130</f>
        <v>33712379.333754942</v>
      </c>
      <c r="S74" s="7">
        <f>Signal!CD130</f>
        <v>25019856.779815387</v>
      </c>
      <c r="T74" s="7">
        <f>'Cont. Centre Assets'!H130</f>
        <v>2971911.6055660127</v>
      </c>
      <c r="U74" s="7">
        <f>Comms!Q130</f>
        <v>246738.4615384615</v>
      </c>
      <c r="V74" s="7">
        <f>'Radio Masts'!I130</f>
        <v>911696.53468078282</v>
      </c>
      <c r="W74" s="7">
        <f>Buildings!R131</f>
        <v>1344483.863298184</v>
      </c>
      <c r="X74" s="7">
        <f>'Ped Cross'!T130</f>
        <v>678405.25053000008</v>
      </c>
      <c r="Y74" s="7">
        <f>'Plant &amp; Equip'!E131</f>
        <v>573922.07552521816</v>
      </c>
      <c r="Z74" s="7">
        <f>Signage!G130</f>
        <v>84654.942750000002</v>
      </c>
      <c r="AA74" s="7">
        <f>Walkways!I130</f>
        <v>302237.08199999999</v>
      </c>
      <c r="AB74" s="4">
        <f t="shared" si="2"/>
        <v>169618767.50672635</v>
      </c>
    </row>
    <row r="75" spans="1:28" ht="13.9" x14ac:dyDescent="0.4">
      <c r="A75" s="12">
        <v>11</v>
      </c>
      <c r="B75" s="12" t="str">
        <f>'DORC build-up'!B75</f>
        <v>SWM</v>
      </c>
      <c r="C75" s="12">
        <f>'DORC build-up'!C75</f>
        <v>11</v>
      </c>
      <c r="D75" t="str">
        <f>IF('DORC build-up'!E75=0,"",'DORC build-up'!E75)</f>
        <v/>
      </c>
      <c r="E75" t="str">
        <f>IF('DORC build-up'!F75=0,"",'DORC build-up'!F75)</f>
        <v>Brunswick North to Brunswick Junction</v>
      </c>
      <c r="F75" s="9">
        <f>'DORC build-up'!H75</f>
        <v>1.036</v>
      </c>
      <c r="G75" s="7">
        <f>'C&amp;G'!G131</f>
        <v>0</v>
      </c>
      <c r="H75" s="7">
        <f>'C&amp;E'!N131</f>
        <v>0</v>
      </c>
      <c r="I75" s="7">
        <f>Form!N131</f>
        <v>540176.48779499996</v>
      </c>
      <c r="J75" s="7">
        <f>AcRd!G131</f>
        <v>0</v>
      </c>
      <c r="K75" s="7">
        <f>Bridges!W131</f>
        <v>2225180.1599999997</v>
      </c>
      <c r="L75" s="7">
        <f>Tunns!G131</f>
        <v>0</v>
      </c>
      <c r="M75" s="7">
        <f>Culvs!AN131</f>
        <v>7243.4250000000002</v>
      </c>
      <c r="N75" s="7">
        <f>Rail!N131</f>
        <v>1116694.6875</v>
      </c>
      <c r="O75" s="7">
        <f>Ballast!H131</f>
        <v>339475.185</v>
      </c>
      <c r="P75" s="7">
        <f>Sleeps!I131</f>
        <v>406925.26874999999</v>
      </c>
      <c r="Q75" s="7">
        <f>Turnouts!N131</f>
        <v>431156.25</v>
      </c>
      <c r="R75" s="7">
        <f>'Fibre Optic'!G131</f>
        <v>858660.72500971414</v>
      </c>
      <c r="S75" s="7">
        <f>Signal!CD131</f>
        <v>2021886.6491076923</v>
      </c>
      <c r="T75" s="7">
        <f>'Cont. Centre Assets'!H131</f>
        <v>240163.9805736116</v>
      </c>
      <c r="U75" s="7">
        <f>Comms!Q131</f>
        <v>82246.153846153829</v>
      </c>
      <c r="V75" s="7">
        <f>'Radio Masts'!I131</f>
        <v>23221.084448169415</v>
      </c>
      <c r="W75" s="7">
        <f>Buildings!R132</f>
        <v>34244.260169069916</v>
      </c>
      <c r="X75" s="7">
        <f>'Ped Cross'!T131</f>
        <v>127663.60650749999</v>
      </c>
      <c r="Y75" s="7">
        <f>'Plant &amp; Equip'!E132</f>
        <v>14617.904615712996</v>
      </c>
      <c r="Z75" s="7">
        <f>Signage!G131</f>
        <v>0</v>
      </c>
      <c r="AA75" s="7">
        <f>Walkways!I131</f>
        <v>76987.259999999995</v>
      </c>
      <c r="AB75" s="4">
        <f t="shared" si="2"/>
        <v>8546543.0883226227</v>
      </c>
    </row>
    <row r="76" spans="1:28" ht="13.9" x14ac:dyDescent="0.4">
      <c r="A76" s="12">
        <v>11</v>
      </c>
      <c r="B76" s="12" t="str">
        <f>'DORC build-up'!B76</f>
        <v>SWM</v>
      </c>
      <c r="C76" s="12">
        <f>'DORC build-up'!C76</f>
        <v>11</v>
      </c>
      <c r="D76" t="str">
        <f>IF('DORC build-up'!E76=0,"",'DORC build-up'!E76)</f>
        <v/>
      </c>
      <c r="E76" t="str">
        <f>IF('DORC build-up'!F76=0,"",'DORC build-up'!F76)</f>
        <v>Brunswick Junction</v>
      </c>
      <c r="F76" s="9">
        <f>'DORC build-up'!H76</f>
        <v>0</v>
      </c>
      <c r="G76" s="7">
        <f>'C&amp;G'!G132</f>
        <v>0</v>
      </c>
      <c r="H76" s="7">
        <f>'C&amp;E'!N132</f>
        <v>0</v>
      </c>
      <c r="I76" s="7">
        <f>Form!N132</f>
        <v>0</v>
      </c>
      <c r="J76" s="7">
        <f>AcRd!G132</f>
        <v>0</v>
      </c>
      <c r="K76" s="7">
        <f>Bridges!W132</f>
        <v>0</v>
      </c>
      <c r="L76" s="7">
        <f>Tunns!G132</f>
        <v>0</v>
      </c>
      <c r="M76" s="7">
        <f>Culvs!AN132</f>
        <v>0</v>
      </c>
      <c r="N76" s="7">
        <f>Rail!N132</f>
        <v>0</v>
      </c>
      <c r="O76" s="7">
        <f>Ballast!H132</f>
        <v>0</v>
      </c>
      <c r="P76" s="7">
        <f>Sleeps!I132</f>
        <v>0</v>
      </c>
      <c r="Q76" s="7">
        <f>Turnouts!N132</f>
        <v>0</v>
      </c>
      <c r="R76" s="7">
        <f>'Fibre Optic'!G132</f>
        <v>0</v>
      </c>
      <c r="S76" s="7">
        <f>Signal!CD132</f>
        <v>0</v>
      </c>
      <c r="T76" s="7">
        <f>'Cont. Centre Assets'!H132</f>
        <v>0</v>
      </c>
      <c r="U76" s="7">
        <f>Comms!Q132</f>
        <v>0</v>
      </c>
      <c r="V76" s="7">
        <f>'Radio Masts'!I132</f>
        <v>0</v>
      </c>
      <c r="W76" s="7">
        <f>Buildings!R133</f>
        <v>0</v>
      </c>
      <c r="X76" s="7">
        <f>'Ped Cross'!T132</f>
        <v>0</v>
      </c>
      <c r="Y76" s="7">
        <f>'Plant &amp; Equip'!E133</f>
        <v>0</v>
      </c>
      <c r="Z76" s="7">
        <f>Signage!G132</f>
        <v>0</v>
      </c>
      <c r="AA76" s="7">
        <f>Walkways!I132</f>
        <v>0</v>
      </c>
      <c r="AB76" s="4">
        <f t="shared" si="2"/>
        <v>0</v>
      </c>
    </row>
    <row r="77" spans="1:28" ht="13.9" x14ac:dyDescent="0.4">
      <c r="A77" s="12">
        <v>11</v>
      </c>
      <c r="B77" s="12" t="str">
        <f>'DORC build-up'!B77</f>
        <v>SWM</v>
      </c>
      <c r="C77" s="12">
        <f>'DORC build-up'!C77</f>
        <v>11</v>
      </c>
      <c r="D77" t="str">
        <f>IF('DORC build-up'!E77=0,"",'DORC build-up'!E77)</f>
        <v/>
      </c>
      <c r="E77" t="str">
        <f>IF('DORC build-up'!F77=0,"",'DORC build-up'!F77)</f>
        <v>Brunswick Junction to Picton Junction</v>
      </c>
      <c r="F77" s="9">
        <f>'DORC build-up'!H77</f>
        <v>24.024999999999999</v>
      </c>
      <c r="G77" s="7">
        <f>'C&amp;G'!G133</f>
        <v>0</v>
      </c>
      <c r="H77" s="7">
        <f>'C&amp;E'!N133</f>
        <v>0</v>
      </c>
      <c r="I77" s="7">
        <f>Form!N133</f>
        <v>12526776.176906249</v>
      </c>
      <c r="J77" s="7">
        <f>AcRd!G133</f>
        <v>0</v>
      </c>
      <c r="K77" s="7">
        <f>Bridges!W133</f>
        <v>11579784.15825</v>
      </c>
      <c r="L77" s="7">
        <f>Tunns!G133</f>
        <v>0</v>
      </c>
      <c r="M77" s="7">
        <f>Culvs!AN133</f>
        <v>248863.59939931738</v>
      </c>
      <c r="N77" s="7">
        <f>Rail!N133</f>
        <v>25896322.265625</v>
      </c>
      <c r="O77" s="7">
        <f>Ballast!H133</f>
        <v>7872481.96875</v>
      </c>
      <c r="P77" s="7">
        <f>Sleeps!I133</f>
        <v>9373509.3375000004</v>
      </c>
      <c r="Q77" s="7">
        <f>Turnouts!N133</f>
        <v>14228156.25</v>
      </c>
      <c r="R77" s="7">
        <f>'Fibre Optic'!G133</f>
        <v>19912474.824670251</v>
      </c>
      <c r="S77" s="7">
        <f>Signal!CD133</f>
        <v>24531986.791384611</v>
      </c>
      <c r="T77" s="7">
        <f>'Cont. Centre Assets'!H133</f>
        <v>2913961.3745401311</v>
      </c>
      <c r="U77" s="7">
        <f>Comms!Q133</f>
        <v>246738.4615384615</v>
      </c>
      <c r="V77" s="7">
        <f>'Radio Masts'!I133</f>
        <v>538500.53462091717</v>
      </c>
      <c r="W77" s="7">
        <f>Buildings!R134</f>
        <v>794129.68200956041</v>
      </c>
      <c r="X77" s="7">
        <f>'Ped Cross'!T133</f>
        <v>401615.8037325</v>
      </c>
      <c r="Y77" s="7">
        <f>'Plant &amp; Equip'!E134</f>
        <v>338991.46562983084</v>
      </c>
      <c r="Z77" s="7">
        <f>Signage!G133</f>
        <v>89683.949249999991</v>
      </c>
      <c r="AA77" s="7">
        <f>Walkways!I133</f>
        <v>188742.96</v>
      </c>
      <c r="AB77" s="4">
        <f t="shared" ref="AB77:AB140" si="3">SUM(G77:AA77)</f>
        <v>131682719.60380682</v>
      </c>
    </row>
    <row r="78" spans="1:28" ht="13.9" x14ac:dyDescent="0.4">
      <c r="A78" s="12">
        <v>12</v>
      </c>
      <c r="B78" s="12" t="str">
        <f>'DORC build-up'!B78</f>
        <v>Sidings &amp; Other</v>
      </c>
      <c r="C78" s="12">
        <f>'DORC build-up'!C78</f>
        <v>12</v>
      </c>
      <c r="D78" t="str">
        <f>IF('DORC build-up'!E78=0,"",'DORC build-up'!E78)</f>
        <v>NG track between Cockburn North and Robb Jetty</v>
      </c>
      <c r="E78" t="str">
        <f>IF('DORC build-up'!F78=0,"",'DORC build-up'!F78)</f>
        <v>Cockburn North to Robb Jetty (NG)</v>
      </c>
      <c r="F78" s="9">
        <f>'DORC build-up'!H78</f>
        <v>5.7709999999999999</v>
      </c>
      <c r="G78" s="7">
        <f>'C&amp;G'!G134</f>
        <v>0</v>
      </c>
      <c r="H78" s="7">
        <f>'C&amp;E'!N134</f>
        <v>0</v>
      </c>
      <c r="I78" s="7">
        <f>Form!N134</f>
        <v>464464.50750000001</v>
      </c>
      <c r="J78" s="7">
        <f>AcRd!G134</f>
        <v>0</v>
      </c>
      <c r="K78" s="7">
        <f>Bridges!W134</f>
        <v>0</v>
      </c>
      <c r="L78" s="7">
        <f>Tunns!G134</f>
        <v>0</v>
      </c>
      <c r="M78" s="7">
        <f>Culvs!AN134</f>
        <v>0</v>
      </c>
      <c r="N78" s="7">
        <f>Rail!N134</f>
        <v>5183755.6640625</v>
      </c>
      <c r="O78" s="7">
        <f>Ballast!H134</f>
        <v>1575861.721875</v>
      </c>
      <c r="P78" s="7">
        <f>Sleeps!I134</f>
        <v>1849013.578125</v>
      </c>
      <c r="Q78" s="7">
        <f>Turnouts!N134</f>
        <v>3233671.875</v>
      </c>
      <c r="R78" s="7">
        <f>'Fibre Optic'!G134</f>
        <v>0</v>
      </c>
      <c r="S78" s="7">
        <f>Signal!CD134</f>
        <v>1588951.6947692307</v>
      </c>
      <c r="T78" s="7">
        <f>'Cont. Centre Assets'!H134</f>
        <v>188739.04930495389</v>
      </c>
      <c r="U78" s="7">
        <f>Comms!Q134</f>
        <v>137076.92307692306</v>
      </c>
      <c r="V78" s="7">
        <f>'Radio Masts'!I134</f>
        <v>129352.19917990897</v>
      </c>
      <c r="W78" s="7">
        <f>Buildings!R135</f>
        <v>190756.39520820705</v>
      </c>
      <c r="X78" s="7">
        <f>'Ped Cross'!T134</f>
        <v>584366.07127499999</v>
      </c>
      <c r="Y78" s="7">
        <f>'Plant &amp; Equip'!E135</f>
        <v>81428.501483860717</v>
      </c>
      <c r="Z78" s="7">
        <f>Signage!G134</f>
        <v>26541.978749999998</v>
      </c>
      <c r="AA78" s="7">
        <f>Walkways!I134</f>
        <v>129001.95</v>
      </c>
      <c r="AB78" s="4">
        <f t="shared" si="3"/>
        <v>15362982.109610585</v>
      </c>
    </row>
    <row r="79" spans="1:28" ht="13.9" x14ac:dyDescent="0.4">
      <c r="A79" s="12">
        <v>13</v>
      </c>
      <c r="B79" s="12" t="str">
        <f>'DORC build-up'!B79</f>
        <v>Non-operational</v>
      </c>
      <c r="C79" s="12">
        <f>'DORC build-up'!C79</f>
        <v>13</v>
      </c>
      <c r="D79" t="str">
        <f>IF('DORC build-up'!E79=0,"",'DORC build-up'!E79)</f>
        <v>NG track between Picton Junction and Lambert</v>
      </c>
      <c r="E79" t="str">
        <f>IF('DORC build-up'!F79=0,"",'DORC build-up'!F79)</f>
        <v>Picton Junction to Greenbushes</v>
      </c>
      <c r="F79" s="9">
        <f>'DORC build-up'!H79</f>
        <v>78.310400000000001</v>
      </c>
      <c r="G79" s="7">
        <f>'C&amp;G'!G135</f>
        <v>0</v>
      </c>
      <c r="H79" s="7">
        <f>'C&amp;E'!N135</f>
        <v>0</v>
      </c>
      <c r="I79" s="7">
        <f>Form!N135</f>
        <v>7563140.1215999983</v>
      </c>
      <c r="J79" s="7">
        <f>AcRd!G135</f>
        <v>0</v>
      </c>
      <c r="K79" s="7">
        <f>Bridges!W135</f>
        <v>16007060.717549998</v>
      </c>
      <c r="L79" s="7">
        <f>Tunns!G135</f>
        <v>0</v>
      </c>
      <c r="M79" s="7">
        <f>Culvs!AN135</f>
        <v>1286619.8108959047</v>
      </c>
      <c r="N79" s="7">
        <f>Rail!N135</f>
        <v>84410045.999999985</v>
      </c>
      <c r="O79" s="7">
        <f>Ballast!H135</f>
        <v>25660653.984000001</v>
      </c>
      <c r="P79" s="7">
        <f>Sleeps!I135</f>
        <v>237480.86249999999</v>
      </c>
      <c r="Q79" s="7">
        <f>Turnouts!N135</f>
        <v>6036187.5</v>
      </c>
      <c r="R79" s="7">
        <f>'Fibre Optic'!G135</f>
        <v>0</v>
      </c>
      <c r="S79" s="7">
        <f>Signal!CD135</f>
        <v>10223761.500553846</v>
      </c>
      <c r="T79" s="7">
        <f>'Cont. Centre Assets'!H135</f>
        <v>1214400.0552611942</v>
      </c>
      <c r="U79" s="7">
        <f>Comms!Q135</f>
        <v>0</v>
      </c>
      <c r="V79" s="7">
        <f>'Radio Masts'!I135</f>
        <v>1755262.9455308167</v>
      </c>
      <c r="W79" s="7">
        <f>Buildings!R136</f>
        <v>0</v>
      </c>
      <c r="X79" s="7">
        <f>'Ped Cross'!T135</f>
        <v>0</v>
      </c>
      <c r="Y79" s="7">
        <f>'Plant &amp; Equip'!E136</f>
        <v>0</v>
      </c>
      <c r="Z79" s="7">
        <f>Signage!G135</f>
        <v>838.16774999999996</v>
      </c>
      <c r="AA79" s="7">
        <f>Walkways!I135</f>
        <v>0</v>
      </c>
      <c r="AB79" s="4">
        <f t="shared" si="3"/>
        <v>154395451.66564175</v>
      </c>
    </row>
    <row r="80" spans="1:28" ht="13.9" x14ac:dyDescent="0.4">
      <c r="A80" s="12">
        <v>13</v>
      </c>
      <c r="B80" s="12" t="str">
        <f>'DORC build-up'!B80</f>
        <v>Non-operational</v>
      </c>
      <c r="C80" s="12">
        <f>'DORC build-up'!C80</f>
        <v>13</v>
      </c>
      <c r="D80" t="str">
        <f>IF('DORC build-up'!E80=0,"",'DORC build-up'!E80)</f>
        <v/>
      </c>
      <c r="E80" t="str">
        <f>IF('DORC build-up'!F80=0,"",'DORC build-up'!F80)</f>
        <v>Greenbushes to Lambert</v>
      </c>
      <c r="F80" s="9">
        <f>'DORC build-up'!H80</f>
        <v>71.682000000000002</v>
      </c>
      <c r="G80" s="7">
        <f>'C&amp;G'!G136</f>
        <v>0</v>
      </c>
      <c r="H80" s="7">
        <f>'C&amp;E'!N136</f>
        <v>0</v>
      </c>
      <c r="I80" s="7">
        <f>Form!N136</f>
        <v>6922975.8780000005</v>
      </c>
      <c r="J80" s="7">
        <f>AcRd!G136</f>
        <v>0</v>
      </c>
      <c r="K80" s="7">
        <f>Bridges!W136</f>
        <v>8929085.4611437488</v>
      </c>
      <c r="L80" s="7">
        <f>Tunns!G136</f>
        <v>0</v>
      </c>
      <c r="M80" s="7">
        <f>Culvs!AN136</f>
        <v>86921.099999999991</v>
      </c>
      <c r="N80" s="7">
        <f>Rail!N136</f>
        <v>77265355.78125</v>
      </c>
      <c r="O80" s="7">
        <f>Ballast!H136</f>
        <v>23488668.157500003</v>
      </c>
      <c r="P80" s="7">
        <f>Sleeps!I136</f>
        <v>0</v>
      </c>
      <c r="Q80" s="7">
        <f>Turnouts!N136</f>
        <v>0</v>
      </c>
      <c r="R80" s="7">
        <f>'Fibre Optic'!G136</f>
        <v>0</v>
      </c>
      <c r="S80" s="7">
        <f>Signal!CD136</f>
        <v>6461954.4162461543</v>
      </c>
      <c r="T80" s="7">
        <f>'Cont. Centre Assets'!H136</f>
        <v>767564.63849039655</v>
      </c>
      <c r="U80" s="7">
        <f>Comms!Q136</f>
        <v>0</v>
      </c>
      <c r="V80" s="7">
        <f>'Radio Masts'!I136</f>
        <v>1606692.833410888</v>
      </c>
      <c r="W80" s="7">
        <f>Buildings!R137</f>
        <v>0</v>
      </c>
      <c r="X80" s="7">
        <f>'Ped Cross'!T136</f>
        <v>0</v>
      </c>
      <c r="Y80" s="7">
        <f>'Plant &amp; Equip'!E137</f>
        <v>0</v>
      </c>
      <c r="Z80" s="7">
        <f>Signage!G136</f>
        <v>0</v>
      </c>
      <c r="AA80" s="7">
        <f>Walkways!I136</f>
        <v>0</v>
      </c>
      <c r="AB80" s="4">
        <f t="shared" si="3"/>
        <v>125529218.26604119</v>
      </c>
    </row>
    <row r="81" spans="1:28" ht="13.9" x14ac:dyDescent="0.4">
      <c r="A81" s="12">
        <v>14</v>
      </c>
      <c r="B81" s="12" t="str">
        <f>'DORC build-up'!B81</f>
        <v>Non-operational</v>
      </c>
      <c r="C81" s="12">
        <f>'DORC build-up'!C81</f>
        <v>14</v>
      </c>
      <c r="D81" t="str">
        <f>IF('DORC build-up'!E81=0,"",'DORC build-up'!E81)</f>
        <v>NG track between Boyanup and Capel</v>
      </c>
      <c r="E81" t="str">
        <f>IF('DORC build-up'!F81=0,"",'DORC build-up'!F81)</f>
        <v>Boyanup to Capel</v>
      </c>
      <c r="F81" s="9">
        <f>'DORC build-up'!H81</f>
        <v>21.815999999999999</v>
      </c>
      <c r="G81" s="7">
        <f>'C&amp;G'!G137</f>
        <v>0</v>
      </c>
      <c r="H81" s="7">
        <f>'C&amp;E'!N137</f>
        <v>0</v>
      </c>
      <c r="I81" s="7">
        <f>Form!N137</f>
        <v>2106967.4639999997</v>
      </c>
      <c r="J81" s="7">
        <f>AcRd!G137</f>
        <v>0</v>
      </c>
      <c r="K81" s="7">
        <f>Bridges!W137</f>
        <v>4091217.6839625002</v>
      </c>
      <c r="L81" s="7">
        <f>Tunns!G137</f>
        <v>0</v>
      </c>
      <c r="M81" s="7">
        <f>Culvs!AN137</f>
        <v>0</v>
      </c>
      <c r="N81" s="7">
        <f>Rail!N137</f>
        <v>23515261.875</v>
      </c>
      <c r="O81" s="7">
        <f>Ballast!H137</f>
        <v>7148639.6099999994</v>
      </c>
      <c r="P81" s="7">
        <f>Sleeps!I137</f>
        <v>0</v>
      </c>
      <c r="Q81" s="7">
        <f>Turnouts!N137</f>
        <v>517387.5</v>
      </c>
      <c r="R81" s="7">
        <f>'Fibre Optic'!G137</f>
        <v>0</v>
      </c>
      <c r="S81" s="7">
        <f>Signal!CD137</f>
        <v>1723471.204430769</v>
      </c>
      <c r="T81" s="7">
        <f>'Cont. Centre Assets'!H137</f>
        <v>204717.56171037641</v>
      </c>
      <c r="U81" s="7">
        <f>Comms!Q137</f>
        <v>0</v>
      </c>
      <c r="V81" s="7">
        <f>'Radio Masts'!I137</f>
        <v>488987.62386222387</v>
      </c>
      <c r="W81" s="7">
        <f>Buildings!R138</f>
        <v>0</v>
      </c>
      <c r="X81" s="7">
        <f>'Ped Cross'!T137</f>
        <v>0</v>
      </c>
      <c r="Y81" s="7">
        <f>'Plant &amp; Equip'!E138</f>
        <v>0</v>
      </c>
      <c r="Z81" s="7">
        <f>Signage!G137</f>
        <v>0</v>
      </c>
      <c r="AA81" s="7">
        <f>Walkways!I137</f>
        <v>0</v>
      </c>
      <c r="AB81" s="4">
        <f t="shared" si="3"/>
        <v>39796650.522965863</v>
      </c>
    </row>
    <row r="82" spans="1:28" ht="13.9" x14ac:dyDescent="0.4">
      <c r="A82" s="12">
        <v>15</v>
      </c>
      <c r="B82" s="12" t="str">
        <f>'DORC build-up'!B82</f>
        <v>SWM</v>
      </c>
      <c r="C82" s="12">
        <f>'DORC build-up'!C82</f>
        <v>15</v>
      </c>
      <c r="D82" t="str">
        <f>IF('DORC build-up'!E82=0,"",'DORC build-up'!E82)</f>
        <v>NG track between Picton Junction and Picton East</v>
      </c>
      <c r="E82" t="str">
        <f>IF('DORC build-up'!F82=0,"",'DORC build-up'!F82)</f>
        <v>Picton Junction to Picton East</v>
      </c>
      <c r="F82" s="9">
        <f>'DORC build-up'!H82</f>
        <v>4.0385999999999997</v>
      </c>
      <c r="G82" s="7">
        <f>'C&amp;G'!G138</f>
        <v>0</v>
      </c>
      <c r="H82" s="7">
        <f>'C&amp;E'!N138</f>
        <v>0</v>
      </c>
      <c r="I82" s="7">
        <f>Form!N138</f>
        <v>1331035.4802937498</v>
      </c>
      <c r="J82" s="7">
        <f>AcRd!G138</f>
        <v>0</v>
      </c>
      <c r="K82" s="7">
        <f>Bridges!W138</f>
        <v>0</v>
      </c>
      <c r="L82" s="7">
        <f>Tunns!G138</f>
        <v>0</v>
      </c>
      <c r="M82" s="7">
        <f>Culvs!AN138</f>
        <v>12087.443395904436</v>
      </c>
      <c r="N82" s="7">
        <f>Rail!N138</f>
        <v>4353169.078125</v>
      </c>
      <c r="O82" s="7">
        <f>Ballast!H138</f>
        <v>1323363.3997499999</v>
      </c>
      <c r="P82" s="7">
        <f>Sleeps!I138</f>
        <v>1492921.6312499999</v>
      </c>
      <c r="Q82" s="7">
        <f>Turnouts!N138</f>
        <v>431156.25</v>
      </c>
      <c r="R82" s="7">
        <f>'Fibre Optic'!G138</f>
        <v>1835843.1524097652</v>
      </c>
      <c r="S82" s="7">
        <f>Signal!CD138</f>
        <v>437549.5384615385</v>
      </c>
      <c r="T82" s="7">
        <f>'Cont. Centre Assets'!H138</f>
        <v>51973.061349134296</v>
      </c>
      <c r="U82" s="7">
        <f>Comms!Q138</f>
        <v>0</v>
      </c>
      <c r="V82" s="7">
        <f>'Radio Masts'!I138</f>
        <v>90521.883834340726</v>
      </c>
      <c r="W82" s="7">
        <f>Buildings!R139</f>
        <v>133493.11691004413</v>
      </c>
      <c r="X82" s="7">
        <f>'Ped Cross'!T138</f>
        <v>0</v>
      </c>
      <c r="Y82" s="7">
        <f>'Plant &amp; Equip'!E139</f>
        <v>56984.430097508208</v>
      </c>
      <c r="Z82" s="7">
        <f>Signage!G138</f>
        <v>2514.5032499999998</v>
      </c>
      <c r="AA82" s="7">
        <f>Walkways!I138</f>
        <v>0</v>
      </c>
      <c r="AB82" s="4">
        <f t="shared" si="3"/>
        <v>11552612.969126984</v>
      </c>
    </row>
    <row r="83" spans="1:28" ht="13.9" x14ac:dyDescent="0.4">
      <c r="A83" s="12">
        <v>16</v>
      </c>
      <c r="B83" s="12" t="str">
        <f>'DORC build-up'!B83</f>
        <v>SWM</v>
      </c>
      <c r="C83" s="12">
        <f>'DORC build-up'!C83</f>
        <v>16</v>
      </c>
      <c r="D83" t="str">
        <f>IF('DORC build-up'!E83=0,"",'DORC build-up'!E83)</f>
        <v>NG track between Picton Junction and Inner Harbour Junction</v>
      </c>
      <c r="E83" t="str">
        <f>IF('DORC build-up'!F83=0,"",'DORC build-up'!F83)</f>
        <v>Picton Junction to Bunbury Inner Harbour</v>
      </c>
      <c r="F83" s="9">
        <f>'DORC build-up'!H83</f>
        <v>9.4649999999999999</v>
      </c>
      <c r="G83" s="7">
        <f>'C&amp;G'!G139</f>
        <v>0</v>
      </c>
      <c r="H83" s="7">
        <f>'C&amp;E'!N139</f>
        <v>0</v>
      </c>
      <c r="I83" s="7">
        <f>Form!N139</f>
        <v>4935106.6187062496</v>
      </c>
      <c r="J83" s="7">
        <f>AcRd!G139</f>
        <v>0</v>
      </c>
      <c r="K83" s="7">
        <f>Bridges!W139</f>
        <v>16662933.535499999</v>
      </c>
      <c r="L83" s="7">
        <f>Tunns!G139</f>
        <v>0</v>
      </c>
      <c r="M83" s="7">
        <f>Culvs!AN139</f>
        <v>99214.226999999984</v>
      </c>
      <c r="N83" s="7">
        <f>Rail!N139</f>
        <v>10202234.765625</v>
      </c>
      <c r="O83" s="7">
        <f>Ballast!H139</f>
        <v>3101479.3687499999</v>
      </c>
      <c r="P83" s="7">
        <f>Sleeps!I139</f>
        <v>3546173.9249999998</v>
      </c>
      <c r="Q83" s="7">
        <f>Turnouts!N139</f>
        <v>3018093.75</v>
      </c>
      <c r="R83" s="7">
        <f>'Fibre Optic'!G139</f>
        <v>7844810.5812904872</v>
      </c>
      <c r="S83" s="7">
        <f>Signal!CD139</f>
        <v>7105251.3319384614</v>
      </c>
      <c r="T83" s="7">
        <f>'Cont. Centre Assets'!H139</f>
        <v>843976.80928719894</v>
      </c>
      <c r="U83" s="7">
        <f>Comms!Q139</f>
        <v>82246.153846153829</v>
      </c>
      <c r="V83" s="7">
        <f>'Radio Masts'!I139</f>
        <v>212150.15859259028</v>
      </c>
      <c r="W83" s="7">
        <f>Buildings!R140</f>
        <v>312858.99855236168</v>
      </c>
      <c r="X83" s="7">
        <f>'Ped Cross'!T139</f>
        <v>127663.60650749999</v>
      </c>
      <c r="Y83" s="7">
        <f>'Plant &amp; Equip'!E140</f>
        <v>133550.64400359412</v>
      </c>
      <c r="Z83" s="7">
        <f>Signage!G139</f>
        <v>18439.690499999997</v>
      </c>
      <c r="AA83" s="7">
        <f>Walkways!I139</f>
        <v>59603.039999999994</v>
      </c>
      <c r="AB83" s="4">
        <f t="shared" si="3"/>
        <v>58305787.205099583</v>
      </c>
    </row>
    <row r="84" spans="1:28" ht="13.9" x14ac:dyDescent="0.4">
      <c r="A84" s="12">
        <v>17</v>
      </c>
      <c r="B84" s="12" t="str">
        <f>'DORC build-up'!B84</f>
        <v>SWM</v>
      </c>
      <c r="C84" s="12">
        <f>'DORC build-up'!C84</f>
        <v>17</v>
      </c>
      <c r="D84" t="str">
        <f>IF('DORC build-up'!E84=0,"",'DORC build-up'!E84)</f>
        <v>NG track between Picton Junction and Bunbury Terminal</v>
      </c>
      <c r="E84" t="str">
        <f>IF('DORC build-up'!F84=0,"",'DORC build-up'!F84)</f>
        <v>Picton Junction to Picton Container Terminal</v>
      </c>
      <c r="F84" s="9">
        <f>'DORC build-up'!H84</f>
        <v>1.6990000000000001</v>
      </c>
      <c r="G84" s="7">
        <f>'C&amp;G'!G140</f>
        <v>0</v>
      </c>
      <c r="H84" s="7">
        <f>'C&amp;E'!N140</f>
        <v>0</v>
      </c>
      <c r="I84" s="7">
        <f>Form!N140</f>
        <v>885868.58374874981</v>
      </c>
      <c r="J84" s="7">
        <f>AcRd!G140</f>
        <v>0</v>
      </c>
      <c r="K84" s="7">
        <f>Bridges!W140</f>
        <v>0</v>
      </c>
      <c r="L84" s="7">
        <f>Tunns!G140</f>
        <v>0</v>
      </c>
      <c r="M84" s="7">
        <f>Culvs!AN140</f>
        <v>19660.724999999999</v>
      </c>
      <c r="N84" s="7">
        <f>Rail!N140</f>
        <v>1831336.171875</v>
      </c>
      <c r="O84" s="7">
        <f>Ballast!H140</f>
        <v>556726.19625000004</v>
      </c>
      <c r="P84" s="7">
        <f>Sleeps!I140</f>
        <v>568350.16874999995</v>
      </c>
      <c r="Q84" s="7">
        <f>Turnouts!N140</f>
        <v>1724625</v>
      </c>
      <c r="R84" s="7">
        <f>'Fibre Optic'!G140</f>
        <v>1408170.4360921856</v>
      </c>
      <c r="S84" s="7">
        <f>Signal!CD140</f>
        <v>3914508.7428923072</v>
      </c>
      <c r="T84" s="7">
        <f>'Cont. Centre Assets'!H140</f>
        <v>464973.64335340977</v>
      </c>
      <c r="U84" s="7">
        <f>Comms!Q140</f>
        <v>0</v>
      </c>
      <c r="V84" s="7">
        <f>'Radio Masts'!I140</f>
        <v>38081.681928030732</v>
      </c>
      <c r="W84" s="7">
        <f>Buildings!R141</f>
        <v>56159.26450506736</v>
      </c>
      <c r="X84" s="7">
        <f>'Ped Cross'!T140</f>
        <v>127663.60650749999</v>
      </c>
      <c r="Y84" s="7">
        <f>'Plant &amp; Equip'!E141</f>
        <v>23972.799171907707</v>
      </c>
      <c r="Z84" s="7">
        <f>Signage!G140</f>
        <v>5029.0064999999995</v>
      </c>
      <c r="AA84" s="7">
        <f>Walkways!I140</f>
        <v>0</v>
      </c>
      <c r="AB84" s="4">
        <f t="shared" si="3"/>
        <v>11625126.026574161</v>
      </c>
    </row>
    <row r="85" spans="1:28" ht="13.9" x14ac:dyDescent="0.4">
      <c r="A85" s="12">
        <v>17</v>
      </c>
      <c r="B85" s="12" t="str">
        <f>'DORC build-up'!B85</f>
        <v>SWM</v>
      </c>
      <c r="C85" s="12">
        <f>'DORC build-up'!C85</f>
        <v>17</v>
      </c>
      <c r="D85" t="str">
        <f>IF('DORC build-up'!E85=0,"",'DORC build-up'!E85)</f>
        <v/>
      </c>
      <c r="E85" t="str">
        <f>IF('DORC build-up'!F85=0,"",'DORC build-up'!F85)</f>
        <v>Picton Container Terminal to Bunbury Terminal</v>
      </c>
      <c r="F85" s="9">
        <f>'DORC build-up'!H85</f>
        <v>4</v>
      </c>
      <c r="G85" s="7">
        <f>'C&amp;G'!G141</f>
        <v>0</v>
      </c>
      <c r="H85" s="7">
        <f>'C&amp;E'!N141</f>
        <v>0</v>
      </c>
      <c r="I85" s="7">
        <f>Form!N141</f>
        <v>2085623.5049999999</v>
      </c>
      <c r="J85" s="7">
        <f>AcRd!G141</f>
        <v>0</v>
      </c>
      <c r="K85" s="7">
        <f>Bridges!W141</f>
        <v>11218254.46875</v>
      </c>
      <c r="L85" s="7">
        <f>Tunns!G141</f>
        <v>0</v>
      </c>
      <c r="M85" s="7">
        <f>Culvs!AN141</f>
        <v>8050.7613993174045</v>
      </c>
      <c r="N85" s="7">
        <f>Rail!N141</f>
        <v>4311562.5</v>
      </c>
      <c r="O85" s="7">
        <f>Ballast!H141</f>
        <v>1310715</v>
      </c>
      <c r="P85" s="7">
        <f>Sleeps!I141</f>
        <v>1498612.89375</v>
      </c>
      <c r="Q85" s="7">
        <f>Turnouts!N141</f>
        <v>0</v>
      </c>
      <c r="R85" s="7">
        <f>'Fibre Optic'!G141</f>
        <v>3315292.3745548809</v>
      </c>
      <c r="S85" s="7">
        <f>Signal!CD141</f>
        <v>5536270.9041230762</v>
      </c>
      <c r="T85" s="7">
        <f>'Cont. Centre Assets'!H141</f>
        <v>657609.98939028359</v>
      </c>
      <c r="U85" s="7">
        <f>Comms!Q141</f>
        <v>0</v>
      </c>
      <c r="V85" s="7">
        <f>'Radio Masts'!I141</f>
        <v>89656.696711078825</v>
      </c>
      <c r="W85" s="7">
        <f>Buildings!R142</f>
        <v>132217.22072999965</v>
      </c>
      <c r="X85" s="7">
        <f>'Ped Cross'!T141</f>
        <v>382990.81952249998</v>
      </c>
      <c r="Y85" s="7">
        <f>'Plant &amp; Equip'!E142</f>
        <v>56439.786161054042</v>
      </c>
      <c r="Z85" s="7">
        <f>Signage!G141</f>
        <v>22630.52925</v>
      </c>
      <c r="AA85" s="7">
        <f>Walkways!I141</f>
        <v>33112.799999999996</v>
      </c>
      <c r="AB85" s="4">
        <f t="shared" si="3"/>
        <v>30659040.249342188</v>
      </c>
    </row>
    <row r="86" spans="1:28" ht="13.9" x14ac:dyDescent="0.4">
      <c r="A86" s="12">
        <v>18</v>
      </c>
      <c r="B86" s="12" t="str">
        <f>'DORC build-up'!B86</f>
        <v>SWM</v>
      </c>
      <c r="C86" s="12">
        <f>'DORC build-up'!C86</f>
        <v>18</v>
      </c>
      <c r="D86" t="str">
        <f>IF('DORC build-up'!E86=0,"",'DORC build-up'!E86)</f>
        <v>NG track between Pinjarra and Alumina Junction</v>
      </c>
      <c r="E86" t="str">
        <f>IF('DORC build-up'!F86=0,"",'DORC build-up'!F86)</f>
        <v>Pinjarra to Alumina Junction</v>
      </c>
      <c r="F86" s="9">
        <f>'DORC build-up'!H86</f>
        <v>1.8260000000000001</v>
      </c>
      <c r="G86" s="7">
        <f>'C&amp;G'!G142</f>
        <v>0</v>
      </c>
      <c r="H86" s="7">
        <f>'C&amp;E'!N142</f>
        <v>0</v>
      </c>
      <c r="I86" s="7">
        <f>Form!N142</f>
        <v>952087.1300324999</v>
      </c>
      <c r="J86" s="7">
        <f>AcRd!G142</f>
        <v>0</v>
      </c>
      <c r="K86" s="7">
        <f>Bridges!W142</f>
        <v>0</v>
      </c>
      <c r="L86" s="7">
        <f>Tunns!G142</f>
        <v>0</v>
      </c>
      <c r="M86" s="7">
        <f>Culvs!AN142</f>
        <v>8073.363993174059</v>
      </c>
      <c r="N86" s="7">
        <f>Rail!N142</f>
        <v>1968228.28125</v>
      </c>
      <c r="O86" s="7">
        <f>Ballast!H142</f>
        <v>598341.39750000008</v>
      </c>
      <c r="P86" s="7">
        <f>Sleeps!I142</f>
        <v>717099.07499999995</v>
      </c>
      <c r="Q86" s="7">
        <f>Turnouts!N142</f>
        <v>862312.5</v>
      </c>
      <c r="R86" s="7">
        <f>'Fibre Optic'!G142</f>
        <v>1513430.9689843031</v>
      </c>
      <c r="S86" s="7">
        <f>Signal!CD142</f>
        <v>1337322.4615384615</v>
      </c>
      <c r="T86" s="7">
        <f>'Cont. Centre Assets'!H142</f>
        <v>158849.99577761721</v>
      </c>
      <c r="U86" s="7">
        <f>Comms!Q142</f>
        <v>0</v>
      </c>
      <c r="V86" s="7">
        <f>'Radio Masts'!I142</f>
        <v>40928.282048607485</v>
      </c>
      <c r="W86" s="7">
        <f>Buildings!R143</f>
        <v>60357.161263244852</v>
      </c>
      <c r="X86" s="7">
        <f>'Ped Cross'!T142</f>
        <v>0</v>
      </c>
      <c r="Y86" s="7">
        <f>'Plant &amp; Equip'!E143</f>
        <v>25764.76238252117</v>
      </c>
      <c r="Z86" s="7">
        <f>Signage!G142</f>
        <v>5867.1742499999991</v>
      </c>
      <c r="AA86" s="7">
        <f>Walkways!I142</f>
        <v>0</v>
      </c>
      <c r="AB86" s="4">
        <f t="shared" si="3"/>
        <v>8248662.554020429</v>
      </c>
    </row>
    <row r="87" spans="1:28" ht="13.9" x14ac:dyDescent="0.4">
      <c r="A87" s="12">
        <v>19</v>
      </c>
      <c r="B87" s="12" t="str">
        <f>'DORC build-up'!B87</f>
        <v>SWM</v>
      </c>
      <c r="C87" s="12">
        <f>'DORC build-up'!C87</f>
        <v>19</v>
      </c>
      <c r="D87" t="str">
        <f>IF('DORC build-up'!E87=0,"",'DORC build-up'!E87)</f>
        <v>NG track between Alumina Junction and Pinjarra South</v>
      </c>
      <c r="E87" t="str">
        <f>IF('DORC build-up'!F87=0,"",'DORC build-up'!F87)</f>
        <v>Alumina Junction to Pinjarra South</v>
      </c>
      <c r="F87" s="9">
        <f>'DORC build-up'!H87</f>
        <v>1.05491</v>
      </c>
      <c r="G87" s="7">
        <f>'C&amp;G'!G143</f>
        <v>0</v>
      </c>
      <c r="H87" s="7">
        <f>'C&amp;E'!N143</f>
        <v>0</v>
      </c>
      <c r="I87" s="7">
        <f>Form!N143</f>
        <v>550036.27291488752</v>
      </c>
      <c r="J87" s="7">
        <f>AcRd!G143</f>
        <v>0</v>
      </c>
      <c r="K87" s="7">
        <f>Bridges!W143</f>
        <v>0</v>
      </c>
      <c r="L87" s="7">
        <f>Tunns!G143</f>
        <v>0</v>
      </c>
      <c r="M87" s="7">
        <f>Culvs!AN143</f>
        <v>2422.0091979522181</v>
      </c>
      <c r="N87" s="7">
        <f>Rail!N143</f>
        <v>1137077.5992187499</v>
      </c>
      <c r="O87" s="7">
        <f>Ballast!H143</f>
        <v>345671.59016249998</v>
      </c>
      <c r="P87" s="7">
        <f>Sleeps!I143</f>
        <v>413392.61249999999</v>
      </c>
      <c r="Q87" s="7">
        <f>Turnouts!N143</f>
        <v>0</v>
      </c>
      <c r="R87" s="7">
        <f>'Fibre Optic'!G143</f>
        <v>874333.76971042238</v>
      </c>
      <c r="S87" s="7">
        <f>Signal!CD143</f>
        <v>0</v>
      </c>
      <c r="T87" s="7">
        <f>'Cont. Centre Assets'!H143</f>
        <v>0</v>
      </c>
      <c r="U87" s="7">
        <f>Comms!Q143</f>
        <v>0</v>
      </c>
      <c r="V87" s="7">
        <f>'Radio Masts'!I143</f>
        <v>23644.936481871042</v>
      </c>
      <c r="W87" s="7">
        <f>Buildings!R144</f>
        <v>34869.317080070985</v>
      </c>
      <c r="X87" s="7">
        <f>'Ped Cross'!T143</f>
        <v>0</v>
      </c>
      <c r="Y87" s="7">
        <f>'Plant &amp; Equip'!E144</f>
        <v>14884.72370478938</v>
      </c>
      <c r="Z87" s="7">
        <f>Signage!G143</f>
        <v>8381.6774999999998</v>
      </c>
      <c r="AA87" s="7">
        <f>Walkways!I143</f>
        <v>0</v>
      </c>
      <c r="AB87" s="4">
        <f t="shared" si="3"/>
        <v>3404714.508471244</v>
      </c>
    </row>
    <row r="88" spans="1:28" ht="13.9" x14ac:dyDescent="0.4">
      <c r="A88" s="12">
        <v>20</v>
      </c>
      <c r="B88" s="12" t="str">
        <f>'DORC build-up'!B88</f>
        <v>Collie</v>
      </c>
      <c r="C88" s="12">
        <f>'DORC build-up'!C88</f>
        <v>20</v>
      </c>
      <c r="D88" t="str">
        <f>IF('DORC build-up'!E88=0,"",'DORC build-up'!E88)</f>
        <v>NG track between Brunswick Junction and Premier</v>
      </c>
      <c r="E88" t="str">
        <f>IF('DORC build-up'!F88=0,"",'DORC build-up'!F88)</f>
        <v>Brunswick Junction to Brunswick East</v>
      </c>
      <c r="F88" s="9">
        <f>'DORC build-up'!H88</f>
        <v>0.97499999999999998</v>
      </c>
      <c r="G88" s="7">
        <f>'C&amp;G'!G144</f>
        <v>0</v>
      </c>
      <c r="H88" s="7">
        <f>'C&amp;E'!N144</f>
        <v>0</v>
      </c>
      <c r="I88" s="7">
        <f>Form!N144</f>
        <v>94164.525000000009</v>
      </c>
      <c r="J88" s="7">
        <f>AcRd!G144</f>
        <v>0</v>
      </c>
      <c r="K88" s="7">
        <f>Bridges!W144</f>
        <v>0</v>
      </c>
      <c r="L88" s="7">
        <f>Tunns!G144</f>
        <v>0</v>
      </c>
      <c r="M88" s="7">
        <f>Culvs!AN144</f>
        <v>26605.018796928325</v>
      </c>
      <c r="N88" s="7">
        <f>Rail!N144</f>
        <v>1050943.359375</v>
      </c>
      <c r="O88" s="7">
        <f>Ballast!H144</f>
        <v>319486.78125</v>
      </c>
      <c r="P88" s="7">
        <f>Sleeps!I144</f>
        <v>381831.97499999998</v>
      </c>
      <c r="Q88" s="7">
        <f>Turnouts!N144</f>
        <v>431156.25</v>
      </c>
      <c r="R88" s="7">
        <f>'Fibre Optic'!G144</f>
        <v>808102.51629775227</v>
      </c>
      <c r="S88" s="7">
        <f>Signal!CD144</f>
        <v>529665.23076923075</v>
      </c>
      <c r="T88" s="7">
        <f>'Cont. Centre Assets'!H144</f>
        <v>62914.758475267823</v>
      </c>
      <c r="U88" s="7">
        <f>Comms!Q144</f>
        <v>0</v>
      </c>
      <c r="V88" s="7">
        <f>'Radio Masts'!I144</f>
        <v>21853.819823325462</v>
      </c>
      <c r="W88" s="7">
        <f>Buildings!R145</f>
        <v>32227.947552937418</v>
      </c>
      <c r="X88" s="7">
        <f>'Ped Cross'!T144</f>
        <v>222956.0362575</v>
      </c>
      <c r="Y88" s="7">
        <f>'Plant &amp; Equip'!E145</f>
        <v>13757.197876756922</v>
      </c>
      <c r="Z88" s="7">
        <f>Signage!G144</f>
        <v>3352.6709999999998</v>
      </c>
      <c r="AA88" s="7">
        <f>Walkways!I144</f>
        <v>40563.18</v>
      </c>
      <c r="AB88" s="4">
        <f t="shared" si="3"/>
        <v>4039581.2674746993</v>
      </c>
    </row>
    <row r="89" spans="1:28" ht="13.9" x14ac:dyDescent="0.4">
      <c r="A89" s="12">
        <v>20</v>
      </c>
      <c r="B89" s="12" t="str">
        <f>'DORC build-up'!B89</f>
        <v>Collie</v>
      </c>
      <c r="C89" s="12">
        <f>'DORC build-up'!C89</f>
        <v>20</v>
      </c>
      <c r="D89" t="str">
        <f>IF('DORC build-up'!E89=0,"",'DORC build-up'!E89)</f>
        <v/>
      </c>
      <c r="E89" t="str">
        <f>IF('DORC build-up'!F89=0,"",'DORC build-up'!F89)</f>
        <v>Brunswick East to Worsley</v>
      </c>
      <c r="F89" s="9">
        <f>'DORC build-up'!H89</f>
        <v>24.760999999999999</v>
      </c>
      <c r="G89" s="7">
        <f>'C&amp;G'!G145</f>
        <v>0</v>
      </c>
      <c r="H89" s="7">
        <f>'C&amp;E'!N145</f>
        <v>0</v>
      </c>
      <c r="I89" s="7">
        <f>Form!N145</f>
        <v>2391392.6189999999</v>
      </c>
      <c r="J89" s="7">
        <f>AcRd!G145</f>
        <v>0</v>
      </c>
      <c r="K89" s="7">
        <f>Bridges!W145</f>
        <v>3640034.9160000002</v>
      </c>
      <c r="L89" s="7">
        <f>Tunns!G145</f>
        <v>0</v>
      </c>
      <c r="M89" s="7">
        <f>Culvs!AN145</f>
        <v>610050.36517064809</v>
      </c>
      <c r="N89" s="7">
        <f>Rail!N145</f>
        <v>26689649.765624996</v>
      </c>
      <c r="O89" s="7">
        <f>Ballast!H145</f>
        <v>8113653.5287499996</v>
      </c>
      <c r="P89" s="7">
        <f>Sleeps!I145</f>
        <v>9640739.9812499993</v>
      </c>
      <c r="Q89" s="7">
        <f>Turnouts!N145</f>
        <v>4311562.5</v>
      </c>
      <c r="R89" s="7">
        <f>'Fibre Optic'!G145</f>
        <v>20522488.621588353</v>
      </c>
      <c r="S89" s="7">
        <f>Signal!CD145</f>
        <v>5028529.846153846</v>
      </c>
      <c r="T89" s="7">
        <f>'Cont. Centre Assets'!H145</f>
        <v>597299.4306176824</v>
      </c>
      <c r="U89" s="7">
        <f>Comms!Q145</f>
        <v>164492.30769230766</v>
      </c>
      <c r="V89" s="7">
        <f>'Radio Masts'!I145</f>
        <v>554997.36681575561</v>
      </c>
      <c r="W89" s="7">
        <f>Buildings!R146</f>
        <v>818457.65062388044</v>
      </c>
      <c r="X89" s="7">
        <f>'Ped Cross'!T145</f>
        <v>0</v>
      </c>
      <c r="Y89" s="7">
        <f>'Plant &amp; Equip'!E146</f>
        <v>349376.38628346479</v>
      </c>
      <c r="Z89" s="7">
        <f>Signage!G145</f>
        <v>69567.923249999993</v>
      </c>
      <c r="AA89" s="7">
        <f>Walkways!I145</f>
        <v>1046530.0439999998</v>
      </c>
      <c r="AB89" s="4">
        <f t="shared" si="3"/>
        <v>84548823.252820939</v>
      </c>
    </row>
    <row r="90" spans="1:28" ht="13.9" x14ac:dyDescent="0.4">
      <c r="A90" s="12">
        <v>20</v>
      </c>
      <c r="B90" s="12" t="str">
        <f>'DORC build-up'!B90</f>
        <v>Collie</v>
      </c>
      <c r="C90" s="12">
        <f>'DORC build-up'!C90</f>
        <v>20</v>
      </c>
      <c r="D90" t="str">
        <f>IF('DORC build-up'!E90=0,"",'DORC build-up'!E90)</f>
        <v/>
      </c>
      <c r="E90" t="str">
        <f>IF('DORC build-up'!F90=0,"",'DORC build-up'!F90)</f>
        <v>Worsley to Worsley East</v>
      </c>
      <c r="F90" s="9">
        <f>'DORC build-up'!H90</f>
        <v>0.95399999999999996</v>
      </c>
      <c r="G90" s="7">
        <f>'C&amp;G'!G146</f>
        <v>0</v>
      </c>
      <c r="H90" s="7">
        <f>'C&amp;E'!N146</f>
        <v>0</v>
      </c>
      <c r="I90" s="7">
        <f>Form!N146</f>
        <v>92136.366000000009</v>
      </c>
      <c r="J90" s="7">
        <f>AcRd!G146</f>
        <v>0</v>
      </c>
      <c r="K90" s="7">
        <f>Bridges!W146</f>
        <v>0</v>
      </c>
      <c r="L90" s="7">
        <f>Tunns!G146</f>
        <v>0</v>
      </c>
      <c r="M90" s="7">
        <f>Culvs!AN146</f>
        <v>28228.873899317405</v>
      </c>
      <c r="N90" s="7">
        <f>Rail!N146</f>
        <v>1028307.65625</v>
      </c>
      <c r="O90" s="7">
        <f>Ballast!H146</f>
        <v>312605.52749999997</v>
      </c>
      <c r="P90" s="7">
        <f>Sleeps!I146</f>
        <v>357256.06874999998</v>
      </c>
      <c r="Q90" s="7">
        <f>Turnouts!N146</f>
        <v>431156.25</v>
      </c>
      <c r="R90" s="7">
        <f>'Fibre Optic'!G146</f>
        <v>790697.23133133911</v>
      </c>
      <c r="S90" s="7">
        <f>Signal!CD146</f>
        <v>0</v>
      </c>
      <c r="T90" s="7">
        <f>'Cont. Centre Assets'!H146</f>
        <v>0</v>
      </c>
      <c r="U90" s="7">
        <f>Comms!Q146</f>
        <v>0</v>
      </c>
      <c r="V90" s="7">
        <f>'Radio Masts'!I146</f>
        <v>21383.122165592296</v>
      </c>
      <c r="W90" s="7">
        <f>Buildings!R147</f>
        <v>31533.807144104918</v>
      </c>
      <c r="X90" s="7">
        <f>'Ped Cross'!T146</f>
        <v>0</v>
      </c>
      <c r="Y90" s="7">
        <f>'Plant &amp; Equip'!E147</f>
        <v>13460.888999411389</v>
      </c>
      <c r="Z90" s="7">
        <f>Signage!G146</f>
        <v>1676.3354999999999</v>
      </c>
      <c r="AA90" s="7">
        <f>Walkways!I146</f>
        <v>42136.037999999993</v>
      </c>
      <c r="AB90" s="4">
        <f t="shared" si="3"/>
        <v>3150578.1655397657</v>
      </c>
    </row>
    <row r="91" spans="1:28" ht="13.9" x14ac:dyDescent="0.4">
      <c r="A91" s="12">
        <v>20</v>
      </c>
      <c r="B91" s="12" t="str">
        <f>'DORC build-up'!B91</f>
        <v>Collie</v>
      </c>
      <c r="C91" s="12">
        <f>'DORC build-up'!C91</f>
        <v>20</v>
      </c>
      <c r="D91" t="str">
        <f>IF('DORC build-up'!E91=0,"",'DORC build-up'!E91)</f>
        <v/>
      </c>
      <c r="E91" t="str">
        <f>IF('DORC build-up'!F91=0,"",'DORC build-up'!F91)</f>
        <v>Worsley East to Ewington Junction</v>
      </c>
      <c r="F91" s="9">
        <f>'DORC build-up'!H91</f>
        <v>27.468</v>
      </c>
      <c r="G91" s="7">
        <f>'C&amp;G'!G147</f>
        <v>0</v>
      </c>
      <c r="H91" s="7">
        <f>'C&amp;E'!N147</f>
        <v>0</v>
      </c>
      <c r="I91" s="7">
        <f>Form!N147</f>
        <v>2652831.9720000001</v>
      </c>
      <c r="J91" s="7">
        <f>AcRd!G147</f>
        <v>0</v>
      </c>
      <c r="K91" s="7">
        <f>Bridges!W147</f>
        <v>6519082.5</v>
      </c>
      <c r="L91" s="7">
        <f>Tunns!G147</f>
        <v>0</v>
      </c>
      <c r="M91" s="7">
        <f>Culvs!AN147</f>
        <v>535021.76119453937</v>
      </c>
      <c r="N91" s="7">
        <f>Rail!N147</f>
        <v>29607499.687499996</v>
      </c>
      <c r="O91" s="7">
        <f>Ballast!H147</f>
        <v>9000679.9049999993</v>
      </c>
      <c r="P91" s="7">
        <f>Sleeps!I147</f>
        <v>9631685.6999999993</v>
      </c>
      <c r="Q91" s="7">
        <f>Turnouts!N147</f>
        <v>2155781.25</v>
      </c>
      <c r="R91" s="7">
        <f>'Fibre Optic'!G147</f>
        <v>22766112.736068364</v>
      </c>
      <c r="S91" s="7">
        <f>Signal!CD147</f>
        <v>8937563.6470153853</v>
      </c>
      <c r="T91" s="7">
        <f>'Cont. Centre Assets'!H147</f>
        <v>1061622.7487552355</v>
      </c>
      <c r="U91" s="7">
        <f>Comms!Q147</f>
        <v>98744.485569230776</v>
      </c>
      <c r="V91" s="7">
        <f>'Radio Masts'!I147</f>
        <v>615672.53631497826</v>
      </c>
      <c r="W91" s="7">
        <f>Buildings!R148</f>
        <v>907935.65475290769</v>
      </c>
      <c r="X91" s="7">
        <f>'Ped Cross'!T147</f>
        <v>765981.63904499996</v>
      </c>
      <c r="Y91" s="7">
        <f>'Plant &amp; Equip'!E148</f>
        <v>387572.01156795811</v>
      </c>
      <c r="Z91" s="7">
        <f>Signage!G147</f>
        <v>68729.755499999999</v>
      </c>
      <c r="AA91" s="7">
        <f>Walkways!I147</f>
        <v>967804.36199999985</v>
      </c>
      <c r="AB91" s="4">
        <f t="shared" si="3"/>
        <v>96680322.352283597</v>
      </c>
    </row>
    <row r="92" spans="1:28" ht="13.9" x14ac:dyDescent="0.4">
      <c r="A92" s="12">
        <v>20</v>
      </c>
      <c r="B92" s="12" t="str">
        <f>'DORC build-up'!B92</f>
        <v>Collie</v>
      </c>
      <c r="C92" s="12">
        <f>'DORC build-up'!C92</f>
        <v>20</v>
      </c>
      <c r="D92" t="str">
        <f>IF('DORC build-up'!E92=0,"",'DORC build-up'!E92)</f>
        <v/>
      </c>
      <c r="E92" t="str">
        <f>IF('DORC build-up'!F92=0,"",'DORC build-up'!F92)</f>
        <v>Ewington Junction to Premier</v>
      </c>
      <c r="F92" s="9">
        <f>'DORC build-up'!H92</f>
        <v>2.41</v>
      </c>
      <c r="G92" s="7">
        <f>'C&amp;G'!G148</f>
        <v>0</v>
      </c>
      <c r="H92" s="7">
        <f>'C&amp;E'!N148</f>
        <v>0</v>
      </c>
      <c r="I92" s="7">
        <f>Form!N148</f>
        <v>232755.39</v>
      </c>
      <c r="J92" s="7">
        <f>AcRd!G148</f>
        <v>0</v>
      </c>
      <c r="K92" s="7">
        <f>Bridges!W148</f>
        <v>0</v>
      </c>
      <c r="L92" s="7">
        <f>Tunns!G148</f>
        <v>0</v>
      </c>
      <c r="M92" s="7">
        <f>Culvs!AN148</f>
        <v>26076.33</v>
      </c>
      <c r="N92" s="7">
        <f>Rail!N148</f>
        <v>2597716.40625</v>
      </c>
      <c r="O92" s="7">
        <f>Ballast!H148</f>
        <v>789705.78749999998</v>
      </c>
      <c r="P92" s="7">
        <f>Sleeps!I148</f>
        <v>912154.16249999998</v>
      </c>
      <c r="Q92" s="7">
        <f>Turnouts!N148</f>
        <v>0</v>
      </c>
      <c r="R92" s="7">
        <f>'Fibre Optic'!G148</f>
        <v>0</v>
      </c>
      <c r="S92" s="7">
        <f>Signal!CD148</f>
        <v>1530054.6491076923</v>
      </c>
      <c r="T92" s="7">
        <f>'Cont. Centre Assets'!H148</f>
        <v>181743.13341800577</v>
      </c>
      <c r="U92" s="7">
        <f>Comms!Q148</f>
        <v>0</v>
      </c>
      <c r="V92" s="7">
        <f>'Radio Masts'!I148</f>
        <v>54018.159768425001</v>
      </c>
      <c r="W92" s="7">
        <f>Buildings!R149</f>
        <v>79660.875489824801</v>
      </c>
      <c r="X92" s="7">
        <f>'Ped Cross'!T148</f>
        <v>0</v>
      </c>
      <c r="Y92" s="7">
        <f>'Plant &amp; Equip'!E149</f>
        <v>34004.971162035064</v>
      </c>
      <c r="Z92" s="7">
        <f>Signage!G148</f>
        <v>15925.187249999999</v>
      </c>
      <c r="AA92" s="7">
        <f>Walkways!I148</f>
        <v>0</v>
      </c>
      <c r="AB92" s="4">
        <f t="shared" si="3"/>
        <v>6453815.0524459835</v>
      </c>
    </row>
    <row r="93" spans="1:28" ht="13.9" x14ac:dyDescent="0.4">
      <c r="A93" s="12">
        <v>21</v>
      </c>
      <c r="B93" s="12" t="str">
        <f>'DORC build-up'!B93</f>
        <v>Collie</v>
      </c>
      <c r="C93" s="12">
        <f>'DORC build-up'!C93</f>
        <v>21</v>
      </c>
      <c r="D93" t="str">
        <f>IF('DORC build-up'!E93=0,"",'DORC build-up'!E93)</f>
        <v>NG track between Brunswick North and Brunswick East</v>
      </c>
      <c r="E93" t="str">
        <f>IF('DORC build-up'!F93=0,"",'DORC build-up'!F93)</f>
        <v>Brunswick North to Brunswick East</v>
      </c>
      <c r="F93" s="9">
        <f>'DORC build-up'!H93</f>
        <v>1.111</v>
      </c>
      <c r="G93" s="7">
        <f>'C&amp;G'!G149</f>
        <v>0</v>
      </c>
      <c r="H93" s="7">
        <f>'C&amp;E'!N149</f>
        <v>0</v>
      </c>
      <c r="I93" s="7">
        <f>Form!N149</f>
        <v>107299.26900000001</v>
      </c>
      <c r="J93" s="7">
        <f>AcRd!G149</f>
        <v>0</v>
      </c>
      <c r="K93" s="7">
        <f>Bridges!W149</f>
        <v>2620826.3812500001</v>
      </c>
      <c r="L93" s="7">
        <f>Tunns!G149</f>
        <v>0</v>
      </c>
      <c r="M93" s="7">
        <f>Culvs!AN149</f>
        <v>13452.074999999999</v>
      </c>
      <c r="N93" s="7">
        <f>Rail!N149</f>
        <v>1197536.484375</v>
      </c>
      <c r="O93" s="7">
        <f>Ballast!H149</f>
        <v>364051.09125</v>
      </c>
      <c r="P93" s="7">
        <f>Sleeps!I149</f>
        <v>435381.58124999999</v>
      </c>
      <c r="Q93" s="7">
        <f>Turnouts!N149</f>
        <v>0</v>
      </c>
      <c r="R93" s="7">
        <f>'Fibre Optic'!G149</f>
        <v>920822.45703261811</v>
      </c>
      <c r="S93" s="7">
        <f>Signal!CD149</f>
        <v>0</v>
      </c>
      <c r="T93" s="7">
        <f>'Cont. Centre Assets'!H149</f>
        <v>0</v>
      </c>
      <c r="U93" s="7">
        <f>Comms!Q149</f>
        <v>0</v>
      </c>
      <c r="V93" s="7">
        <f>'Radio Masts'!I149</f>
        <v>24902.147511502142</v>
      </c>
      <c r="W93" s="7">
        <f>Buildings!R150</f>
        <v>36723.333057757402</v>
      </c>
      <c r="X93" s="7">
        <f>'Ped Cross'!T149</f>
        <v>0</v>
      </c>
      <c r="Y93" s="7">
        <f>'Plant &amp; Equip'!E150</f>
        <v>15676.150606232761</v>
      </c>
      <c r="Z93" s="7">
        <f>Signage!G149</f>
        <v>5867.1742499999991</v>
      </c>
      <c r="AA93" s="7">
        <f>Walkways!I149</f>
        <v>62914.319999999992</v>
      </c>
      <c r="AB93" s="4">
        <f t="shared" si="3"/>
        <v>5805452.4645831101</v>
      </c>
    </row>
    <row r="94" spans="1:28" ht="13.9" x14ac:dyDescent="0.4">
      <c r="A94" s="12">
        <v>22</v>
      </c>
      <c r="B94" s="12" t="str">
        <f>'DORC build-up'!B94</f>
        <v>Collie</v>
      </c>
      <c r="C94" s="12">
        <f>'DORC build-up'!C94</f>
        <v>22</v>
      </c>
      <c r="D94" t="str">
        <f>IF('DORC build-up'!E94=0,"",'DORC build-up'!E94)</f>
        <v>NG track between Worsley and Hamilton</v>
      </c>
      <c r="E94" t="str">
        <f>IF('DORC build-up'!F94=0,"",'DORC build-up'!F94)</f>
        <v>Worsley to Hamilton</v>
      </c>
      <c r="F94" s="9">
        <f>'DORC build-up'!H94</f>
        <v>11.034000000000001</v>
      </c>
      <c r="G94" s="7">
        <f>'C&amp;G'!G150</f>
        <v>0</v>
      </c>
      <c r="H94" s="7">
        <f>'C&amp;E'!N150</f>
        <v>0</v>
      </c>
      <c r="I94" s="7">
        <f>Form!N150</f>
        <v>1065652.6859999998</v>
      </c>
      <c r="J94" s="7">
        <f>AcRd!G150</f>
        <v>0</v>
      </c>
      <c r="K94" s="7">
        <f>Bridges!W150</f>
        <v>0</v>
      </c>
      <c r="L94" s="7">
        <f>Tunns!G150</f>
        <v>0</v>
      </c>
      <c r="M94" s="7">
        <f>Culvs!AN150</f>
        <v>152111.92499999999</v>
      </c>
      <c r="N94" s="7">
        <f>Rail!N150</f>
        <v>11893445.15625</v>
      </c>
      <c r="O94" s="7">
        <f>Ballast!H150</f>
        <v>3615607.3275000001</v>
      </c>
      <c r="P94" s="7">
        <f>Sleeps!I150</f>
        <v>2481131.7562500001</v>
      </c>
      <c r="Q94" s="7">
        <f>Turnouts!N150</f>
        <v>862312.5</v>
      </c>
      <c r="R94" s="7">
        <f>'Fibre Optic'!G150</f>
        <v>9145234.0152096376</v>
      </c>
      <c r="S94" s="7">
        <f>Signal!CD150</f>
        <v>2932213.4783999994</v>
      </c>
      <c r="T94" s="7">
        <f>'Cont. Centre Assets'!H150</f>
        <v>348294.53034616233</v>
      </c>
      <c r="U94" s="7">
        <f>Comms!Q150</f>
        <v>0</v>
      </c>
      <c r="V94" s="7">
        <f>'Radio Masts'!I150</f>
        <v>247317.99787751093</v>
      </c>
      <c r="W94" s="7">
        <f>Buildings!R151</f>
        <v>364721.20338370412</v>
      </c>
      <c r="X94" s="7">
        <f>'Ped Cross'!T150</f>
        <v>0</v>
      </c>
      <c r="Y94" s="7">
        <f>'Plant &amp; Equip'!E151</f>
        <v>155689.15012526757</v>
      </c>
      <c r="Z94" s="7">
        <f>Signage!G150</f>
        <v>25983.200249999998</v>
      </c>
      <c r="AA94" s="7">
        <f>Walkways!I150</f>
        <v>521112.68999999994</v>
      </c>
      <c r="AB94" s="4">
        <f t="shared" si="3"/>
        <v>33810827.616592281</v>
      </c>
    </row>
    <row r="95" spans="1:28" ht="13.9" x14ac:dyDescent="0.4">
      <c r="A95" s="12">
        <v>22</v>
      </c>
      <c r="B95" s="12" t="str">
        <f>'DORC build-up'!B95</f>
        <v>Collie</v>
      </c>
      <c r="C95" s="12">
        <f>'DORC build-up'!C95</f>
        <v>22</v>
      </c>
      <c r="D95" t="str">
        <f>IF('DORC build-up'!E95=0,"",'DORC build-up'!E95)</f>
        <v/>
      </c>
      <c r="E95" t="str">
        <f>IF('DORC build-up'!F95=0,"",'DORC build-up'!F95)</f>
        <v>Worsley East to Worsley North</v>
      </c>
      <c r="F95" s="9">
        <f>'DORC build-up'!H95</f>
        <v>1.0820000000000001</v>
      </c>
      <c r="G95" s="7">
        <f>'C&amp;G'!G151</f>
        <v>0</v>
      </c>
      <c r="H95" s="7">
        <f>'C&amp;E'!N151</f>
        <v>0</v>
      </c>
      <c r="I95" s="7">
        <f>Form!N151</f>
        <v>104498.478</v>
      </c>
      <c r="J95" s="7">
        <f>AcRd!G151</f>
        <v>0</v>
      </c>
      <c r="K95" s="7">
        <f>Bridges!W151</f>
        <v>0</v>
      </c>
      <c r="L95" s="7">
        <f>Tunns!G151</f>
        <v>0</v>
      </c>
      <c r="M95" s="7">
        <f>Culvs!AN151</f>
        <v>14486.85</v>
      </c>
      <c r="N95" s="7">
        <f>Rail!N151</f>
        <v>1166277.65625</v>
      </c>
      <c r="O95" s="7">
        <f>Ballast!H151</f>
        <v>354548.40750000003</v>
      </c>
      <c r="P95" s="7">
        <f>Sleeps!I151</f>
        <v>399423.14999999997</v>
      </c>
      <c r="Q95" s="7">
        <f>Turnouts!N151</f>
        <v>0</v>
      </c>
      <c r="R95" s="7">
        <f>'Fibre Optic'!G151</f>
        <v>896786.58731709525</v>
      </c>
      <c r="S95" s="7">
        <f>Signal!CD151</f>
        <v>0</v>
      </c>
      <c r="T95" s="7">
        <f>'Cont. Centre Assets'!H151</f>
        <v>0</v>
      </c>
      <c r="U95" s="7">
        <f>Comms!Q151</f>
        <v>0</v>
      </c>
      <c r="V95" s="7">
        <f>'Radio Masts'!I151</f>
        <v>24252.136460346821</v>
      </c>
      <c r="W95" s="7">
        <f>Buildings!R152</f>
        <v>35764.758207464911</v>
      </c>
      <c r="X95" s="7">
        <f>'Ped Cross'!T151</f>
        <v>0</v>
      </c>
      <c r="Y95" s="7">
        <f>'Plant &amp; Equip'!E152</f>
        <v>15266.962156565118</v>
      </c>
      <c r="Z95" s="7">
        <f>Signage!G151</f>
        <v>1676.3354999999999</v>
      </c>
      <c r="AA95" s="7">
        <f>Walkways!I151</f>
        <v>0</v>
      </c>
      <c r="AB95" s="4">
        <f t="shared" si="3"/>
        <v>3012981.3213914717</v>
      </c>
    </row>
    <row r="96" spans="1:28" ht="13.9" x14ac:dyDescent="0.4">
      <c r="A96" s="12">
        <v>23</v>
      </c>
      <c r="B96" s="12" t="str">
        <f>'DORC build-up'!B96</f>
        <v>GSR</v>
      </c>
      <c r="C96" s="12">
        <f>'DORC build-up'!C96</f>
        <v>23</v>
      </c>
      <c r="D96" t="str">
        <f>IF('DORC build-up'!E96=0,"",'DORC build-up'!E96)</f>
        <v>NG track between Avon and Albany</v>
      </c>
      <c r="E96" t="str">
        <f>IF('DORC build-up'!F96=0,"",'DORC build-up'!F96)</f>
        <v>Avon Yard to York</v>
      </c>
      <c r="F96" s="9">
        <f>'DORC build-up'!H96</f>
        <v>41.902999999999999</v>
      </c>
      <c r="G96" s="7">
        <f>'C&amp;G'!G152</f>
        <v>0</v>
      </c>
      <c r="H96" s="7">
        <f>'C&amp;E'!N152</f>
        <v>0</v>
      </c>
      <c r="I96" s="7">
        <f>Form!N152</f>
        <v>23669176.30187906</v>
      </c>
      <c r="J96" s="7">
        <f>AcRd!G152</f>
        <v>0</v>
      </c>
      <c r="K96" s="7">
        <f>Bridges!W152</f>
        <v>32503190.405765623</v>
      </c>
      <c r="L96" s="7">
        <f>Tunns!G152</f>
        <v>0</v>
      </c>
      <c r="M96" s="7">
        <f>Culvs!AN152</f>
        <v>1348632.8627665318</v>
      </c>
      <c r="N96" s="7">
        <f>Rail!N152</f>
        <v>48930755.09765625</v>
      </c>
      <c r="O96" s="7">
        <f>Ballast!H152</f>
        <v>14874949.549687501</v>
      </c>
      <c r="P96" s="7">
        <f>Sleeps!I152</f>
        <v>15858314.915625</v>
      </c>
      <c r="Q96" s="7">
        <f>Turnouts!N152</f>
        <v>2802515.625</v>
      </c>
      <c r="R96" s="7">
        <f>'Fibre Optic'!G152</f>
        <v>0</v>
      </c>
      <c r="S96" s="7">
        <f>Signal!CD152</f>
        <v>5981588.8128000004</v>
      </c>
      <c r="T96" s="7">
        <f>'Cont. Centre Assets'!H152</f>
        <v>710505.79421483481</v>
      </c>
      <c r="U96" s="7">
        <f>Comms!Q152</f>
        <v>463373.19270000001</v>
      </c>
      <c r="V96" s="7">
        <f>'Radio Masts'!I152</f>
        <v>939221.14057108387</v>
      </c>
      <c r="W96" s="7">
        <f>Buildings!R153</f>
        <v>1385074.5500622939</v>
      </c>
      <c r="X96" s="7">
        <f>'Ped Cross'!T152</f>
        <v>590418.89565750002</v>
      </c>
      <c r="Y96" s="7">
        <f>'Plant &amp; Equip'!E153</f>
        <v>591249.08987666178</v>
      </c>
      <c r="Z96" s="7">
        <f>Signage!G152</f>
        <v>103513.717125</v>
      </c>
      <c r="AA96" s="7">
        <f>Walkways!I152</f>
        <v>1410584.5844999999</v>
      </c>
      <c r="AB96" s="4">
        <f t="shared" si="3"/>
        <v>152163064.53588736</v>
      </c>
    </row>
    <row r="97" spans="1:28" ht="13.9" x14ac:dyDescent="0.4">
      <c r="A97" s="12">
        <v>23</v>
      </c>
      <c r="B97" s="12" t="str">
        <f>'DORC build-up'!B97</f>
        <v>GSR</v>
      </c>
      <c r="C97" s="12">
        <f>'DORC build-up'!C97</f>
        <v>23</v>
      </c>
      <c r="D97" t="str">
        <f>IF('DORC build-up'!E97=0,"",'DORC build-up'!E97)</f>
        <v/>
      </c>
      <c r="E97" t="str">
        <f>IF('DORC build-up'!F97=0,"",'DORC build-up'!F97)</f>
        <v>York to Brookton</v>
      </c>
      <c r="F97" s="9">
        <f>'DORC build-up'!H97</f>
        <v>64.180199999999999</v>
      </c>
      <c r="G97" s="7">
        <f>'C&amp;G'!G153</f>
        <v>0</v>
      </c>
      <c r="H97" s="7">
        <f>'C&amp;E'!N153</f>
        <v>0</v>
      </c>
      <c r="I97" s="7">
        <f>Form!N153</f>
        <v>36252594.537141941</v>
      </c>
      <c r="J97" s="7">
        <f>AcRd!G153</f>
        <v>0</v>
      </c>
      <c r="K97" s="7">
        <f>Bridges!W153</f>
        <v>9040588.4460937511</v>
      </c>
      <c r="L97" s="7">
        <f>Tunns!G153</f>
        <v>0</v>
      </c>
      <c r="M97" s="7">
        <f>Culvs!AN153</f>
        <v>1585888.689662969</v>
      </c>
      <c r="N97" s="7">
        <f>Rail!N153</f>
        <v>74944172.214843765</v>
      </c>
      <c r="O97" s="7">
        <f>Ballast!H153</f>
        <v>22783028.3533125</v>
      </c>
      <c r="P97" s="7">
        <f>Sleeps!I153</f>
        <v>23803726.964062501</v>
      </c>
      <c r="Q97" s="7">
        <f>Turnouts!N153</f>
        <v>6072117.1875</v>
      </c>
      <c r="R97" s="7">
        <f>'Fibre Optic'!G153</f>
        <v>0</v>
      </c>
      <c r="S97" s="7">
        <f>Signal!CD153</f>
        <v>4769529.6096000001</v>
      </c>
      <c r="T97" s="7">
        <f>'Cont. Centre Assets'!H153</f>
        <v>566534.83369642065</v>
      </c>
      <c r="U97" s="7">
        <f>Comms!Q153</f>
        <v>712800</v>
      </c>
      <c r="V97" s="7">
        <f>'Radio Masts'!I153</f>
        <v>1438546.1815640952</v>
      </c>
      <c r="W97" s="7">
        <f>Buildings!R154</f>
        <v>2121431.917473881</v>
      </c>
      <c r="X97" s="7">
        <f>'Ped Cross'!T153</f>
        <v>1519351.785315</v>
      </c>
      <c r="Y97" s="7">
        <f>'Plant &amp; Equip'!E154</f>
        <v>905579.19094342005</v>
      </c>
      <c r="Z97" s="7">
        <f>Signage!G153</f>
        <v>124398.06356249998</v>
      </c>
      <c r="AA97" s="7">
        <f>Walkways!I153</f>
        <v>1747962.6255000001</v>
      </c>
      <c r="AB97" s="4">
        <f t="shared" si="3"/>
        <v>188388250.60027277</v>
      </c>
    </row>
    <row r="98" spans="1:28" ht="13.9" x14ac:dyDescent="0.4">
      <c r="A98" s="12">
        <v>23</v>
      </c>
      <c r="B98" s="12" t="str">
        <f>'DORC build-up'!B98</f>
        <v>GSR</v>
      </c>
      <c r="C98" s="12">
        <f>'DORC build-up'!C98</f>
        <v>23</v>
      </c>
      <c r="D98" t="str">
        <f>IF('DORC build-up'!E98=0,"",'DORC build-up'!E98)</f>
        <v/>
      </c>
      <c r="E98" t="str">
        <f>IF('DORC build-up'!F98=0,"",'DORC build-up'!F98)</f>
        <v>Brookton to Narrogin</v>
      </c>
      <c r="F98" s="9">
        <f>'DORC build-up'!H98</f>
        <v>74.177800000000005</v>
      </c>
      <c r="G98" s="7">
        <f>'C&amp;G'!G154</f>
        <v>0</v>
      </c>
      <c r="H98" s="7">
        <f>'C&amp;E'!N154</f>
        <v>0</v>
      </c>
      <c r="I98" s="7">
        <f>Form!N154</f>
        <v>41899802.541238688</v>
      </c>
      <c r="J98" s="7">
        <f>AcRd!G154</f>
        <v>0</v>
      </c>
      <c r="K98" s="7">
        <f>Bridges!W154</f>
        <v>9684408.4922812488</v>
      </c>
      <c r="L98" s="7">
        <f>Tunns!G154</f>
        <v>0</v>
      </c>
      <c r="M98" s="7">
        <f>Culvs!AN154</f>
        <v>1069563.9618602819</v>
      </c>
      <c r="N98" s="7">
        <f>Rail!N154</f>
        <v>86618518.136718765</v>
      </c>
      <c r="O98" s="7">
        <f>Ballast!H154</f>
        <v>26332029.513562504</v>
      </c>
      <c r="P98" s="7">
        <f>Sleeps!I154</f>
        <v>27374131.870312501</v>
      </c>
      <c r="Q98" s="7">
        <f>Turnouts!N154</f>
        <v>6072117.1875</v>
      </c>
      <c r="R98" s="7">
        <f>'Fibre Optic'!G154</f>
        <v>0</v>
      </c>
      <c r="S98" s="7">
        <f>Signal!CD154</f>
        <v>6170480.8128000004</v>
      </c>
      <c r="T98" s="7">
        <f>'Cont. Centre Assets'!H154</f>
        <v>732942.78623836441</v>
      </c>
      <c r="U98" s="7">
        <f>Comms!Q154</f>
        <v>641573.19270000001</v>
      </c>
      <c r="V98" s="7">
        <f>'Radio Masts'!I154</f>
        <v>1662634.1293237659</v>
      </c>
      <c r="W98" s="7">
        <f>Buildings!R155</f>
        <v>2451895.638966443</v>
      </c>
      <c r="X98" s="7">
        <f>'Ped Cross'!T154</f>
        <v>1305481.9904831252</v>
      </c>
      <c r="Y98" s="7">
        <f>'Plant &amp; Equip'!E155</f>
        <v>1046644.7924743587</v>
      </c>
      <c r="Z98" s="7">
        <f>Signage!G154</f>
        <v>157086.6058125</v>
      </c>
      <c r="AA98" s="7">
        <f>Walkways!I154</f>
        <v>923350.42799999996</v>
      </c>
      <c r="AB98" s="4">
        <f t="shared" si="3"/>
        <v>214142662.08027256</v>
      </c>
    </row>
    <row r="99" spans="1:28" ht="13.9" x14ac:dyDescent="0.4">
      <c r="A99" s="12">
        <v>23</v>
      </c>
      <c r="B99" s="12" t="str">
        <f>'DORC build-up'!B99</f>
        <v>GSR</v>
      </c>
      <c r="C99" s="12">
        <f>'DORC build-up'!C99</f>
        <v>23</v>
      </c>
      <c r="D99" t="str">
        <f>IF('DORC build-up'!E99=0,"",'DORC build-up'!E99)</f>
        <v/>
      </c>
      <c r="E99" t="str">
        <f>IF('DORC build-up'!F99=0,"",'DORC build-up'!F99)</f>
        <v>Narrogin to Wagin</v>
      </c>
      <c r="F99" s="9">
        <f>'DORC build-up'!H99</f>
        <v>48.414000000000001</v>
      </c>
      <c r="G99" s="7">
        <f>'C&amp;G'!G155</f>
        <v>0</v>
      </c>
      <c r="H99" s="7">
        <f>'C&amp;E'!N155</f>
        <v>0</v>
      </c>
      <c r="I99" s="7">
        <f>Form!N155</f>
        <v>27346956.100498125</v>
      </c>
      <c r="J99" s="7">
        <f>AcRd!G155</f>
        <v>0</v>
      </c>
      <c r="K99" s="7">
        <f>Bridges!W155</f>
        <v>8111657.275312501</v>
      </c>
      <c r="L99" s="7">
        <f>Tunns!G155</f>
        <v>0</v>
      </c>
      <c r="M99" s="7">
        <f>Culvs!AN155</f>
        <v>543575.93062500015</v>
      </c>
      <c r="N99" s="7">
        <f>Rail!N155</f>
        <v>56533746.4453125</v>
      </c>
      <c r="O99" s="7">
        <f>Ballast!H155</f>
        <v>17186258.919375002</v>
      </c>
      <c r="P99" s="7">
        <f>Sleeps!I155</f>
        <v>17987666.287500001</v>
      </c>
      <c r="Q99" s="7">
        <f>Turnouts!N155</f>
        <v>467085.9375</v>
      </c>
      <c r="R99" s="7">
        <f>'Fibre Optic'!G155</f>
        <v>0</v>
      </c>
      <c r="S99" s="7">
        <f>Signal!CD155</f>
        <v>2059549.8048</v>
      </c>
      <c r="T99" s="7">
        <f>'Cont. Centre Assets'!H155</f>
        <v>244637.69001524633</v>
      </c>
      <c r="U99" s="7">
        <f>Comms!Q155</f>
        <v>0</v>
      </c>
      <c r="V99" s="7">
        <f>'Radio Masts'!I155</f>
        <v>1085159.8286425425</v>
      </c>
      <c r="W99" s="7">
        <f>Buildings!R156</f>
        <v>1600291.131105551</v>
      </c>
      <c r="X99" s="7">
        <f>'Ped Cross'!T155</f>
        <v>53673.741883125011</v>
      </c>
      <c r="Y99" s="7">
        <f>'Plant &amp; Equip'!E156</f>
        <v>683118.95180031762</v>
      </c>
      <c r="Z99" s="7">
        <f>Signage!G155</f>
        <v>63561.054375000007</v>
      </c>
      <c r="AA99" s="7">
        <f>Walkways!I155</f>
        <v>629019.02699999989</v>
      </c>
      <c r="AB99" s="4">
        <f t="shared" si="3"/>
        <v>134595958.12574491</v>
      </c>
    </row>
    <row r="100" spans="1:28" ht="13.9" x14ac:dyDescent="0.4">
      <c r="A100" s="12">
        <v>23</v>
      </c>
      <c r="B100" s="12" t="str">
        <f>'DORC build-up'!B100</f>
        <v>GSR</v>
      </c>
      <c r="C100" s="12">
        <f>'DORC build-up'!C100</f>
        <v>23</v>
      </c>
      <c r="D100" t="str">
        <f>IF('DORC build-up'!E100=0,"",'DORC build-up'!E100)</f>
        <v/>
      </c>
      <c r="E100" t="str">
        <f>IF('DORC build-up'!F100=0,"",'DORC build-up'!F100)</f>
        <v>Wagin to Wagin South</v>
      </c>
      <c r="F100" s="9">
        <f>'DORC build-up'!H100</f>
        <v>3.2810000000000001</v>
      </c>
      <c r="G100" s="7">
        <f>'C&amp;G'!G156</f>
        <v>0</v>
      </c>
      <c r="H100" s="7">
        <f>'C&amp;E'!N156</f>
        <v>0</v>
      </c>
      <c r="I100" s="7">
        <f>Form!N156</f>
        <v>1853293.7366409376</v>
      </c>
      <c r="J100" s="7">
        <f>AcRd!G156</f>
        <v>0</v>
      </c>
      <c r="K100" s="7">
        <f>Bridges!W156</f>
        <v>0</v>
      </c>
      <c r="L100" s="7">
        <f>Tunns!G156</f>
        <v>0</v>
      </c>
      <c r="M100" s="7">
        <f>Culvs!AN156</f>
        <v>7847.0437499999998</v>
      </c>
      <c r="N100" s="7">
        <f>Rail!N156</f>
        <v>3831272.4023437509</v>
      </c>
      <c r="O100" s="7">
        <f>Ballast!H156</f>
        <v>1164706.8103125</v>
      </c>
      <c r="P100" s="7">
        <f>Sleeps!I156</f>
        <v>1217132.5359375</v>
      </c>
      <c r="Q100" s="7">
        <f>Turnouts!N156</f>
        <v>4670859.375</v>
      </c>
      <c r="R100" s="7">
        <f>'Fibre Optic'!G156</f>
        <v>0</v>
      </c>
      <c r="S100" s="7">
        <f>Signal!CD156</f>
        <v>1359965.2032000001</v>
      </c>
      <c r="T100" s="7">
        <f>'Cont. Centre Assets'!H156</f>
        <v>161539.54861230997</v>
      </c>
      <c r="U100" s="7">
        <f>Comms!Q156</f>
        <v>106973.19270000001</v>
      </c>
      <c r="V100" s="7">
        <f>'Radio Masts'!I156</f>
        <v>73540.905477262408</v>
      </c>
      <c r="W100" s="7">
        <f>Buildings!R157</f>
        <v>108451.17530378223</v>
      </c>
      <c r="X100" s="7">
        <f>'Ped Cross'!T156</f>
        <v>966142.82378250011</v>
      </c>
      <c r="Y100" s="7">
        <f>'Plant &amp; Equip'!E157</f>
        <v>46294.734598604577</v>
      </c>
      <c r="Z100" s="7">
        <f>Signage!G156</f>
        <v>6356.1054374999994</v>
      </c>
      <c r="AA100" s="7">
        <f>Walkways!I156</f>
        <v>0</v>
      </c>
      <c r="AB100" s="4">
        <f t="shared" si="3"/>
        <v>15574375.593096647</v>
      </c>
    </row>
    <row r="101" spans="1:28" ht="13.9" x14ac:dyDescent="0.4">
      <c r="A101" s="12">
        <v>23</v>
      </c>
      <c r="B101" s="12" t="str">
        <f>'DORC build-up'!B101</f>
        <v>GSR</v>
      </c>
      <c r="C101" s="12">
        <f>'DORC build-up'!C101</f>
        <v>23</v>
      </c>
      <c r="D101" t="str">
        <f>IF('DORC build-up'!E101=0,"",'DORC build-up'!E101)</f>
        <v/>
      </c>
      <c r="E101" t="str">
        <f>IF('DORC build-up'!F101=0,"",'DORC build-up'!F101)</f>
        <v>Wagin South to Katanning</v>
      </c>
      <c r="F101" s="9">
        <f>'DORC build-up'!H101</f>
        <v>51.125999999999998</v>
      </c>
      <c r="G101" s="7">
        <f>'C&amp;G'!G157</f>
        <v>0</v>
      </c>
      <c r="H101" s="7">
        <f>'C&amp;E'!N157</f>
        <v>0</v>
      </c>
      <c r="I101" s="7">
        <f>Form!N157</f>
        <v>28878846.564920634</v>
      </c>
      <c r="J101" s="7">
        <f>AcRd!G157</f>
        <v>0</v>
      </c>
      <c r="K101" s="7">
        <f>Bridges!W157</f>
        <v>9861706.8407812491</v>
      </c>
      <c r="L101" s="7">
        <f>Tunns!G157</f>
        <v>0</v>
      </c>
      <c r="M101" s="7">
        <f>Culvs!AN157</f>
        <v>609098.7459375005</v>
      </c>
      <c r="N101" s="7">
        <f>Rail!N157</f>
        <v>59700589.101562515</v>
      </c>
      <c r="O101" s="7">
        <f>Ballast!H157</f>
        <v>18148979.086874999</v>
      </c>
      <c r="P101" s="7">
        <f>Sleeps!I157</f>
        <v>18890917.073437501</v>
      </c>
      <c r="Q101" s="7">
        <f>Turnouts!N157</f>
        <v>2335429.6875</v>
      </c>
      <c r="R101" s="7">
        <f>'Fibre Optic'!G157</f>
        <v>0</v>
      </c>
      <c r="S101" s="7">
        <f>Signal!CD157</f>
        <v>2972974.4064000002</v>
      </c>
      <c r="T101" s="7">
        <f>'Cont. Centre Assets'!H157</f>
        <v>353136.19974670705</v>
      </c>
      <c r="U101" s="7">
        <f>Comms!Q157</f>
        <v>356400</v>
      </c>
      <c r="V101" s="7">
        <f>'Radio Masts'!I157</f>
        <v>1145947.069012654</v>
      </c>
      <c r="W101" s="7">
        <f>Buildings!R158</f>
        <v>1689934.4067604907</v>
      </c>
      <c r="X101" s="7">
        <f>'Ped Cross'!T157</f>
        <v>862909.35822000005</v>
      </c>
      <c r="Y101" s="7">
        <f>'Plant &amp; Equip'!E158</f>
        <v>721385.12681751221</v>
      </c>
      <c r="Z101" s="7">
        <f>Signage!G157</f>
        <v>88985.476124999986</v>
      </c>
      <c r="AA101" s="7">
        <f>Walkways!I157</f>
        <v>227967.83100000001</v>
      </c>
      <c r="AB101" s="4">
        <f t="shared" si="3"/>
        <v>146845206.97509676</v>
      </c>
    </row>
    <row r="102" spans="1:28" ht="13.9" x14ac:dyDescent="0.4">
      <c r="A102" s="12">
        <v>23</v>
      </c>
      <c r="B102" s="12" t="str">
        <f>'DORC build-up'!B102</f>
        <v>GSR</v>
      </c>
      <c r="C102" s="12">
        <f>'DORC build-up'!C102</f>
        <v>23</v>
      </c>
      <c r="D102" t="str">
        <f>IF('DORC build-up'!E102=0,"",'DORC build-up'!E102)</f>
        <v/>
      </c>
      <c r="E102" t="str">
        <f>IF('DORC build-up'!F102=0,"",'DORC build-up'!F102)</f>
        <v>Katanning to Tambellup</v>
      </c>
      <c r="F102" s="9">
        <f>'DORC build-up'!H102</f>
        <v>51.058999999999997</v>
      </c>
      <c r="G102" s="7">
        <f>'C&amp;G'!G158</f>
        <v>0</v>
      </c>
      <c r="H102" s="7">
        <f>'C&amp;E'!N158</f>
        <v>0</v>
      </c>
      <c r="I102" s="7">
        <f>Form!N158</f>
        <v>28841001.188402809</v>
      </c>
      <c r="J102" s="7">
        <f>AcRd!G158</f>
        <v>0</v>
      </c>
      <c r="K102" s="7">
        <f>Bridges!W158</f>
        <v>5734076.8186406251</v>
      </c>
      <c r="L102" s="7">
        <f>Tunns!G158</f>
        <v>0</v>
      </c>
      <c r="M102" s="7">
        <f>Culvs!AN158</f>
        <v>430500.25974509388</v>
      </c>
      <c r="N102" s="7">
        <f>Rail!N158</f>
        <v>59622352.207031243</v>
      </c>
      <c r="O102" s="7">
        <f>Ballast!H158</f>
        <v>18125195.070937499</v>
      </c>
      <c r="P102" s="7">
        <f>Sleeps!I158</f>
        <v>17074326.4453125</v>
      </c>
      <c r="Q102" s="7">
        <f>Turnouts!N158</f>
        <v>8407546.875</v>
      </c>
      <c r="R102" s="7">
        <f>'Fibre Optic'!G158</f>
        <v>0</v>
      </c>
      <c r="S102" s="7">
        <f>Signal!CD158</f>
        <v>5885360.8128000004</v>
      </c>
      <c r="T102" s="7">
        <f>'Cont. Centre Assets'!H158</f>
        <v>699075.62846699881</v>
      </c>
      <c r="U102" s="7">
        <f>Comms!Q158</f>
        <v>641573.19270000001</v>
      </c>
      <c r="V102" s="7">
        <f>'Radio Masts'!I158</f>
        <v>1144445.3193427434</v>
      </c>
      <c r="W102" s="7">
        <f>Buildings!R159</f>
        <v>1687719.7683132633</v>
      </c>
      <c r="X102" s="7">
        <f>'Ped Cross'!T158</f>
        <v>432240.72869250004</v>
      </c>
      <c r="Y102" s="7">
        <f>'Plant &amp; Equip'!E159</f>
        <v>720439.76039931457</v>
      </c>
      <c r="Z102" s="7">
        <f>Signage!G158</f>
        <v>116225.928</v>
      </c>
      <c r="AA102" s="7">
        <f>Walkways!I158</f>
        <v>46633.86</v>
      </c>
      <c r="AB102" s="4">
        <f t="shared" si="3"/>
        <v>149608713.86378455</v>
      </c>
    </row>
    <row r="103" spans="1:28" ht="13.9" x14ac:dyDescent="0.4">
      <c r="A103" s="12">
        <v>23</v>
      </c>
      <c r="B103" s="12" t="str">
        <f>'DORC build-up'!B103</f>
        <v>GSR</v>
      </c>
      <c r="C103" s="12">
        <f>'DORC build-up'!C103</f>
        <v>23</v>
      </c>
      <c r="D103" t="str">
        <f>IF('DORC build-up'!E103=0,"",'DORC build-up'!E103)</f>
        <v/>
      </c>
      <c r="E103" t="str">
        <f>IF('DORC build-up'!F103=0,"",'DORC build-up'!F103)</f>
        <v>Tambellup to Redmond</v>
      </c>
      <c r="F103" s="9">
        <f>'DORC build-up'!H103</f>
        <v>120.69199999999999</v>
      </c>
      <c r="G103" s="7">
        <f>'C&amp;G'!G159</f>
        <v>0</v>
      </c>
      <c r="H103" s="7">
        <f>'C&amp;E'!N159</f>
        <v>0</v>
      </c>
      <c r="I103" s="7">
        <f>Form!N159</f>
        <v>68173644.517728746</v>
      </c>
      <c r="J103" s="7">
        <f>AcRd!G159</f>
        <v>0</v>
      </c>
      <c r="K103" s="7">
        <f>Bridges!W159</f>
        <v>7659303.2282812502</v>
      </c>
      <c r="L103" s="7">
        <f>Tunns!G159</f>
        <v>0</v>
      </c>
      <c r="M103" s="7">
        <f>Culvs!AN159</f>
        <v>1259047.6482977823</v>
      </c>
      <c r="N103" s="7">
        <f>Rail!N159</f>
        <v>140933839.921875</v>
      </c>
      <c r="O103" s="7">
        <f>Ballast!H159</f>
        <v>42843887.33625</v>
      </c>
      <c r="P103" s="7">
        <f>Sleeps!I159</f>
        <v>44417350.392187499</v>
      </c>
      <c r="Q103" s="7">
        <f>Turnouts!N159</f>
        <v>6072117.1875</v>
      </c>
      <c r="R103" s="7">
        <f>'Fibre Optic'!G159</f>
        <v>0</v>
      </c>
      <c r="S103" s="7">
        <f>Signal!CD159</f>
        <v>10006983.820800001</v>
      </c>
      <c r="T103" s="7">
        <f>'Cont. Centre Assets'!H159</f>
        <v>1188650.7431065431</v>
      </c>
      <c r="U103" s="7">
        <f>Comms!Q159</f>
        <v>819773.19270000001</v>
      </c>
      <c r="V103" s="7">
        <f>'Radio Masts'!I159</f>
        <v>2705211.5098633813</v>
      </c>
      <c r="W103" s="7">
        <f>Buildings!R160</f>
        <v>3989390.2010862795</v>
      </c>
      <c r="X103" s="7">
        <f>'Ped Cross'!T159</f>
        <v>1451187.0945731252</v>
      </c>
      <c r="Y103" s="7">
        <f>'Plant &amp; Equip'!E160</f>
        <v>1702957.6678374833</v>
      </c>
      <c r="Z103" s="7">
        <f>Signage!G159</f>
        <v>244256.05181250002</v>
      </c>
      <c r="AA103" s="7">
        <f>Walkways!I159</f>
        <v>1540710.9900000002</v>
      </c>
      <c r="AB103" s="4">
        <f t="shared" si="3"/>
        <v>335008311.50389969</v>
      </c>
    </row>
    <row r="104" spans="1:28" ht="13.9" x14ac:dyDescent="0.4">
      <c r="A104" s="12">
        <v>23</v>
      </c>
      <c r="B104" s="12" t="str">
        <f>'DORC build-up'!B104</f>
        <v>GSR</v>
      </c>
      <c r="C104" s="12">
        <f>'DORC build-up'!C104</f>
        <v>23</v>
      </c>
      <c r="D104" t="str">
        <f>IF('DORC build-up'!E104=0,"",'DORC build-up'!E104)</f>
        <v/>
      </c>
      <c r="E104" t="str">
        <f>IF('DORC build-up'!F104=0,"",'DORC build-up'!F104)</f>
        <v>Redmond to Albany</v>
      </c>
      <c r="F104" s="9">
        <f>'DORC build-up'!H104</f>
        <v>27.458399999999997</v>
      </c>
      <c r="G104" s="7">
        <f>'C&amp;G'!G160</f>
        <v>0</v>
      </c>
      <c r="H104" s="7">
        <f>'C&amp;E'!N160</f>
        <v>0</v>
      </c>
      <c r="I104" s="7">
        <f>Form!N160</f>
        <v>14758313.800485937</v>
      </c>
      <c r="J104" s="7">
        <f>AcRd!G160</f>
        <v>0</v>
      </c>
      <c r="K104" s="7">
        <f>Bridges!W160</f>
        <v>0</v>
      </c>
      <c r="L104" s="7">
        <f>Tunns!G160</f>
        <v>0</v>
      </c>
      <c r="M104" s="7">
        <f>Culvs!AN160</f>
        <v>602204.55750000023</v>
      </c>
      <c r="N104" s="7">
        <f>Rail!N160</f>
        <v>32065449.609375</v>
      </c>
      <c r="O104" s="7">
        <f>Ballast!H160</f>
        <v>9747328.7047499996</v>
      </c>
      <c r="P104" s="7">
        <f>Sleeps!I160</f>
        <v>10688234.090625001</v>
      </c>
      <c r="Q104" s="7">
        <f>Turnouts!N160</f>
        <v>3736687.5</v>
      </c>
      <c r="R104" s="7">
        <f>'Fibre Optic'!G160</f>
        <v>0</v>
      </c>
      <c r="S104" s="7">
        <f>Signal!CD160</f>
        <v>4948770.2112000007</v>
      </c>
      <c r="T104" s="7">
        <f>'Cont. Centre Assets'!H160</f>
        <v>587825.41216661478</v>
      </c>
      <c r="U104" s="7">
        <f>Comms!Q160</f>
        <v>196073.19270000001</v>
      </c>
      <c r="V104" s="7">
        <f>'Radio Masts'!I160</f>
        <v>615457.36024287157</v>
      </c>
      <c r="W104" s="7">
        <f>Buildings!R161</f>
        <v>907618.33342315559</v>
      </c>
      <c r="X104" s="7">
        <f>'Ped Cross'!T160</f>
        <v>1245676.3444125</v>
      </c>
      <c r="Y104" s="7">
        <f>'Plant &amp; Equip'!E161</f>
        <v>387436.55608117155</v>
      </c>
      <c r="Z104" s="7">
        <f>Signage!G160</f>
        <v>117133.94306250001</v>
      </c>
      <c r="AA104" s="7">
        <f>Walkways!I160</f>
        <v>226712.304</v>
      </c>
      <c r="AB104" s="4">
        <f t="shared" si="3"/>
        <v>80830921.920024753</v>
      </c>
    </row>
    <row r="105" spans="1:28" ht="13.9" x14ac:dyDescent="0.4">
      <c r="A105" s="12">
        <v>23</v>
      </c>
      <c r="B105" s="12" t="str">
        <f>'DORC build-up'!B105</f>
        <v>Sidings &amp; Other</v>
      </c>
      <c r="C105" s="12">
        <f>'DORC build-up'!C105</f>
        <v>23</v>
      </c>
      <c r="D105" t="str">
        <f>IF('DORC build-up'!E105=0,"",'DORC build-up'!E105)</f>
        <v/>
      </c>
      <c r="E105" t="str">
        <f>IF('DORC build-up'!F105=0,"",'DORC build-up'!F105)</f>
        <v>Redmond to Mirrambeena</v>
      </c>
      <c r="F105" s="9">
        <f>'DORC build-up'!H105</f>
        <v>1.522</v>
      </c>
      <c r="G105" s="7">
        <f>'C&amp;G'!G161</f>
        <v>0</v>
      </c>
      <c r="H105" s="7">
        <f>'C&amp;E'!N161</f>
        <v>0</v>
      </c>
      <c r="I105" s="7">
        <f>Form!N161</f>
        <v>159242.67450000002</v>
      </c>
      <c r="J105" s="7">
        <f>AcRd!G161</f>
        <v>0</v>
      </c>
      <c r="K105" s="7">
        <f>Bridges!W161</f>
        <v>0</v>
      </c>
      <c r="L105" s="7">
        <f>Tunns!G161</f>
        <v>0</v>
      </c>
      <c r="M105" s="7">
        <f>Culvs!AN161</f>
        <v>4373.0721629692835</v>
      </c>
      <c r="N105" s="7">
        <f>Rail!N161</f>
        <v>1777261.9921875</v>
      </c>
      <c r="O105" s="7">
        <f>Ballast!H161</f>
        <v>540287.645625</v>
      </c>
      <c r="P105" s="7">
        <f>Sleeps!I161</f>
        <v>561063.62812500005</v>
      </c>
      <c r="Q105" s="7">
        <f>Turnouts!N161</f>
        <v>0</v>
      </c>
      <c r="R105" s="7">
        <f>'Fibre Optic'!G161</f>
        <v>0</v>
      </c>
      <c r="S105" s="7">
        <f>Signal!CD161</f>
        <v>0</v>
      </c>
      <c r="T105" s="7">
        <f>'Cont. Centre Assets'!H161</f>
        <v>0</v>
      </c>
      <c r="U105" s="7">
        <f>Comms!Q161</f>
        <v>0</v>
      </c>
      <c r="V105" s="7">
        <f>'Radio Masts'!I161</f>
        <v>34114.373098565491</v>
      </c>
      <c r="W105" s="7">
        <f>Buildings!R162</f>
        <v>50308.652487764877</v>
      </c>
      <c r="X105" s="7">
        <f>'Ped Cross'!T161</f>
        <v>0</v>
      </c>
      <c r="Y105" s="7">
        <f>'Plant &amp; Equip'!E162</f>
        <v>21475.338634281063</v>
      </c>
      <c r="Z105" s="7">
        <f>Signage!G161</f>
        <v>1816.030125</v>
      </c>
      <c r="AA105" s="7">
        <f>Walkways!I161</f>
        <v>105822.99</v>
      </c>
      <c r="AB105" s="4">
        <f t="shared" si="3"/>
        <v>3255766.396946081</v>
      </c>
    </row>
    <row r="106" spans="1:28" ht="13.9" x14ac:dyDescent="0.4">
      <c r="A106" s="12">
        <v>24</v>
      </c>
      <c r="B106" s="12" t="str">
        <f>'DORC build-up'!B106</f>
        <v>Non-operational</v>
      </c>
      <c r="C106" s="12">
        <f>'DORC build-up'!C106</f>
        <v>24</v>
      </c>
      <c r="D106" t="str">
        <f>IF('DORC build-up'!E106=0,"",'DORC build-up'!E106)</f>
        <v>NG track between York and Quairading</v>
      </c>
      <c r="E106" t="str">
        <f>IF('DORC build-up'!F106=0,"",'DORC build-up'!F106)</f>
        <v>York to Quairading</v>
      </c>
      <c r="F106" s="9">
        <f>'DORC build-up'!H106</f>
        <v>74.432000000000002</v>
      </c>
      <c r="G106" s="7">
        <f>'C&amp;G'!G162</f>
        <v>0</v>
      </c>
      <c r="H106" s="7">
        <f>'C&amp;E'!N162</f>
        <v>0</v>
      </c>
      <c r="I106" s="7">
        <f>Form!N162</f>
        <v>7787615.4719999982</v>
      </c>
      <c r="J106" s="7">
        <f>AcRd!G162</f>
        <v>0</v>
      </c>
      <c r="K106" s="7">
        <f>Bridges!W162</f>
        <v>18527737.205249999</v>
      </c>
      <c r="L106" s="7">
        <f>Tunns!G162</f>
        <v>0</v>
      </c>
      <c r="M106" s="7">
        <f>Culvs!AN162</f>
        <v>177546.72981655283</v>
      </c>
      <c r="N106" s="7">
        <f>Rail!N162</f>
        <v>86915351.25</v>
      </c>
      <c r="O106" s="7">
        <f>Ballast!H162</f>
        <v>26422266.780000001</v>
      </c>
      <c r="P106" s="7">
        <f>Sleeps!I162</f>
        <v>27494920.293749999</v>
      </c>
      <c r="Q106" s="7">
        <f>Turnouts!N162</f>
        <v>2802515.625</v>
      </c>
      <c r="R106" s="7">
        <f>'Fibre Optic'!G162</f>
        <v>0</v>
      </c>
      <c r="S106" s="7">
        <f>Signal!CD162</f>
        <v>249480</v>
      </c>
      <c r="T106" s="7">
        <f>'Cont. Centre Assets'!H162</f>
        <v>29633.763049944988</v>
      </c>
      <c r="U106" s="7">
        <f>Comms!Q162</f>
        <v>534600</v>
      </c>
      <c r="V106" s="7">
        <f>'Radio Masts'!I162</f>
        <v>1668331.812399755</v>
      </c>
      <c r="W106" s="7">
        <f>Buildings!R163</f>
        <v>0</v>
      </c>
      <c r="X106" s="7">
        <f>'Ped Cross'!T162</f>
        <v>241535.70594562503</v>
      </c>
      <c r="Y106" s="7">
        <f>'Plant &amp; Equip'!E163</f>
        <v>0</v>
      </c>
      <c r="Z106" s="7">
        <f>Signage!G162</f>
        <v>0</v>
      </c>
      <c r="AA106" s="7">
        <f>Walkways!I162</f>
        <v>0</v>
      </c>
      <c r="AB106" s="4">
        <f t="shared" si="3"/>
        <v>172851534.63721183</v>
      </c>
    </row>
    <row r="107" spans="1:28" ht="13.9" x14ac:dyDescent="0.4">
      <c r="A107" s="12">
        <v>25</v>
      </c>
      <c r="B107" s="12" t="str">
        <f>'DORC build-up'!B107</f>
        <v>Non-operational</v>
      </c>
      <c r="C107" s="12">
        <f>'DORC build-up'!C107</f>
        <v>25</v>
      </c>
      <c r="D107" t="str">
        <f>IF('DORC build-up'!E107=0,"",'DORC build-up'!E107)</f>
        <v>NG track between Narrogin and West Merredin</v>
      </c>
      <c r="E107" t="str">
        <f>IF('DORC build-up'!F107=0,"",'DORC build-up'!F107)</f>
        <v>Narrogin to West Merredin</v>
      </c>
      <c r="F107" s="9">
        <f>'DORC build-up'!H107</f>
        <v>223.166</v>
      </c>
      <c r="G107" s="7">
        <f>'C&amp;G'!G163</f>
        <v>0</v>
      </c>
      <c r="H107" s="7">
        <f>'C&amp;E'!N163</f>
        <v>0</v>
      </c>
      <c r="I107" s="7">
        <f>Form!N163</f>
        <v>23349244.873500001</v>
      </c>
      <c r="J107" s="7">
        <f>AcRd!G163</f>
        <v>0</v>
      </c>
      <c r="K107" s="7">
        <f>Bridges!W163</f>
        <v>27236369.543906249</v>
      </c>
      <c r="L107" s="7">
        <f>Tunns!G163</f>
        <v>0</v>
      </c>
      <c r="M107" s="7">
        <f>Culvs!AN163</f>
        <v>411943.3977517031</v>
      </c>
      <c r="N107" s="7">
        <f>Rail!N163</f>
        <v>260594250.82031247</v>
      </c>
      <c r="O107" s="7">
        <f>Ballast!H163</f>
        <v>79220652.249375001</v>
      </c>
      <c r="P107" s="7">
        <f>Sleeps!I163</f>
        <v>82454773.964062497</v>
      </c>
      <c r="Q107" s="7">
        <f>Turnouts!N163</f>
        <v>19150523.4375</v>
      </c>
      <c r="R107" s="7">
        <f>'Fibre Optic'!G163</f>
        <v>0</v>
      </c>
      <c r="S107" s="7">
        <f>Signal!CD163</f>
        <v>891000</v>
      </c>
      <c r="T107" s="7">
        <f>'Cont. Centre Assets'!H163</f>
        <v>105834.86803551782</v>
      </c>
      <c r="U107" s="7">
        <f>Comms!Q163</f>
        <v>1425600</v>
      </c>
      <c r="V107" s="7">
        <f>'Radio Masts'!I163</f>
        <v>5002081.5945561538</v>
      </c>
      <c r="W107" s="7">
        <f>Buildings!R164</f>
        <v>0</v>
      </c>
      <c r="X107" s="7">
        <f>'Ped Cross'!T163</f>
        <v>483071.41189125006</v>
      </c>
      <c r="Y107" s="7">
        <f>'Plant &amp; Equip'!E164</f>
        <v>0</v>
      </c>
      <c r="Z107" s="7">
        <f>Signage!G163</f>
        <v>0</v>
      </c>
      <c r="AA107" s="7">
        <f>Walkways!I163</f>
        <v>0</v>
      </c>
      <c r="AB107" s="4">
        <f t="shared" si="3"/>
        <v>500325346.16089076</v>
      </c>
    </row>
    <row r="108" spans="1:28" ht="13.9" x14ac:dyDescent="0.4">
      <c r="A108" s="12">
        <v>26</v>
      </c>
      <c r="B108" s="12" t="str">
        <f>'DORC build-up'!B108</f>
        <v>Non-operational</v>
      </c>
      <c r="C108" s="12">
        <f>'DORC build-up'!C108</f>
        <v>26</v>
      </c>
      <c r="D108" t="str">
        <f>IF('DORC build-up'!E108=0,"",'DORC build-up'!E108)</f>
        <v>NG track between Yilliminning and Kulin</v>
      </c>
      <c r="E108" t="str">
        <f>IF('DORC build-up'!F108=0,"",'DORC build-up'!F108)</f>
        <v>Yilliminning to Kulin</v>
      </c>
      <c r="F108" s="9">
        <f>'DORC build-up'!H108</f>
        <v>99.820599999999999</v>
      </c>
      <c r="G108" s="7">
        <f>'C&amp;G'!G164</f>
        <v>0</v>
      </c>
      <c r="H108" s="7">
        <f>'C&amp;E'!N164</f>
        <v>0</v>
      </c>
      <c r="I108" s="7">
        <f>Form!N164</f>
        <v>10443954.871350002</v>
      </c>
      <c r="J108" s="7">
        <f>AcRd!G164</f>
        <v>0</v>
      </c>
      <c r="K108" s="7">
        <f>Bridges!W164</f>
        <v>505807.36171875003</v>
      </c>
      <c r="L108" s="7">
        <f>Tunns!G164</f>
        <v>0</v>
      </c>
      <c r="M108" s="7">
        <f>Culvs!AN164</f>
        <v>178421.34424914667</v>
      </c>
      <c r="N108" s="7">
        <f>Rail!N164</f>
        <v>116561996.33203125</v>
      </c>
      <c r="O108" s="7">
        <f>Ballast!H164</f>
        <v>35434846.884937502</v>
      </c>
      <c r="P108" s="7">
        <f>Sleeps!I164</f>
        <v>36770686.509374999</v>
      </c>
      <c r="Q108" s="7">
        <f>Turnouts!N164</f>
        <v>9341718.75</v>
      </c>
      <c r="R108" s="7">
        <f>'Fibre Optic'!G164</f>
        <v>0</v>
      </c>
      <c r="S108" s="7">
        <f>Signal!CD164</f>
        <v>445499.99999999994</v>
      </c>
      <c r="T108" s="7">
        <f>'Cont. Centre Assets'!H164</f>
        <v>52917.434017758897</v>
      </c>
      <c r="U108" s="7">
        <f>Comms!Q164</f>
        <v>890999.99999999988</v>
      </c>
      <c r="V108" s="7">
        <f>'Radio Masts'!I164</f>
        <v>2237396.3149294788</v>
      </c>
      <c r="W108" s="7">
        <f>Buildings!R165</f>
        <v>0</v>
      </c>
      <c r="X108" s="7">
        <f>'Ped Cross'!T164</f>
        <v>0</v>
      </c>
      <c r="Y108" s="7">
        <f>'Plant &amp; Equip'!E165</f>
        <v>0</v>
      </c>
      <c r="Z108" s="7">
        <f>Signage!G164</f>
        <v>0</v>
      </c>
      <c r="AA108" s="7">
        <f>Walkways!I164</f>
        <v>0</v>
      </c>
      <c r="AB108" s="4">
        <f t="shared" si="3"/>
        <v>212864245.80260888</v>
      </c>
    </row>
    <row r="109" spans="1:28" ht="13.9" x14ac:dyDescent="0.4">
      <c r="A109" s="12">
        <v>27</v>
      </c>
      <c r="B109" s="12" t="str">
        <f>'DORC build-up'!B109</f>
        <v>Lakes</v>
      </c>
      <c r="C109" s="12">
        <f>'DORC build-up'!C109</f>
        <v>27</v>
      </c>
      <c r="D109" t="str">
        <f>IF('DORC build-up'!E109=0,"",'DORC build-up'!E109)</f>
        <v>NG track between Wagin and Newdegate</v>
      </c>
      <c r="E109" t="str">
        <f>IF('DORC build-up'!F109=0,"",'DORC build-up'!F109)</f>
        <v>Wagin to Lake Grace</v>
      </c>
      <c r="F109" s="9">
        <f>'DORC build-up'!H109</f>
        <v>122.71599999999999</v>
      </c>
      <c r="G109" s="7">
        <f>'C&amp;G'!G165</f>
        <v>0</v>
      </c>
      <c r="H109" s="7">
        <f>'C&amp;E'!N165</f>
        <v>0</v>
      </c>
      <c r="I109" s="7">
        <f>Form!N165</f>
        <v>12839437.611</v>
      </c>
      <c r="J109" s="7">
        <f>AcRd!G165</f>
        <v>0</v>
      </c>
      <c r="K109" s="7">
        <f>Bridges!W165</f>
        <v>8894820.2667187508</v>
      </c>
      <c r="L109" s="7">
        <f>Tunns!G165</f>
        <v>0</v>
      </c>
      <c r="M109" s="7">
        <f>Culvs!AN165</f>
        <v>1912241.9785306102</v>
      </c>
      <c r="N109" s="7">
        <f>Rail!N165</f>
        <v>143297294.765625</v>
      </c>
      <c r="O109" s="7">
        <f>Ballast!H165</f>
        <v>43562377.608750001</v>
      </c>
      <c r="P109" s="7">
        <f>Sleeps!I165</f>
        <v>45358435.139062501</v>
      </c>
      <c r="Q109" s="7">
        <f>Turnouts!N165</f>
        <v>9341718.75</v>
      </c>
      <c r="R109" s="7">
        <f>'Fibre Optic'!G165</f>
        <v>0</v>
      </c>
      <c r="S109" s="7">
        <f>Signal!CD165</f>
        <v>4128751.0080000004</v>
      </c>
      <c r="T109" s="7">
        <f>'Cont. Centre Assets'!H165</f>
        <v>490421.79358382849</v>
      </c>
      <c r="U109" s="7">
        <f>Comms!Q165</f>
        <v>712800</v>
      </c>
      <c r="V109" s="7">
        <f>'Radio Masts'!I165</f>
        <v>2750577.7983991867</v>
      </c>
      <c r="W109" s="7">
        <f>Buildings!R166</f>
        <v>4056292.1147756591</v>
      </c>
      <c r="X109" s="7">
        <f>'Ped Cross'!T165</f>
        <v>241535.70594562503</v>
      </c>
      <c r="Y109" s="7">
        <f>'Plant &amp; Equip'!E166</f>
        <v>1731516.1996349767</v>
      </c>
      <c r="Z109" s="7">
        <f>Signage!G165</f>
        <v>289656.80493750004</v>
      </c>
      <c r="AA109" s="7">
        <f>Walkways!I165</f>
        <v>741837.0959999999</v>
      </c>
      <c r="AB109" s="4">
        <f t="shared" si="3"/>
        <v>280349714.64096361</v>
      </c>
    </row>
    <row r="110" spans="1:28" ht="13.9" x14ac:dyDescent="0.4">
      <c r="A110" s="12">
        <v>27</v>
      </c>
      <c r="B110" s="12" t="str">
        <f>'DORC build-up'!B110</f>
        <v>Lakes</v>
      </c>
      <c r="C110" s="12">
        <f>'DORC build-up'!C110</f>
        <v>27</v>
      </c>
      <c r="D110" t="str">
        <f>IF('DORC build-up'!E110=0,"",'DORC build-up'!E110)</f>
        <v/>
      </c>
      <c r="E110" t="str">
        <f>IF('DORC build-up'!F110=0,"",'DORC build-up'!F110)</f>
        <v>Lake Grace to Newdegate</v>
      </c>
      <c r="F110" s="9">
        <f>'DORC build-up'!H110</f>
        <v>61.09</v>
      </c>
      <c r="G110" s="7">
        <f>'C&amp;G'!G166</f>
        <v>0</v>
      </c>
      <c r="H110" s="7">
        <f>'C&amp;E'!N166</f>
        <v>0</v>
      </c>
      <c r="I110" s="7">
        <f>Form!N166</f>
        <v>6391678.7024999997</v>
      </c>
      <c r="J110" s="7">
        <f>AcRd!G166</f>
        <v>0</v>
      </c>
      <c r="K110" s="7">
        <f>Bridges!W166</f>
        <v>0</v>
      </c>
      <c r="L110" s="7">
        <f>Tunns!G166</f>
        <v>0</v>
      </c>
      <c r="M110" s="7">
        <f>Culvs!AN166</f>
        <v>767132.94636764086</v>
      </c>
      <c r="N110" s="7">
        <f>Rail!N166</f>
        <v>71335699.8046875</v>
      </c>
      <c r="O110" s="7">
        <f>Ballast!H166</f>
        <v>21686052.740625001</v>
      </c>
      <c r="P110" s="7">
        <f>Sleeps!I166</f>
        <v>22595001.975000001</v>
      </c>
      <c r="Q110" s="7">
        <f>Turnouts!N166</f>
        <v>2802515.625</v>
      </c>
      <c r="R110" s="7">
        <f>'Fibre Optic'!G166</f>
        <v>0</v>
      </c>
      <c r="S110" s="7">
        <f>Signal!CD166</f>
        <v>178200</v>
      </c>
      <c r="T110" s="7">
        <f>'Cont. Centre Assets'!H166</f>
        <v>21166.973607103562</v>
      </c>
      <c r="U110" s="7">
        <f>Comms!Q166</f>
        <v>356400</v>
      </c>
      <c r="V110" s="7">
        <f>'Radio Masts'!I166</f>
        <v>1369281.9005199515</v>
      </c>
      <c r="W110" s="7">
        <f>Buildings!R167</f>
        <v>2019287.5035989198</v>
      </c>
      <c r="X110" s="7">
        <f>'Ped Cross'!T166</f>
        <v>0</v>
      </c>
      <c r="Y110" s="7">
        <f>'Plant &amp; Equip'!E167</f>
        <v>861976.63414469792</v>
      </c>
      <c r="Z110" s="7">
        <f>Signage!G166</f>
        <v>137110.27443750002</v>
      </c>
      <c r="AA110" s="7">
        <f>Walkways!I166</f>
        <v>68157.180000000008</v>
      </c>
      <c r="AB110" s="4">
        <f t="shared" si="3"/>
        <v>130589662.2604883</v>
      </c>
    </row>
    <row r="111" spans="1:28" ht="13.9" x14ac:dyDescent="0.4">
      <c r="A111" s="12">
        <v>27</v>
      </c>
      <c r="B111" s="12" t="str">
        <f>'DORC build-up'!B111</f>
        <v>Lakes</v>
      </c>
      <c r="C111" s="12">
        <f>'DORC build-up'!C111</f>
        <v>27</v>
      </c>
      <c r="D111" t="str">
        <f>IF('DORC build-up'!E111=0,"",'DORC build-up'!E111)</f>
        <v/>
      </c>
      <c r="E111" t="str">
        <f>IF('DORC build-up'!F111=0,"",'DORC build-up'!F111)</f>
        <v>Wagin East to Wagin South</v>
      </c>
      <c r="F111" s="9">
        <f>'DORC build-up'!H111</f>
        <v>0.77600000000000002</v>
      </c>
      <c r="G111" s="7">
        <f>'C&amp;G'!G167</f>
        <v>0</v>
      </c>
      <c r="H111" s="7">
        <f>'C&amp;E'!N167</f>
        <v>0</v>
      </c>
      <c r="I111" s="7">
        <f>Form!N167</f>
        <v>81190.746000000014</v>
      </c>
      <c r="J111" s="7">
        <f>AcRd!G167</f>
        <v>0</v>
      </c>
      <c r="K111" s="7">
        <f>Bridges!W167</f>
        <v>0</v>
      </c>
      <c r="L111" s="7">
        <f>Tunns!G167</f>
        <v>0</v>
      </c>
      <c r="M111" s="7">
        <f>Culvs!AN167</f>
        <v>0</v>
      </c>
      <c r="N111" s="7">
        <f>Rail!N167</f>
        <v>906146.71875</v>
      </c>
      <c r="O111" s="7">
        <f>Ballast!H167</f>
        <v>275468.60250000004</v>
      </c>
      <c r="P111" s="7">
        <f>Sleeps!I167</f>
        <v>286697.34843750001</v>
      </c>
      <c r="Q111" s="7">
        <f>Turnouts!N167</f>
        <v>0</v>
      </c>
      <c r="R111" s="7">
        <f>'Fibre Optic'!G167</f>
        <v>0</v>
      </c>
      <c r="S111" s="7">
        <f>Signal!CD167</f>
        <v>0</v>
      </c>
      <c r="T111" s="7">
        <f>'Cont. Centre Assets'!H167</f>
        <v>0</v>
      </c>
      <c r="U111" s="7">
        <f>Comms!Q167</f>
        <v>0</v>
      </c>
      <c r="V111" s="7">
        <f>'Radio Masts'!I167</f>
        <v>17393.399161949292</v>
      </c>
      <c r="W111" s="7">
        <f>Buildings!R168</f>
        <v>25650.140821619934</v>
      </c>
      <c r="X111" s="7">
        <f>'Ped Cross'!T167</f>
        <v>0</v>
      </c>
      <c r="Y111" s="7">
        <f>'Plant &amp; Equip'!E168</f>
        <v>10949.318515244484</v>
      </c>
      <c r="Z111" s="7">
        <f>Signage!G167</f>
        <v>7264.1205</v>
      </c>
      <c r="AA111" s="7">
        <f>Walkways!I167</f>
        <v>0</v>
      </c>
      <c r="AB111" s="4">
        <f t="shared" si="3"/>
        <v>1610760.3946863136</v>
      </c>
    </row>
    <row r="112" spans="1:28" ht="13.9" x14ac:dyDescent="0.4">
      <c r="A112" s="12">
        <v>28</v>
      </c>
      <c r="B112" s="12" t="str">
        <f>'DORC build-up'!B112</f>
        <v>Lakes</v>
      </c>
      <c r="C112" s="12">
        <f>'DORC build-up'!C112</f>
        <v>28</v>
      </c>
      <c r="D112" t="str">
        <f>IF('DORC build-up'!E112=0,"",'DORC build-up'!E112)</f>
        <v>NG track between Lake Grace and Hyden</v>
      </c>
      <c r="E112" t="str">
        <f>IF('DORC build-up'!F112=0,"",'DORC build-up'!F112)</f>
        <v>Lake Grace to Hyden</v>
      </c>
      <c r="F112" s="9">
        <f>'DORC build-up'!H112</f>
        <v>93.183000000000007</v>
      </c>
      <c r="G112" s="7">
        <f>'C&amp;G'!G168</f>
        <v>0</v>
      </c>
      <c r="H112" s="7">
        <f>'C&amp;E'!N168</f>
        <v>0</v>
      </c>
      <c r="I112" s="7">
        <f>Form!N168</f>
        <v>9749481.03675</v>
      </c>
      <c r="J112" s="7">
        <f>AcRd!G168</f>
        <v>0</v>
      </c>
      <c r="K112" s="7">
        <f>Bridges!W168</f>
        <v>0</v>
      </c>
      <c r="L112" s="7">
        <f>Tunns!G168</f>
        <v>0</v>
      </c>
      <c r="M112" s="7">
        <f>Culvs!AN168</f>
        <v>1422456.0406874993</v>
      </c>
      <c r="N112" s="7">
        <f>Rail!N168</f>
        <v>108811172.28515626</v>
      </c>
      <c r="O112" s="7">
        <f>Ballast!H168</f>
        <v>33078596.374687504</v>
      </c>
      <c r="P112" s="7">
        <f>Sleeps!I168</f>
        <v>34475706.464062504</v>
      </c>
      <c r="Q112" s="7">
        <f>Turnouts!N168</f>
        <v>6072117.1875</v>
      </c>
      <c r="R112" s="7">
        <f>'Fibre Optic'!G168</f>
        <v>0</v>
      </c>
      <c r="S112" s="7">
        <f>Signal!CD168</f>
        <v>4014703.0080000004</v>
      </c>
      <c r="T112" s="7">
        <f>'Cont. Centre Assets'!H168</f>
        <v>476874.93047528225</v>
      </c>
      <c r="U112" s="7">
        <f>Comms!Q168</f>
        <v>178200</v>
      </c>
      <c r="V112" s="7">
        <f>'Radio Masts'!I168</f>
        <v>2088619.9924071145</v>
      </c>
      <c r="W112" s="7">
        <f>Buildings!R169</f>
        <v>3080099.3198208902</v>
      </c>
      <c r="X112" s="7">
        <f>'Ped Cross'!T168</f>
        <v>0</v>
      </c>
      <c r="Y112" s="7">
        <f>'Plant &amp; Equip'!E169</f>
        <v>1314807.1484613747</v>
      </c>
      <c r="Z112" s="7">
        <f>Signage!G168</f>
        <v>193407.20831250001</v>
      </c>
      <c r="AA112" s="7">
        <f>Walkways!I168</f>
        <v>245455.52850000001</v>
      </c>
      <c r="AB112" s="4">
        <f t="shared" si="3"/>
        <v>205201696.52482092</v>
      </c>
    </row>
    <row r="113" spans="1:28" ht="13.9" x14ac:dyDescent="0.4">
      <c r="A113" s="12">
        <v>29</v>
      </c>
      <c r="B113" s="12" t="str">
        <f>'DORC build-up'!B113</f>
        <v>Non-operational</v>
      </c>
      <c r="C113" s="12">
        <f>'DORC build-up'!C113</f>
        <v>29</v>
      </c>
      <c r="D113" t="str">
        <f>IF('DORC build-up'!E113=0,"",'DORC build-up'!E113)</f>
        <v>NG track between Katanning and Nyabing</v>
      </c>
      <c r="E113" t="str">
        <f>IF('DORC build-up'!F113=0,"",'DORC build-up'!F113)</f>
        <v>Katanning to Nyabing</v>
      </c>
      <c r="F113" s="9">
        <f>'DORC build-up'!H113</f>
        <v>61.905000000000001</v>
      </c>
      <c r="G113" s="7">
        <f>'C&amp;G'!G169</f>
        <v>0</v>
      </c>
      <c r="H113" s="7">
        <f>'C&amp;E'!N169</f>
        <v>0</v>
      </c>
      <c r="I113" s="7">
        <f>Form!N169</f>
        <v>6476949.9112499999</v>
      </c>
      <c r="J113" s="7">
        <f>AcRd!G169</f>
        <v>0</v>
      </c>
      <c r="K113" s="7">
        <f>Bridges!W169</f>
        <v>17020957.206093751</v>
      </c>
      <c r="L113" s="7">
        <f>Tunns!G169</f>
        <v>0</v>
      </c>
      <c r="M113" s="7">
        <f>Culvs!AN169</f>
        <v>122446.02056314026</v>
      </c>
      <c r="N113" s="7">
        <f>Rail!N169</f>
        <v>72287387.40234375</v>
      </c>
      <c r="O113" s="7">
        <f>Ballast!H169</f>
        <v>21975365.770312499</v>
      </c>
      <c r="P113" s="7">
        <f>Sleeps!I169</f>
        <v>22880298.065625001</v>
      </c>
      <c r="Q113" s="7">
        <f>Turnouts!N169</f>
        <v>467085.9375</v>
      </c>
      <c r="R113" s="7">
        <f>'Fibre Optic'!G169</f>
        <v>0</v>
      </c>
      <c r="S113" s="7">
        <f>Signal!CD169</f>
        <v>178200</v>
      </c>
      <c r="T113" s="7">
        <f>'Cont. Centre Assets'!H169</f>
        <v>21166.973607103562</v>
      </c>
      <c r="U113" s="7">
        <f>Comms!Q169</f>
        <v>356400</v>
      </c>
      <c r="V113" s="7">
        <f>'Radio Masts'!I169</f>
        <v>1387549.4524748335</v>
      </c>
      <c r="W113" s="7">
        <f>Buildings!R170</f>
        <v>0</v>
      </c>
      <c r="X113" s="7">
        <f>'Ped Cross'!T169</f>
        <v>724607.11783687503</v>
      </c>
      <c r="Y113" s="7">
        <f>'Plant &amp; Equip'!E170</f>
        <v>0</v>
      </c>
      <c r="Z113" s="7">
        <f>Signage!G169</f>
        <v>0</v>
      </c>
      <c r="AA113" s="7">
        <f>Walkways!I169</f>
        <v>0</v>
      </c>
      <c r="AB113" s="4">
        <f t="shared" si="3"/>
        <v>143898413.85760695</v>
      </c>
    </row>
    <row r="114" spans="1:28" ht="13.9" x14ac:dyDescent="0.4">
      <c r="A114" s="12">
        <v>30</v>
      </c>
      <c r="B114" s="12" t="str">
        <f>'DORC build-up'!B114</f>
        <v>Non-operational</v>
      </c>
      <c r="C114" s="12">
        <f>'DORC build-up'!C114</f>
        <v>30</v>
      </c>
      <c r="D114" t="str">
        <f>IF('DORC build-up'!E114=0,"",'DORC build-up'!E114)</f>
        <v>NG track between Katanning East and Katanning South</v>
      </c>
      <c r="E114" t="str">
        <f>IF('DORC build-up'!F114=0,"",'DORC build-up'!F114)</f>
        <v>Katanning East to Katanning South</v>
      </c>
      <c r="F114" s="9">
        <f>'DORC build-up'!H114</f>
        <v>0</v>
      </c>
      <c r="G114" s="7">
        <f>'C&amp;G'!G170</f>
        <v>0</v>
      </c>
      <c r="H114" s="7">
        <f>'C&amp;E'!N170</f>
        <v>0</v>
      </c>
      <c r="I114" s="7">
        <f>Form!N170</f>
        <v>0</v>
      </c>
      <c r="J114" s="7">
        <f>AcRd!G170</f>
        <v>0</v>
      </c>
      <c r="K114" s="7">
        <f>Bridges!W170</f>
        <v>0</v>
      </c>
      <c r="L114" s="7">
        <f>Tunns!G170</f>
        <v>0</v>
      </c>
      <c r="M114" s="7">
        <f>Culvs!AN170</f>
        <v>0</v>
      </c>
      <c r="N114" s="7">
        <f>Rail!N170</f>
        <v>0</v>
      </c>
      <c r="O114" s="7">
        <f>Ballast!H170</f>
        <v>0</v>
      </c>
      <c r="P114" s="7">
        <f>Sleeps!I170</f>
        <v>0</v>
      </c>
      <c r="Q114" s="7">
        <f>Turnouts!N170</f>
        <v>0</v>
      </c>
      <c r="R114" s="7">
        <f>'Fibre Optic'!G170</f>
        <v>0</v>
      </c>
      <c r="S114" s="7">
        <f>Signal!CD170</f>
        <v>0</v>
      </c>
      <c r="T114" s="7">
        <f>'Cont. Centre Assets'!H170</f>
        <v>0</v>
      </c>
      <c r="U114" s="7">
        <f>Comms!Q170</f>
        <v>0</v>
      </c>
      <c r="V114" s="7">
        <f>'Radio Masts'!I170</f>
        <v>0</v>
      </c>
      <c r="W114" s="7">
        <f>Buildings!R171</f>
        <v>0</v>
      </c>
      <c r="X114" s="7">
        <f>'Ped Cross'!T170</f>
        <v>0</v>
      </c>
      <c r="Y114" s="7">
        <f>'Plant &amp; Equip'!E171</f>
        <v>0</v>
      </c>
      <c r="Z114" s="7">
        <f>Signage!G170</f>
        <v>0</v>
      </c>
      <c r="AA114" s="7">
        <f>Walkways!I170</f>
        <v>0</v>
      </c>
      <c r="AB114" s="4">
        <f t="shared" si="3"/>
        <v>0</v>
      </c>
    </row>
    <row r="115" spans="1:28" ht="13.9" x14ac:dyDescent="0.4">
      <c r="A115" s="12">
        <v>31</v>
      </c>
      <c r="B115" s="12" t="str">
        <f>'DORC build-up'!B115</f>
        <v>Non-operational</v>
      </c>
      <c r="C115" s="12">
        <f>'DORC build-up'!C115</f>
        <v>31</v>
      </c>
      <c r="D115" t="str">
        <f>IF('DORC build-up'!E115=0,"",'DORC build-up'!E115)</f>
        <v>NG track between Tambellup and Gnowangerup</v>
      </c>
      <c r="E115" t="str">
        <f>IF('DORC build-up'!F115=0,"",'DORC build-up'!F115)</f>
        <v>Tambellup to Gnowangerup</v>
      </c>
      <c r="F115" s="9">
        <f>'DORC build-up'!H115</f>
        <v>38.6</v>
      </c>
      <c r="G115" s="7">
        <f>'C&amp;G'!G171</f>
        <v>0</v>
      </c>
      <c r="H115" s="7">
        <f>'C&amp;E'!N171</f>
        <v>0</v>
      </c>
      <c r="I115" s="7">
        <f>Form!N171</f>
        <v>4038611.85</v>
      </c>
      <c r="J115" s="7">
        <f>AcRd!G171</f>
        <v>0</v>
      </c>
      <c r="K115" s="7">
        <f>Bridges!W171</f>
        <v>9178771.5235125013</v>
      </c>
      <c r="L115" s="7">
        <f>Tunns!G171</f>
        <v>0</v>
      </c>
      <c r="M115" s="7">
        <f>Culvs!AN171</f>
        <v>91834.515422355151</v>
      </c>
      <c r="N115" s="7">
        <f>Rail!N171</f>
        <v>45073792.96875</v>
      </c>
      <c r="O115" s="7">
        <f>Ballast!H171</f>
        <v>13702433.0625</v>
      </c>
      <c r="P115" s="7">
        <f>Sleeps!I171</f>
        <v>14273212.078125</v>
      </c>
      <c r="Q115" s="7">
        <f>Turnouts!N171</f>
        <v>0</v>
      </c>
      <c r="R115" s="7">
        <f>'Fibre Optic'!G171</f>
        <v>0</v>
      </c>
      <c r="S115" s="7">
        <f>Signal!CD171</f>
        <v>89100</v>
      </c>
      <c r="T115" s="7">
        <f>'Cont. Centre Assets'!H171</f>
        <v>10583.486803551781</v>
      </c>
      <c r="U115" s="7">
        <f>Comms!Q171</f>
        <v>178200</v>
      </c>
      <c r="V115" s="7">
        <f>'Radio Masts'!I171</f>
        <v>865187.12326191051</v>
      </c>
      <c r="W115" s="7">
        <f>Buildings!R172</f>
        <v>0</v>
      </c>
      <c r="X115" s="7">
        <f>'Ped Cross'!T171</f>
        <v>0</v>
      </c>
      <c r="Y115" s="7">
        <f>'Plant &amp; Equip'!E172</f>
        <v>0</v>
      </c>
      <c r="Z115" s="7">
        <f>Signage!G171</f>
        <v>0</v>
      </c>
      <c r="AA115" s="7">
        <f>Walkways!I171</f>
        <v>0</v>
      </c>
      <c r="AB115" s="4">
        <f t="shared" si="3"/>
        <v>87501726.608375311</v>
      </c>
    </row>
    <row r="116" spans="1:28" ht="13.9" x14ac:dyDescent="0.4">
      <c r="A116" s="12">
        <v>32</v>
      </c>
      <c r="B116" s="12" t="str">
        <f>'DORC build-up'!B116</f>
        <v>Non-operational</v>
      </c>
      <c r="C116" s="12">
        <f>'DORC build-up'!C116</f>
        <v>32</v>
      </c>
      <c r="D116" t="str">
        <f>IF('DORC build-up'!E116=0,"",'DORC build-up'!E116)</f>
        <v>NG track between West Merredin and Kondinin</v>
      </c>
      <c r="E116" t="str">
        <f>IF('DORC build-up'!F116=0,"",'DORC build-up'!F116)</f>
        <v>West Merredin to Kondinin</v>
      </c>
      <c r="F116" s="9">
        <f>'DORC build-up'!H116</f>
        <v>146.893</v>
      </c>
      <c r="G116" s="7">
        <f>'C&amp;G'!G172</f>
        <v>0</v>
      </c>
      <c r="H116" s="7">
        <f>'C&amp;E'!N172</f>
        <v>0</v>
      </c>
      <c r="I116" s="7">
        <f>Form!N172</f>
        <v>15369010.634250004</v>
      </c>
      <c r="J116" s="7">
        <f>AcRd!G172</f>
        <v>0</v>
      </c>
      <c r="K116" s="7">
        <f>Bridges!W172</f>
        <v>0</v>
      </c>
      <c r="L116" s="7">
        <f>Tunns!G172</f>
        <v>0</v>
      </c>
      <c r="M116" s="7">
        <f>Culvs!AN172</f>
        <v>218653.60814846351</v>
      </c>
      <c r="N116" s="7">
        <f>Rail!N172</f>
        <v>171529136.54296878</v>
      </c>
      <c r="O116" s="7">
        <f>Ballast!H172</f>
        <v>52144857.509062499</v>
      </c>
      <c r="P116" s="7">
        <f>Sleeps!I172</f>
        <v>54278842.373437501</v>
      </c>
      <c r="Q116" s="7">
        <f>Turnouts!N172</f>
        <v>13545492.1875</v>
      </c>
      <c r="R116" s="7">
        <f>'Fibre Optic'!G172</f>
        <v>0</v>
      </c>
      <c r="S116" s="7">
        <f>Signal!CD172</f>
        <v>637956</v>
      </c>
      <c r="T116" s="7">
        <f>'Cont. Centre Assets'!H172</f>
        <v>75777.765513430757</v>
      </c>
      <c r="U116" s="7">
        <f>Comms!Q172</f>
        <v>1247400</v>
      </c>
      <c r="V116" s="7">
        <f>'Radio Masts'!I172</f>
        <v>3292485.2874951256</v>
      </c>
      <c r="W116" s="7">
        <f>Buildings!R173</f>
        <v>0</v>
      </c>
      <c r="X116" s="7">
        <f>'Ped Cross'!T172</f>
        <v>0</v>
      </c>
      <c r="Y116" s="7">
        <f>'Plant &amp; Equip'!E173</f>
        <v>0</v>
      </c>
      <c r="Z116" s="7">
        <f>Signage!G172</f>
        <v>0</v>
      </c>
      <c r="AA116" s="7">
        <f>Walkways!I172</f>
        <v>0</v>
      </c>
      <c r="AB116" s="4">
        <f t="shared" si="3"/>
        <v>312339611.9083758</v>
      </c>
    </row>
    <row r="117" spans="1:28" ht="13.9" x14ac:dyDescent="0.4">
      <c r="A117" s="12">
        <v>33</v>
      </c>
      <c r="B117" s="12" t="str">
        <f>'DORC build-up'!B117</f>
        <v>Non-operational</v>
      </c>
      <c r="C117" s="12">
        <f>'DORC build-up'!C117</f>
        <v>33</v>
      </c>
      <c r="D117" t="str">
        <f>IF('DORC build-up'!E117=0,"",'DORC build-up'!E117)</f>
        <v>NG track between West Merredin and Trayning</v>
      </c>
      <c r="E117" t="str">
        <f>IF('DORC build-up'!F117=0,"",'DORC build-up'!F117)</f>
        <v>West Merredin to Trayning</v>
      </c>
      <c r="F117" s="9">
        <f>'DORC build-up'!H117</f>
        <v>76.125</v>
      </c>
      <c r="G117" s="7">
        <f>'C&amp;G'!G173</f>
        <v>0</v>
      </c>
      <c r="H117" s="7">
        <f>'C&amp;E'!N173</f>
        <v>0</v>
      </c>
      <c r="I117" s="7">
        <f>Form!N173</f>
        <v>7352076.3750000019</v>
      </c>
      <c r="J117" s="7">
        <f>AcRd!G173</f>
        <v>0</v>
      </c>
      <c r="K117" s="7">
        <f>Bridges!W173</f>
        <v>0</v>
      </c>
      <c r="L117" s="7">
        <f>Tunns!G173</f>
        <v>0</v>
      </c>
      <c r="M117" s="7">
        <f>Culvs!AN173</f>
        <v>103339.05911262824</v>
      </c>
      <c r="N117" s="7">
        <f>Rail!N173</f>
        <v>82054423.828125015</v>
      </c>
      <c r="O117" s="7">
        <f>Ballast!H173</f>
        <v>24944544.84375</v>
      </c>
      <c r="P117" s="7">
        <f>Sleeps!I173</f>
        <v>25960435.199999999</v>
      </c>
      <c r="Q117" s="7">
        <f>Turnouts!N173</f>
        <v>9054281.25</v>
      </c>
      <c r="R117" s="7">
        <f>'Fibre Optic'!G173</f>
        <v>0</v>
      </c>
      <c r="S117" s="7">
        <f>Signal!CD173</f>
        <v>299375.99999999994</v>
      </c>
      <c r="T117" s="7">
        <f>'Cont. Centre Assets'!H173</f>
        <v>35560.515659933983</v>
      </c>
      <c r="U117" s="7">
        <f>Comms!Q173</f>
        <v>493476.92307692301</v>
      </c>
      <c r="V117" s="7">
        <f>'Radio Masts'!I173</f>
        <v>1706279.0092827186</v>
      </c>
      <c r="W117" s="7">
        <f>Buildings!R174</f>
        <v>0</v>
      </c>
      <c r="X117" s="7">
        <f>'Ped Cross'!T173</f>
        <v>222956.0362575</v>
      </c>
      <c r="Y117" s="7">
        <f>'Plant &amp; Equip'!E174</f>
        <v>0</v>
      </c>
      <c r="Z117" s="7">
        <f>Signage!G173</f>
        <v>0</v>
      </c>
      <c r="AA117" s="7">
        <f>Walkways!I173</f>
        <v>0</v>
      </c>
      <c r="AB117" s="4">
        <f t="shared" si="3"/>
        <v>152226749.0402647</v>
      </c>
    </row>
    <row r="118" spans="1:28" ht="13.9" x14ac:dyDescent="0.4">
      <c r="A118" s="12">
        <v>34</v>
      </c>
      <c r="B118" s="12" t="str">
        <f>'DORC build-up'!B118</f>
        <v>Central</v>
      </c>
      <c r="C118" s="12">
        <f>'DORC build-up'!C118</f>
        <v>34</v>
      </c>
      <c r="D118" t="str">
        <f>IF('DORC build-up'!E118=0,"",'DORC build-up'!E118)</f>
        <v>NG track between Avon Yard and McLevie</v>
      </c>
      <c r="E118" t="str">
        <f>IF('DORC build-up'!F118=0,"",'DORC build-up'!F118)</f>
        <v>Avon Yard to Goomalling</v>
      </c>
      <c r="F118" s="9">
        <f>'DORC build-up'!H118</f>
        <v>56.429000000000002</v>
      </c>
      <c r="G118" s="7">
        <f>'C&amp;G'!G174</f>
        <v>0</v>
      </c>
      <c r="H118" s="7">
        <f>'C&amp;E'!N174</f>
        <v>0</v>
      </c>
      <c r="I118" s="7">
        <f>Form!N174</f>
        <v>5449856.3910000008</v>
      </c>
      <c r="J118" s="7">
        <f>AcRd!G174</f>
        <v>0</v>
      </c>
      <c r="K118" s="7">
        <f>Bridges!W174</f>
        <v>13215370.21875</v>
      </c>
      <c r="L118" s="7">
        <f>Tunns!G174</f>
        <v>0</v>
      </c>
      <c r="M118" s="7">
        <f>Culvs!AN174</f>
        <v>828037.30274999992</v>
      </c>
      <c r="N118" s="7">
        <f>Rail!N174</f>
        <v>60824290.078124993</v>
      </c>
      <c r="O118" s="7">
        <f>Ballast!H174</f>
        <v>18490584.18375</v>
      </c>
      <c r="P118" s="7">
        <f>Sleeps!I174</f>
        <v>19305538.481249999</v>
      </c>
      <c r="Q118" s="7">
        <f>Turnouts!N174</f>
        <v>5173875</v>
      </c>
      <c r="R118" s="7">
        <f>'Fibre Optic'!G174</f>
        <v>0</v>
      </c>
      <c r="S118" s="7">
        <f>Signal!CD174</f>
        <v>5109275.2718769237</v>
      </c>
      <c r="T118" s="7">
        <f>'Cont. Centre Assets'!H174</f>
        <v>606890.54338521732</v>
      </c>
      <c r="U118" s="7">
        <f>Comms!Q174</f>
        <v>592221.40864615375</v>
      </c>
      <c r="V118" s="7">
        <f>'Radio Masts'!I174</f>
        <v>1264809.4346773666</v>
      </c>
      <c r="W118" s="7">
        <f>Buildings!R175</f>
        <v>1865221.387143288</v>
      </c>
      <c r="X118" s="7">
        <f>'Ped Cross'!T174</f>
        <v>527828.24178000004</v>
      </c>
      <c r="Y118" s="7">
        <f>'Plant &amp; Equip'!E175</f>
        <v>796210.17332052963</v>
      </c>
      <c r="Z118" s="7">
        <f>Signage!G174</f>
        <v>132430.50450000001</v>
      </c>
      <c r="AA118" s="7">
        <f>Walkways!I174</f>
        <v>801412.5419999999</v>
      </c>
      <c r="AB118" s="4">
        <f t="shared" si="3"/>
        <v>134983851.16295448</v>
      </c>
    </row>
    <row r="119" spans="1:28" ht="13.9" x14ac:dyDescent="0.4">
      <c r="A119" s="12">
        <v>34</v>
      </c>
      <c r="B119" s="12" t="str">
        <f>'DORC build-up'!B119</f>
        <v>Central</v>
      </c>
      <c r="C119" s="12">
        <f>'DORC build-up'!C119</f>
        <v>34</v>
      </c>
      <c r="D119" t="str">
        <f>IF('DORC build-up'!E119=0,"",'DORC build-up'!E119)</f>
        <v/>
      </c>
      <c r="E119" t="str">
        <f>IF('DORC build-up'!F119=0,"",'DORC build-up'!F119)</f>
        <v>Goomalling to McLevie</v>
      </c>
      <c r="F119" s="9">
        <f>'DORC build-up'!H119</f>
        <v>139.96799999999999</v>
      </c>
      <c r="G119" s="7">
        <f>'C&amp;G'!G175</f>
        <v>0</v>
      </c>
      <c r="H119" s="7">
        <f>'C&amp;E'!N175</f>
        <v>0</v>
      </c>
      <c r="I119" s="7">
        <f>Form!N175</f>
        <v>13517969.472000003</v>
      </c>
      <c r="J119" s="7">
        <f>AcRd!G175</f>
        <v>0</v>
      </c>
      <c r="K119" s="7">
        <f>Bridges!W175</f>
        <v>6000638.6671874998</v>
      </c>
      <c r="L119" s="7">
        <f>Tunns!G175</f>
        <v>0</v>
      </c>
      <c r="M119" s="7">
        <f>Culvs!AN175</f>
        <v>2707054.3938993169</v>
      </c>
      <c r="N119" s="7">
        <f>Rail!N175</f>
        <v>150870195</v>
      </c>
      <c r="O119" s="7">
        <f>Ballast!H175</f>
        <v>45864539.279999994</v>
      </c>
      <c r="P119" s="7">
        <f>Sleeps!I175</f>
        <v>48003729.637499996</v>
      </c>
      <c r="Q119" s="7">
        <f>Turnouts!N175</f>
        <v>6467343.75</v>
      </c>
      <c r="R119" s="7">
        <f>'Fibre Optic'!G175</f>
        <v>0</v>
      </c>
      <c r="S119" s="7">
        <f>Signal!CD175</f>
        <v>5498437.6733538462</v>
      </c>
      <c r="T119" s="7">
        <f>'Cont. Centre Assets'!H175</f>
        <v>653116.0780706217</v>
      </c>
      <c r="U119" s="7">
        <f>Comms!Q175</f>
        <v>328984.61538461532</v>
      </c>
      <c r="V119" s="7">
        <f>'Radio Masts'!I175</f>
        <v>3137267.13131407</v>
      </c>
      <c r="W119" s="7">
        <f>Buildings!R176</f>
        <v>4626544.9877841482</v>
      </c>
      <c r="X119" s="7">
        <f>'Ped Cross'!T175</f>
        <v>616287.25887750008</v>
      </c>
      <c r="Y119" s="7">
        <f>'Plant &amp; Equip'!E176</f>
        <v>1974940.9973476029</v>
      </c>
      <c r="Z119" s="7">
        <f>Signage!G175</f>
        <v>172662.55649999998</v>
      </c>
      <c r="AA119" s="7">
        <f>Walkways!I175</f>
        <v>1092805.1819999998</v>
      </c>
      <c r="AB119" s="4">
        <f t="shared" si="3"/>
        <v>291532516.68121928</v>
      </c>
    </row>
    <row r="120" spans="1:28" ht="13.9" x14ac:dyDescent="0.4">
      <c r="A120" s="12">
        <v>35</v>
      </c>
      <c r="B120" s="12" t="str">
        <f>'DORC build-up'!B120</f>
        <v>Central</v>
      </c>
      <c r="C120" s="12">
        <f>'DORC build-up'!C120</f>
        <v>35</v>
      </c>
      <c r="D120" t="str">
        <f>IF('DORC build-up'!E120=0,"",'DORC build-up'!E120)</f>
        <v>NG track between Goomalling and Mukinbudin</v>
      </c>
      <c r="E120" t="str">
        <f>IF('DORC build-up'!F120=0,"",'DORC build-up'!F120)</f>
        <v>Goomalling to Amery</v>
      </c>
      <c r="F120" s="9">
        <f>'DORC build-up'!H120</f>
        <v>33.779000000000003</v>
      </c>
      <c r="G120" s="7">
        <f>'C&amp;G'!G176</f>
        <v>0</v>
      </c>
      <c r="H120" s="7">
        <f>'C&amp;E'!N176</f>
        <v>0</v>
      </c>
      <c r="I120" s="7">
        <f>Form!N176</f>
        <v>3262342.0410000002</v>
      </c>
      <c r="J120" s="7">
        <f>AcRd!G176</f>
        <v>0</v>
      </c>
      <c r="K120" s="7">
        <f>Bridges!W176</f>
        <v>0</v>
      </c>
      <c r="L120" s="7">
        <f>Tunns!G176</f>
        <v>0</v>
      </c>
      <c r="M120" s="7">
        <f>Culvs!AN176</f>
        <v>501069.09824999986</v>
      </c>
      <c r="N120" s="7">
        <f>Rail!N176</f>
        <v>36410067.421875</v>
      </c>
      <c r="O120" s="7">
        <f>Ballast!H176</f>
        <v>11068660.496250002</v>
      </c>
      <c r="P120" s="7">
        <f>Sleeps!I176</f>
        <v>13621002.018749999</v>
      </c>
      <c r="Q120" s="7">
        <f>Turnouts!N176</f>
        <v>1724625</v>
      </c>
      <c r="R120" s="7">
        <f>'Fibre Optic'!G176</f>
        <v>0</v>
      </c>
      <c r="S120" s="7">
        <f>Signal!CD176</f>
        <v>3273264.930461539</v>
      </c>
      <c r="T120" s="7">
        <f>'Cont. Centre Assets'!H176</f>
        <v>388805.34451255377</v>
      </c>
      <c r="U120" s="7">
        <f>Comms!Q176</f>
        <v>0</v>
      </c>
      <c r="V120" s="7">
        <f>'Radio Masts'!I176</f>
        <v>757128.38955088297</v>
      </c>
      <c r="W120" s="7">
        <f>Buildings!R177</f>
        <v>1116541.3747596648</v>
      </c>
      <c r="X120" s="7">
        <f>'Ped Cross'!T176</f>
        <v>127663.60650749999</v>
      </c>
      <c r="Y120" s="7">
        <f>'Plant &amp; Equip'!E177</f>
        <v>476619.88418356114</v>
      </c>
      <c r="Z120" s="7">
        <f>Signage!G176</f>
        <v>65377.084499999997</v>
      </c>
      <c r="AA120" s="7">
        <f>Walkways!I176</f>
        <v>753150.63600000006</v>
      </c>
      <c r="AB120" s="4">
        <f t="shared" si="3"/>
        <v>73546317.326600686</v>
      </c>
    </row>
    <row r="121" spans="1:28" ht="13.9" x14ac:dyDescent="0.4">
      <c r="A121" s="12">
        <v>35</v>
      </c>
      <c r="B121" s="12" t="str">
        <f>'DORC build-up'!B121</f>
        <v>Central</v>
      </c>
      <c r="C121" s="12">
        <f>'DORC build-up'!C121</f>
        <v>35</v>
      </c>
      <c r="D121" t="str">
        <f>IF('DORC build-up'!E121=0,"",'DORC build-up'!E121)</f>
        <v/>
      </c>
      <c r="E121" t="str">
        <f>IF('DORC build-up'!F121=0,"",'DORC build-up'!F121)</f>
        <v>Amery to Mukinbudin</v>
      </c>
      <c r="F121" s="9">
        <f>'DORC build-up'!H121</f>
        <v>157.71799999999999</v>
      </c>
      <c r="G121" s="7">
        <f>'C&amp;G'!G177</f>
        <v>0</v>
      </c>
      <c r="H121" s="7">
        <f>'C&amp;E'!N177</f>
        <v>0</v>
      </c>
      <c r="I121" s="7">
        <f>Form!N177</f>
        <v>15232246.721999999</v>
      </c>
      <c r="J121" s="7">
        <f>AcRd!G177</f>
        <v>0</v>
      </c>
      <c r="K121" s="7">
        <f>Bridges!W177</f>
        <v>1098070.4621250001</v>
      </c>
      <c r="L121" s="7">
        <f>Tunns!G177</f>
        <v>0</v>
      </c>
      <c r="M121" s="7">
        <f>Culvs!AN177</f>
        <v>2296363.3917465862</v>
      </c>
      <c r="N121" s="7">
        <f>Rail!N177</f>
        <v>170001675.703125</v>
      </c>
      <c r="O121" s="7">
        <f>Ballast!H177</f>
        <v>51680837.092499994</v>
      </c>
      <c r="P121" s="7">
        <f>Sleeps!I177</f>
        <v>53869610.418749996</v>
      </c>
      <c r="Q121" s="7">
        <f>Turnouts!N177</f>
        <v>11641218.75</v>
      </c>
      <c r="R121" s="7">
        <f>'Fibre Optic'!G177</f>
        <v>0</v>
      </c>
      <c r="S121" s="7">
        <f>Signal!CD177</f>
        <v>8382540.2023384627</v>
      </c>
      <c r="T121" s="7">
        <f>'Cont. Centre Assets'!H177</f>
        <v>995695.88789777108</v>
      </c>
      <c r="U121" s="7">
        <f>Comms!Q177</f>
        <v>921206.02403076901</v>
      </c>
      <c r="V121" s="7">
        <f>'Radio Masts'!I177</f>
        <v>3535118.7229694822</v>
      </c>
      <c r="W121" s="7">
        <f>Buildings!R178</f>
        <v>5213258.9047735212</v>
      </c>
      <c r="X121" s="7">
        <f>'Ped Cross'!T177</f>
        <v>726777.04963500006</v>
      </c>
      <c r="Y121" s="7">
        <f>'Plant &amp; Equip'!E178</f>
        <v>2225392.5484372801</v>
      </c>
      <c r="Z121" s="7">
        <f>Signage!G177</f>
        <v>253964.82824999999</v>
      </c>
      <c r="AA121" s="7">
        <f>Walkways!I177</f>
        <v>595202.57999999996</v>
      </c>
      <c r="AB121" s="4">
        <f t="shared" si="3"/>
        <v>328669179.28857887</v>
      </c>
    </row>
    <row r="122" spans="1:28" ht="13.9" x14ac:dyDescent="0.4">
      <c r="A122" s="12">
        <v>36</v>
      </c>
      <c r="B122" s="12" t="str">
        <f>'DORC build-up'!B122</f>
        <v>Central</v>
      </c>
      <c r="C122" s="12">
        <f>'DORC build-up'!C122</f>
        <v>36</v>
      </c>
      <c r="D122" t="str">
        <f>IF('DORC build-up'!E122=0,"",'DORC build-up'!E122)</f>
        <v>NG track between Amery and Kalannie</v>
      </c>
      <c r="E122" t="str">
        <f>IF('DORC build-up'!F122=0,"",'DORC build-up'!F122)</f>
        <v>Amery to Burakin</v>
      </c>
      <c r="F122" s="9">
        <f>'DORC build-up'!H122</f>
        <v>79.349000000000004</v>
      </c>
      <c r="G122" s="7">
        <f>'C&amp;G'!G178</f>
        <v>0</v>
      </c>
      <c r="H122" s="7">
        <f>'C&amp;E'!N178</f>
        <v>0</v>
      </c>
      <c r="I122" s="7">
        <f>Form!N178</f>
        <v>7663447.0709999986</v>
      </c>
      <c r="J122" s="7">
        <f>AcRd!G178</f>
        <v>0</v>
      </c>
      <c r="K122" s="7">
        <f>Bridges!W178</f>
        <v>0</v>
      </c>
      <c r="L122" s="7">
        <f>Tunns!G178</f>
        <v>0</v>
      </c>
      <c r="M122" s="7">
        <f>Culvs!AN178</f>
        <v>959422.68449999916</v>
      </c>
      <c r="N122" s="7">
        <f>Rail!N178</f>
        <v>85529543.203124985</v>
      </c>
      <c r="O122" s="7">
        <f>Ballast!H178</f>
        <v>26000981.133749999</v>
      </c>
      <c r="P122" s="7">
        <f>Sleeps!I178</f>
        <v>27072818.324999999</v>
      </c>
      <c r="Q122" s="7">
        <f>Turnouts!N178</f>
        <v>6036187.5</v>
      </c>
      <c r="R122" s="7">
        <f>'Fibre Optic'!G178</f>
        <v>0</v>
      </c>
      <c r="S122" s="7">
        <f>Signal!CD178</f>
        <v>1765278.6491076925</v>
      </c>
      <c r="T122" s="7">
        <f>'Cont. Centre Assets'!H178</f>
        <v>209683.5385793825</v>
      </c>
      <c r="U122" s="7">
        <f>Comms!Q178</f>
        <v>427729.10095384612</v>
      </c>
      <c r="V122" s="7">
        <f>'Radio Masts'!I178</f>
        <v>1778542.3068318483</v>
      </c>
      <c r="W122" s="7">
        <f>Buildings!R179</f>
        <v>2622826.0619261861</v>
      </c>
      <c r="X122" s="7">
        <f>'Ped Cross'!T178</f>
        <v>0</v>
      </c>
      <c r="Y122" s="7">
        <f>'Plant &amp; Equip'!E179</f>
        <v>1119610.1480233693</v>
      </c>
      <c r="Z122" s="7">
        <f>Signage!G178</f>
        <v>220438.11825</v>
      </c>
      <c r="AA122" s="7">
        <f>Walkways!I178</f>
        <v>228229.97399999999</v>
      </c>
      <c r="AB122" s="4">
        <f t="shared" si="3"/>
        <v>161634737.81504729</v>
      </c>
    </row>
    <row r="123" spans="1:28" ht="13.9" x14ac:dyDescent="0.4">
      <c r="A123" s="12">
        <v>36</v>
      </c>
      <c r="B123" s="12" t="str">
        <f>'DORC build-up'!B123</f>
        <v>Central</v>
      </c>
      <c r="C123" s="12">
        <f>'DORC build-up'!C123</f>
        <v>36</v>
      </c>
      <c r="D123" t="str">
        <f>IF('DORC build-up'!E123=0,"",'DORC build-up'!E123)</f>
        <v/>
      </c>
      <c r="E123" t="str">
        <f>IF('DORC build-up'!F123=0,"",'DORC build-up'!F123)</f>
        <v>Burakin to Kalannie</v>
      </c>
      <c r="F123" s="9">
        <f>'DORC build-up'!H123</f>
        <v>20.797999999999998</v>
      </c>
      <c r="G123" s="7">
        <f>'C&amp;G'!G179</f>
        <v>0</v>
      </c>
      <c r="H123" s="7">
        <f>'C&amp;E'!N179</f>
        <v>0</v>
      </c>
      <c r="I123" s="7">
        <f>Form!N179</f>
        <v>2008650.0420000001</v>
      </c>
      <c r="J123" s="7">
        <f>AcRd!G179</f>
        <v>0</v>
      </c>
      <c r="K123" s="7">
        <f>Bridges!W179</f>
        <v>0</v>
      </c>
      <c r="L123" s="7">
        <f>Tunns!G179</f>
        <v>0</v>
      </c>
      <c r="M123" s="7">
        <f>Culvs!AN179</f>
        <v>246897.31500000003</v>
      </c>
      <c r="N123" s="7">
        <f>Rail!N179</f>
        <v>22417969.21875</v>
      </c>
      <c r="O123" s="7">
        <f>Ballast!H179</f>
        <v>6815062.6424999991</v>
      </c>
      <c r="P123" s="7">
        <f>Sleeps!I179</f>
        <v>7094417.3999999994</v>
      </c>
      <c r="Q123" s="7">
        <f>Turnouts!N179</f>
        <v>1293468.75</v>
      </c>
      <c r="R123" s="7">
        <f>'Fibre Optic'!G179</f>
        <v>0</v>
      </c>
      <c r="S123" s="7">
        <f>Signal!CD179</f>
        <v>1388591.2644923078</v>
      </c>
      <c r="T123" s="7">
        <f>'Cont. Centre Assets'!H179</f>
        <v>164939.81283144356</v>
      </c>
      <c r="U123" s="7">
        <f>Comms!Q179</f>
        <v>0</v>
      </c>
      <c r="V123" s="7">
        <f>'Radio Masts'!I179</f>
        <v>466169.99454925425</v>
      </c>
      <c r="W123" s="7">
        <f>Buildings!R180</f>
        <v>687463.43918563321</v>
      </c>
      <c r="X123" s="7">
        <f>'Ped Cross'!T179</f>
        <v>0</v>
      </c>
      <c r="Y123" s="7">
        <f>'Plant &amp; Equip'!E180</f>
        <v>293458.66814440041</v>
      </c>
      <c r="Z123" s="7">
        <f>Signage!G179</f>
        <v>67053.42</v>
      </c>
      <c r="AA123" s="7">
        <f>Walkways!I179</f>
        <v>12417.3</v>
      </c>
      <c r="AB123" s="4">
        <f t="shared" si="3"/>
        <v>42956559.267453037</v>
      </c>
    </row>
    <row r="124" spans="1:28" ht="13.9" x14ac:dyDescent="0.4">
      <c r="A124" s="12">
        <v>37</v>
      </c>
      <c r="B124" s="12" t="str">
        <f>'DORC build-up'!B124</f>
        <v>Central</v>
      </c>
      <c r="C124" s="12">
        <f>'DORC build-up'!C124</f>
        <v>37</v>
      </c>
      <c r="D124" t="str">
        <f>IF('DORC build-up'!E124=0,"",'DORC build-up'!E124)</f>
        <v>NG track between Burakin and Beacon</v>
      </c>
      <c r="E124" t="str">
        <f>IF('DORC build-up'!F124=0,"",'DORC build-up'!F124)</f>
        <v>Burakin to Beacon</v>
      </c>
      <c r="F124" s="9">
        <f>'DORC build-up'!H124</f>
        <v>72.692000000000007</v>
      </c>
      <c r="G124" s="7">
        <f>'C&amp;G'!G180</f>
        <v>0</v>
      </c>
      <c r="H124" s="7">
        <f>'C&amp;E'!N180</f>
        <v>0</v>
      </c>
      <c r="I124" s="7">
        <f>Form!N180</f>
        <v>7020520.6680000005</v>
      </c>
      <c r="J124" s="7">
        <f>AcRd!G180</f>
        <v>0</v>
      </c>
      <c r="K124" s="7">
        <f>Bridges!W180</f>
        <v>150286.58190000002</v>
      </c>
      <c r="L124" s="7">
        <f>Tunns!G180</f>
        <v>0</v>
      </c>
      <c r="M124" s="7">
        <f>Culvs!AN180</f>
        <v>713249.71200000029</v>
      </c>
      <c r="N124" s="7">
        <f>Rail!N180</f>
        <v>78354025.3125</v>
      </c>
      <c r="O124" s="7">
        <f>Ballast!H180</f>
        <v>23819623.695</v>
      </c>
      <c r="P124" s="7">
        <f>Sleeps!I180</f>
        <v>24910655.962499999</v>
      </c>
      <c r="Q124" s="7">
        <f>Turnouts!N180</f>
        <v>5605031.25</v>
      </c>
      <c r="R124" s="7">
        <f>'Fibre Optic'!G180</f>
        <v>0</v>
      </c>
      <c r="S124" s="7">
        <f>Signal!CD180</f>
        <v>1600786.3414153846</v>
      </c>
      <c r="T124" s="7">
        <f>'Cont. Centre Assets'!H180</f>
        <v>190144.79371128688</v>
      </c>
      <c r="U124" s="7">
        <f>Comms!Q180</f>
        <v>657969.23076923063</v>
      </c>
      <c r="V124" s="7">
        <f>'Radio Masts'!I180</f>
        <v>1629331.1493304356</v>
      </c>
      <c r="W124" s="7">
        <f>Buildings!R181</f>
        <v>2402783.5523262843</v>
      </c>
      <c r="X124" s="7">
        <f>'Ped Cross'!T180</f>
        <v>48371.799105000006</v>
      </c>
      <c r="Y124" s="7">
        <f>'Plant &amp; Equip'!E181</f>
        <v>1025680.2339048353</v>
      </c>
      <c r="Z124" s="7">
        <f>Signage!G180</f>
        <v>97227.458999999988</v>
      </c>
      <c r="AA124" s="7">
        <f>Walkways!I180</f>
        <v>0</v>
      </c>
      <c r="AB124" s="4">
        <f t="shared" si="3"/>
        <v>148225687.74146241</v>
      </c>
    </row>
    <row r="125" spans="1:28" ht="13.9" x14ac:dyDescent="0.4">
      <c r="A125" s="12">
        <v>38</v>
      </c>
      <c r="B125" s="12" t="str">
        <f>'DORC build-up'!B125</f>
        <v>MR</v>
      </c>
      <c r="C125" s="12">
        <f>'DORC build-up'!C125</f>
        <v>38</v>
      </c>
      <c r="D125" t="str">
        <f>IF('DORC build-up'!E125=0,"",'DORC build-up'!E125)</f>
        <v>NG track between Millendon Junction and Geraldton</v>
      </c>
      <c r="E125" t="str">
        <f>IF('DORC build-up'!F125=0,"",'DORC build-up'!F125)</f>
        <v>Millendon Junction to Watheroo</v>
      </c>
      <c r="F125" s="9">
        <f>'DORC build-up'!H125</f>
        <v>185.91370000000001</v>
      </c>
      <c r="G125" s="7">
        <f>'C&amp;G'!G181</f>
        <v>0</v>
      </c>
      <c r="H125" s="7">
        <f>'C&amp;E'!N181</f>
        <v>0</v>
      </c>
      <c r="I125" s="7">
        <f>Form!N181</f>
        <v>19451639.168325</v>
      </c>
      <c r="J125" s="7">
        <f>AcRd!G181</f>
        <v>0</v>
      </c>
      <c r="K125" s="7">
        <f>Bridges!W181</f>
        <v>25532838.001125</v>
      </c>
      <c r="L125" s="7">
        <f>Tunns!G181</f>
        <v>0</v>
      </c>
      <c r="M125" s="7">
        <f>Culvs!AN181</f>
        <v>2344663.5014276886</v>
      </c>
      <c r="N125" s="7">
        <f>Rail!N181</f>
        <v>217094187.14648435</v>
      </c>
      <c r="O125" s="7">
        <f>Ballast!H181</f>
        <v>65996632.892531253</v>
      </c>
      <c r="P125" s="7">
        <f>Sleeps!I181</f>
        <v>68914139.470312506</v>
      </c>
      <c r="Q125" s="7">
        <f>Turnouts!N181</f>
        <v>6539203.125</v>
      </c>
      <c r="R125" s="7">
        <f>'Fibre Optic'!G181</f>
        <v>0</v>
      </c>
      <c r="S125" s="7">
        <f>Signal!CD181</f>
        <v>15945063.235200001</v>
      </c>
      <c r="T125" s="7">
        <f>'Cont. Centre Assets'!H181</f>
        <v>1893988.3987826924</v>
      </c>
      <c r="U125" s="7">
        <f>Comms!Q181</f>
        <v>855519.57810000004</v>
      </c>
      <c r="V125" s="7">
        <f>'Radio Masts'!I181</f>
        <v>4167102.0538336239</v>
      </c>
      <c r="W125" s="7">
        <f>Buildings!R182</f>
        <v>6145248.177407735</v>
      </c>
      <c r="X125" s="7">
        <f>'Ped Cross'!T181</f>
        <v>1945546.5909993756</v>
      </c>
      <c r="Y125" s="7">
        <f>'Plant &amp; Equip'!E182</f>
        <v>2623232.3681025882</v>
      </c>
      <c r="Z125" s="7">
        <f>Signage!G181</f>
        <v>455823.56137499999</v>
      </c>
      <c r="AA125" s="7">
        <f>Walkways!I181</f>
        <v>2123723.9205</v>
      </c>
      <c r="AB125" s="4">
        <f t="shared" si="3"/>
        <v>442028551.18950683</v>
      </c>
    </row>
    <row r="126" spans="1:28" ht="13.9" x14ac:dyDescent="0.4">
      <c r="A126" s="12">
        <v>38</v>
      </c>
      <c r="B126" s="12" t="str">
        <f>'DORC build-up'!B126</f>
        <v>MR</v>
      </c>
      <c r="C126" s="12">
        <f>'DORC build-up'!C126</f>
        <v>38</v>
      </c>
      <c r="D126" t="str">
        <f>IF('DORC build-up'!E126=0,"",'DORC build-up'!E126)</f>
        <v/>
      </c>
      <c r="E126" t="str">
        <f>IF('DORC build-up'!F126=0,"",'DORC build-up'!F126)</f>
        <v>Watheroo to Marchagee</v>
      </c>
      <c r="F126" s="9">
        <f>'DORC build-up'!H126</f>
        <v>28.510999999999999</v>
      </c>
      <c r="G126" s="7">
        <f>'C&amp;G'!G182</f>
        <v>0</v>
      </c>
      <c r="H126" s="7">
        <f>'C&amp;E'!N182</f>
        <v>0</v>
      </c>
      <c r="I126" s="7">
        <f>Form!N182</f>
        <v>2983027.5247500003</v>
      </c>
      <c r="J126" s="7">
        <f>AcRd!G182</f>
        <v>0</v>
      </c>
      <c r="K126" s="7">
        <f>Bridges!W182</f>
        <v>494690.71640625002</v>
      </c>
      <c r="L126" s="7">
        <f>Tunns!G182</f>
        <v>0</v>
      </c>
      <c r="M126" s="7">
        <f>Culvs!AN182</f>
        <v>260275.46068259384</v>
      </c>
      <c r="N126" s="7">
        <f>Rail!N182</f>
        <v>33292717.91015625</v>
      </c>
      <c r="O126" s="7">
        <f>Ballast!H182</f>
        <v>10120986.244687499</v>
      </c>
      <c r="P126" s="7">
        <f>Sleeps!I182</f>
        <v>10537739.0015625</v>
      </c>
      <c r="Q126" s="7">
        <f>Turnouts!N182</f>
        <v>467085.9375</v>
      </c>
      <c r="R126" s="7">
        <f>'Fibre Optic'!G182</f>
        <v>0</v>
      </c>
      <c r="S126" s="7">
        <f>Signal!CD182</f>
        <v>1413425.2032000001</v>
      </c>
      <c r="T126" s="7">
        <f>'Cont. Centre Assets'!H182</f>
        <v>167889.64069444104</v>
      </c>
      <c r="U126" s="7">
        <f>Comms!Q182</f>
        <v>0</v>
      </c>
      <c r="V126" s="7">
        <f>'Radio Masts'!I182</f>
        <v>639050.51998239208</v>
      </c>
      <c r="W126" s="7">
        <f>Buildings!R183</f>
        <v>942411.29505825497</v>
      </c>
      <c r="X126" s="7">
        <f>'Ped Cross'!T182</f>
        <v>0</v>
      </c>
      <c r="Y126" s="7">
        <f>'Plant &amp; Equip'!E183</f>
        <v>402288.6858094529</v>
      </c>
      <c r="Z126" s="7">
        <f>Signage!G182</f>
        <v>47216.78325</v>
      </c>
      <c r="AA126" s="7">
        <f>Walkways!I182</f>
        <v>56498.714999999997</v>
      </c>
      <c r="AB126" s="4">
        <f t="shared" si="3"/>
        <v>61825303.638739631</v>
      </c>
    </row>
    <row r="127" spans="1:28" ht="13.9" x14ac:dyDescent="0.4">
      <c r="A127" s="12">
        <v>38</v>
      </c>
      <c r="B127" s="12" t="str">
        <f>'DORC build-up'!B127</f>
        <v>MR</v>
      </c>
      <c r="C127" s="12">
        <f>'DORC build-up'!C127</f>
        <v>38</v>
      </c>
      <c r="D127" t="str">
        <f>IF('DORC build-up'!E127=0,"",'DORC build-up'!E127)</f>
        <v/>
      </c>
      <c r="E127" t="str">
        <f>IF('DORC build-up'!F127=0,"",'DORC build-up'!F127)</f>
        <v>Marchagee to Dongara</v>
      </c>
      <c r="F127" s="9">
        <f>'DORC build-up'!H127</f>
        <v>180.58799999999999</v>
      </c>
      <c r="G127" s="7">
        <f>'C&amp;G'!G183</f>
        <v>0</v>
      </c>
      <c r="H127" s="7">
        <f>'C&amp;E'!N183</f>
        <v>0</v>
      </c>
      <c r="I127" s="7">
        <f>Form!N183</f>
        <v>18894425.823000003</v>
      </c>
      <c r="J127" s="7">
        <f>AcRd!G183</f>
        <v>0</v>
      </c>
      <c r="K127" s="7">
        <f>Bridges!W183</f>
        <v>7453653.6975468751</v>
      </c>
      <c r="L127" s="7">
        <f>Tunns!G183</f>
        <v>0</v>
      </c>
      <c r="M127" s="7">
        <f>Culvs!AN183</f>
        <v>2165336.2463939837</v>
      </c>
      <c r="N127" s="7">
        <f>Rail!N183</f>
        <v>210875288.203125</v>
      </c>
      <c r="O127" s="7">
        <f>Ballast!H183</f>
        <v>64106087.613750003</v>
      </c>
      <c r="P127" s="7">
        <f>Sleeps!I183</f>
        <v>68500768.415625006</v>
      </c>
      <c r="Q127" s="7">
        <f>Turnouts!N183</f>
        <v>8874632.8125</v>
      </c>
      <c r="R127" s="7">
        <f>'Fibre Optic'!G183</f>
        <v>0</v>
      </c>
      <c r="S127" s="7">
        <f>Signal!CD183</f>
        <v>9025843.2192000002</v>
      </c>
      <c r="T127" s="7">
        <f>'Cont. Centre Assets'!H183</f>
        <v>1072108.7834043831</v>
      </c>
      <c r="U127" s="7">
        <f>Comms!Q183</f>
        <v>997973.1926999999</v>
      </c>
      <c r="V127" s="7">
        <f>'Radio Masts'!I183</f>
        <v>4047730.8864150755</v>
      </c>
      <c r="W127" s="7">
        <f>Buildings!R184</f>
        <v>5969210.8642972941</v>
      </c>
      <c r="X127" s="7">
        <f>'Ped Cross'!T183</f>
        <v>468580.4630325</v>
      </c>
      <c r="Y127" s="7">
        <f>'Plant &amp; Equip'!E184</f>
        <v>2548087.0258131069</v>
      </c>
      <c r="Z127" s="7">
        <f>Signage!G183</f>
        <v>392262.50700000004</v>
      </c>
      <c r="AA127" s="7">
        <f>Walkways!I183</f>
        <v>1629225.6435</v>
      </c>
      <c r="AB127" s="4">
        <f t="shared" si="3"/>
        <v>407021215.39730328</v>
      </c>
    </row>
    <row r="128" spans="1:28" ht="13.9" x14ac:dyDescent="0.4">
      <c r="A128" s="12">
        <v>38</v>
      </c>
      <c r="B128" s="12" t="str">
        <f>'DORC build-up'!B128</f>
        <v>MR</v>
      </c>
      <c r="C128" s="12">
        <f>'DORC build-up'!C128</f>
        <v>38</v>
      </c>
      <c r="D128" t="str">
        <f>IF('DORC build-up'!E128=0,"",'DORC build-up'!E128)</f>
        <v/>
      </c>
      <c r="E128" t="str">
        <f>IF('DORC build-up'!F128=0,"",'DORC build-up'!F128)</f>
        <v>Dongara to Narngulu</v>
      </c>
      <c r="F128" s="9">
        <f>'DORC build-up'!H128</f>
        <v>60.192</v>
      </c>
      <c r="G128" s="7">
        <f>'C&amp;G'!G184</f>
        <v>0</v>
      </c>
      <c r="H128" s="7">
        <f>'C&amp;E'!N184</f>
        <v>0</v>
      </c>
      <c r="I128" s="7">
        <f>Form!N184</f>
        <v>6297723.432</v>
      </c>
      <c r="J128" s="7">
        <f>AcRd!G184</f>
        <v>0</v>
      </c>
      <c r="K128" s="7">
        <f>Bridges!W184</f>
        <v>2035616.5659375002</v>
      </c>
      <c r="L128" s="7">
        <f>Tunns!G184</f>
        <v>0</v>
      </c>
      <c r="M128" s="7">
        <f>Culvs!AN184</f>
        <v>269938.30500000005</v>
      </c>
      <c r="N128" s="7">
        <f>Rail!N184</f>
        <v>70287091.875</v>
      </c>
      <c r="O128" s="7">
        <f>Ballast!H184</f>
        <v>21367275.93</v>
      </c>
      <c r="P128" s="7">
        <f>Sleeps!I184</f>
        <v>22084383.628125001</v>
      </c>
      <c r="Q128" s="7">
        <f>Turnouts!N184</f>
        <v>5137945.3125</v>
      </c>
      <c r="R128" s="7">
        <f>'Fibre Optic'!G184</f>
        <v>0</v>
      </c>
      <c r="S128" s="7">
        <f>Signal!CD184</f>
        <v>4213987.8048</v>
      </c>
      <c r="T128" s="7">
        <f>'Cont. Centre Assets'!H184</f>
        <v>500546.40092512843</v>
      </c>
      <c r="U128" s="7">
        <f>Comms!Q184</f>
        <v>534600</v>
      </c>
      <c r="V128" s="7">
        <f>'Radio Masts'!I184</f>
        <v>1349153.972108314</v>
      </c>
      <c r="W128" s="7">
        <f>Buildings!R185</f>
        <v>1989604.7375450348</v>
      </c>
      <c r="X128" s="7">
        <f>'Ped Cross'!T184</f>
        <v>276604.48076625</v>
      </c>
      <c r="Y128" s="7">
        <f>'Plant &amp; Equip'!E185</f>
        <v>849305.9021515412</v>
      </c>
      <c r="Z128" s="7">
        <f>Signage!G184</f>
        <v>147098.44012499999</v>
      </c>
      <c r="AA128" s="7">
        <f>Walkways!I184</f>
        <v>950702.98049999983</v>
      </c>
      <c r="AB128" s="4">
        <f t="shared" si="3"/>
        <v>138291579.7674838</v>
      </c>
    </row>
    <row r="129" spans="1:28" ht="13.9" x14ac:dyDescent="0.4">
      <c r="A129" s="12">
        <v>38</v>
      </c>
      <c r="B129" s="12" t="str">
        <f>'DORC build-up'!B129</f>
        <v>MR</v>
      </c>
      <c r="C129" s="12">
        <f>'DORC build-up'!C129</f>
        <v>38</v>
      </c>
      <c r="D129" t="str">
        <f>IF('DORC build-up'!E129=0,"",'DORC build-up'!E129)</f>
        <v/>
      </c>
      <c r="E129" t="str">
        <f>IF('DORC build-up'!F129=0,"",'DORC build-up'!F129)</f>
        <v>Narngulu to Geraldton</v>
      </c>
      <c r="F129" s="9">
        <f>'DORC build-up'!H129</f>
        <v>19.681000000000001</v>
      </c>
      <c r="G129" s="7">
        <f>'C&amp;G'!G185</f>
        <v>0</v>
      </c>
      <c r="H129" s="7">
        <f>'C&amp;E'!N185</f>
        <v>0</v>
      </c>
      <c r="I129" s="7">
        <f>Form!N185</f>
        <v>2059168.9072500002</v>
      </c>
      <c r="J129" s="7">
        <f>AcRd!G185</f>
        <v>0</v>
      </c>
      <c r="K129" s="7">
        <f>Bridges!W185</f>
        <v>0</v>
      </c>
      <c r="L129" s="7">
        <f>Tunns!G185</f>
        <v>29461118.547656249</v>
      </c>
      <c r="M129" s="7">
        <f>Culvs!AN185</f>
        <v>113782.13437499999</v>
      </c>
      <c r="N129" s="7">
        <f>Rail!N185</f>
        <v>22981795.83984375</v>
      </c>
      <c r="O129" s="7">
        <f>Ballast!H185</f>
        <v>6986465.9353125002</v>
      </c>
      <c r="P129" s="7">
        <f>Sleeps!I185</f>
        <v>5930123.0625</v>
      </c>
      <c r="Q129" s="7">
        <f>Turnouts!N185</f>
        <v>13545492.1875</v>
      </c>
      <c r="R129" s="7">
        <f>'Fibre Optic'!G185</f>
        <v>0</v>
      </c>
      <c r="S129" s="7">
        <f>Signal!CD185</f>
        <v>11136173.414400002</v>
      </c>
      <c r="T129" s="7">
        <f>'Cont. Centre Assets'!H185</f>
        <v>1322778.2757953603</v>
      </c>
      <c r="U129" s="7">
        <f>Comms!Q185</f>
        <v>89100</v>
      </c>
      <c r="V129" s="7">
        <f>'Radio Masts'!I185</f>
        <v>441133.36199268553</v>
      </c>
      <c r="W129" s="7">
        <f>Buildings!R186</f>
        <v>650541.78029678087</v>
      </c>
      <c r="X129" s="7">
        <f>'Ped Cross'!T185</f>
        <v>794744.66747812508</v>
      </c>
      <c r="Y129" s="7">
        <f>'Plant &amp; Equip'!E186</f>
        <v>277697.85785892617</v>
      </c>
      <c r="Z129" s="7">
        <f>Signage!G185</f>
        <v>23608.391625</v>
      </c>
      <c r="AA129" s="7">
        <f>Walkways!I185</f>
        <v>78918.84</v>
      </c>
      <c r="AB129" s="4">
        <f t="shared" si="3"/>
        <v>95892643.203884378</v>
      </c>
    </row>
    <row r="130" spans="1:28" ht="13.9" x14ac:dyDescent="0.4">
      <c r="A130" s="12">
        <v>39</v>
      </c>
      <c r="B130" s="12" t="str">
        <f>'DORC build-up'!B130</f>
        <v>MR</v>
      </c>
      <c r="C130" s="12">
        <f>'DORC build-up'!C130</f>
        <v>39</v>
      </c>
      <c r="D130" t="str">
        <f>IF('DORC build-up'!E130=0,"",'DORC build-up'!E130)</f>
        <v>NG track between Dongara and Eneabba South</v>
      </c>
      <c r="E130" t="str">
        <f>IF('DORC build-up'!F130=0,"",'DORC build-up'!F130)</f>
        <v>Dongara to Eneabba South</v>
      </c>
      <c r="F130" s="9">
        <f>'DORC build-up'!H130</f>
        <v>94.382999999999996</v>
      </c>
      <c r="G130" s="7">
        <f>'C&amp;G'!G186</f>
        <v>0</v>
      </c>
      <c r="H130" s="7">
        <f>'C&amp;E'!N186</f>
        <v>0</v>
      </c>
      <c r="I130" s="7">
        <f>Form!N186</f>
        <v>9875033.7367500011</v>
      </c>
      <c r="J130" s="7">
        <f>AcRd!G186</f>
        <v>0</v>
      </c>
      <c r="K130" s="7">
        <f>Bridges!W186</f>
        <v>7533162</v>
      </c>
      <c r="L130" s="7">
        <f>Tunns!G186</f>
        <v>0</v>
      </c>
      <c r="M130" s="7">
        <f>Culvs!AN186</f>
        <v>55100.709253413028</v>
      </c>
      <c r="N130" s="7">
        <f>Rail!N186</f>
        <v>110212430.09765625</v>
      </c>
      <c r="O130" s="7">
        <f>Ballast!H186</f>
        <v>33504578.7496875</v>
      </c>
      <c r="P130" s="7">
        <f>Sleeps!I186</f>
        <v>34852084.3125</v>
      </c>
      <c r="Q130" s="7">
        <f>Turnouts!N186</f>
        <v>934171.875</v>
      </c>
      <c r="R130" s="7">
        <f>'Fibre Optic'!G186</f>
        <v>0</v>
      </c>
      <c r="S130" s="7">
        <f>Signal!CD186</f>
        <v>3480103.0080000004</v>
      </c>
      <c r="T130" s="7">
        <f>'Cont. Centre Assets'!H186</f>
        <v>413374.00965397159</v>
      </c>
      <c r="U130" s="7">
        <f>Comms!Q186</f>
        <v>356400</v>
      </c>
      <c r="V130" s="7">
        <f>'Radio Masts'!I186</f>
        <v>2115517.0014204378</v>
      </c>
      <c r="W130" s="7">
        <f>Buildings!R187</f>
        <v>3119764.4860398895</v>
      </c>
      <c r="X130" s="7">
        <f>'Ped Cross'!T186</f>
        <v>0</v>
      </c>
      <c r="Y130" s="7">
        <f>'Plant &amp; Equip'!E187</f>
        <v>1331739.0843096909</v>
      </c>
      <c r="Z130" s="7">
        <f>Signage!G186</f>
        <v>0</v>
      </c>
      <c r="AA130" s="7">
        <f>Walkways!I186</f>
        <v>0</v>
      </c>
      <c r="AB130" s="4">
        <f t="shared" si="3"/>
        <v>207783459.07027113</v>
      </c>
    </row>
    <row r="131" spans="1:28" ht="13.9" x14ac:dyDescent="0.4">
      <c r="A131" s="12">
        <v>40</v>
      </c>
      <c r="B131" s="12" t="str">
        <f>'DORC build-up'!B131</f>
        <v>Midwest</v>
      </c>
      <c r="C131" s="12">
        <f>'DORC build-up'!C131</f>
        <v>40</v>
      </c>
      <c r="D131" t="str">
        <f>IF('DORC build-up'!E131=0,"",'DORC build-up'!E131)</f>
        <v>NG track between Narngulu and Maya</v>
      </c>
      <c r="E131" t="str">
        <f>IF('DORC build-up'!F131=0,"",'DORC build-up'!F131)</f>
        <v>Narngulu to Narngulu East</v>
      </c>
      <c r="F131" s="9">
        <f>'DORC build-up'!H131</f>
        <v>2.7759999999999998</v>
      </c>
      <c r="G131" s="7">
        <f>'C&amp;G'!G187</f>
        <v>0</v>
      </c>
      <c r="H131" s="7">
        <f>'C&amp;E'!N187</f>
        <v>0</v>
      </c>
      <c r="I131" s="7">
        <f>Form!N187</f>
        <v>1568041.2718425002</v>
      </c>
      <c r="J131" s="7">
        <f>AcRd!G187</f>
        <v>0</v>
      </c>
      <c r="K131" s="7">
        <f>Bridges!W187</f>
        <v>0</v>
      </c>
      <c r="L131" s="7">
        <f>Tunns!G187</f>
        <v>0</v>
      </c>
      <c r="M131" s="7">
        <f>Culvs!AN187</f>
        <v>0</v>
      </c>
      <c r="N131" s="7">
        <f>Rail!N187</f>
        <v>3241576.40625</v>
      </c>
      <c r="O131" s="7">
        <f>Ballast!H187</f>
        <v>985439.22749999992</v>
      </c>
      <c r="P131" s="7">
        <f>Sleeps!I187</f>
        <v>1239552.6609375</v>
      </c>
      <c r="Q131" s="7">
        <f>Turnouts!N187</f>
        <v>1868343.75</v>
      </c>
      <c r="R131" s="7">
        <f>'Fibre Optic'!G187</f>
        <v>2492547.3169361777</v>
      </c>
      <c r="S131" s="7">
        <f>Signal!CD187</f>
        <v>7086871.0080000004</v>
      </c>
      <c r="T131" s="7">
        <f>'Cont. Centre Assets'!H187</f>
        <v>841793.55546174769</v>
      </c>
      <c r="U131" s="7">
        <f>Comms!Q187</f>
        <v>89100</v>
      </c>
      <c r="V131" s="7">
        <f>'Radio Masts'!I187</f>
        <v>62221.747517488693</v>
      </c>
      <c r="W131" s="7">
        <f>Buildings!R188</f>
        <v>91758.75118661976</v>
      </c>
      <c r="X131" s="7">
        <f>'Ped Cross'!T187</f>
        <v>0</v>
      </c>
      <c r="Y131" s="7">
        <f>'Plant &amp; Equip'!E188</f>
        <v>39169.2115957715</v>
      </c>
      <c r="Z131" s="7">
        <f>Signage!G187</f>
        <v>9988.165687499999</v>
      </c>
      <c r="AA131" s="7">
        <f>Walkways!I187</f>
        <v>0</v>
      </c>
      <c r="AB131" s="4">
        <f t="shared" si="3"/>
        <v>19616403.072915308</v>
      </c>
    </row>
    <row r="132" spans="1:28" ht="13.9" x14ac:dyDescent="0.4">
      <c r="A132" s="12">
        <v>40</v>
      </c>
      <c r="B132" s="12" t="str">
        <f>'DORC build-up'!B132</f>
        <v>Midwest</v>
      </c>
      <c r="C132" s="12">
        <f>'DORC build-up'!C132</f>
        <v>40</v>
      </c>
      <c r="D132" t="str">
        <f>IF('DORC build-up'!E132=0,"",'DORC build-up'!E132)</f>
        <v/>
      </c>
      <c r="E132" t="str">
        <f>IF('DORC build-up'!F132=0,"",'DORC build-up'!F132)</f>
        <v>Narngulu East to Mullewa</v>
      </c>
      <c r="F132" s="9">
        <f>'DORC build-up'!H132</f>
        <v>101.639</v>
      </c>
      <c r="G132" s="7">
        <f>'C&amp;G'!G188</f>
        <v>0</v>
      </c>
      <c r="H132" s="7">
        <f>'C&amp;E'!N188</f>
        <v>0</v>
      </c>
      <c r="I132" s="7">
        <f>Form!N188</f>
        <v>57411436.177521564</v>
      </c>
      <c r="J132" s="7">
        <f>AcRd!G188</f>
        <v>0</v>
      </c>
      <c r="K132" s="7">
        <f>Bridges!W188</f>
        <v>26935566.200156253</v>
      </c>
      <c r="L132" s="7">
        <f>Tunns!G188</f>
        <v>0</v>
      </c>
      <c r="M132" s="7">
        <f>Culvs!AN188</f>
        <v>776746.37841296918</v>
      </c>
      <c r="N132" s="7">
        <f>Rail!N188</f>
        <v>118685369.00390626</v>
      </c>
      <c r="O132" s="7">
        <f>Ballast!H188</f>
        <v>36080352.177187502</v>
      </c>
      <c r="P132" s="7">
        <f>Sleeps!I188</f>
        <v>46731667.795312501</v>
      </c>
      <c r="Q132" s="7">
        <f>Turnouts!N188</f>
        <v>8407546.875</v>
      </c>
      <c r="R132" s="7">
        <f>'Fibre Optic'!G188</f>
        <v>91260812.948874712</v>
      </c>
      <c r="S132" s="7">
        <f>Signal!CD188</f>
        <v>25530727.2192</v>
      </c>
      <c r="T132" s="7">
        <f>'Cont. Centre Assets'!H188</f>
        <v>3032593.8788943156</v>
      </c>
      <c r="U132" s="7">
        <f>Comms!Q188</f>
        <v>801900</v>
      </c>
      <c r="V132" s="7">
        <f>'Radio Masts'!I188</f>
        <v>2278154.2492543352</v>
      </c>
      <c r="W132" s="7">
        <f>Buildings!R189</f>
        <v>3359606.5244441088</v>
      </c>
      <c r="X132" s="7">
        <f>'Ped Cross'!T188</f>
        <v>138302.240383125</v>
      </c>
      <c r="Y132" s="7">
        <f>'Plant &amp; Equip'!E189</f>
        <v>1434120.8564058428</v>
      </c>
      <c r="Z132" s="7">
        <f>Signage!G188</f>
        <v>141650.34974999999</v>
      </c>
      <c r="AA132" s="7">
        <f>Walkways!I188</f>
        <v>1807151.7555</v>
      </c>
      <c r="AB132" s="4">
        <f t="shared" si="3"/>
        <v>424813704.63020355</v>
      </c>
    </row>
    <row r="133" spans="1:28" ht="13.9" x14ac:dyDescent="0.4">
      <c r="A133" s="12">
        <v>40</v>
      </c>
      <c r="B133" s="12" t="str">
        <f>'DORC build-up'!B133</f>
        <v>Midwest</v>
      </c>
      <c r="C133" s="12">
        <f>'DORC build-up'!C133</f>
        <v>40</v>
      </c>
      <c r="D133" t="str">
        <f>IF('DORC build-up'!E133=0,"",'DORC build-up'!E133)</f>
        <v/>
      </c>
      <c r="E133" t="str">
        <f>IF('DORC build-up'!F133=0,"",'DORC build-up'!F133)</f>
        <v>Mullewa to Tilley Junction</v>
      </c>
      <c r="F133" s="9">
        <f>'DORC build-up'!H133</f>
        <v>98.106999999999999</v>
      </c>
      <c r="G133" s="7">
        <f>'C&amp;G'!G189</f>
        <v>6958087.3959999997</v>
      </c>
      <c r="H133" s="7">
        <f>'C&amp;E'!N189</f>
        <v>17561308.984486315</v>
      </c>
      <c r="I133" s="7">
        <f>Form!N189</f>
        <v>61405033.199481562</v>
      </c>
      <c r="J133" s="7">
        <f>AcRd!G189</f>
        <v>0</v>
      </c>
      <c r="K133" s="7">
        <f>Bridges!W189</f>
        <v>2987995.4507812504</v>
      </c>
      <c r="L133" s="7">
        <f>Tunns!G189</f>
        <v>0</v>
      </c>
      <c r="M133" s="7">
        <f>Culvs!AN189</f>
        <v>1376037.4674509387</v>
      </c>
      <c r="N133" s="7">
        <f>Rail!N189</f>
        <v>114561000.17578125</v>
      </c>
      <c r="O133" s="7">
        <f>Ballast!H189</f>
        <v>34826544.053437501</v>
      </c>
      <c r="P133" s="7">
        <f>Sleeps!I189</f>
        <v>42112281.290624999</v>
      </c>
      <c r="Q133" s="7">
        <f>Turnouts!N189</f>
        <v>7006289.0625</v>
      </c>
      <c r="R133" s="7">
        <f>'Fibre Optic'!G189</f>
        <v>0</v>
      </c>
      <c r="S133" s="7">
        <f>Signal!CD189</f>
        <v>11138696.812800001</v>
      </c>
      <c r="T133" s="7">
        <f>'Cont. Centre Assets'!H189</f>
        <v>1323078.0104044119</v>
      </c>
      <c r="U133" s="7">
        <f>Comms!Q189</f>
        <v>1871099.9999999998</v>
      </c>
      <c r="V133" s="7">
        <f>'Radio Masts'!I189</f>
        <v>2198987.3860584525</v>
      </c>
      <c r="W133" s="7">
        <f>Buildings!R190</f>
        <v>3242858.7185395192</v>
      </c>
      <c r="X133" s="7">
        <f>'Ped Cross'!T189</f>
        <v>0</v>
      </c>
      <c r="Y133" s="7">
        <f>'Plant &amp; Equip'!E190</f>
        <v>1384284.5252256321</v>
      </c>
      <c r="Z133" s="7">
        <f>Signage!G189</f>
        <v>234267.88612500002</v>
      </c>
      <c r="AA133" s="7">
        <f>Walkways!I189</f>
        <v>3025192.3064999999</v>
      </c>
      <c r="AB133" s="4">
        <f t="shared" si="3"/>
        <v>313213042.72619689</v>
      </c>
    </row>
    <row r="134" spans="1:28" ht="13.9" x14ac:dyDescent="0.4">
      <c r="A134" s="12">
        <v>40</v>
      </c>
      <c r="B134" s="12" t="str">
        <f>'DORC build-up'!B134</f>
        <v>Midwest</v>
      </c>
      <c r="C134" s="12">
        <f>'DORC build-up'!C134</f>
        <v>40</v>
      </c>
      <c r="D134" t="str">
        <f>IF('DORC build-up'!E134=0,"",'DORC build-up'!E134)</f>
        <v/>
      </c>
      <c r="E134" t="str">
        <f>IF('DORC build-up'!F134=0,"",'DORC build-up'!F134)</f>
        <v>Tilley Junction to Tilley</v>
      </c>
      <c r="F134" s="9">
        <f>'DORC build-up'!H134</f>
        <v>3.6480000000000001</v>
      </c>
      <c r="G134" s="7">
        <f>'C&amp;G'!G190</f>
        <v>0</v>
      </c>
      <c r="H134" s="7">
        <f>'C&amp;E'!N190</f>
        <v>0</v>
      </c>
      <c r="I134" s="7">
        <f>Form!N190</f>
        <v>1209218.181367219</v>
      </c>
      <c r="J134" s="7">
        <f>AcRd!G190</f>
        <v>0</v>
      </c>
      <c r="K134" s="7">
        <f>Bridges!W190</f>
        <v>0</v>
      </c>
      <c r="L134" s="7">
        <f>Tunns!G190</f>
        <v>0</v>
      </c>
      <c r="M134" s="7">
        <f>Culvs!AN190</f>
        <v>15694.0875</v>
      </c>
      <c r="N134" s="7">
        <f>Rail!N190</f>
        <v>4259823.75</v>
      </c>
      <c r="O134" s="7">
        <f>Ballast!H190</f>
        <v>1294986.4200000002</v>
      </c>
      <c r="P134" s="7">
        <f>Sleeps!I190</f>
        <v>1332035.6765625</v>
      </c>
      <c r="Q134" s="7">
        <f>Turnouts!N190</f>
        <v>2335429.6875</v>
      </c>
      <c r="R134" s="7">
        <f>'Fibre Optic'!G190</f>
        <v>0</v>
      </c>
      <c r="S134" s="7">
        <f>Signal!CD190</f>
        <v>725274</v>
      </c>
      <c r="T134" s="7">
        <f>'Cont. Centre Assets'!H190</f>
        <v>86149.582580911505</v>
      </c>
      <c r="U134" s="7">
        <f>Comms!Q190</f>
        <v>356400</v>
      </c>
      <c r="V134" s="7">
        <f>'Radio Masts'!I190</f>
        <v>81766.907400503886</v>
      </c>
      <c r="W134" s="7">
        <f>Buildings!R191</f>
        <v>120582.10530575969</v>
      </c>
      <c r="X134" s="7">
        <f>'Ped Cross'!T190</f>
        <v>0</v>
      </c>
      <c r="Y134" s="7">
        <f>'Plant &amp; Equip'!E191</f>
        <v>51473.084978881285</v>
      </c>
      <c r="Z134" s="7">
        <f>Signage!G190</f>
        <v>6356.1054374999994</v>
      </c>
      <c r="AA134" s="7">
        <f>Walkways!I190</f>
        <v>0</v>
      </c>
      <c r="AB134" s="4">
        <f t="shared" si="3"/>
        <v>11875189.588633273</v>
      </c>
    </row>
    <row r="135" spans="1:28" ht="13.9" x14ac:dyDescent="0.4">
      <c r="A135" s="12">
        <v>40</v>
      </c>
      <c r="B135" s="12" t="str">
        <f>'DORC build-up'!B135</f>
        <v>Midwest</v>
      </c>
      <c r="C135" s="12">
        <f>'DORC build-up'!C135</f>
        <v>40</v>
      </c>
      <c r="D135" t="str">
        <f>IF('DORC build-up'!E135=0,"",'DORC build-up'!E135)</f>
        <v/>
      </c>
      <c r="E135" t="str">
        <f>IF('DORC build-up'!F135=0,"",'DORC build-up'!F135)</f>
        <v>Tilley to Morawa</v>
      </c>
      <c r="F135" s="9">
        <f>'DORC build-up'!H135</f>
        <v>3.0078999999999998</v>
      </c>
      <c r="G135" s="7">
        <f>'C&amp;G'!G191</f>
        <v>0</v>
      </c>
      <c r="H135" s="7">
        <f>'C&amp;E'!N191</f>
        <v>0</v>
      </c>
      <c r="I135" s="7">
        <f>Form!N191</f>
        <v>314708.30527499999</v>
      </c>
      <c r="J135" s="7">
        <f>AcRd!G191</f>
        <v>0</v>
      </c>
      <c r="K135" s="7">
        <f>Bridges!W191</f>
        <v>0</v>
      </c>
      <c r="L135" s="7">
        <f>Tunns!G191</f>
        <v>0</v>
      </c>
      <c r="M135" s="7">
        <f>Culvs!AN191</f>
        <v>50221.08</v>
      </c>
      <c r="N135" s="7">
        <f>Rail!N191</f>
        <v>3512369.478515625</v>
      </c>
      <c r="O135" s="7">
        <f>Ballast!H191</f>
        <v>1067760.32146875</v>
      </c>
      <c r="P135" s="7">
        <f>Sleeps!I191</f>
        <v>1111757.9484375</v>
      </c>
      <c r="Q135" s="7">
        <f>Turnouts!N191</f>
        <v>1401257.8125</v>
      </c>
      <c r="R135" s="7">
        <f>'Fibre Optic'!G191</f>
        <v>0</v>
      </c>
      <c r="S135" s="7">
        <f>Signal!CD191</f>
        <v>2776954.4064000002</v>
      </c>
      <c r="T135" s="7">
        <f>'Cont. Centre Assets'!H191</f>
        <v>329852.52877889312</v>
      </c>
      <c r="U135" s="7">
        <f>Comms!Q191</f>
        <v>267300</v>
      </c>
      <c r="V135" s="7">
        <f>'Radio Masts'!I191</f>
        <v>67419.594509313494</v>
      </c>
      <c r="W135" s="7">
        <f>Buildings!R192</f>
        <v>99424.044558441485</v>
      </c>
      <c r="X135" s="7">
        <f>'Ped Cross'!T191</f>
        <v>276604.48076625</v>
      </c>
      <c r="Y135" s="7">
        <f>'Plant &amp; Equip'!E192</f>
        <v>42441.30819845861</v>
      </c>
      <c r="Z135" s="7">
        <f>Signage!G191</f>
        <v>17252.286187499998</v>
      </c>
      <c r="AA135" s="7">
        <f>Walkways!I191</f>
        <v>0</v>
      </c>
      <c r="AB135" s="4">
        <f t="shared" si="3"/>
        <v>11335323.595595732</v>
      </c>
    </row>
    <row r="136" spans="1:28" ht="13.9" x14ac:dyDescent="0.4">
      <c r="A136" s="12">
        <v>40</v>
      </c>
      <c r="B136" s="12" t="str">
        <f>'DORC build-up'!B136</f>
        <v>Midwest</v>
      </c>
      <c r="C136" s="12">
        <f>'DORC build-up'!C136</f>
        <v>40</v>
      </c>
      <c r="D136" t="str">
        <f>IF('DORC build-up'!E136=0,"",'DORC build-up'!E136)</f>
        <v/>
      </c>
      <c r="E136" t="str">
        <f>IF('DORC build-up'!F136=0,"",'DORC build-up'!F136)</f>
        <v>Morawa to Perenjori</v>
      </c>
      <c r="F136" s="9">
        <f>'DORC build-up'!H136</f>
        <v>45.048999999999999</v>
      </c>
      <c r="G136" s="7">
        <f>'C&amp;G'!G192</f>
        <v>0</v>
      </c>
      <c r="H136" s="7">
        <f>'C&amp;E'!N192</f>
        <v>0</v>
      </c>
      <c r="I136" s="7">
        <f>Form!N192</f>
        <v>4713352.9852499999</v>
      </c>
      <c r="J136" s="7">
        <f>AcRd!G192</f>
        <v>0</v>
      </c>
      <c r="K136" s="7">
        <f>Bridges!W192</f>
        <v>0</v>
      </c>
      <c r="L136" s="7">
        <f>Tunns!G192</f>
        <v>0</v>
      </c>
      <c r="M136" s="7">
        <f>Culvs!AN192</f>
        <v>589851.29818259377</v>
      </c>
      <c r="N136" s="7">
        <f>Rail!N192</f>
        <v>52604385.996093765</v>
      </c>
      <c r="O136" s="7">
        <f>Ballast!H192</f>
        <v>15991733.342812499</v>
      </c>
      <c r="P136" s="7">
        <f>Sleeps!I192</f>
        <v>16764368.217187501</v>
      </c>
      <c r="Q136" s="7">
        <f>Turnouts!N192</f>
        <v>4670859.375</v>
      </c>
      <c r="R136" s="7">
        <f>'Fibre Optic'!G192</f>
        <v>0</v>
      </c>
      <c r="S136" s="7">
        <f>Signal!CD192</f>
        <v>6279182.8128000004</v>
      </c>
      <c r="T136" s="7">
        <f>'Cont. Centre Assets'!H192</f>
        <v>745854.64013869769</v>
      </c>
      <c r="U136" s="7">
        <f>Comms!Q192</f>
        <v>623700</v>
      </c>
      <c r="V136" s="7">
        <f>'Radio Masts'!I192</f>
        <v>1009736.1325343475</v>
      </c>
      <c r="W136" s="7">
        <f>Buildings!R193</f>
        <v>1489063.3941664386</v>
      </c>
      <c r="X136" s="7">
        <f>'Ped Cross'!T192</f>
        <v>241535.70594562503</v>
      </c>
      <c r="Y136" s="7">
        <f>'Plant &amp; Equip'!E193</f>
        <v>635638.98169233091</v>
      </c>
      <c r="Z136" s="7">
        <f>Signage!G192</f>
        <v>82629.370687500006</v>
      </c>
      <c r="AA136" s="7">
        <f>Walkways!I192</f>
        <v>68964.304499999998</v>
      </c>
      <c r="AB136" s="4">
        <f t="shared" si="3"/>
        <v>106510856.55699131</v>
      </c>
    </row>
    <row r="137" spans="1:28" ht="13.9" x14ac:dyDescent="0.4">
      <c r="A137" s="12">
        <v>40</v>
      </c>
      <c r="B137" s="12" t="str">
        <f>'DORC build-up'!B137</f>
        <v>Midwest</v>
      </c>
      <c r="C137" s="12">
        <f>'DORC build-up'!C137</f>
        <v>40</v>
      </c>
      <c r="D137" t="str">
        <f>IF('DORC build-up'!E137=0,"",'DORC build-up'!E137)</f>
        <v/>
      </c>
      <c r="E137" t="str">
        <f>IF('DORC build-up'!F137=0,"",'DORC build-up'!F137)</f>
        <v>Perenjori to Maya</v>
      </c>
      <c r="F137" s="9">
        <f>'DORC build-up'!H137</f>
        <v>54.497999999999998</v>
      </c>
      <c r="G137" s="7">
        <f>'C&amp;G'!G193</f>
        <v>0</v>
      </c>
      <c r="H137" s="7">
        <f>'C&amp;E'!N193</f>
        <v>0</v>
      </c>
      <c r="I137" s="7">
        <f>Form!N193</f>
        <v>5701975.8705000021</v>
      </c>
      <c r="J137" s="7">
        <f>AcRd!G193</f>
        <v>0</v>
      </c>
      <c r="K137" s="7">
        <f>Bridges!W193</f>
        <v>0</v>
      </c>
      <c r="L137" s="7">
        <f>Tunns!G193</f>
        <v>0</v>
      </c>
      <c r="M137" s="7">
        <f>Culvs!AN193</f>
        <v>97724.58068472716</v>
      </c>
      <c r="N137" s="7">
        <f>Rail!N193</f>
        <v>63638123.554687515</v>
      </c>
      <c r="O137" s="7">
        <f>Ballast!H193</f>
        <v>19345989.560624998</v>
      </c>
      <c r="P137" s="7">
        <f>Sleeps!I193</f>
        <v>20149246.589062501</v>
      </c>
      <c r="Q137" s="7">
        <f>Turnouts!N193</f>
        <v>3736687.5</v>
      </c>
      <c r="R137" s="7">
        <f>'Fibre Optic'!G193</f>
        <v>0</v>
      </c>
      <c r="S137" s="7">
        <f>Signal!CD193</f>
        <v>1464062.6016000002</v>
      </c>
      <c r="T137" s="7">
        <f>'Cont. Centre Assets'!H193</f>
        <v>173904.45817741068</v>
      </c>
      <c r="U137" s="7">
        <f>Comms!Q193</f>
        <v>178200</v>
      </c>
      <c r="V137" s="7">
        <f>'Radio Masts'!I193</f>
        <v>1221527.6643400933</v>
      </c>
      <c r="W137" s="7">
        <f>Buildings!R194</f>
        <v>1801393.5238358804</v>
      </c>
      <c r="X137" s="7">
        <f>'Ped Cross'!T193</f>
        <v>0</v>
      </c>
      <c r="Y137" s="7">
        <f>'Plant &amp; Equip'!E194</f>
        <v>768963.86655128072</v>
      </c>
      <c r="Z137" s="7">
        <f>Signage!G193</f>
        <v>0</v>
      </c>
      <c r="AA137" s="7">
        <f>Walkways!I193</f>
        <v>0</v>
      </c>
      <c r="AB137" s="4">
        <f t="shared" si="3"/>
        <v>118277799.77006443</v>
      </c>
    </row>
    <row r="138" spans="1:28" ht="13.9" x14ac:dyDescent="0.4">
      <c r="A138" s="12">
        <v>41</v>
      </c>
      <c r="B138" s="12" t="str">
        <f>'DORC build-up'!B138</f>
        <v>Central</v>
      </c>
      <c r="C138" s="12">
        <f>'DORC build-up'!C138</f>
        <v>41</v>
      </c>
      <c r="D138" t="str">
        <f>IF('DORC build-up'!E138=0,"",'DORC build-up'!E138)</f>
        <v>NG track between Toodyay West to Miling</v>
      </c>
      <c r="E138" t="str">
        <f>IF('DORC build-up'!F138=0,"",'DORC build-up'!F138)</f>
        <v>Toodyay West to Miling</v>
      </c>
      <c r="F138" s="9">
        <f>'DORC build-up'!H138</f>
        <v>136.23099999999999</v>
      </c>
      <c r="G138" s="7">
        <f>'C&amp;G'!G194</f>
        <v>0</v>
      </c>
      <c r="H138" s="7">
        <f>'C&amp;E'!N194</f>
        <v>0</v>
      </c>
      <c r="I138" s="7">
        <f>Form!N194</f>
        <v>13157053.749000004</v>
      </c>
      <c r="J138" s="7">
        <f>AcRd!G194</f>
        <v>0</v>
      </c>
      <c r="K138" s="7">
        <f>Bridges!W194</f>
        <v>24523938.987187497</v>
      </c>
      <c r="L138" s="7">
        <f>Tunns!G194</f>
        <v>0</v>
      </c>
      <c r="M138" s="7">
        <f>Culvs!AN194</f>
        <v>2313219.0288993157</v>
      </c>
      <c r="N138" s="7">
        <f>Rail!N194</f>
        <v>146842117.734375</v>
      </c>
      <c r="O138" s="7">
        <f>Ballast!H194</f>
        <v>44640003.791249998</v>
      </c>
      <c r="P138" s="7">
        <f>Sleeps!I194</f>
        <v>48743593.762499996</v>
      </c>
      <c r="Q138" s="7">
        <f>Turnouts!N194</f>
        <v>6467343.75</v>
      </c>
      <c r="R138" s="7">
        <f>'Fibre Optic'!G194</f>
        <v>0</v>
      </c>
      <c r="S138" s="7">
        <f>Signal!CD194</f>
        <v>4872406.3488000007</v>
      </c>
      <c r="T138" s="7">
        <f>'Cont. Centre Assets'!H194</f>
        <v>578754.75077515969</v>
      </c>
      <c r="U138" s="7">
        <f>Comms!Q194</f>
        <v>328984.61538461532</v>
      </c>
      <c r="V138" s="7">
        <f>'Radio Masts'!I194</f>
        <v>3053505.3624117444</v>
      </c>
      <c r="W138" s="7">
        <f>Buildings!R195</f>
        <v>4503021.0493171457</v>
      </c>
      <c r="X138" s="7">
        <f>'Ped Cross'!T194</f>
        <v>0</v>
      </c>
      <c r="Y138" s="7">
        <f>'Plant &amp; Equip'!E195</f>
        <v>1922212.1271266383</v>
      </c>
      <c r="Z138" s="7">
        <f>Signage!G194</f>
        <v>202836.5955</v>
      </c>
      <c r="AA138" s="7">
        <f>Walkways!I194</f>
        <v>1544049.8639999996</v>
      </c>
      <c r="AB138" s="4">
        <f t="shared" si="3"/>
        <v>303693041.51652712</v>
      </c>
    </row>
    <row r="139" spans="1:28" ht="13.9" x14ac:dyDescent="0.4">
      <c r="A139" s="12">
        <v>42</v>
      </c>
      <c r="B139" s="12" t="str">
        <f>'DORC build-up'!B139</f>
        <v>CBH Sidings NG</v>
      </c>
      <c r="C139" s="12">
        <f>'DORC build-up'!C139</f>
        <v>42</v>
      </c>
      <c r="D139" t="str">
        <f>IF('DORC build-up'!E139=0,"",'DORC build-up'!E139)</f>
        <v>NG tracks servicing CBH on the NG network</v>
      </c>
      <c r="E139" t="str">
        <f>IF('DORC build-up'!F139=0,"",'DORC build-up'!F139)</f>
        <v>Arrino</v>
      </c>
      <c r="F139" s="9">
        <f>'DORC build-up'!H139</f>
        <v>0.64300000000000002</v>
      </c>
      <c r="G139" s="7">
        <f>'C&amp;G'!G195</f>
        <v>0</v>
      </c>
      <c r="H139" s="7">
        <f>'C&amp;E'!N195</f>
        <v>0</v>
      </c>
      <c r="I139" s="7">
        <f>Form!N195</f>
        <v>67275.321750000003</v>
      </c>
      <c r="J139" s="7">
        <f>AcRd!G195</f>
        <v>0</v>
      </c>
      <c r="K139" s="7">
        <f>Bridges!W195</f>
        <v>0</v>
      </c>
      <c r="L139" s="7">
        <f>Tunns!G195</f>
        <v>0</v>
      </c>
      <c r="M139" s="7">
        <f>Culvs!AN195</f>
        <v>0</v>
      </c>
      <c r="N139" s="7">
        <f>Rail!N195</f>
        <v>750840.64453125</v>
      </c>
      <c r="O139" s="7">
        <f>Ballast!H195</f>
        <v>228255.5559375</v>
      </c>
      <c r="P139" s="7">
        <f>Sleeps!I195</f>
        <v>239895.33749999999</v>
      </c>
      <c r="Q139" s="7">
        <f>Turnouts!N195</f>
        <v>0</v>
      </c>
      <c r="R139" s="7">
        <f>'Fibre Optic'!G195</f>
        <v>0</v>
      </c>
      <c r="S139" s="7">
        <f>Signal!CD195</f>
        <v>0</v>
      </c>
      <c r="T139" s="7">
        <f>'Cont. Centre Assets'!H195</f>
        <v>0</v>
      </c>
      <c r="U139" s="7">
        <f>Comms!Q195</f>
        <v>178200</v>
      </c>
      <c r="V139" s="7">
        <f>'Radio Masts'!I195</f>
        <v>14412.313996305922</v>
      </c>
      <c r="W139" s="7">
        <f>Buildings!R196</f>
        <v>21253.918232347445</v>
      </c>
      <c r="X139" s="7">
        <f>'Ped Cross'!T195</f>
        <v>0</v>
      </c>
      <c r="Y139" s="7">
        <f>'Plant &amp; Equip'!E196</f>
        <v>9072.6956253894368</v>
      </c>
      <c r="Z139" s="7">
        <f>Signage!G195</f>
        <v>0</v>
      </c>
      <c r="AA139" s="7">
        <f>Walkways!I195</f>
        <v>0</v>
      </c>
      <c r="AB139" s="4">
        <f t="shared" si="3"/>
        <v>1509205.7875727927</v>
      </c>
    </row>
    <row r="140" spans="1:28" ht="13.9" x14ac:dyDescent="0.4">
      <c r="A140" s="12">
        <v>42</v>
      </c>
      <c r="B140" s="12" t="str">
        <f>'DORC build-up'!B140</f>
        <v>CBH Sidings NG</v>
      </c>
      <c r="C140" s="12">
        <f>'DORC build-up'!C140</f>
        <v>42</v>
      </c>
      <c r="D140" t="str">
        <f>IF('DORC build-up'!E140=0,"",'DORC build-up'!E140)</f>
        <v/>
      </c>
      <c r="E140" t="str">
        <f>IF('DORC build-up'!F140=0,"",'DORC build-up'!F140)</f>
        <v>Avon Yard</v>
      </c>
      <c r="F140" s="9">
        <f>'DORC build-up'!H140</f>
        <v>5.5979999999999999</v>
      </c>
      <c r="G140" s="7">
        <f>'C&amp;G'!G196</f>
        <v>0</v>
      </c>
      <c r="H140" s="7">
        <f>'C&amp;E'!N196</f>
        <v>0</v>
      </c>
      <c r="I140" s="7">
        <f>Form!N196</f>
        <v>495595.13850000006</v>
      </c>
      <c r="J140" s="7">
        <f>AcRd!G196</f>
        <v>0</v>
      </c>
      <c r="K140" s="7">
        <f>Bridges!W196</f>
        <v>0</v>
      </c>
      <c r="L140" s="7">
        <f>Tunns!G196</f>
        <v>0</v>
      </c>
      <c r="M140" s="7">
        <f>Culvs!AN196</f>
        <v>0</v>
      </c>
      <c r="N140" s="7">
        <f>Rail!N196</f>
        <v>5531195.7421875</v>
      </c>
      <c r="O140" s="7">
        <f>Ballast!H196</f>
        <v>1681483.505625</v>
      </c>
      <c r="P140" s="7">
        <f>Sleeps!I196</f>
        <v>1763105.6953125002</v>
      </c>
      <c r="Q140" s="7">
        <f>Turnouts!N196</f>
        <v>7114078.1250000009</v>
      </c>
      <c r="R140" s="7">
        <f>'Fibre Optic'!G196</f>
        <v>0</v>
      </c>
      <c r="S140" s="7">
        <f>Signal!CD196</f>
        <v>0</v>
      </c>
      <c r="T140" s="7">
        <f>'Cont. Centre Assets'!H196</f>
        <v>0</v>
      </c>
      <c r="U140" s="7">
        <f>Comms!Q196</f>
        <v>0</v>
      </c>
      <c r="V140" s="7">
        <f>'Radio Masts'!I196</f>
        <v>125474.5470471548</v>
      </c>
      <c r="W140" s="7">
        <f>Buildings!R197</f>
        <v>185038.00041163454</v>
      </c>
      <c r="X140" s="7">
        <f>'Ped Cross'!T196</f>
        <v>0</v>
      </c>
      <c r="Y140" s="7">
        <f>'Plant &amp; Equip'!E197</f>
        <v>78987.480732395139</v>
      </c>
      <c r="Z140" s="7">
        <f>Signage!G196</f>
        <v>0</v>
      </c>
      <c r="AA140" s="7">
        <f>Walkways!I196</f>
        <v>0</v>
      </c>
      <c r="AB140" s="4">
        <f t="shared" si="3"/>
        <v>16974958.23481619</v>
      </c>
    </row>
    <row r="141" spans="1:28" ht="13.9" x14ac:dyDescent="0.4">
      <c r="A141" s="12">
        <v>42</v>
      </c>
      <c r="B141" s="12" t="str">
        <f>'DORC build-up'!B141</f>
        <v>CBH Sidings NG</v>
      </c>
      <c r="C141" s="12">
        <f>'DORC build-up'!C141</f>
        <v>42</v>
      </c>
      <c r="D141" t="str">
        <f>IF('DORC build-up'!E141=0,"",'DORC build-up'!E141)</f>
        <v/>
      </c>
      <c r="E141" t="str">
        <f>IF('DORC build-up'!F141=0,"",'DORC build-up'!F141)</f>
        <v>Ballaying</v>
      </c>
      <c r="F141" s="9">
        <f>'DORC build-up'!H141</f>
        <v>0.40699999999999997</v>
      </c>
      <c r="G141" s="7">
        <f>'C&amp;G'!G197</f>
        <v>0</v>
      </c>
      <c r="H141" s="7">
        <f>'C&amp;E'!N197</f>
        <v>0</v>
      </c>
      <c r="I141" s="7">
        <f>Form!N197</f>
        <v>42583.290750000007</v>
      </c>
      <c r="J141" s="7">
        <f>AcRd!G197</f>
        <v>0</v>
      </c>
      <c r="K141" s="7">
        <f>Bridges!W197</f>
        <v>0</v>
      </c>
      <c r="L141" s="7">
        <f>Tunns!G197</f>
        <v>0</v>
      </c>
      <c r="M141" s="7">
        <f>Culvs!AN197</f>
        <v>0</v>
      </c>
      <c r="N141" s="7">
        <f>Rail!N197</f>
        <v>475259.94140625</v>
      </c>
      <c r="O141" s="7">
        <f>Ballast!H197</f>
        <v>144479.0221875</v>
      </c>
      <c r="P141" s="7">
        <f>Sleeps!I197</f>
        <v>150214.83749999999</v>
      </c>
      <c r="Q141" s="7">
        <f>Turnouts!N197</f>
        <v>0</v>
      </c>
      <c r="R141" s="7">
        <f>'Fibre Optic'!G197</f>
        <v>0</v>
      </c>
      <c r="S141" s="7">
        <f>Signal!CD197</f>
        <v>0</v>
      </c>
      <c r="T141" s="7">
        <f>'Cont. Centre Assets'!H197</f>
        <v>0</v>
      </c>
      <c r="U141" s="7">
        <f>Comms!Q197</f>
        <v>178200</v>
      </c>
      <c r="V141" s="7">
        <f>'Radio Masts'!I197</f>
        <v>9122.5688903522696</v>
      </c>
      <c r="W141" s="7">
        <f>Buildings!R198</f>
        <v>13453.102209277464</v>
      </c>
      <c r="X141" s="7">
        <f>'Ped Cross'!T197</f>
        <v>0</v>
      </c>
      <c r="Y141" s="7">
        <f>'Plant &amp; Equip'!E198</f>
        <v>5742.7482418872478</v>
      </c>
      <c r="Z141" s="7">
        <f>Signage!G197</f>
        <v>0</v>
      </c>
      <c r="AA141" s="7">
        <f>Walkways!I197</f>
        <v>0</v>
      </c>
      <c r="AB141" s="4">
        <f t="shared" ref="AB141:AB204" si="4">SUM(G141:AA141)</f>
        <v>1019055.5111852669</v>
      </c>
    </row>
    <row r="142" spans="1:28" ht="13.9" x14ac:dyDescent="0.4">
      <c r="A142" s="12">
        <v>42</v>
      </c>
      <c r="B142" s="12" t="str">
        <f>'DORC build-up'!B142</f>
        <v>CBH Sidings NG</v>
      </c>
      <c r="C142" s="12">
        <f>'DORC build-up'!C142</f>
        <v>42</v>
      </c>
      <c r="D142" t="str">
        <f>IF('DORC build-up'!E142=0,"",'DORC build-up'!E142)</f>
        <v/>
      </c>
      <c r="E142" t="str">
        <f>IF('DORC build-up'!F142=0,"",'DORC build-up'!F142)</f>
        <v>Ballidu</v>
      </c>
      <c r="F142" s="9">
        <f>'DORC build-up'!H142</f>
        <v>1.6579999999999999</v>
      </c>
      <c r="G142" s="7">
        <f>'C&amp;G'!G198</f>
        <v>0</v>
      </c>
      <c r="H142" s="7">
        <f>'C&amp;E'!N198</f>
        <v>0</v>
      </c>
      <c r="I142" s="7">
        <f>Form!N198</f>
        <v>160127.98200000002</v>
      </c>
      <c r="J142" s="7">
        <f>AcRd!G198</f>
        <v>0</v>
      </c>
      <c r="K142" s="7">
        <f>Bridges!W198</f>
        <v>0</v>
      </c>
      <c r="L142" s="7">
        <f>Tunns!G198</f>
        <v>0</v>
      </c>
      <c r="M142" s="7">
        <f>Culvs!AN198</f>
        <v>0</v>
      </c>
      <c r="N142" s="7">
        <f>Rail!N198</f>
        <v>1787142.65625</v>
      </c>
      <c r="O142" s="7">
        <f>Ballast!H198</f>
        <v>543291.36749999993</v>
      </c>
      <c r="P142" s="7">
        <f>Sleeps!I198</f>
        <v>287667.45</v>
      </c>
      <c r="Q142" s="7">
        <f>Turnouts!N198</f>
        <v>1724625</v>
      </c>
      <c r="R142" s="7">
        <f>'Fibre Optic'!G198</f>
        <v>0</v>
      </c>
      <c r="S142" s="7">
        <f>Signal!CD198</f>
        <v>0</v>
      </c>
      <c r="T142" s="7">
        <f>'Cont. Centre Assets'!H198</f>
        <v>0</v>
      </c>
      <c r="U142" s="7">
        <f>Comms!Q198</f>
        <v>164492.30769230766</v>
      </c>
      <c r="V142" s="7">
        <f>'Radio Masts'!I198</f>
        <v>37162.700786742171</v>
      </c>
      <c r="W142" s="7">
        <f>Buildings!R199</f>
        <v>54804.037992584861</v>
      </c>
      <c r="X142" s="7">
        <f>'Ped Cross'!T198</f>
        <v>0</v>
      </c>
      <c r="Y142" s="7">
        <f>'Plant &amp; Equip'!E199</f>
        <v>23394.2913637569</v>
      </c>
      <c r="Z142" s="7">
        <f>Signage!G198</f>
        <v>0</v>
      </c>
      <c r="AA142" s="7">
        <f>Walkways!I198</f>
        <v>0</v>
      </c>
      <c r="AB142" s="4">
        <f t="shared" si="4"/>
        <v>4782707.7935853917</v>
      </c>
    </row>
    <row r="143" spans="1:28" ht="13.9" x14ac:dyDescent="0.4">
      <c r="A143" s="12">
        <v>42</v>
      </c>
      <c r="B143" s="12" t="str">
        <f>'DORC build-up'!B143</f>
        <v>CBH Sidings NG</v>
      </c>
      <c r="C143" s="12">
        <f>'DORC build-up'!C143</f>
        <v>42</v>
      </c>
      <c r="D143" t="str">
        <f>IF('DORC build-up'!E143=0,"",'DORC build-up'!E143)</f>
        <v/>
      </c>
      <c r="E143" t="str">
        <f>IF('DORC build-up'!F143=0,"",'DORC build-up'!F143)</f>
        <v>Beacon</v>
      </c>
      <c r="F143" s="9">
        <f>'DORC build-up'!H143</f>
        <v>1.736</v>
      </c>
      <c r="G143" s="7">
        <f>'C&amp;G'!G199</f>
        <v>0</v>
      </c>
      <c r="H143" s="7">
        <f>'C&amp;E'!N199</f>
        <v>0</v>
      </c>
      <c r="I143" s="7">
        <f>Form!N199</f>
        <v>167661.144</v>
      </c>
      <c r="J143" s="7">
        <f>AcRd!G199</f>
        <v>0</v>
      </c>
      <c r="K143" s="7">
        <f>Bridges!W199</f>
        <v>0</v>
      </c>
      <c r="L143" s="7">
        <f>Tunns!G199</f>
        <v>0</v>
      </c>
      <c r="M143" s="7">
        <f>Culvs!AN199</f>
        <v>14486.85</v>
      </c>
      <c r="N143" s="7">
        <f>Rail!N199</f>
        <v>1871218.125</v>
      </c>
      <c r="O143" s="7">
        <f>Ballast!H199</f>
        <v>568850.30999999994</v>
      </c>
      <c r="P143" s="7">
        <f>Sleeps!I199</f>
        <v>591891.29999999993</v>
      </c>
      <c r="Q143" s="7">
        <f>Turnouts!N199</f>
        <v>431156.25</v>
      </c>
      <c r="R143" s="7">
        <f>'Fibre Optic'!G199</f>
        <v>0</v>
      </c>
      <c r="S143" s="7">
        <f>Signal!CD199</f>
        <v>0</v>
      </c>
      <c r="T143" s="7">
        <f>'Cont. Centre Assets'!H199</f>
        <v>0</v>
      </c>
      <c r="U143" s="7">
        <f>Comms!Q199</f>
        <v>0</v>
      </c>
      <c r="V143" s="7">
        <f>'Radio Masts'!I199</f>
        <v>38911.006372608208</v>
      </c>
      <c r="W143" s="7">
        <f>Buildings!R200</f>
        <v>57382.273796819856</v>
      </c>
      <c r="X143" s="7">
        <f>'Ped Cross'!T199</f>
        <v>0</v>
      </c>
      <c r="Y143" s="7">
        <f>'Plant &amp; Equip'!E200</f>
        <v>24494.867193897455</v>
      </c>
      <c r="Z143" s="7">
        <f>Signage!G199</f>
        <v>0</v>
      </c>
      <c r="AA143" s="7">
        <f>Walkways!I199</f>
        <v>0</v>
      </c>
      <c r="AB143" s="4">
        <f t="shared" si="4"/>
        <v>3766052.1263633254</v>
      </c>
    </row>
    <row r="144" spans="1:28" ht="13.9" x14ac:dyDescent="0.4">
      <c r="A144" s="12">
        <v>42</v>
      </c>
      <c r="B144" s="12" t="str">
        <f>'DORC build-up'!B144</f>
        <v>CBH Sidings NG</v>
      </c>
      <c r="C144" s="12">
        <f>'DORC build-up'!C144</f>
        <v>42</v>
      </c>
      <c r="D144" t="str">
        <f>IF('DORC build-up'!E144=0,"",'DORC build-up'!E144)</f>
        <v/>
      </c>
      <c r="E144" t="str">
        <f>IF('DORC build-up'!F144=0,"",'DORC build-up'!F144)</f>
        <v>Bencubbin</v>
      </c>
      <c r="F144" s="9">
        <f>'DORC build-up'!H144</f>
        <v>1.2150000000000001</v>
      </c>
      <c r="G144" s="7">
        <f>'C&amp;G'!G200</f>
        <v>0</v>
      </c>
      <c r="H144" s="7">
        <f>'C&amp;E'!N200</f>
        <v>0</v>
      </c>
      <c r="I144" s="7">
        <f>Form!N200</f>
        <v>117343.48499999999</v>
      </c>
      <c r="J144" s="7">
        <f>AcRd!G200</f>
        <v>0</v>
      </c>
      <c r="K144" s="7">
        <f>Bridges!W200</f>
        <v>0</v>
      </c>
      <c r="L144" s="7">
        <f>Tunns!G200</f>
        <v>0</v>
      </c>
      <c r="M144" s="7">
        <f>Culvs!AN200</f>
        <v>0</v>
      </c>
      <c r="N144" s="7">
        <f>Rail!N200</f>
        <v>1309637.1093749998</v>
      </c>
      <c r="O144" s="7">
        <f>Ballast!H200</f>
        <v>398129.68124999997</v>
      </c>
      <c r="P144" s="7">
        <f>Sleeps!I200</f>
        <v>423222.97499999998</v>
      </c>
      <c r="Q144" s="7">
        <f>Turnouts!N200</f>
        <v>1724625</v>
      </c>
      <c r="R144" s="7">
        <f>'Fibre Optic'!G200</f>
        <v>0</v>
      </c>
      <c r="S144" s="7">
        <f>Signal!CD200</f>
        <v>0</v>
      </c>
      <c r="T144" s="7">
        <f>'Cont. Centre Assets'!H200</f>
        <v>0</v>
      </c>
      <c r="U144" s="7">
        <f>Comms!Q200</f>
        <v>0</v>
      </c>
      <c r="V144" s="7">
        <f>'Radio Masts'!I200</f>
        <v>27233.221625990198</v>
      </c>
      <c r="W144" s="7">
        <f>Buildings!R201</f>
        <v>40160.9807967374</v>
      </c>
      <c r="X144" s="7">
        <f>'Ped Cross'!T200</f>
        <v>0</v>
      </c>
      <c r="Y144" s="7">
        <f>'Plant &amp; Equip'!E201</f>
        <v>17143.585046420165</v>
      </c>
      <c r="Z144" s="7">
        <f>Signage!G200</f>
        <v>0</v>
      </c>
      <c r="AA144" s="7">
        <f>Walkways!I200</f>
        <v>0</v>
      </c>
      <c r="AB144" s="4">
        <f t="shared" si="4"/>
        <v>4057496.038094148</v>
      </c>
    </row>
    <row r="145" spans="1:28" ht="13.9" x14ac:dyDescent="0.4">
      <c r="A145" s="12">
        <v>42</v>
      </c>
      <c r="B145" s="12" t="str">
        <f>'DORC build-up'!B145</f>
        <v>CBH Sidings NG</v>
      </c>
      <c r="C145" s="12">
        <f>'DORC build-up'!C145</f>
        <v>42</v>
      </c>
      <c r="D145" t="str">
        <f>IF('DORC build-up'!E145=0,"",'DORC build-up'!E145)</f>
        <v/>
      </c>
      <c r="E145" t="str">
        <f>IF('DORC build-up'!F145=0,"",'DORC build-up'!F145)</f>
        <v>Beverley</v>
      </c>
      <c r="F145" s="9">
        <f>'DORC build-up'!H145</f>
        <v>0.5</v>
      </c>
      <c r="G145" s="7">
        <f>'C&amp;G'!G201</f>
        <v>0</v>
      </c>
      <c r="H145" s="7">
        <f>'C&amp;E'!N201</f>
        <v>0</v>
      </c>
      <c r="I145" s="7">
        <f>Form!N201</f>
        <v>52313.625</v>
      </c>
      <c r="J145" s="7">
        <f>AcRd!G201</f>
        <v>0</v>
      </c>
      <c r="K145" s="7">
        <f>Bridges!W201</f>
        <v>0</v>
      </c>
      <c r="L145" s="7">
        <f>Tunns!G201</f>
        <v>0</v>
      </c>
      <c r="M145" s="7">
        <f>Culvs!AN201</f>
        <v>0</v>
      </c>
      <c r="N145" s="7">
        <f>Rail!N201</f>
        <v>583857.421875</v>
      </c>
      <c r="O145" s="7">
        <f>Ballast!H201</f>
        <v>177492.65625</v>
      </c>
      <c r="P145" s="7">
        <f>Sleeps!I201</f>
        <v>184685.77968750001</v>
      </c>
      <c r="Q145" s="7">
        <f>Turnouts!N201</f>
        <v>0</v>
      </c>
      <c r="R145" s="7">
        <f>'Fibre Optic'!G201</f>
        <v>0</v>
      </c>
      <c r="S145" s="7">
        <f>Signal!CD201</f>
        <v>0</v>
      </c>
      <c r="T145" s="7">
        <f>'Cont. Centre Assets'!H201</f>
        <v>0</v>
      </c>
      <c r="U145" s="7">
        <f>Comms!Q201</f>
        <v>0</v>
      </c>
      <c r="V145" s="7">
        <f>'Radio Masts'!I201</f>
        <v>11207.087088884853</v>
      </c>
      <c r="W145" s="7">
        <f>Buildings!R202</f>
        <v>16527.152591249956</v>
      </c>
      <c r="X145" s="7">
        <f>'Ped Cross'!T201</f>
        <v>0</v>
      </c>
      <c r="Y145" s="7">
        <f>'Plant &amp; Equip'!E202</f>
        <v>7054.9732701317553</v>
      </c>
      <c r="Z145" s="7">
        <f>Signage!G201</f>
        <v>0</v>
      </c>
      <c r="AA145" s="7">
        <f>Walkways!I201</f>
        <v>0</v>
      </c>
      <c r="AB145" s="4">
        <f t="shared" si="4"/>
        <v>1033138.6957627665</v>
      </c>
    </row>
    <row r="146" spans="1:28" ht="13.9" x14ac:dyDescent="0.4">
      <c r="A146" s="12">
        <v>42</v>
      </c>
      <c r="B146" s="12" t="str">
        <f>'DORC build-up'!B146</f>
        <v>CBH Sidings NG</v>
      </c>
      <c r="C146" s="12">
        <f>'DORC build-up'!C146</f>
        <v>42</v>
      </c>
      <c r="D146" t="str">
        <f>IF('DORC build-up'!E146=0,"",'DORC build-up'!E146)</f>
        <v/>
      </c>
      <c r="E146" t="str">
        <f>IF('DORC build-up'!F146=0,"",'DORC build-up'!F146)</f>
        <v>Bindi Bindi</v>
      </c>
      <c r="F146" s="9">
        <f>'DORC build-up'!H146</f>
        <v>0.67100000000000004</v>
      </c>
      <c r="G146" s="7">
        <f>'C&amp;G'!G202</f>
        <v>0</v>
      </c>
      <c r="H146" s="7">
        <f>'C&amp;E'!N202</f>
        <v>0</v>
      </c>
      <c r="I146" s="7">
        <f>Form!N202</f>
        <v>64804.508999999998</v>
      </c>
      <c r="J146" s="7">
        <f>AcRd!G202</f>
        <v>0</v>
      </c>
      <c r="K146" s="7">
        <f>Bridges!W202</f>
        <v>0</v>
      </c>
      <c r="L146" s="7">
        <f>Tunns!G202</f>
        <v>0</v>
      </c>
      <c r="M146" s="7">
        <f>Culvs!AN202</f>
        <v>0</v>
      </c>
      <c r="N146" s="7">
        <f>Rail!N202</f>
        <v>723264.609375</v>
      </c>
      <c r="O146" s="7">
        <f>Ballast!H202</f>
        <v>219872.44125</v>
      </c>
      <c r="P146" s="7">
        <f>Sleeps!I202</f>
        <v>229461.35624999998</v>
      </c>
      <c r="Q146" s="7">
        <f>Turnouts!N202</f>
        <v>431156.25</v>
      </c>
      <c r="R146" s="7">
        <f>'Fibre Optic'!G202</f>
        <v>0</v>
      </c>
      <c r="S146" s="7">
        <f>Signal!CD202</f>
        <v>0</v>
      </c>
      <c r="T146" s="7">
        <f>'Cont. Centre Assets'!H202</f>
        <v>0</v>
      </c>
      <c r="U146" s="7">
        <f>Comms!Q202</f>
        <v>0</v>
      </c>
      <c r="V146" s="7">
        <f>'Radio Masts'!I202</f>
        <v>15039.910873283472</v>
      </c>
      <c r="W146" s="7">
        <f>Buildings!R203</f>
        <v>22179.438777457442</v>
      </c>
      <c r="X146" s="7">
        <f>'Ped Cross'!T202</f>
        <v>0</v>
      </c>
      <c r="Y146" s="7">
        <f>'Plant &amp; Equip'!E203</f>
        <v>9467.7741285168158</v>
      </c>
      <c r="Z146" s="7">
        <f>Signage!G202</f>
        <v>0</v>
      </c>
      <c r="AA146" s="7">
        <f>Walkways!I202</f>
        <v>0</v>
      </c>
      <c r="AB146" s="4">
        <f t="shared" si="4"/>
        <v>1715246.2896542577</v>
      </c>
    </row>
    <row r="147" spans="1:28" ht="13.9" x14ac:dyDescent="0.4">
      <c r="A147" s="12">
        <v>42</v>
      </c>
      <c r="B147" s="12" t="str">
        <f>'DORC build-up'!B147</f>
        <v>CBH Sidings NG</v>
      </c>
      <c r="C147" s="12">
        <f>'DORC build-up'!C147</f>
        <v>42</v>
      </c>
      <c r="D147" t="str">
        <f>IF('DORC build-up'!E147=0,"",'DORC build-up'!E147)</f>
        <v/>
      </c>
      <c r="E147" t="str">
        <f>IF('DORC build-up'!F147=0,"",'DORC build-up'!F147)</f>
        <v>Bolgart</v>
      </c>
      <c r="F147" s="9">
        <f>'DORC build-up'!H147</f>
        <v>0.61399999999999999</v>
      </c>
      <c r="G147" s="7">
        <f>'C&amp;G'!G203</f>
        <v>0</v>
      </c>
      <c r="H147" s="7">
        <f>'C&amp;E'!N203</f>
        <v>0</v>
      </c>
      <c r="I147" s="7">
        <f>Form!N203</f>
        <v>59299.506000000001</v>
      </c>
      <c r="J147" s="7">
        <f>AcRd!G203</f>
        <v>0</v>
      </c>
      <c r="K147" s="7">
        <f>Bridges!W203</f>
        <v>0</v>
      </c>
      <c r="L147" s="7">
        <f>Tunns!G203</f>
        <v>0</v>
      </c>
      <c r="M147" s="7">
        <f>Culvs!AN203</f>
        <v>0</v>
      </c>
      <c r="N147" s="7">
        <f>Rail!N203</f>
        <v>661824.84375</v>
      </c>
      <c r="O147" s="7">
        <f>Ballast!H203</f>
        <v>201194.7525</v>
      </c>
      <c r="P147" s="7">
        <f>Sleeps!I203</f>
        <v>236446.08749999999</v>
      </c>
      <c r="Q147" s="7">
        <f>Turnouts!N203</f>
        <v>0</v>
      </c>
      <c r="R147" s="7">
        <f>'Fibre Optic'!G203</f>
        <v>0</v>
      </c>
      <c r="S147" s="7">
        <f>Signal!CD203</f>
        <v>0</v>
      </c>
      <c r="T147" s="7">
        <f>'Cont. Centre Assets'!H203</f>
        <v>0</v>
      </c>
      <c r="U147" s="7">
        <f>Comms!Q203</f>
        <v>164492.30769230766</v>
      </c>
      <c r="V147" s="7">
        <f>'Radio Masts'!I203</f>
        <v>13762.302945150601</v>
      </c>
      <c r="W147" s="7">
        <f>Buildings!R204</f>
        <v>20295.343382054944</v>
      </c>
      <c r="X147" s="7">
        <f>'Ped Cross'!T203</f>
        <v>0</v>
      </c>
      <c r="Y147" s="7">
        <f>'Plant &amp; Equip'!E204</f>
        <v>8663.5071757217938</v>
      </c>
      <c r="Z147" s="7">
        <f>Signage!G203</f>
        <v>0</v>
      </c>
      <c r="AA147" s="7">
        <f>Walkways!I203</f>
        <v>0</v>
      </c>
      <c r="AB147" s="4">
        <f t="shared" si="4"/>
        <v>1365978.6509452348</v>
      </c>
    </row>
    <row r="148" spans="1:28" ht="13.9" x14ac:dyDescent="0.4">
      <c r="A148" s="12">
        <v>42</v>
      </c>
      <c r="B148" s="12" t="str">
        <f>'DORC build-up'!B148</f>
        <v>CBH Sidings NG</v>
      </c>
      <c r="C148" s="12">
        <f>'DORC build-up'!C148</f>
        <v>42</v>
      </c>
      <c r="D148" t="str">
        <f>IF('DORC build-up'!E148=0,"",'DORC build-up'!E148)</f>
        <v/>
      </c>
      <c r="E148" t="str">
        <f>IF('DORC build-up'!F148=0,"",'DORC build-up'!F148)</f>
        <v>Bowgada</v>
      </c>
      <c r="F148" s="9">
        <f>'DORC build-up'!H148</f>
        <v>0.66700000000000004</v>
      </c>
      <c r="G148" s="7">
        <f>'C&amp;G'!G204</f>
        <v>0</v>
      </c>
      <c r="H148" s="7">
        <f>'C&amp;E'!N204</f>
        <v>0</v>
      </c>
      <c r="I148" s="7">
        <f>Form!N204</f>
        <v>69786.375750000007</v>
      </c>
      <c r="J148" s="7">
        <f>AcRd!G204</f>
        <v>0</v>
      </c>
      <c r="K148" s="7">
        <f>Bridges!W204</f>
        <v>0</v>
      </c>
      <c r="L148" s="7">
        <f>Tunns!G204</f>
        <v>0</v>
      </c>
      <c r="M148" s="7">
        <f>Culvs!AN204</f>
        <v>0</v>
      </c>
      <c r="N148" s="7">
        <f>Rail!N204</f>
        <v>778865.80078125</v>
      </c>
      <c r="O148" s="7">
        <f>Ballast!H204</f>
        <v>236775.20343750002</v>
      </c>
      <c r="P148" s="7">
        <f>Sleeps!I204</f>
        <v>246621.375</v>
      </c>
      <c r="Q148" s="7">
        <f>Turnouts!N204</f>
        <v>0</v>
      </c>
      <c r="R148" s="7">
        <f>'Fibre Optic'!G204</f>
        <v>0</v>
      </c>
      <c r="S148" s="7">
        <f>Signal!CD204</f>
        <v>0</v>
      </c>
      <c r="T148" s="7">
        <f>'Cont. Centre Assets'!H204</f>
        <v>0</v>
      </c>
      <c r="U148" s="7">
        <f>Comms!Q204</f>
        <v>267300</v>
      </c>
      <c r="V148" s="7">
        <f>'Radio Masts'!I204</f>
        <v>14950.254176572394</v>
      </c>
      <c r="W148" s="7">
        <f>Buildings!R205</f>
        <v>22047.221556727447</v>
      </c>
      <c r="X148" s="7">
        <f>'Ped Cross'!T204</f>
        <v>0</v>
      </c>
      <c r="Y148" s="7">
        <f>'Plant &amp; Equip'!E205</f>
        <v>9411.3343423557617</v>
      </c>
      <c r="Z148" s="7">
        <f>Signage!G204</f>
        <v>0</v>
      </c>
      <c r="AA148" s="7">
        <f>Walkways!I204</f>
        <v>0</v>
      </c>
      <c r="AB148" s="4">
        <f t="shared" si="4"/>
        <v>1645757.5650444059</v>
      </c>
    </row>
    <row r="149" spans="1:28" ht="13.9" x14ac:dyDescent="0.4">
      <c r="A149" s="12">
        <v>42</v>
      </c>
      <c r="B149" s="12" t="str">
        <f>'DORC build-up'!B149</f>
        <v>CBH Sidings NG</v>
      </c>
      <c r="C149" s="12">
        <f>'DORC build-up'!C149</f>
        <v>42</v>
      </c>
      <c r="D149" t="str">
        <f>IF('DORC build-up'!E149=0,"",'DORC build-up'!E149)</f>
        <v/>
      </c>
      <c r="E149" t="str">
        <f>IF('DORC build-up'!F149=0,"",'DORC build-up'!F149)</f>
        <v>Brookton</v>
      </c>
      <c r="F149" s="9">
        <f>'DORC build-up'!H149</f>
        <v>2.5450599999999999</v>
      </c>
      <c r="G149" s="7">
        <f>'C&amp;G'!G205</f>
        <v>0</v>
      </c>
      <c r="H149" s="7">
        <f>'C&amp;E'!N205</f>
        <v>0</v>
      </c>
      <c r="I149" s="7">
        <f>Form!N205</f>
        <v>266282.62888500001</v>
      </c>
      <c r="J149" s="7">
        <f>AcRd!G205</f>
        <v>0</v>
      </c>
      <c r="K149" s="7">
        <f>Bridges!W205</f>
        <v>0</v>
      </c>
      <c r="L149" s="7">
        <f>Tunns!G205</f>
        <v>0</v>
      </c>
      <c r="M149" s="7">
        <f>Culvs!AN205</f>
        <v>0</v>
      </c>
      <c r="N149" s="7">
        <f>Rail!N205</f>
        <v>2971904.3402343756</v>
      </c>
      <c r="O149" s="7">
        <f>Ballast!H205</f>
        <v>903458.91943124996</v>
      </c>
      <c r="P149" s="7">
        <f>Sleeps!I205</f>
        <v>1051503.8625</v>
      </c>
      <c r="Q149" s="7">
        <f>Turnouts!N205</f>
        <v>2802515.625</v>
      </c>
      <c r="R149" s="7">
        <f>'Fibre Optic'!G205</f>
        <v>0</v>
      </c>
      <c r="S149" s="7">
        <f>Signal!CD205</f>
        <v>0</v>
      </c>
      <c r="T149" s="7">
        <f>'Cont. Centre Assets'!H205</f>
        <v>0</v>
      </c>
      <c r="U149" s="7">
        <f>Comms!Q205</f>
        <v>0</v>
      </c>
      <c r="V149" s="7">
        <f>'Radio Masts'!I205</f>
        <v>57045.418132874562</v>
      </c>
      <c r="W149" s="7">
        <f>Buildings!R206</f>
        <v>84125.189947773237</v>
      </c>
      <c r="X149" s="7">
        <f>'Ped Cross'!T205</f>
        <v>0</v>
      </c>
      <c r="Y149" s="7">
        <f>'Plant &amp; Equip'!E206</f>
        <v>35910.660541763049</v>
      </c>
      <c r="Z149" s="7">
        <f>Signage!G205</f>
        <v>0</v>
      </c>
      <c r="AA149" s="7">
        <f>Walkways!I205</f>
        <v>0</v>
      </c>
      <c r="AB149" s="4">
        <f t="shared" si="4"/>
        <v>8172746.6446730355</v>
      </c>
    </row>
    <row r="150" spans="1:28" ht="13.9" x14ac:dyDescent="0.4">
      <c r="A150" s="12">
        <v>42</v>
      </c>
      <c r="B150" s="12" t="str">
        <f>'DORC build-up'!B150</f>
        <v>CBH Sidings NG</v>
      </c>
      <c r="C150" s="12">
        <f>'DORC build-up'!C150</f>
        <v>42</v>
      </c>
      <c r="D150" t="str">
        <f>IF('DORC build-up'!E150=0,"",'DORC build-up'!E150)</f>
        <v/>
      </c>
      <c r="E150" t="str">
        <f>IF('DORC build-up'!F150=0,"",'DORC build-up'!F150)</f>
        <v>Broomehill</v>
      </c>
      <c r="F150" s="9">
        <f>'DORC build-up'!H150</f>
        <v>1.319</v>
      </c>
      <c r="G150" s="7">
        <f>'C&amp;G'!G206</f>
        <v>0</v>
      </c>
      <c r="H150" s="7">
        <f>'C&amp;E'!N206</f>
        <v>0</v>
      </c>
      <c r="I150" s="7">
        <f>Form!N206</f>
        <v>138003.34275000001</v>
      </c>
      <c r="J150" s="7">
        <f>AcRd!G206</f>
        <v>0</v>
      </c>
      <c r="K150" s="7">
        <f>Bridges!W206</f>
        <v>0</v>
      </c>
      <c r="L150" s="7">
        <f>Tunns!G206</f>
        <v>0</v>
      </c>
      <c r="M150" s="7">
        <f>Culvs!AN206</f>
        <v>0</v>
      </c>
      <c r="N150" s="7">
        <f>Rail!N206</f>
        <v>1540215.87890625</v>
      </c>
      <c r="O150" s="7">
        <f>Ballast!H206</f>
        <v>468225.62718750001</v>
      </c>
      <c r="P150" s="7">
        <f>Sleeps!I206</f>
        <v>402441.24375000002</v>
      </c>
      <c r="Q150" s="7">
        <f>Turnouts!N206</f>
        <v>2335429.6875</v>
      </c>
      <c r="R150" s="7">
        <f>'Fibre Optic'!G206</f>
        <v>0</v>
      </c>
      <c r="S150" s="7">
        <f>Signal!CD206</f>
        <v>0</v>
      </c>
      <c r="T150" s="7">
        <f>'Cont. Centre Assets'!H206</f>
        <v>0</v>
      </c>
      <c r="U150" s="7">
        <f>Comms!Q206</f>
        <v>0</v>
      </c>
      <c r="V150" s="7">
        <f>'Radio Masts'!I206</f>
        <v>29564.295740478239</v>
      </c>
      <c r="W150" s="7">
        <f>Buildings!R207</f>
        <v>43598.628535717384</v>
      </c>
      <c r="X150" s="7">
        <f>'Ped Cross'!T206</f>
        <v>0</v>
      </c>
      <c r="Y150" s="7">
        <f>'Plant &amp; Equip'!E207</f>
        <v>18611.019486607569</v>
      </c>
      <c r="Z150" s="7">
        <f>Signage!G206</f>
        <v>0</v>
      </c>
      <c r="AA150" s="7">
        <f>Walkways!I206</f>
        <v>0</v>
      </c>
      <c r="AB150" s="4">
        <f t="shared" si="4"/>
        <v>4976089.7238565544</v>
      </c>
    </row>
    <row r="151" spans="1:28" ht="13.9" x14ac:dyDescent="0.4">
      <c r="A151" s="12">
        <v>42</v>
      </c>
      <c r="B151" s="12" t="str">
        <f>'DORC build-up'!B151</f>
        <v>CBH Sidings NG</v>
      </c>
      <c r="C151" s="12">
        <f>'DORC build-up'!C151</f>
        <v>42</v>
      </c>
      <c r="D151" t="str">
        <f>IF('DORC build-up'!E151=0,"",'DORC build-up'!E151)</f>
        <v/>
      </c>
      <c r="E151" t="str">
        <f>IF('DORC build-up'!F151=0,"",'DORC build-up'!F151)</f>
        <v>Buniche</v>
      </c>
      <c r="F151" s="9">
        <f>'DORC build-up'!H151</f>
        <v>0.83199999999999996</v>
      </c>
      <c r="G151" s="7">
        <f>'C&amp;G'!G207</f>
        <v>0</v>
      </c>
      <c r="H151" s="7">
        <f>'C&amp;E'!N207</f>
        <v>0</v>
      </c>
      <c r="I151" s="7">
        <f>Form!N207</f>
        <v>87049.872000000032</v>
      </c>
      <c r="J151" s="7">
        <f>AcRd!G207</f>
        <v>0</v>
      </c>
      <c r="K151" s="7">
        <f>Bridges!W207</f>
        <v>0</v>
      </c>
      <c r="L151" s="7">
        <f>Tunns!G207</f>
        <v>0</v>
      </c>
      <c r="M151" s="7">
        <f>Culvs!AN207</f>
        <v>0</v>
      </c>
      <c r="N151" s="7">
        <f>Rail!N207</f>
        <v>971538.75000000023</v>
      </c>
      <c r="O151" s="7">
        <f>Ballast!H207</f>
        <v>295347.77999999997</v>
      </c>
      <c r="P151" s="7">
        <f>Sleeps!I207</f>
        <v>307716.21562500001</v>
      </c>
      <c r="Q151" s="7">
        <f>Turnouts!N207</f>
        <v>934171.875</v>
      </c>
      <c r="R151" s="7">
        <f>'Fibre Optic'!G207</f>
        <v>0</v>
      </c>
      <c r="S151" s="7">
        <f>Signal!CD207</f>
        <v>0</v>
      </c>
      <c r="T151" s="7">
        <f>'Cont. Centre Assets'!H207</f>
        <v>0</v>
      </c>
      <c r="U151" s="7">
        <f>Comms!Q207</f>
        <v>0</v>
      </c>
      <c r="V151" s="7">
        <f>'Radio Masts'!I207</f>
        <v>18648.592915904395</v>
      </c>
      <c r="W151" s="7">
        <f>Buildings!R208</f>
        <v>27501.181911839929</v>
      </c>
      <c r="X151" s="7">
        <f>'Ped Cross'!T207</f>
        <v>0</v>
      </c>
      <c r="Y151" s="7">
        <f>'Plant &amp; Equip'!E208</f>
        <v>11739.47552149924</v>
      </c>
      <c r="Z151" s="7">
        <f>Signage!G207</f>
        <v>0</v>
      </c>
      <c r="AA151" s="7">
        <f>Walkways!I207</f>
        <v>0</v>
      </c>
      <c r="AB151" s="4">
        <f t="shared" si="4"/>
        <v>2653713.7429742436</v>
      </c>
    </row>
    <row r="152" spans="1:28" ht="13.9" x14ac:dyDescent="0.4">
      <c r="A152" s="12">
        <v>42</v>
      </c>
      <c r="B152" s="12" t="str">
        <f>'DORC build-up'!B152</f>
        <v>CBH Sidings NG</v>
      </c>
      <c r="C152" s="12">
        <f>'DORC build-up'!C152</f>
        <v>42</v>
      </c>
      <c r="D152" t="str">
        <f>IF('DORC build-up'!E152=0,"",'DORC build-up'!E152)</f>
        <v/>
      </c>
      <c r="E152" t="str">
        <f>IF('DORC build-up'!F152=0,"",'DORC build-up'!F152)</f>
        <v>Bunjil</v>
      </c>
      <c r="F152" s="9">
        <f>'DORC build-up'!H152</f>
        <v>0.84499999999999997</v>
      </c>
      <c r="G152" s="7">
        <f>'C&amp;G'!G208</f>
        <v>0</v>
      </c>
      <c r="H152" s="7">
        <f>'C&amp;E'!N208</f>
        <v>0</v>
      </c>
      <c r="I152" s="7">
        <f>Form!N208</f>
        <v>88410.02625000001</v>
      </c>
      <c r="J152" s="7">
        <f>AcRd!G208</f>
        <v>0</v>
      </c>
      <c r="K152" s="7">
        <f>Bridges!W208</f>
        <v>0</v>
      </c>
      <c r="L152" s="7">
        <f>Tunns!G208</f>
        <v>0</v>
      </c>
      <c r="M152" s="7">
        <f>Culvs!AN208</f>
        <v>0</v>
      </c>
      <c r="N152" s="7">
        <f>Rail!N208</f>
        <v>986719.04296875</v>
      </c>
      <c r="O152" s="7">
        <f>Ballast!H208</f>
        <v>299962.58906249999</v>
      </c>
      <c r="P152" s="7">
        <f>Sleeps!I208</f>
        <v>312480.4921875</v>
      </c>
      <c r="Q152" s="7">
        <f>Turnouts!N208</f>
        <v>0</v>
      </c>
      <c r="R152" s="7">
        <f>'Fibre Optic'!G208</f>
        <v>0</v>
      </c>
      <c r="S152" s="7">
        <f>Signal!CD208</f>
        <v>0</v>
      </c>
      <c r="T152" s="7">
        <f>'Cont. Centre Assets'!H208</f>
        <v>0</v>
      </c>
      <c r="U152" s="7">
        <f>Comms!Q208</f>
        <v>178200</v>
      </c>
      <c r="V152" s="7">
        <f>'Radio Masts'!I208</f>
        <v>18939.977180215403</v>
      </c>
      <c r="W152" s="7">
        <f>Buildings!R209</f>
        <v>27930.887879212431</v>
      </c>
      <c r="X152" s="7">
        <f>'Ped Cross'!T208</f>
        <v>0</v>
      </c>
      <c r="Y152" s="7">
        <f>'Plant &amp; Equip'!E209</f>
        <v>11922.904826522667</v>
      </c>
      <c r="Z152" s="7">
        <f>Signage!G208</f>
        <v>0</v>
      </c>
      <c r="AA152" s="7">
        <f>Walkways!I208</f>
        <v>0</v>
      </c>
      <c r="AB152" s="4">
        <f t="shared" si="4"/>
        <v>1924565.9203547004</v>
      </c>
    </row>
    <row r="153" spans="1:28" ht="13.9" x14ac:dyDescent="0.4">
      <c r="A153" s="12">
        <v>42</v>
      </c>
      <c r="B153" s="12" t="str">
        <f>'DORC build-up'!B153</f>
        <v>CBH Sidings NG</v>
      </c>
      <c r="C153" s="12">
        <f>'DORC build-up'!C153</f>
        <v>42</v>
      </c>
      <c r="D153" t="str">
        <f>IF('DORC build-up'!E153=0,"",'DORC build-up'!E153)</f>
        <v/>
      </c>
      <c r="E153" t="str">
        <f>IF('DORC build-up'!F153=0,"",'DORC build-up'!F153)</f>
        <v>Cadoux</v>
      </c>
      <c r="F153" s="9">
        <f>'DORC build-up'!H153</f>
        <v>0.86599999999999999</v>
      </c>
      <c r="G153" s="7">
        <f>'C&amp;G'!G209</f>
        <v>0</v>
      </c>
      <c r="H153" s="7">
        <f>'C&amp;E'!N209</f>
        <v>0</v>
      </c>
      <c r="I153" s="7">
        <f>Form!N209</f>
        <v>83637.413999999975</v>
      </c>
      <c r="J153" s="7">
        <f>AcRd!G209</f>
        <v>0</v>
      </c>
      <c r="K153" s="7">
        <f>Bridges!W209</f>
        <v>0</v>
      </c>
      <c r="L153" s="7">
        <f>Tunns!G209</f>
        <v>0</v>
      </c>
      <c r="M153" s="7">
        <f>Culvs!AN209</f>
        <v>0</v>
      </c>
      <c r="N153" s="7">
        <f>Rail!N209</f>
        <v>933453.28124999988</v>
      </c>
      <c r="O153" s="7">
        <f>Ballast!H209</f>
        <v>283769.79749999999</v>
      </c>
      <c r="P153" s="7">
        <f>Sleeps!I209</f>
        <v>66225.599999999991</v>
      </c>
      <c r="Q153" s="7">
        <f>Turnouts!N209</f>
        <v>862312.5</v>
      </c>
      <c r="R153" s="7">
        <f>'Fibre Optic'!G209</f>
        <v>0</v>
      </c>
      <c r="S153" s="7">
        <f>Signal!CD209</f>
        <v>0</v>
      </c>
      <c r="T153" s="7">
        <f>'Cont. Centre Assets'!H209</f>
        <v>0</v>
      </c>
      <c r="U153" s="7">
        <f>Comms!Q209</f>
        <v>0</v>
      </c>
      <c r="V153" s="7">
        <f>'Radio Masts'!I209</f>
        <v>19410.674837948565</v>
      </c>
      <c r="W153" s="7">
        <f>Buildings!R210</f>
        <v>28625.028288044923</v>
      </c>
      <c r="X153" s="7">
        <f>'Ped Cross'!T209</f>
        <v>0</v>
      </c>
      <c r="Y153" s="7">
        <f>'Plant &amp; Equip'!E210</f>
        <v>12219.213703868199</v>
      </c>
      <c r="Z153" s="7">
        <f>Signage!G209</f>
        <v>0</v>
      </c>
      <c r="AA153" s="7">
        <f>Walkways!I209</f>
        <v>0</v>
      </c>
      <c r="AB153" s="4">
        <f t="shared" si="4"/>
        <v>2289653.5095798615</v>
      </c>
    </row>
    <row r="154" spans="1:28" ht="13.9" x14ac:dyDescent="0.4">
      <c r="A154" s="12">
        <v>42</v>
      </c>
      <c r="B154" s="12" t="str">
        <f>'DORC build-up'!B154</f>
        <v>CBH Sidings NG</v>
      </c>
      <c r="C154" s="12">
        <f>'DORC build-up'!C154</f>
        <v>42</v>
      </c>
      <c r="D154" t="str">
        <f>IF('DORC build-up'!E154=0,"",'DORC build-up'!E154)</f>
        <v/>
      </c>
      <c r="E154" t="str">
        <f>IF('DORC build-up'!F154=0,"",'DORC build-up'!F154)</f>
        <v>Calingiri</v>
      </c>
      <c r="F154" s="9">
        <f>'DORC build-up'!H154</f>
        <v>0.97399999999999998</v>
      </c>
      <c r="G154" s="7">
        <f>'C&amp;G'!G210</f>
        <v>0</v>
      </c>
      <c r="H154" s="7">
        <f>'C&amp;E'!N210</f>
        <v>0</v>
      </c>
      <c r="I154" s="7">
        <f>Form!N210</f>
        <v>94067.945999999996</v>
      </c>
      <c r="J154" s="7">
        <f>AcRd!G210</f>
        <v>0</v>
      </c>
      <c r="K154" s="7">
        <f>Bridges!W210</f>
        <v>0</v>
      </c>
      <c r="L154" s="7">
        <f>Tunns!G210</f>
        <v>0</v>
      </c>
      <c r="M154" s="7">
        <f>Culvs!AN210</f>
        <v>0</v>
      </c>
      <c r="N154" s="7">
        <f>Rail!N210</f>
        <v>1049865.46875</v>
      </c>
      <c r="O154" s="7">
        <f>Ballast!H210</f>
        <v>319159.10249999998</v>
      </c>
      <c r="P154" s="7">
        <f>Sleeps!I210</f>
        <v>332421.46875</v>
      </c>
      <c r="Q154" s="7">
        <f>Turnouts!N210</f>
        <v>862312.5</v>
      </c>
      <c r="R154" s="7">
        <f>'Fibre Optic'!G210</f>
        <v>0</v>
      </c>
      <c r="S154" s="7">
        <f>Signal!CD210</f>
        <v>0</v>
      </c>
      <c r="T154" s="7">
        <f>'Cont. Centre Assets'!H210</f>
        <v>0</v>
      </c>
      <c r="U154" s="7">
        <f>Comms!Q210</f>
        <v>164492.30769230766</v>
      </c>
      <c r="V154" s="7">
        <f>'Radio Masts'!I210</f>
        <v>21831.405649147691</v>
      </c>
      <c r="W154" s="7">
        <f>Buildings!R211</f>
        <v>32194.893247754917</v>
      </c>
      <c r="X154" s="7">
        <f>'Ped Cross'!T210</f>
        <v>0</v>
      </c>
      <c r="Y154" s="7">
        <f>'Plant &amp; Equip'!E211</f>
        <v>13743.087930216658</v>
      </c>
      <c r="Z154" s="7">
        <f>Signage!G210</f>
        <v>0</v>
      </c>
      <c r="AA154" s="7">
        <f>Walkways!I210</f>
        <v>0</v>
      </c>
      <c r="AB154" s="4">
        <f t="shared" si="4"/>
        <v>2890088.1805194262</v>
      </c>
    </row>
    <row r="155" spans="1:28" ht="13.9" x14ac:dyDescent="0.4">
      <c r="A155" s="12">
        <v>42</v>
      </c>
      <c r="B155" s="12" t="str">
        <f>'DORC build-up'!B155</f>
        <v>CBH Sidings NG</v>
      </c>
      <c r="C155" s="12">
        <f>'DORC build-up'!C155</f>
        <v>42</v>
      </c>
      <c r="D155" t="str">
        <f>IF('DORC build-up'!E155=0,"",'DORC build-up'!E155)</f>
        <v/>
      </c>
      <c r="E155" t="str">
        <f>IF('DORC build-up'!F155=0,"",'DORC build-up'!F155)</f>
        <v>Canna</v>
      </c>
      <c r="F155" s="9">
        <f>'DORC build-up'!H155</f>
        <v>2.99</v>
      </c>
      <c r="G155" s="7">
        <f>'C&amp;G'!G211</f>
        <v>0</v>
      </c>
      <c r="H155" s="7">
        <f>'C&amp;E'!N211</f>
        <v>0</v>
      </c>
      <c r="I155" s="7">
        <f>Form!N211</f>
        <v>312835.47750000004</v>
      </c>
      <c r="J155" s="7">
        <f>AcRd!G211</f>
        <v>0</v>
      </c>
      <c r="K155" s="7">
        <f>Bridges!W211</f>
        <v>0</v>
      </c>
      <c r="L155" s="7">
        <f>Tunns!G211</f>
        <v>0</v>
      </c>
      <c r="M155" s="7">
        <f>Culvs!AN211</f>
        <v>0</v>
      </c>
      <c r="N155" s="7">
        <f>Rail!N211</f>
        <v>3491467.3828125</v>
      </c>
      <c r="O155" s="7">
        <f>Ballast!H211</f>
        <v>1061406.0843750001</v>
      </c>
      <c r="P155" s="7">
        <f>Sleeps!I211</f>
        <v>1105312.1625000001</v>
      </c>
      <c r="Q155" s="7">
        <f>Turnouts!N211</f>
        <v>0</v>
      </c>
      <c r="R155" s="7">
        <f>'Fibre Optic'!G211</f>
        <v>0</v>
      </c>
      <c r="S155" s="7">
        <f>Signal!CD211</f>
        <v>0</v>
      </c>
      <c r="T155" s="7">
        <f>'Cont. Centre Assets'!H211</f>
        <v>0</v>
      </c>
      <c r="U155" s="7">
        <f>Comms!Q211</f>
        <v>267300</v>
      </c>
      <c r="V155" s="7">
        <f>'Radio Masts'!I211</f>
        <v>67018.380791531425</v>
      </c>
      <c r="W155" s="7">
        <f>Buildings!R212</f>
        <v>98832.372495674761</v>
      </c>
      <c r="X155" s="7">
        <f>'Ped Cross'!T211</f>
        <v>0</v>
      </c>
      <c r="Y155" s="7">
        <f>'Plant &amp; Equip'!E212</f>
        <v>42188.740155387895</v>
      </c>
      <c r="Z155" s="7">
        <f>Signage!G211</f>
        <v>0</v>
      </c>
      <c r="AA155" s="7">
        <f>Walkways!I211</f>
        <v>0</v>
      </c>
      <c r="AB155" s="4">
        <f t="shared" si="4"/>
        <v>6446360.6006300943</v>
      </c>
    </row>
    <row r="156" spans="1:28" ht="13.9" x14ac:dyDescent="0.4">
      <c r="A156" s="12">
        <v>42</v>
      </c>
      <c r="B156" s="12" t="str">
        <f>'DORC build-up'!B156</f>
        <v>CBH Sidings NG</v>
      </c>
      <c r="C156" s="12">
        <f>'DORC build-up'!C156</f>
        <v>42</v>
      </c>
      <c r="D156" t="str">
        <f>IF('DORC build-up'!E156=0,"",'DORC build-up'!E156)</f>
        <v/>
      </c>
      <c r="E156" t="str">
        <f>IF('DORC build-up'!F156=0,"",'DORC build-up'!F156)</f>
        <v>Carnamah</v>
      </c>
      <c r="F156" s="9">
        <f>'DORC build-up'!H156</f>
        <v>1.05</v>
      </c>
      <c r="G156" s="7">
        <f>'C&amp;G'!G212</f>
        <v>0</v>
      </c>
      <c r="H156" s="7">
        <f>'C&amp;E'!N212</f>
        <v>0</v>
      </c>
      <c r="I156" s="7">
        <f>Form!N212</f>
        <v>109858.6125</v>
      </c>
      <c r="J156" s="7">
        <f>AcRd!G212</f>
        <v>0</v>
      </c>
      <c r="K156" s="7">
        <f>Bridges!W212</f>
        <v>0</v>
      </c>
      <c r="L156" s="7">
        <f>Tunns!G212</f>
        <v>0</v>
      </c>
      <c r="M156" s="7">
        <f>Culvs!AN212</f>
        <v>0</v>
      </c>
      <c r="N156" s="7">
        <f>Rail!N212</f>
        <v>1226100.5859375</v>
      </c>
      <c r="O156" s="7">
        <f>Ballast!H212</f>
        <v>372734.578125</v>
      </c>
      <c r="P156" s="7">
        <f>Sleeps!I212</f>
        <v>423460.11093750002</v>
      </c>
      <c r="Q156" s="7">
        <f>Turnouts!N212</f>
        <v>0</v>
      </c>
      <c r="R156" s="7">
        <f>'Fibre Optic'!G212</f>
        <v>0</v>
      </c>
      <c r="S156" s="7">
        <f>Signal!CD212</f>
        <v>0</v>
      </c>
      <c r="T156" s="7">
        <f>'Cont. Centre Assets'!H212</f>
        <v>0</v>
      </c>
      <c r="U156" s="7">
        <f>Comms!Q212</f>
        <v>0</v>
      </c>
      <c r="V156" s="7">
        <f>'Radio Masts'!I212</f>
        <v>23534.88288665819</v>
      </c>
      <c r="W156" s="7">
        <f>Buildings!R213</f>
        <v>34707.020441624911</v>
      </c>
      <c r="X156" s="7">
        <f>'Ped Cross'!T212</f>
        <v>0</v>
      </c>
      <c r="Y156" s="7">
        <f>'Plant &amp; Equip'!E213</f>
        <v>14815.443867276686</v>
      </c>
      <c r="Z156" s="7">
        <f>Signage!G212</f>
        <v>908.0150625</v>
      </c>
      <c r="AA156" s="7">
        <f>Walkways!I212</f>
        <v>18832.904999999999</v>
      </c>
      <c r="AB156" s="4">
        <f t="shared" si="4"/>
        <v>2224952.1547580599</v>
      </c>
    </row>
    <row r="157" spans="1:28" ht="13.9" x14ac:dyDescent="0.4">
      <c r="A157" s="12">
        <v>42</v>
      </c>
      <c r="B157" s="12" t="str">
        <f>'DORC build-up'!B157</f>
        <v>CBH Sidings NG</v>
      </c>
      <c r="C157" s="12">
        <f>'DORC build-up'!C157</f>
        <v>42</v>
      </c>
      <c r="D157" t="str">
        <f>IF('DORC build-up'!E157=0,"",'DORC build-up'!E157)</f>
        <v/>
      </c>
      <c r="E157" t="str">
        <f>IF('DORC build-up'!F157=0,"",'DORC build-up'!F157)</f>
        <v>Cleary</v>
      </c>
      <c r="F157" s="9">
        <f>'DORC build-up'!H157</f>
        <v>0.621</v>
      </c>
      <c r="G157" s="7">
        <f>'C&amp;G'!G213</f>
        <v>0</v>
      </c>
      <c r="H157" s="7">
        <f>'C&amp;E'!N213</f>
        <v>0</v>
      </c>
      <c r="I157" s="7">
        <f>Form!N213</f>
        <v>59975.558999999994</v>
      </c>
      <c r="J157" s="7">
        <f>AcRd!G213</f>
        <v>0</v>
      </c>
      <c r="K157" s="7">
        <f>Bridges!W213</f>
        <v>0</v>
      </c>
      <c r="L157" s="7">
        <f>Tunns!G213</f>
        <v>0</v>
      </c>
      <c r="M157" s="7">
        <f>Culvs!AN213</f>
        <v>0</v>
      </c>
      <c r="N157" s="7">
        <f>Rail!N213</f>
        <v>669370.078125</v>
      </c>
      <c r="O157" s="7">
        <f>Ballast!H213</f>
        <v>203488.50374999997</v>
      </c>
      <c r="P157" s="7">
        <f>Sleeps!I213</f>
        <v>211094.1</v>
      </c>
      <c r="Q157" s="7">
        <f>Turnouts!N213</f>
        <v>0</v>
      </c>
      <c r="R157" s="7">
        <f>'Fibre Optic'!G213</f>
        <v>0</v>
      </c>
      <c r="S157" s="7">
        <f>Signal!CD213</f>
        <v>0</v>
      </c>
      <c r="T157" s="7">
        <f>'Cont. Centre Assets'!H213</f>
        <v>0</v>
      </c>
      <c r="U157" s="7">
        <f>Comms!Q213</f>
        <v>0</v>
      </c>
      <c r="V157" s="7">
        <f>'Radio Masts'!I213</f>
        <v>13919.202164394987</v>
      </c>
      <c r="W157" s="7">
        <f>Buildings!R214</f>
        <v>20526.723518332452</v>
      </c>
      <c r="X157" s="7">
        <f>'Ped Cross'!T213</f>
        <v>0</v>
      </c>
      <c r="Y157" s="7">
        <f>'Plant &amp; Equip'!E214</f>
        <v>8762.2768015036399</v>
      </c>
      <c r="Z157" s="7">
        <f>Signage!G213</f>
        <v>0</v>
      </c>
      <c r="AA157" s="7">
        <f>Walkways!I213</f>
        <v>0</v>
      </c>
      <c r="AB157" s="4">
        <f t="shared" si="4"/>
        <v>1187136.4433592313</v>
      </c>
    </row>
    <row r="158" spans="1:28" ht="13.9" x14ac:dyDescent="0.4">
      <c r="A158" s="12">
        <v>42</v>
      </c>
      <c r="B158" s="12" t="str">
        <f>'DORC build-up'!B158</f>
        <v>CBH Sidings NG</v>
      </c>
      <c r="C158" s="12">
        <f>'DORC build-up'!C158</f>
        <v>42</v>
      </c>
      <c r="D158" t="str">
        <f>IF('DORC build-up'!E158=0,"",'DORC build-up'!E158)</f>
        <v/>
      </c>
      <c r="E158" t="str">
        <f>IF('DORC build-up'!F158=0,"",'DORC build-up'!F158)</f>
        <v>Coomberdale</v>
      </c>
      <c r="F158" s="9">
        <f>'DORC build-up'!H158</f>
        <v>0.64300000000000002</v>
      </c>
      <c r="G158" s="7">
        <f>'C&amp;G'!G214</f>
        <v>0</v>
      </c>
      <c r="H158" s="7">
        <f>'C&amp;E'!N214</f>
        <v>0</v>
      </c>
      <c r="I158" s="7">
        <f>Form!N214</f>
        <v>67275.321750000003</v>
      </c>
      <c r="J158" s="7">
        <f>AcRd!G214</f>
        <v>0</v>
      </c>
      <c r="K158" s="7">
        <f>Bridges!W214</f>
        <v>0</v>
      </c>
      <c r="L158" s="7">
        <f>Tunns!G214</f>
        <v>0</v>
      </c>
      <c r="M158" s="7">
        <f>Culvs!AN214</f>
        <v>0</v>
      </c>
      <c r="N158" s="7">
        <f>Rail!N214</f>
        <v>750840.64453125</v>
      </c>
      <c r="O158" s="7">
        <f>Ballast!H214</f>
        <v>228255.5559375</v>
      </c>
      <c r="P158" s="7">
        <f>Sleeps!I214</f>
        <v>237933.57656250001</v>
      </c>
      <c r="Q158" s="7">
        <f>Turnouts!N214</f>
        <v>0</v>
      </c>
      <c r="R158" s="7">
        <f>'Fibre Optic'!G214</f>
        <v>0</v>
      </c>
      <c r="S158" s="7">
        <f>Signal!CD214</f>
        <v>0</v>
      </c>
      <c r="T158" s="7">
        <f>'Cont. Centre Assets'!H214</f>
        <v>0</v>
      </c>
      <c r="U158" s="7">
        <f>Comms!Q214</f>
        <v>178200</v>
      </c>
      <c r="V158" s="7">
        <f>'Radio Masts'!I214</f>
        <v>14412.313996305922</v>
      </c>
      <c r="W158" s="7">
        <f>Buildings!R215</f>
        <v>21253.918232347445</v>
      </c>
      <c r="X158" s="7">
        <f>'Ped Cross'!T214</f>
        <v>0</v>
      </c>
      <c r="Y158" s="7">
        <f>'Plant &amp; Equip'!E215</f>
        <v>9072.6956253894368</v>
      </c>
      <c r="Z158" s="7">
        <f>Signage!G214</f>
        <v>0</v>
      </c>
      <c r="AA158" s="7">
        <f>Walkways!I214</f>
        <v>0</v>
      </c>
      <c r="AB158" s="4">
        <f t="shared" si="4"/>
        <v>1507244.0266352927</v>
      </c>
    </row>
    <row r="159" spans="1:28" ht="13.9" x14ac:dyDescent="0.4">
      <c r="A159" s="12">
        <v>42</v>
      </c>
      <c r="B159" s="12" t="str">
        <f>'DORC build-up'!B159</f>
        <v>CBH Sidings NG</v>
      </c>
      <c r="C159" s="12">
        <f>'DORC build-up'!C159</f>
        <v>42</v>
      </c>
      <c r="D159" t="str">
        <f>IF('DORC build-up'!E159=0,"",'DORC build-up'!E159)</f>
        <v/>
      </c>
      <c r="E159" t="str">
        <f>IF('DORC build-up'!F159=0,"",'DORC build-up'!F159)</f>
        <v>Coorow</v>
      </c>
      <c r="F159" s="9">
        <f>'DORC build-up'!H159</f>
        <v>1.9470000000000001</v>
      </c>
      <c r="G159" s="7">
        <f>'C&amp;G'!G215</f>
        <v>0</v>
      </c>
      <c r="H159" s="7">
        <f>'C&amp;E'!N215</f>
        <v>0</v>
      </c>
      <c r="I159" s="7">
        <f>Form!N215</f>
        <v>203709.25575000004</v>
      </c>
      <c r="J159" s="7">
        <f>AcRd!G215</f>
        <v>0</v>
      </c>
      <c r="K159" s="7">
        <f>Bridges!W215</f>
        <v>0</v>
      </c>
      <c r="L159" s="7">
        <f>Tunns!G215</f>
        <v>0</v>
      </c>
      <c r="M159" s="7">
        <f>Culvs!AN215</f>
        <v>0</v>
      </c>
      <c r="N159" s="7">
        <f>Rail!N215</f>
        <v>2273540.80078125</v>
      </c>
      <c r="O159" s="7">
        <f>Ballast!H215</f>
        <v>691156.4034375</v>
      </c>
      <c r="P159" s="7">
        <f>Sleeps!I215</f>
        <v>722768.77968749998</v>
      </c>
      <c r="Q159" s="7">
        <f>Turnouts!N215</f>
        <v>2802515.625</v>
      </c>
      <c r="R159" s="7">
        <f>'Fibre Optic'!G215</f>
        <v>0</v>
      </c>
      <c r="S159" s="7">
        <f>Signal!CD215</f>
        <v>0</v>
      </c>
      <c r="T159" s="7">
        <f>'Cont. Centre Assets'!H215</f>
        <v>0</v>
      </c>
      <c r="U159" s="7">
        <f>Comms!Q215</f>
        <v>0</v>
      </c>
      <c r="V159" s="7">
        <f>'Radio Masts'!I215</f>
        <v>43640.397124117619</v>
      </c>
      <c r="W159" s="7">
        <f>Buildings!R216</f>
        <v>64356.732190327333</v>
      </c>
      <c r="X159" s="7">
        <f>'Ped Cross'!T215</f>
        <v>0</v>
      </c>
      <c r="Y159" s="7">
        <f>'Plant &amp; Equip'!E216</f>
        <v>27472.065913893057</v>
      </c>
      <c r="Z159" s="7">
        <f>Signage!G215</f>
        <v>0</v>
      </c>
      <c r="AA159" s="7">
        <f>Walkways!I215</f>
        <v>0</v>
      </c>
      <c r="AB159" s="4">
        <f t="shared" si="4"/>
        <v>6829160.0598845882</v>
      </c>
    </row>
    <row r="160" spans="1:28" ht="13.9" x14ac:dyDescent="0.4">
      <c r="A160" s="12">
        <v>42</v>
      </c>
      <c r="B160" s="12" t="str">
        <f>'DORC build-up'!B160</f>
        <v>CBH Sidings NG</v>
      </c>
      <c r="C160" s="12">
        <f>'DORC build-up'!C160</f>
        <v>42</v>
      </c>
      <c r="D160" t="str">
        <f>IF('DORC build-up'!E160=0,"",'DORC build-up'!E160)</f>
        <v/>
      </c>
      <c r="E160" t="str">
        <f>IF('DORC build-up'!F160=0,"",'DORC build-up'!F160)</f>
        <v>Cranbrook</v>
      </c>
      <c r="F160" s="9">
        <f>'DORC build-up'!H160</f>
        <v>1.1040000000000001</v>
      </c>
      <c r="G160" s="7">
        <f>'C&amp;G'!G216</f>
        <v>0</v>
      </c>
      <c r="H160" s="7">
        <f>'C&amp;E'!N216</f>
        <v>0</v>
      </c>
      <c r="I160" s="7">
        <f>Form!N216</f>
        <v>115508.48400000001</v>
      </c>
      <c r="J160" s="7">
        <f>AcRd!G216</f>
        <v>0</v>
      </c>
      <c r="K160" s="7">
        <f>Bridges!W216</f>
        <v>0</v>
      </c>
      <c r="L160" s="7">
        <f>Tunns!G216</f>
        <v>0</v>
      </c>
      <c r="M160" s="7">
        <f>Culvs!AN216</f>
        <v>0</v>
      </c>
      <c r="N160" s="7">
        <f>Rail!N216</f>
        <v>1289157.1875000002</v>
      </c>
      <c r="O160" s="7">
        <f>Ballast!H216</f>
        <v>391903.78500000003</v>
      </c>
      <c r="P160" s="7">
        <f>Sleeps!I216</f>
        <v>408046.27500000002</v>
      </c>
      <c r="Q160" s="7">
        <f>Turnouts!N216</f>
        <v>0</v>
      </c>
      <c r="R160" s="7">
        <f>'Fibre Optic'!G216</f>
        <v>0</v>
      </c>
      <c r="S160" s="7">
        <f>Signal!CD216</f>
        <v>0</v>
      </c>
      <c r="T160" s="7">
        <f>'Cont. Centre Assets'!H216</f>
        <v>0</v>
      </c>
      <c r="U160" s="7">
        <f>Comms!Q216</f>
        <v>285173.19270000001</v>
      </c>
      <c r="V160" s="7">
        <f>'Radio Masts'!I216</f>
        <v>24745.248292257758</v>
      </c>
      <c r="W160" s="7">
        <f>Buildings!R217</f>
        <v>36491.952921479911</v>
      </c>
      <c r="X160" s="7">
        <f>'Ped Cross'!T216</f>
        <v>0</v>
      </c>
      <c r="Y160" s="7">
        <f>'Plant &amp; Equip'!E217</f>
        <v>15577.380980450916</v>
      </c>
      <c r="Z160" s="7">
        <f>Signage!G216</f>
        <v>1816.030125</v>
      </c>
      <c r="AA160" s="7">
        <f>Walkways!I216</f>
        <v>0</v>
      </c>
      <c r="AB160" s="4">
        <f t="shared" si="4"/>
        <v>2568419.5365191889</v>
      </c>
    </row>
    <row r="161" spans="1:28" ht="13.9" x14ac:dyDescent="0.4">
      <c r="A161" s="12">
        <v>42</v>
      </c>
      <c r="B161" s="12" t="str">
        <f>'DORC build-up'!B161</f>
        <v>CBH Sidings NG</v>
      </c>
      <c r="C161" s="12">
        <f>'DORC build-up'!C161</f>
        <v>42</v>
      </c>
      <c r="D161" t="str">
        <f>IF('DORC build-up'!E161=0,"",'DORC build-up'!E161)</f>
        <v/>
      </c>
      <c r="E161" t="str">
        <f>IF('DORC build-up'!F161=0,"",'DORC build-up'!F161)</f>
        <v>Dowerin</v>
      </c>
      <c r="F161" s="9">
        <f>'DORC build-up'!H161</f>
        <v>0.60599999999999998</v>
      </c>
      <c r="G161" s="7">
        <f>'C&amp;G'!G217</f>
        <v>0</v>
      </c>
      <c r="H161" s="7">
        <f>'C&amp;E'!N217</f>
        <v>0</v>
      </c>
      <c r="I161" s="7">
        <f>Form!N217</f>
        <v>58526.874000000003</v>
      </c>
      <c r="J161" s="7">
        <f>AcRd!G217</f>
        <v>0</v>
      </c>
      <c r="K161" s="7">
        <f>Bridges!W217</f>
        <v>0</v>
      </c>
      <c r="L161" s="7">
        <f>Tunns!G217</f>
        <v>0</v>
      </c>
      <c r="M161" s="7">
        <f>Culvs!AN217</f>
        <v>0</v>
      </c>
      <c r="N161" s="7">
        <f>Rail!N217</f>
        <v>653201.71875</v>
      </c>
      <c r="O161" s="7">
        <f>Ballast!H217</f>
        <v>198573.32249999998</v>
      </c>
      <c r="P161" s="7">
        <f>Sleeps!I217</f>
        <v>206437.61249999999</v>
      </c>
      <c r="Q161" s="7">
        <f>Turnouts!N217</f>
        <v>0</v>
      </c>
      <c r="R161" s="7">
        <f>'Fibre Optic'!G217</f>
        <v>0</v>
      </c>
      <c r="S161" s="7">
        <f>Signal!CD217</f>
        <v>0</v>
      </c>
      <c r="T161" s="7">
        <f>'Cont. Centre Assets'!H217</f>
        <v>0</v>
      </c>
      <c r="U161" s="7">
        <f>Comms!Q217</f>
        <v>164492.30769230766</v>
      </c>
      <c r="V161" s="7">
        <f>'Radio Masts'!I217</f>
        <v>13582.989551728442</v>
      </c>
      <c r="W161" s="7">
        <f>Buildings!R218</f>
        <v>20030.908940594949</v>
      </c>
      <c r="X161" s="7">
        <f>'Ped Cross'!T217</f>
        <v>0</v>
      </c>
      <c r="Y161" s="7">
        <f>'Plant &amp; Equip'!E218</f>
        <v>8550.6276033996874</v>
      </c>
      <c r="Z161" s="7">
        <f>Signage!G217</f>
        <v>0</v>
      </c>
      <c r="AA161" s="7">
        <f>Walkways!I217</f>
        <v>0</v>
      </c>
      <c r="AB161" s="4">
        <f t="shared" si="4"/>
        <v>1323396.3615380307</v>
      </c>
    </row>
    <row r="162" spans="1:28" ht="13.9" x14ac:dyDescent="0.4">
      <c r="A162" s="12">
        <v>42</v>
      </c>
      <c r="B162" s="12" t="str">
        <f>'DORC build-up'!B162</f>
        <v>CBH Sidings NG</v>
      </c>
      <c r="C162" s="12">
        <f>'DORC build-up'!C162</f>
        <v>42</v>
      </c>
      <c r="D162" t="str">
        <f>IF('DORC build-up'!E162=0,"",'DORC build-up'!E162)</f>
        <v/>
      </c>
      <c r="E162" t="str">
        <f>IF('DORC build-up'!F162=0,"",'DORC build-up'!F162)</f>
        <v>Dumbleyung</v>
      </c>
      <c r="F162" s="9">
        <f>'DORC build-up'!H162</f>
        <v>0.59399999999999997</v>
      </c>
      <c r="G162" s="7">
        <f>'C&amp;G'!G218</f>
        <v>0</v>
      </c>
      <c r="H162" s="7">
        <f>'C&amp;E'!N218</f>
        <v>0</v>
      </c>
      <c r="I162" s="7">
        <f>Form!N218</f>
        <v>62148.586500000005</v>
      </c>
      <c r="J162" s="7">
        <f>AcRd!G218</f>
        <v>0</v>
      </c>
      <c r="K162" s="7">
        <f>Bridges!W218</f>
        <v>0</v>
      </c>
      <c r="L162" s="7">
        <f>Tunns!G218</f>
        <v>0</v>
      </c>
      <c r="M162" s="7">
        <f>Culvs!AN218</f>
        <v>0</v>
      </c>
      <c r="N162" s="7">
        <f>Rail!N218</f>
        <v>693622.6171875</v>
      </c>
      <c r="O162" s="7">
        <f>Ballast!H218</f>
        <v>210861.27562499998</v>
      </c>
      <c r="P162" s="7">
        <f>Sleeps!I218</f>
        <v>219717.22500000001</v>
      </c>
      <c r="Q162" s="7">
        <f>Turnouts!N218</f>
        <v>0</v>
      </c>
      <c r="R162" s="7">
        <f>'Fibre Optic'!G218</f>
        <v>0</v>
      </c>
      <c r="S162" s="7">
        <f>Signal!CD218</f>
        <v>0</v>
      </c>
      <c r="T162" s="7">
        <f>'Cont. Centre Assets'!H218</f>
        <v>0</v>
      </c>
      <c r="U162" s="7">
        <f>Comms!Q218</f>
        <v>0</v>
      </c>
      <c r="V162" s="7">
        <f>'Radio Masts'!I218</f>
        <v>13314.019461595204</v>
      </c>
      <c r="W162" s="7">
        <f>Buildings!R219</f>
        <v>19634.257278404952</v>
      </c>
      <c r="X162" s="7">
        <f>'Ped Cross'!T218</f>
        <v>0</v>
      </c>
      <c r="Y162" s="7">
        <f>'Plant &amp; Equip'!E219</f>
        <v>8381.3082449165249</v>
      </c>
      <c r="Z162" s="7">
        <f>Signage!G218</f>
        <v>0</v>
      </c>
      <c r="AA162" s="7">
        <f>Walkways!I218</f>
        <v>0</v>
      </c>
      <c r="AB162" s="4">
        <f t="shared" si="4"/>
        <v>1227679.2892974168</v>
      </c>
    </row>
    <row r="163" spans="1:28" ht="13.9" x14ac:dyDescent="0.4">
      <c r="A163" s="12">
        <v>42</v>
      </c>
      <c r="B163" s="12" t="str">
        <f>'DORC build-up'!B163</f>
        <v>CBH Sidings NG</v>
      </c>
      <c r="C163" s="12">
        <f>'DORC build-up'!C163</f>
        <v>42</v>
      </c>
      <c r="D163" t="str">
        <f>IF('DORC build-up'!E163=0,"",'DORC build-up'!E163)</f>
        <v/>
      </c>
      <c r="E163" t="str">
        <f>IF('DORC build-up'!F163=0,"",'DORC build-up'!F163)</f>
        <v>Ejanding</v>
      </c>
      <c r="F163" s="9">
        <f>'DORC build-up'!H163</f>
        <v>0.53300000000000003</v>
      </c>
      <c r="G163" s="7">
        <f>'C&amp;G'!G219</f>
        <v>0</v>
      </c>
      <c r="H163" s="7">
        <f>'C&amp;E'!N219</f>
        <v>0</v>
      </c>
      <c r="I163" s="7">
        <f>Form!N219</f>
        <v>51476.606999999996</v>
      </c>
      <c r="J163" s="7">
        <f>AcRd!G219</f>
        <v>0</v>
      </c>
      <c r="K163" s="7">
        <f>Bridges!W219</f>
        <v>0</v>
      </c>
      <c r="L163" s="7">
        <f>Tunns!G219</f>
        <v>0</v>
      </c>
      <c r="M163" s="7">
        <f>Culvs!AN219</f>
        <v>0</v>
      </c>
      <c r="N163" s="7">
        <f>Rail!N219</f>
        <v>574515.703125</v>
      </c>
      <c r="O163" s="7">
        <f>Ballast!H219</f>
        <v>174652.77374999999</v>
      </c>
      <c r="P163" s="7">
        <f>Sleeps!I219</f>
        <v>181861.70624999999</v>
      </c>
      <c r="Q163" s="7">
        <f>Turnouts!N219</f>
        <v>0</v>
      </c>
      <c r="R163" s="7">
        <f>'Fibre Optic'!G219</f>
        <v>0</v>
      </c>
      <c r="S163" s="7">
        <f>Signal!CD219</f>
        <v>0</v>
      </c>
      <c r="T163" s="7">
        <f>'Cont. Centre Assets'!H219</f>
        <v>0</v>
      </c>
      <c r="U163" s="7">
        <f>Comms!Q219</f>
        <v>164492.30769230766</v>
      </c>
      <c r="V163" s="7">
        <f>'Radio Masts'!I219</f>
        <v>11946.754836751254</v>
      </c>
      <c r="W163" s="7">
        <f>Buildings!R220</f>
        <v>17617.944662272457</v>
      </c>
      <c r="X163" s="7">
        <f>'Ped Cross'!T219</f>
        <v>0</v>
      </c>
      <c r="Y163" s="7">
        <f>'Plant &amp; Equip'!E220</f>
        <v>7520.6015059604515</v>
      </c>
      <c r="Z163" s="7">
        <f>Signage!G219</f>
        <v>0</v>
      </c>
      <c r="AA163" s="7">
        <f>Walkways!I219</f>
        <v>0</v>
      </c>
      <c r="AB163" s="4">
        <f t="shared" si="4"/>
        <v>1184084.3988222918</v>
      </c>
    </row>
    <row r="164" spans="1:28" ht="13.9" x14ac:dyDescent="0.4">
      <c r="A164" s="12">
        <v>42</v>
      </c>
      <c r="B164" s="12" t="str">
        <f>'DORC build-up'!B164</f>
        <v>CBH Sidings NG</v>
      </c>
      <c r="C164" s="12">
        <f>'DORC build-up'!C164</f>
        <v>42</v>
      </c>
      <c r="D164" t="str">
        <f>IF('DORC build-up'!E164=0,"",'DORC build-up'!E164)</f>
        <v/>
      </c>
      <c r="E164" t="str">
        <f>IF('DORC build-up'!F164=0,"",'DORC build-up'!F164)</f>
        <v>Gabbin</v>
      </c>
      <c r="F164" s="9">
        <f>'DORC build-up'!H164</f>
        <v>0.69</v>
      </c>
      <c r="G164" s="7">
        <f>'C&amp;G'!G220</f>
        <v>0</v>
      </c>
      <c r="H164" s="7">
        <f>'C&amp;E'!N220</f>
        <v>0</v>
      </c>
      <c r="I164" s="7">
        <f>Form!N220</f>
        <v>66639.509999999995</v>
      </c>
      <c r="J164" s="7">
        <f>AcRd!G220</f>
        <v>0</v>
      </c>
      <c r="K164" s="7">
        <f>Bridges!W220</f>
        <v>0</v>
      </c>
      <c r="L164" s="7">
        <f>Tunns!G220</f>
        <v>0</v>
      </c>
      <c r="M164" s="7">
        <f>Culvs!AN220</f>
        <v>0</v>
      </c>
      <c r="N164" s="7">
        <f>Rail!N220</f>
        <v>743744.53125</v>
      </c>
      <c r="O164" s="7">
        <f>Ballast!H220</f>
        <v>226098.33749999999</v>
      </c>
      <c r="P164" s="7">
        <f>Sleeps!I220</f>
        <v>235411.3125</v>
      </c>
      <c r="Q164" s="7">
        <f>Turnouts!N220</f>
        <v>0</v>
      </c>
      <c r="R164" s="7">
        <f>'Fibre Optic'!G220</f>
        <v>0</v>
      </c>
      <c r="S164" s="7">
        <f>Signal!CD220</f>
        <v>0</v>
      </c>
      <c r="T164" s="7">
        <f>'Cont. Centre Assets'!H220</f>
        <v>0</v>
      </c>
      <c r="U164" s="7">
        <f>Comms!Q220</f>
        <v>0</v>
      </c>
      <c r="V164" s="7">
        <f>'Radio Masts'!I220</f>
        <v>15465.780182661096</v>
      </c>
      <c r="W164" s="7">
        <f>Buildings!R221</f>
        <v>22807.470575924937</v>
      </c>
      <c r="X164" s="7">
        <f>'Ped Cross'!T220</f>
        <v>0</v>
      </c>
      <c r="Y164" s="7">
        <f>'Plant &amp; Equip'!E221</f>
        <v>9735.8631127818207</v>
      </c>
      <c r="Z164" s="7">
        <f>Signage!G220</f>
        <v>0</v>
      </c>
      <c r="AA164" s="7">
        <f>Walkways!I220</f>
        <v>0</v>
      </c>
      <c r="AB164" s="4">
        <f t="shared" si="4"/>
        <v>1319902.805121368</v>
      </c>
    </row>
    <row r="165" spans="1:28" ht="13.9" x14ac:dyDescent="0.4">
      <c r="A165" s="12">
        <v>42</v>
      </c>
      <c r="B165" s="12" t="str">
        <f>'DORC build-up'!B165</f>
        <v>CBH Sidings NG</v>
      </c>
      <c r="C165" s="12">
        <f>'DORC build-up'!C165</f>
        <v>42</v>
      </c>
      <c r="D165" t="str">
        <f>IF('DORC build-up'!E165=0,"",'DORC build-up'!E165)</f>
        <v/>
      </c>
      <c r="E165" t="str">
        <f>IF('DORC build-up'!F165=0,"",'DORC build-up'!F165)</f>
        <v>Goomalling</v>
      </c>
      <c r="F165" s="9">
        <f>'DORC build-up'!H165</f>
        <v>0.66300000000000003</v>
      </c>
      <c r="G165" s="7">
        <f>'C&amp;G'!G221</f>
        <v>0</v>
      </c>
      <c r="H165" s="7">
        <f>'C&amp;E'!N221</f>
        <v>0</v>
      </c>
      <c r="I165" s="7">
        <f>Form!N221</f>
        <v>64031.876999999993</v>
      </c>
      <c r="J165" s="7">
        <f>AcRd!G221</f>
        <v>0</v>
      </c>
      <c r="K165" s="7">
        <f>Bridges!W221</f>
        <v>0</v>
      </c>
      <c r="L165" s="7">
        <f>Tunns!G221</f>
        <v>0</v>
      </c>
      <c r="M165" s="7">
        <f>Culvs!AN221</f>
        <v>0</v>
      </c>
      <c r="N165" s="7">
        <f>Rail!N221</f>
        <v>714641.484375</v>
      </c>
      <c r="O165" s="7">
        <f>Ballast!H221</f>
        <v>217251.01125000001</v>
      </c>
      <c r="P165" s="7">
        <f>Sleeps!I221</f>
        <v>226098.33749999999</v>
      </c>
      <c r="Q165" s="7">
        <f>Turnouts!N221</f>
        <v>862312.5</v>
      </c>
      <c r="R165" s="7">
        <f>'Fibre Optic'!G221</f>
        <v>0</v>
      </c>
      <c r="S165" s="7">
        <f>Signal!CD221</f>
        <v>0</v>
      </c>
      <c r="T165" s="7">
        <f>'Cont. Centre Assets'!H221</f>
        <v>0</v>
      </c>
      <c r="U165" s="7">
        <f>Comms!Q221</f>
        <v>0</v>
      </c>
      <c r="V165" s="7">
        <f>'Radio Masts'!I221</f>
        <v>14860.597479861315</v>
      </c>
      <c r="W165" s="7">
        <f>Buildings!R222</f>
        <v>21915.004335997448</v>
      </c>
      <c r="X165" s="7">
        <f>'Ped Cross'!T221</f>
        <v>0</v>
      </c>
      <c r="Y165" s="7">
        <f>'Plant &amp; Equip'!E222</f>
        <v>9354.8945561947075</v>
      </c>
      <c r="Z165" s="7">
        <f>Signage!G221</f>
        <v>0</v>
      </c>
      <c r="AA165" s="7">
        <f>Walkways!I221</f>
        <v>0</v>
      </c>
      <c r="AB165" s="4">
        <f t="shared" si="4"/>
        <v>2130465.7064970536</v>
      </c>
    </row>
    <row r="166" spans="1:28" ht="13.9" x14ac:dyDescent="0.4">
      <c r="A166" s="12">
        <v>42</v>
      </c>
      <c r="B166" s="12" t="str">
        <f>'DORC build-up'!B166</f>
        <v>CBH Sidings NG</v>
      </c>
      <c r="C166" s="12">
        <f>'DORC build-up'!C166</f>
        <v>42</v>
      </c>
      <c r="D166" t="str">
        <f>IF('DORC build-up'!E166=0,"",'DORC build-up'!E166)</f>
        <v/>
      </c>
      <c r="E166" t="str">
        <f>IF('DORC build-up'!F166=0,"",'DORC build-up'!F166)</f>
        <v>Hyden</v>
      </c>
      <c r="F166" s="9">
        <f>'DORC build-up'!H166</f>
        <v>0</v>
      </c>
      <c r="G166" s="7">
        <f>'C&amp;G'!G222</f>
        <v>0</v>
      </c>
      <c r="H166" s="7">
        <f>'C&amp;E'!N222</f>
        <v>0</v>
      </c>
      <c r="I166" s="7">
        <f>Form!N222</f>
        <v>0</v>
      </c>
      <c r="J166" s="7">
        <f>AcRd!G222</f>
        <v>0</v>
      </c>
      <c r="K166" s="7">
        <f>Bridges!W222</f>
        <v>0</v>
      </c>
      <c r="L166" s="7">
        <f>Tunns!G222</f>
        <v>0</v>
      </c>
      <c r="M166" s="7">
        <f>Culvs!AN222</f>
        <v>0</v>
      </c>
      <c r="N166" s="7">
        <f>Rail!N222</f>
        <v>0</v>
      </c>
      <c r="O166" s="7">
        <f>Ballast!H222</f>
        <v>0</v>
      </c>
      <c r="P166" s="7">
        <f>Sleeps!I222</f>
        <v>0</v>
      </c>
      <c r="Q166" s="7">
        <f>Turnouts!N222</f>
        <v>0</v>
      </c>
      <c r="R166" s="7">
        <f>'Fibre Optic'!G222</f>
        <v>0</v>
      </c>
      <c r="S166" s="7">
        <f>Signal!CD222</f>
        <v>0</v>
      </c>
      <c r="T166" s="7">
        <f>'Cont. Centre Assets'!H222</f>
        <v>0</v>
      </c>
      <c r="U166" s="7">
        <f>Comms!Q222</f>
        <v>0</v>
      </c>
      <c r="V166" s="7">
        <f>'Radio Masts'!I222</f>
        <v>0</v>
      </c>
      <c r="W166" s="7">
        <f>Buildings!R223</f>
        <v>0</v>
      </c>
      <c r="X166" s="7">
        <f>'Ped Cross'!T222</f>
        <v>0</v>
      </c>
      <c r="Y166" s="7">
        <f>'Plant &amp; Equip'!E223</f>
        <v>0</v>
      </c>
      <c r="Z166" s="7">
        <f>Signage!G222</f>
        <v>0</v>
      </c>
      <c r="AA166" s="7">
        <f>Walkways!I222</f>
        <v>0</v>
      </c>
      <c r="AB166" s="4">
        <f t="shared" si="4"/>
        <v>0</v>
      </c>
    </row>
    <row r="167" spans="1:28" ht="13.9" x14ac:dyDescent="0.4">
      <c r="A167" s="12">
        <v>42</v>
      </c>
      <c r="B167" s="12" t="str">
        <f>'DORC build-up'!B167</f>
        <v>CBH Sidings NG</v>
      </c>
      <c r="C167" s="12">
        <f>'DORC build-up'!C167</f>
        <v>42</v>
      </c>
      <c r="D167" t="str">
        <f>IF('DORC build-up'!E167=0,"",'DORC build-up'!E167)</f>
        <v/>
      </c>
      <c r="E167" t="str">
        <f>IF('DORC build-up'!F167=0,"",'DORC build-up'!F167)</f>
        <v>Jennacubbine</v>
      </c>
      <c r="F167" s="9">
        <f>'DORC build-up'!H167</f>
        <v>0.54</v>
      </c>
      <c r="G167" s="7">
        <f>'C&amp;G'!G223</f>
        <v>0</v>
      </c>
      <c r="H167" s="7">
        <f>'C&amp;E'!N223</f>
        <v>0</v>
      </c>
      <c r="I167" s="7">
        <f>Form!N223</f>
        <v>52152.66</v>
      </c>
      <c r="J167" s="7">
        <f>AcRd!G223</f>
        <v>0</v>
      </c>
      <c r="K167" s="7">
        <f>Bridges!W223</f>
        <v>0</v>
      </c>
      <c r="L167" s="7">
        <f>Tunns!G223</f>
        <v>0</v>
      </c>
      <c r="M167" s="7">
        <f>Culvs!AN223</f>
        <v>0</v>
      </c>
      <c r="N167" s="7">
        <f>Rail!N223</f>
        <v>582060.9375</v>
      </c>
      <c r="O167" s="7">
        <f>Ballast!H223</f>
        <v>176946.52499999999</v>
      </c>
      <c r="P167" s="7">
        <f>Sleeps!I223</f>
        <v>183931.25625000001</v>
      </c>
      <c r="Q167" s="7">
        <f>Turnouts!N223</f>
        <v>431156.25</v>
      </c>
      <c r="R167" s="7">
        <f>'Fibre Optic'!G223</f>
        <v>0</v>
      </c>
      <c r="S167" s="7">
        <f>Signal!CD223</f>
        <v>0</v>
      </c>
      <c r="T167" s="7">
        <f>'Cont. Centre Assets'!H223</f>
        <v>0</v>
      </c>
      <c r="U167" s="7">
        <f>Comms!Q223</f>
        <v>0</v>
      </c>
      <c r="V167" s="7">
        <f>'Radio Masts'!I223</f>
        <v>12103.654055995641</v>
      </c>
      <c r="W167" s="7">
        <f>Buildings!R224</f>
        <v>17849.324798549955</v>
      </c>
      <c r="X167" s="7">
        <f>'Ped Cross'!T223</f>
        <v>0</v>
      </c>
      <c r="Y167" s="7">
        <f>'Plant &amp; Equip'!E224</f>
        <v>7619.3711317422958</v>
      </c>
      <c r="Z167" s="7">
        <f>Signage!G223</f>
        <v>0</v>
      </c>
      <c r="AA167" s="7">
        <f>Walkways!I223</f>
        <v>0</v>
      </c>
      <c r="AB167" s="4">
        <f t="shared" si="4"/>
        <v>1463819.9787362881</v>
      </c>
    </row>
    <row r="168" spans="1:28" ht="13.9" x14ac:dyDescent="0.4">
      <c r="A168" s="12">
        <v>42</v>
      </c>
      <c r="B168" s="12" t="str">
        <f>'DORC build-up'!B168</f>
        <v>CBH Sidings NG</v>
      </c>
      <c r="C168" s="12">
        <f>'DORC build-up'!C168</f>
        <v>42</v>
      </c>
      <c r="D168" t="str">
        <f>IF('DORC build-up'!E168=0,"",'DORC build-up'!E168)</f>
        <v/>
      </c>
      <c r="E168" t="str">
        <f>IF('DORC build-up'!F168=0,"",'DORC build-up'!F168)</f>
        <v>Kalannie</v>
      </c>
      <c r="F168" s="9">
        <f>'DORC build-up'!H168</f>
        <v>1.077</v>
      </c>
      <c r="G168" s="7">
        <f>'C&amp;G'!G224</f>
        <v>0</v>
      </c>
      <c r="H168" s="7">
        <f>'C&amp;E'!N224</f>
        <v>0</v>
      </c>
      <c r="I168" s="7">
        <f>Form!N224</f>
        <v>104015.583</v>
      </c>
      <c r="J168" s="7">
        <f>AcRd!G224</f>
        <v>0</v>
      </c>
      <c r="K168" s="7">
        <f>Bridges!W224</f>
        <v>0</v>
      </c>
      <c r="L168" s="7">
        <f>Tunns!G224</f>
        <v>0</v>
      </c>
      <c r="M168" s="7">
        <f>Culvs!AN224</f>
        <v>0</v>
      </c>
      <c r="N168" s="7">
        <f>Rail!N224</f>
        <v>1160888.203125</v>
      </c>
      <c r="O168" s="7">
        <f>Ballast!H224</f>
        <v>352910.01374999998</v>
      </c>
      <c r="P168" s="7">
        <f>Sleeps!I224</f>
        <v>0</v>
      </c>
      <c r="Q168" s="7">
        <f>Turnouts!N224</f>
        <v>0</v>
      </c>
      <c r="R168" s="7">
        <f>'Fibre Optic'!G224</f>
        <v>0</v>
      </c>
      <c r="S168" s="7">
        <f>Signal!CD224</f>
        <v>0</v>
      </c>
      <c r="T168" s="7">
        <f>'Cont. Centre Assets'!H224</f>
        <v>0</v>
      </c>
      <c r="U168" s="7">
        <f>Comms!Q224</f>
        <v>164492.30769230766</v>
      </c>
      <c r="V168" s="7">
        <f>'Radio Masts'!I224</f>
        <v>24140.065589457972</v>
      </c>
      <c r="W168" s="7">
        <f>Buildings!R225</f>
        <v>35599.486681552407</v>
      </c>
      <c r="X168" s="7">
        <f>'Ped Cross'!T224</f>
        <v>0</v>
      </c>
      <c r="Y168" s="7">
        <f>'Plant &amp; Equip'!E225</f>
        <v>15196.4124238638</v>
      </c>
      <c r="Z168" s="7">
        <f>Signage!G224</f>
        <v>0</v>
      </c>
      <c r="AA168" s="7">
        <f>Walkways!I224</f>
        <v>0</v>
      </c>
      <c r="AB168" s="4">
        <f t="shared" si="4"/>
        <v>1857242.0722621819</v>
      </c>
    </row>
    <row r="169" spans="1:28" ht="13.9" x14ac:dyDescent="0.4">
      <c r="A169" s="12">
        <v>42</v>
      </c>
      <c r="B169" s="12" t="str">
        <f>'DORC build-up'!B169</f>
        <v>CBH Sidings NG</v>
      </c>
      <c r="C169" s="12">
        <f>'DORC build-up'!C169</f>
        <v>42</v>
      </c>
      <c r="D169" t="str">
        <f>IF('DORC build-up'!E169=0,"",'DORC build-up'!E169)</f>
        <v/>
      </c>
      <c r="E169" t="str">
        <f>IF('DORC build-up'!F169=0,"",'DORC build-up'!F169)</f>
        <v>Karlgarin</v>
      </c>
      <c r="F169" s="9">
        <f>'DORC build-up'!H169</f>
        <v>1.236</v>
      </c>
      <c r="G169" s="7">
        <f>'C&amp;G'!G225</f>
        <v>0</v>
      </c>
      <c r="H169" s="7">
        <f>'C&amp;E'!N225</f>
        <v>0</v>
      </c>
      <c r="I169" s="7">
        <f>Form!N225</f>
        <v>129319.28099999997</v>
      </c>
      <c r="J169" s="7">
        <f>AcRd!G225</f>
        <v>0</v>
      </c>
      <c r="K169" s="7">
        <f>Bridges!W225</f>
        <v>0</v>
      </c>
      <c r="L169" s="7">
        <f>Tunns!G225</f>
        <v>0</v>
      </c>
      <c r="M169" s="7">
        <f>Culvs!AN225</f>
        <v>0</v>
      </c>
      <c r="N169" s="7">
        <f>Rail!N225</f>
        <v>1443295.5468749998</v>
      </c>
      <c r="O169" s="7">
        <f>Ballast!H225</f>
        <v>438761.84625</v>
      </c>
      <c r="P169" s="7">
        <f>Sleeps!I225</f>
        <v>445039.48125000001</v>
      </c>
      <c r="Q169" s="7">
        <f>Turnouts!N225</f>
        <v>2335429.6875</v>
      </c>
      <c r="R169" s="7">
        <f>'Fibre Optic'!G225</f>
        <v>0</v>
      </c>
      <c r="S169" s="7">
        <f>Signal!CD225</f>
        <v>0</v>
      </c>
      <c r="T169" s="7">
        <f>'Cont. Centre Assets'!H225</f>
        <v>0</v>
      </c>
      <c r="U169" s="7">
        <f>Comms!Q225</f>
        <v>178200</v>
      </c>
      <c r="V169" s="7">
        <f>'Radio Masts'!I225</f>
        <v>27703.919283723357</v>
      </c>
      <c r="W169" s="7">
        <f>Buildings!R226</f>
        <v>40855.1212055699</v>
      </c>
      <c r="X169" s="7">
        <f>'Ped Cross'!T225</f>
        <v>0</v>
      </c>
      <c r="Y169" s="7">
        <f>'Plant &amp; Equip'!E226</f>
        <v>17439.8939237657</v>
      </c>
      <c r="Z169" s="7">
        <f>Signage!G225</f>
        <v>1816.030125</v>
      </c>
      <c r="AA169" s="7">
        <f>Walkways!I225</f>
        <v>0</v>
      </c>
      <c r="AB169" s="4">
        <f t="shared" si="4"/>
        <v>5057860.8074130593</v>
      </c>
    </row>
    <row r="170" spans="1:28" ht="13.9" x14ac:dyDescent="0.4">
      <c r="A170" s="12">
        <v>42</v>
      </c>
      <c r="B170" s="12" t="str">
        <f>'DORC build-up'!B170</f>
        <v>CBH Sidings NG</v>
      </c>
      <c r="C170" s="12">
        <f>'DORC build-up'!C170</f>
        <v>42</v>
      </c>
      <c r="D170" t="str">
        <f>IF('DORC build-up'!E170=0,"",'DORC build-up'!E170)</f>
        <v/>
      </c>
      <c r="E170" t="str">
        <f>IF('DORC build-up'!F170=0,"",'DORC build-up'!F170)</f>
        <v>Katanning</v>
      </c>
      <c r="F170" s="9">
        <f>'DORC build-up'!H170</f>
        <v>1.115</v>
      </c>
      <c r="G170" s="7">
        <f>'C&amp;G'!G226</f>
        <v>0</v>
      </c>
      <c r="H170" s="7">
        <f>'C&amp;E'!N226</f>
        <v>0</v>
      </c>
      <c r="I170" s="7">
        <f>Form!N226</f>
        <v>116659.38375000005</v>
      </c>
      <c r="J170" s="7">
        <f>AcRd!G226</f>
        <v>0</v>
      </c>
      <c r="K170" s="7">
        <f>Bridges!W226</f>
        <v>0</v>
      </c>
      <c r="L170" s="7">
        <f>Tunns!G226</f>
        <v>0</v>
      </c>
      <c r="M170" s="7">
        <f>Culvs!AN226</f>
        <v>0</v>
      </c>
      <c r="N170" s="7">
        <f>Rail!N226</f>
        <v>1302002.0507812502</v>
      </c>
      <c r="O170" s="7">
        <f>Ballast!H226</f>
        <v>395808.62343750003</v>
      </c>
      <c r="P170" s="7">
        <f>Sleeps!I226</f>
        <v>412530.3</v>
      </c>
      <c r="Q170" s="7">
        <f>Turnouts!N226</f>
        <v>2335429.6875</v>
      </c>
      <c r="R170" s="7">
        <f>'Fibre Optic'!G226</f>
        <v>0</v>
      </c>
      <c r="S170" s="7">
        <f>Signal!CD226</f>
        <v>0</v>
      </c>
      <c r="T170" s="7">
        <f>'Cont. Centre Assets'!H226</f>
        <v>0</v>
      </c>
      <c r="U170" s="7">
        <f>Comms!Q226</f>
        <v>0</v>
      </c>
      <c r="V170" s="7">
        <f>'Radio Masts'!I226</f>
        <v>24991.80420821322</v>
      </c>
      <c r="W170" s="7">
        <f>Buildings!R227</f>
        <v>36855.550278487404</v>
      </c>
      <c r="X170" s="7">
        <f>'Ped Cross'!T226</f>
        <v>0</v>
      </c>
      <c r="Y170" s="7">
        <f>'Plant &amp; Equip'!E227</f>
        <v>15732.590392393813</v>
      </c>
      <c r="Z170" s="7">
        <f>Signage!G226</f>
        <v>0</v>
      </c>
      <c r="AA170" s="7">
        <f>Walkways!I226</f>
        <v>0</v>
      </c>
      <c r="AB170" s="4">
        <f t="shared" si="4"/>
        <v>4640009.9903478455</v>
      </c>
    </row>
    <row r="171" spans="1:28" ht="13.9" x14ac:dyDescent="0.4">
      <c r="A171" s="12">
        <v>42</v>
      </c>
      <c r="B171" s="12" t="str">
        <f>'DORC build-up'!B171</f>
        <v>CBH Sidings NG</v>
      </c>
      <c r="C171" s="12">
        <f>'DORC build-up'!C171</f>
        <v>42</v>
      </c>
      <c r="D171" t="str">
        <f>IF('DORC build-up'!E171=0,"",'DORC build-up'!E171)</f>
        <v/>
      </c>
      <c r="E171" t="str">
        <f>IF('DORC build-up'!F171=0,"",'DORC build-up'!F171)</f>
        <v>Kirwan</v>
      </c>
      <c r="F171" s="9">
        <f>'DORC build-up'!H171</f>
        <v>0.61599999999999999</v>
      </c>
      <c r="G171" s="7">
        <f>'C&amp;G'!G227</f>
        <v>0</v>
      </c>
      <c r="H171" s="7">
        <f>'C&amp;E'!N227</f>
        <v>0</v>
      </c>
      <c r="I171" s="7">
        <f>Form!N227</f>
        <v>59492.663999999997</v>
      </c>
      <c r="J171" s="7">
        <f>AcRd!G227</f>
        <v>0</v>
      </c>
      <c r="K171" s="7">
        <f>Bridges!W227</f>
        <v>0</v>
      </c>
      <c r="L171" s="7">
        <f>Tunns!G227</f>
        <v>0</v>
      </c>
      <c r="M171" s="7">
        <f>Culvs!AN227</f>
        <v>0</v>
      </c>
      <c r="N171" s="7">
        <f>Rail!N227</f>
        <v>663980.625</v>
      </c>
      <c r="O171" s="7">
        <f>Ballast!H227</f>
        <v>201850.11</v>
      </c>
      <c r="P171" s="7">
        <f>Sleeps!I227</f>
        <v>173842.19999999998</v>
      </c>
      <c r="Q171" s="7">
        <f>Turnouts!N227</f>
        <v>431156.25</v>
      </c>
      <c r="R171" s="7">
        <f>'Fibre Optic'!G227</f>
        <v>0</v>
      </c>
      <c r="S171" s="7">
        <f>Signal!CD227</f>
        <v>0</v>
      </c>
      <c r="T171" s="7">
        <f>'Cont. Centre Assets'!H227</f>
        <v>0</v>
      </c>
      <c r="U171" s="7">
        <f>Comms!Q227</f>
        <v>164492.30769230766</v>
      </c>
      <c r="V171" s="7">
        <f>'Radio Masts'!I227</f>
        <v>13807.131293506138</v>
      </c>
      <c r="W171" s="7">
        <f>Buildings!R228</f>
        <v>20361.451992419945</v>
      </c>
      <c r="X171" s="7">
        <f>'Ped Cross'!T227</f>
        <v>0</v>
      </c>
      <c r="Y171" s="7">
        <f>'Plant &amp; Equip'!E228</f>
        <v>8691.7270688023218</v>
      </c>
      <c r="Z171" s="7">
        <f>Signage!G227</f>
        <v>838.16774999999996</v>
      </c>
      <c r="AA171" s="7">
        <f>Walkways!I227</f>
        <v>0</v>
      </c>
      <c r="AB171" s="4">
        <f t="shared" si="4"/>
        <v>1738512.6347970362</v>
      </c>
    </row>
    <row r="172" spans="1:28" ht="13.9" x14ac:dyDescent="0.4">
      <c r="A172" s="12">
        <v>42</v>
      </c>
      <c r="B172" s="12" t="str">
        <f>'DORC build-up'!B172</f>
        <v>CBH Sidings NG</v>
      </c>
      <c r="C172" s="12">
        <f>'DORC build-up'!C172</f>
        <v>42</v>
      </c>
      <c r="D172" t="str">
        <f>IF('DORC build-up'!E172=0,"",'DORC build-up'!E172)</f>
        <v/>
      </c>
      <c r="E172" t="str">
        <f>IF('DORC build-up'!F172=0,"",'DORC build-up'!F172)</f>
        <v>Kondut</v>
      </c>
      <c r="F172" s="9">
        <f>'DORC build-up'!H172</f>
        <v>0.77200000000000002</v>
      </c>
      <c r="G172" s="7">
        <f>'C&amp;G'!G228</f>
        <v>0</v>
      </c>
      <c r="H172" s="7">
        <f>'C&amp;E'!N228</f>
        <v>0</v>
      </c>
      <c r="I172" s="7">
        <f>Form!N228</f>
        <v>74558.987999999998</v>
      </c>
      <c r="J172" s="7">
        <f>AcRd!G228</f>
        <v>0</v>
      </c>
      <c r="K172" s="7">
        <f>Bridges!W228</f>
        <v>0</v>
      </c>
      <c r="L172" s="7">
        <f>Tunns!G228</f>
        <v>0</v>
      </c>
      <c r="M172" s="7">
        <f>Culvs!AN228</f>
        <v>0</v>
      </c>
      <c r="N172" s="7">
        <f>Rail!N228</f>
        <v>832131.5625</v>
      </c>
      <c r="O172" s="7">
        <f>Ballast!H228</f>
        <v>252967.995</v>
      </c>
      <c r="P172" s="7">
        <f>Sleeps!I228</f>
        <v>189363.82499999998</v>
      </c>
      <c r="Q172" s="7">
        <f>Turnouts!N228</f>
        <v>431156.25</v>
      </c>
      <c r="R172" s="7">
        <f>'Fibre Optic'!G228</f>
        <v>0</v>
      </c>
      <c r="S172" s="7">
        <f>Signal!CD228</f>
        <v>0</v>
      </c>
      <c r="T172" s="7">
        <f>'Cont. Centre Assets'!H228</f>
        <v>0</v>
      </c>
      <c r="U172" s="7">
        <f>Comms!Q228</f>
        <v>164492.30769230766</v>
      </c>
      <c r="V172" s="7">
        <f>'Radio Masts'!I228</f>
        <v>17303.742465238214</v>
      </c>
      <c r="W172" s="7">
        <f>Buildings!R229</f>
        <v>25517.923600889932</v>
      </c>
      <c r="X172" s="7">
        <f>'Ped Cross'!T228</f>
        <v>0</v>
      </c>
      <c r="Y172" s="7">
        <f>'Plant &amp; Equip'!E229</f>
        <v>10892.87872908343</v>
      </c>
      <c r="Z172" s="7">
        <f>Signage!G228</f>
        <v>0</v>
      </c>
      <c r="AA172" s="7">
        <f>Walkways!I228</f>
        <v>0</v>
      </c>
      <c r="AB172" s="4">
        <f t="shared" si="4"/>
        <v>1998385.4729875193</v>
      </c>
    </row>
    <row r="173" spans="1:28" ht="13.9" x14ac:dyDescent="0.4">
      <c r="A173" s="12">
        <v>42</v>
      </c>
      <c r="B173" s="12" t="str">
        <f>'DORC build-up'!B173</f>
        <v>CBH Sidings NG</v>
      </c>
      <c r="C173" s="12">
        <f>'DORC build-up'!C173</f>
        <v>42</v>
      </c>
      <c r="D173" t="str">
        <f>IF('DORC build-up'!E173=0,"",'DORC build-up'!E173)</f>
        <v/>
      </c>
      <c r="E173" t="str">
        <f>IF('DORC build-up'!F173=0,"",'DORC build-up'!F173)</f>
        <v>Konnongorring</v>
      </c>
      <c r="F173" s="9">
        <f>'DORC build-up'!H173</f>
        <v>0.90700000000000003</v>
      </c>
      <c r="G173" s="7">
        <f>'C&amp;G'!G229</f>
        <v>0</v>
      </c>
      <c r="H173" s="7">
        <f>'C&amp;E'!N229</f>
        <v>0</v>
      </c>
      <c r="I173" s="7">
        <f>Form!N229</f>
        <v>87597.152999999977</v>
      </c>
      <c r="J173" s="7">
        <f>AcRd!G229</f>
        <v>0</v>
      </c>
      <c r="K173" s="7">
        <f>Bridges!W229</f>
        <v>0</v>
      </c>
      <c r="L173" s="7">
        <f>Tunns!G229</f>
        <v>0</v>
      </c>
      <c r="M173" s="7">
        <f>Culvs!AN229</f>
        <v>0</v>
      </c>
      <c r="N173" s="7">
        <f>Rail!N229</f>
        <v>977646.79687499977</v>
      </c>
      <c r="O173" s="7">
        <f>Ballast!H229</f>
        <v>297204.62624999997</v>
      </c>
      <c r="P173" s="7">
        <f>Sleeps!I229</f>
        <v>0</v>
      </c>
      <c r="Q173" s="7">
        <f>Turnouts!N229</f>
        <v>431156.25</v>
      </c>
      <c r="R173" s="7">
        <f>'Fibre Optic'!G229</f>
        <v>0</v>
      </c>
      <c r="S173" s="7">
        <f>Signal!CD229</f>
        <v>0</v>
      </c>
      <c r="T173" s="7">
        <f>'Cont. Centre Assets'!H229</f>
        <v>0</v>
      </c>
      <c r="U173" s="7">
        <f>Comms!Q229</f>
        <v>0</v>
      </c>
      <c r="V173" s="7">
        <f>'Radio Masts'!I229</f>
        <v>20329.655979237123</v>
      </c>
      <c r="W173" s="7">
        <f>Buildings!R230</f>
        <v>29980.254800527426</v>
      </c>
      <c r="X173" s="7">
        <f>'Ped Cross'!T229</f>
        <v>0</v>
      </c>
      <c r="Y173" s="7">
        <f>'Plant &amp; Equip'!E230</f>
        <v>12797.721512019005</v>
      </c>
      <c r="Z173" s="7">
        <f>Signage!G229</f>
        <v>0</v>
      </c>
      <c r="AA173" s="7">
        <f>Walkways!I229</f>
        <v>0</v>
      </c>
      <c r="AB173" s="4">
        <f t="shared" si="4"/>
        <v>1856712.458416783</v>
      </c>
    </row>
    <row r="174" spans="1:28" ht="13.9" x14ac:dyDescent="0.4">
      <c r="A174" s="12">
        <v>42</v>
      </c>
      <c r="B174" s="12" t="str">
        <f>'DORC build-up'!B174</f>
        <v>CBH Sidings NG</v>
      </c>
      <c r="C174" s="12">
        <f>'DORC build-up'!C174</f>
        <v>42</v>
      </c>
      <c r="D174" t="str">
        <f>IF('DORC build-up'!E174=0,"",'DORC build-up'!E174)</f>
        <v/>
      </c>
      <c r="E174" t="str">
        <f>IF('DORC build-up'!F174=0,"",'DORC build-up'!F174)</f>
        <v>Koorda</v>
      </c>
      <c r="F174" s="9">
        <f>'DORC build-up'!H174</f>
        <v>1.2709999999999999</v>
      </c>
      <c r="G174" s="7">
        <f>'C&amp;G'!G230</f>
        <v>0</v>
      </c>
      <c r="H174" s="7">
        <f>'C&amp;E'!N230</f>
        <v>0</v>
      </c>
      <c r="I174" s="7">
        <f>Form!N230</f>
        <v>122751.909</v>
      </c>
      <c r="J174" s="7">
        <f>AcRd!G230</f>
        <v>0</v>
      </c>
      <c r="K174" s="7">
        <f>Bridges!W230</f>
        <v>0</v>
      </c>
      <c r="L174" s="7">
        <f>Tunns!G230</f>
        <v>0</v>
      </c>
      <c r="M174" s="7">
        <f>Culvs!AN230</f>
        <v>0</v>
      </c>
      <c r="N174" s="7">
        <f>Rail!N230</f>
        <v>1369998.984375</v>
      </c>
      <c r="O174" s="7">
        <f>Ballast!H230</f>
        <v>416479.69124999997</v>
      </c>
      <c r="P174" s="7">
        <f>Sleeps!I230</f>
        <v>432018.5625</v>
      </c>
      <c r="Q174" s="7">
        <f>Turnouts!N230</f>
        <v>862312.5</v>
      </c>
      <c r="R174" s="7">
        <f>'Fibre Optic'!G230</f>
        <v>0</v>
      </c>
      <c r="S174" s="7">
        <f>Signal!CD230</f>
        <v>0</v>
      </c>
      <c r="T174" s="7">
        <f>'Cont. Centre Assets'!H230</f>
        <v>0</v>
      </c>
      <c r="U174" s="7">
        <f>Comms!Q230</f>
        <v>164492.30769230766</v>
      </c>
      <c r="V174" s="7">
        <f>'Radio Masts'!I230</f>
        <v>28488.415379945291</v>
      </c>
      <c r="W174" s="7">
        <f>Buildings!R231</f>
        <v>42012.021886957395</v>
      </c>
      <c r="X174" s="7">
        <f>'Ped Cross'!T230</f>
        <v>0</v>
      </c>
      <c r="Y174" s="7">
        <f>'Plant &amp; Equip'!E231</f>
        <v>17933.742052674919</v>
      </c>
      <c r="Z174" s="7">
        <f>Signage!G230</f>
        <v>0</v>
      </c>
      <c r="AA174" s="7">
        <f>Walkways!I230</f>
        <v>0</v>
      </c>
      <c r="AB174" s="4">
        <f t="shared" si="4"/>
        <v>3456488.1341368849</v>
      </c>
    </row>
    <row r="175" spans="1:28" ht="13.9" x14ac:dyDescent="0.4">
      <c r="A175" s="12">
        <v>42</v>
      </c>
      <c r="B175" s="12" t="str">
        <f>'DORC build-up'!B175</f>
        <v>CBH Sidings NG</v>
      </c>
      <c r="C175" s="12">
        <f>'DORC build-up'!C175</f>
        <v>42</v>
      </c>
      <c r="D175" t="str">
        <f>IF('DORC build-up'!E175=0,"",'DORC build-up'!E175)</f>
        <v/>
      </c>
      <c r="E175" t="str">
        <f>IF('DORC build-up'!F175=0,"",'DORC build-up'!F175)</f>
        <v>Kuender</v>
      </c>
      <c r="F175" s="9">
        <f>'DORC build-up'!H175</f>
        <v>0.83399999999999996</v>
      </c>
      <c r="G175" s="7">
        <f>'C&amp;G'!G231</f>
        <v>0</v>
      </c>
      <c r="H175" s="7">
        <f>'C&amp;E'!N231</f>
        <v>0</v>
      </c>
      <c r="I175" s="7">
        <f>Form!N231</f>
        <v>87259.126500000028</v>
      </c>
      <c r="J175" s="7">
        <f>AcRd!G231</f>
        <v>0</v>
      </c>
      <c r="K175" s="7">
        <f>Bridges!W231</f>
        <v>0</v>
      </c>
      <c r="L175" s="7">
        <f>Tunns!G231</f>
        <v>0</v>
      </c>
      <c r="M175" s="7">
        <f>Culvs!AN231</f>
        <v>0</v>
      </c>
      <c r="N175" s="7">
        <f>Rail!N231</f>
        <v>973874.17968750023</v>
      </c>
      <c r="O175" s="7">
        <f>Ballast!H231</f>
        <v>296057.75062499999</v>
      </c>
      <c r="P175" s="7">
        <f>Sleeps!I231</f>
        <v>307996.46718750003</v>
      </c>
      <c r="Q175" s="7">
        <f>Turnouts!N231</f>
        <v>934171.875</v>
      </c>
      <c r="R175" s="7">
        <f>'Fibre Optic'!G231</f>
        <v>0</v>
      </c>
      <c r="S175" s="7">
        <f>Signal!CD231</f>
        <v>0</v>
      </c>
      <c r="T175" s="7">
        <f>'Cont. Centre Assets'!H231</f>
        <v>0</v>
      </c>
      <c r="U175" s="7">
        <f>Comms!Q231</f>
        <v>178200</v>
      </c>
      <c r="V175" s="7">
        <f>'Radio Masts'!I231</f>
        <v>18693.421264259934</v>
      </c>
      <c r="W175" s="7">
        <f>Buildings!R232</f>
        <v>27567.290522204927</v>
      </c>
      <c r="X175" s="7">
        <f>'Ped Cross'!T231</f>
        <v>0</v>
      </c>
      <c r="Y175" s="7">
        <f>'Plant &amp; Equip'!E232</f>
        <v>11767.695414579766</v>
      </c>
      <c r="Z175" s="7">
        <f>Signage!G231</f>
        <v>1816.030125</v>
      </c>
      <c r="AA175" s="7">
        <f>Walkways!I231</f>
        <v>0</v>
      </c>
      <c r="AB175" s="4">
        <f t="shared" si="4"/>
        <v>2837403.836326045</v>
      </c>
    </row>
    <row r="176" spans="1:28" ht="13.9" x14ac:dyDescent="0.4">
      <c r="A176" s="12">
        <v>42</v>
      </c>
      <c r="B176" s="12" t="str">
        <f>'DORC build-up'!B176</f>
        <v>CBH Sidings NG</v>
      </c>
      <c r="C176" s="12">
        <f>'DORC build-up'!C176</f>
        <v>42</v>
      </c>
      <c r="D176" t="str">
        <f>IF('DORC build-up'!E176=0,"",'DORC build-up'!E176)</f>
        <v/>
      </c>
      <c r="E176" t="str">
        <f>IF('DORC build-up'!F176=0,"",'DORC build-up'!F176)</f>
        <v>Kukerin</v>
      </c>
      <c r="F176" s="9">
        <f>'DORC build-up'!H176</f>
        <v>0.65600000000000003</v>
      </c>
      <c r="G176" s="7">
        <f>'C&amp;G'!G232</f>
        <v>0</v>
      </c>
      <c r="H176" s="7">
        <f>'C&amp;E'!N232</f>
        <v>0</v>
      </c>
      <c r="I176" s="7">
        <f>Form!N232</f>
        <v>68635.47600000001</v>
      </c>
      <c r="J176" s="7">
        <f>AcRd!G232</f>
        <v>0</v>
      </c>
      <c r="K176" s="7">
        <f>Bridges!W232</f>
        <v>0</v>
      </c>
      <c r="L176" s="7">
        <f>Tunns!G232</f>
        <v>0</v>
      </c>
      <c r="M176" s="7">
        <f>Culvs!AN232</f>
        <v>0</v>
      </c>
      <c r="N176" s="7">
        <f>Rail!N232</f>
        <v>766020.9375</v>
      </c>
      <c r="O176" s="7">
        <f>Ballast!H232</f>
        <v>232870.36500000002</v>
      </c>
      <c r="P176" s="7">
        <f>Sleeps!I232</f>
        <v>242697.85312499999</v>
      </c>
      <c r="Q176" s="7">
        <f>Turnouts!N232</f>
        <v>0</v>
      </c>
      <c r="R176" s="7">
        <f>'Fibre Optic'!G232</f>
        <v>0</v>
      </c>
      <c r="S176" s="7">
        <f>Signal!CD232</f>
        <v>0</v>
      </c>
      <c r="T176" s="7">
        <f>'Cont. Centre Assets'!H232</f>
        <v>0</v>
      </c>
      <c r="U176" s="7">
        <f>Comms!Q232</f>
        <v>0</v>
      </c>
      <c r="V176" s="7">
        <f>'Radio Masts'!I232</f>
        <v>14703.698260616929</v>
      </c>
      <c r="W176" s="7">
        <f>Buildings!R233</f>
        <v>21683.624199719947</v>
      </c>
      <c r="X176" s="7">
        <f>'Ped Cross'!T232</f>
        <v>0</v>
      </c>
      <c r="Y176" s="7">
        <f>'Plant &amp; Equip'!E233</f>
        <v>9256.1249304128633</v>
      </c>
      <c r="Z176" s="7">
        <f>Signage!G232</f>
        <v>0</v>
      </c>
      <c r="AA176" s="7">
        <f>Walkways!I232</f>
        <v>0</v>
      </c>
      <c r="AB176" s="4">
        <f t="shared" si="4"/>
        <v>1355868.0790157497</v>
      </c>
    </row>
    <row r="177" spans="1:28" ht="13.9" x14ac:dyDescent="0.4">
      <c r="A177" s="12">
        <v>42</v>
      </c>
      <c r="B177" s="12" t="str">
        <f>'DORC build-up'!B177</f>
        <v>CBH Sidings NG</v>
      </c>
      <c r="C177" s="12">
        <f>'DORC build-up'!C177</f>
        <v>42</v>
      </c>
      <c r="D177" t="str">
        <f>IF('DORC build-up'!E177=0,"",'DORC build-up'!E177)</f>
        <v/>
      </c>
      <c r="E177" t="str">
        <f>IF('DORC build-up'!F177=0,"",'DORC build-up'!F177)</f>
        <v>Kulja</v>
      </c>
      <c r="F177" s="9">
        <f>'DORC build-up'!H177</f>
        <v>0.56599999999999995</v>
      </c>
      <c r="G177" s="7">
        <f>'C&amp;G'!G233</f>
        <v>0</v>
      </c>
      <c r="H177" s="7">
        <f>'C&amp;E'!N233</f>
        <v>0</v>
      </c>
      <c r="I177" s="7">
        <f>Form!N233</f>
        <v>54663.714</v>
      </c>
      <c r="J177" s="7">
        <f>AcRd!G233</f>
        <v>0</v>
      </c>
      <c r="K177" s="7">
        <f>Bridges!W233</f>
        <v>0</v>
      </c>
      <c r="L177" s="7">
        <f>Tunns!G233</f>
        <v>0</v>
      </c>
      <c r="M177" s="7">
        <f>Culvs!AN233</f>
        <v>0</v>
      </c>
      <c r="N177" s="7">
        <f>Rail!N233</f>
        <v>610086.09374999988</v>
      </c>
      <c r="O177" s="7">
        <f>Ballast!H233</f>
        <v>185466.17249999999</v>
      </c>
      <c r="P177" s="7">
        <f>Sleeps!I233</f>
        <v>192985.53750000001</v>
      </c>
      <c r="Q177" s="7">
        <f>Turnouts!N233</f>
        <v>862312.5</v>
      </c>
      <c r="R177" s="7">
        <f>'Fibre Optic'!G233</f>
        <v>0</v>
      </c>
      <c r="S177" s="7">
        <f>Signal!CD233</f>
        <v>0</v>
      </c>
      <c r="T177" s="7">
        <f>'Cont. Centre Assets'!H233</f>
        <v>0</v>
      </c>
      <c r="U177" s="7">
        <f>Comms!Q233</f>
        <v>0</v>
      </c>
      <c r="V177" s="7">
        <f>'Radio Masts'!I233</f>
        <v>12686.422584617652</v>
      </c>
      <c r="W177" s="7">
        <f>Buildings!R234</f>
        <v>18708.736733294951</v>
      </c>
      <c r="X177" s="7">
        <f>'Ped Cross'!T233</f>
        <v>0</v>
      </c>
      <c r="Y177" s="7">
        <f>'Plant &amp; Equip'!E234</f>
        <v>7986.2297417891459</v>
      </c>
      <c r="Z177" s="7">
        <f>Signage!G233</f>
        <v>0</v>
      </c>
      <c r="AA177" s="7">
        <f>Walkways!I233</f>
        <v>0</v>
      </c>
      <c r="AB177" s="4">
        <f t="shared" si="4"/>
        <v>1944895.4068097018</v>
      </c>
    </row>
    <row r="178" spans="1:28" ht="13.9" x14ac:dyDescent="0.4">
      <c r="A178" s="12">
        <v>42</v>
      </c>
      <c r="B178" s="12" t="str">
        <f>'DORC build-up'!B178</f>
        <v>CBH Sidings NG</v>
      </c>
      <c r="C178" s="12">
        <f>'DORC build-up'!C178</f>
        <v>42</v>
      </c>
      <c r="D178" t="str">
        <f>IF('DORC build-up'!E178=0,"",'DORC build-up'!E178)</f>
        <v/>
      </c>
      <c r="E178" t="str">
        <f>IF('DORC build-up'!F178=0,"",'DORC build-up'!F178)</f>
        <v>Lake Grace</v>
      </c>
      <c r="F178" s="9">
        <f>'DORC build-up'!H178</f>
        <v>1.609</v>
      </c>
      <c r="G178" s="7">
        <f>'C&amp;G'!G234</f>
        <v>0</v>
      </c>
      <c r="H178" s="7">
        <f>'C&amp;E'!N234</f>
        <v>0</v>
      </c>
      <c r="I178" s="7">
        <f>Form!N234</f>
        <v>168345.24525000001</v>
      </c>
      <c r="J178" s="7">
        <f>AcRd!G234</f>
        <v>0</v>
      </c>
      <c r="K178" s="7">
        <f>Bridges!W234</f>
        <v>0</v>
      </c>
      <c r="L178" s="7">
        <f>Tunns!G234</f>
        <v>0</v>
      </c>
      <c r="M178" s="7">
        <f>Culvs!AN234</f>
        <v>21848.411812499999</v>
      </c>
      <c r="N178" s="7">
        <f>Rail!N234</f>
        <v>1878853.18359375</v>
      </c>
      <c r="O178" s="7">
        <f>Ballast!H234</f>
        <v>571171.36781249999</v>
      </c>
      <c r="P178" s="7">
        <f>Sleeps!I234</f>
        <v>593572.80937500007</v>
      </c>
      <c r="Q178" s="7">
        <f>Turnouts!N234</f>
        <v>467085.9375</v>
      </c>
      <c r="R178" s="7">
        <f>'Fibre Optic'!G234</f>
        <v>0</v>
      </c>
      <c r="S178" s="7">
        <f>Signal!CD234</f>
        <v>0</v>
      </c>
      <c r="T178" s="7">
        <f>'Cont. Centre Assets'!H234</f>
        <v>0</v>
      </c>
      <c r="U178" s="7">
        <f>Comms!Q234</f>
        <v>0</v>
      </c>
      <c r="V178" s="7">
        <f>'Radio Masts'!I234</f>
        <v>36064.406252031455</v>
      </c>
      <c r="W178" s="7">
        <f>Buildings!R235</f>
        <v>53184.377038642371</v>
      </c>
      <c r="X178" s="7">
        <f>'Ped Cross'!T234</f>
        <v>0</v>
      </c>
      <c r="Y178" s="7">
        <f>'Plant &amp; Equip'!E235</f>
        <v>22702.903983283988</v>
      </c>
      <c r="Z178" s="7">
        <f>Signage!G234</f>
        <v>6356.1054374999994</v>
      </c>
      <c r="AA178" s="7">
        <f>Walkways!I234</f>
        <v>0</v>
      </c>
      <c r="AB178" s="4">
        <f t="shared" si="4"/>
        <v>3819184.748055208</v>
      </c>
    </row>
    <row r="179" spans="1:28" ht="13.9" x14ac:dyDescent="0.4">
      <c r="A179" s="12">
        <v>42</v>
      </c>
      <c r="B179" s="12" t="str">
        <f>'DORC build-up'!B179</f>
        <v>CBH Sidings NG</v>
      </c>
      <c r="C179" s="12">
        <f>'DORC build-up'!C179</f>
        <v>42</v>
      </c>
      <c r="D179" t="str">
        <f>IF('DORC build-up'!E179=0,"",'DORC build-up'!E179)</f>
        <v/>
      </c>
      <c r="E179" t="str">
        <f>IF('DORC build-up'!F179=0,"",'DORC build-up'!F179)</f>
        <v>Latham</v>
      </c>
      <c r="F179" s="9">
        <f>'DORC build-up'!H179</f>
        <v>0.22800000000000001</v>
      </c>
      <c r="G179" s="7">
        <f>'C&amp;G'!G235</f>
        <v>0</v>
      </c>
      <c r="H179" s="7">
        <f>'C&amp;E'!N235</f>
        <v>0</v>
      </c>
      <c r="I179" s="7">
        <f>Form!N235</f>
        <v>23855.013000000003</v>
      </c>
      <c r="J179" s="7">
        <f>AcRd!G235</f>
        <v>0</v>
      </c>
      <c r="K179" s="7">
        <f>Bridges!W235</f>
        <v>0</v>
      </c>
      <c r="L179" s="7">
        <f>Tunns!G235</f>
        <v>0</v>
      </c>
      <c r="M179" s="7">
        <f>Culvs!AN235</f>
        <v>0</v>
      </c>
      <c r="N179" s="7">
        <f>Rail!N235</f>
        <v>266238.984375</v>
      </c>
      <c r="O179" s="7">
        <f>Ballast!H235</f>
        <v>80936.65125000001</v>
      </c>
      <c r="P179" s="7">
        <f>Sleeps!I235</f>
        <v>84075.46875</v>
      </c>
      <c r="Q179" s="7">
        <f>Turnouts!N235</f>
        <v>0</v>
      </c>
      <c r="R179" s="7">
        <f>'Fibre Optic'!G235</f>
        <v>0</v>
      </c>
      <c r="S179" s="7">
        <f>Signal!CD235</f>
        <v>0</v>
      </c>
      <c r="T179" s="7">
        <f>'Cont. Centre Assets'!H235</f>
        <v>0</v>
      </c>
      <c r="U179" s="7">
        <f>Comms!Q235</f>
        <v>0</v>
      </c>
      <c r="V179" s="7">
        <f>'Radio Masts'!I235</f>
        <v>5110.4317125314928</v>
      </c>
      <c r="W179" s="7">
        <f>Buildings!R236</f>
        <v>7536.3815816099805</v>
      </c>
      <c r="X179" s="7">
        <f>'Ped Cross'!T235</f>
        <v>0</v>
      </c>
      <c r="Y179" s="7">
        <f>'Plant &amp; Equip'!E236</f>
        <v>3217.0678111800803</v>
      </c>
      <c r="Z179" s="7">
        <f>Signage!G235</f>
        <v>0</v>
      </c>
      <c r="AA179" s="7">
        <f>Walkways!I235</f>
        <v>0</v>
      </c>
      <c r="AB179" s="4">
        <f t="shared" si="4"/>
        <v>470969.99848032149</v>
      </c>
    </row>
    <row r="180" spans="1:28" ht="13.9" x14ac:dyDescent="0.4">
      <c r="A180" s="12">
        <v>42</v>
      </c>
      <c r="B180" s="12" t="str">
        <f>'DORC build-up'!B180</f>
        <v>CBH Sidings NG</v>
      </c>
      <c r="C180" s="12">
        <f>'DORC build-up'!C180</f>
        <v>42</v>
      </c>
      <c r="D180" t="str">
        <f>IF('DORC build-up'!E180=0,"",'DORC build-up'!E180)</f>
        <v/>
      </c>
      <c r="E180" t="str">
        <f>IF('DORC build-up'!F180=0,"",'DORC build-up'!F180)</f>
        <v>Manmanning</v>
      </c>
      <c r="F180" s="9">
        <f>'DORC build-up'!H180</f>
        <v>0.82299999999999995</v>
      </c>
      <c r="G180" s="7">
        <f>'C&amp;G'!G236</f>
        <v>0</v>
      </c>
      <c r="H180" s="7">
        <f>'C&amp;E'!N236</f>
        <v>0</v>
      </c>
      <c r="I180" s="7">
        <f>Form!N236</f>
        <v>79484.517000000007</v>
      </c>
      <c r="J180" s="7">
        <f>AcRd!G236</f>
        <v>0</v>
      </c>
      <c r="K180" s="7">
        <f>Bridges!W236</f>
        <v>0</v>
      </c>
      <c r="L180" s="7">
        <f>Tunns!G236</f>
        <v>0</v>
      </c>
      <c r="M180" s="7">
        <f>Culvs!AN236</f>
        <v>0</v>
      </c>
      <c r="N180" s="7">
        <f>Rail!N236</f>
        <v>887103.984375</v>
      </c>
      <c r="O180" s="7">
        <f>Ballast!H236</f>
        <v>269679.61124999996</v>
      </c>
      <c r="P180" s="7">
        <f>Sleeps!I236</f>
        <v>0</v>
      </c>
      <c r="Q180" s="7">
        <f>Turnouts!N236</f>
        <v>431156.25</v>
      </c>
      <c r="R180" s="7">
        <f>'Fibre Optic'!G236</f>
        <v>0</v>
      </c>
      <c r="S180" s="7">
        <f>Signal!CD236</f>
        <v>0</v>
      </c>
      <c r="T180" s="7">
        <f>'Cont. Centre Assets'!H236</f>
        <v>0</v>
      </c>
      <c r="U180" s="7">
        <f>Comms!Q236</f>
        <v>263236.79326153843</v>
      </c>
      <c r="V180" s="7">
        <f>'Radio Masts'!I236</f>
        <v>18446.865348304465</v>
      </c>
      <c r="W180" s="7">
        <f>Buildings!R237</f>
        <v>27203.69316519743</v>
      </c>
      <c r="X180" s="7">
        <f>'Ped Cross'!T236</f>
        <v>0</v>
      </c>
      <c r="Y180" s="7">
        <f>'Plant &amp; Equip'!E237</f>
        <v>11612.486002636868</v>
      </c>
      <c r="Z180" s="7">
        <f>Signage!G236</f>
        <v>0</v>
      </c>
      <c r="AA180" s="7">
        <f>Walkways!I236</f>
        <v>0</v>
      </c>
      <c r="AB180" s="4">
        <f t="shared" si="4"/>
        <v>1987924.2004026773</v>
      </c>
    </row>
    <row r="181" spans="1:28" ht="13.9" x14ac:dyDescent="0.4">
      <c r="A181" s="12">
        <v>42</v>
      </c>
      <c r="B181" s="12" t="str">
        <f>'DORC build-up'!B181</f>
        <v>CBH Sidings NG</v>
      </c>
      <c r="C181" s="12">
        <f>'DORC build-up'!C181</f>
        <v>42</v>
      </c>
      <c r="D181" t="str">
        <f>IF('DORC build-up'!E181=0,"",'DORC build-up'!E181)</f>
        <v/>
      </c>
      <c r="E181" t="str">
        <f>IF('DORC build-up'!F181=0,"",'DORC build-up'!F181)</f>
        <v>Marchagee</v>
      </c>
      <c r="F181" s="9">
        <f>'DORC build-up'!H181</f>
        <v>0.91800000000000004</v>
      </c>
      <c r="G181" s="7">
        <f>'C&amp;G'!G237</f>
        <v>0</v>
      </c>
      <c r="H181" s="7">
        <f>'C&amp;E'!N237</f>
        <v>0</v>
      </c>
      <c r="I181" s="7">
        <f>Form!N237</f>
        <v>96047.815499999997</v>
      </c>
      <c r="J181" s="7">
        <f>AcRd!G237</f>
        <v>0</v>
      </c>
      <c r="K181" s="7">
        <f>Bridges!W237</f>
        <v>0</v>
      </c>
      <c r="L181" s="7">
        <f>Tunns!G237</f>
        <v>0</v>
      </c>
      <c r="M181" s="7">
        <f>Culvs!AN237</f>
        <v>0</v>
      </c>
      <c r="N181" s="7">
        <f>Rail!N237</f>
        <v>1071962.2265625</v>
      </c>
      <c r="O181" s="7">
        <f>Ballast!H237</f>
        <v>325876.51687500003</v>
      </c>
      <c r="P181" s="7">
        <f>Sleeps!I237</f>
        <v>344989.67343750002</v>
      </c>
      <c r="Q181" s="7">
        <f>Turnouts!N237</f>
        <v>467085.9375</v>
      </c>
      <c r="R181" s="7">
        <f>'Fibre Optic'!G237</f>
        <v>0</v>
      </c>
      <c r="S181" s="7">
        <f>Signal!CD237</f>
        <v>0</v>
      </c>
      <c r="T181" s="7">
        <f>'Cont. Centre Assets'!H237</f>
        <v>0</v>
      </c>
      <c r="U181" s="7">
        <f>Comms!Q237</f>
        <v>178200</v>
      </c>
      <c r="V181" s="7">
        <f>'Radio Masts'!I237</f>
        <v>20576.211895192591</v>
      </c>
      <c r="W181" s="7">
        <f>Buildings!R238</f>
        <v>30343.852157534922</v>
      </c>
      <c r="X181" s="7">
        <f>'Ped Cross'!T237</f>
        <v>0</v>
      </c>
      <c r="Y181" s="7">
        <f>'Plant &amp; Equip'!E238</f>
        <v>12952.930923961903</v>
      </c>
      <c r="Z181" s="7">
        <f>Signage!G237</f>
        <v>908.0150625</v>
      </c>
      <c r="AA181" s="7">
        <f>Walkways!I237</f>
        <v>0</v>
      </c>
      <c r="AB181" s="4">
        <f t="shared" si="4"/>
        <v>2548943.1799141895</v>
      </c>
    </row>
    <row r="182" spans="1:28" ht="13.9" x14ac:dyDescent="0.4">
      <c r="A182" s="12">
        <v>42</v>
      </c>
      <c r="B182" s="12" t="str">
        <f>'DORC build-up'!B182</f>
        <v>CBH Sidings NG</v>
      </c>
      <c r="C182" s="12">
        <f>'DORC build-up'!C182</f>
        <v>42</v>
      </c>
      <c r="D182" t="str">
        <f>IF('DORC build-up'!E182=0,"",'DORC build-up'!E182)</f>
        <v/>
      </c>
      <c r="E182" t="str">
        <f>IF('DORC build-up'!F182=0,"",'DORC build-up'!F182)</f>
        <v>Maya</v>
      </c>
      <c r="F182" s="9">
        <f>'DORC build-up'!H182</f>
        <v>0.59199999999999997</v>
      </c>
      <c r="G182" s="7">
        <f>'C&amp;G'!G238</f>
        <v>0</v>
      </c>
      <c r="H182" s="7">
        <f>'C&amp;E'!N238</f>
        <v>0</v>
      </c>
      <c r="I182" s="7">
        <f>Form!N238</f>
        <v>61939.332000000002</v>
      </c>
      <c r="J182" s="7">
        <f>AcRd!G238</f>
        <v>0</v>
      </c>
      <c r="K182" s="7">
        <f>Bridges!W238</f>
        <v>0</v>
      </c>
      <c r="L182" s="7">
        <f>Tunns!G238</f>
        <v>0</v>
      </c>
      <c r="M182" s="7">
        <f>Culvs!AN238</f>
        <v>0</v>
      </c>
      <c r="N182" s="7">
        <f>Rail!N238</f>
        <v>691287.1875</v>
      </c>
      <c r="O182" s="7">
        <f>Ballast!H238</f>
        <v>210151.30500000002</v>
      </c>
      <c r="P182" s="7">
        <f>Sleeps!I238</f>
        <v>218596.21875</v>
      </c>
      <c r="Q182" s="7">
        <f>Turnouts!N238</f>
        <v>0</v>
      </c>
      <c r="R182" s="7">
        <f>'Fibre Optic'!G238</f>
        <v>0</v>
      </c>
      <c r="S182" s="7">
        <f>Signal!CD238</f>
        <v>0</v>
      </c>
      <c r="T182" s="7">
        <f>'Cont. Centre Assets'!H238</f>
        <v>0</v>
      </c>
      <c r="U182" s="7">
        <f>Comms!Q238</f>
        <v>178200</v>
      </c>
      <c r="V182" s="7">
        <f>'Radio Masts'!I238</f>
        <v>13269.191113239664</v>
      </c>
      <c r="W182" s="7">
        <f>Buildings!R239</f>
        <v>19568.14866803995</v>
      </c>
      <c r="X182" s="7">
        <f>'Ped Cross'!T238</f>
        <v>0</v>
      </c>
      <c r="Y182" s="7">
        <f>'Plant &amp; Equip'!E239</f>
        <v>8353.0883518359969</v>
      </c>
      <c r="Z182" s="7">
        <f>Signage!G238</f>
        <v>0</v>
      </c>
      <c r="AA182" s="7">
        <f>Walkways!I238</f>
        <v>0</v>
      </c>
      <c r="AB182" s="4">
        <f t="shared" si="4"/>
        <v>1401364.4713831157</v>
      </c>
    </row>
    <row r="183" spans="1:28" ht="13.9" x14ac:dyDescent="0.4">
      <c r="A183" s="12">
        <v>42</v>
      </c>
      <c r="B183" s="12" t="str">
        <f>'DORC build-up'!B183</f>
        <v>CBH Sidings NG</v>
      </c>
      <c r="C183" s="12">
        <f>'DORC build-up'!C183</f>
        <v>42</v>
      </c>
      <c r="D183" t="str">
        <f>IF('DORC build-up'!E183=0,"",'DORC build-up'!E183)</f>
        <v/>
      </c>
      <c r="E183" t="str">
        <f>IF('DORC build-up'!F183=0,"",'DORC build-up'!F183)</f>
        <v>McLevie</v>
      </c>
      <c r="F183" s="9">
        <f>'DORC build-up'!H183</f>
        <v>1.07</v>
      </c>
      <c r="G183" s="7">
        <f>'C&amp;G'!G239</f>
        <v>0</v>
      </c>
      <c r="H183" s="7">
        <f>'C&amp;E'!N239</f>
        <v>0</v>
      </c>
      <c r="I183" s="7">
        <f>Form!N239</f>
        <v>103339.53000000001</v>
      </c>
      <c r="J183" s="7">
        <f>AcRd!G239</f>
        <v>0</v>
      </c>
      <c r="K183" s="7">
        <f>Bridges!W239</f>
        <v>0</v>
      </c>
      <c r="L183" s="7">
        <f>Tunns!G239</f>
        <v>0</v>
      </c>
      <c r="M183" s="7">
        <f>Culvs!AN239</f>
        <v>0</v>
      </c>
      <c r="N183" s="7">
        <f>Rail!N239</f>
        <v>1153342.96875</v>
      </c>
      <c r="O183" s="7">
        <f>Ballast!H239</f>
        <v>350616.26250000001</v>
      </c>
      <c r="P183" s="7">
        <f>Sleeps!I239</f>
        <v>365534.26874999999</v>
      </c>
      <c r="Q183" s="7">
        <f>Turnouts!N239</f>
        <v>0</v>
      </c>
      <c r="R183" s="7">
        <f>'Fibre Optic'!G239</f>
        <v>0</v>
      </c>
      <c r="S183" s="7">
        <f>Signal!CD239</f>
        <v>0</v>
      </c>
      <c r="T183" s="7">
        <f>'Cont. Centre Assets'!H239</f>
        <v>0</v>
      </c>
      <c r="U183" s="7">
        <f>Comms!Q239</f>
        <v>164492.30769230766</v>
      </c>
      <c r="V183" s="7">
        <f>'Radio Masts'!I239</f>
        <v>23983.166370213588</v>
      </c>
      <c r="W183" s="7">
        <f>Buildings!R240</f>
        <v>35368.106545274917</v>
      </c>
      <c r="X183" s="7">
        <f>'Ped Cross'!T239</f>
        <v>0</v>
      </c>
      <c r="Y183" s="7">
        <f>'Plant &amp; Equip'!E240</f>
        <v>15097.642798081955</v>
      </c>
      <c r="Z183" s="7">
        <f>Signage!G239</f>
        <v>838.16774999999996</v>
      </c>
      <c r="AA183" s="7">
        <f>Walkways!I239</f>
        <v>0</v>
      </c>
      <c r="AB183" s="4">
        <f t="shared" si="4"/>
        <v>2212612.4211558783</v>
      </c>
    </row>
    <row r="184" spans="1:28" ht="13.9" x14ac:dyDescent="0.4">
      <c r="A184" s="12">
        <v>42</v>
      </c>
      <c r="B184" s="12" t="str">
        <f>'DORC build-up'!B184</f>
        <v>CBH Sidings NG</v>
      </c>
      <c r="C184" s="12">
        <f>'DORC build-up'!C184</f>
        <v>42</v>
      </c>
      <c r="D184" t="str">
        <f>IF('DORC build-up'!E184=0,"",'DORC build-up'!E184)</f>
        <v/>
      </c>
      <c r="E184" t="str">
        <f>IF('DORC build-up'!F184=0,"",'DORC build-up'!F184)</f>
        <v>Miling</v>
      </c>
      <c r="F184" s="9">
        <f>'DORC build-up'!H184</f>
        <v>1.232</v>
      </c>
      <c r="G184" s="7">
        <f>'C&amp;G'!G240</f>
        <v>0</v>
      </c>
      <c r="H184" s="7">
        <f>'C&amp;E'!N240</f>
        <v>0</v>
      </c>
      <c r="I184" s="7">
        <f>Form!N240</f>
        <v>118985.32799999999</v>
      </c>
      <c r="J184" s="7">
        <f>AcRd!G240</f>
        <v>0</v>
      </c>
      <c r="K184" s="7">
        <f>Bridges!W240</f>
        <v>0</v>
      </c>
      <c r="L184" s="7">
        <f>Tunns!G240</f>
        <v>0</v>
      </c>
      <c r="M184" s="7">
        <f>Culvs!AN240</f>
        <v>0</v>
      </c>
      <c r="N184" s="7">
        <f>Rail!N240</f>
        <v>1327961.25</v>
      </c>
      <c r="O184" s="7">
        <f>Ballast!H240</f>
        <v>403700.22</v>
      </c>
      <c r="P184" s="7">
        <f>Sleeps!I240</f>
        <v>476513.88749999995</v>
      </c>
      <c r="Q184" s="7">
        <f>Turnouts!N240</f>
        <v>431156.25</v>
      </c>
      <c r="R184" s="7">
        <f>'Fibre Optic'!G240</f>
        <v>0</v>
      </c>
      <c r="S184" s="7">
        <f>Signal!CD240</f>
        <v>0</v>
      </c>
      <c r="T184" s="7">
        <f>'Cont. Centre Assets'!H240</f>
        <v>0</v>
      </c>
      <c r="U184" s="7">
        <f>Comms!Q240</f>
        <v>164492.30769230766</v>
      </c>
      <c r="V184" s="7">
        <f>'Radio Masts'!I240</f>
        <v>27614.262587012276</v>
      </c>
      <c r="W184" s="7">
        <f>Buildings!R241</f>
        <v>40722.90398483989</v>
      </c>
      <c r="X184" s="7">
        <f>'Ped Cross'!T240</f>
        <v>0</v>
      </c>
      <c r="Y184" s="7">
        <f>'Plant &amp; Equip'!E241</f>
        <v>17383.454137604644</v>
      </c>
      <c r="Z184" s="7">
        <f>Signage!G240</f>
        <v>0</v>
      </c>
      <c r="AA184" s="7">
        <f>Walkways!I240</f>
        <v>0</v>
      </c>
      <c r="AB184" s="4">
        <f t="shared" si="4"/>
        <v>3008529.8639017642</v>
      </c>
    </row>
    <row r="185" spans="1:28" ht="13.9" x14ac:dyDescent="0.4">
      <c r="A185" s="12">
        <v>42</v>
      </c>
      <c r="B185" s="12" t="str">
        <f>'DORC build-up'!B185</f>
        <v>CBH Sidings NG</v>
      </c>
      <c r="C185" s="12">
        <f>'DORC build-up'!C185</f>
        <v>42</v>
      </c>
      <c r="D185" t="str">
        <f>IF('DORC build-up'!E185=0,"",'DORC build-up'!E185)</f>
        <v/>
      </c>
      <c r="E185" t="str">
        <f>IF('DORC build-up'!F185=0,"",'DORC build-up'!F185)</f>
        <v>Mingenew</v>
      </c>
      <c r="F185" s="9">
        <f>'DORC build-up'!H185</f>
        <v>1.847</v>
      </c>
      <c r="G185" s="7">
        <f>'C&amp;G'!G241</f>
        <v>0</v>
      </c>
      <c r="H185" s="7">
        <f>'C&amp;E'!N241</f>
        <v>0</v>
      </c>
      <c r="I185" s="7">
        <f>Form!N241</f>
        <v>193246.53075000003</v>
      </c>
      <c r="J185" s="7">
        <f>AcRd!G241</f>
        <v>0</v>
      </c>
      <c r="K185" s="7">
        <f>Bridges!W241</f>
        <v>0</v>
      </c>
      <c r="L185" s="7">
        <f>Tunns!G241</f>
        <v>0</v>
      </c>
      <c r="M185" s="7">
        <f>Culvs!AN241</f>
        <v>0</v>
      </c>
      <c r="N185" s="7">
        <f>Rail!N241</f>
        <v>2156769.3164062505</v>
      </c>
      <c r="O185" s="7">
        <f>Ballast!H241</f>
        <v>655657.8721875</v>
      </c>
      <c r="P185" s="7">
        <f>Sleeps!I241</f>
        <v>682412.5546875</v>
      </c>
      <c r="Q185" s="7">
        <f>Turnouts!N241</f>
        <v>934171.875</v>
      </c>
      <c r="R185" s="7">
        <f>'Fibre Optic'!G241</f>
        <v>0</v>
      </c>
      <c r="S185" s="7">
        <f>Signal!CD241</f>
        <v>0</v>
      </c>
      <c r="T185" s="7">
        <f>'Cont. Centre Assets'!H241</f>
        <v>0</v>
      </c>
      <c r="U185" s="7">
        <f>Comms!Q241</f>
        <v>178200</v>
      </c>
      <c r="V185" s="7">
        <f>'Radio Masts'!I241</f>
        <v>41398.979706340644</v>
      </c>
      <c r="W185" s="7">
        <f>Buildings!R242</f>
        <v>61051.301672077345</v>
      </c>
      <c r="X185" s="7">
        <f>'Ped Cross'!T241</f>
        <v>0</v>
      </c>
      <c r="Y185" s="7">
        <f>'Plant &amp; Equip'!E242</f>
        <v>26061.071259866705</v>
      </c>
      <c r="Z185" s="7">
        <f>Signage!G241</f>
        <v>908.0150625</v>
      </c>
      <c r="AA185" s="7">
        <f>Walkways!I241</f>
        <v>0</v>
      </c>
      <c r="AB185" s="4">
        <f t="shared" si="4"/>
        <v>4929877.5167320343</v>
      </c>
    </row>
    <row r="186" spans="1:28" ht="13.9" x14ac:dyDescent="0.4">
      <c r="A186" s="12">
        <v>42</v>
      </c>
      <c r="B186" s="12" t="str">
        <f>'DORC build-up'!B186</f>
        <v>CBH Sidings NG</v>
      </c>
      <c r="C186" s="12">
        <f>'DORC build-up'!C186</f>
        <v>42</v>
      </c>
      <c r="D186" t="str">
        <f>IF('DORC build-up'!E186=0,"",'DORC build-up'!E186)</f>
        <v/>
      </c>
      <c r="E186" t="str">
        <f>IF('DORC build-up'!F186=0,"",'DORC build-up'!F186)</f>
        <v>Mogumber</v>
      </c>
      <c r="F186" s="9">
        <f>'DORC build-up'!H186</f>
        <v>0.76700000000000002</v>
      </c>
      <c r="G186" s="7">
        <f>'C&amp;G'!G242</f>
        <v>0</v>
      </c>
      <c r="H186" s="7">
        <f>'C&amp;E'!N242</f>
        <v>0</v>
      </c>
      <c r="I186" s="7">
        <f>Form!N242</f>
        <v>80249.100749999998</v>
      </c>
      <c r="J186" s="7">
        <f>AcRd!G242</f>
        <v>0</v>
      </c>
      <c r="K186" s="7">
        <f>Bridges!W242</f>
        <v>0</v>
      </c>
      <c r="L186" s="7">
        <f>Tunns!G242</f>
        <v>0</v>
      </c>
      <c r="M186" s="7">
        <f>Culvs!AN242</f>
        <v>0</v>
      </c>
      <c r="N186" s="7">
        <f>Rail!N242</f>
        <v>895637.28515625</v>
      </c>
      <c r="O186" s="7">
        <f>Ballast!H242</f>
        <v>272273.73468749999</v>
      </c>
      <c r="P186" s="7">
        <f>Sleeps!I242</f>
        <v>283614.58124999999</v>
      </c>
      <c r="Q186" s="7">
        <f>Turnouts!N242</f>
        <v>0</v>
      </c>
      <c r="R186" s="7">
        <f>'Fibre Optic'!G242</f>
        <v>0</v>
      </c>
      <c r="S186" s="7">
        <f>Signal!CD242</f>
        <v>0</v>
      </c>
      <c r="T186" s="7">
        <f>'Cont. Centre Assets'!H242</f>
        <v>0</v>
      </c>
      <c r="U186" s="7">
        <f>Comms!Q242</f>
        <v>178200</v>
      </c>
      <c r="V186" s="7">
        <f>'Radio Masts'!I242</f>
        <v>17191.671594349365</v>
      </c>
      <c r="W186" s="7">
        <f>Buildings!R243</f>
        <v>25352.652074977435</v>
      </c>
      <c r="X186" s="7">
        <f>'Ped Cross'!T242</f>
        <v>0</v>
      </c>
      <c r="Y186" s="7">
        <f>'Plant &amp; Equip'!E243</f>
        <v>10822.328996382113</v>
      </c>
      <c r="Z186" s="7">
        <f>Signage!G242</f>
        <v>1816.030125</v>
      </c>
      <c r="AA186" s="7">
        <f>Walkways!I242</f>
        <v>0</v>
      </c>
      <c r="AB186" s="4">
        <f t="shared" si="4"/>
        <v>1765157.3846344592</v>
      </c>
    </row>
    <row r="187" spans="1:28" ht="13.9" x14ac:dyDescent="0.4">
      <c r="A187" s="12">
        <v>42</v>
      </c>
      <c r="B187" s="12" t="str">
        <f>'DORC build-up'!B187</f>
        <v>CBH Sidings NG</v>
      </c>
      <c r="C187" s="12">
        <f>'DORC build-up'!C187</f>
        <v>42</v>
      </c>
      <c r="D187" t="str">
        <f>IF('DORC build-up'!E187=0,"",'DORC build-up'!E187)</f>
        <v/>
      </c>
      <c r="E187" t="str">
        <f>IF('DORC build-up'!F187=0,"",'DORC build-up'!F187)</f>
        <v>Moora</v>
      </c>
      <c r="F187" s="9">
        <f>'DORC build-up'!H187</f>
        <v>1.619</v>
      </c>
      <c r="G187" s="7">
        <f>'C&amp;G'!G243</f>
        <v>0</v>
      </c>
      <c r="H187" s="7">
        <f>'C&amp;E'!N243</f>
        <v>0</v>
      </c>
      <c r="I187" s="7">
        <f>Form!N243</f>
        <v>169391.51775000003</v>
      </c>
      <c r="J187" s="7">
        <f>AcRd!G243</f>
        <v>0</v>
      </c>
      <c r="K187" s="7">
        <f>Bridges!W243</f>
        <v>0</v>
      </c>
      <c r="L187" s="7">
        <f>Tunns!G243</f>
        <v>0</v>
      </c>
      <c r="M187" s="7">
        <f>Culvs!AN243</f>
        <v>0</v>
      </c>
      <c r="N187" s="7">
        <f>Rail!N243</f>
        <v>1890530.3320312505</v>
      </c>
      <c r="O187" s="7">
        <f>Ballast!H243</f>
        <v>574721.22093750001</v>
      </c>
      <c r="P187" s="7">
        <f>Sleeps!I243</f>
        <v>590490.04218750005</v>
      </c>
      <c r="Q187" s="7">
        <f>Turnouts!N243</f>
        <v>1401257.8125</v>
      </c>
      <c r="R187" s="7">
        <f>'Fibre Optic'!G243</f>
        <v>0</v>
      </c>
      <c r="S187" s="7">
        <f>Signal!CD243</f>
        <v>0</v>
      </c>
      <c r="T187" s="7">
        <f>'Cont. Centre Assets'!H243</f>
        <v>0</v>
      </c>
      <c r="U187" s="7">
        <f>Comms!Q243</f>
        <v>178200</v>
      </c>
      <c r="V187" s="7">
        <f>'Radio Masts'!I243</f>
        <v>36288.547993809152</v>
      </c>
      <c r="W187" s="7">
        <f>Buildings!R244</f>
        <v>53514.920090467363</v>
      </c>
      <c r="X187" s="7">
        <f>'Ped Cross'!T243</f>
        <v>0</v>
      </c>
      <c r="Y187" s="7">
        <f>'Plant &amp; Equip'!E244</f>
        <v>22844.003448686624</v>
      </c>
      <c r="Z187" s="7">
        <f>Signage!G243</f>
        <v>0</v>
      </c>
      <c r="AA187" s="7">
        <f>Walkways!I243</f>
        <v>0</v>
      </c>
      <c r="AB187" s="4">
        <f t="shared" si="4"/>
        <v>4917238.3969392134</v>
      </c>
    </row>
    <row r="188" spans="1:28" ht="13.9" x14ac:dyDescent="0.4">
      <c r="A188" s="12">
        <v>42</v>
      </c>
      <c r="B188" s="12" t="str">
        <f>'DORC build-up'!B188</f>
        <v>CBH Sidings NG</v>
      </c>
      <c r="C188" s="12">
        <f>'DORC build-up'!C188</f>
        <v>42</v>
      </c>
      <c r="D188" t="str">
        <f>IF('DORC build-up'!E188=0,"",'DORC build-up'!E188)</f>
        <v/>
      </c>
      <c r="E188" t="str">
        <f>IF('DORC build-up'!F188=0,"",'DORC build-up'!F188)</f>
        <v>Morawa</v>
      </c>
      <c r="F188" s="9">
        <f>'DORC build-up'!H188</f>
        <v>1.5820000000000001</v>
      </c>
      <c r="G188" s="7">
        <f>'C&amp;G'!G244</f>
        <v>0</v>
      </c>
      <c r="H188" s="7">
        <f>'C&amp;E'!N244</f>
        <v>0</v>
      </c>
      <c r="I188" s="7">
        <f>Form!N244</f>
        <v>165520.3095</v>
      </c>
      <c r="J188" s="7">
        <f>AcRd!G244</f>
        <v>0</v>
      </c>
      <c r="K188" s="7">
        <f>Bridges!W244</f>
        <v>0</v>
      </c>
      <c r="L188" s="7">
        <f>Tunns!G244</f>
        <v>0</v>
      </c>
      <c r="M188" s="7">
        <f>Culvs!AN244</f>
        <v>0</v>
      </c>
      <c r="N188" s="7">
        <f>Rail!N244</f>
        <v>1847324.8828124998</v>
      </c>
      <c r="O188" s="7">
        <f>Ballast!H244</f>
        <v>561586.76437500003</v>
      </c>
      <c r="P188" s="7">
        <f>Sleeps!I244</f>
        <v>583203.50156250002</v>
      </c>
      <c r="Q188" s="7">
        <f>Turnouts!N244</f>
        <v>2335429.6875</v>
      </c>
      <c r="R188" s="7">
        <f>'Fibre Optic'!G244</f>
        <v>0</v>
      </c>
      <c r="S188" s="7">
        <f>Signal!CD244</f>
        <v>0</v>
      </c>
      <c r="T188" s="7">
        <f>'Cont. Centre Assets'!H244</f>
        <v>0</v>
      </c>
      <c r="U188" s="7">
        <f>Comms!Q244</f>
        <v>0</v>
      </c>
      <c r="V188" s="7">
        <f>'Radio Masts'!I244</f>
        <v>35459.223549231676</v>
      </c>
      <c r="W188" s="7">
        <f>Buildings!R245</f>
        <v>52291.910798714875</v>
      </c>
      <c r="X188" s="7">
        <f>'Ped Cross'!T244</f>
        <v>0</v>
      </c>
      <c r="Y188" s="7">
        <f>'Plant &amp; Equip'!E245</f>
        <v>22321.935426696873</v>
      </c>
      <c r="Z188" s="7">
        <f>Signage!G244</f>
        <v>0</v>
      </c>
      <c r="AA188" s="7">
        <f>Walkways!I244</f>
        <v>0</v>
      </c>
      <c r="AB188" s="4">
        <f t="shared" si="4"/>
        <v>5603138.2155246427</v>
      </c>
    </row>
    <row r="189" spans="1:28" ht="13.9" x14ac:dyDescent="0.4">
      <c r="A189" s="12">
        <v>42</v>
      </c>
      <c r="B189" s="12" t="str">
        <f>'DORC build-up'!B189</f>
        <v>CBH Sidings NG</v>
      </c>
      <c r="C189" s="12">
        <f>'DORC build-up'!C189</f>
        <v>42</v>
      </c>
      <c r="D189" t="str">
        <f>IF('DORC build-up'!E189=0,"",'DORC build-up'!E189)</f>
        <v/>
      </c>
      <c r="E189" t="str">
        <f>IF('DORC build-up'!F189=0,"",'DORC build-up'!F189)</f>
        <v>Moulyinning</v>
      </c>
      <c r="F189" s="9">
        <f>'DORC build-up'!H189</f>
        <v>0.48799999999999999</v>
      </c>
      <c r="G189" s="7">
        <f>'C&amp;G'!G245</f>
        <v>0</v>
      </c>
      <c r="H189" s="7">
        <f>'C&amp;E'!N245</f>
        <v>0</v>
      </c>
      <c r="I189" s="7">
        <f>Form!N245</f>
        <v>51058.097999999998</v>
      </c>
      <c r="J189" s="7">
        <f>AcRd!G245</f>
        <v>0</v>
      </c>
      <c r="K189" s="7">
        <f>Bridges!W245</f>
        <v>0</v>
      </c>
      <c r="L189" s="7">
        <f>Tunns!G245</f>
        <v>0</v>
      </c>
      <c r="M189" s="7">
        <f>Culvs!AN245</f>
        <v>0</v>
      </c>
      <c r="N189" s="7">
        <f>Rail!N245</f>
        <v>569844.84375</v>
      </c>
      <c r="O189" s="7">
        <f>Ballast!H245</f>
        <v>173232.83249999999</v>
      </c>
      <c r="P189" s="7">
        <f>Sleeps!I245</f>
        <v>180482.00625000001</v>
      </c>
      <c r="Q189" s="7">
        <f>Turnouts!N245</f>
        <v>0</v>
      </c>
      <c r="R189" s="7">
        <f>'Fibre Optic'!G245</f>
        <v>0</v>
      </c>
      <c r="S189" s="7">
        <f>Signal!CD245</f>
        <v>0</v>
      </c>
      <c r="T189" s="7">
        <f>'Cont. Centre Assets'!H245</f>
        <v>0</v>
      </c>
      <c r="U189" s="7">
        <f>Comms!Q245</f>
        <v>178200</v>
      </c>
      <c r="V189" s="7">
        <f>'Radio Masts'!I245</f>
        <v>10938.116998751617</v>
      </c>
      <c r="W189" s="7">
        <f>Buildings!R246</f>
        <v>16130.500929059959</v>
      </c>
      <c r="X189" s="7">
        <f>'Ped Cross'!T245</f>
        <v>0</v>
      </c>
      <c r="Y189" s="7">
        <f>'Plant &amp; Equip'!E246</f>
        <v>6885.6539116485928</v>
      </c>
      <c r="Z189" s="7">
        <f>Signage!G245</f>
        <v>0</v>
      </c>
      <c r="AA189" s="7">
        <f>Walkways!I245</f>
        <v>0</v>
      </c>
      <c r="AB189" s="4">
        <f t="shared" si="4"/>
        <v>1186772.05233946</v>
      </c>
    </row>
    <row r="190" spans="1:28" ht="13.9" x14ac:dyDescent="0.4">
      <c r="A190" s="12">
        <v>42</v>
      </c>
      <c r="B190" s="12" t="str">
        <f>'DORC build-up'!B190</f>
        <v>CBH Sidings NG</v>
      </c>
      <c r="C190" s="12">
        <f>'DORC build-up'!C190</f>
        <v>42</v>
      </c>
      <c r="D190" t="str">
        <f>IF('DORC build-up'!E190=0,"",'DORC build-up'!E190)</f>
        <v/>
      </c>
      <c r="E190" t="str">
        <f>IF('DORC build-up'!F190=0,"",'DORC build-up'!F190)</f>
        <v>Mount Kokeby</v>
      </c>
      <c r="F190" s="9">
        <f>'DORC build-up'!H190</f>
        <v>0.57999999999999996</v>
      </c>
      <c r="G190" s="7">
        <f>'C&amp;G'!G246</f>
        <v>0</v>
      </c>
      <c r="H190" s="7">
        <f>'C&amp;E'!N246</f>
        <v>0</v>
      </c>
      <c r="I190" s="7">
        <f>Form!N246</f>
        <v>60683.805</v>
      </c>
      <c r="J190" s="7">
        <f>AcRd!G246</f>
        <v>0</v>
      </c>
      <c r="K190" s="7">
        <f>Bridges!W246</f>
        <v>0</v>
      </c>
      <c r="L190" s="7">
        <f>Tunns!G246</f>
        <v>0</v>
      </c>
      <c r="M190" s="7">
        <f>Culvs!AN246</f>
        <v>0</v>
      </c>
      <c r="N190" s="7">
        <f>Rail!N246</f>
        <v>677274.609375</v>
      </c>
      <c r="O190" s="7">
        <f>Ballast!H246</f>
        <v>205891.48125000001</v>
      </c>
      <c r="P190" s="7">
        <f>Sleeps!I246</f>
        <v>214392.4453125</v>
      </c>
      <c r="Q190" s="7">
        <f>Turnouts!N246</f>
        <v>0</v>
      </c>
      <c r="R190" s="7">
        <f>'Fibre Optic'!G246</f>
        <v>0</v>
      </c>
      <c r="S190" s="7">
        <f>Signal!CD246</f>
        <v>0</v>
      </c>
      <c r="T190" s="7">
        <f>'Cont. Centre Assets'!H246</f>
        <v>0</v>
      </c>
      <c r="U190" s="7">
        <f>Comms!Q246</f>
        <v>0</v>
      </c>
      <c r="V190" s="7">
        <f>'Radio Masts'!I246</f>
        <v>13000.221023106429</v>
      </c>
      <c r="W190" s="7">
        <f>Buildings!R247</f>
        <v>19171.497005849949</v>
      </c>
      <c r="X190" s="7">
        <f>'Ped Cross'!T246</f>
        <v>0</v>
      </c>
      <c r="Y190" s="7">
        <f>'Plant &amp; Equip'!E247</f>
        <v>8183.7689933528354</v>
      </c>
      <c r="Z190" s="7">
        <f>Signage!G246</f>
        <v>0</v>
      </c>
      <c r="AA190" s="7">
        <f>Walkways!I246</f>
        <v>0</v>
      </c>
      <c r="AB190" s="4">
        <f t="shared" si="4"/>
        <v>1198597.8279598092</v>
      </c>
    </row>
    <row r="191" spans="1:28" ht="13.9" x14ac:dyDescent="0.4">
      <c r="A191" s="12">
        <v>42</v>
      </c>
      <c r="B191" s="12" t="str">
        <f>'DORC build-up'!B191</f>
        <v>CBH Sidings NG</v>
      </c>
      <c r="C191" s="12">
        <f>'DORC build-up'!C191</f>
        <v>42</v>
      </c>
      <c r="D191" t="str">
        <f>IF('DORC build-up'!E191=0,"",'DORC build-up'!E191)</f>
        <v/>
      </c>
      <c r="E191" t="str">
        <f>IF('DORC build-up'!F191=0,"",'DORC build-up'!F191)</f>
        <v>Mukinbudin</v>
      </c>
      <c r="F191" s="9">
        <f>'DORC build-up'!H191</f>
        <v>1.385</v>
      </c>
      <c r="G191" s="7">
        <f>'C&amp;G'!G247</f>
        <v>0</v>
      </c>
      <c r="H191" s="7">
        <f>'C&amp;E'!N247</f>
        <v>0</v>
      </c>
      <c r="I191" s="7">
        <f>Form!N247</f>
        <v>133761.91500000001</v>
      </c>
      <c r="J191" s="7">
        <f>AcRd!G247</f>
        <v>0</v>
      </c>
      <c r="K191" s="7">
        <f>Bridges!W247</f>
        <v>0</v>
      </c>
      <c r="L191" s="7">
        <f>Tunns!G247</f>
        <v>0</v>
      </c>
      <c r="M191" s="7">
        <f>Culvs!AN247</f>
        <v>10037.317499999999</v>
      </c>
      <c r="N191" s="7">
        <f>Rail!N247</f>
        <v>1492878.515625</v>
      </c>
      <c r="O191" s="7">
        <f>Ballast!H247</f>
        <v>453835.06874999998</v>
      </c>
      <c r="P191" s="7">
        <f>Sleeps!I247</f>
        <v>472892.17499999999</v>
      </c>
      <c r="Q191" s="7">
        <f>Turnouts!N247</f>
        <v>0</v>
      </c>
      <c r="R191" s="7">
        <f>'Fibre Optic'!G247</f>
        <v>0</v>
      </c>
      <c r="S191" s="7">
        <f>Signal!CD247</f>
        <v>686893.47840000002</v>
      </c>
      <c r="T191" s="7">
        <f>'Cont. Centre Assets'!H247</f>
        <v>81590.662896657479</v>
      </c>
      <c r="U191" s="7">
        <f>Comms!Q247</f>
        <v>0</v>
      </c>
      <c r="V191" s="7">
        <f>'Radio Masts'!I247</f>
        <v>31043.63123621104</v>
      </c>
      <c r="W191" s="7">
        <f>Buildings!R248</f>
        <v>45780.212677762378</v>
      </c>
      <c r="X191" s="7">
        <f>'Ped Cross'!T247</f>
        <v>0</v>
      </c>
      <c r="Y191" s="7">
        <f>'Plant &amp; Equip'!E248</f>
        <v>19542.27595826496</v>
      </c>
      <c r="Z191" s="7">
        <f>Signage!G247</f>
        <v>4190.8387499999999</v>
      </c>
      <c r="AA191" s="7">
        <f>Walkways!I247</f>
        <v>0</v>
      </c>
      <c r="AB191" s="4">
        <f t="shared" si="4"/>
        <v>3432446.0917938957</v>
      </c>
    </row>
    <row r="192" spans="1:28" ht="13.9" x14ac:dyDescent="0.4">
      <c r="A192" s="12">
        <v>42</v>
      </c>
      <c r="B192" s="12" t="str">
        <f>'DORC build-up'!B192</f>
        <v>CBH Sidings NG</v>
      </c>
      <c r="C192" s="12">
        <f>'DORC build-up'!C192</f>
        <v>42</v>
      </c>
      <c r="D192" t="str">
        <f>IF('DORC build-up'!E192=0,"",'DORC build-up'!E192)</f>
        <v/>
      </c>
      <c r="E192" t="str">
        <f>IF('DORC build-up'!F192=0,"",'DORC build-up'!F192)</f>
        <v>Mullewa</v>
      </c>
      <c r="F192" s="9">
        <f>'DORC build-up'!H192</f>
        <v>1.3214999999999999</v>
      </c>
      <c r="G192" s="7">
        <f>'C&amp;G'!G248</f>
        <v>0</v>
      </c>
      <c r="H192" s="7">
        <f>'C&amp;E'!N248</f>
        <v>0</v>
      </c>
      <c r="I192" s="7">
        <f>Form!N248</f>
        <v>138264.910875</v>
      </c>
      <c r="J192" s="7">
        <f>AcRd!G248</f>
        <v>0</v>
      </c>
      <c r="K192" s="7">
        <f>Bridges!W248</f>
        <v>0</v>
      </c>
      <c r="L192" s="7">
        <f>Tunns!G248</f>
        <v>0</v>
      </c>
      <c r="M192" s="7">
        <f>Culvs!AN248</f>
        <v>0</v>
      </c>
      <c r="N192" s="7">
        <f>Rail!N248</f>
        <v>1543135.166015625</v>
      </c>
      <c r="O192" s="7">
        <f>Ballast!H248</f>
        <v>469113.09046874993</v>
      </c>
      <c r="P192" s="7">
        <f>Sleeps!I248</f>
        <v>492401.99531249999</v>
      </c>
      <c r="Q192" s="7">
        <f>Turnouts!N248</f>
        <v>2335429.6875</v>
      </c>
      <c r="R192" s="7">
        <f>'Fibre Optic'!G248</f>
        <v>0</v>
      </c>
      <c r="S192" s="7">
        <f>Signal!CD248</f>
        <v>0</v>
      </c>
      <c r="T192" s="7">
        <f>'Cont. Centre Assets'!H248</f>
        <v>0</v>
      </c>
      <c r="U192" s="7">
        <f>Comms!Q248</f>
        <v>0</v>
      </c>
      <c r="V192" s="7">
        <f>'Radio Masts'!I248</f>
        <v>29620.331175922664</v>
      </c>
      <c r="W192" s="7">
        <f>Buildings!R249</f>
        <v>43681.264298673639</v>
      </c>
      <c r="X192" s="7">
        <f>'Ped Cross'!T248</f>
        <v>0</v>
      </c>
      <c r="Y192" s="7">
        <f>'Plant &amp; Equip'!E249</f>
        <v>18646.294352958226</v>
      </c>
      <c r="Z192" s="7">
        <f>Signage!G248</f>
        <v>0</v>
      </c>
      <c r="AA192" s="7">
        <f>Walkways!I248</f>
        <v>0</v>
      </c>
      <c r="AB192" s="4">
        <f t="shared" si="4"/>
        <v>5070292.7399994293</v>
      </c>
    </row>
    <row r="193" spans="1:28" ht="13.9" x14ac:dyDescent="0.4">
      <c r="A193" s="12">
        <v>42</v>
      </c>
      <c r="B193" s="12" t="str">
        <f>'DORC build-up'!B193</f>
        <v>CBH Sidings NG</v>
      </c>
      <c r="C193" s="12">
        <f>'DORC build-up'!C193</f>
        <v>42</v>
      </c>
      <c r="D193" t="str">
        <f>IF('DORC build-up'!E193=0,"",'DORC build-up'!E193)</f>
        <v/>
      </c>
      <c r="E193" t="str">
        <f>IF('DORC build-up'!F193=0,"",'DORC build-up'!F193)</f>
        <v>Narrogin</v>
      </c>
      <c r="F193" s="9">
        <f>'DORC build-up'!H193</f>
        <v>0.94099999999999995</v>
      </c>
      <c r="G193" s="7">
        <f>'C&amp;G'!G249</f>
        <v>0</v>
      </c>
      <c r="H193" s="7">
        <f>'C&amp;E'!N249</f>
        <v>0</v>
      </c>
      <c r="I193" s="7">
        <f>Form!N249</f>
        <v>98454.242250000025</v>
      </c>
      <c r="J193" s="7">
        <f>AcRd!G249</f>
        <v>0</v>
      </c>
      <c r="K193" s="7">
        <f>Bridges!W249</f>
        <v>0</v>
      </c>
      <c r="L193" s="7">
        <f>Tunns!G249</f>
        <v>0</v>
      </c>
      <c r="M193" s="7">
        <f>Culvs!AN249</f>
        <v>0</v>
      </c>
      <c r="N193" s="7">
        <f>Rail!N249</f>
        <v>1098819.66796875</v>
      </c>
      <c r="O193" s="7">
        <f>Ballast!H249</f>
        <v>334041.17906250001</v>
      </c>
      <c r="P193" s="7">
        <f>Sleeps!I249</f>
        <v>326493.0703125</v>
      </c>
      <c r="Q193" s="7">
        <f>Turnouts!N249</f>
        <v>934171.875</v>
      </c>
      <c r="R193" s="7">
        <f>'Fibre Optic'!G249</f>
        <v>0</v>
      </c>
      <c r="S193" s="7">
        <f>Signal!CD249</f>
        <v>0</v>
      </c>
      <c r="T193" s="7">
        <f>'Cont. Centre Assets'!H249</f>
        <v>0</v>
      </c>
      <c r="U193" s="7">
        <f>Comms!Q249</f>
        <v>0</v>
      </c>
      <c r="V193" s="7">
        <f>'Radio Masts'!I249</f>
        <v>21091.737901281293</v>
      </c>
      <c r="W193" s="7">
        <f>Buildings!R250</f>
        <v>31104.10117673242</v>
      </c>
      <c r="X193" s="7">
        <f>'Ped Cross'!T249</f>
        <v>0</v>
      </c>
      <c r="Y193" s="7">
        <f>'Plant &amp; Equip'!E250</f>
        <v>13277.459694387962</v>
      </c>
      <c r="Z193" s="7">
        <f>Signage!G249</f>
        <v>0</v>
      </c>
      <c r="AA193" s="7">
        <f>Walkways!I249</f>
        <v>0</v>
      </c>
      <c r="AB193" s="4">
        <f t="shared" si="4"/>
        <v>2857453.3333661514</v>
      </c>
    </row>
    <row r="194" spans="1:28" ht="13.9" x14ac:dyDescent="0.4">
      <c r="A194" s="12">
        <v>42</v>
      </c>
      <c r="B194" s="12" t="str">
        <f>'DORC build-up'!B194</f>
        <v>CBH Sidings NG</v>
      </c>
      <c r="C194" s="12">
        <f>'DORC build-up'!C194</f>
        <v>42</v>
      </c>
      <c r="D194" t="str">
        <f>IF('DORC build-up'!E194=0,"",'DORC build-up'!E194)</f>
        <v/>
      </c>
      <c r="E194" t="str">
        <f>IF('DORC build-up'!F194=0,"",'DORC build-up'!F194)</f>
        <v>Newdegate</v>
      </c>
      <c r="F194" s="9">
        <f>'DORC build-up'!H194</f>
        <v>0.82699999999999996</v>
      </c>
      <c r="G194" s="7">
        <f>'C&amp;G'!G250</f>
        <v>0</v>
      </c>
      <c r="H194" s="7">
        <f>'C&amp;E'!N250</f>
        <v>0</v>
      </c>
      <c r="I194" s="7">
        <f>Form!N250</f>
        <v>86526.735749999993</v>
      </c>
      <c r="J194" s="7">
        <f>AcRd!G250</f>
        <v>0</v>
      </c>
      <c r="K194" s="7">
        <f>Bridges!W250</f>
        <v>0</v>
      </c>
      <c r="L194" s="7">
        <f>Tunns!G250</f>
        <v>0</v>
      </c>
      <c r="M194" s="7">
        <f>Culvs!AN250</f>
        <v>0</v>
      </c>
      <c r="N194" s="7">
        <f>Rail!N250</f>
        <v>965700.17578125</v>
      </c>
      <c r="O194" s="7">
        <f>Ballast!H250</f>
        <v>293572.85343749996</v>
      </c>
      <c r="P194" s="7">
        <f>Sleeps!I250</f>
        <v>306034.70624999999</v>
      </c>
      <c r="Q194" s="7">
        <f>Turnouts!N250</f>
        <v>0</v>
      </c>
      <c r="R194" s="7">
        <f>'Fibre Optic'!G250</f>
        <v>0</v>
      </c>
      <c r="S194" s="7">
        <f>Signal!CD250</f>
        <v>0</v>
      </c>
      <c r="T194" s="7">
        <f>'Cont. Centre Assets'!H250</f>
        <v>0</v>
      </c>
      <c r="U194" s="7">
        <f>Comms!Q250</f>
        <v>0</v>
      </c>
      <c r="V194" s="7">
        <f>'Radio Masts'!I250</f>
        <v>18536.522045015547</v>
      </c>
      <c r="W194" s="7">
        <f>Buildings!R251</f>
        <v>27335.910385927429</v>
      </c>
      <c r="X194" s="7">
        <f>'Ped Cross'!T250</f>
        <v>0</v>
      </c>
      <c r="Y194" s="7">
        <f>'Plant &amp; Equip'!E251</f>
        <v>11668.925788797922</v>
      </c>
      <c r="Z194" s="7">
        <f>Signage!G250</f>
        <v>0</v>
      </c>
      <c r="AA194" s="7">
        <f>Walkways!I250</f>
        <v>0</v>
      </c>
      <c r="AB194" s="4">
        <f t="shared" si="4"/>
        <v>1709375.829438491</v>
      </c>
    </row>
    <row r="195" spans="1:28" ht="13.9" x14ac:dyDescent="0.4">
      <c r="A195" s="12">
        <v>42</v>
      </c>
      <c r="B195" s="12" t="str">
        <f>'DORC build-up'!B195</f>
        <v>CBH Sidings NG</v>
      </c>
      <c r="C195" s="12">
        <f>'DORC build-up'!C195</f>
        <v>42</v>
      </c>
      <c r="D195" t="str">
        <f>IF('DORC build-up'!E195=0,"",'DORC build-up'!E195)</f>
        <v/>
      </c>
      <c r="E195" t="str">
        <f>IF('DORC build-up'!F195=0,"",'DORC build-up'!F195)</f>
        <v>Perenjori</v>
      </c>
      <c r="F195" s="9">
        <f>'DORC build-up'!H195</f>
        <v>0.82499999999999996</v>
      </c>
      <c r="G195" s="7">
        <f>'C&amp;G'!G251</f>
        <v>0</v>
      </c>
      <c r="H195" s="7">
        <f>'C&amp;E'!N251</f>
        <v>0</v>
      </c>
      <c r="I195" s="7">
        <f>Form!N251</f>
        <v>86317.481250000026</v>
      </c>
      <c r="J195" s="7">
        <f>AcRd!G251</f>
        <v>0</v>
      </c>
      <c r="K195" s="7">
        <f>Bridges!W251</f>
        <v>0</v>
      </c>
      <c r="L195" s="7">
        <f>Tunns!G251</f>
        <v>0</v>
      </c>
      <c r="M195" s="7">
        <f>Culvs!AN251</f>
        <v>0</v>
      </c>
      <c r="N195" s="7">
        <f>Rail!N251</f>
        <v>963364.74609375023</v>
      </c>
      <c r="O195" s="7">
        <f>Ballast!H251</f>
        <v>292862.8828125</v>
      </c>
      <c r="P195" s="7">
        <f>Sleeps!I251</f>
        <v>301270.4296875</v>
      </c>
      <c r="Q195" s="7">
        <f>Turnouts!N251</f>
        <v>1401257.8125</v>
      </c>
      <c r="R195" s="7">
        <f>'Fibre Optic'!G251</f>
        <v>0</v>
      </c>
      <c r="S195" s="7">
        <f>Signal!CD251</f>
        <v>0</v>
      </c>
      <c r="T195" s="7">
        <f>'Cont. Centre Assets'!H251</f>
        <v>0</v>
      </c>
      <c r="U195" s="7">
        <f>Comms!Q251</f>
        <v>0</v>
      </c>
      <c r="V195" s="7">
        <f>'Radio Masts'!I251</f>
        <v>18491.693696660004</v>
      </c>
      <c r="W195" s="7">
        <f>Buildings!R252</f>
        <v>27269.801775562428</v>
      </c>
      <c r="X195" s="7">
        <f>'Ped Cross'!T251</f>
        <v>0</v>
      </c>
      <c r="Y195" s="7">
        <f>'Plant &amp; Equip'!E252</f>
        <v>11640.705895717394</v>
      </c>
      <c r="Z195" s="7">
        <f>Signage!G251</f>
        <v>0</v>
      </c>
      <c r="AA195" s="7">
        <f>Walkways!I251</f>
        <v>0</v>
      </c>
      <c r="AB195" s="4">
        <f t="shared" si="4"/>
        <v>3102475.55371169</v>
      </c>
    </row>
    <row r="196" spans="1:28" ht="13.9" x14ac:dyDescent="0.4">
      <c r="A196" s="12">
        <v>42</v>
      </c>
      <c r="B196" s="12" t="str">
        <f>'DORC build-up'!B196</f>
        <v>CBH Sidings NG</v>
      </c>
      <c r="C196" s="12">
        <f>'DORC build-up'!C196</f>
        <v>42</v>
      </c>
      <c r="D196" t="str">
        <f>IF('DORC build-up'!E196=0,"",'DORC build-up'!E196)</f>
        <v/>
      </c>
      <c r="E196" t="str">
        <f>IF('DORC build-up'!F196=0,"",'DORC build-up'!F196)</f>
        <v>Piawanning</v>
      </c>
      <c r="F196" s="9">
        <f>'DORC build-up'!H196</f>
        <v>0.93600000000000005</v>
      </c>
      <c r="G196" s="7">
        <f>'C&amp;G'!G252</f>
        <v>0</v>
      </c>
      <c r="H196" s="7">
        <f>'C&amp;E'!N252</f>
        <v>0</v>
      </c>
      <c r="I196" s="7">
        <f>Form!N252</f>
        <v>90397.944000000003</v>
      </c>
      <c r="J196" s="7">
        <f>AcRd!G252</f>
        <v>0</v>
      </c>
      <c r="K196" s="7">
        <f>Bridges!W252</f>
        <v>0</v>
      </c>
      <c r="L196" s="7">
        <f>Tunns!G252</f>
        <v>0</v>
      </c>
      <c r="M196" s="7">
        <f>Culvs!AN252</f>
        <v>0</v>
      </c>
      <c r="N196" s="7">
        <f>Rail!N252</f>
        <v>1008905.625</v>
      </c>
      <c r="O196" s="7">
        <f>Ballast!H252</f>
        <v>306707.31</v>
      </c>
      <c r="P196" s="7">
        <f>Sleeps!I252</f>
        <v>321556.33124999999</v>
      </c>
      <c r="Q196" s="7">
        <f>Turnouts!N252</f>
        <v>862312.5</v>
      </c>
      <c r="R196" s="7">
        <f>'Fibre Optic'!G252</f>
        <v>0</v>
      </c>
      <c r="S196" s="7">
        <f>Signal!CD252</f>
        <v>0</v>
      </c>
      <c r="T196" s="7">
        <f>'Cont. Centre Assets'!H252</f>
        <v>0</v>
      </c>
      <c r="U196" s="7">
        <f>Comms!Q252</f>
        <v>0</v>
      </c>
      <c r="V196" s="7">
        <f>'Radio Masts'!I252</f>
        <v>20979.667030392444</v>
      </c>
      <c r="W196" s="7">
        <f>Buildings!R253</f>
        <v>30938.829650819924</v>
      </c>
      <c r="X196" s="7">
        <f>'Ped Cross'!T252</f>
        <v>0</v>
      </c>
      <c r="Y196" s="7">
        <f>'Plant &amp; Equip'!E253</f>
        <v>13206.909961686646</v>
      </c>
      <c r="Z196" s="7">
        <f>Signage!G252</f>
        <v>0</v>
      </c>
      <c r="AA196" s="7">
        <f>Walkways!I252</f>
        <v>0</v>
      </c>
      <c r="AB196" s="4">
        <f t="shared" si="4"/>
        <v>2655005.1168928985</v>
      </c>
    </row>
    <row r="197" spans="1:28" ht="13.9" x14ac:dyDescent="0.4">
      <c r="A197" s="12">
        <v>42</v>
      </c>
      <c r="B197" s="12" t="str">
        <f>'DORC build-up'!B197</f>
        <v>CBH Sidings NG</v>
      </c>
      <c r="C197" s="12">
        <f>'DORC build-up'!C197</f>
        <v>42</v>
      </c>
      <c r="D197" t="str">
        <f>IF('DORC build-up'!E197=0,"",'DORC build-up'!E197)</f>
        <v/>
      </c>
      <c r="E197" t="str">
        <f>IF('DORC build-up'!F197=0,"",'DORC build-up'!F197)</f>
        <v>Pingaring</v>
      </c>
      <c r="F197" s="9">
        <f>'DORC build-up'!H197</f>
        <v>0.82</v>
      </c>
      <c r="G197" s="7">
        <f>'C&amp;G'!G253</f>
        <v>0</v>
      </c>
      <c r="H197" s="7">
        <f>'C&amp;E'!N253</f>
        <v>0</v>
      </c>
      <c r="I197" s="7">
        <f>Form!N253</f>
        <v>85794.345000000016</v>
      </c>
      <c r="J197" s="7">
        <f>AcRd!G253</f>
        <v>0</v>
      </c>
      <c r="K197" s="7">
        <f>Bridges!W253</f>
        <v>0</v>
      </c>
      <c r="L197" s="7">
        <f>Tunns!G253</f>
        <v>0</v>
      </c>
      <c r="M197" s="7">
        <f>Culvs!AN253</f>
        <v>0</v>
      </c>
      <c r="N197" s="7">
        <f>Rail!N253</f>
        <v>957526.171875</v>
      </c>
      <c r="O197" s="7">
        <f>Ballast!H253</f>
        <v>291087.95624999999</v>
      </c>
      <c r="P197" s="7">
        <f>Sleeps!I253</f>
        <v>380861.87343750003</v>
      </c>
      <c r="Q197" s="7">
        <f>Turnouts!N253</f>
        <v>0</v>
      </c>
      <c r="R197" s="7">
        <f>'Fibre Optic'!G253</f>
        <v>0</v>
      </c>
      <c r="S197" s="7">
        <f>Signal!CD253</f>
        <v>0</v>
      </c>
      <c r="T197" s="7">
        <f>'Cont. Centre Assets'!H253</f>
        <v>0</v>
      </c>
      <c r="U197" s="7">
        <f>Comms!Q253</f>
        <v>178200</v>
      </c>
      <c r="V197" s="7">
        <f>'Radio Masts'!I253</f>
        <v>18379.622825771155</v>
      </c>
      <c r="W197" s="7">
        <f>Buildings!R254</f>
        <v>27104.530249649935</v>
      </c>
      <c r="X197" s="7">
        <f>'Ped Cross'!T253</f>
        <v>0</v>
      </c>
      <c r="Y197" s="7">
        <f>'Plant &amp; Equip'!E254</f>
        <v>11570.156163016078</v>
      </c>
      <c r="Z197" s="7">
        <f>Signage!G253</f>
        <v>1816.030125</v>
      </c>
      <c r="AA197" s="7">
        <f>Walkways!I253</f>
        <v>0</v>
      </c>
      <c r="AB197" s="4">
        <f t="shared" si="4"/>
        <v>1952340.6859259373</v>
      </c>
    </row>
    <row r="198" spans="1:28" ht="13.9" x14ac:dyDescent="0.4">
      <c r="A198" s="12">
        <v>42</v>
      </c>
      <c r="B198" s="12" t="str">
        <f>'DORC build-up'!B198</f>
        <v>CBH Sidings NG</v>
      </c>
      <c r="C198" s="12">
        <f>'DORC build-up'!C198</f>
        <v>42</v>
      </c>
      <c r="D198" t="str">
        <f>IF('DORC build-up'!E198=0,"",'DORC build-up'!E198)</f>
        <v/>
      </c>
      <c r="E198" t="str">
        <f>IF('DORC build-up'!F198=0,"",'DORC build-up'!F198)</f>
        <v>Pithara</v>
      </c>
      <c r="F198" s="9">
        <f>'DORC build-up'!H198</f>
        <v>0.73199999999999998</v>
      </c>
      <c r="G198" s="7">
        <f>'C&amp;G'!G254</f>
        <v>0</v>
      </c>
      <c r="H198" s="7">
        <f>'C&amp;E'!N254</f>
        <v>0</v>
      </c>
      <c r="I198" s="7">
        <f>Form!N254</f>
        <v>70695.827999999994</v>
      </c>
      <c r="J198" s="7">
        <f>AcRd!G254</f>
        <v>0</v>
      </c>
      <c r="K198" s="7">
        <f>Bridges!W254</f>
        <v>0</v>
      </c>
      <c r="L198" s="7">
        <f>Tunns!G254</f>
        <v>0</v>
      </c>
      <c r="M198" s="7">
        <f>Culvs!AN254</f>
        <v>0</v>
      </c>
      <c r="N198" s="7">
        <f>Rail!N254</f>
        <v>789015.9375</v>
      </c>
      <c r="O198" s="7">
        <f>Ballast!H254</f>
        <v>239860.845</v>
      </c>
      <c r="P198" s="7">
        <f>Sleeps!I254</f>
        <v>0</v>
      </c>
      <c r="Q198" s="7">
        <f>Turnouts!N254</f>
        <v>862312.5</v>
      </c>
      <c r="R198" s="7">
        <f>'Fibre Optic'!G254</f>
        <v>0</v>
      </c>
      <c r="S198" s="7">
        <f>Signal!CD254</f>
        <v>0</v>
      </c>
      <c r="T198" s="7">
        <f>'Cont. Centre Assets'!H254</f>
        <v>0</v>
      </c>
      <c r="U198" s="7">
        <f>Comms!Q254</f>
        <v>0</v>
      </c>
      <c r="V198" s="7">
        <f>'Radio Masts'!I254</f>
        <v>16407.175498127424</v>
      </c>
      <c r="W198" s="7">
        <f>Buildings!R255</f>
        <v>24195.751393589941</v>
      </c>
      <c r="X198" s="7">
        <f>'Ped Cross'!T254</f>
        <v>0</v>
      </c>
      <c r="Y198" s="7">
        <f>'Plant &amp; Equip'!E255</f>
        <v>10328.48086747289</v>
      </c>
      <c r="Z198" s="7">
        <f>Signage!G254</f>
        <v>0</v>
      </c>
      <c r="AA198" s="7">
        <f>Walkways!I254</f>
        <v>0</v>
      </c>
      <c r="AB198" s="4">
        <f t="shared" si="4"/>
        <v>2012816.5182591903</v>
      </c>
    </row>
    <row r="199" spans="1:28" ht="13.9" x14ac:dyDescent="0.4">
      <c r="A199" s="12">
        <v>42</v>
      </c>
      <c r="B199" s="12" t="str">
        <f>'DORC build-up'!B199</f>
        <v>CBH Sidings NG</v>
      </c>
      <c r="C199" s="12">
        <f>'DORC build-up'!C199</f>
        <v>42</v>
      </c>
      <c r="D199" t="str">
        <f>IF('DORC build-up'!E199=0,"",'DORC build-up'!E199)</f>
        <v/>
      </c>
      <c r="E199" t="str">
        <f>IF('DORC build-up'!F199=0,"",'DORC build-up'!F199)</f>
        <v>Tambellup</v>
      </c>
      <c r="F199" s="9">
        <f>'DORC build-up'!H199</f>
        <v>0.66100000000000003</v>
      </c>
      <c r="G199" s="7">
        <f>'C&amp;G'!G255</f>
        <v>0</v>
      </c>
      <c r="H199" s="7">
        <f>'C&amp;E'!N255</f>
        <v>0</v>
      </c>
      <c r="I199" s="7">
        <f>Form!N255</f>
        <v>69158.612250000006</v>
      </c>
      <c r="J199" s="7">
        <f>AcRd!G255</f>
        <v>0</v>
      </c>
      <c r="K199" s="7">
        <f>Bridges!W255</f>
        <v>0</v>
      </c>
      <c r="L199" s="7">
        <f>Tunns!G255</f>
        <v>0</v>
      </c>
      <c r="M199" s="7">
        <f>Culvs!AN255</f>
        <v>0</v>
      </c>
      <c r="N199" s="7">
        <f>Rail!N255</f>
        <v>771859.51171875</v>
      </c>
      <c r="O199" s="7">
        <f>Ballast!H255</f>
        <v>234645.29156250003</v>
      </c>
      <c r="P199" s="7">
        <f>Sleeps!I255</f>
        <v>244379.36250000002</v>
      </c>
      <c r="Q199" s="7">
        <f>Turnouts!N255</f>
        <v>934171.875</v>
      </c>
      <c r="R199" s="7">
        <f>'Fibre Optic'!G255</f>
        <v>0</v>
      </c>
      <c r="S199" s="7">
        <f>Signal!CD255</f>
        <v>0</v>
      </c>
      <c r="T199" s="7">
        <f>'Cont. Centre Assets'!H255</f>
        <v>0</v>
      </c>
      <c r="U199" s="7">
        <f>Comms!Q255</f>
        <v>0</v>
      </c>
      <c r="V199" s="7">
        <f>'Radio Masts'!I255</f>
        <v>14815.769131505775</v>
      </c>
      <c r="W199" s="7">
        <f>Buildings!R256</f>
        <v>21848.895725632447</v>
      </c>
      <c r="X199" s="7">
        <f>'Ped Cross'!T255</f>
        <v>0</v>
      </c>
      <c r="Y199" s="7">
        <f>'Plant &amp; Equip'!E256</f>
        <v>9326.6746631141796</v>
      </c>
      <c r="Z199" s="7">
        <f>Signage!G255</f>
        <v>0</v>
      </c>
      <c r="AA199" s="7">
        <f>Walkways!I255</f>
        <v>0</v>
      </c>
      <c r="AB199" s="4">
        <f t="shared" si="4"/>
        <v>2300205.9925515028</v>
      </c>
    </row>
    <row r="200" spans="1:28" ht="13.9" x14ac:dyDescent="0.4">
      <c r="A200" s="12">
        <v>42</v>
      </c>
      <c r="B200" s="12" t="str">
        <f>'DORC build-up'!B200</f>
        <v>CBH Sidings NG</v>
      </c>
      <c r="C200" s="12">
        <f>'DORC build-up'!C200</f>
        <v>42</v>
      </c>
      <c r="D200" t="str">
        <f>IF('DORC build-up'!E200=0,"",'DORC build-up'!E200)</f>
        <v/>
      </c>
      <c r="E200" t="str">
        <f>IF('DORC build-up'!F200=0,"",'DORC build-up'!F200)</f>
        <v>Tarin Rock</v>
      </c>
      <c r="F200" s="9">
        <f>'DORC build-up'!H200</f>
        <v>0.58299999999999996</v>
      </c>
      <c r="G200" s="7">
        <f>'C&amp;G'!G256</f>
        <v>0</v>
      </c>
      <c r="H200" s="7">
        <f>'C&amp;E'!N256</f>
        <v>0</v>
      </c>
      <c r="I200" s="7">
        <f>Form!N256</f>
        <v>60997.686750000001</v>
      </c>
      <c r="J200" s="7">
        <f>AcRd!G256</f>
        <v>0</v>
      </c>
      <c r="K200" s="7">
        <f>Bridges!W256</f>
        <v>0</v>
      </c>
      <c r="L200" s="7">
        <f>Tunns!G256</f>
        <v>0</v>
      </c>
      <c r="M200" s="7">
        <f>Culvs!AN256</f>
        <v>0</v>
      </c>
      <c r="N200" s="7">
        <f>Rail!N256</f>
        <v>680777.75390625</v>
      </c>
      <c r="O200" s="7">
        <f>Ballast!H256</f>
        <v>206956.43718750001</v>
      </c>
      <c r="P200" s="7">
        <f>Sleeps!I256</f>
        <v>214952.94843750002</v>
      </c>
      <c r="Q200" s="7">
        <f>Turnouts!N256</f>
        <v>0</v>
      </c>
      <c r="R200" s="7">
        <f>'Fibre Optic'!G256</f>
        <v>0</v>
      </c>
      <c r="S200" s="7">
        <f>Signal!CD256</f>
        <v>0</v>
      </c>
      <c r="T200" s="7">
        <f>'Cont. Centre Assets'!H256</f>
        <v>0</v>
      </c>
      <c r="U200" s="7">
        <f>Comms!Q256</f>
        <v>0</v>
      </c>
      <c r="V200" s="7">
        <f>'Radio Masts'!I256</f>
        <v>13067.463545639737</v>
      </c>
      <c r="W200" s="7">
        <f>Buildings!R257</f>
        <v>19270.659921397448</v>
      </c>
      <c r="X200" s="7">
        <f>'Ped Cross'!T256</f>
        <v>0</v>
      </c>
      <c r="Y200" s="7">
        <f>'Plant &amp; Equip'!E257</f>
        <v>8226.0988329736265</v>
      </c>
      <c r="Z200" s="7">
        <f>Signage!G256</f>
        <v>908.0150625</v>
      </c>
      <c r="AA200" s="7">
        <f>Walkways!I256</f>
        <v>0</v>
      </c>
      <c r="AB200" s="4">
        <f t="shared" si="4"/>
        <v>1205157.0636437607</v>
      </c>
    </row>
    <row r="201" spans="1:28" ht="13.9" x14ac:dyDescent="0.4">
      <c r="A201" s="12">
        <v>42</v>
      </c>
      <c r="B201" s="12" t="str">
        <f>'DORC build-up'!B201</f>
        <v>CBH Sidings NG</v>
      </c>
      <c r="C201" s="12">
        <f>'DORC build-up'!C201</f>
        <v>42</v>
      </c>
      <c r="D201" t="str">
        <f>IF('DORC build-up'!E201=0,"",'DORC build-up'!E201)</f>
        <v/>
      </c>
      <c r="E201" t="str">
        <f>IF('DORC build-up'!F201=0,"",'DORC build-up'!F201)</f>
        <v>Three Springs</v>
      </c>
      <c r="F201" s="9">
        <f>'DORC build-up'!H201</f>
        <v>1.0549999999999999</v>
      </c>
      <c r="G201" s="7">
        <f>'C&amp;G'!G257</f>
        <v>0</v>
      </c>
      <c r="H201" s="7">
        <f>'C&amp;E'!N257</f>
        <v>0</v>
      </c>
      <c r="I201" s="7">
        <f>Form!N257</f>
        <v>110381.74875000003</v>
      </c>
      <c r="J201" s="7">
        <f>AcRd!G257</f>
        <v>0</v>
      </c>
      <c r="K201" s="7">
        <f>Bridges!W257</f>
        <v>0</v>
      </c>
      <c r="L201" s="7">
        <f>Tunns!G257</f>
        <v>0</v>
      </c>
      <c r="M201" s="7">
        <f>Culvs!AN257</f>
        <v>0</v>
      </c>
      <c r="N201" s="7">
        <f>Rail!N257</f>
        <v>1231939.1601562502</v>
      </c>
      <c r="O201" s="7">
        <f>Ballast!H257</f>
        <v>374509.50468750001</v>
      </c>
      <c r="P201" s="7">
        <f>Sleeps!I257</f>
        <v>390110.17499999999</v>
      </c>
      <c r="Q201" s="7">
        <f>Turnouts!N257</f>
        <v>2802515.625</v>
      </c>
      <c r="R201" s="7">
        <f>'Fibre Optic'!G257</f>
        <v>0</v>
      </c>
      <c r="S201" s="7">
        <f>Signal!CD257</f>
        <v>0</v>
      </c>
      <c r="T201" s="7">
        <f>'Cont. Centre Assets'!H257</f>
        <v>0</v>
      </c>
      <c r="U201" s="7">
        <f>Comms!Q257</f>
        <v>0</v>
      </c>
      <c r="V201" s="7">
        <f>'Radio Masts'!I257</f>
        <v>23646.953757547039</v>
      </c>
      <c r="W201" s="7">
        <f>Buildings!R258</f>
        <v>34872.291967537414</v>
      </c>
      <c r="X201" s="7">
        <f>'Ped Cross'!T257</f>
        <v>138302.240383125</v>
      </c>
      <c r="Y201" s="7">
        <f>'Plant &amp; Equip'!E258</f>
        <v>14885.993599978003</v>
      </c>
      <c r="Z201" s="7">
        <f>Signage!G257</f>
        <v>0</v>
      </c>
      <c r="AA201" s="7">
        <f>Walkways!I257</f>
        <v>0</v>
      </c>
      <c r="AB201" s="4">
        <f t="shared" si="4"/>
        <v>5121163.6933019375</v>
      </c>
    </row>
    <row r="202" spans="1:28" ht="13.9" x14ac:dyDescent="0.4">
      <c r="A202" s="12">
        <v>42</v>
      </c>
      <c r="B202" s="12" t="str">
        <f>'DORC build-up'!B202</f>
        <v>CBH Sidings NG</v>
      </c>
      <c r="C202" s="12">
        <f>'DORC build-up'!C202</f>
        <v>42</v>
      </c>
      <c r="D202" t="str">
        <f>IF('DORC build-up'!E202=0,"",'DORC build-up'!E202)</f>
        <v/>
      </c>
      <c r="E202" t="str">
        <f>IF('DORC build-up'!F202=0,"",'DORC build-up'!F202)</f>
        <v>Wagin</v>
      </c>
      <c r="F202" s="9">
        <f>'DORC build-up'!H202</f>
        <v>1.103</v>
      </c>
      <c r="G202" s="7">
        <f>'C&amp;G'!G258</f>
        <v>0</v>
      </c>
      <c r="H202" s="7">
        <f>'C&amp;E'!N258</f>
        <v>0</v>
      </c>
      <c r="I202" s="7">
        <f>Form!N258</f>
        <v>115403.85675000002</v>
      </c>
      <c r="J202" s="7">
        <f>AcRd!G258</f>
        <v>0</v>
      </c>
      <c r="K202" s="7">
        <f>Bridges!W258</f>
        <v>0</v>
      </c>
      <c r="L202" s="7">
        <f>Tunns!G258</f>
        <v>0</v>
      </c>
      <c r="M202" s="7">
        <f>Culvs!AN258</f>
        <v>0</v>
      </c>
      <c r="N202" s="7">
        <f>Rail!N258</f>
        <v>1287989.47265625</v>
      </c>
      <c r="O202" s="7">
        <f>Ballast!H258</f>
        <v>391548.79968750005</v>
      </c>
      <c r="P202" s="7">
        <f>Sleeps!I258</f>
        <v>407766.0234375</v>
      </c>
      <c r="Q202" s="7">
        <f>Turnouts!N258</f>
        <v>2335429.6875</v>
      </c>
      <c r="R202" s="7">
        <f>'Fibre Optic'!G258</f>
        <v>0</v>
      </c>
      <c r="S202" s="7">
        <f>Signal!CD258</f>
        <v>0</v>
      </c>
      <c r="T202" s="7">
        <f>'Cont. Centre Assets'!H258</f>
        <v>0</v>
      </c>
      <c r="U202" s="7">
        <f>Comms!Q258</f>
        <v>0</v>
      </c>
      <c r="V202" s="7">
        <f>'Radio Masts'!I258</f>
        <v>24722.834118079983</v>
      </c>
      <c r="W202" s="7">
        <f>Buildings!R259</f>
        <v>36458.898616297411</v>
      </c>
      <c r="X202" s="7">
        <f>'Ped Cross'!T258</f>
        <v>0</v>
      </c>
      <c r="Y202" s="7">
        <f>'Plant &amp; Equip'!E259</f>
        <v>15563.271033910652</v>
      </c>
      <c r="Z202" s="7">
        <f>Signage!G258</f>
        <v>0</v>
      </c>
      <c r="AA202" s="7">
        <f>Walkways!I258</f>
        <v>0</v>
      </c>
      <c r="AB202" s="4">
        <f t="shared" si="4"/>
        <v>4614882.8437995389</v>
      </c>
    </row>
    <row r="203" spans="1:28" ht="13.9" x14ac:dyDescent="0.4">
      <c r="A203" s="12">
        <v>42</v>
      </c>
      <c r="B203" s="12" t="str">
        <f>'DORC build-up'!B203</f>
        <v>CBH Sidings NG</v>
      </c>
      <c r="C203" s="12">
        <f>'DORC build-up'!C203</f>
        <v>42</v>
      </c>
      <c r="D203" t="str">
        <f>IF('DORC build-up'!E203=0,"",'DORC build-up'!E203)</f>
        <v/>
      </c>
      <c r="E203" t="str">
        <f>IF('DORC build-up'!F203=0,"",'DORC build-up'!F203)</f>
        <v>Watheroo</v>
      </c>
      <c r="F203" s="9">
        <f>'DORC build-up'!H203</f>
        <v>0.67800000000000005</v>
      </c>
      <c r="G203" s="7">
        <f>'C&amp;G'!G259</f>
        <v>0</v>
      </c>
      <c r="H203" s="7">
        <f>'C&amp;E'!N259</f>
        <v>0</v>
      </c>
      <c r="I203" s="7">
        <f>Form!N259</f>
        <v>70937.275500000003</v>
      </c>
      <c r="J203" s="7">
        <f>AcRd!G259</f>
        <v>0</v>
      </c>
      <c r="K203" s="7">
        <f>Bridges!W259</f>
        <v>0</v>
      </c>
      <c r="L203" s="7">
        <f>Tunns!G259</f>
        <v>0</v>
      </c>
      <c r="M203" s="7">
        <f>Culvs!AN259</f>
        <v>0</v>
      </c>
      <c r="N203" s="7">
        <f>Rail!N259</f>
        <v>791710.6640625</v>
      </c>
      <c r="O203" s="7">
        <f>Ballast!H259</f>
        <v>240680.04187500002</v>
      </c>
      <c r="P203" s="7">
        <f>Sleeps!I259</f>
        <v>257270.93437500001</v>
      </c>
      <c r="Q203" s="7">
        <f>Turnouts!N259</f>
        <v>0</v>
      </c>
      <c r="R203" s="7">
        <f>'Fibre Optic'!G259</f>
        <v>0</v>
      </c>
      <c r="S203" s="7">
        <f>Signal!CD259</f>
        <v>0</v>
      </c>
      <c r="T203" s="7">
        <f>'Cont. Centre Assets'!H259</f>
        <v>0</v>
      </c>
      <c r="U203" s="7">
        <f>Comms!Q259</f>
        <v>178200</v>
      </c>
      <c r="V203" s="7">
        <f>'Radio Masts'!I259</f>
        <v>15196.810092527861</v>
      </c>
      <c r="W203" s="7">
        <f>Buildings!R260</f>
        <v>22410.818913734944</v>
      </c>
      <c r="X203" s="7">
        <f>'Ped Cross'!T259</f>
        <v>0</v>
      </c>
      <c r="Y203" s="7">
        <f>'Plant &amp; Equip'!E260</f>
        <v>9566.5437542986601</v>
      </c>
      <c r="Z203" s="7">
        <f>Signage!G259</f>
        <v>0</v>
      </c>
      <c r="AA203" s="7">
        <f>Walkways!I259</f>
        <v>0</v>
      </c>
      <c r="AB203" s="4">
        <f t="shared" si="4"/>
        <v>1585973.0885730616</v>
      </c>
    </row>
    <row r="204" spans="1:28" ht="13.9" x14ac:dyDescent="0.4">
      <c r="A204" s="12">
        <v>42</v>
      </c>
      <c r="B204" s="12" t="str">
        <f>'DORC build-up'!B204</f>
        <v>CBH Sidings NG</v>
      </c>
      <c r="C204" s="12">
        <f>'DORC build-up'!C204</f>
        <v>42</v>
      </c>
      <c r="D204" t="str">
        <f>IF('DORC build-up'!E204=0,"",'DORC build-up'!E204)</f>
        <v/>
      </c>
      <c r="E204" t="str">
        <f>IF('DORC build-up'!F204=0,"",'DORC build-up'!F204)</f>
        <v>Welbungin</v>
      </c>
      <c r="F204" s="9">
        <f>'DORC build-up'!H204</f>
        <v>0.63500000000000001</v>
      </c>
      <c r="G204" s="7">
        <f>'C&amp;G'!G260</f>
        <v>0</v>
      </c>
      <c r="H204" s="7">
        <f>'C&amp;E'!N260</f>
        <v>0</v>
      </c>
      <c r="I204" s="7">
        <f>Form!N260</f>
        <v>61327.665000000001</v>
      </c>
      <c r="J204" s="7">
        <f>AcRd!G260</f>
        <v>0</v>
      </c>
      <c r="K204" s="7">
        <f>Bridges!W260</f>
        <v>0</v>
      </c>
      <c r="L204" s="7">
        <f>Tunns!G260</f>
        <v>0</v>
      </c>
      <c r="M204" s="7">
        <f>Culvs!AN260</f>
        <v>0</v>
      </c>
      <c r="N204" s="7">
        <f>Rail!N260</f>
        <v>684460.546875</v>
      </c>
      <c r="O204" s="7">
        <f>Ballast!H260</f>
        <v>208076.00625000001</v>
      </c>
      <c r="P204" s="7">
        <f>Sleeps!I260</f>
        <v>215750.58749999999</v>
      </c>
      <c r="Q204" s="7">
        <f>Turnouts!N260</f>
        <v>431156.25</v>
      </c>
      <c r="R204" s="7">
        <f>'Fibre Optic'!G260</f>
        <v>0</v>
      </c>
      <c r="S204" s="7">
        <f>Signal!CD260</f>
        <v>0</v>
      </c>
      <c r="T204" s="7">
        <f>'Cont. Centre Assets'!H260</f>
        <v>0</v>
      </c>
      <c r="U204" s="7">
        <f>Comms!Q260</f>
        <v>164492.30769230766</v>
      </c>
      <c r="V204" s="7">
        <f>'Radio Masts'!I260</f>
        <v>14233.000602883765</v>
      </c>
      <c r="W204" s="7">
        <f>Buildings!R261</f>
        <v>20989.483790887447</v>
      </c>
      <c r="X204" s="7">
        <f>'Ped Cross'!T260</f>
        <v>0</v>
      </c>
      <c r="Y204" s="7">
        <f>'Plant &amp; Equip'!E261</f>
        <v>8959.8160530673304</v>
      </c>
      <c r="Z204" s="7">
        <f>Signage!G260</f>
        <v>0</v>
      </c>
      <c r="AA204" s="7">
        <f>Walkways!I260</f>
        <v>0</v>
      </c>
      <c r="AB204" s="4">
        <f t="shared" si="4"/>
        <v>1809445.6637641464</v>
      </c>
    </row>
    <row r="205" spans="1:28" ht="13.9" x14ac:dyDescent="0.4">
      <c r="A205" s="12">
        <v>42</v>
      </c>
      <c r="B205" s="12" t="str">
        <f>'DORC build-up'!B205</f>
        <v>CBH Sidings NG</v>
      </c>
      <c r="C205" s="12">
        <f>'DORC build-up'!C205</f>
        <v>42</v>
      </c>
      <c r="D205" t="str">
        <f>IF('DORC build-up'!E205=0,"",'DORC build-up'!E205)</f>
        <v/>
      </c>
      <c r="E205" t="str">
        <f>IF('DORC build-up'!F205=0,"",'DORC build-up'!F205)</f>
        <v>Wongan Hills</v>
      </c>
      <c r="F205" s="9">
        <f>'DORC build-up'!H205</f>
        <v>1.609</v>
      </c>
      <c r="G205" s="7">
        <f>'C&amp;G'!G261</f>
        <v>0</v>
      </c>
      <c r="H205" s="7">
        <f>'C&amp;E'!N261</f>
        <v>0</v>
      </c>
      <c r="I205" s="7">
        <f>Form!N261</f>
        <v>155395.61099999998</v>
      </c>
      <c r="J205" s="7">
        <f>AcRd!G261</f>
        <v>0</v>
      </c>
      <c r="K205" s="7">
        <f>Bridges!W261</f>
        <v>0</v>
      </c>
      <c r="L205" s="7">
        <f>Tunns!G261</f>
        <v>0</v>
      </c>
      <c r="M205" s="7">
        <f>Culvs!AN261</f>
        <v>0</v>
      </c>
      <c r="N205" s="7">
        <f>Rail!N261</f>
        <v>1734326.0156249998</v>
      </c>
      <c r="O205" s="7">
        <f>Ballast!H261</f>
        <v>527235.10875000001</v>
      </c>
      <c r="P205" s="7">
        <f>Sleeps!I261</f>
        <v>10865.137499999999</v>
      </c>
      <c r="Q205" s="7">
        <f>Turnouts!N261</f>
        <v>2155781.25</v>
      </c>
      <c r="R205" s="7">
        <f>'Fibre Optic'!G261</f>
        <v>0</v>
      </c>
      <c r="S205" s="7">
        <f>Signal!CD261</f>
        <v>0</v>
      </c>
      <c r="T205" s="7">
        <f>'Cont. Centre Assets'!H261</f>
        <v>0</v>
      </c>
      <c r="U205" s="7">
        <f>Comms!Q261</f>
        <v>0</v>
      </c>
      <c r="V205" s="7">
        <f>'Radio Masts'!I261</f>
        <v>36064.406252031455</v>
      </c>
      <c r="W205" s="7">
        <f>Buildings!R262</f>
        <v>53184.377038642371</v>
      </c>
      <c r="X205" s="7">
        <f>'Ped Cross'!T261</f>
        <v>0</v>
      </c>
      <c r="Y205" s="7">
        <f>'Plant &amp; Equip'!E262</f>
        <v>22702.903983283988</v>
      </c>
      <c r="Z205" s="7">
        <f>Signage!G261</f>
        <v>0</v>
      </c>
      <c r="AA205" s="7">
        <f>Walkways!I261</f>
        <v>0</v>
      </c>
      <c r="AB205" s="4">
        <f t="shared" ref="AB205:AB233" si="5">SUM(G205:AA205)</f>
        <v>4695554.8101489572</v>
      </c>
    </row>
    <row r="206" spans="1:28" ht="13.9" x14ac:dyDescent="0.4">
      <c r="A206" s="12">
        <v>42</v>
      </c>
      <c r="B206" s="12" t="str">
        <f>'DORC build-up'!B206</f>
        <v>CBH Sidings NG</v>
      </c>
      <c r="C206" s="12">
        <f>'DORC build-up'!C206</f>
        <v>42</v>
      </c>
      <c r="D206" t="str">
        <f>IF('DORC build-up'!E206=0,"",'DORC build-up'!E206)</f>
        <v/>
      </c>
      <c r="E206" t="str">
        <f>IF('DORC build-up'!F206=0,"",'DORC build-up'!F206)</f>
        <v>Woodanilling</v>
      </c>
      <c r="F206" s="9">
        <f>'DORC build-up'!H206</f>
        <v>0.72099999999999997</v>
      </c>
      <c r="G206" s="7">
        <f>'C&amp;G'!G262</f>
        <v>0</v>
      </c>
      <c r="H206" s="7">
        <f>'C&amp;E'!N262</f>
        <v>0</v>
      </c>
      <c r="I206" s="7">
        <f>Form!N262</f>
        <v>75436.247250000015</v>
      </c>
      <c r="J206" s="7">
        <f>AcRd!G262</f>
        <v>0</v>
      </c>
      <c r="K206" s="7">
        <f>Bridges!W262</f>
        <v>0</v>
      </c>
      <c r="L206" s="7">
        <f>Tunns!G262</f>
        <v>0</v>
      </c>
      <c r="M206" s="7">
        <f>Culvs!AN262</f>
        <v>0</v>
      </c>
      <c r="N206" s="7">
        <f>Rail!N262</f>
        <v>841922.40234375023</v>
      </c>
      <c r="O206" s="7">
        <f>Ballast!H262</f>
        <v>255944.4103125</v>
      </c>
      <c r="P206" s="7">
        <f>Sleeps!I262</f>
        <v>160303.89375000002</v>
      </c>
      <c r="Q206" s="7">
        <f>Turnouts!N262</f>
        <v>934171.875</v>
      </c>
      <c r="R206" s="7">
        <f>'Fibre Optic'!G262</f>
        <v>0</v>
      </c>
      <c r="S206" s="7">
        <f>Signal!CD262</f>
        <v>0</v>
      </c>
      <c r="T206" s="7">
        <f>'Cont. Centre Assets'!H262</f>
        <v>0</v>
      </c>
      <c r="U206" s="7">
        <f>Comms!Q262</f>
        <v>0</v>
      </c>
      <c r="V206" s="7">
        <f>'Radio Masts'!I262</f>
        <v>16160.619582171956</v>
      </c>
      <c r="W206" s="7">
        <f>Buildings!R263</f>
        <v>23832.154036582437</v>
      </c>
      <c r="X206" s="7">
        <f>'Ped Cross'!T262</f>
        <v>0</v>
      </c>
      <c r="Y206" s="7">
        <f>'Plant &amp; Equip'!E263</f>
        <v>10173.271455529992</v>
      </c>
      <c r="Z206" s="7">
        <f>Signage!G262</f>
        <v>0</v>
      </c>
      <c r="AA206" s="7">
        <f>Walkways!I262</f>
        <v>0</v>
      </c>
      <c r="AB206" s="4">
        <f t="shared" si="5"/>
        <v>2317944.8737305352</v>
      </c>
    </row>
    <row r="207" spans="1:28" ht="13.9" x14ac:dyDescent="0.4">
      <c r="A207" s="12">
        <v>42</v>
      </c>
      <c r="B207" s="12" t="str">
        <f>'DORC build-up'!B207</f>
        <v>CBH Sidings NG</v>
      </c>
      <c r="C207" s="12">
        <f>'DORC build-up'!C207</f>
        <v>42</v>
      </c>
      <c r="D207" t="str">
        <f>IF('DORC build-up'!E207=0,"",'DORC build-up'!E207)</f>
        <v/>
      </c>
      <c r="E207" t="str">
        <f>IF('DORC build-up'!F207=0,"",'DORC build-up'!F207)</f>
        <v>Wyalkatchem</v>
      </c>
      <c r="F207" s="9">
        <f>'DORC build-up'!H207</f>
        <v>0.89300000000000002</v>
      </c>
      <c r="G207" s="7">
        <f>'C&amp;G'!G263</f>
        <v>0</v>
      </c>
      <c r="H207" s="7">
        <f>'C&amp;E'!N263</f>
        <v>0</v>
      </c>
      <c r="I207" s="7">
        <f>Form!N263</f>
        <v>86245.046999999991</v>
      </c>
      <c r="J207" s="7">
        <f>AcRd!G263</f>
        <v>0</v>
      </c>
      <c r="K207" s="7">
        <f>Bridges!W263</f>
        <v>0</v>
      </c>
      <c r="L207" s="7">
        <f>Tunns!G263</f>
        <v>0</v>
      </c>
      <c r="M207" s="7">
        <f>Culvs!AN263</f>
        <v>0</v>
      </c>
      <c r="N207" s="7">
        <f>Rail!N263</f>
        <v>962556.328125</v>
      </c>
      <c r="O207" s="7">
        <f>Ballast!H263</f>
        <v>292617.12374999997</v>
      </c>
      <c r="P207" s="7">
        <f>Sleeps!I263</f>
        <v>304223.84999999998</v>
      </c>
      <c r="Q207" s="7">
        <f>Turnouts!N263</f>
        <v>0</v>
      </c>
      <c r="R207" s="7">
        <f>'Fibre Optic'!G263</f>
        <v>0</v>
      </c>
      <c r="S207" s="7">
        <f>Signal!CD263</f>
        <v>0</v>
      </c>
      <c r="T207" s="7">
        <f>'Cont. Centre Assets'!H263</f>
        <v>0</v>
      </c>
      <c r="U207" s="7">
        <f>Comms!Q263</f>
        <v>0</v>
      </c>
      <c r="V207" s="7">
        <f>'Radio Masts'!I263</f>
        <v>20015.857540748348</v>
      </c>
      <c r="W207" s="7">
        <f>Buildings!R264</f>
        <v>29517.494527972423</v>
      </c>
      <c r="X207" s="7">
        <f>'Ped Cross'!T263</f>
        <v>0</v>
      </c>
      <c r="Y207" s="7">
        <f>'Plant &amp; Equip'!E264</f>
        <v>12600.182260455314</v>
      </c>
      <c r="Z207" s="7">
        <f>Signage!G263</f>
        <v>0</v>
      </c>
      <c r="AA207" s="7">
        <f>Walkways!I263</f>
        <v>15728.579999999998</v>
      </c>
      <c r="AB207" s="4">
        <f t="shared" si="5"/>
        <v>1723504.4632041764</v>
      </c>
    </row>
    <row r="208" spans="1:28" ht="13.9" x14ac:dyDescent="0.4">
      <c r="A208" s="12">
        <v>42</v>
      </c>
      <c r="B208" s="12" t="str">
        <f>'DORC build-up'!B208</f>
        <v>CBH Sidings NG</v>
      </c>
      <c r="C208" s="12">
        <f>'DORC build-up'!C208</f>
        <v>42</v>
      </c>
      <c r="D208" t="str">
        <f>IF('DORC build-up'!E208=0,"",'DORC build-up'!E208)</f>
        <v/>
      </c>
      <c r="E208" t="str">
        <f>IF('DORC build-up'!F208=0,"",'DORC build-up'!F208)</f>
        <v>Yerecoin</v>
      </c>
      <c r="F208" s="9">
        <f>'DORC build-up'!H208</f>
        <v>1.0109999999999999</v>
      </c>
      <c r="G208" s="7">
        <f>'C&amp;G'!G264</f>
        <v>0</v>
      </c>
      <c r="H208" s="7">
        <f>'C&amp;E'!N264</f>
        <v>0</v>
      </c>
      <c r="I208" s="7">
        <f>Form!N264</f>
        <v>97641.369000000006</v>
      </c>
      <c r="J208" s="7">
        <f>AcRd!G264</f>
        <v>0</v>
      </c>
      <c r="K208" s="7">
        <f>Bridges!W264</f>
        <v>0</v>
      </c>
      <c r="L208" s="7">
        <f>Tunns!G264</f>
        <v>0</v>
      </c>
      <c r="M208" s="7">
        <f>Culvs!AN264</f>
        <v>0</v>
      </c>
      <c r="N208" s="7">
        <f>Rail!N264</f>
        <v>1089747.421875</v>
      </c>
      <c r="O208" s="7">
        <f>Ballast!H264</f>
        <v>331283.21625</v>
      </c>
      <c r="P208" s="7">
        <f>Sleeps!I264</f>
        <v>344580.07500000001</v>
      </c>
      <c r="Q208" s="7">
        <f>Turnouts!N264</f>
        <v>1293468.75</v>
      </c>
      <c r="R208" s="7">
        <f>'Fibre Optic'!G264</f>
        <v>0</v>
      </c>
      <c r="S208" s="7">
        <f>Signal!CD264</f>
        <v>0</v>
      </c>
      <c r="T208" s="7">
        <f>'Cont. Centre Assets'!H264</f>
        <v>0</v>
      </c>
      <c r="U208" s="7">
        <f>Comms!Q264</f>
        <v>164492.30769230766</v>
      </c>
      <c r="V208" s="7">
        <f>'Radio Masts'!I264</f>
        <v>22660.730093725168</v>
      </c>
      <c r="W208" s="7">
        <f>Buildings!R265</f>
        <v>33417.902539507413</v>
      </c>
      <c r="X208" s="7">
        <f>'Ped Cross'!T264</f>
        <v>0</v>
      </c>
      <c r="Y208" s="7">
        <f>'Plant &amp; Equip'!E265</f>
        <v>14265.155952206407</v>
      </c>
      <c r="Z208" s="7">
        <f>Signage!G264</f>
        <v>0</v>
      </c>
      <c r="AA208" s="7">
        <f>Walkways!I264</f>
        <v>12417.3</v>
      </c>
      <c r="AB208" s="4">
        <f t="shared" si="5"/>
        <v>3403974.2284027459</v>
      </c>
    </row>
    <row r="209" spans="1:28" ht="13.9" x14ac:dyDescent="0.4">
      <c r="A209" s="12">
        <v>42</v>
      </c>
      <c r="B209" s="12" t="str">
        <f>'DORC build-up'!B209</f>
        <v>CBH Sidings NG</v>
      </c>
      <c r="C209" s="12">
        <f>'DORC build-up'!C209</f>
        <v>42</v>
      </c>
      <c r="D209" t="str">
        <f>IF('DORC build-up'!E209=0,"",'DORC build-up'!E209)</f>
        <v/>
      </c>
      <c r="E209" t="str">
        <f>IF('DORC build-up'!F209=0,"",'DORC build-up'!F209)</f>
        <v>York</v>
      </c>
      <c r="F209" s="9">
        <f>'DORC build-up'!H209</f>
        <v>0.82199999999999995</v>
      </c>
      <c r="G209" s="7">
        <f>'C&amp;G'!G265</f>
        <v>0</v>
      </c>
      <c r="H209" s="7">
        <f>'C&amp;E'!N265</f>
        <v>0</v>
      </c>
      <c r="I209" s="7">
        <f>Form!N265</f>
        <v>86003.599500000011</v>
      </c>
      <c r="J209" s="7">
        <f>AcRd!G265</f>
        <v>0</v>
      </c>
      <c r="K209" s="7">
        <f>Bridges!W265</f>
        <v>0</v>
      </c>
      <c r="L209" s="7">
        <f>Tunns!G265</f>
        <v>0</v>
      </c>
      <c r="M209" s="7">
        <f>Culvs!AN265</f>
        <v>0</v>
      </c>
      <c r="N209" s="7">
        <f>Rail!N265</f>
        <v>959861.6015625</v>
      </c>
      <c r="O209" s="7">
        <f>Ballast!H265</f>
        <v>291797.926875</v>
      </c>
      <c r="P209" s="7">
        <f>Sleeps!I265</f>
        <v>303792.69375000003</v>
      </c>
      <c r="Q209" s="7">
        <f>Turnouts!N265</f>
        <v>0</v>
      </c>
      <c r="R209" s="7">
        <f>'Fibre Optic'!G265</f>
        <v>0</v>
      </c>
      <c r="S209" s="7">
        <f>Signal!CD265</f>
        <v>0</v>
      </c>
      <c r="T209" s="7">
        <f>'Cont. Centre Assets'!H265</f>
        <v>0</v>
      </c>
      <c r="U209" s="7">
        <f>Comms!Q265</f>
        <v>0</v>
      </c>
      <c r="V209" s="7">
        <f>'Radio Masts'!I265</f>
        <v>18424.451174126698</v>
      </c>
      <c r="W209" s="7">
        <f>Buildings!R266</f>
        <v>27170.638860014933</v>
      </c>
      <c r="X209" s="7">
        <f>'Ped Cross'!T265</f>
        <v>0</v>
      </c>
      <c r="Y209" s="7">
        <f>'Plant &amp; Equip'!E266</f>
        <v>11598.376056096604</v>
      </c>
      <c r="Z209" s="7">
        <f>Signage!G265</f>
        <v>0</v>
      </c>
      <c r="AA209" s="7">
        <f>Walkways!I265</f>
        <v>0</v>
      </c>
      <c r="AB209" s="4">
        <f t="shared" si="5"/>
        <v>1698649.2877777382</v>
      </c>
    </row>
    <row r="210" spans="1:28" ht="13.9" x14ac:dyDescent="0.4">
      <c r="A210" s="12">
        <v>42</v>
      </c>
      <c r="B210" s="12" t="str">
        <f>'DORC build-up'!B210</f>
        <v>CBH Sidings NG</v>
      </c>
      <c r="C210" s="12">
        <f>'DORC build-up'!C210</f>
        <v>42</v>
      </c>
      <c r="D210" t="str">
        <f>IF('DORC build-up'!E210=0,"",'DORC build-up'!E210)</f>
        <v/>
      </c>
      <c r="E210" t="str">
        <f>IF('DORC build-up'!F210=0,"",'DORC build-up'!F210)</f>
        <v>Yornaning</v>
      </c>
      <c r="F210" s="9">
        <f>'DORC build-up'!H210</f>
        <v>0.60599999999999998</v>
      </c>
      <c r="G210" s="7">
        <f>'C&amp;G'!G266</f>
        <v>0</v>
      </c>
      <c r="H210" s="7">
        <f>'C&amp;E'!N266</f>
        <v>0</v>
      </c>
      <c r="I210" s="7">
        <f>Form!N266</f>
        <v>63404.113500000007</v>
      </c>
      <c r="J210" s="7">
        <f>AcRd!G266</f>
        <v>0</v>
      </c>
      <c r="K210" s="7">
        <f>Bridges!W266</f>
        <v>0</v>
      </c>
      <c r="L210" s="7">
        <f>Tunns!G266</f>
        <v>0</v>
      </c>
      <c r="M210" s="7">
        <f>Culvs!AN266</f>
        <v>0</v>
      </c>
      <c r="N210" s="7">
        <f>Rail!N266</f>
        <v>707635.1953125</v>
      </c>
      <c r="O210" s="7">
        <f>Ballast!H266</f>
        <v>215121.09937499999</v>
      </c>
      <c r="P210" s="7">
        <f>Sleeps!I266</f>
        <v>223920.99843750001</v>
      </c>
      <c r="Q210" s="7">
        <f>Turnouts!N266</f>
        <v>0</v>
      </c>
      <c r="R210" s="7">
        <f>'Fibre Optic'!G266</f>
        <v>0</v>
      </c>
      <c r="S210" s="7">
        <f>Signal!CD266</f>
        <v>0</v>
      </c>
      <c r="T210" s="7">
        <f>'Cont. Centre Assets'!H266</f>
        <v>0</v>
      </c>
      <c r="U210" s="7">
        <f>Comms!Q266</f>
        <v>0</v>
      </c>
      <c r="V210" s="7">
        <f>'Radio Masts'!I266</f>
        <v>13582.989551728442</v>
      </c>
      <c r="W210" s="7">
        <f>Buildings!R267</f>
        <v>20030.908940594949</v>
      </c>
      <c r="X210" s="7">
        <f>'Ped Cross'!T266</f>
        <v>0</v>
      </c>
      <c r="Y210" s="7">
        <f>'Plant &amp; Equip'!E267</f>
        <v>8550.6276033996874</v>
      </c>
      <c r="Z210" s="7">
        <f>Signage!G266</f>
        <v>908.0150625</v>
      </c>
      <c r="AA210" s="7">
        <f>Walkways!I266</f>
        <v>0</v>
      </c>
      <c r="AB210" s="4">
        <f t="shared" si="5"/>
        <v>1253153.9477832231</v>
      </c>
    </row>
    <row r="211" spans="1:28" ht="13.9" x14ac:dyDescent="0.4">
      <c r="A211" s="12">
        <v>43</v>
      </c>
      <c r="B211" s="12" t="str">
        <f>'DORC build-up'!B211</f>
        <v>Sidings &amp; Other</v>
      </c>
      <c r="C211" s="12">
        <f>'DORC build-up'!C211</f>
        <v>43</v>
      </c>
      <c r="D211" t="str">
        <f>IF('DORC build-up'!E211=0,"",'DORC build-up'!E211)</f>
        <v>NG all tracks servicing customer facilities on the NG network</v>
      </c>
      <c r="E211" t="str">
        <f>IF('DORC build-up'!F211=0,"",'DORC build-up'!F211)</f>
        <v>Kwinana to Kwinana Alcoa</v>
      </c>
      <c r="F211" s="9">
        <f>'DORC build-up'!H211</f>
        <v>6.0780000000000003</v>
      </c>
      <c r="G211" s="7">
        <f>'C&amp;G'!G267</f>
        <v>0</v>
      </c>
      <c r="H211" s="7">
        <f>'C&amp;E'!N267</f>
        <v>0</v>
      </c>
      <c r="I211" s="7">
        <f>Form!N267</f>
        <v>587007.16199999989</v>
      </c>
      <c r="J211" s="7">
        <f>AcRd!G267</f>
        <v>0</v>
      </c>
      <c r="K211" s="7">
        <f>Bridges!W267</f>
        <v>0</v>
      </c>
      <c r="L211" s="7">
        <f>Tunns!G267</f>
        <v>0</v>
      </c>
      <c r="M211" s="7">
        <f>Culvs!AN267</f>
        <v>0</v>
      </c>
      <c r="N211" s="7">
        <f>Rail!N267</f>
        <v>6551419.21875</v>
      </c>
      <c r="O211" s="7">
        <f>Ballast!H267</f>
        <v>1991631.4425000001</v>
      </c>
      <c r="P211" s="7">
        <f>Sleeps!I267</f>
        <v>1637531.4375</v>
      </c>
      <c r="Q211" s="7">
        <f>Turnouts!N267</f>
        <v>1293468.75</v>
      </c>
      <c r="R211" s="7">
        <f>'Fibre Optic'!G267</f>
        <v>0</v>
      </c>
      <c r="S211" s="7">
        <f>Signal!CD267</f>
        <v>727056</v>
      </c>
      <c r="T211" s="7">
        <f>'Cont. Centre Assets'!H267</f>
        <v>86361.252316982544</v>
      </c>
      <c r="U211" s="7">
        <f>Comms!Q267</f>
        <v>0</v>
      </c>
      <c r="V211" s="7">
        <f>'Radio Masts'!I267</f>
        <v>136233.35065248428</v>
      </c>
      <c r="W211" s="7">
        <f>Buildings!R268</f>
        <v>200904.06689923449</v>
      </c>
      <c r="X211" s="7">
        <f>'Ped Cross'!T267</f>
        <v>0</v>
      </c>
      <c r="Y211" s="7">
        <f>'Plant &amp; Equip'!E268</f>
        <v>85760.255071721622</v>
      </c>
      <c r="Z211" s="7">
        <f>Signage!G267</f>
        <v>3352.6709999999998</v>
      </c>
      <c r="AA211" s="7">
        <f>Walkways!I267</f>
        <v>65397.779999999992</v>
      </c>
      <c r="AB211" s="4">
        <f t="shared" si="5"/>
        <v>13366123.386690423</v>
      </c>
    </row>
    <row r="212" spans="1:28" ht="13.9" x14ac:dyDescent="0.4">
      <c r="A212" s="12">
        <v>43</v>
      </c>
      <c r="B212" s="12" t="str">
        <f>'DORC build-up'!B212</f>
        <v>Sidings &amp; Other</v>
      </c>
      <c r="C212" s="12">
        <f>'DORC build-up'!C212</f>
        <v>43</v>
      </c>
      <c r="D212" t="str">
        <f>IF('DORC build-up'!E212=0,"",'DORC build-up'!E212)</f>
        <v/>
      </c>
      <c r="E212" t="str">
        <f>IF('DORC build-up'!F212=0,"",'DORC build-up'!F212)</f>
        <v>Kwinana to Kwinana West</v>
      </c>
      <c r="F212" s="9">
        <f>'DORC build-up'!H212</f>
        <v>0.73399999999999999</v>
      </c>
      <c r="G212" s="7">
        <f>'C&amp;G'!G268</f>
        <v>0</v>
      </c>
      <c r="H212" s="7">
        <f>'C&amp;E'!N268</f>
        <v>0</v>
      </c>
      <c r="I212" s="7">
        <f>Form!N268</f>
        <v>70888.986000000004</v>
      </c>
      <c r="J212" s="7">
        <f>AcRd!G268</f>
        <v>0</v>
      </c>
      <c r="K212" s="7">
        <f>Bridges!W268</f>
        <v>0</v>
      </c>
      <c r="L212" s="7">
        <f>Tunns!G268</f>
        <v>0</v>
      </c>
      <c r="M212" s="7">
        <f>Culvs!AN268</f>
        <v>0</v>
      </c>
      <c r="N212" s="7">
        <f>Rail!N268</f>
        <v>791171.71875</v>
      </c>
      <c r="O212" s="7">
        <f>Ballast!H268</f>
        <v>240516.20249999996</v>
      </c>
      <c r="P212" s="7">
        <f>Sleeps!I268</f>
        <v>282234.88124999998</v>
      </c>
      <c r="Q212" s="7">
        <f>Turnouts!N268</f>
        <v>0</v>
      </c>
      <c r="R212" s="7">
        <f>'Fibre Optic'!G268</f>
        <v>0</v>
      </c>
      <c r="S212" s="7">
        <f>Signal!CD268</f>
        <v>0</v>
      </c>
      <c r="T212" s="7">
        <f>'Cont. Centre Assets'!H268</f>
        <v>0</v>
      </c>
      <c r="U212" s="7">
        <f>Comms!Q268</f>
        <v>0</v>
      </c>
      <c r="V212" s="7">
        <f>'Radio Masts'!I268</f>
        <v>16452.003846482963</v>
      </c>
      <c r="W212" s="7">
        <f>Buildings!R269</f>
        <v>24261.860003954938</v>
      </c>
      <c r="X212" s="7">
        <f>'Ped Cross'!T268</f>
        <v>0</v>
      </c>
      <c r="Y212" s="7">
        <f>'Plant &amp; Equip'!E269</f>
        <v>10356.700760553416</v>
      </c>
      <c r="Z212" s="7">
        <f>Signage!G268</f>
        <v>0</v>
      </c>
      <c r="AA212" s="7">
        <f>Walkways!I268</f>
        <v>0</v>
      </c>
      <c r="AB212" s="4">
        <f t="shared" si="5"/>
        <v>1435882.3531109912</v>
      </c>
    </row>
    <row r="213" spans="1:28" ht="13.9" x14ac:dyDescent="0.4">
      <c r="A213" s="12">
        <v>43</v>
      </c>
      <c r="B213" s="12" t="str">
        <f>'DORC build-up'!B213</f>
        <v>Sidings &amp; Other</v>
      </c>
      <c r="C213" s="12">
        <f>'DORC build-up'!C213</f>
        <v>43</v>
      </c>
      <c r="D213" t="str">
        <f>IF('DORC build-up'!E213=0,"",'DORC build-up'!E213)</f>
        <v/>
      </c>
      <c r="E213" t="str">
        <f>IF('DORC build-up'!F213=0,"",'DORC build-up'!F213)</f>
        <v>Kwinana West to Kwinana KBT</v>
      </c>
      <c r="F213" s="9">
        <f>'DORC build-up'!H213</f>
        <v>9.5000000000000001E-2</v>
      </c>
      <c r="G213" s="7">
        <f>'C&amp;G'!G269</f>
        <v>0</v>
      </c>
      <c r="H213" s="7">
        <f>'C&amp;E'!N269</f>
        <v>0</v>
      </c>
      <c r="I213" s="7">
        <f>Form!N269</f>
        <v>7645.8375000000005</v>
      </c>
      <c r="J213" s="7">
        <f>AcRd!G269</f>
        <v>0</v>
      </c>
      <c r="K213" s="7">
        <f>Bridges!W269</f>
        <v>0</v>
      </c>
      <c r="L213" s="7">
        <f>Tunns!G269</f>
        <v>0</v>
      </c>
      <c r="M213" s="7">
        <f>Culvs!AN269</f>
        <v>0</v>
      </c>
      <c r="N213" s="7">
        <f>Rail!N269</f>
        <v>85333.0078125</v>
      </c>
      <c r="O213" s="7">
        <f>Ballast!H269</f>
        <v>25941.234375</v>
      </c>
      <c r="P213" s="7">
        <f>Sleeps!I269</f>
        <v>30396.515625</v>
      </c>
      <c r="Q213" s="7">
        <f>Turnouts!N269</f>
        <v>0</v>
      </c>
      <c r="R213" s="7">
        <f>'Fibre Optic'!G269</f>
        <v>0</v>
      </c>
      <c r="S213" s="7">
        <f>Signal!CD269</f>
        <v>0</v>
      </c>
      <c r="T213" s="7">
        <f>'Cont. Centre Assets'!H269</f>
        <v>0</v>
      </c>
      <c r="U213" s="7">
        <f>Comms!Q269</f>
        <v>0</v>
      </c>
      <c r="V213" s="7">
        <f>'Radio Masts'!I269</f>
        <v>2129.3465468881218</v>
      </c>
      <c r="W213" s="7">
        <f>Buildings!R270</f>
        <v>3140.1589923374922</v>
      </c>
      <c r="X213" s="7">
        <f>'Ped Cross'!T269</f>
        <v>0</v>
      </c>
      <c r="Y213" s="7">
        <f>'Plant &amp; Equip'!E270</f>
        <v>1340.4449213250334</v>
      </c>
      <c r="Z213" s="7">
        <f>Signage!G269</f>
        <v>0</v>
      </c>
      <c r="AA213" s="7">
        <f>Walkways!I269</f>
        <v>0</v>
      </c>
      <c r="AB213" s="4">
        <f t="shared" si="5"/>
        <v>155926.54577305063</v>
      </c>
    </row>
    <row r="214" spans="1:28" ht="13.9" x14ac:dyDescent="0.4">
      <c r="A214" s="12">
        <v>44</v>
      </c>
      <c r="B214" s="12" t="str">
        <f>'DORC build-up'!B214</f>
        <v>EGR</v>
      </c>
      <c r="C214" s="12">
        <f>'DORC build-up'!C214</f>
        <v>44</v>
      </c>
      <c r="D214" t="str">
        <f>IF('DORC build-up'!E214=0,"",'DORC build-up'!E214)</f>
        <v>DG track between Midland and Avon</v>
      </c>
      <c r="E214" t="str">
        <f>IF('DORC build-up'!F214=0,"",'DORC build-up'!F214)</f>
        <v>Midland to Millendon Junction</v>
      </c>
      <c r="F214" s="9">
        <f>'DORC build-up'!H214</f>
        <v>29.231000000000002</v>
      </c>
      <c r="G214" s="7">
        <f>'C&amp;G'!G270</f>
        <v>0</v>
      </c>
      <c r="H214" s="7">
        <f>'C&amp;E'!N270</f>
        <v>0</v>
      </c>
      <c r="I214" s="7">
        <f>Form!N270</f>
        <v>10527991.579153126</v>
      </c>
      <c r="J214" s="7">
        <f>AcRd!G270</f>
        <v>0</v>
      </c>
      <c r="K214" s="7">
        <f>Bridges!W270</f>
        <v>6190978.1125500016</v>
      </c>
      <c r="L214" s="7">
        <f>Tunns!G270</f>
        <v>0</v>
      </c>
      <c r="M214" s="7">
        <f>Culvs!AN270</f>
        <v>99597.09375</v>
      </c>
      <c r="N214" s="7">
        <f>Rail!N270</f>
        <v>43270392.128906243</v>
      </c>
      <c r="O214" s="7">
        <f>Ballast!H270</f>
        <v>8780179.4128125012</v>
      </c>
      <c r="P214" s="7">
        <f>Sleeps!I270</f>
        <v>10296205.270312501</v>
      </c>
      <c r="Q214" s="7">
        <f>Turnouts!N270</f>
        <v>11066343.75</v>
      </c>
      <c r="R214" s="7">
        <f>'Fibre Optic'!G270</f>
        <v>11283873.871162083</v>
      </c>
      <c r="S214" s="7">
        <f>Signal!CD270</f>
        <v>15564065.27483077</v>
      </c>
      <c r="T214" s="7">
        <f>'Cont. Centre Assets'!H270</f>
        <v>1848732.6537125702</v>
      </c>
      <c r="U214" s="7">
        <f>Comms!Q270</f>
        <v>165908.08613076922</v>
      </c>
      <c r="V214" s="7">
        <f>'Radio Masts'!I270</f>
        <v>655188.7253903863</v>
      </c>
      <c r="W214" s="7">
        <f>Buildings!R271</f>
        <v>966210.39478965511</v>
      </c>
      <c r="X214" s="7">
        <f>'Ped Cross'!T270</f>
        <v>1774598.3462418751</v>
      </c>
      <c r="Y214" s="7">
        <f>'Plant &amp; Equip'!E271</f>
        <v>412447.84731844271</v>
      </c>
      <c r="Z214" s="7">
        <f>Signage!G270</f>
        <v>31501.137937500003</v>
      </c>
      <c r="AA214" s="7">
        <f>Walkways!I270</f>
        <v>209438.46</v>
      </c>
      <c r="AB214" s="4">
        <f t="shared" si="5"/>
        <v>123143652.14499842</v>
      </c>
    </row>
    <row r="215" spans="1:28" ht="13.9" x14ac:dyDescent="0.4">
      <c r="A215" s="12">
        <v>44</v>
      </c>
      <c r="B215" s="12" t="str">
        <f>'DORC build-up'!B215</f>
        <v>EGR</v>
      </c>
      <c r="C215" s="12">
        <f>'DORC build-up'!C215</f>
        <v>44</v>
      </c>
      <c r="D215" t="str">
        <f>IF('DORC build-up'!E215=0,"",'DORC build-up'!E215)</f>
        <v/>
      </c>
      <c r="E215" t="str">
        <f>IF('DORC build-up'!F215=0,"",'DORC build-up'!F215)</f>
        <v>Millendon Junction to Toodyay West</v>
      </c>
      <c r="F215" s="9">
        <f>'DORC build-up'!H215</f>
        <v>134.08500000000001</v>
      </c>
      <c r="G215" s="7">
        <f>'C&amp;G'!G271</f>
        <v>0</v>
      </c>
      <c r="H215" s="7">
        <f>'C&amp;E'!N271</f>
        <v>0</v>
      </c>
      <c r="I215" s="7">
        <f>Form!N271</f>
        <v>49071065.024303444</v>
      </c>
      <c r="J215" s="7">
        <f>AcRd!G271</f>
        <v>0</v>
      </c>
      <c r="K215" s="7">
        <f>Bridges!W271</f>
        <v>8765752.3785562515</v>
      </c>
      <c r="L215" s="7">
        <f>Tunns!G271</f>
        <v>0</v>
      </c>
      <c r="M215" s="7">
        <f>Culvs!AN271</f>
        <v>936307.53562500014</v>
      </c>
      <c r="N215" s="7">
        <f>Rail!N271</f>
        <v>198695707.99804688</v>
      </c>
      <c r="O215" s="7">
        <f>Ballast!H271</f>
        <v>40275404.760937504</v>
      </c>
      <c r="P215" s="7">
        <f>Sleeps!I271</f>
        <v>46697283.084375001</v>
      </c>
      <c r="Q215" s="7">
        <f>Turnouts!N271</f>
        <v>36518934.375</v>
      </c>
      <c r="R215" s="7">
        <f>'Fibre Optic'!G271</f>
        <v>61171253.89171017</v>
      </c>
      <c r="S215" s="7">
        <f>Signal!CD271</f>
        <v>20002591.918523073</v>
      </c>
      <c r="T215" s="7">
        <f>'Cont. Centre Assets'!H271</f>
        <v>2375950.2537207687</v>
      </c>
      <c r="U215" s="7">
        <f>Comms!Q271</f>
        <v>497724.25839230767</v>
      </c>
      <c r="V215" s="7">
        <f>'Radio Masts'!I271</f>
        <v>3005404.5446262513</v>
      </c>
      <c r="W215" s="7">
        <f>Buildings!R272</f>
        <v>4432086.5103955017</v>
      </c>
      <c r="X215" s="7">
        <f>'Ped Cross'!T271</f>
        <v>0</v>
      </c>
      <c r="Y215" s="7">
        <f>'Plant &amp; Equip'!E272</f>
        <v>1891932.1818512329</v>
      </c>
      <c r="Z215" s="7">
        <f>Signage!G271</f>
        <v>122162.9495625</v>
      </c>
      <c r="AA215" s="7">
        <f>Walkways!I271</f>
        <v>3415592.2184999995</v>
      </c>
      <c r="AB215" s="4">
        <f t="shared" si="5"/>
        <v>477875153.88412589</v>
      </c>
    </row>
    <row r="216" spans="1:28" ht="13.9" x14ac:dyDescent="0.4">
      <c r="A216" s="12">
        <v>44</v>
      </c>
      <c r="B216" s="12" t="str">
        <f>'DORC build-up'!B216</f>
        <v>EGR</v>
      </c>
      <c r="C216" s="12">
        <f>'DORC build-up'!C216</f>
        <v>44</v>
      </c>
      <c r="D216" t="str">
        <f>IF('DORC build-up'!E216=0,"",'DORC build-up'!E216)</f>
        <v/>
      </c>
      <c r="E216" t="str">
        <f>IF('DORC build-up'!F216=0,"",'DORC build-up'!F216)</f>
        <v>Toodyay West</v>
      </c>
      <c r="F216" s="9">
        <f>'DORC build-up'!H216</f>
        <v>0</v>
      </c>
      <c r="G216" s="7">
        <f>'C&amp;G'!G272</f>
        <v>0</v>
      </c>
      <c r="H216" s="7">
        <f>'C&amp;E'!N272</f>
        <v>0</v>
      </c>
      <c r="I216" s="7">
        <f>Form!N272</f>
        <v>0</v>
      </c>
      <c r="J216" s="7">
        <f>AcRd!G272</f>
        <v>0</v>
      </c>
      <c r="K216" s="7">
        <f>Bridges!W272</f>
        <v>0</v>
      </c>
      <c r="L216" s="7">
        <f>Tunns!G272</f>
        <v>0</v>
      </c>
      <c r="M216" s="7">
        <f>Culvs!AN272</f>
        <v>0</v>
      </c>
      <c r="N216" s="7">
        <f>Rail!N272</f>
        <v>0</v>
      </c>
      <c r="O216" s="7">
        <f>Ballast!H272</f>
        <v>0</v>
      </c>
      <c r="P216" s="7">
        <f>Sleeps!I272</f>
        <v>0</v>
      </c>
      <c r="Q216" s="7">
        <f>Turnouts!N272</f>
        <v>0</v>
      </c>
      <c r="R216" s="7">
        <f>'Fibre Optic'!G272</f>
        <v>0</v>
      </c>
      <c r="S216" s="7">
        <f>Signal!CD272</f>
        <v>0</v>
      </c>
      <c r="T216" s="7">
        <f>'Cont. Centre Assets'!H272</f>
        <v>0</v>
      </c>
      <c r="U216" s="7">
        <f>Comms!Q272</f>
        <v>0</v>
      </c>
      <c r="V216" s="7">
        <f>'Radio Masts'!I272</f>
        <v>0</v>
      </c>
      <c r="W216" s="7">
        <f>Buildings!R273</f>
        <v>0</v>
      </c>
      <c r="X216" s="7">
        <f>'Ped Cross'!T272</f>
        <v>0</v>
      </c>
      <c r="Y216" s="7">
        <f>'Plant &amp; Equip'!E273</f>
        <v>0</v>
      </c>
      <c r="Z216" s="7">
        <f>Signage!G272</f>
        <v>0</v>
      </c>
      <c r="AA216" s="7">
        <f>Walkways!I272</f>
        <v>0</v>
      </c>
      <c r="AB216" s="4">
        <f t="shared" si="5"/>
        <v>0</v>
      </c>
    </row>
    <row r="217" spans="1:28" ht="13.9" x14ac:dyDescent="0.4">
      <c r="A217" s="12">
        <v>44</v>
      </c>
      <c r="B217" s="12" t="str">
        <f>'DORC build-up'!B217</f>
        <v>EGR</v>
      </c>
      <c r="C217" s="12">
        <f>'DORC build-up'!C217</f>
        <v>44</v>
      </c>
      <c r="D217" t="str">
        <f>IF('DORC build-up'!E217=0,"",'DORC build-up'!E217)</f>
        <v/>
      </c>
      <c r="E217" t="str">
        <f>IF('DORC build-up'!F217=0,"",'DORC build-up'!F217)</f>
        <v>Toodyay West to Avon Yard</v>
      </c>
      <c r="F217" s="9">
        <f>'DORC build-up'!H217</f>
        <v>61.466999999999999</v>
      </c>
      <c r="G217" s="7">
        <f>'C&amp;G'!G273</f>
        <v>0</v>
      </c>
      <c r="H217" s="7">
        <f>'C&amp;E'!N273</f>
        <v>0</v>
      </c>
      <c r="I217" s="7">
        <f>Form!N273</f>
        <v>23782786.917986251</v>
      </c>
      <c r="J217" s="7">
        <f>AcRd!G273</f>
        <v>0</v>
      </c>
      <c r="K217" s="7">
        <f>Bridges!W273</f>
        <v>25287574.049718749</v>
      </c>
      <c r="L217" s="7">
        <f>Tunns!G273</f>
        <v>0</v>
      </c>
      <c r="M217" s="7">
        <f>Culvs!AN273</f>
        <v>577303.47408916382</v>
      </c>
      <c r="N217" s="7">
        <f>Rail!N273</f>
        <v>83858183.964843765</v>
      </c>
      <c r="O217" s="7">
        <f>Ballast!H273</f>
        <v>18462977.249062505</v>
      </c>
      <c r="P217" s="7">
        <f>Sleeps!I273</f>
        <v>21552573.951562501</v>
      </c>
      <c r="Q217" s="7">
        <f>Turnouts!N273</f>
        <v>16994742.1875</v>
      </c>
      <c r="R217" s="7">
        <f>'Fibre Optic'!G273</f>
        <v>28952344.704101074</v>
      </c>
      <c r="S217" s="7">
        <f>Signal!CD273</f>
        <v>21634973.151507694</v>
      </c>
      <c r="T217" s="7">
        <f>'Cont. Centre Assets'!H273</f>
        <v>2569847.9556024559</v>
      </c>
      <c r="U217" s="7">
        <f>Comms!Q273</f>
        <v>316692.7015153846</v>
      </c>
      <c r="V217" s="7">
        <f>'Radio Masts'!I273</f>
        <v>1377732.0441849704</v>
      </c>
      <c r="W217" s="7">
        <f>Buildings!R274</f>
        <v>2031748.9766527223</v>
      </c>
      <c r="X217" s="7">
        <f>'Ped Cross'!T273</f>
        <v>997092.33753937529</v>
      </c>
      <c r="Y217" s="7">
        <f>'Plant &amp; Equip'!E274</f>
        <v>867296.08399037714</v>
      </c>
      <c r="Z217" s="7">
        <f>Signage!G273</f>
        <v>110638.14300000001</v>
      </c>
      <c r="AA217" s="7">
        <f>Walkways!I273</f>
        <v>1599396.5294999999</v>
      </c>
      <c r="AB217" s="4">
        <f t="shared" si="5"/>
        <v>250973904.42235699</v>
      </c>
    </row>
    <row r="218" spans="1:28" ht="13.9" x14ac:dyDescent="0.4">
      <c r="A218" s="12">
        <v>44</v>
      </c>
      <c r="B218" s="12" t="str">
        <f>'DORC build-up'!B218</f>
        <v>EGR</v>
      </c>
      <c r="C218" s="12">
        <f>'DORC build-up'!C218</f>
        <v>44</v>
      </c>
      <c r="D218" t="str">
        <f>IF('DORC build-up'!E218=0,"",'DORC build-up'!E218)</f>
        <v/>
      </c>
      <c r="E218" t="str">
        <f>IF('DORC build-up'!F218=0,"",'DORC build-up'!F218)</f>
        <v>Avon Yard</v>
      </c>
      <c r="F218" s="9">
        <f>'DORC build-up'!H218</f>
        <v>4.7060000000000004</v>
      </c>
      <c r="G218" s="7">
        <f>'C&amp;G'!G274</f>
        <v>0</v>
      </c>
      <c r="H218" s="7">
        <f>'C&amp;E'!N274</f>
        <v>0</v>
      </c>
      <c r="I218" s="7">
        <f>Form!N274</f>
        <v>2453736.0536324997</v>
      </c>
      <c r="J218" s="7">
        <f>AcRd!G274</f>
        <v>0</v>
      </c>
      <c r="K218" s="7">
        <f>Bridges!W274</f>
        <v>0</v>
      </c>
      <c r="L218" s="7">
        <f>Tunns!G274</f>
        <v>0</v>
      </c>
      <c r="M218" s="7">
        <f>Culvs!AN274</f>
        <v>7243.4250000000002</v>
      </c>
      <c r="N218" s="7">
        <f>Rail!N274</f>
        <v>5072553.28125</v>
      </c>
      <c r="O218" s="7">
        <f>Ballast!H274</f>
        <v>1542056.1975</v>
      </c>
      <c r="P218" s="7">
        <f>Sleeps!I274</f>
        <v>1682026.7625</v>
      </c>
      <c r="Q218" s="7">
        <f>Turnouts!N274</f>
        <v>2069550</v>
      </c>
      <c r="R218" s="7">
        <f>'Fibre Optic'!G274</f>
        <v>3900441.4786638175</v>
      </c>
      <c r="S218" s="7">
        <f>Signal!CD274</f>
        <v>1401474.4615384615</v>
      </c>
      <c r="T218" s="7">
        <f>'Cont. Centre Assets'!H274</f>
        <v>166470.10627617448</v>
      </c>
      <c r="U218" s="7">
        <f>Comms!Q274</f>
        <v>0</v>
      </c>
      <c r="V218" s="7">
        <f>'Radio Masts'!I274</f>
        <v>105481.10368058425</v>
      </c>
      <c r="W218" s="7">
        <f>Buildings!R275</f>
        <v>155553.5601888446</v>
      </c>
      <c r="X218" s="7">
        <f>'Ped Cross'!T274</f>
        <v>0</v>
      </c>
      <c r="Y218" s="7">
        <f>'Plant &amp; Equip'!E275</f>
        <v>66401.408418480089</v>
      </c>
      <c r="Z218" s="7">
        <f>Signage!G274</f>
        <v>2514.5032499999998</v>
      </c>
      <c r="AA218" s="7">
        <f>Walkways!I274</f>
        <v>0</v>
      </c>
      <c r="AB218" s="4">
        <f t="shared" si="5"/>
        <v>18625502.341898859</v>
      </c>
    </row>
    <row r="219" spans="1:28" ht="13.9" x14ac:dyDescent="0.4">
      <c r="A219" s="12">
        <v>45</v>
      </c>
      <c r="B219" s="12" t="str">
        <f>'DORC build-up'!B219</f>
        <v>Metro</v>
      </c>
      <c r="C219" s="12">
        <f>'DORC build-up'!C219</f>
        <v>45</v>
      </c>
      <c r="D219" t="str">
        <f>IF('DORC build-up'!E219=0,"",'DORC build-up'!E219)</f>
        <v>DG track between Midland and Kwinana</v>
      </c>
      <c r="E219" t="str">
        <f>IF('DORC build-up'!F219=0,"",'DORC build-up'!F219)</f>
        <v>Midland to Woodbridge South</v>
      </c>
      <c r="F219" s="9">
        <f>'DORC build-up'!H219</f>
        <v>2.38</v>
      </c>
      <c r="G219" s="7">
        <f>'C&amp;G'!G275</f>
        <v>0</v>
      </c>
      <c r="H219" s="7">
        <f>'C&amp;E'!N275</f>
        <v>0</v>
      </c>
      <c r="I219" s="7">
        <f>Form!N275</f>
        <v>775591.240921875</v>
      </c>
      <c r="J219" s="7">
        <f>AcRd!G275</f>
        <v>0</v>
      </c>
      <c r="K219" s="7">
        <f>Bridges!W275</f>
        <v>18406163.789999999</v>
      </c>
      <c r="L219" s="7">
        <f>Tunns!G275</f>
        <v>0</v>
      </c>
      <c r="M219" s="7">
        <f>Culvs!AN275</f>
        <v>672.78033276450503</v>
      </c>
      <c r="N219" s="7">
        <f>Rail!N275</f>
        <v>3206724.609375</v>
      </c>
      <c r="O219" s="7">
        <f>Ballast!H275</f>
        <v>649896.1875</v>
      </c>
      <c r="P219" s="7">
        <f>Sleeps!I275</f>
        <v>795052.125</v>
      </c>
      <c r="Q219" s="7">
        <f>Turnouts!N275</f>
        <v>2012062.5</v>
      </c>
      <c r="R219" s="7">
        <f>'Fibre Optic'!G275</f>
        <v>1253594.9291285642</v>
      </c>
      <c r="S219" s="7">
        <f>Signal!CD275</f>
        <v>2352870.3876923076</v>
      </c>
      <c r="T219" s="7">
        <f>'Cont. Centre Assets'!H275</f>
        <v>279478.93039965548</v>
      </c>
      <c r="U219" s="7">
        <f>Comms!Q275</f>
        <v>0</v>
      </c>
      <c r="V219" s="7">
        <f>'Radio Masts'!I275</f>
        <v>53345.734543091894</v>
      </c>
      <c r="W219" s="7">
        <f>Buildings!R276</f>
        <v>78669.246334349795</v>
      </c>
      <c r="X219" s="7">
        <f>'Ped Cross'!T275</f>
        <v>371593.39376250003</v>
      </c>
      <c r="Y219" s="7">
        <f>'Plant &amp; Equip'!E276</f>
        <v>33581.672765827156</v>
      </c>
      <c r="Z219" s="7">
        <f>Signage!G275</f>
        <v>4889.3118749999994</v>
      </c>
      <c r="AA219" s="7">
        <f>Walkways!I275</f>
        <v>64156.049999999996</v>
      </c>
      <c r="AB219" s="4">
        <f t="shared" si="5"/>
        <v>30338342.889630936</v>
      </c>
    </row>
    <row r="220" spans="1:28" ht="13.9" x14ac:dyDescent="0.4">
      <c r="A220" s="12">
        <v>45</v>
      </c>
      <c r="B220" s="12" t="str">
        <f>'DORC build-up'!B220</f>
        <v>Metro</v>
      </c>
      <c r="C220" s="12">
        <f>'DORC build-up'!C220</f>
        <v>45</v>
      </c>
      <c r="D220" t="str">
        <f>IF('DORC build-up'!E220=0,"",'DORC build-up'!E220)</f>
        <v/>
      </c>
      <c r="E220" t="str">
        <f>IF('DORC build-up'!F220=0,"",'DORC build-up'!F220)</f>
        <v>Woodbridge West to Woodbridge South</v>
      </c>
      <c r="F220" s="9">
        <f>'DORC build-up'!H220</f>
        <v>1.0940000000000001</v>
      </c>
      <c r="G220" s="7">
        <f>'C&amp;G'!G276</f>
        <v>0</v>
      </c>
      <c r="H220" s="7">
        <f>'C&amp;E'!N276</f>
        <v>0</v>
      </c>
      <c r="I220" s="7">
        <f>Form!N276</f>
        <v>475348.35718125</v>
      </c>
      <c r="J220" s="7">
        <f>AcRd!G276</f>
        <v>0</v>
      </c>
      <c r="K220" s="7">
        <f>Bridges!W276</f>
        <v>0</v>
      </c>
      <c r="L220" s="7">
        <f>Tunns!G276</f>
        <v>0</v>
      </c>
      <c r="M220" s="7">
        <f>Culvs!AN276</f>
        <v>0</v>
      </c>
      <c r="N220" s="7">
        <f>Rail!N276</f>
        <v>1474015.4296875</v>
      </c>
      <c r="O220" s="7">
        <f>Ballast!H276</f>
        <v>298733.79375000001</v>
      </c>
      <c r="P220" s="7">
        <f>Sleeps!I276</f>
        <v>351823.5</v>
      </c>
      <c r="Q220" s="7">
        <f>Turnouts!N276</f>
        <v>0</v>
      </c>
      <c r="R220" s="7">
        <f>'Fibre Optic'!G276</f>
        <v>755610.38703396672</v>
      </c>
      <c r="S220" s="7">
        <f>Signal!CD276</f>
        <v>76763.076923076922</v>
      </c>
      <c r="T220" s="7">
        <f>'Cont. Centre Assets'!H276</f>
        <v>9118.0809384446129</v>
      </c>
      <c r="U220" s="7">
        <f>Comms!Q276</f>
        <v>0</v>
      </c>
      <c r="V220" s="7">
        <f>'Radio Masts'!I276</f>
        <v>24521.106550480061</v>
      </c>
      <c r="W220" s="7">
        <f>Buildings!R277</f>
        <v>36161.409869654904</v>
      </c>
      <c r="X220" s="7">
        <f>'Ped Cross'!T276</f>
        <v>106386.33875625</v>
      </c>
      <c r="Y220" s="7">
        <f>'Plant &amp; Equip'!E277</f>
        <v>15436.281515048282</v>
      </c>
      <c r="Z220" s="7">
        <f>Signage!G276</f>
        <v>3492.3656249999999</v>
      </c>
      <c r="AA220" s="7">
        <f>Walkways!I276</f>
        <v>0</v>
      </c>
      <c r="AB220" s="4">
        <f t="shared" si="5"/>
        <v>3627410.1278306725</v>
      </c>
    </row>
    <row r="221" spans="1:28" ht="13.9" x14ac:dyDescent="0.4">
      <c r="A221" s="12">
        <v>45</v>
      </c>
      <c r="B221" s="12" t="str">
        <f>'DORC build-up'!B221</f>
        <v>Metro</v>
      </c>
      <c r="C221" s="12">
        <f>'DORC build-up'!C221</f>
        <v>45</v>
      </c>
      <c r="D221" t="str">
        <f>IF('DORC build-up'!E221=0,"",'DORC build-up'!E221)</f>
        <v/>
      </c>
      <c r="E221" t="str">
        <f>IF('DORC build-up'!F221=0,"",'DORC build-up'!F221)</f>
        <v>Woodbridge South to Forrestfield</v>
      </c>
      <c r="F221" s="9">
        <f>'DORC build-up'!H221</f>
        <v>16.935400000000001</v>
      </c>
      <c r="G221" s="7">
        <f>'C&amp;G'!G277</f>
        <v>0</v>
      </c>
      <c r="H221" s="7">
        <f>'C&amp;E'!N277</f>
        <v>0</v>
      </c>
      <c r="I221" s="7">
        <f>Form!N277</f>
        <v>5876285.1929420624</v>
      </c>
      <c r="J221" s="7">
        <f>AcRd!G277</f>
        <v>0</v>
      </c>
      <c r="K221" s="7">
        <f>Bridges!W277</f>
        <v>17615607.1875</v>
      </c>
      <c r="L221" s="7">
        <f>Tunns!G277</f>
        <v>15677380.1953125</v>
      </c>
      <c r="M221" s="7">
        <f>Culvs!AN277</f>
        <v>72107.277581058021</v>
      </c>
      <c r="N221" s="7">
        <f>Rail!N277</f>
        <v>22818136.113281246</v>
      </c>
      <c r="O221" s="7">
        <f>Ballast!H277</f>
        <v>4624475.5856250003</v>
      </c>
      <c r="P221" s="7">
        <f>Sleeps!I277</f>
        <v>5454126.5625</v>
      </c>
      <c r="Q221" s="7">
        <f>Turnouts!N277</f>
        <v>10060312.5</v>
      </c>
      <c r="R221" s="7">
        <f>'Fibre Optic'!G277</f>
        <v>9326608.1355342455</v>
      </c>
      <c r="S221" s="7">
        <f>Signal!CD277</f>
        <v>20148196.541538462</v>
      </c>
      <c r="T221" s="7">
        <f>'Cont. Centre Assets'!H277</f>
        <v>2393245.4793797974</v>
      </c>
      <c r="U221" s="7">
        <f>Comms!Q277</f>
        <v>0</v>
      </c>
      <c r="V221" s="7">
        <f>'Radio Masts'!I277</f>
        <v>379593.00537020108</v>
      </c>
      <c r="W221" s="7">
        <f>Buildings!R278</f>
        <v>559787.87998770911</v>
      </c>
      <c r="X221" s="7">
        <f>'Ped Cross'!T277</f>
        <v>253082.51010000001</v>
      </c>
      <c r="Y221" s="7">
        <f>'Plant &amp; Equip'!E278</f>
        <v>238957.58863797868</v>
      </c>
      <c r="Z221" s="7">
        <f>Signage!G277</f>
        <v>18858.774375000001</v>
      </c>
      <c r="AA221" s="7">
        <f>Walkways!I277</f>
        <v>124241.98499999999</v>
      </c>
      <c r="AB221" s="4">
        <f t="shared" si="5"/>
        <v>115641002.51466526</v>
      </c>
    </row>
    <row r="222" spans="1:28" ht="13.9" x14ac:dyDescent="0.4">
      <c r="A222" s="12">
        <v>45</v>
      </c>
      <c r="B222" s="12" t="str">
        <f>'DORC build-up'!B222</f>
        <v>Metro</v>
      </c>
      <c r="C222" s="12">
        <f>'DORC build-up'!C222</f>
        <v>45</v>
      </c>
      <c r="D222" t="str">
        <f>IF('DORC build-up'!E222=0,"",'DORC build-up'!E222)</f>
        <v/>
      </c>
      <c r="E222" t="str">
        <f>IF('DORC build-up'!F222=0,"",'DORC build-up'!F222)</f>
        <v>Forrestfield</v>
      </c>
      <c r="F222" s="9">
        <f>'DORC build-up'!H222</f>
        <v>16.283000000000001</v>
      </c>
      <c r="G222" s="7">
        <f>'C&amp;G'!G278</f>
        <v>0</v>
      </c>
      <c r="H222" s="7">
        <f>'C&amp;E'!N278</f>
        <v>0</v>
      </c>
      <c r="I222" s="7">
        <f>Form!N278</f>
        <v>7075043.2358156256</v>
      </c>
      <c r="J222" s="7">
        <f>AcRd!G278</f>
        <v>0</v>
      </c>
      <c r="K222" s="7">
        <f>Bridges!W278</f>
        <v>0</v>
      </c>
      <c r="L222" s="7">
        <f>Tunns!G278</f>
        <v>0</v>
      </c>
      <c r="M222" s="7">
        <f>Culvs!AN278</f>
        <v>0</v>
      </c>
      <c r="N222" s="7">
        <f>Rail!N278</f>
        <v>18668167.382812504</v>
      </c>
      <c r="O222" s="7">
        <f>Ballast!H278</f>
        <v>4446327.5718750004</v>
      </c>
      <c r="P222" s="7">
        <f>Sleeps!I278</f>
        <v>1459032.75</v>
      </c>
      <c r="Q222" s="7">
        <f>Turnouts!N278</f>
        <v>31186968.75</v>
      </c>
      <c r="R222" s="7">
        <f>'Fibre Optic'!G278</f>
        <v>11196018.623236381</v>
      </c>
      <c r="S222" s="7">
        <f>Signal!CD278</f>
        <v>0</v>
      </c>
      <c r="T222" s="7">
        <f>'Cont. Centre Assets'!H278</f>
        <v>0</v>
      </c>
      <c r="U222" s="7">
        <f>Comms!Q278</f>
        <v>0</v>
      </c>
      <c r="V222" s="7">
        <f>'Radio Masts'!I278</f>
        <v>364969.99813662411</v>
      </c>
      <c r="W222" s="7">
        <f>Buildings!R279</f>
        <v>538223.25128664623</v>
      </c>
      <c r="X222" s="7">
        <f>'Ped Cross'!T278</f>
        <v>0</v>
      </c>
      <c r="Y222" s="7">
        <f>'Plant &amp; Equip'!E279</f>
        <v>229752.25951511075</v>
      </c>
      <c r="Z222" s="7">
        <f>Signage!G278</f>
        <v>4190.8387499999999</v>
      </c>
      <c r="AA222" s="7">
        <f>Walkways!I278</f>
        <v>8968.0499999999993</v>
      </c>
      <c r="AB222" s="4">
        <f t="shared" si="5"/>
        <v>75177662.711427882</v>
      </c>
    </row>
    <row r="223" spans="1:28" ht="13.9" x14ac:dyDescent="0.4">
      <c r="A223" s="12">
        <v>45</v>
      </c>
      <c r="B223" s="12" t="str">
        <f>'DORC build-up'!B223</f>
        <v>Metro</v>
      </c>
      <c r="C223" s="12">
        <f>'DORC build-up'!C223</f>
        <v>45</v>
      </c>
      <c r="D223" t="str">
        <f>IF('DORC build-up'!E223=0,"",'DORC build-up'!E223)</f>
        <v/>
      </c>
      <c r="E223" t="str">
        <f>IF('DORC build-up'!F223=0,"",'DORC build-up'!F223)</f>
        <v>Forrestfield to Kenwick</v>
      </c>
      <c r="F223" s="9">
        <f>'DORC build-up'!H223</f>
        <v>8.0429999999999993</v>
      </c>
      <c r="G223" s="7">
        <f>'C&amp;G'!G279</f>
        <v>0</v>
      </c>
      <c r="H223" s="7">
        <f>'C&amp;E'!N279</f>
        <v>0</v>
      </c>
      <c r="I223" s="7">
        <f>Form!N279</f>
        <v>2628662.7593441247</v>
      </c>
      <c r="J223" s="7">
        <f>AcRd!G279</f>
        <v>0</v>
      </c>
      <c r="K223" s="7">
        <f>Bridges!W279</f>
        <v>0</v>
      </c>
      <c r="L223" s="7">
        <f>Tunns!G279</f>
        <v>0</v>
      </c>
      <c r="M223" s="7">
        <f>Culvs!AN279</f>
        <v>102615.1875</v>
      </c>
      <c r="N223" s="7">
        <f>Rail!N279</f>
        <v>10836842.87109375</v>
      </c>
      <c r="O223" s="7">
        <f>Ballast!H279</f>
        <v>2196266.8218749999</v>
      </c>
      <c r="P223" s="7">
        <f>Sleeps!I279</f>
        <v>2568397.78125</v>
      </c>
      <c r="Q223" s="7">
        <f>Turnouts!N279</f>
        <v>7042218.75</v>
      </c>
      <c r="R223" s="7">
        <f>'Fibre Optic'!G279</f>
        <v>2966150.6463595703</v>
      </c>
      <c r="S223" s="7">
        <f>Signal!CD279</f>
        <v>3524477.8486153842</v>
      </c>
      <c r="T223" s="7">
        <f>'Cont. Centre Assets'!H279</f>
        <v>418644.94725287874</v>
      </c>
      <c r="U223" s="7">
        <f>Comms!Q279</f>
        <v>0</v>
      </c>
      <c r="V223" s="7">
        <f>'Radio Masts'!I279</f>
        <v>180277.20291180172</v>
      </c>
      <c r="W223" s="7">
        <f>Buildings!R280</f>
        <v>265855.77658284683</v>
      </c>
      <c r="X223" s="7">
        <f>'Ped Cross'!T279</f>
        <v>0</v>
      </c>
      <c r="Y223" s="7">
        <f>'Plant &amp; Equip'!E280</f>
        <v>113486.3000233394</v>
      </c>
      <c r="Z223" s="7">
        <f>Signage!G279</f>
        <v>4889.3118749999994</v>
      </c>
      <c r="AA223" s="7">
        <f>Walkways!I279</f>
        <v>19315.8</v>
      </c>
      <c r="AB223" s="4">
        <f t="shared" si="5"/>
        <v>32868102.004683699</v>
      </c>
    </row>
    <row r="224" spans="1:28" ht="13.9" x14ac:dyDescent="0.4">
      <c r="A224" s="12">
        <v>45</v>
      </c>
      <c r="B224" s="12" t="str">
        <f>'DORC build-up'!B224</f>
        <v>Metro</v>
      </c>
      <c r="C224" s="12">
        <f>'DORC build-up'!C224</f>
        <v>45</v>
      </c>
      <c r="D224" t="str">
        <f>IF('DORC build-up'!E224=0,"",'DORC build-up'!E224)</f>
        <v/>
      </c>
      <c r="E224" t="str">
        <f>IF('DORC build-up'!F224=0,"",'DORC build-up'!F224)</f>
        <v>Kenwick to Cockburn East</v>
      </c>
      <c r="F224" s="9">
        <f>'DORC build-up'!H224</f>
        <v>42.748480000000001</v>
      </c>
      <c r="G224" s="7">
        <f>'C&amp;G'!G280</f>
        <v>0</v>
      </c>
      <c r="H224" s="7">
        <f>'C&amp;E'!N280</f>
        <v>0</v>
      </c>
      <c r="I224" s="7">
        <f>Form!N280</f>
        <v>14196097.281423585</v>
      </c>
      <c r="J224" s="7">
        <f>AcRd!G280</f>
        <v>0</v>
      </c>
      <c r="K224" s="7">
        <f>Bridges!W280</f>
        <v>14383799.344687499</v>
      </c>
      <c r="L224" s="7">
        <f>Tunns!G280</f>
        <v>0</v>
      </c>
      <c r="M224" s="7">
        <f>Culvs!AN280</f>
        <v>187121.8125</v>
      </c>
      <c r="N224" s="7">
        <f>Rail!N280</f>
        <v>56954590.875000007</v>
      </c>
      <c r="O224" s="7">
        <f>Ballast!H280</f>
        <v>11673140.409</v>
      </c>
      <c r="P224" s="7">
        <f>Sleeps!I280</f>
        <v>13721332.078125</v>
      </c>
      <c r="Q224" s="7">
        <f>Turnouts!N280</f>
        <v>10060312.5</v>
      </c>
      <c r="R224" s="7">
        <f>'Fibre Optic'!G280</f>
        <v>22216827.497907091</v>
      </c>
      <c r="S224" s="7">
        <f>Signal!CD280</f>
        <v>10370899.849846154</v>
      </c>
      <c r="T224" s="7">
        <f>'Cont. Centre Assets'!H280</f>
        <v>1231877.4601773731</v>
      </c>
      <c r="U224" s="7">
        <f>Comms!Q280</f>
        <v>68538.461538461532</v>
      </c>
      <c r="V224" s="7">
        <f>'Radio Masts'!I280</f>
        <v>958171.87655490462</v>
      </c>
      <c r="W224" s="7">
        <f>Buildings!R281</f>
        <v>1413021.3040079942</v>
      </c>
      <c r="X224" s="7">
        <f>'Ped Cross'!T280</f>
        <v>930501.06817500002</v>
      </c>
      <c r="Y224" s="7">
        <f>'Plant &amp; Equip'!E281</f>
        <v>603178.76747752388</v>
      </c>
      <c r="Z224" s="7">
        <f>Signage!G280</f>
        <v>40511.441249999996</v>
      </c>
      <c r="AA224" s="7">
        <f>Walkways!I280</f>
        <v>360722.565</v>
      </c>
      <c r="AB224" s="4">
        <f t="shared" si="5"/>
        <v>159370644.59267056</v>
      </c>
    </row>
    <row r="225" spans="1:28" ht="13.9" x14ac:dyDescent="0.4">
      <c r="A225" s="12">
        <v>45</v>
      </c>
      <c r="B225" s="12" t="str">
        <f>'DORC build-up'!B225</f>
        <v>Metro</v>
      </c>
      <c r="C225" s="12">
        <f>'DORC build-up'!C225</f>
        <v>45</v>
      </c>
      <c r="D225" t="str">
        <f>IF('DORC build-up'!E225=0,"",'DORC build-up'!E225)</f>
        <v/>
      </c>
      <c r="E225" t="str">
        <f>IF('DORC build-up'!F225=0,"",'DORC build-up'!F225)</f>
        <v>Cockburn East to Cockburn South</v>
      </c>
      <c r="F225" s="9">
        <f>'DORC build-up'!H225</f>
        <v>1.1719999999999999</v>
      </c>
      <c r="G225" s="7">
        <f>'C&amp;G'!G281</f>
        <v>0</v>
      </c>
      <c r="H225" s="7">
        <f>'C&amp;E'!N281</f>
        <v>0</v>
      </c>
      <c r="I225" s="7">
        <f>Form!N281</f>
        <v>509239.7391375</v>
      </c>
      <c r="J225" s="7">
        <f>AcRd!G281</f>
        <v>0</v>
      </c>
      <c r="K225" s="7">
        <f>Bridges!W281</f>
        <v>0</v>
      </c>
      <c r="L225" s="7">
        <f>Tunns!G281</f>
        <v>0</v>
      </c>
      <c r="M225" s="7">
        <f>Culvs!AN281</f>
        <v>0</v>
      </c>
      <c r="N225" s="7">
        <f>Rail!N281</f>
        <v>1579109.765625</v>
      </c>
      <c r="O225" s="7">
        <f>Ballast!H281</f>
        <v>320032.91249999998</v>
      </c>
      <c r="P225" s="7">
        <f>Sleeps!I281</f>
        <v>379633.078125</v>
      </c>
      <c r="Q225" s="7">
        <f>Turnouts!N281</f>
        <v>1006031.25</v>
      </c>
      <c r="R225" s="7">
        <f>'Fibre Optic'!G281</f>
        <v>809483.88812048337</v>
      </c>
      <c r="S225" s="7">
        <f>Signal!CD281</f>
        <v>0</v>
      </c>
      <c r="T225" s="7">
        <f>'Cont. Centre Assets'!H281</f>
        <v>0</v>
      </c>
      <c r="U225" s="7">
        <f>Comms!Q281</f>
        <v>68538.461538461532</v>
      </c>
      <c r="V225" s="7">
        <f>'Radio Masts'!I281</f>
        <v>26269.412136346094</v>
      </c>
      <c r="W225" s="7">
        <f>Buildings!R282</f>
        <v>38739.6456738899</v>
      </c>
      <c r="X225" s="7">
        <f>'Ped Cross'!T281</f>
        <v>0</v>
      </c>
      <c r="Y225" s="7">
        <f>'Plant &amp; Equip'!E282</f>
        <v>16536.857345188833</v>
      </c>
      <c r="Z225" s="7">
        <f>Signage!G281</f>
        <v>698.47312499999998</v>
      </c>
      <c r="AA225" s="7">
        <f>Walkways!I281</f>
        <v>6898.5</v>
      </c>
      <c r="AB225" s="4">
        <f t="shared" si="5"/>
        <v>4761211.98332687</v>
      </c>
    </row>
    <row r="226" spans="1:28" ht="13.9" x14ac:dyDescent="0.4">
      <c r="A226" s="12">
        <v>45</v>
      </c>
      <c r="B226" s="12" t="str">
        <f>'DORC build-up'!B226</f>
        <v>Metro</v>
      </c>
      <c r="C226" s="12">
        <f>'DORC build-up'!C226</f>
        <v>45</v>
      </c>
      <c r="D226" t="str">
        <f>IF('DORC build-up'!E226=0,"",'DORC build-up'!E226)</f>
        <v/>
      </c>
      <c r="E226" t="str">
        <f>IF('DORC build-up'!F226=0,"",'DORC build-up'!F226)</f>
        <v>Cockburn South to Kwinana North</v>
      </c>
      <c r="F226" s="9">
        <f>'DORC build-up'!H226</f>
        <v>11.527200000000001</v>
      </c>
      <c r="G226" s="7">
        <f>'C&amp;G'!G282</f>
        <v>0</v>
      </c>
      <c r="H226" s="7">
        <f>'C&amp;E'!N282</f>
        <v>0</v>
      </c>
      <c r="I226" s="7">
        <f>Form!N282</f>
        <v>5008624.8472575005</v>
      </c>
      <c r="J226" s="7">
        <f>AcRd!G282</f>
        <v>0</v>
      </c>
      <c r="K226" s="7">
        <f>Bridges!W282</f>
        <v>0</v>
      </c>
      <c r="L226" s="7">
        <f>Tunns!G282</f>
        <v>0</v>
      </c>
      <c r="M226" s="7">
        <f>Culvs!AN282</f>
        <v>0</v>
      </c>
      <c r="N226" s="7">
        <f>Rail!N282</f>
        <v>15531326.015625</v>
      </c>
      <c r="O226" s="7">
        <f>Ballast!H282</f>
        <v>3147682.0725000002</v>
      </c>
      <c r="P226" s="7">
        <f>Sleeps!I282</f>
        <v>3723896.53125</v>
      </c>
      <c r="Q226" s="7">
        <f>Turnouts!N282</f>
        <v>7042218.75</v>
      </c>
      <c r="R226" s="7">
        <f>'Fibre Optic'!G282</f>
        <v>7767591.8963998118</v>
      </c>
      <c r="S226" s="7">
        <f>Signal!CD282</f>
        <v>4770397.0855384618</v>
      </c>
      <c r="T226" s="7">
        <f>'Cont. Centre Assets'!H282</f>
        <v>566637.87432657904</v>
      </c>
      <c r="U226" s="7">
        <f>Comms!Q282</f>
        <v>0</v>
      </c>
      <c r="V226" s="7">
        <f>'Radio Masts'!I282</f>
        <v>258372.66858198697</v>
      </c>
      <c r="W226" s="7">
        <f>Buildings!R283</f>
        <v>381023.58669971308</v>
      </c>
      <c r="X226" s="7">
        <f>'Ped Cross'!T282</f>
        <v>319159.01626875001</v>
      </c>
      <c r="Y226" s="7">
        <f>'Plant &amp; Equip'!E283</f>
        <v>162648.17575892556</v>
      </c>
      <c r="Z226" s="7">
        <f>Signage!G282</f>
        <v>34225.183124999996</v>
      </c>
      <c r="AA226" s="7">
        <f>Walkways!I282</f>
        <v>343890.22499999998</v>
      </c>
      <c r="AB226" s="4">
        <f t="shared" si="5"/>
        <v>49057693.928331733</v>
      </c>
    </row>
    <row r="227" spans="1:28" ht="13.9" x14ac:dyDescent="0.4">
      <c r="A227" s="12">
        <v>45</v>
      </c>
      <c r="B227" s="12" t="str">
        <f>'DORC build-up'!B227</f>
        <v>Metro</v>
      </c>
      <c r="C227" s="12">
        <f>'DORC build-up'!C227</f>
        <v>45</v>
      </c>
      <c r="D227" t="str">
        <f>IF('DORC build-up'!E227=0,"",'DORC build-up'!E227)</f>
        <v/>
      </c>
      <c r="E227" t="str">
        <f>IF('DORC build-up'!F227=0,"",'DORC build-up'!F227)</f>
        <v>Kwinana North to Kwinana West</v>
      </c>
      <c r="F227" s="9">
        <f>'DORC build-up'!H227</f>
        <v>0.66900000000000004</v>
      </c>
      <c r="G227" s="7">
        <f>'C&amp;G'!G283</f>
        <v>0</v>
      </c>
      <c r="H227" s="7">
        <f>'C&amp;E'!N283</f>
        <v>0</v>
      </c>
      <c r="I227" s="7">
        <f>Form!N283</f>
        <v>290683.776009375</v>
      </c>
      <c r="J227" s="7">
        <f>AcRd!G283</f>
        <v>0</v>
      </c>
      <c r="K227" s="7">
        <f>Bridges!W283</f>
        <v>0</v>
      </c>
      <c r="L227" s="7">
        <f>Tunns!G283</f>
        <v>0</v>
      </c>
      <c r="M227" s="7">
        <f>Culvs!AN283</f>
        <v>0</v>
      </c>
      <c r="N227" s="7">
        <f>Rail!N283</f>
        <v>901386.03515625</v>
      </c>
      <c r="O227" s="7">
        <f>Ballast!H283</f>
        <v>182680.90312500001</v>
      </c>
      <c r="P227" s="7">
        <f>Sleeps!I283</f>
        <v>215146.96875</v>
      </c>
      <c r="Q227" s="7">
        <f>Turnouts!N283</f>
        <v>1006031.25</v>
      </c>
      <c r="R227" s="7">
        <f>'Fibre Optic'!G283</f>
        <v>462068.87470358657</v>
      </c>
      <c r="S227" s="7">
        <f>Signal!CD283</f>
        <v>0</v>
      </c>
      <c r="T227" s="7">
        <f>'Cont. Centre Assets'!H283</f>
        <v>0</v>
      </c>
      <c r="U227" s="7">
        <f>Comms!Q283</f>
        <v>0</v>
      </c>
      <c r="V227" s="7">
        <f>'Radio Masts'!I283</f>
        <v>14995.082524927935</v>
      </c>
      <c r="W227" s="7">
        <f>Buildings!R284</f>
        <v>22113.330167092448</v>
      </c>
      <c r="X227" s="7">
        <f>'Ped Cross'!T283</f>
        <v>0</v>
      </c>
      <c r="Y227" s="7">
        <f>'Plant &amp; Equip'!E284</f>
        <v>9439.5542354362897</v>
      </c>
      <c r="Z227" s="7">
        <f>Signage!G283</f>
        <v>5587.7849999999999</v>
      </c>
      <c r="AA227" s="7">
        <f>Walkways!I283</f>
        <v>0</v>
      </c>
      <c r="AB227" s="4">
        <f t="shared" si="5"/>
        <v>3110133.5596716683</v>
      </c>
    </row>
    <row r="228" spans="1:28" ht="13.9" x14ac:dyDescent="0.4">
      <c r="A228" s="12">
        <v>45</v>
      </c>
      <c r="B228" s="12" t="str">
        <f>'DORC build-up'!B228</f>
        <v>Metro</v>
      </c>
      <c r="C228" s="12">
        <f>'DORC build-up'!C228</f>
        <v>45</v>
      </c>
      <c r="D228" t="str">
        <f>IF('DORC build-up'!E228=0,"",'DORC build-up'!E228)</f>
        <v/>
      </c>
      <c r="E228" t="str">
        <f>IF('DORC build-up'!F228=0,"",'DORC build-up'!F228)</f>
        <v>Kwinana North to Kwinana</v>
      </c>
      <c r="F228" s="9">
        <f>'DORC build-up'!H228</f>
        <v>1.1659999999999999</v>
      </c>
      <c r="G228" s="7">
        <f>'C&amp;G'!G284</f>
        <v>0</v>
      </c>
      <c r="H228" s="7">
        <f>'C&amp;E'!N284</f>
        <v>0</v>
      </c>
      <c r="I228" s="7">
        <f>Form!N284</f>
        <v>506632.70975625009</v>
      </c>
      <c r="J228" s="7">
        <f>AcRd!G284</f>
        <v>0</v>
      </c>
      <c r="K228" s="7">
        <f>Bridges!W284</f>
        <v>0</v>
      </c>
      <c r="L228" s="7">
        <f>Tunns!G284</f>
        <v>0</v>
      </c>
      <c r="M228" s="7">
        <f>Culvs!AN284</f>
        <v>0</v>
      </c>
      <c r="N228" s="7">
        <f>Rail!N284</f>
        <v>1316823.046875</v>
      </c>
      <c r="O228" s="7">
        <f>Ballast!H284</f>
        <v>318394.51874999999</v>
      </c>
      <c r="P228" s="7">
        <f>Sleeps!I284</f>
        <v>374674.78125</v>
      </c>
      <c r="Q228" s="7">
        <f>Turnouts!N284</f>
        <v>1437187.5</v>
      </c>
      <c r="R228" s="7">
        <f>'Fibre Optic'!G284</f>
        <v>805339.77265228995</v>
      </c>
      <c r="S228" s="7">
        <f>Signal!CD284</f>
        <v>3261060</v>
      </c>
      <c r="T228" s="7">
        <f>'Cont. Centre Assets'!H284</f>
        <v>387355.61700999527</v>
      </c>
      <c r="U228" s="7">
        <f>Comms!Q284</f>
        <v>150825.53284615383</v>
      </c>
      <c r="V228" s="7">
        <f>'Radio Masts'!I284</f>
        <v>26134.927091279475</v>
      </c>
      <c r="W228" s="7">
        <f>Buildings!R285</f>
        <v>38541.319842794896</v>
      </c>
      <c r="X228" s="7">
        <f>'Ped Cross'!T284</f>
        <v>0</v>
      </c>
      <c r="Y228" s="7">
        <f>'Plant &amp; Equip'!E285</f>
        <v>16452.197665947253</v>
      </c>
      <c r="Z228" s="7">
        <f>Signage!G284</f>
        <v>4190.8387499999999</v>
      </c>
      <c r="AA228" s="7">
        <f>Walkways!I284</f>
        <v>0</v>
      </c>
      <c r="AB228" s="4">
        <f t="shared" si="5"/>
        <v>8643612.76248971</v>
      </c>
    </row>
    <row r="229" spans="1:28" ht="13.9" x14ac:dyDescent="0.4">
      <c r="A229" s="12">
        <v>45</v>
      </c>
      <c r="B229" s="12" t="str">
        <f>'DORC build-up'!B229</f>
        <v>Metro</v>
      </c>
      <c r="C229" s="12">
        <f>'DORC build-up'!C229</f>
        <v>45</v>
      </c>
      <c r="D229" t="str">
        <f>IF('DORC build-up'!E229=0,"",'DORC build-up'!E229)</f>
        <v/>
      </c>
      <c r="E229" t="str">
        <f>IF('DORC build-up'!F229=0,"",'DORC build-up'!F229)</f>
        <v>Kwinana West to Kwinana KBT</v>
      </c>
      <c r="F229" s="9">
        <f>'DORC build-up'!H229</f>
        <v>0.182</v>
      </c>
      <c r="G229" s="7">
        <f>'C&amp;G'!G285</f>
        <v>0</v>
      </c>
      <c r="H229" s="7">
        <f>'C&amp;E'!N285</f>
        <v>0</v>
      </c>
      <c r="I229" s="7">
        <f>Form!N285</f>
        <v>79079.891231250003</v>
      </c>
      <c r="J229" s="7">
        <f>AcRd!G285</f>
        <v>0</v>
      </c>
      <c r="K229" s="7">
        <f>Bridges!W285</f>
        <v>0</v>
      </c>
      <c r="L229" s="7">
        <f>Tunns!G285</f>
        <v>0</v>
      </c>
      <c r="M229" s="7">
        <f>Culvs!AN285</f>
        <v>0</v>
      </c>
      <c r="N229" s="7">
        <f>Rail!N285</f>
        <v>245220.11718750003</v>
      </c>
      <c r="O229" s="7">
        <f>Ballast!H285</f>
        <v>49697.943749999999</v>
      </c>
      <c r="P229" s="7">
        <f>Sleeps!I285</f>
        <v>58206.09375</v>
      </c>
      <c r="Q229" s="7">
        <f>Turnouts!N285</f>
        <v>1006031.25</v>
      </c>
      <c r="R229" s="7">
        <f>'Fibre Optic'!G285</f>
        <v>125704.83586853923</v>
      </c>
      <c r="S229" s="7">
        <f>Signal!CD285</f>
        <v>0</v>
      </c>
      <c r="T229" s="7">
        <f>'Cont. Centre Assets'!H285</f>
        <v>0</v>
      </c>
      <c r="U229" s="7">
        <f>Comms!Q285</f>
        <v>0</v>
      </c>
      <c r="V229" s="7">
        <f>'Radio Masts'!I285</f>
        <v>4079.3797003540863</v>
      </c>
      <c r="W229" s="7">
        <f>Buildings!R286</f>
        <v>6015.8835432149845</v>
      </c>
      <c r="X229" s="7">
        <f>'Ped Cross'!T285</f>
        <v>0</v>
      </c>
      <c r="Y229" s="7">
        <f>'Plant &amp; Equip'!E286</f>
        <v>2568.0102703279586</v>
      </c>
      <c r="Z229" s="7">
        <f>Signage!G285</f>
        <v>0</v>
      </c>
      <c r="AA229" s="7">
        <f>Walkways!I285</f>
        <v>0</v>
      </c>
      <c r="AB229" s="4">
        <f t="shared" si="5"/>
        <v>1576603.4053011865</v>
      </c>
    </row>
    <row r="230" spans="1:28" ht="13.9" x14ac:dyDescent="0.4">
      <c r="A230" s="12">
        <v>46</v>
      </c>
      <c r="B230" s="12" t="str">
        <f>'DORC build-up'!B230</f>
        <v>Metro</v>
      </c>
      <c r="C230" s="12">
        <f>'DORC build-up'!C230</f>
        <v>46</v>
      </c>
      <c r="D230" t="str">
        <f>IF('DORC build-up'!E230=0,"",'DORC build-up'!E230)</f>
        <v>DG track between Cockburn North and Cockburn East</v>
      </c>
      <c r="E230" t="str">
        <f>IF('DORC build-up'!F230=0,"",'DORC build-up'!F230)</f>
        <v>Cockburn North to Cockburn East</v>
      </c>
      <c r="F230" s="9">
        <f>'DORC build-up'!H230</f>
        <v>1.1519999999999999</v>
      </c>
      <c r="G230" s="7">
        <f>'C&amp;G'!G286</f>
        <v>0</v>
      </c>
      <c r="H230" s="7">
        <f>'C&amp;E'!N286</f>
        <v>0</v>
      </c>
      <c r="I230" s="7">
        <f>Form!N286</f>
        <v>500549.64120000001</v>
      </c>
      <c r="J230" s="7">
        <f>AcRd!G286</f>
        <v>0</v>
      </c>
      <c r="K230" s="7">
        <f>Bridges!W286</f>
        <v>0</v>
      </c>
      <c r="L230" s="7">
        <f>Tunns!G286</f>
        <v>0</v>
      </c>
      <c r="M230" s="7">
        <f>Culvs!AN286</f>
        <v>0</v>
      </c>
      <c r="N230" s="7">
        <f>Rail!N286</f>
        <v>1552162.4999999998</v>
      </c>
      <c r="O230" s="7">
        <f>Ballast!H286</f>
        <v>314571.59999999998</v>
      </c>
      <c r="P230" s="7">
        <f>Sleeps!I286</f>
        <v>370578.796875</v>
      </c>
      <c r="Q230" s="7">
        <f>Turnouts!N286</f>
        <v>1006031.25</v>
      </c>
      <c r="R230" s="7">
        <f>'Fibre Optic'!G286</f>
        <v>795670.16989317141</v>
      </c>
      <c r="S230" s="7">
        <f>Signal!CD286</f>
        <v>0</v>
      </c>
      <c r="T230" s="7">
        <f>'Cont. Centre Assets'!H286</f>
        <v>0</v>
      </c>
      <c r="U230" s="7">
        <f>Comms!Q286</f>
        <v>0</v>
      </c>
      <c r="V230" s="7">
        <f>'Radio Masts'!I286</f>
        <v>25821.1286527907</v>
      </c>
      <c r="W230" s="7">
        <f>Buildings!R287</f>
        <v>38078.5595702399</v>
      </c>
      <c r="X230" s="7">
        <f>'Ped Cross'!T286</f>
        <v>0</v>
      </c>
      <c r="Y230" s="7">
        <f>'Plant &amp; Equip'!E287</f>
        <v>16254.658414383561</v>
      </c>
      <c r="Z230" s="7">
        <f>Signage!G286</f>
        <v>3492.3656249999999</v>
      </c>
      <c r="AA230" s="7">
        <f>Walkways!I286</f>
        <v>15866.55</v>
      </c>
      <c r="AB230" s="4">
        <f t="shared" si="5"/>
        <v>4639077.220230584</v>
      </c>
    </row>
    <row r="231" spans="1:28" ht="13.9" x14ac:dyDescent="0.4">
      <c r="A231" s="12">
        <v>47</v>
      </c>
      <c r="B231" s="12" t="str">
        <f>'DORC build-up'!B231</f>
        <v>Metro</v>
      </c>
      <c r="C231" s="12">
        <f>'DORC build-up'!C231</f>
        <v>47</v>
      </c>
      <c r="D231" t="str">
        <f>IF('DORC build-up'!E231=0,"",'DORC build-up'!E231)</f>
        <v>DG track between Cockburn North and Cockburn South</v>
      </c>
      <c r="E231" t="str">
        <f>IF('DORC build-up'!F231=0,"",'DORC build-up'!F231)</f>
        <v>Cockburn North to Cockburn South</v>
      </c>
      <c r="F231" s="9">
        <f>'DORC build-up'!H231</f>
        <v>1.502</v>
      </c>
      <c r="G231" s="7">
        <f>'C&amp;G'!G287</f>
        <v>0</v>
      </c>
      <c r="H231" s="7">
        <f>'C&amp;E'!N287</f>
        <v>0</v>
      </c>
      <c r="I231" s="7">
        <f>Form!N287</f>
        <v>652626.35510625003</v>
      </c>
      <c r="J231" s="7">
        <f>AcRd!G287</f>
        <v>0</v>
      </c>
      <c r="K231" s="7">
        <f>Bridges!W287</f>
        <v>0</v>
      </c>
      <c r="L231" s="7">
        <f>Tunns!G287</f>
        <v>0</v>
      </c>
      <c r="M231" s="7">
        <f>Culvs!AN287</f>
        <v>0</v>
      </c>
      <c r="N231" s="7">
        <f>Rail!N287</f>
        <v>1939754.00390625</v>
      </c>
      <c r="O231" s="7">
        <f>Ballast!H287</f>
        <v>410144.56874999998</v>
      </c>
      <c r="P231" s="7">
        <f>Sleeps!I287</f>
        <v>482463.84375</v>
      </c>
      <c r="Q231" s="7">
        <f>Turnouts!N287</f>
        <v>1006031.25</v>
      </c>
      <c r="R231" s="7">
        <f>'Fibre Optic'!G287</f>
        <v>1037410.2388711314</v>
      </c>
      <c r="S231" s="7">
        <f>Signal!CD287</f>
        <v>0</v>
      </c>
      <c r="T231" s="7">
        <f>'Cont. Centre Assets'!H287</f>
        <v>0</v>
      </c>
      <c r="U231" s="7">
        <f>Comms!Q287</f>
        <v>0</v>
      </c>
      <c r="V231" s="7">
        <f>'Radio Masts'!I287</f>
        <v>33666.089615010096</v>
      </c>
      <c r="W231" s="7">
        <f>Buildings!R288</f>
        <v>49647.566384114878</v>
      </c>
      <c r="X231" s="7">
        <f>'Ped Cross'!T287</f>
        <v>0</v>
      </c>
      <c r="Y231" s="7">
        <f>'Plant &amp; Equip'!E288</f>
        <v>21193.13970347579</v>
      </c>
      <c r="Z231" s="7">
        <f>Signage!G287</f>
        <v>10477.096874999999</v>
      </c>
      <c r="AA231" s="7">
        <f>Walkways!I287</f>
        <v>52428.6</v>
      </c>
      <c r="AB231" s="4">
        <f t="shared" si="5"/>
        <v>5695842.7529612314</v>
      </c>
    </row>
    <row r="232" spans="1:28" ht="13.9" x14ac:dyDescent="0.4">
      <c r="A232" s="12">
        <v>48</v>
      </c>
      <c r="B232" s="12" t="str">
        <f>'DORC build-up'!B232</f>
        <v>Sidings &amp; Other</v>
      </c>
      <c r="C232" s="12">
        <f>'DORC build-up'!C232</f>
        <v>48</v>
      </c>
      <c r="D232" t="str">
        <f>IF('DORC build-up'!E232=0,"",'DORC build-up'!E232)</f>
        <v>DG all tracks servicing customer facilities on the DG network</v>
      </c>
      <c r="E232" t="str">
        <f>IF('DORC build-up'!F232=0,"",'DORC build-up'!F232)</f>
        <v>Kwinana West to Kwinana FPA</v>
      </c>
      <c r="F232" s="9">
        <f>'DORC build-up'!H232</f>
        <v>2.75</v>
      </c>
      <c r="G232" s="7">
        <f>'C&amp;G'!G288</f>
        <v>0</v>
      </c>
      <c r="H232" s="7">
        <f>'C&amp;E'!N288</f>
        <v>0</v>
      </c>
      <c r="I232" s="7">
        <f>Form!N288</f>
        <v>221326.87500000006</v>
      </c>
      <c r="J232" s="7">
        <f>AcRd!G288</f>
        <v>0</v>
      </c>
      <c r="K232" s="7">
        <f>Bridges!W288</f>
        <v>0</v>
      </c>
      <c r="L232" s="7">
        <f>Tunns!G288</f>
        <v>0</v>
      </c>
      <c r="M232" s="7">
        <f>Culvs!AN288</f>
        <v>0</v>
      </c>
      <c r="N232" s="7">
        <f>Rail!N288</f>
        <v>3705249.0234375005</v>
      </c>
      <c r="O232" s="7">
        <f>Ballast!H288</f>
        <v>750930.46875</v>
      </c>
      <c r="P232" s="7">
        <f>Sleeps!I288</f>
        <v>883223.578125</v>
      </c>
      <c r="Q232" s="7">
        <f>Turnouts!N288</f>
        <v>9054281.25</v>
      </c>
      <c r="R232" s="7">
        <f>'Fibre Optic'!G288</f>
        <v>0</v>
      </c>
      <c r="S232" s="7">
        <f>Signal!CD288</f>
        <v>5823488.0049230754</v>
      </c>
      <c r="T232" s="7">
        <f>'Cont. Centre Assets'!H288</f>
        <v>691726.24523844512</v>
      </c>
      <c r="U232" s="7">
        <f>Comms!Q288</f>
        <v>0</v>
      </c>
      <c r="V232" s="7">
        <f>'Radio Masts'!I288</f>
        <v>61638.978988866686</v>
      </c>
      <c r="W232" s="7">
        <f>Buildings!R289</f>
        <v>90899.339251874771</v>
      </c>
      <c r="X232" s="7">
        <f>'Ped Cross'!T288</f>
        <v>0</v>
      </c>
      <c r="Y232" s="7">
        <f>'Plant &amp; Equip'!E289</f>
        <v>38802.352985724654</v>
      </c>
      <c r="Z232" s="7">
        <f>Signage!G288</f>
        <v>1396.94625</v>
      </c>
      <c r="AA232" s="7">
        <f>Walkways!I288</f>
        <v>0</v>
      </c>
      <c r="AB232" s="4">
        <f t="shared" si="5"/>
        <v>21322963.062950488</v>
      </c>
    </row>
    <row r="233" spans="1:28" ht="13.9" x14ac:dyDescent="0.4">
      <c r="A233" s="12">
        <v>48</v>
      </c>
      <c r="B233" s="12" t="str">
        <f>'DORC build-up'!B233</f>
        <v>Sidings &amp; Other</v>
      </c>
      <c r="C233" s="12">
        <f>'DORC build-up'!C233</f>
        <v>48</v>
      </c>
      <c r="D233" t="str">
        <f>IF('DORC build-up'!E233=0,"",'DORC build-up'!E233)</f>
        <v/>
      </c>
      <c r="E233" t="str">
        <f>IF('DORC build-up'!F233=0,"",'DORC build-up'!F233)</f>
        <v>Kwinana FPA to Kwinana CBH</v>
      </c>
      <c r="F233" s="9">
        <f>'DORC build-up'!H233</f>
        <v>4.83</v>
      </c>
      <c r="G233" s="7">
        <f>'C&amp;G'!G289</f>
        <v>0</v>
      </c>
      <c r="H233" s="7">
        <f>'C&amp;E'!N289</f>
        <v>0</v>
      </c>
      <c r="I233" s="7">
        <f>Form!N289</f>
        <v>388730.47500000003</v>
      </c>
      <c r="J233" s="7">
        <f>AcRd!G289</f>
        <v>0</v>
      </c>
      <c r="K233" s="7">
        <f>Bridges!W289</f>
        <v>0</v>
      </c>
      <c r="L233" s="7">
        <f>Tunns!G289</f>
        <v>0</v>
      </c>
      <c r="M233" s="7">
        <f>Culvs!AN289</f>
        <v>6036.1875</v>
      </c>
      <c r="N233" s="7">
        <f>Rail!N289</f>
        <v>6507764.6484375</v>
      </c>
      <c r="O233" s="7">
        <f>Ballast!H289</f>
        <v>1318906.96875</v>
      </c>
      <c r="P233" s="7">
        <f>Sleeps!I289</f>
        <v>1549144.40625</v>
      </c>
      <c r="Q233" s="7">
        <f>Turnouts!N289</f>
        <v>3018093.75</v>
      </c>
      <c r="R233" s="7">
        <f>'Fibre Optic'!G289</f>
        <v>0</v>
      </c>
      <c r="S233" s="7">
        <f>Signal!CD289</f>
        <v>3264031.6947692311</v>
      </c>
      <c r="T233" s="7">
        <f>'Cont. Centre Assets'!H289</f>
        <v>387708.60121172748</v>
      </c>
      <c r="U233" s="7">
        <f>Comms!Q289</f>
        <v>0</v>
      </c>
      <c r="V233" s="7">
        <f>'Radio Masts'!I289</f>
        <v>108260.46127862767</v>
      </c>
      <c r="W233" s="7">
        <f>Buildings!R290</f>
        <v>159652.29403147456</v>
      </c>
      <c r="X233" s="7">
        <f>'Ped Cross'!T289</f>
        <v>0</v>
      </c>
      <c r="Y233" s="7">
        <f>'Plant &amp; Equip'!E290</f>
        <v>68151.041789472743</v>
      </c>
      <c r="Z233" s="7">
        <f>Signage!G289</f>
        <v>5587.7849999999999</v>
      </c>
      <c r="AA233" s="7">
        <f>Walkways!I289</f>
        <v>0</v>
      </c>
      <c r="AB233" s="4">
        <f t="shared" si="5"/>
        <v>16782068.314018033</v>
      </c>
    </row>
    <row r="234" spans="1:28" ht="5.0999999999999996" customHeight="1" x14ac:dyDescent="0.35"/>
    <row r="235" spans="1:28" ht="13.9" x14ac:dyDescent="0.4">
      <c r="A235" s="30"/>
      <c r="B235" s="30"/>
      <c r="C235" s="30"/>
      <c r="D235" s="30"/>
      <c r="E235" s="147" t="s">
        <v>57</v>
      </c>
      <c r="F235" s="148"/>
      <c r="G235" s="153">
        <f t="shared" ref="G235:AB235" si="6">G11</f>
        <v>6958087.3959999997</v>
      </c>
      <c r="H235" s="153">
        <f t="shared" si="6"/>
        <v>17561308.984486315</v>
      </c>
      <c r="I235" s="153">
        <f t="shared" si="6"/>
        <v>1566610214.2494788</v>
      </c>
      <c r="J235" s="153">
        <f t="shared" si="6"/>
        <v>0</v>
      </c>
      <c r="K235" s="153">
        <f t="shared" si="6"/>
        <v>505938126.58042502</v>
      </c>
      <c r="L235" s="153">
        <f t="shared" si="6"/>
        <v>61703683.551562503</v>
      </c>
      <c r="M235" s="153">
        <f t="shared" si="6"/>
        <v>61928370.826001488</v>
      </c>
      <c r="N235" s="153">
        <f t="shared" si="6"/>
        <v>6276780659.3994141</v>
      </c>
      <c r="O235" s="153">
        <f t="shared" si="6"/>
        <v>1858583754.9264283</v>
      </c>
      <c r="P235" s="153">
        <f t="shared" si="6"/>
        <v>1987574175.956249</v>
      </c>
      <c r="Q235" s="153">
        <f t="shared" si="6"/>
        <v>701376243.75</v>
      </c>
      <c r="R235" s="153">
        <f t="shared" si="6"/>
        <v>1066627020.9646295</v>
      </c>
      <c r="S235" s="153">
        <f t="shared" si="6"/>
        <v>822773411.07840025</v>
      </c>
      <c r="T235" s="153">
        <f t="shared" si="6"/>
        <v>97730769.230769157</v>
      </c>
      <c r="U235" s="153">
        <f t="shared" si="6"/>
        <v>40682147.472069182</v>
      </c>
      <c r="V235" s="153">
        <f t="shared" si="6"/>
        <v>118114550.81281622</v>
      </c>
      <c r="W235" s="153">
        <f t="shared" si="6"/>
        <v>144674942.78124997</v>
      </c>
      <c r="X235" s="153">
        <f t="shared" si="6"/>
        <v>34223165.075176895</v>
      </c>
      <c r="Y235" s="153">
        <f t="shared" si="6"/>
        <v>61757634.809999987</v>
      </c>
      <c r="Z235" s="153">
        <f t="shared" si="6"/>
        <v>7782247.8641249975</v>
      </c>
      <c r="AA235" s="153">
        <f t="shared" si="6"/>
        <v>67367639.776500002</v>
      </c>
      <c r="AB235" s="153">
        <f t="shared" si="6"/>
        <v>15506748155.485781</v>
      </c>
    </row>
    <row r="236" spans="1:28" x14ac:dyDescent="0.35"/>
    <row r="237" spans="1:28" s="66" customFormat="1" ht="13.9" x14ac:dyDescent="0.4">
      <c r="A237" s="66" t="s">
        <v>73</v>
      </c>
    </row>
    <row r="238" spans="1:28" x14ac:dyDescent="0.35"/>
  </sheetData>
  <mergeCells count="1">
    <mergeCell ref="AB7:AB8"/>
  </mergeCells>
  <pageMargins left="0.7" right="0.7" top="0.75" bottom="0.75" header="0.3" footer="0.3"/>
  <pageSetup orientation="portrait" r:id="rId1"/>
  <headerFooter>
    <oddHeader>&amp;C&amp;"Aptos"&amp;10&amp;K000000 OFFICIAL&amp;1#_x000D_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3DF1-DBF9-4C67-AD10-A7FA0894B2C5}">
  <sheetPr>
    <tabColor theme="0" tint="-4.9989318521683403E-2"/>
  </sheetPr>
  <dimension ref="A1:Q67"/>
  <sheetViews>
    <sheetView showGridLines="0" zoomScaleNormal="100" workbookViewId="0"/>
  </sheetViews>
  <sheetFormatPr defaultColWidth="0" defaultRowHeight="0" customHeight="1" zeroHeight="1" x14ac:dyDescent="0.35"/>
  <cols>
    <col min="1" max="2" width="3.625" customWidth="1"/>
    <col min="3" max="3" width="15.875" customWidth="1"/>
    <col min="4" max="4" width="3.5" customWidth="1"/>
    <col min="5" max="5" width="10.75" customWidth="1"/>
    <col min="6" max="6" width="3.5" customWidth="1"/>
    <col min="7" max="17" width="9" customWidth="1"/>
    <col min="18" max="16384" width="9" hidden="1"/>
  </cols>
  <sheetData>
    <row r="1" spans="3:16" ht="13.5" x14ac:dyDescent="0.35"/>
    <row r="2" spans="3:16" ht="22.5" thickBot="1" x14ac:dyDescent="0.6">
      <c r="C2" s="122" t="s">
        <v>901</v>
      </c>
      <c r="D2" s="122"/>
      <c r="E2" s="122"/>
      <c r="F2" s="122"/>
      <c r="G2" s="122"/>
      <c r="H2" s="122"/>
      <c r="I2" s="122"/>
      <c r="J2" s="122"/>
      <c r="K2" s="122"/>
      <c r="L2" s="122"/>
      <c r="M2" s="122"/>
      <c r="N2" s="122"/>
      <c r="O2" s="122"/>
      <c r="P2" s="122"/>
    </row>
    <row r="3" spans="3:16" ht="13.9" thickTop="1" x14ac:dyDescent="0.35"/>
    <row r="4" spans="3:16" ht="13.5" x14ac:dyDescent="0.35"/>
    <row r="5" spans="3:16" ht="13.5" x14ac:dyDescent="0.35"/>
    <row r="6" spans="3:16" ht="14.25" thickBot="1" x14ac:dyDescent="0.45">
      <c r="C6" s="123" t="s">
        <v>902</v>
      </c>
      <c r="D6" s="124"/>
      <c r="E6" s="123" t="s">
        <v>903</v>
      </c>
      <c r="F6" s="124"/>
      <c r="G6" s="123" t="s">
        <v>904</v>
      </c>
      <c r="H6" s="124"/>
      <c r="I6" s="124"/>
      <c r="J6" s="124"/>
      <c r="K6" s="124"/>
      <c r="L6" s="124"/>
      <c r="M6" s="124"/>
      <c r="N6" s="124"/>
      <c r="O6" s="124"/>
      <c r="P6" s="124"/>
    </row>
    <row r="7" spans="3:16" ht="13.5" x14ac:dyDescent="0.35"/>
    <row r="8" spans="3:16" ht="17.649999999999999" x14ac:dyDescent="0.5">
      <c r="C8" t="s">
        <v>905</v>
      </c>
      <c r="E8" s="54" t="str">
        <f>C8</f>
        <v>SheetHeader1</v>
      </c>
    </row>
    <row r="9" spans="3:16" ht="13.5" x14ac:dyDescent="0.35"/>
    <row r="10" spans="3:16" ht="13.9" x14ac:dyDescent="0.4">
      <c r="C10" t="s">
        <v>906</v>
      </c>
      <c r="E10" s="66" t="str">
        <f>C10</f>
        <v>SheetHeader2</v>
      </c>
    </row>
    <row r="11" spans="3:16" ht="13.5" x14ac:dyDescent="0.35"/>
    <row r="12" spans="3:16" ht="22.5" thickBot="1" x14ac:dyDescent="0.4">
      <c r="C12" t="s">
        <v>907</v>
      </c>
      <c r="E12" s="125" t="s">
        <v>908</v>
      </c>
    </row>
    <row r="13" spans="3:16" ht="13.9" thickTop="1" x14ac:dyDescent="0.35"/>
    <row r="14" spans="3:16" ht="17.649999999999999" x14ac:dyDescent="0.5">
      <c r="C14" t="s">
        <v>909</v>
      </c>
      <c r="E14" s="126" t="str">
        <f>C14</f>
        <v>Header1</v>
      </c>
    </row>
    <row r="15" spans="3:16" ht="13.5" x14ac:dyDescent="0.35"/>
    <row r="16" spans="3:16" ht="17.649999999999999" x14ac:dyDescent="0.5">
      <c r="C16" t="s">
        <v>910</v>
      </c>
      <c r="E16" s="127" t="str">
        <f>C16</f>
        <v>Header2</v>
      </c>
    </row>
    <row r="17" spans="3:7" ht="13.5" x14ac:dyDescent="0.35"/>
    <row r="18" spans="3:7" ht="17.649999999999999" x14ac:dyDescent="0.5">
      <c r="C18" t="s">
        <v>911</v>
      </c>
      <c r="E18" s="128" t="s">
        <v>911</v>
      </c>
    </row>
    <row r="19" spans="3:7" ht="13.5" x14ac:dyDescent="0.35"/>
    <row r="20" spans="3:7" ht="13.9" x14ac:dyDescent="0.4">
      <c r="C20" t="s">
        <v>912</v>
      </c>
      <c r="E20" s="129">
        <v>100</v>
      </c>
      <c r="G20" s="130" t="s">
        <v>913</v>
      </c>
    </row>
    <row r="21" spans="3:7" ht="13.9" x14ac:dyDescent="0.4">
      <c r="G21" s="130"/>
    </row>
    <row r="22" spans="3:7" ht="13.9" x14ac:dyDescent="0.4">
      <c r="C22" t="s">
        <v>914</v>
      </c>
      <c r="E22" s="131" t="s">
        <v>915</v>
      </c>
      <c r="G22" s="130" t="s">
        <v>916</v>
      </c>
    </row>
    <row r="23" spans="3:7" ht="13.5" x14ac:dyDescent="0.35"/>
    <row r="24" spans="3:7" ht="13.9" x14ac:dyDescent="0.4">
      <c r="C24" t="s">
        <v>917</v>
      </c>
      <c r="E24" s="132">
        <v>100</v>
      </c>
      <c r="G24" s="130" t="s">
        <v>918</v>
      </c>
    </row>
    <row r="25" spans="3:7" ht="13.5" x14ac:dyDescent="0.35"/>
    <row r="26" spans="3:7" ht="13.9" x14ac:dyDescent="0.4">
      <c r="C26" t="s">
        <v>919</v>
      </c>
      <c r="E26" s="58">
        <v>100</v>
      </c>
      <c r="G26" s="130" t="s">
        <v>920</v>
      </c>
    </row>
    <row r="27" spans="3:7" ht="13.5" x14ac:dyDescent="0.35"/>
    <row r="28" spans="3:7" ht="13.9" x14ac:dyDescent="0.4">
      <c r="C28" t="s">
        <v>921</v>
      </c>
      <c r="E28" s="133"/>
      <c r="G28" s="130" t="s">
        <v>922</v>
      </c>
    </row>
    <row r="29" spans="3:7" ht="13.5" x14ac:dyDescent="0.35">
      <c r="G29" s="134"/>
    </row>
    <row r="30" spans="3:7" ht="13.9" x14ac:dyDescent="0.4">
      <c r="C30" t="s">
        <v>923</v>
      </c>
      <c r="E30" s="59">
        <v>100</v>
      </c>
      <c r="G30" s="130" t="s">
        <v>924</v>
      </c>
    </row>
    <row r="31" spans="3:7" ht="13.5" x14ac:dyDescent="0.35">
      <c r="G31" s="134"/>
    </row>
    <row r="32" spans="3:7" ht="13.9" x14ac:dyDescent="0.4">
      <c r="C32" t="s">
        <v>925</v>
      </c>
      <c r="E32" s="135">
        <v>100</v>
      </c>
      <c r="G32" s="130" t="s">
        <v>926</v>
      </c>
    </row>
    <row r="33" spans="3:7" ht="13.5" x14ac:dyDescent="0.35">
      <c r="G33" s="134"/>
    </row>
    <row r="34" spans="3:7" ht="13.9" x14ac:dyDescent="0.4">
      <c r="C34" t="s">
        <v>927</v>
      </c>
      <c r="E34" s="136">
        <v>100</v>
      </c>
      <c r="G34" s="130" t="s">
        <v>928</v>
      </c>
    </row>
    <row r="35" spans="3:7" ht="13.5" x14ac:dyDescent="0.35">
      <c r="G35" s="134"/>
    </row>
    <row r="36" spans="3:7" ht="13.9" x14ac:dyDescent="0.4">
      <c r="C36" t="s">
        <v>929</v>
      </c>
      <c r="E36" s="84">
        <v>100</v>
      </c>
      <c r="G36" s="130" t="s">
        <v>930</v>
      </c>
    </row>
    <row r="37" spans="3:7" ht="13.5" x14ac:dyDescent="0.35">
      <c r="G37" s="134"/>
    </row>
    <row r="38" spans="3:7" ht="13.9" x14ac:dyDescent="0.4">
      <c r="C38" t="s">
        <v>931</v>
      </c>
      <c r="E38" s="137">
        <v>100</v>
      </c>
      <c r="G38" s="130" t="s">
        <v>932</v>
      </c>
    </row>
    <row r="39" spans="3:7" ht="13.5" x14ac:dyDescent="0.35">
      <c r="G39" s="134"/>
    </row>
    <row r="40" spans="3:7" ht="14.25" thickBot="1" x14ac:dyDescent="0.45">
      <c r="C40" t="s">
        <v>933</v>
      </c>
      <c r="E40" s="138">
        <v>100</v>
      </c>
      <c r="G40" s="130" t="s">
        <v>934</v>
      </c>
    </row>
    <row r="41" spans="3:7" ht="13.9" thickTop="1" x14ac:dyDescent="0.35">
      <c r="G41" s="134"/>
    </row>
    <row r="42" spans="3:7" ht="13.9" x14ac:dyDescent="0.4">
      <c r="C42" t="s">
        <v>935</v>
      </c>
      <c r="E42" s="65" t="s">
        <v>936</v>
      </c>
      <c r="G42" s="130" t="s">
        <v>937</v>
      </c>
    </row>
    <row r="43" spans="3:7" ht="13.5" x14ac:dyDescent="0.35">
      <c r="G43" s="134"/>
    </row>
    <row r="44" spans="3:7" ht="13.9" x14ac:dyDescent="0.4">
      <c r="C44" t="s">
        <v>938</v>
      </c>
      <c r="E44" s="139">
        <v>100</v>
      </c>
      <c r="G44" s="130" t="s">
        <v>939</v>
      </c>
    </row>
    <row r="45" spans="3:7" ht="13.5" x14ac:dyDescent="0.35">
      <c r="G45" s="134"/>
    </row>
    <row r="46" spans="3:7" ht="13.5" x14ac:dyDescent="0.35">
      <c r="C46" t="s">
        <v>940</v>
      </c>
      <c r="E46" s="171">
        <v>100</v>
      </c>
      <c r="G46" s="134" t="s">
        <v>941</v>
      </c>
    </row>
    <row r="47" spans="3:7" ht="13.5" x14ac:dyDescent="0.35">
      <c r="G47" s="134"/>
    </row>
    <row r="48" spans="3:7" ht="27.75" x14ac:dyDescent="0.35">
      <c r="C48" t="s">
        <v>942</v>
      </c>
      <c r="E48" s="1" t="s">
        <v>943</v>
      </c>
      <c r="G48" s="134" t="s">
        <v>944</v>
      </c>
    </row>
    <row r="49" spans="3:10" ht="13.5" x14ac:dyDescent="0.35">
      <c r="G49" s="134"/>
    </row>
    <row r="50" spans="3:10" ht="13.9" x14ac:dyDescent="0.4">
      <c r="C50" t="s">
        <v>945</v>
      </c>
      <c r="E50" s="140">
        <v>2000</v>
      </c>
      <c r="G50" s="130" t="s">
        <v>946</v>
      </c>
    </row>
    <row r="51" spans="3:10" ht="13.9" x14ac:dyDescent="0.4">
      <c r="G51" s="130"/>
    </row>
    <row r="52" spans="3:10" ht="13.9" x14ac:dyDescent="0.4">
      <c r="C52" t="s">
        <v>945</v>
      </c>
      <c r="E52" s="56">
        <f>E50</f>
        <v>2000</v>
      </c>
      <c r="G52" s="130" t="s">
        <v>947</v>
      </c>
    </row>
    <row r="53" spans="3:10" ht="13.5" x14ac:dyDescent="0.35">
      <c r="G53" s="134"/>
    </row>
    <row r="54" spans="3:10" ht="13.9" x14ac:dyDescent="0.4">
      <c r="C54" t="s">
        <v>948</v>
      </c>
      <c r="E54" s="80">
        <v>1</v>
      </c>
      <c r="G54" s="130" t="s">
        <v>949</v>
      </c>
    </row>
    <row r="55" spans="3:10" ht="13.9" x14ac:dyDescent="0.4">
      <c r="E55" s="141"/>
      <c r="G55" s="130"/>
    </row>
    <row r="56" spans="3:10" ht="13.9" x14ac:dyDescent="0.4">
      <c r="C56" t="s">
        <v>72</v>
      </c>
      <c r="E56" s="142">
        <v>1</v>
      </c>
      <c r="G56" s="130" t="s">
        <v>950</v>
      </c>
    </row>
    <row r="57" spans="3:10" ht="13.5" x14ac:dyDescent="0.35"/>
    <row r="58" spans="3:10" ht="13.9" x14ac:dyDescent="0.4">
      <c r="C58" t="s">
        <v>951</v>
      </c>
      <c r="E58" s="55">
        <f>E56</f>
        <v>1</v>
      </c>
      <c r="G58" s="130" t="s">
        <v>952</v>
      </c>
    </row>
    <row r="59" spans="3:10" ht="13.5" x14ac:dyDescent="0.35"/>
    <row r="60" spans="3:10" ht="13.5" x14ac:dyDescent="0.35">
      <c r="C60" t="s">
        <v>953</v>
      </c>
      <c r="E60" s="143">
        <v>1</v>
      </c>
      <c r="G60" t="s">
        <v>954</v>
      </c>
    </row>
    <row r="61" spans="3:10" ht="13.5" x14ac:dyDescent="0.35"/>
    <row r="62" spans="3:10" ht="13.5" x14ac:dyDescent="0.35">
      <c r="C62" t="s">
        <v>955</v>
      </c>
      <c r="E62" s="100">
        <v>1</v>
      </c>
      <c r="G62" t="s">
        <v>956</v>
      </c>
      <c r="J62" s="100"/>
    </row>
    <row r="63" spans="3:10" ht="13.5" x14ac:dyDescent="0.35"/>
    <row r="64" spans="3:10" ht="13.5" x14ac:dyDescent="0.35"/>
    <row r="65" ht="14.25" hidden="1" customHeight="1" x14ac:dyDescent="0.35"/>
    <row r="66" ht="14.25" hidden="1" customHeight="1" x14ac:dyDescent="0.35"/>
    <row r="67" ht="14.25" hidden="1" customHeight="1" x14ac:dyDescent="0.35"/>
  </sheetData>
  <conditionalFormatting sqref="E54:E55">
    <cfRule type="cellIs" dxfId="0" priority="1" operator="equal">
      <formula>1</formula>
    </cfRule>
  </conditionalFormatting>
  <pageMargins left="0.7" right="0.7" top="0.75" bottom="0.75" header="0.3" footer="0.3"/>
  <pageSetup paperSize="9" orientation="portrait" r:id="rId1"/>
  <headerFooter>
    <oddHeader>&amp;C&amp;"Aptos"&amp;10&amp;K000000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1501-8B85-478F-80AE-113679411A29}">
  <sheetPr>
    <tabColor theme="0" tint="-0.249977111117893"/>
  </sheetPr>
  <dimension ref="A1:I294"/>
  <sheetViews>
    <sheetView showGridLines="0" zoomScaleNormal="100" workbookViewId="0"/>
  </sheetViews>
  <sheetFormatPr defaultColWidth="0" defaultRowHeight="13.5" zeroHeight="1" outlineLevelRow="1" x14ac:dyDescent="0.35"/>
  <cols>
    <col min="1" max="1" width="15.75" style="19" customWidth="1"/>
    <col min="2" max="2" width="9.125" style="19" customWidth="1"/>
    <col min="3" max="3" width="55.125" customWidth="1"/>
    <col min="4" max="6" width="15.625" customWidth="1"/>
    <col min="7" max="7" width="18.25" customWidth="1"/>
    <col min="8" max="8" width="16" customWidth="1"/>
    <col min="9" max="9" width="1.625" customWidth="1"/>
    <col min="10"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c r="A4"/>
      <c r="B4"/>
    </row>
    <row r="5" spans="1:8" ht="17.649999999999999" x14ac:dyDescent="0.5">
      <c r="A5" s="21"/>
      <c r="B5" s="21"/>
      <c r="C5" s="23" t="s">
        <v>390</v>
      </c>
      <c r="D5" s="170">
        <f>G67</f>
        <v>6958087.3959999997</v>
      </c>
      <c r="F5" s="24"/>
    </row>
    <row r="6" spans="1:8" ht="5.0999999999999996" customHeight="1" x14ac:dyDescent="0.5">
      <c r="A6" s="21"/>
      <c r="B6" s="21"/>
      <c r="C6" s="23"/>
      <c r="D6" s="24"/>
      <c r="F6" s="24"/>
    </row>
    <row r="7" spans="1:8" ht="55.5" hidden="1" outlineLevel="1" x14ac:dyDescent="0.5">
      <c r="A7" s="21"/>
      <c r="B7" s="21"/>
      <c r="C7" s="23"/>
      <c r="D7" s="24"/>
      <c r="E7" s="1" t="s">
        <v>391</v>
      </c>
      <c r="F7" s="1" t="s">
        <v>392</v>
      </c>
      <c r="G7" s="1" t="s">
        <v>393</v>
      </c>
    </row>
    <row r="8" spans="1:8" ht="17.649999999999999" hidden="1" outlineLevel="1" x14ac:dyDescent="0.5">
      <c r="A8" s="21"/>
      <c r="B8" s="21"/>
      <c r="C8" s="162" t="s">
        <v>394</v>
      </c>
      <c r="D8" s="24"/>
      <c r="E8" s="168">
        <v>0.05</v>
      </c>
      <c r="F8" s="168">
        <v>0.3</v>
      </c>
      <c r="G8" s="168">
        <v>9.5000000000000001E-2</v>
      </c>
    </row>
    <row r="9" spans="1:8" ht="17.649999999999999" hidden="1" outlineLevel="1" x14ac:dyDescent="0.5">
      <c r="A9" s="21"/>
      <c r="B9" s="21"/>
      <c r="C9" s="23"/>
      <c r="D9" s="24"/>
      <c r="E9" s="168">
        <v>0.05</v>
      </c>
      <c r="F9" s="168">
        <v>0.25</v>
      </c>
      <c r="G9" s="168">
        <v>9.5000000000000001E-2</v>
      </c>
    </row>
    <row r="10" spans="1:8" ht="17.649999999999999" hidden="1" outlineLevel="1" x14ac:dyDescent="0.5">
      <c r="A10" s="21"/>
      <c r="B10" s="21"/>
    </row>
    <row r="11" spans="1:8" ht="17.649999999999999" hidden="1" outlineLevel="1" x14ac:dyDescent="0.5">
      <c r="A11" s="21"/>
      <c r="B11" s="21"/>
      <c r="E11" s="336" t="s">
        <v>395</v>
      </c>
      <c r="F11" s="336"/>
      <c r="G11" s="336"/>
    </row>
    <row r="12" spans="1:8" ht="55.5" hidden="1" outlineLevel="1" x14ac:dyDescent="0.5">
      <c r="A12" s="21"/>
      <c r="B12" s="21"/>
      <c r="C12" s="1" t="s">
        <v>59</v>
      </c>
      <c r="D12" s="1" t="s">
        <v>396</v>
      </c>
      <c r="E12" s="1" t="s">
        <v>391</v>
      </c>
      <c r="F12" s="1" t="s">
        <v>392</v>
      </c>
      <c r="G12" s="1" t="s">
        <v>397</v>
      </c>
      <c r="H12" s="1" t="s">
        <v>398</v>
      </c>
    </row>
    <row r="13" spans="1:8" ht="17.649999999999999" hidden="1" outlineLevel="1" x14ac:dyDescent="0.5">
      <c r="A13" s="21"/>
      <c r="B13" s="21"/>
      <c r="C13" s="31" t="s">
        <v>399</v>
      </c>
      <c r="D13" s="183">
        <v>4</v>
      </c>
      <c r="E13" s="163">
        <f t="shared" ref="E13:G14" si="0">D13*(1+E8)</f>
        <v>4.2</v>
      </c>
      <c r="F13" s="163">
        <f t="shared" si="0"/>
        <v>5.4600000000000009</v>
      </c>
      <c r="G13" s="163">
        <f t="shared" si="0"/>
        <v>5.9787000000000008</v>
      </c>
      <c r="H13" s="164">
        <f>G13</f>
        <v>5.9787000000000008</v>
      </c>
    </row>
    <row r="14" spans="1:8" ht="17.649999999999999" hidden="1" outlineLevel="1" x14ac:dyDescent="0.5">
      <c r="A14" s="21"/>
      <c r="B14" s="21"/>
      <c r="C14" s="31" t="s">
        <v>400</v>
      </c>
      <c r="D14" s="184">
        <v>4</v>
      </c>
      <c r="E14" s="178">
        <f t="shared" si="0"/>
        <v>4.2</v>
      </c>
      <c r="F14" s="178">
        <f t="shared" si="0"/>
        <v>5.25</v>
      </c>
      <c r="G14" s="178">
        <f t="shared" si="0"/>
        <v>5.7487500000000002</v>
      </c>
      <c r="H14" s="165">
        <f t="shared" ref="H14" si="1">G14</f>
        <v>5.7487500000000002</v>
      </c>
    </row>
    <row r="15" spans="1:8" ht="17.649999999999999" hidden="1" outlineLevel="1" x14ac:dyDescent="0.5">
      <c r="A15" s="21"/>
      <c r="B15" s="21"/>
      <c r="C15" s="302" t="s">
        <v>401</v>
      </c>
      <c r="D15" s="179"/>
      <c r="E15" s="179"/>
      <c r="F15" s="179"/>
      <c r="G15" s="179"/>
      <c r="H15" s="180">
        <v>6.28</v>
      </c>
    </row>
    <row r="16" spans="1:8" ht="18" hidden="1" customHeight="1" outlineLevel="1" x14ac:dyDescent="0.35">
      <c r="A16"/>
      <c r="B16"/>
      <c r="C16" s="224"/>
    </row>
    <row r="17" spans="1:2" hidden="1" outlineLevel="1" x14ac:dyDescent="0.35">
      <c r="A17"/>
      <c r="B17"/>
    </row>
    <row r="18" spans="1:2" hidden="1" outlineLevel="1" x14ac:dyDescent="0.35">
      <c r="A18"/>
      <c r="B18"/>
    </row>
    <row r="19" spans="1:2" hidden="1" outlineLevel="1" x14ac:dyDescent="0.35">
      <c r="A19"/>
      <c r="B19"/>
    </row>
    <row r="20" spans="1:2" hidden="1" outlineLevel="1" x14ac:dyDescent="0.35">
      <c r="A20"/>
      <c r="B20"/>
    </row>
    <row r="21" spans="1:2" hidden="1" outlineLevel="1" x14ac:dyDescent="0.35">
      <c r="A21"/>
      <c r="B21"/>
    </row>
    <row r="22" spans="1:2" hidden="1" outlineLevel="1" x14ac:dyDescent="0.35">
      <c r="A22"/>
      <c r="B22"/>
    </row>
    <row r="23" spans="1:2" hidden="1" outlineLevel="1" x14ac:dyDescent="0.35">
      <c r="A23"/>
      <c r="B23"/>
    </row>
    <row r="24" spans="1:2" hidden="1" outlineLevel="1" x14ac:dyDescent="0.35">
      <c r="A24"/>
      <c r="B24"/>
    </row>
    <row r="25" spans="1:2" hidden="1" outlineLevel="1" x14ac:dyDescent="0.35">
      <c r="A25"/>
      <c r="B25"/>
    </row>
    <row r="26" spans="1:2" hidden="1" outlineLevel="1" x14ac:dyDescent="0.35">
      <c r="A26"/>
      <c r="B26"/>
    </row>
    <row r="27" spans="1:2" hidden="1" outlineLevel="1" x14ac:dyDescent="0.35">
      <c r="A27"/>
      <c r="B27"/>
    </row>
    <row r="28" spans="1:2" hidden="1" outlineLevel="1" x14ac:dyDescent="0.35">
      <c r="A28"/>
      <c r="B28"/>
    </row>
    <row r="29" spans="1:2" hidden="1" outlineLevel="1" x14ac:dyDescent="0.35">
      <c r="A29"/>
      <c r="B29"/>
    </row>
    <row r="30" spans="1:2" hidden="1" outlineLevel="1" x14ac:dyDescent="0.35">
      <c r="A30"/>
      <c r="B30"/>
    </row>
    <row r="31" spans="1:2" hidden="1" outlineLevel="1" x14ac:dyDescent="0.35">
      <c r="A31"/>
      <c r="B31"/>
    </row>
    <row r="32" spans="1:2" hidden="1" outlineLevel="1" x14ac:dyDescent="0.35">
      <c r="A32"/>
      <c r="B32"/>
    </row>
    <row r="33" spans="1:2" hidden="1" outlineLevel="1" x14ac:dyDescent="0.35">
      <c r="A33"/>
      <c r="B33"/>
    </row>
    <row r="34" spans="1:2" hidden="1" outlineLevel="1" x14ac:dyDescent="0.35">
      <c r="A34"/>
      <c r="B34"/>
    </row>
    <row r="35" spans="1:2" hidden="1" outlineLevel="1" x14ac:dyDescent="0.35">
      <c r="A35"/>
      <c r="B35"/>
    </row>
    <row r="36" spans="1:2" hidden="1" outlineLevel="1" x14ac:dyDescent="0.35">
      <c r="A36"/>
      <c r="B36"/>
    </row>
    <row r="37" spans="1:2" hidden="1" outlineLevel="1" x14ac:dyDescent="0.35">
      <c r="A37"/>
      <c r="B37"/>
    </row>
    <row r="38" spans="1:2" hidden="1" outlineLevel="1" x14ac:dyDescent="0.35">
      <c r="A38"/>
      <c r="B38"/>
    </row>
    <row r="39" spans="1:2" hidden="1" outlineLevel="1" x14ac:dyDescent="0.35">
      <c r="A39"/>
      <c r="B39"/>
    </row>
    <row r="40" spans="1:2" hidden="1" outlineLevel="1" x14ac:dyDescent="0.35">
      <c r="A40"/>
      <c r="B40"/>
    </row>
    <row r="41" spans="1:2" hidden="1" outlineLevel="1" x14ac:dyDescent="0.35">
      <c r="A41"/>
      <c r="B41"/>
    </row>
    <row r="42" spans="1:2" hidden="1" outlineLevel="1" x14ac:dyDescent="0.35">
      <c r="A42"/>
      <c r="B42"/>
    </row>
    <row r="43" spans="1:2" hidden="1" outlineLevel="1" x14ac:dyDescent="0.35">
      <c r="A43"/>
      <c r="B43"/>
    </row>
    <row r="44" spans="1:2" hidden="1" outlineLevel="1" x14ac:dyDescent="0.35">
      <c r="A44"/>
      <c r="B44"/>
    </row>
    <row r="45" spans="1:2" hidden="1" outlineLevel="1" x14ac:dyDescent="0.35">
      <c r="A45"/>
      <c r="B45"/>
    </row>
    <row r="46" spans="1:2" hidden="1" outlineLevel="1" x14ac:dyDescent="0.35">
      <c r="A46"/>
      <c r="B46"/>
    </row>
    <row r="47" spans="1:2" hidden="1" outlineLevel="1" x14ac:dyDescent="0.35">
      <c r="A47"/>
      <c r="B47"/>
    </row>
    <row r="48" spans="1:2" hidden="1" outlineLevel="1" x14ac:dyDescent="0.35">
      <c r="A48"/>
      <c r="B48"/>
    </row>
    <row r="49" spans="1:2" hidden="1" outlineLevel="1" x14ac:dyDescent="0.35">
      <c r="A49"/>
      <c r="B49"/>
    </row>
    <row r="50" spans="1:2" hidden="1" outlineLevel="1" x14ac:dyDescent="0.35">
      <c r="A50"/>
      <c r="B50"/>
    </row>
    <row r="51" spans="1:2" hidden="1" outlineLevel="1" x14ac:dyDescent="0.35">
      <c r="A51"/>
      <c r="B51"/>
    </row>
    <row r="52" spans="1:2" hidden="1" outlineLevel="1" x14ac:dyDescent="0.35">
      <c r="A52"/>
      <c r="B52"/>
    </row>
    <row r="53" spans="1:2" hidden="1" outlineLevel="1" x14ac:dyDescent="0.35">
      <c r="A53"/>
      <c r="B53"/>
    </row>
    <row r="54" spans="1:2" hidden="1" outlineLevel="1" x14ac:dyDescent="0.35">
      <c r="A54"/>
      <c r="B54"/>
    </row>
    <row r="55" spans="1:2" hidden="1" outlineLevel="1" x14ac:dyDescent="0.35">
      <c r="A55"/>
      <c r="B55"/>
    </row>
    <row r="56" spans="1:2" hidden="1" outlineLevel="1" x14ac:dyDescent="0.35">
      <c r="A56"/>
      <c r="B56"/>
    </row>
    <row r="57" spans="1:2" hidden="1" outlineLevel="1" x14ac:dyDescent="0.35">
      <c r="A57"/>
      <c r="B57"/>
    </row>
    <row r="58" spans="1:2" hidden="1" outlineLevel="1" x14ac:dyDescent="0.35">
      <c r="A58"/>
      <c r="B58"/>
    </row>
    <row r="59" spans="1:2" hidden="1" outlineLevel="1" x14ac:dyDescent="0.35">
      <c r="A59"/>
      <c r="B59"/>
    </row>
    <row r="60" spans="1:2" hidden="1" outlineLevel="1" x14ac:dyDescent="0.35">
      <c r="A60"/>
      <c r="B60"/>
    </row>
    <row r="61" spans="1:2" hidden="1" outlineLevel="1" x14ac:dyDescent="0.35">
      <c r="A61"/>
      <c r="B61"/>
    </row>
    <row r="62" spans="1:2" hidden="1" outlineLevel="1" x14ac:dyDescent="0.35">
      <c r="A62"/>
      <c r="B62"/>
    </row>
    <row r="63" spans="1:2" hidden="1" outlineLevel="1" x14ac:dyDescent="0.35">
      <c r="A63"/>
      <c r="B63"/>
    </row>
    <row r="64" spans="1:2" ht="5.0999999999999996" customHeight="1" collapsed="1" x14ac:dyDescent="0.35"/>
    <row r="65" spans="1:7" ht="30" customHeight="1" x14ac:dyDescent="0.35">
      <c r="A65" s="1" t="str">
        <f>'DORC build-up'!B8</f>
        <v>Network Group</v>
      </c>
      <c r="B65" s="1" t="str">
        <f>'DORC build-up'!C8</f>
        <v>Route Number</v>
      </c>
      <c r="C65" s="1" t="s">
        <v>81</v>
      </c>
      <c r="D65" s="1" t="s">
        <v>402</v>
      </c>
      <c r="E65" s="1" t="s">
        <v>403</v>
      </c>
      <c r="F65" s="1" t="s">
        <v>404</v>
      </c>
      <c r="G65" s="1" t="s">
        <v>405</v>
      </c>
    </row>
    <row r="66" spans="1:7" ht="5.0999999999999996" customHeight="1" x14ac:dyDescent="0.35">
      <c r="A66"/>
      <c r="B66"/>
    </row>
    <row r="67" spans="1:7" ht="13.9" x14ac:dyDescent="0.4">
      <c r="A67" s="108"/>
      <c r="B67" s="284"/>
      <c r="C67" s="13" t="s">
        <v>57</v>
      </c>
      <c r="D67" s="30"/>
      <c r="E67" s="185">
        <f>SUM(E69:E289)</f>
        <v>852289</v>
      </c>
      <c r="F67" s="151"/>
      <c r="G67" s="215">
        <f>SUM(G69:G289)</f>
        <v>6958087.3959999997</v>
      </c>
    </row>
    <row r="68" spans="1:7" ht="5.0999999999999996" customHeight="1" x14ac:dyDescent="0.35">
      <c r="A68"/>
      <c r="B68"/>
    </row>
    <row r="69" spans="1:7" ht="13.9" x14ac:dyDescent="0.4">
      <c r="A69" s="12" t="str">
        <f>'DORC build-up'!B13</f>
        <v>EGR</v>
      </c>
      <c r="B69" s="12">
        <f>'DORC build-up'!C13</f>
        <v>1</v>
      </c>
      <c r="C69" t="str">
        <f>'DORC build-up'!F13</f>
        <v>Avon Yard to West Merredin</v>
      </c>
      <c r="D69" s="204">
        <f>'DORC build-up'!I13</f>
        <v>1.3</v>
      </c>
      <c r="E69" s="197">
        <v>0</v>
      </c>
      <c r="F69" s="291">
        <f t="shared" ref="F69:F132" si="2">$H$15</f>
        <v>6.28</v>
      </c>
      <c r="G69" s="187">
        <f t="shared" ref="G69:G132" si="3">E69*F69</f>
        <v>0</v>
      </c>
    </row>
    <row r="70" spans="1:7" ht="13.9" x14ac:dyDescent="0.4">
      <c r="A70" s="12" t="str">
        <f>'DORC build-up'!B14</f>
        <v>EGR</v>
      </c>
      <c r="B70" s="12">
        <f>'DORC build-up'!C14</f>
        <v>1</v>
      </c>
      <c r="C70" t="str">
        <f>'DORC build-up'!F14</f>
        <v>West Merredin</v>
      </c>
      <c r="D70" s="204">
        <f>'DORC build-up'!I14</f>
        <v>1.3</v>
      </c>
      <c r="E70" s="197">
        <v>0</v>
      </c>
      <c r="F70" s="291">
        <f t="shared" si="2"/>
        <v>6.28</v>
      </c>
      <c r="G70" s="187">
        <f t="shared" si="3"/>
        <v>0</v>
      </c>
    </row>
    <row r="71" spans="1:7" ht="13.9" x14ac:dyDescent="0.4">
      <c r="A71" s="12" t="str">
        <f>'DORC build-up'!B15</f>
        <v>EGR</v>
      </c>
      <c r="B71" s="12">
        <f>'DORC build-up'!C15</f>
        <v>1</v>
      </c>
      <c r="C71" t="str">
        <f>'DORC build-up'!F15</f>
        <v>West Merredin to Merredin</v>
      </c>
      <c r="D71" s="204">
        <f>'DORC build-up'!I15</f>
        <v>1.3</v>
      </c>
      <c r="E71" s="197">
        <v>0</v>
      </c>
      <c r="F71" s="291">
        <f t="shared" si="2"/>
        <v>6.28</v>
      </c>
      <c r="G71" s="187">
        <f t="shared" si="3"/>
        <v>0</v>
      </c>
    </row>
    <row r="72" spans="1:7" ht="13.9" x14ac:dyDescent="0.4">
      <c r="A72" s="12" t="str">
        <f>'DORC build-up'!B16</f>
        <v>EGR</v>
      </c>
      <c r="B72" s="12">
        <f>'DORC build-up'!C16</f>
        <v>1</v>
      </c>
      <c r="C72" t="str">
        <f>'DORC build-up'!F16</f>
        <v>Merredin</v>
      </c>
      <c r="D72" s="204">
        <f>'DORC build-up'!I16</f>
        <v>1.3</v>
      </c>
      <c r="E72" s="197">
        <v>0</v>
      </c>
      <c r="F72" s="291">
        <f t="shared" si="2"/>
        <v>6.28</v>
      </c>
      <c r="G72" s="187">
        <f t="shared" si="3"/>
        <v>0</v>
      </c>
    </row>
    <row r="73" spans="1:7" ht="13.9" x14ac:dyDescent="0.4">
      <c r="A73" s="12" t="str">
        <f>'DORC build-up'!B17</f>
        <v>EGR</v>
      </c>
      <c r="B73" s="12">
        <f>'DORC build-up'!C17</f>
        <v>1</v>
      </c>
      <c r="C73" t="str">
        <f>'DORC build-up'!F17</f>
        <v>Merredin to Southern Cross</v>
      </c>
      <c r="D73" s="204">
        <f>'DORC build-up'!I17</f>
        <v>1.4</v>
      </c>
      <c r="E73" s="197">
        <v>0</v>
      </c>
      <c r="F73" s="291">
        <f t="shared" si="2"/>
        <v>6.28</v>
      </c>
      <c r="G73" s="187">
        <f t="shared" si="3"/>
        <v>0</v>
      </c>
    </row>
    <row r="74" spans="1:7" ht="13.9" x14ac:dyDescent="0.4">
      <c r="A74" s="12" t="str">
        <f>'DORC build-up'!B18</f>
        <v>EGR</v>
      </c>
      <c r="B74" s="12">
        <f>'DORC build-up'!C18</f>
        <v>1</v>
      </c>
      <c r="C74" t="str">
        <f>'DORC build-up'!F18</f>
        <v>Southern Cross</v>
      </c>
      <c r="D74" s="204">
        <f>'DORC build-up'!I18</f>
        <v>0</v>
      </c>
      <c r="E74" s="197">
        <v>0</v>
      </c>
      <c r="F74" s="291">
        <f t="shared" si="2"/>
        <v>6.28</v>
      </c>
      <c r="G74" s="187">
        <f t="shared" si="3"/>
        <v>0</v>
      </c>
    </row>
    <row r="75" spans="1:7" ht="13.9" x14ac:dyDescent="0.4">
      <c r="A75" s="12" t="str">
        <f>'DORC build-up'!B19</f>
        <v>EGR</v>
      </c>
      <c r="B75" s="12">
        <f>'DORC build-up'!C19</f>
        <v>1</v>
      </c>
      <c r="C75" t="str">
        <f>'DORC build-up'!F19</f>
        <v>Southern Cross to Koolyanobbing East</v>
      </c>
      <c r="D75" s="204">
        <f>'DORC build-up'!I19</f>
        <v>1.4</v>
      </c>
      <c r="E75" s="197">
        <v>0</v>
      </c>
      <c r="F75" s="291">
        <f t="shared" si="2"/>
        <v>6.28</v>
      </c>
      <c r="G75" s="187">
        <f t="shared" si="3"/>
        <v>0</v>
      </c>
    </row>
    <row r="76" spans="1:7" ht="13.9" x14ac:dyDescent="0.4">
      <c r="A76" s="12" t="str">
        <f>'DORC build-up'!B20</f>
        <v>EGR</v>
      </c>
      <c r="B76" s="12">
        <f>'DORC build-up'!C20</f>
        <v>1</v>
      </c>
      <c r="C76" t="str">
        <f>'DORC build-up'!F20</f>
        <v>Koolyanobbing East to Mount Walton</v>
      </c>
      <c r="D76" s="204">
        <f>'DORC build-up'!I20</f>
        <v>1.4</v>
      </c>
      <c r="E76" s="197">
        <v>0</v>
      </c>
      <c r="F76" s="291">
        <f t="shared" si="2"/>
        <v>6.28</v>
      </c>
      <c r="G76" s="187">
        <f t="shared" si="3"/>
        <v>0</v>
      </c>
    </row>
    <row r="77" spans="1:7" ht="13.9" x14ac:dyDescent="0.4">
      <c r="A77" s="12" t="str">
        <f>'DORC build-up'!B21</f>
        <v>EGR</v>
      </c>
      <c r="B77" s="12">
        <f>'DORC build-up'!C21</f>
        <v>1</v>
      </c>
      <c r="C77" t="str">
        <f>'DORC build-up'!F21</f>
        <v>Mount Walton to West Kalgoorlie West</v>
      </c>
      <c r="D77" s="204">
        <f>'DORC build-up'!I21</f>
        <v>1.4</v>
      </c>
      <c r="E77" s="197">
        <v>0</v>
      </c>
      <c r="F77" s="291">
        <f t="shared" si="2"/>
        <v>6.28</v>
      </c>
      <c r="G77" s="187">
        <f t="shared" si="3"/>
        <v>0</v>
      </c>
    </row>
    <row r="78" spans="1:7" ht="13.9" x14ac:dyDescent="0.4">
      <c r="A78" s="12" t="str">
        <f>'DORC build-up'!B22</f>
        <v>EGR</v>
      </c>
      <c r="B78" s="12">
        <f>'DORC build-up'!C22</f>
        <v>1</v>
      </c>
      <c r="C78" t="str">
        <f>'DORC build-up'!F22</f>
        <v>West Kalgoorlie West to West Kalgoorlie</v>
      </c>
      <c r="D78" s="204">
        <f>'DORC build-up'!I22</f>
        <v>1.4</v>
      </c>
      <c r="E78" s="197">
        <v>0</v>
      </c>
      <c r="F78" s="291">
        <f t="shared" si="2"/>
        <v>6.28</v>
      </c>
      <c r="G78" s="187">
        <f t="shared" si="3"/>
        <v>0</v>
      </c>
    </row>
    <row r="79" spans="1:7" ht="13.9" x14ac:dyDescent="0.4">
      <c r="A79" s="12" t="str">
        <f>'DORC build-up'!B23</f>
        <v>EGR</v>
      </c>
      <c r="B79" s="12">
        <f>'DORC build-up'!C23</f>
        <v>1</v>
      </c>
      <c r="C79" t="str">
        <f>'DORC build-up'!F23</f>
        <v>West Kalgoorlie</v>
      </c>
      <c r="D79" s="204">
        <f>'DORC build-up'!I23</f>
        <v>1.4</v>
      </c>
      <c r="E79" s="197">
        <v>0</v>
      </c>
      <c r="F79" s="291">
        <f t="shared" si="2"/>
        <v>6.28</v>
      </c>
      <c r="G79" s="187">
        <f t="shared" si="3"/>
        <v>0</v>
      </c>
    </row>
    <row r="80" spans="1:7" ht="13.9" x14ac:dyDescent="0.4">
      <c r="A80" s="12" t="str">
        <f>'DORC build-up'!B24</f>
        <v>EGR</v>
      </c>
      <c r="B80" s="12">
        <f>'DORC build-up'!C24</f>
        <v>1</v>
      </c>
      <c r="C80" t="str">
        <f>'DORC build-up'!F24</f>
        <v>West Kalgoorlie to Kalgoorlie</v>
      </c>
      <c r="D80" s="204">
        <f>'DORC build-up'!I24</f>
        <v>1.4</v>
      </c>
      <c r="E80" s="197">
        <v>0</v>
      </c>
      <c r="F80" s="291">
        <f t="shared" si="2"/>
        <v>6.28</v>
      </c>
      <c r="G80" s="187">
        <f t="shared" si="3"/>
        <v>0</v>
      </c>
    </row>
    <row r="81" spans="1:7" ht="13.9" x14ac:dyDescent="0.4">
      <c r="A81" s="12" t="str">
        <f>'DORC build-up'!B25</f>
        <v>EGR</v>
      </c>
      <c r="B81" s="12">
        <f>'DORC build-up'!C25</f>
        <v>1</v>
      </c>
      <c r="C81" t="str">
        <f>'DORC build-up'!F25</f>
        <v>Kalgoorlie</v>
      </c>
      <c r="D81" s="204">
        <f>'DORC build-up'!I25</f>
        <v>1.4</v>
      </c>
      <c r="E81" s="197">
        <v>0</v>
      </c>
      <c r="F81" s="291">
        <f t="shared" si="2"/>
        <v>6.28</v>
      </c>
      <c r="G81" s="187">
        <f t="shared" si="3"/>
        <v>0</v>
      </c>
    </row>
    <row r="82" spans="1:7" ht="13.9" x14ac:dyDescent="0.4">
      <c r="A82" s="12" t="str">
        <f>'DORC build-up'!B26</f>
        <v>EGR</v>
      </c>
      <c r="B82" s="12">
        <f>'DORC build-up'!C26</f>
        <v>1</v>
      </c>
      <c r="C82" t="str">
        <f>'DORC build-up'!F26</f>
        <v>Kalgoorlie to Parkeston (border)</v>
      </c>
      <c r="D82" s="204">
        <f>'DORC build-up'!I26</f>
        <v>1.4</v>
      </c>
      <c r="E82" s="197">
        <v>0</v>
      </c>
      <c r="F82" s="291">
        <f t="shared" si="2"/>
        <v>6.28</v>
      </c>
      <c r="G82" s="187">
        <f t="shared" si="3"/>
        <v>0</v>
      </c>
    </row>
    <row r="83" spans="1:7" ht="13.9" x14ac:dyDescent="0.4">
      <c r="A83" s="12" t="str">
        <f>'DORC build-up'!B27</f>
        <v>Metro</v>
      </c>
      <c r="B83" s="12">
        <f>'DORC build-up'!C27</f>
        <v>2</v>
      </c>
      <c r="C83" t="str">
        <f>'DORC build-up'!F27</f>
        <v>Forrestfield South to Kewdale</v>
      </c>
      <c r="D83" s="204">
        <f>'DORC build-up'!I27</f>
        <v>1</v>
      </c>
      <c r="E83" s="197">
        <v>0</v>
      </c>
      <c r="F83" s="291">
        <f t="shared" si="2"/>
        <v>6.28</v>
      </c>
      <c r="G83" s="187">
        <f t="shared" si="3"/>
        <v>0</v>
      </c>
    </row>
    <row r="84" spans="1:7" ht="13.9" x14ac:dyDescent="0.4">
      <c r="A84" s="12" t="str">
        <f>'DORC build-up'!B28</f>
        <v>LBL</v>
      </c>
      <c r="B84" s="12">
        <f>'DORC build-up'!C28</f>
        <v>3</v>
      </c>
      <c r="C84" t="str">
        <f>'DORC build-up'!F28</f>
        <v>Kalgoorlie to Menzies</v>
      </c>
      <c r="D84" s="204">
        <f>'DORC build-up'!I28</f>
        <v>1.5</v>
      </c>
      <c r="E84" s="197">
        <v>0</v>
      </c>
      <c r="F84" s="291">
        <f t="shared" si="2"/>
        <v>6.28</v>
      </c>
      <c r="G84" s="187">
        <f t="shared" si="3"/>
        <v>0</v>
      </c>
    </row>
    <row r="85" spans="1:7" ht="13.9" x14ac:dyDescent="0.4">
      <c r="A85" s="12" t="str">
        <f>'DORC build-up'!B29</f>
        <v>LBL</v>
      </c>
      <c r="B85" s="12">
        <f>'DORC build-up'!C29</f>
        <v>3</v>
      </c>
      <c r="C85" t="str">
        <f>'DORC build-up'!F29</f>
        <v>Menzies</v>
      </c>
      <c r="D85" s="204">
        <f>'DORC build-up'!I29</f>
        <v>0</v>
      </c>
      <c r="E85" s="197">
        <v>0</v>
      </c>
      <c r="F85" s="291">
        <f t="shared" si="2"/>
        <v>6.28</v>
      </c>
      <c r="G85" s="187">
        <f t="shared" si="3"/>
        <v>0</v>
      </c>
    </row>
    <row r="86" spans="1:7" ht="13.9" x14ac:dyDescent="0.4">
      <c r="A86" s="12" t="str">
        <f>'DORC build-up'!B30</f>
        <v>LBL</v>
      </c>
      <c r="B86" s="12">
        <f>'DORC build-up'!C30</f>
        <v>3</v>
      </c>
      <c r="C86" t="str">
        <f>'DORC build-up'!F30</f>
        <v>Menzies to Malcolm</v>
      </c>
      <c r="D86" s="204">
        <f>'DORC build-up'!I30</f>
        <v>1.5</v>
      </c>
      <c r="E86" s="197">
        <v>0</v>
      </c>
      <c r="F86" s="291">
        <f t="shared" si="2"/>
        <v>6.28</v>
      </c>
      <c r="G86" s="187">
        <f t="shared" si="3"/>
        <v>0</v>
      </c>
    </row>
    <row r="87" spans="1:7" ht="13.9" x14ac:dyDescent="0.4">
      <c r="A87" s="12" t="str">
        <f>'DORC build-up'!B31</f>
        <v>LBL</v>
      </c>
      <c r="B87" s="12">
        <f>'DORC build-up'!C31</f>
        <v>3</v>
      </c>
      <c r="C87" t="str">
        <f>'DORC build-up'!F31</f>
        <v>Malcolm</v>
      </c>
      <c r="D87" s="204">
        <f>'DORC build-up'!I31</f>
        <v>0</v>
      </c>
      <c r="E87" s="197">
        <v>0</v>
      </c>
      <c r="F87" s="291">
        <f t="shared" si="2"/>
        <v>6.28</v>
      </c>
      <c r="G87" s="187">
        <f t="shared" si="3"/>
        <v>0</v>
      </c>
    </row>
    <row r="88" spans="1:7" ht="13.9" x14ac:dyDescent="0.4">
      <c r="A88" s="12" t="str">
        <f>'DORC build-up'!B32</f>
        <v>LBL</v>
      </c>
      <c r="B88" s="12">
        <f>'DORC build-up'!C32</f>
        <v>3</v>
      </c>
      <c r="C88" t="str">
        <f>'DORC build-up'!F32</f>
        <v>Malcolm to Leonora</v>
      </c>
      <c r="D88" s="204">
        <f>'DORC build-up'!I32</f>
        <v>1.5</v>
      </c>
      <c r="E88" s="197">
        <v>0</v>
      </c>
      <c r="F88" s="291">
        <f t="shared" si="2"/>
        <v>6.28</v>
      </c>
      <c r="G88" s="187">
        <f t="shared" si="3"/>
        <v>0</v>
      </c>
    </row>
    <row r="89" spans="1:7" ht="13.9" x14ac:dyDescent="0.4">
      <c r="A89" s="12" t="str">
        <f>'DORC build-up'!B33</f>
        <v>LBL</v>
      </c>
      <c r="B89" s="12">
        <f>'DORC build-up'!C33</f>
        <v>3</v>
      </c>
      <c r="C89" t="str">
        <f>'DORC build-up'!F33</f>
        <v>Leonora</v>
      </c>
      <c r="D89" s="204">
        <f>'DORC build-up'!I33</f>
        <v>1.5</v>
      </c>
      <c r="E89" s="197">
        <v>0</v>
      </c>
      <c r="F89" s="291">
        <f t="shared" si="2"/>
        <v>6.28</v>
      </c>
      <c r="G89" s="187">
        <f t="shared" si="3"/>
        <v>0</v>
      </c>
    </row>
    <row r="90" spans="1:7" ht="13.9" x14ac:dyDescent="0.4">
      <c r="A90" s="12" t="str">
        <f>'DORC build-up'!B34</f>
        <v>EBL</v>
      </c>
      <c r="B90" s="12">
        <f>'DORC build-up'!C34</f>
        <v>4</v>
      </c>
      <c r="C90" t="str">
        <f>'DORC build-up'!F34</f>
        <v>West Kalgoorlie West to West Kalgoorlie South</v>
      </c>
      <c r="D90" s="204">
        <f>'DORC build-up'!I34</f>
        <v>1.5</v>
      </c>
      <c r="E90" s="197">
        <v>0</v>
      </c>
      <c r="F90" s="291">
        <f t="shared" si="2"/>
        <v>6.28</v>
      </c>
      <c r="G90" s="187">
        <f t="shared" si="3"/>
        <v>0</v>
      </c>
    </row>
    <row r="91" spans="1:7" ht="13.9" x14ac:dyDescent="0.4">
      <c r="A91" s="12" t="str">
        <f>'DORC build-up'!B35</f>
        <v>EBL</v>
      </c>
      <c r="B91" s="12">
        <f>'DORC build-up'!C35</f>
        <v>4</v>
      </c>
      <c r="C91" t="str">
        <f>'DORC build-up'!F35</f>
        <v>West Kalgoorlie to West Kalgoorlie South</v>
      </c>
      <c r="D91" s="204">
        <f>'DORC build-up'!I35</f>
        <v>1.5</v>
      </c>
      <c r="E91" s="197">
        <v>0</v>
      </c>
      <c r="F91" s="291">
        <f t="shared" si="2"/>
        <v>6.28</v>
      </c>
      <c r="G91" s="187">
        <f t="shared" si="3"/>
        <v>0</v>
      </c>
    </row>
    <row r="92" spans="1:7" ht="13.9" x14ac:dyDescent="0.4">
      <c r="A92" s="12" t="str">
        <f>'DORC build-up'!B36</f>
        <v>EBL</v>
      </c>
      <c r="B92" s="12">
        <f>'DORC build-up'!C36</f>
        <v>5</v>
      </c>
      <c r="C92" t="str">
        <f>'DORC build-up'!F36</f>
        <v>West Kalgoorlie South to Hampton Terminal</v>
      </c>
      <c r="D92" s="204">
        <f>'DORC build-up'!I36</f>
        <v>1.5</v>
      </c>
      <c r="E92" s="197">
        <v>0</v>
      </c>
      <c r="F92" s="291">
        <f t="shared" si="2"/>
        <v>6.28</v>
      </c>
      <c r="G92" s="187">
        <f t="shared" si="3"/>
        <v>0</v>
      </c>
    </row>
    <row r="93" spans="1:7" ht="13.9" x14ac:dyDescent="0.4">
      <c r="A93" s="12" t="str">
        <f>'DORC build-up'!B37</f>
        <v>EBL</v>
      </c>
      <c r="B93" s="12">
        <f>'DORC build-up'!C37</f>
        <v>5</v>
      </c>
      <c r="C93" t="str">
        <f>'DORC build-up'!F37</f>
        <v>Hampton Terminal</v>
      </c>
      <c r="D93" s="204">
        <f>'DORC build-up'!I37</f>
        <v>1.5</v>
      </c>
      <c r="E93" s="197">
        <v>0</v>
      </c>
      <c r="F93" s="291">
        <f t="shared" si="2"/>
        <v>6.28</v>
      </c>
      <c r="G93" s="187">
        <f t="shared" si="3"/>
        <v>0</v>
      </c>
    </row>
    <row r="94" spans="1:7" ht="13.9" x14ac:dyDescent="0.4">
      <c r="A94" s="12" t="str">
        <f>'DORC build-up'!B38</f>
        <v>EBL</v>
      </c>
      <c r="B94" s="12">
        <f>'DORC build-up'!C38</f>
        <v>5</v>
      </c>
      <c r="C94" t="str">
        <f>'DORC build-up'!F38</f>
        <v>Hampton Terminal to Hampton</v>
      </c>
      <c r="D94" s="204">
        <f>'DORC build-up'!I38</f>
        <v>1.5</v>
      </c>
      <c r="E94" s="197">
        <v>0</v>
      </c>
      <c r="F94" s="291">
        <f t="shared" si="2"/>
        <v>6.28</v>
      </c>
      <c r="G94" s="187">
        <f t="shared" si="3"/>
        <v>0</v>
      </c>
    </row>
    <row r="95" spans="1:7" ht="13.9" x14ac:dyDescent="0.4">
      <c r="A95" s="12" t="str">
        <f>'DORC build-up'!B39</f>
        <v>EBL</v>
      </c>
      <c r="B95" s="12">
        <f>'DORC build-up'!C39</f>
        <v>5</v>
      </c>
      <c r="C95" t="str">
        <f>'DORC build-up'!F39</f>
        <v>Hampton</v>
      </c>
      <c r="D95" s="204">
        <f>'DORC build-up'!I39</f>
        <v>0</v>
      </c>
      <c r="E95" s="197">
        <v>0</v>
      </c>
      <c r="F95" s="291">
        <f t="shared" si="2"/>
        <v>6.28</v>
      </c>
      <c r="G95" s="187">
        <f t="shared" si="3"/>
        <v>0</v>
      </c>
    </row>
    <row r="96" spans="1:7" ht="13.9" x14ac:dyDescent="0.4">
      <c r="A96" s="12" t="str">
        <f>'DORC build-up'!B40</f>
        <v>EBL</v>
      </c>
      <c r="B96" s="12">
        <f>'DORC build-up'!C40</f>
        <v>5</v>
      </c>
      <c r="C96" t="str">
        <f>'DORC build-up'!F40</f>
        <v>Hampton to Kambalda</v>
      </c>
      <c r="D96" s="204">
        <f>'DORC build-up'!I40</f>
        <v>1.5</v>
      </c>
      <c r="E96" s="197">
        <v>0</v>
      </c>
      <c r="F96" s="291">
        <f t="shared" si="2"/>
        <v>6.28</v>
      </c>
      <c r="G96" s="187">
        <f t="shared" si="3"/>
        <v>0</v>
      </c>
    </row>
    <row r="97" spans="1:7" ht="13.9" x14ac:dyDescent="0.4">
      <c r="A97" s="12" t="str">
        <f>'DORC build-up'!B41</f>
        <v>EBL</v>
      </c>
      <c r="B97" s="12">
        <f>'DORC build-up'!C41</f>
        <v>5</v>
      </c>
      <c r="C97" t="str">
        <f>'DORC build-up'!F41</f>
        <v>Kambalda to Salmon Gums</v>
      </c>
      <c r="D97" s="204">
        <f>'DORC build-up'!I41</f>
        <v>1.5</v>
      </c>
      <c r="E97" s="197">
        <v>0</v>
      </c>
      <c r="F97" s="291">
        <f t="shared" si="2"/>
        <v>6.28</v>
      </c>
      <c r="G97" s="187">
        <f t="shared" si="3"/>
        <v>0</v>
      </c>
    </row>
    <row r="98" spans="1:7" ht="13.9" x14ac:dyDescent="0.4">
      <c r="A98" s="12" t="str">
        <f>'DORC build-up'!B42</f>
        <v>EBL</v>
      </c>
      <c r="B98" s="12">
        <f>'DORC build-up'!C42</f>
        <v>5</v>
      </c>
      <c r="C98" t="str">
        <f>'DORC build-up'!F42</f>
        <v>Salmon Gums to Esperance</v>
      </c>
      <c r="D98" s="204">
        <f>'DORC build-up'!I42</f>
        <v>1.5</v>
      </c>
      <c r="E98" s="197">
        <v>0</v>
      </c>
      <c r="F98" s="291">
        <f t="shared" si="2"/>
        <v>6.28</v>
      </c>
      <c r="G98" s="187">
        <f t="shared" si="3"/>
        <v>0</v>
      </c>
    </row>
    <row r="99" spans="1:7" ht="13.9" x14ac:dyDescent="0.4">
      <c r="A99" s="12" t="str">
        <f>'DORC build-up'!B43</f>
        <v>EBL</v>
      </c>
      <c r="B99" s="12">
        <f>'DORC build-up'!C43</f>
        <v>5</v>
      </c>
      <c r="C99" t="str">
        <f>'DORC build-up'!F43</f>
        <v>Esperance</v>
      </c>
      <c r="D99" s="204">
        <f>'DORC build-up'!I43</f>
        <v>0</v>
      </c>
      <c r="E99" s="197">
        <v>0</v>
      </c>
      <c r="F99" s="291">
        <f t="shared" si="2"/>
        <v>6.28</v>
      </c>
      <c r="G99" s="187">
        <f t="shared" si="3"/>
        <v>0</v>
      </c>
    </row>
    <row r="100" spans="1:7" ht="13.9" x14ac:dyDescent="0.4">
      <c r="A100" s="12" t="str">
        <f>'DORC build-up'!B44</f>
        <v>EBL</v>
      </c>
      <c r="B100" s="12">
        <f>'DORC build-up'!C44</f>
        <v>5</v>
      </c>
      <c r="C100" t="str">
        <f>'DORC build-up'!F44</f>
        <v>Esperance to Esperance Wharf</v>
      </c>
      <c r="D100" s="204">
        <f>'DORC build-up'!I44</f>
        <v>1.5</v>
      </c>
      <c r="E100" s="197">
        <v>0</v>
      </c>
      <c r="F100" s="291">
        <f t="shared" si="2"/>
        <v>6.28</v>
      </c>
      <c r="G100" s="187">
        <f t="shared" si="3"/>
        <v>0</v>
      </c>
    </row>
    <row r="101" spans="1:7" ht="13.9" x14ac:dyDescent="0.4">
      <c r="A101" s="12" t="str">
        <f>'DORC build-up'!B45</f>
        <v>EBL</v>
      </c>
      <c r="B101" s="12">
        <f>'DORC build-up'!C45</f>
        <v>5</v>
      </c>
      <c r="C101" t="str">
        <f>'DORC build-up'!F45</f>
        <v>Esperance Wharf</v>
      </c>
      <c r="D101" s="204">
        <f>'DORC build-up'!I45</f>
        <v>1.5</v>
      </c>
      <c r="E101" s="197">
        <v>0</v>
      </c>
      <c r="F101" s="291">
        <f t="shared" si="2"/>
        <v>6.28</v>
      </c>
      <c r="G101" s="187">
        <f t="shared" si="3"/>
        <v>0</v>
      </c>
    </row>
    <row r="102" spans="1:7" ht="13.9" x14ac:dyDescent="0.4">
      <c r="A102" s="12" t="str">
        <f>'DORC build-up'!B46</f>
        <v>EBL</v>
      </c>
      <c r="B102" s="12">
        <f>'DORC build-up'!C46</f>
        <v>6</v>
      </c>
      <c r="C102" t="str">
        <f>'DORC build-up'!F46</f>
        <v>Kambalda to Redmine</v>
      </c>
      <c r="D102" s="204">
        <f>'DORC build-up'!I46</f>
        <v>1.5</v>
      </c>
      <c r="E102" s="197">
        <v>0</v>
      </c>
      <c r="F102" s="291">
        <f t="shared" si="2"/>
        <v>6.28</v>
      </c>
      <c r="G102" s="187">
        <f t="shared" si="3"/>
        <v>0</v>
      </c>
    </row>
    <row r="103" spans="1:7" ht="13.9" x14ac:dyDescent="0.4">
      <c r="A103" s="12" t="str">
        <f>'DORC build-up'!B47</f>
        <v>Sidings &amp; Other</v>
      </c>
      <c r="B103" s="12">
        <f>'DORC build-up'!C47</f>
        <v>7</v>
      </c>
      <c r="C103" t="str">
        <f>'DORC build-up'!F47</f>
        <v>Cockburn North to Robb Jetty (SG)</v>
      </c>
      <c r="D103" s="204">
        <f>'DORC build-up'!I47</f>
        <v>1</v>
      </c>
      <c r="E103" s="197">
        <v>0</v>
      </c>
      <c r="F103" s="291">
        <f t="shared" si="2"/>
        <v>6.28</v>
      </c>
      <c r="G103" s="187">
        <f t="shared" si="3"/>
        <v>0</v>
      </c>
    </row>
    <row r="104" spans="1:7" ht="13.9" x14ac:dyDescent="0.4">
      <c r="A104" s="12" t="str">
        <f>'DORC build-up'!B48</f>
        <v>CBH Sidings SG</v>
      </c>
      <c r="B104" s="12">
        <f>'DORC build-up'!C48</f>
        <v>8</v>
      </c>
      <c r="C104" t="str">
        <f>'DORC build-up'!F48</f>
        <v>Avon Yard</v>
      </c>
      <c r="D104" s="204">
        <f>'DORC build-up'!I48</f>
        <v>1.3</v>
      </c>
      <c r="E104" s="197">
        <v>0</v>
      </c>
      <c r="F104" s="291">
        <f t="shared" si="2"/>
        <v>6.28</v>
      </c>
      <c r="G104" s="187">
        <f t="shared" si="3"/>
        <v>0</v>
      </c>
    </row>
    <row r="105" spans="1:7" ht="13.9" x14ac:dyDescent="0.4">
      <c r="A105" s="12" t="str">
        <f>'DORC build-up'!B49</f>
        <v>CBH Sidings SG</v>
      </c>
      <c r="B105" s="12">
        <f>'DORC build-up'!C49</f>
        <v>8</v>
      </c>
      <c r="C105" t="str">
        <f>'DORC build-up'!F49</f>
        <v>Bodallin</v>
      </c>
      <c r="D105" s="204">
        <f>'DORC build-up'!I49</f>
        <v>1.4</v>
      </c>
      <c r="E105" s="197">
        <v>0</v>
      </c>
      <c r="F105" s="291">
        <f t="shared" si="2"/>
        <v>6.28</v>
      </c>
      <c r="G105" s="187">
        <f t="shared" si="3"/>
        <v>0</v>
      </c>
    </row>
    <row r="106" spans="1:7" ht="13.9" x14ac:dyDescent="0.4">
      <c r="A106" s="12" t="str">
        <f>'DORC build-up'!B50</f>
        <v>CBH Sidings SG</v>
      </c>
      <c r="B106" s="12">
        <f>'DORC build-up'!C50</f>
        <v>8</v>
      </c>
      <c r="C106" t="str">
        <f>'DORC build-up'!F50</f>
        <v>Burracoppin</v>
      </c>
      <c r="D106" s="204">
        <f>'DORC build-up'!I50</f>
        <v>1.4</v>
      </c>
      <c r="E106" s="197">
        <v>0</v>
      </c>
      <c r="F106" s="291">
        <f t="shared" si="2"/>
        <v>6.28</v>
      </c>
      <c r="G106" s="187">
        <f t="shared" si="3"/>
        <v>0</v>
      </c>
    </row>
    <row r="107" spans="1:7" ht="13.9" x14ac:dyDescent="0.4">
      <c r="A107" s="12" t="str">
        <f>'DORC build-up'!B51</f>
        <v>CBH Sidings SG</v>
      </c>
      <c r="B107" s="12">
        <f>'DORC build-up'!C51</f>
        <v>8</v>
      </c>
      <c r="C107" t="str">
        <f>'DORC build-up'!F51</f>
        <v>Carrabin</v>
      </c>
      <c r="D107" s="204">
        <f>'DORC build-up'!I51</f>
        <v>1.4</v>
      </c>
      <c r="E107" s="197">
        <v>0</v>
      </c>
      <c r="F107" s="291">
        <f t="shared" si="2"/>
        <v>6.28</v>
      </c>
      <c r="G107" s="187">
        <f t="shared" si="3"/>
        <v>0</v>
      </c>
    </row>
    <row r="108" spans="1:7" ht="13.9" x14ac:dyDescent="0.4">
      <c r="A108" s="12" t="str">
        <f>'DORC build-up'!B52</f>
        <v>CBH Sidings SG</v>
      </c>
      <c r="B108" s="12">
        <f>'DORC build-up'!C52</f>
        <v>8</v>
      </c>
      <c r="C108" t="str">
        <f>'DORC build-up'!F52</f>
        <v>Cunderdin</v>
      </c>
      <c r="D108" s="204">
        <f>'DORC build-up'!I52</f>
        <v>1.3</v>
      </c>
      <c r="E108" s="197">
        <v>0</v>
      </c>
      <c r="F108" s="291">
        <f t="shared" si="2"/>
        <v>6.28</v>
      </c>
      <c r="G108" s="187">
        <f t="shared" si="3"/>
        <v>0</v>
      </c>
    </row>
    <row r="109" spans="1:7" ht="13.9" x14ac:dyDescent="0.4">
      <c r="A109" s="12" t="str">
        <f>'DORC build-up'!B53</f>
        <v>CBH Sidings SG</v>
      </c>
      <c r="B109" s="12">
        <f>'DORC build-up'!C53</f>
        <v>8</v>
      </c>
      <c r="C109" t="str">
        <f>'DORC build-up'!F53</f>
        <v>Doodlakine</v>
      </c>
      <c r="D109" s="204">
        <f>'DORC build-up'!I53</f>
        <v>1.3</v>
      </c>
      <c r="E109" s="197">
        <v>0</v>
      </c>
      <c r="F109" s="291">
        <f t="shared" si="2"/>
        <v>6.28</v>
      </c>
      <c r="G109" s="187">
        <f t="shared" si="3"/>
        <v>0</v>
      </c>
    </row>
    <row r="110" spans="1:7" ht="13.9" x14ac:dyDescent="0.4">
      <c r="A110" s="12" t="str">
        <f>'DORC build-up'!B54</f>
        <v>CBH Sidings SG</v>
      </c>
      <c r="B110" s="12">
        <f>'DORC build-up'!C54</f>
        <v>8</v>
      </c>
      <c r="C110" t="str">
        <f>'DORC build-up'!F54</f>
        <v>Grass Patch</v>
      </c>
      <c r="D110" s="204">
        <f>'DORC build-up'!I54</f>
        <v>1.5</v>
      </c>
      <c r="E110" s="197">
        <v>0</v>
      </c>
      <c r="F110" s="291">
        <f t="shared" si="2"/>
        <v>6.28</v>
      </c>
      <c r="G110" s="187">
        <f t="shared" si="3"/>
        <v>0</v>
      </c>
    </row>
    <row r="111" spans="1:7" ht="13.9" x14ac:dyDescent="0.4">
      <c r="A111" s="12" t="str">
        <f>'DORC build-up'!B55</f>
        <v>CBH Sidings SG</v>
      </c>
      <c r="B111" s="12">
        <f>'DORC build-up'!C55</f>
        <v>8</v>
      </c>
      <c r="C111" t="str">
        <f>'DORC build-up'!F55</f>
        <v>Grass Valley</v>
      </c>
      <c r="D111" s="204">
        <f>'DORC build-up'!I55</f>
        <v>1.3</v>
      </c>
      <c r="E111" s="197">
        <v>0</v>
      </c>
      <c r="F111" s="291">
        <f t="shared" si="2"/>
        <v>6.28</v>
      </c>
      <c r="G111" s="187">
        <f t="shared" si="3"/>
        <v>0</v>
      </c>
    </row>
    <row r="112" spans="1:7" ht="13.9" x14ac:dyDescent="0.4">
      <c r="A112" s="12" t="str">
        <f>'DORC build-up'!B56</f>
        <v>CBH Sidings SG</v>
      </c>
      <c r="B112" s="12">
        <f>'DORC build-up'!C56</f>
        <v>8</v>
      </c>
      <c r="C112" t="str">
        <f>'DORC build-up'!F56</f>
        <v>Hines Hill</v>
      </c>
      <c r="D112" s="204">
        <f>'DORC build-up'!I56</f>
        <v>1.3</v>
      </c>
      <c r="E112" s="197">
        <v>0</v>
      </c>
      <c r="F112" s="291">
        <f t="shared" si="2"/>
        <v>6.28</v>
      </c>
      <c r="G112" s="187">
        <f t="shared" si="3"/>
        <v>0</v>
      </c>
    </row>
    <row r="113" spans="1:7" ht="13.9" x14ac:dyDescent="0.4">
      <c r="A113" s="12" t="str">
        <f>'DORC build-up'!B57</f>
        <v>CBH Sidings SG</v>
      </c>
      <c r="B113" s="12">
        <f>'DORC build-up'!C57</f>
        <v>8</v>
      </c>
      <c r="C113" t="str">
        <f>'DORC build-up'!F57</f>
        <v>Kellerberrin</v>
      </c>
      <c r="D113" s="204">
        <f>'DORC build-up'!I57</f>
        <v>1.3</v>
      </c>
      <c r="E113" s="197">
        <v>0</v>
      </c>
      <c r="F113" s="291">
        <f t="shared" si="2"/>
        <v>6.28</v>
      </c>
      <c r="G113" s="187">
        <f t="shared" si="3"/>
        <v>0</v>
      </c>
    </row>
    <row r="114" spans="1:7" ht="13.9" x14ac:dyDescent="0.4">
      <c r="A114" s="12" t="str">
        <f>'DORC build-up'!B58</f>
        <v>CBH Sidings SG</v>
      </c>
      <c r="B114" s="12">
        <f>'DORC build-up'!C58</f>
        <v>8</v>
      </c>
      <c r="C114" t="str">
        <f>'DORC build-up'!F58</f>
        <v>Meckering</v>
      </c>
      <c r="D114" s="204">
        <f>'DORC build-up'!I58</f>
        <v>1.3</v>
      </c>
      <c r="E114" s="197">
        <v>0</v>
      </c>
      <c r="F114" s="291">
        <f t="shared" si="2"/>
        <v>6.28</v>
      </c>
      <c r="G114" s="187">
        <f t="shared" si="3"/>
        <v>0</v>
      </c>
    </row>
    <row r="115" spans="1:7" ht="13.9" x14ac:dyDescent="0.4">
      <c r="A115" s="12" t="str">
        <f>'DORC build-up'!B59</f>
        <v>CBH Sidings SG</v>
      </c>
      <c r="B115" s="12">
        <f>'DORC build-up'!C59</f>
        <v>8</v>
      </c>
      <c r="C115" t="str">
        <f>'DORC build-up'!F59</f>
        <v>Merredin</v>
      </c>
      <c r="D115" s="204">
        <f>'DORC build-up'!I59</f>
        <v>1.3</v>
      </c>
      <c r="E115" s="197">
        <v>0</v>
      </c>
      <c r="F115" s="291">
        <f t="shared" si="2"/>
        <v>6.28</v>
      </c>
      <c r="G115" s="187">
        <f t="shared" si="3"/>
        <v>0</v>
      </c>
    </row>
    <row r="116" spans="1:7" ht="13.9" x14ac:dyDescent="0.4">
      <c r="A116" s="12" t="str">
        <f>'DORC build-up'!B60</f>
        <v>CBH Sidings SG</v>
      </c>
      <c r="B116" s="12">
        <f>'DORC build-up'!C60</f>
        <v>8</v>
      </c>
      <c r="C116" t="str">
        <f>'DORC build-up'!F60</f>
        <v>Moorine Rock</v>
      </c>
      <c r="D116" s="204">
        <f>'DORC build-up'!I60</f>
        <v>1.4</v>
      </c>
      <c r="E116" s="197">
        <v>0</v>
      </c>
      <c r="F116" s="291">
        <f t="shared" si="2"/>
        <v>6.28</v>
      </c>
      <c r="G116" s="187">
        <f t="shared" si="3"/>
        <v>0</v>
      </c>
    </row>
    <row r="117" spans="1:7" ht="13.9" x14ac:dyDescent="0.4">
      <c r="A117" s="12" t="str">
        <f>'DORC build-up'!B61</f>
        <v>CBH Sidings SG</v>
      </c>
      <c r="B117" s="12">
        <f>'DORC build-up'!C61</f>
        <v>8</v>
      </c>
      <c r="C117" t="str">
        <f>'DORC build-up'!F61</f>
        <v>Salmon Gums</v>
      </c>
      <c r="D117" s="204">
        <f>'DORC build-up'!I61</f>
        <v>1.5</v>
      </c>
      <c r="E117" s="197">
        <v>0</v>
      </c>
      <c r="F117" s="291">
        <f t="shared" si="2"/>
        <v>6.28</v>
      </c>
      <c r="G117" s="187">
        <f t="shared" si="3"/>
        <v>0</v>
      </c>
    </row>
    <row r="118" spans="1:7" ht="13.9" x14ac:dyDescent="0.4">
      <c r="A118" s="12" t="str">
        <f>'DORC build-up'!B62</f>
        <v>CBH Sidings SG</v>
      </c>
      <c r="B118" s="12">
        <f>'DORC build-up'!C62</f>
        <v>8</v>
      </c>
      <c r="C118" t="str">
        <f>'DORC build-up'!F62</f>
        <v>Southern Cross</v>
      </c>
      <c r="D118" s="204">
        <f>'DORC build-up'!I62</f>
        <v>1.4</v>
      </c>
      <c r="E118" s="197">
        <v>0</v>
      </c>
      <c r="F118" s="291">
        <f t="shared" si="2"/>
        <v>6.28</v>
      </c>
      <c r="G118" s="187">
        <f t="shared" si="3"/>
        <v>0</v>
      </c>
    </row>
    <row r="119" spans="1:7" ht="13.9" x14ac:dyDescent="0.4">
      <c r="A119" s="12" t="str">
        <f>'DORC build-up'!B63</f>
        <v>CBH Sidings SG</v>
      </c>
      <c r="B119" s="12">
        <f>'DORC build-up'!C63</f>
        <v>8</v>
      </c>
      <c r="C119" t="str">
        <f>'DORC build-up'!F63</f>
        <v>Tammin</v>
      </c>
      <c r="D119" s="204">
        <f>'DORC build-up'!I63</f>
        <v>1.3</v>
      </c>
      <c r="E119" s="197">
        <v>0</v>
      </c>
      <c r="F119" s="291">
        <f t="shared" si="2"/>
        <v>6.28</v>
      </c>
      <c r="G119" s="187">
        <f t="shared" si="3"/>
        <v>0</v>
      </c>
    </row>
    <row r="120" spans="1:7" ht="13.9" x14ac:dyDescent="0.4">
      <c r="A120" s="12" t="str">
        <f>'DORC build-up'!B64</f>
        <v>Sidings &amp; Other</v>
      </c>
      <c r="B120" s="12">
        <f>'DORC build-up'!C64</f>
        <v>9</v>
      </c>
      <c r="C120" t="str">
        <f>'DORC build-up'!F64</f>
        <v>Esperance Industrial Road</v>
      </c>
      <c r="D120" s="204">
        <f>'DORC build-up'!I64</f>
        <v>1.5</v>
      </c>
      <c r="E120" s="197">
        <v>0</v>
      </c>
      <c r="F120" s="291">
        <f t="shared" si="2"/>
        <v>6.28</v>
      </c>
      <c r="G120" s="187">
        <f t="shared" si="3"/>
        <v>0</v>
      </c>
    </row>
    <row r="121" spans="1:7" ht="13.9" x14ac:dyDescent="0.4">
      <c r="A121" s="12" t="str">
        <f>'DORC build-up'!B65</f>
        <v>Sidings &amp; Other</v>
      </c>
      <c r="B121" s="12">
        <f>'DORC build-up'!C65</f>
        <v>9</v>
      </c>
      <c r="C121" t="str">
        <f>'DORC build-up'!F65</f>
        <v>West Kalgoorlie Industrial Road</v>
      </c>
      <c r="D121" s="204">
        <f>'DORC build-up'!I65</f>
        <v>1.4</v>
      </c>
      <c r="E121" s="197">
        <v>0</v>
      </c>
      <c r="F121" s="291">
        <f t="shared" si="2"/>
        <v>6.28</v>
      </c>
      <c r="G121" s="187">
        <f t="shared" si="3"/>
        <v>0</v>
      </c>
    </row>
    <row r="122" spans="1:7" ht="13.9" x14ac:dyDescent="0.4">
      <c r="A122" s="12" t="str">
        <f>'DORC build-up'!B66</f>
        <v>Sidings &amp; Other</v>
      </c>
      <c r="B122" s="12">
        <f>'DORC build-up'!C66</f>
        <v>9</v>
      </c>
      <c r="C122" t="str">
        <f>'DORC build-up'!F66</f>
        <v>Kewdale North Grid</v>
      </c>
      <c r="D122" s="204">
        <f>'DORC build-up'!I66</f>
        <v>1</v>
      </c>
      <c r="E122" s="197">
        <v>0</v>
      </c>
      <c r="F122" s="291">
        <f t="shared" si="2"/>
        <v>6.28</v>
      </c>
      <c r="G122" s="187">
        <f t="shared" si="3"/>
        <v>0</v>
      </c>
    </row>
    <row r="123" spans="1:7" ht="13.9" x14ac:dyDescent="0.4">
      <c r="A123" s="12" t="str">
        <f>'DORC build-up'!B67</f>
        <v>Sidings &amp; Other</v>
      </c>
      <c r="B123" s="12">
        <f>'DORC build-up'!C67</f>
        <v>9</v>
      </c>
      <c r="C123" t="str">
        <f>'DORC build-up'!F67</f>
        <v>Kewdale BP Loading Depot</v>
      </c>
      <c r="D123" s="204">
        <f>'DORC build-up'!I67</f>
        <v>1</v>
      </c>
      <c r="E123" s="197">
        <v>0</v>
      </c>
      <c r="F123" s="291">
        <f t="shared" si="2"/>
        <v>6.28</v>
      </c>
      <c r="G123" s="187">
        <f t="shared" si="3"/>
        <v>0</v>
      </c>
    </row>
    <row r="124" spans="1:7" ht="13.9" x14ac:dyDescent="0.4">
      <c r="A124" s="12" t="str">
        <f>'DORC build-up'!B68</f>
        <v>SWM</v>
      </c>
      <c r="B124" s="12">
        <f>'DORC build-up'!C68</f>
        <v>10</v>
      </c>
      <c r="C124" t="str">
        <f>'DORC build-up'!F68</f>
        <v>Kwinana</v>
      </c>
      <c r="D124" s="204">
        <f>'DORC build-up'!I68</f>
        <v>0</v>
      </c>
      <c r="E124" s="197">
        <v>0</v>
      </c>
      <c r="F124" s="291">
        <f t="shared" si="2"/>
        <v>6.28</v>
      </c>
      <c r="G124" s="187">
        <f t="shared" si="3"/>
        <v>0</v>
      </c>
    </row>
    <row r="125" spans="1:7" ht="13.9" x14ac:dyDescent="0.4">
      <c r="A125" s="12" t="str">
        <f>'DORC build-up'!B69</f>
        <v>SWM</v>
      </c>
      <c r="B125" s="12">
        <f>'DORC build-up'!C69</f>
        <v>10</v>
      </c>
      <c r="C125" t="str">
        <f>'DORC build-up'!F69</f>
        <v>Kwinana to Mundijong Junction</v>
      </c>
      <c r="D125" s="204">
        <f>'DORC build-up'!I69</f>
        <v>1.2</v>
      </c>
      <c r="E125" s="197">
        <v>0</v>
      </c>
      <c r="F125" s="291">
        <f t="shared" si="2"/>
        <v>6.28</v>
      </c>
      <c r="G125" s="187">
        <f t="shared" si="3"/>
        <v>0</v>
      </c>
    </row>
    <row r="126" spans="1:7" ht="13.9" x14ac:dyDescent="0.4">
      <c r="A126" s="12" t="str">
        <f>'DORC build-up'!B70</f>
        <v>SWM</v>
      </c>
      <c r="B126" s="12">
        <f>'DORC build-up'!C70</f>
        <v>11</v>
      </c>
      <c r="C126" t="str">
        <f>'DORC build-up'!F70</f>
        <v>Mundijong Junction to Pinjarra</v>
      </c>
      <c r="D126" s="204">
        <f>'DORC build-up'!I70</f>
        <v>1.2</v>
      </c>
      <c r="E126" s="197">
        <v>0</v>
      </c>
      <c r="F126" s="291">
        <f t="shared" si="2"/>
        <v>6.28</v>
      </c>
      <c r="G126" s="187">
        <f t="shared" si="3"/>
        <v>0</v>
      </c>
    </row>
    <row r="127" spans="1:7" ht="13.9" x14ac:dyDescent="0.4">
      <c r="A127" s="12" t="str">
        <f>'DORC build-up'!B71</f>
        <v>SWM</v>
      </c>
      <c r="B127" s="12">
        <f>'DORC build-up'!C71</f>
        <v>11</v>
      </c>
      <c r="C127" t="str">
        <f>'DORC build-up'!F71</f>
        <v>Pinjarra to Pinjarra South</v>
      </c>
      <c r="D127" s="204">
        <f>'DORC build-up'!I71</f>
        <v>1.2</v>
      </c>
      <c r="E127" s="197">
        <v>0</v>
      </c>
      <c r="F127" s="291">
        <f t="shared" si="2"/>
        <v>6.28</v>
      </c>
      <c r="G127" s="187">
        <f t="shared" si="3"/>
        <v>0</v>
      </c>
    </row>
    <row r="128" spans="1:7" ht="13.9" x14ac:dyDescent="0.4">
      <c r="A128" s="12" t="str">
        <f>'DORC build-up'!B72</f>
        <v>SWM</v>
      </c>
      <c r="B128" s="12">
        <f>'DORC build-up'!C72</f>
        <v>11</v>
      </c>
      <c r="C128" t="str">
        <f>'DORC build-up'!F72</f>
        <v>Pinjarra South to Wagerup North</v>
      </c>
      <c r="D128" s="204">
        <f>'DORC build-up'!I72</f>
        <v>1.2</v>
      </c>
      <c r="E128" s="197">
        <v>0</v>
      </c>
      <c r="F128" s="291">
        <f t="shared" si="2"/>
        <v>6.28</v>
      </c>
      <c r="G128" s="187">
        <f t="shared" si="3"/>
        <v>0</v>
      </c>
    </row>
    <row r="129" spans="1:7" ht="13.9" x14ac:dyDescent="0.4">
      <c r="A129" s="12" t="str">
        <f>'DORC build-up'!B73</f>
        <v>SWM</v>
      </c>
      <c r="B129" s="12">
        <f>'DORC build-up'!C73</f>
        <v>11</v>
      </c>
      <c r="C129" t="str">
        <f>'DORC build-up'!F73</f>
        <v>Wagerup North to Wagerup South</v>
      </c>
      <c r="D129" s="204">
        <f>'DORC build-up'!I73</f>
        <v>1.2</v>
      </c>
      <c r="E129" s="197">
        <v>0</v>
      </c>
      <c r="F129" s="291">
        <f t="shared" si="2"/>
        <v>6.28</v>
      </c>
      <c r="G129" s="187">
        <f t="shared" si="3"/>
        <v>0</v>
      </c>
    </row>
    <row r="130" spans="1:7" ht="13.9" x14ac:dyDescent="0.4">
      <c r="A130" s="12" t="str">
        <f>'DORC build-up'!B74</f>
        <v>SWM</v>
      </c>
      <c r="B130" s="12">
        <f>'DORC build-up'!C74</f>
        <v>11</v>
      </c>
      <c r="C130" t="str">
        <f>'DORC build-up'!F74</f>
        <v>Wagerup South to Brunswick North</v>
      </c>
      <c r="D130" s="204">
        <f>'DORC build-up'!I74</f>
        <v>1.2</v>
      </c>
      <c r="E130" s="197">
        <v>0</v>
      </c>
      <c r="F130" s="291">
        <f t="shared" si="2"/>
        <v>6.28</v>
      </c>
      <c r="G130" s="187">
        <f t="shared" si="3"/>
        <v>0</v>
      </c>
    </row>
    <row r="131" spans="1:7" ht="13.9" x14ac:dyDescent="0.4">
      <c r="A131" s="12" t="str">
        <f>'DORC build-up'!B75</f>
        <v>SWM</v>
      </c>
      <c r="B131" s="12">
        <f>'DORC build-up'!C75</f>
        <v>11</v>
      </c>
      <c r="C131" t="str">
        <f>'DORC build-up'!F75</f>
        <v>Brunswick North to Brunswick Junction</v>
      </c>
      <c r="D131" s="204">
        <f>'DORC build-up'!I75</f>
        <v>1.2</v>
      </c>
      <c r="E131" s="197">
        <v>0</v>
      </c>
      <c r="F131" s="291">
        <f t="shared" si="2"/>
        <v>6.28</v>
      </c>
      <c r="G131" s="187">
        <f t="shared" si="3"/>
        <v>0</v>
      </c>
    </row>
    <row r="132" spans="1:7" ht="13.9" x14ac:dyDescent="0.4">
      <c r="A132" s="12" t="str">
        <f>'DORC build-up'!B76</f>
        <v>SWM</v>
      </c>
      <c r="B132" s="12">
        <f>'DORC build-up'!C76</f>
        <v>11</v>
      </c>
      <c r="C132" t="str">
        <f>'DORC build-up'!F76</f>
        <v>Brunswick Junction</v>
      </c>
      <c r="D132" s="204">
        <f>'DORC build-up'!I76</f>
        <v>0</v>
      </c>
      <c r="E132" s="197">
        <v>0</v>
      </c>
      <c r="F132" s="291">
        <f t="shared" si="2"/>
        <v>6.28</v>
      </c>
      <c r="G132" s="187">
        <f t="shared" si="3"/>
        <v>0</v>
      </c>
    </row>
    <row r="133" spans="1:7" ht="13.9" x14ac:dyDescent="0.4">
      <c r="A133" s="12" t="str">
        <f>'DORC build-up'!B77</f>
        <v>SWM</v>
      </c>
      <c r="B133" s="12">
        <f>'DORC build-up'!C77</f>
        <v>11</v>
      </c>
      <c r="C133" t="str">
        <f>'DORC build-up'!F77</f>
        <v>Brunswick Junction to Picton Junction</v>
      </c>
      <c r="D133" s="204">
        <f>'DORC build-up'!I77</f>
        <v>1.2</v>
      </c>
      <c r="E133" s="197">
        <v>0</v>
      </c>
      <c r="F133" s="291">
        <f t="shared" ref="F133:F188" si="4">$H$15</f>
        <v>6.28</v>
      </c>
      <c r="G133" s="187">
        <f t="shared" ref="G133:G196" si="5">E133*F133</f>
        <v>0</v>
      </c>
    </row>
    <row r="134" spans="1:7" ht="13.9" x14ac:dyDescent="0.4">
      <c r="A134" s="12" t="str">
        <f>'DORC build-up'!B78</f>
        <v>Sidings &amp; Other</v>
      </c>
      <c r="B134" s="12">
        <f>'DORC build-up'!C78</f>
        <v>12</v>
      </c>
      <c r="C134" t="str">
        <f>'DORC build-up'!F78</f>
        <v>Cockburn North to Robb Jetty (NG)</v>
      </c>
      <c r="D134" s="204">
        <f>'DORC build-up'!I78</f>
        <v>1</v>
      </c>
      <c r="E134" s="197">
        <v>0</v>
      </c>
      <c r="F134" s="291">
        <f t="shared" si="4"/>
        <v>6.28</v>
      </c>
      <c r="G134" s="187">
        <f t="shared" si="5"/>
        <v>0</v>
      </c>
    </row>
    <row r="135" spans="1:7" ht="13.9" x14ac:dyDescent="0.4">
      <c r="A135" s="12" t="str">
        <f>'DORC build-up'!B79</f>
        <v>Non-operational</v>
      </c>
      <c r="B135" s="12">
        <f>'DORC build-up'!C79</f>
        <v>13</v>
      </c>
      <c r="C135" t="str">
        <f>'DORC build-up'!F79</f>
        <v>Picton Junction to Greenbushes</v>
      </c>
      <c r="D135" s="204">
        <f>'DORC build-up'!I79</f>
        <v>1.2</v>
      </c>
      <c r="E135" s="197">
        <v>0</v>
      </c>
      <c r="F135" s="291">
        <f t="shared" si="4"/>
        <v>6.28</v>
      </c>
      <c r="G135" s="187">
        <f t="shared" si="5"/>
        <v>0</v>
      </c>
    </row>
    <row r="136" spans="1:7" ht="13.9" x14ac:dyDescent="0.4">
      <c r="A136" s="12" t="str">
        <f>'DORC build-up'!B80</f>
        <v>Non-operational</v>
      </c>
      <c r="B136" s="12">
        <f>'DORC build-up'!C80</f>
        <v>13</v>
      </c>
      <c r="C136" t="str">
        <f>'DORC build-up'!F80</f>
        <v>Greenbushes to Lambert</v>
      </c>
      <c r="D136" s="204">
        <f>'DORC build-up'!I80</f>
        <v>1.2</v>
      </c>
      <c r="E136" s="197">
        <v>0</v>
      </c>
      <c r="F136" s="291">
        <f t="shared" si="4"/>
        <v>6.28</v>
      </c>
      <c r="G136" s="187">
        <f t="shared" si="5"/>
        <v>0</v>
      </c>
    </row>
    <row r="137" spans="1:7" ht="13.9" x14ac:dyDescent="0.4">
      <c r="A137" s="12" t="str">
        <f>'DORC build-up'!B81</f>
        <v>Non-operational</v>
      </c>
      <c r="B137" s="12">
        <f>'DORC build-up'!C81</f>
        <v>14</v>
      </c>
      <c r="C137" t="str">
        <f>'DORC build-up'!F81</f>
        <v>Boyanup to Capel</v>
      </c>
      <c r="D137" s="204">
        <f>'DORC build-up'!I81</f>
        <v>1.2</v>
      </c>
      <c r="E137" s="197">
        <v>0</v>
      </c>
      <c r="F137" s="291">
        <f t="shared" si="4"/>
        <v>6.28</v>
      </c>
      <c r="G137" s="187">
        <f t="shared" si="5"/>
        <v>0</v>
      </c>
    </row>
    <row r="138" spans="1:7" ht="13.9" x14ac:dyDescent="0.4">
      <c r="A138" s="12" t="str">
        <f>'DORC build-up'!B82</f>
        <v>SWM</v>
      </c>
      <c r="B138" s="12">
        <f>'DORC build-up'!C82</f>
        <v>15</v>
      </c>
      <c r="C138" t="str">
        <f>'DORC build-up'!F82</f>
        <v>Picton Junction to Picton East</v>
      </c>
      <c r="D138" s="204">
        <f>'DORC build-up'!I82</f>
        <v>1.2</v>
      </c>
      <c r="E138" s="197">
        <v>0</v>
      </c>
      <c r="F138" s="291">
        <f t="shared" si="4"/>
        <v>6.28</v>
      </c>
      <c r="G138" s="187">
        <f t="shared" si="5"/>
        <v>0</v>
      </c>
    </row>
    <row r="139" spans="1:7" ht="13.9" x14ac:dyDescent="0.4">
      <c r="A139" s="12" t="str">
        <f>'DORC build-up'!B83</f>
        <v>SWM</v>
      </c>
      <c r="B139" s="12">
        <f>'DORC build-up'!C83</f>
        <v>16</v>
      </c>
      <c r="C139" t="str">
        <f>'DORC build-up'!F83</f>
        <v>Picton Junction to Bunbury Inner Harbour</v>
      </c>
      <c r="D139" s="204">
        <f>'DORC build-up'!I83</f>
        <v>1.2</v>
      </c>
      <c r="E139" s="197">
        <v>0</v>
      </c>
      <c r="F139" s="291">
        <f t="shared" si="4"/>
        <v>6.28</v>
      </c>
      <c r="G139" s="187">
        <f t="shared" si="5"/>
        <v>0</v>
      </c>
    </row>
    <row r="140" spans="1:7" ht="13.9" x14ac:dyDescent="0.4">
      <c r="A140" s="12" t="str">
        <f>'DORC build-up'!B84</f>
        <v>SWM</v>
      </c>
      <c r="B140" s="12">
        <f>'DORC build-up'!C84</f>
        <v>17</v>
      </c>
      <c r="C140" t="str">
        <f>'DORC build-up'!F84</f>
        <v>Picton Junction to Picton Container Terminal</v>
      </c>
      <c r="D140" s="204">
        <f>'DORC build-up'!I84</f>
        <v>1.2</v>
      </c>
      <c r="E140" s="197">
        <v>0</v>
      </c>
      <c r="F140" s="291">
        <f t="shared" si="4"/>
        <v>6.28</v>
      </c>
      <c r="G140" s="187">
        <f t="shared" si="5"/>
        <v>0</v>
      </c>
    </row>
    <row r="141" spans="1:7" ht="13.9" x14ac:dyDescent="0.4">
      <c r="A141" s="12" t="str">
        <f>'DORC build-up'!B85</f>
        <v>SWM</v>
      </c>
      <c r="B141" s="12">
        <f>'DORC build-up'!C85</f>
        <v>17</v>
      </c>
      <c r="C141" t="str">
        <f>'DORC build-up'!F85</f>
        <v>Picton Container Terminal to Bunbury Terminal</v>
      </c>
      <c r="D141" s="204">
        <f>'DORC build-up'!I85</f>
        <v>1.2</v>
      </c>
      <c r="E141" s="197">
        <v>0</v>
      </c>
      <c r="F141" s="291">
        <f t="shared" si="4"/>
        <v>6.28</v>
      </c>
      <c r="G141" s="187">
        <f t="shared" si="5"/>
        <v>0</v>
      </c>
    </row>
    <row r="142" spans="1:7" ht="13.9" x14ac:dyDescent="0.4">
      <c r="A142" s="12" t="str">
        <f>'DORC build-up'!B86</f>
        <v>SWM</v>
      </c>
      <c r="B142" s="12">
        <f>'DORC build-up'!C86</f>
        <v>18</v>
      </c>
      <c r="C142" t="str">
        <f>'DORC build-up'!F86</f>
        <v>Pinjarra to Alumina Junction</v>
      </c>
      <c r="D142" s="204">
        <f>'DORC build-up'!I86</f>
        <v>1.2</v>
      </c>
      <c r="E142" s="197">
        <v>0</v>
      </c>
      <c r="F142" s="291">
        <f t="shared" si="4"/>
        <v>6.28</v>
      </c>
      <c r="G142" s="187">
        <f t="shared" si="5"/>
        <v>0</v>
      </c>
    </row>
    <row r="143" spans="1:7" ht="13.9" x14ac:dyDescent="0.4">
      <c r="A143" s="12" t="str">
        <f>'DORC build-up'!B87</f>
        <v>SWM</v>
      </c>
      <c r="B143" s="12">
        <f>'DORC build-up'!C87</f>
        <v>19</v>
      </c>
      <c r="C143" t="str">
        <f>'DORC build-up'!F87</f>
        <v>Alumina Junction to Pinjarra South</v>
      </c>
      <c r="D143" s="204">
        <f>'DORC build-up'!I87</f>
        <v>1.2</v>
      </c>
      <c r="E143" s="197">
        <v>0</v>
      </c>
      <c r="F143" s="291">
        <f t="shared" si="4"/>
        <v>6.28</v>
      </c>
      <c r="G143" s="187">
        <f t="shared" si="5"/>
        <v>0</v>
      </c>
    </row>
    <row r="144" spans="1:7" ht="13.9" x14ac:dyDescent="0.4">
      <c r="A144" s="12" t="str">
        <f>'DORC build-up'!B88</f>
        <v>Collie</v>
      </c>
      <c r="B144" s="12">
        <f>'DORC build-up'!C88</f>
        <v>20</v>
      </c>
      <c r="C144" t="str">
        <f>'DORC build-up'!F88</f>
        <v>Brunswick Junction to Brunswick East</v>
      </c>
      <c r="D144" s="204">
        <f>'DORC build-up'!I88</f>
        <v>1.2</v>
      </c>
      <c r="E144" s="197">
        <v>0</v>
      </c>
      <c r="F144" s="291">
        <f t="shared" si="4"/>
        <v>6.28</v>
      </c>
      <c r="G144" s="187">
        <f t="shared" si="5"/>
        <v>0</v>
      </c>
    </row>
    <row r="145" spans="1:7" ht="13.9" x14ac:dyDescent="0.4">
      <c r="A145" s="12" t="str">
        <f>'DORC build-up'!B89</f>
        <v>Collie</v>
      </c>
      <c r="B145" s="12">
        <f>'DORC build-up'!C89</f>
        <v>20</v>
      </c>
      <c r="C145" t="str">
        <f>'DORC build-up'!F89</f>
        <v>Brunswick East to Worsley</v>
      </c>
      <c r="D145" s="204">
        <f>'DORC build-up'!I89</f>
        <v>1.2</v>
      </c>
      <c r="E145" s="197">
        <v>0</v>
      </c>
      <c r="F145" s="291">
        <f t="shared" si="4"/>
        <v>6.28</v>
      </c>
      <c r="G145" s="187">
        <f t="shared" si="5"/>
        <v>0</v>
      </c>
    </row>
    <row r="146" spans="1:7" ht="13.9" x14ac:dyDescent="0.4">
      <c r="A146" s="12" t="str">
        <f>'DORC build-up'!B90</f>
        <v>Collie</v>
      </c>
      <c r="B146" s="12">
        <f>'DORC build-up'!C90</f>
        <v>20</v>
      </c>
      <c r="C146" t="str">
        <f>'DORC build-up'!F90</f>
        <v>Worsley to Worsley East</v>
      </c>
      <c r="D146" s="204">
        <f>'DORC build-up'!I90</f>
        <v>1.2</v>
      </c>
      <c r="E146" s="197">
        <v>0</v>
      </c>
      <c r="F146" s="291">
        <f t="shared" si="4"/>
        <v>6.28</v>
      </c>
      <c r="G146" s="187">
        <f t="shared" si="5"/>
        <v>0</v>
      </c>
    </row>
    <row r="147" spans="1:7" ht="13.9" x14ac:dyDescent="0.4">
      <c r="A147" s="12" t="str">
        <f>'DORC build-up'!B91</f>
        <v>Collie</v>
      </c>
      <c r="B147" s="12">
        <f>'DORC build-up'!C91</f>
        <v>20</v>
      </c>
      <c r="C147" t="str">
        <f>'DORC build-up'!F91</f>
        <v>Worsley East to Ewington Junction</v>
      </c>
      <c r="D147" s="204">
        <f>'DORC build-up'!I91</f>
        <v>1.2</v>
      </c>
      <c r="E147" s="197">
        <v>0</v>
      </c>
      <c r="F147" s="291">
        <f t="shared" si="4"/>
        <v>6.28</v>
      </c>
      <c r="G147" s="187">
        <f t="shared" si="5"/>
        <v>0</v>
      </c>
    </row>
    <row r="148" spans="1:7" ht="13.9" x14ac:dyDescent="0.4">
      <c r="A148" s="12" t="str">
        <f>'DORC build-up'!B92</f>
        <v>Collie</v>
      </c>
      <c r="B148" s="12">
        <f>'DORC build-up'!C92</f>
        <v>20</v>
      </c>
      <c r="C148" t="str">
        <f>'DORC build-up'!F92</f>
        <v>Ewington Junction to Premier</v>
      </c>
      <c r="D148" s="204">
        <f>'DORC build-up'!I92</f>
        <v>1.2</v>
      </c>
      <c r="E148" s="197">
        <v>0</v>
      </c>
      <c r="F148" s="291">
        <f t="shared" si="4"/>
        <v>6.28</v>
      </c>
      <c r="G148" s="187">
        <f t="shared" si="5"/>
        <v>0</v>
      </c>
    </row>
    <row r="149" spans="1:7" ht="13.9" x14ac:dyDescent="0.4">
      <c r="A149" s="12" t="str">
        <f>'DORC build-up'!B93</f>
        <v>Collie</v>
      </c>
      <c r="B149" s="12">
        <f>'DORC build-up'!C93</f>
        <v>21</v>
      </c>
      <c r="C149" t="str">
        <f>'DORC build-up'!F93</f>
        <v>Brunswick North to Brunswick East</v>
      </c>
      <c r="D149" s="204">
        <f>'DORC build-up'!I93</f>
        <v>1.2</v>
      </c>
      <c r="E149" s="197">
        <v>0</v>
      </c>
      <c r="F149" s="291">
        <f t="shared" si="4"/>
        <v>6.28</v>
      </c>
      <c r="G149" s="187">
        <f t="shared" si="5"/>
        <v>0</v>
      </c>
    </row>
    <row r="150" spans="1:7" ht="13.9" x14ac:dyDescent="0.4">
      <c r="A150" s="12" t="str">
        <f>'DORC build-up'!B94</f>
        <v>Collie</v>
      </c>
      <c r="B150" s="12">
        <f>'DORC build-up'!C94</f>
        <v>22</v>
      </c>
      <c r="C150" t="str">
        <f>'DORC build-up'!F94</f>
        <v>Worsley to Hamilton</v>
      </c>
      <c r="D150" s="204">
        <f>'DORC build-up'!I94</f>
        <v>1.2</v>
      </c>
      <c r="E150" s="197">
        <v>0</v>
      </c>
      <c r="F150" s="291">
        <f t="shared" si="4"/>
        <v>6.28</v>
      </c>
      <c r="G150" s="187">
        <f t="shared" si="5"/>
        <v>0</v>
      </c>
    </row>
    <row r="151" spans="1:7" ht="13.9" x14ac:dyDescent="0.4">
      <c r="A151" s="12" t="str">
        <f>'DORC build-up'!B95</f>
        <v>Collie</v>
      </c>
      <c r="B151" s="12">
        <f>'DORC build-up'!C95</f>
        <v>22</v>
      </c>
      <c r="C151" t="str">
        <f>'DORC build-up'!F95</f>
        <v>Worsley East to Worsley North</v>
      </c>
      <c r="D151" s="204">
        <f>'DORC build-up'!I95</f>
        <v>1.2</v>
      </c>
      <c r="E151" s="197">
        <v>0</v>
      </c>
      <c r="F151" s="291">
        <f t="shared" si="4"/>
        <v>6.28</v>
      </c>
      <c r="G151" s="187">
        <f t="shared" si="5"/>
        <v>0</v>
      </c>
    </row>
    <row r="152" spans="1:7" ht="13.9" x14ac:dyDescent="0.4">
      <c r="A152" s="12" t="str">
        <f>'DORC build-up'!B96</f>
        <v>GSR</v>
      </c>
      <c r="B152" s="12">
        <f>'DORC build-up'!C96</f>
        <v>23</v>
      </c>
      <c r="C152" t="str">
        <f>'DORC build-up'!F96</f>
        <v>Avon Yard to York</v>
      </c>
      <c r="D152" s="204">
        <f>'DORC build-up'!I96</f>
        <v>1.3</v>
      </c>
      <c r="E152" s="197">
        <v>0</v>
      </c>
      <c r="F152" s="291">
        <f t="shared" si="4"/>
        <v>6.28</v>
      </c>
      <c r="G152" s="187">
        <f t="shared" si="5"/>
        <v>0</v>
      </c>
    </row>
    <row r="153" spans="1:7" ht="13.9" x14ac:dyDescent="0.4">
      <c r="A153" s="12" t="str">
        <f>'DORC build-up'!B97</f>
        <v>GSR</v>
      </c>
      <c r="B153" s="12">
        <f>'DORC build-up'!C97</f>
        <v>23</v>
      </c>
      <c r="C153" t="str">
        <f>'DORC build-up'!F97</f>
        <v>York to Brookton</v>
      </c>
      <c r="D153" s="204">
        <f>'DORC build-up'!I97</f>
        <v>1.3</v>
      </c>
      <c r="E153" s="197">
        <v>0</v>
      </c>
      <c r="F153" s="291">
        <f t="shared" si="4"/>
        <v>6.28</v>
      </c>
      <c r="G153" s="187">
        <f t="shared" si="5"/>
        <v>0</v>
      </c>
    </row>
    <row r="154" spans="1:7" ht="13.9" x14ac:dyDescent="0.4">
      <c r="A154" s="12" t="str">
        <f>'DORC build-up'!B98</f>
        <v>GSR</v>
      </c>
      <c r="B154" s="12">
        <f>'DORC build-up'!C98</f>
        <v>23</v>
      </c>
      <c r="C154" t="str">
        <f>'DORC build-up'!F98</f>
        <v>Brookton to Narrogin</v>
      </c>
      <c r="D154" s="204">
        <f>'DORC build-up'!I98</f>
        <v>1.3</v>
      </c>
      <c r="E154" s="197">
        <v>0</v>
      </c>
      <c r="F154" s="291">
        <f t="shared" si="4"/>
        <v>6.28</v>
      </c>
      <c r="G154" s="187">
        <f t="shared" si="5"/>
        <v>0</v>
      </c>
    </row>
    <row r="155" spans="1:7" ht="13.9" x14ac:dyDescent="0.4">
      <c r="A155" s="12" t="str">
        <f>'DORC build-up'!B99</f>
        <v>GSR</v>
      </c>
      <c r="B155" s="12">
        <f>'DORC build-up'!C99</f>
        <v>23</v>
      </c>
      <c r="C155" t="str">
        <f>'DORC build-up'!F99</f>
        <v>Narrogin to Wagin</v>
      </c>
      <c r="D155" s="204">
        <f>'DORC build-up'!I99</f>
        <v>1.3</v>
      </c>
      <c r="E155" s="197">
        <v>0</v>
      </c>
      <c r="F155" s="291">
        <f t="shared" si="4"/>
        <v>6.28</v>
      </c>
      <c r="G155" s="187">
        <f t="shared" si="5"/>
        <v>0</v>
      </c>
    </row>
    <row r="156" spans="1:7" ht="13.9" x14ac:dyDescent="0.4">
      <c r="A156" s="12" t="str">
        <f>'DORC build-up'!B100</f>
        <v>GSR</v>
      </c>
      <c r="B156" s="12">
        <f>'DORC build-up'!C100</f>
        <v>23</v>
      </c>
      <c r="C156" t="str">
        <f>'DORC build-up'!F100</f>
        <v>Wagin to Wagin South</v>
      </c>
      <c r="D156" s="204">
        <f>'DORC build-up'!I100</f>
        <v>1.3</v>
      </c>
      <c r="E156" s="197">
        <v>0</v>
      </c>
      <c r="F156" s="291">
        <f t="shared" si="4"/>
        <v>6.28</v>
      </c>
      <c r="G156" s="187">
        <f t="shared" si="5"/>
        <v>0</v>
      </c>
    </row>
    <row r="157" spans="1:7" ht="13.9" x14ac:dyDescent="0.4">
      <c r="A157" s="12" t="str">
        <f>'DORC build-up'!B101</f>
        <v>GSR</v>
      </c>
      <c r="B157" s="12">
        <f>'DORC build-up'!C101</f>
        <v>23</v>
      </c>
      <c r="C157" t="str">
        <f>'DORC build-up'!F101</f>
        <v>Wagin South to Katanning</v>
      </c>
      <c r="D157" s="204">
        <f>'DORC build-up'!I101</f>
        <v>1.3</v>
      </c>
      <c r="E157" s="197">
        <v>0</v>
      </c>
      <c r="F157" s="291">
        <f t="shared" si="4"/>
        <v>6.28</v>
      </c>
      <c r="G157" s="187">
        <f t="shared" si="5"/>
        <v>0</v>
      </c>
    </row>
    <row r="158" spans="1:7" ht="13.9" x14ac:dyDescent="0.4">
      <c r="A158" s="12" t="str">
        <f>'DORC build-up'!B102</f>
        <v>GSR</v>
      </c>
      <c r="B158" s="12">
        <f>'DORC build-up'!C102</f>
        <v>23</v>
      </c>
      <c r="C158" t="str">
        <f>'DORC build-up'!F102</f>
        <v>Katanning to Tambellup</v>
      </c>
      <c r="D158" s="204">
        <f>'DORC build-up'!I102</f>
        <v>1.3</v>
      </c>
      <c r="E158" s="197">
        <v>0</v>
      </c>
      <c r="F158" s="291">
        <f t="shared" si="4"/>
        <v>6.28</v>
      </c>
      <c r="G158" s="187">
        <f t="shared" si="5"/>
        <v>0</v>
      </c>
    </row>
    <row r="159" spans="1:7" ht="13.9" x14ac:dyDescent="0.4">
      <c r="A159" s="12" t="str">
        <f>'DORC build-up'!B103</f>
        <v>GSR</v>
      </c>
      <c r="B159" s="12">
        <f>'DORC build-up'!C103</f>
        <v>23</v>
      </c>
      <c r="C159" t="str">
        <f>'DORC build-up'!F103</f>
        <v>Tambellup to Redmond</v>
      </c>
      <c r="D159" s="204">
        <f>'DORC build-up'!I103</f>
        <v>1.3</v>
      </c>
      <c r="E159" s="197">
        <v>0</v>
      </c>
      <c r="F159" s="291">
        <f t="shared" si="4"/>
        <v>6.28</v>
      </c>
      <c r="G159" s="187">
        <f t="shared" si="5"/>
        <v>0</v>
      </c>
    </row>
    <row r="160" spans="1:7" ht="13.9" x14ac:dyDescent="0.4">
      <c r="A160" s="12" t="str">
        <f>'DORC build-up'!B104</f>
        <v>GSR</v>
      </c>
      <c r="B160" s="12">
        <f>'DORC build-up'!C104</f>
        <v>23</v>
      </c>
      <c r="C160" t="str">
        <f>'DORC build-up'!F104</f>
        <v>Redmond to Albany</v>
      </c>
      <c r="D160" s="204">
        <f>'DORC build-up'!I104</f>
        <v>1.3</v>
      </c>
      <c r="E160" s="197">
        <v>0</v>
      </c>
      <c r="F160" s="291">
        <f t="shared" si="4"/>
        <v>6.28</v>
      </c>
      <c r="G160" s="187">
        <f t="shared" si="5"/>
        <v>0</v>
      </c>
    </row>
    <row r="161" spans="1:7" ht="13.9" x14ac:dyDescent="0.4">
      <c r="A161" s="12" t="str">
        <f>'DORC build-up'!B105</f>
        <v>Sidings &amp; Other</v>
      </c>
      <c r="B161" s="12">
        <f>'DORC build-up'!C105</f>
        <v>23</v>
      </c>
      <c r="C161" t="str">
        <f>'DORC build-up'!F105</f>
        <v>Redmond to Mirrambeena</v>
      </c>
      <c r="D161" s="204">
        <f>'DORC build-up'!I105</f>
        <v>1.3</v>
      </c>
      <c r="E161" s="197">
        <v>0</v>
      </c>
      <c r="F161" s="291">
        <f t="shared" si="4"/>
        <v>6.28</v>
      </c>
      <c r="G161" s="187">
        <f t="shared" si="5"/>
        <v>0</v>
      </c>
    </row>
    <row r="162" spans="1:7" ht="13.9" x14ac:dyDescent="0.4">
      <c r="A162" s="12" t="str">
        <f>'DORC build-up'!B106</f>
        <v>Non-operational</v>
      </c>
      <c r="B162" s="12">
        <f>'DORC build-up'!C106</f>
        <v>24</v>
      </c>
      <c r="C162" t="str">
        <f>'DORC build-up'!F106</f>
        <v>York to Quairading</v>
      </c>
      <c r="D162" s="204">
        <f>'DORC build-up'!I106</f>
        <v>1.3</v>
      </c>
      <c r="E162" s="197">
        <v>0</v>
      </c>
      <c r="F162" s="291">
        <f t="shared" si="4"/>
        <v>6.28</v>
      </c>
      <c r="G162" s="187">
        <f t="shared" si="5"/>
        <v>0</v>
      </c>
    </row>
    <row r="163" spans="1:7" ht="13.9" x14ac:dyDescent="0.4">
      <c r="A163" s="12" t="str">
        <f>'DORC build-up'!B107</f>
        <v>Non-operational</v>
      </c>
      <c r="B163" s="12">
        <f>'DORC build-up'!C107</f>
        <v>25</v>
      </c>
      <c r="C163" t="str">
        <f>'DORC build-up'!F107</f>
        <v>Narrogin to West Merredin</v>
      </c>
      <c r="D163" s="204">
        <f>'DORC build-up'!I107</f>
        <v>1.3</v>
      </c>
      <c r="E163" s="197">
        <v>0</v>
      </c>
      <c r="F163" s="291">
        <f t="shared" si="4"/>
        <v>6.28</v>
      </c>
      <c r="G163" s="187">
        <f t="shared" si="5"/>
        <v>0</v>
      </c>
    </row>
    <row r="164" spans="1:7" ht="13.9" x14ac:dyDescent="0.4">
      <c r="A164" s="12" t="str">
        <f>'DORC build-up'!B108</f>
        <v>Non-operational</v>
      </c>
      <c r="B164" s="12">
        <f>'DORC build-up'!C108</f>
        <v>26</v>
      </c>
      <c r="C164" t="str">
        <f>'DORC build-up'!F108</f>
        <v>Yilliminning to Kulin</v>
      </c>
      <c r="D164" s="204">
        <f>'DORC build-up'!I108</f>
        <v>1.3</v>
      </c>
      <c r="E164" s="197">
        <v>0</v>
      </c>
      <c r="F164" s="291">
        <f t="shared" si="4"/>
        <v>6.28</v>
      </c>
      <c r="G164" s="187">
        <f t="shared" si="5"/>
        <v>0</v>
      </c>
    </row>
    <row r="165" spans="1:7" ht="13.9" x14ac:dyDescent="0.4">
      <c r="A165" s="12" t="str">
        <f>'DORC build-up'!B109</f>
        <v>Lakes</v>
      </c>
      <c r="B165" s="12">
        <f>'DORC build-up'!C109</f>
        <v>27</v>
      </c>
      <c r="C165" t="str">
        <f>'DORC build-up'!F109</f>
        <v>Wagin to Lake Grace</v>
      </c>
      <c r="D165" s="204">
        <f>'DORC build-up'!I109</f>
        <v>1.3</v>
      </c>
      <c r="E165" s="197">
        <v>0</v>
      </c>
      <c r="F165" s="291">
        <f t="shared" si="4"/>
        <v>6.28</v>
      </c>
      <c r="G165" s="187">
        <f t="shared" si="5"/>
        <v>0</v>
      </c>
    </row>
    <row r="166" spans="1:7" ht="13.9" x14ac:dyDescent="0.4">
      <c r="A166" s="12" t="str">
        <f>'DORC build-up'!B110</f>
        <v>Lakes</v>
      </c>
      <c r="B166" s="12">
        <f>'DORC build-up'!C110</f>
        <v>27</v>
      </c>
      <c r="C166" t="str">
        <f>'DORC build-up'!F110</f>
        <v>Lake Grace to Newdegate</v>
      </c>
      <c r="D166" s="204">
        <f>'DORC build-up'!I110</f>
        <v>1.3</v>
      </c>
      <c r="E166" s="197">
        <v>0</v>
      </c>
      <c r="F166" s="291">
        <f t="shared" si="4"/>
        <v>6.28</v>
      </c>
      <c r="G166" s="187">
        <f t="shared" si="5"/>
        <v>0</v>
      </c>
    </row>
    <row r="167" spans="1:7" ht="13.9" x14ac:dyDescent="0.4">
      <c r="A167" s="12" t="str">
        <f>'DORC build-up'!B111</f>
        <v>Lakes</v>
      </c>
      <c r="B167" s="12">
        <f>'DORC build-up'!C111</f>
        <v>27</v>
      </c>
      <c r="C167" t="str">
        <f>'DORC build-up'!F111</f>
        <v>Wagin East to Wagin South</v>
      </c>
      <c r="D167" s="204">
        <f>'DORC build-up'!I111</f>
        <v>1.3</v>
      </c>
      <c r="E167" s="197">
        <v>0</v>
      </c>
      <c r="F167" s="291">
        <f t="shared" si="4"/>
        <v>6.28</v>
      </c>
      <c r="G167" s="187">
        <f t="shared" si="5"/>
        <v>0</v>
      </c>
    </row>
    <row r="168" spans="1:7" ht="13.9" x14ac:dyDescent="0.4">
      <c r="A168" s="12" t="str">
        <f>'DORC build-up'!B112</f>
        <v>Lakes</v>
      </c>
      <c r="B168" s="12">
        <f>'DORC build-up'!C112</f>
        <v>28</v>
      </c>
      <c r="C168" t="str">
        <f>'DORC build-up'!F112</f>
        <v>Lake Grace to Hyden</v>
      </c>
      <c r="D168" s="204">
        <f>'DORC build-up'!I112</f>
        <v>1.3</v>
      </c>
      <c r="E168" s="197">
        <v>0</v>
      </c>
      <c r="F168" s="291">
        <f t="shared" si="4"/>
        <v>6.28</v>
      </c>
      <c r="G168" s="187">
        <f t="shared" si="5"/>
        <v>0</v>
      </c>
    </row>
    <row r="169" spans="1:7" ht="13.9" x14ac:dyDescent="0.4">
      <c r="A169" s="12" t="str">
        <f>'DORC build-up'!B113</f>
        <v>Non-operational</v>
      </c>
      <c r="B169" s="12">
        <f>'DORC build-up'!C113</f>
        <v>29</v>
      </c>
      <c r="C169" t="str">
        <f>'DORC build-up'!F113</f>
        <v>Katanning to Nyabing</v>
      </c>
      <c r="D169" s="204">
        <f>'DORC build-up'!I113</f>
        <v>1.3</v>
      </c>
      <c r="E169" s="197">
        <v>0</v>
      </c>
      <c r="F169" s="291">
        <f t="shared" si="4"/>
        <v>6.28</v>
      </c>
      <c r="G169" s="187">
        <f t="shared" si="5"/>
        <v>0</v>
      </c>
    </row>
    <row r="170" spans="1:7" ht="13.9" x14ac:dyDescent="0.4">
      <c r="A170" s="12" t="str">
        <f>'DORC build-up'!B114</f>
        <v>Non-operational</v>
      </c>
      <c r="B170" s="12">
        <f>'DORC build-up'!C114</f>
        <v>30</v>
      </c>
      <c r="C170" t="str">
        <f>'DORC build-up'!F114</f>
        <v>Katanning East to Katanning South</v>
      </c>
      <c r="D170" s="204">
        <f>'DORC build-up'!I114</f>
        <v>0</v>
      </c>
      <c r="E170" s="197">
        <v>0</v>
      </c>
      <c r="F170" s="291">
        <f t="shared" si="4"/>
        <v>6.28</v>
      </c>
      <c r="G170" s="187">
        <f t="shared" si="5"/>
        <v>0</v>
      </c>
    </row>
    <row r="171" spans="1:7" ht="13.9" x14ac:dyDescent="0.4">
      <c r="A171" s="12" t="str">
        <f>'DORC build-up'!B115</f>
        <v>Non-operational</v>
      </c>
      <c r="B171" s="12">
        <f>'DORC build-up'!C115</f>
        <v>31</v>
      </c>
      <c r="C171" t="str">
        <f>'DORC build-up'!F115</f>
        <v>Tambellup to Gnowangerup</v>
      </c>
      <c r="D171" s="204">
        <f>'DORC build-up'!I115</f>
        <v>1.3</v>
      </c>
      <c r="E171" s="197">
        <v>0</v>
      </c>
      <c r="F171" s="291">
        <f t="shared" si="4"/>
        <v>6.28</v>
      </c>
      <c r="G171" s="187">
        <f t="shared" si="5"/>
        <v>0</v>
      </c>
    </row>
    <row r="172" spans="1:7" ht="13.9" x14ac:dyDescent="0.4">
      <c r="A172" s="12" t="str">
        <f>'DORC build-up'!B116</f>
        <v>Non-operational</v>
      </c>
      <c r="B172" s="12">
        <f>'DORC build-up'!C116</f>
        <v>32</v>
      </c>
      <c r="C172" t="str">
        <f>'DORC build-up'!F116</f>
        <v>West Merredin to Kondinin</v>
      </c>
      <c r="D172" s="204">
        <f>'DORC build-up'!I116</f>
        <v>1.3</v>
      </c>
      <c r="E172" s="197">
        <v>0</v>
      </c>
      <c r="F172" s="291">
        <f t="shared" si="4"/>
        <v>6.28</v>
      </c>
      <c r="G172" s="187">
        <f t="shared" si="5"/>
        <v>0</v>
      </c>
    </row>
    <row r="173" spans="1:7" ht="13.9" x14ac:dyDescent="0.4">
      <c r="A173" s="12" t="str">
        <f>'DORC build-up'!B117</f>
        <v>Non-operational</v>
      </c>
      <c r="B173" s="12">
        <f>'DORC build-up'!C117</f>
        <v>33</v>
      </c>
      <c r="C173" t="str">
        <f>'DORC build-up'!F117</f>
        <v>West Merredin to Trayning</v>
      </c>
      <c r="D173" s="204">
        <f>'DORC build-up'!I117</f>
        <v>1.2</v>
      </c>
      <c r="E173" s="197">
        <v>0</v>
      </c>
      <c r="F173" s="291">
        <f t="shared" si="4"/>
        <v>6.28</v>
      </c>
      <c r="G173" s="187">
        <f t="shared" si="5"/>
        <v>0</v>
      </c>
    </row>
    <row r="174" spans="1:7" ht="13.9" x14ac:dyDescent="0.4">
      <c r="A174" s="12" t="str">
        <f>'DORC build-up'!B118</f>
        <v>Central</v>
      </c>
      <c r="B174" s="12">
        <f>'DORC build-up'!C118</f>
        <v>34</v>
      </c>
      <c r="C174" t="str">
        <f>'DORC build-up'!F118</f>
        <v>Avon Yard to Goomalling</v>
      </c>
      <c r="D174" s="204">
        <f>'DORC build-up'!I118</f>
        <v>1.2</v>
      </c>
      <c r="E174" s="197">
        <v>0</v>
      </c>
      <c r="F174" s="291">
        <f t="shared" si="4"/>
        <v>6.28</v>
      </c>
      <c r="G174" s="187">
        <f t="shared" si="5"/>
        <v>0</v>
      </c>
    </row>
    <row r="175" spans="1:7" ht="13.9" x14ac:dyDescent="0.4">
      <c r="A175" s="12" t="str">
        <f>'DORC build-up'!B119</f>
        <v>Central</v>
      </c>
      <c r="B175" s="12">
        <f>'DORC build-up'!C119</f>
        <v>34</v>
      </c>
      <c r="C175" t="str">
        <f>'DORC build-up'!F119</f>
        <v>Goomalling to McLevie</v>
      </c>
      <c r="D175" s="204">
        <f>'DORC build-up'!I119</f>
        <v>1.2</v>
      </c>
      <c r="E175" s="197">
        <v>0</v>
      </c>
      <c r="F175" s="291">
        <f t="shared" si="4"/>
        <v>6.28</v>
      </c>
      <c r="G175" s="187">
        <f t="shared" si="5"/>
        <v>0</v>
      </c>
    </row>
    <row r="176" spans="1:7" ht="13.9" x14ac:dyDescent="0.4">
      <c r="A176" s="12" t="str">
        <f>'DORC build-up'!B120</f>
        <v>Central</v>
      </c>
      <c r="B176" s="12">
        <f>'DORC build-up'!C120</f>
        <v>35</v>
      </c>
      <c r="C176" t="str">
        <f>'DORC build-up'!F120</f>
        <v>Goomalling to Amery</v>
      </c>
      <c r="D176" s="204">
        <f>'DORC build-up'!I120</f>
        <v>1.2</v>
      </c>
      <c r="E176" s="197">
        <v>0</v>
      </c>
      <c r="F176" s="291">
        <f t="shared" si="4"/>
        <v>6.28</v>
      </c>
      <c r="G176" s="187">
        <f t="shared" si="5"/>
        <v>0</v>
      </c>
    </row>
    <row r="177" spans="1:7" ht="13.9" x14ac:dyDescent="0.4">
      <c r="A177" s="12" t="str">
        <f>'DORC build-up'!B121</f>
        <v>Central</v>
      </c>
      <c r="B177" s="12">
        <f>'DORC build-up'!C121</f>
        <v>35</v>
      </c>
      <c r="C177" t="str">
        <f>'DORC build-up'!F121</f>
        <v>Amery to Mukinbudin</v>
      </c>
      <c r="D177" s="204">
        <f>'DORC build-up'!I121</f>
        <v>1.2</v>
      </c>
      <c r="E177" s="197">
        <v>0</v>
      </c>
      <c r="F177" s="291">
        <f t="shared" si="4"/>
        <v>6.28</v>
      </c>
      <c r="G177" s="187">
        <f t="shared" si="5"/>
        <v>0</v>
      </c>
    </row>
    <row r="178" spans="1:7" ht="13.9" x14ac:dyDescent="0.4">
      <c r="A178" s="12" t="str">
        <f>'DORC build-up'!B122</f>
        <v>Central</v>
      </c>
      <c r="B178" s="12">
        <f>'DORC build-up'!C122</f>
        <v>36</v>
      </c>
      <c r="C178" t="str">
        <f>'DORC build-up'!F122</f>
        <v>Amery to Burakin</v>
      </c>
      <c r="D178" s="204">
        <f>'DORC build-up'!I122</f>
        <v>1.2</v>
      </c>
      <c r="E178" s="197">
        <v>0</v>
      </c>
      <c r="F178" s="291">
        <f t="shared" si="4"/>
        <v>6.28</v>
      </c>
      <c r="G178" s="187">
        <f t="shared" si="5"/>
        <v>0</v>
      </c>
    </row>
    <row r="179" spans="1:7" ht="13.9" x14ac:dyDescent="0.4">
      <c r="A179" s="12" t="str">
        <f>'DORC build-up'!B123</f>
        <v>Central</v>
      </c>
      <c r="B179" s="12">
        <f>'DORC build-up'!C123</f>
        <v>36</v>
      </c>
      <c r="C179" t="str">
        <f>'DORC build-up'!F123</f>
        <v>Burakin to Kalannie</v>
      </c>
      <c r="D179" s="204">
        <f>'DORC build-up'!I123</f>
        <v>1.2</v>
      </c>
      <c r="E179" s="197">
        <v>0</v>
      </c>
      <c r="F179" s="291">
        <f t="shared" si="4"/>
        <v>6.28</v>
      </c>
      <c r="G179" s="187">
        <f t="shared" si="5"/>
        <v>0</v>
      </c>
    </row>
    <row r="180" spans="1:7" ht="13.9" x14ac:dyDescent="0.4">
      <c r="A180" s="12" t="str">
        <f>'DORC build-up'!B124</f>
        <v>Central</v>
      </c>
      <c r="B180" s="12">
        <f>'DORC build-up'!C124</f>
        <v>37</v>
      </c>
      <c r="C180" t="str">
        <f>'DORC build-up'!F124</f>
        <v>Burakin to Beacon</v>
      </c>
      <c r="D180" s="204">
        <f>'DORC build-up'!I124</f>
        <v>1.2</v>
      </c>
      <c r="E180" s="197">
        <v>0</v>
      </c>
      <c r="F180" s="291">
        <f t="shared" si="4"/>
        <v>6.28</v>
      </c>
      <c r="G180" s="187">
        <f t="shared" si="5"/>
        <v>0</v>
      </c>
    </row>
    <row r="181" spans="1:7" ht="13.9" x14ac:dyDescent="0.4">
      <c r="A181" s="12" t="str">
        <f>'DORC build-up'!B125</f>
        <v>MR</v>
      </c>
      <c r="B181" s="12">
        <f>'DORC build-up'!C125</f>
        <v>38</v>
      </c>
      <c r="C181" t="str">
        <f>'DORC build-up'!F125</f>
        <v>Millendon Junction to Watheroo</v>
      </c>
      <c r="D181" s="204">
        <f>'DORC build-up'!I125</f>
        <v>1.3</v>
      </c>
      <c r="E181" s="197">
        <v>0</v>
      </c>
      <c r="F181" s="291">
        <f t="shared" si="4"/>
        <v>6.28</v>
      </c>
      <c r="G181" s="187">
        <f t="shared" si="5"/>
        <v>0</v>
      </c>
    </row>
    <row r="182" spans="1:7" ht="13.9" x14ac:dyDescent="0.4">
      <c r="A182" s="12" t="str">
        <f>'DORC build-up'!B126</f>
        <v>MR</v>
      </c>
      <c r="B182" s="12">
        <f>'DORC build-up'!C126</f>
        <v>38</v>
      </c>
      <c r="C182" t="str">
        <f>'DORC build-up'!F126</f>
        <v>Watheroo to Marchagee</v>
      </c>
      <c r="D182" s="204">
        <f>'DORC build-up'!I126</f>
        <v>1.3</v>
      </c>
      <c r="E182" s="197">
        <v>0</v>
      </c>
      <c r="F182" s="291">
        <f t="shared" si="4"/>
        <v>6.28</v>
      </c>
      <c r="G182" s="187">
        <f t="shared" si="5"/>
        <v>0</v>
      </c>
    </row>
    <row r="183" spans="1:7" ht="13.9" x14ac:dyDescent="0.4">
      <c r="A183" s="12" t="str">
        <f>'DORC build-up'!B127</f>
        <v>MR</v>
      </c>
      <c r="B183" s="12">
        <f>'DORC build-up'!C127</f>
        <v>38</v>
      </c>
      <c r="C183" t="str">
        <f>'DORC build-up'!F127</f>
        <v>Marchagee to Dongara</v>
      </c>
      <c r="D183" s="204">
        <f>'DORC build-up'!I127</f>
        <v>1.3</v>
      </c>
      <c r="E183" s="197">
        <v>0</v>
      </c>
      <c r="F183" s="291">
        <f t="shared" si="4"/>
        <v>6.28</v>
      </c>
      <c r="G183" s="187">
        <f t="shared" si="5"/>
        <v>0</v>
      </c>
    </row>
    <row r="184" spans="1:7" ht="13.9" x14ac:dyDescent="0.4">
      <c r="A184" s="12" t="str">
        <f>'DORC build-up'!B128</f>
        <v>MR</v>
      </c>
      <c r="B184" s="12">
        <f>'DORC build-up'!C128</f>
        <v>38</v>
      </c>
      <c r="C184" t="str">
        <f>'DORC build-up'!F128</f>
        <v>Dongara to Narngulu</v>
      </c>
      <c r="D184" s="204">
        <f>'DORC build-up'!I128</f>
        <v>1.3</v>
      </c>
      <c r="E184" s="197">
        <v>0</v>
      </c>
      <c r="F184" s="291">
        <f t="shared" si="4"/>
        <v>6.28</v>
      </c>
      <c r="G184" s="187">
        <f t="shared" si="5"/>
        <v>0</v>
      </c>
    </row>
    <row r="185" spans="1:7" ht="13.9" x14ac:dyDescent="0.4">
      <c r="A185" s="12" t="str">
        <f>'DORC build-up'!B129</f>
        <v>MR</v>
      </c>
      <c r="B185" s="12">
        <f>'DORC build-up'!C129</f>
        <v>38</v>
      </c>
      <c r="C185" t="str">
        <f>'DORC build-up'!F129</f>
        <v>Narngulu to Geraldton</v>
      </c>
      <c r="D185" s="204">
        <f>'DORC build-up'!I129</f>
        <v>1.3</v>
      </c>
      <c r="E185" s="197">
        <v>0</v>
      </c>
      <c r="F185" s="291">
        <f t="shared" si="4"/>
        <v>6.28</v>
      </c>
      <c r="G185" s="187">
        <f t="shared" si="5"/>
        <v>0</v>
      </c>
    </row>
    <row r="186" spans="1:7" ht="13.9" x14ac:dyDescent="0.4">
      <c r="A186" s="12" t="str">
        <f>'DORC build-up'!B130</f>
        <v>MR</v>
      </c>
      <c r="B186" s="12">
        <f>'DORC build-up'!C130</f>
        <v>39</v>
      </c>
      <c r="C186" t="str">
        <f>'DORC build-up'!F130</f>
        <v>Dongara to Eneabba South</v>
      </c>
      <c r="D186" s="204">
        <f>'DORC build-up'!I130</f>
        <v>1.3</v>
      </c>
      <c r="E186" s="197">
        <v>0</v>
      </c>
      <c r="F186" s="291">
        <f t="shared" si="4"/>
        <v>6.28</v>
      </c>
      <c r="G186" s="187">
        <f t="shared" si="5"/>
        <v>0</v>
      </c>
    </row>
    <row r="187" spans="1:7" ht="13.9" x14ac:dyDescent="0.4">
      <c r="A187" s="12" t="str">
        <f>'DORC build-up'!B131</f>
        <v>Midwest</v>
      </c>
      <c r="B187" s="12">
        <f>'DORC build-up'!C131</f>
        <v>40</v>
      </c>
      <c r="C187" t="str">
        <f>'DORC build-up'!F131</f>
        <v>Narngulu to Narngulu East</v>
      </c>
      <c r="D187" s="204">
        <f>'DORC build-up'!I131</f>
        <v>1.3</v>
      </c>
      <c r="E187" s="197">
        <v>0</v>
      </c>
      <c r="F187" s="291">
        <f t="shared" si="4"/>
        <v>6.28</v>
      </c>
      <c r="G187" s="187">
        <f t="shared" si="5"/>
        <v>0</v>
      </c>
    </row>
    <row r="188" spans="1:7" ht="13.9" x14ac:dyDescent="0.4">
      <c r="A188" s="12" t="str">
        <f>'DORC build-up'!B132</f>
        <v>Midwest</v>
      </c>
      <c r="B188" s="12">
        <f>'DORC build-up'!C132</f>
        <v>40</v>
      </c>
      <c r="C188" t="str">
        <f>'DORC build-up'!F132</f>
        <v>Narngulu East to Mullewa</v>
      </c>
      <c r="D188" s="204">
        <f>'DORC build-up'!I132</f>
        <v>1.3</v>
      </c>
      <c r="E188" s="197">
        <v>0</v>
      </c>
      <c r="F188" s="291">
        <f t="shared" si="4"/>
        <v>6.28</v>
      </c>
      <c r="G188" s="187">
        <f t="shared" si="5"/>
        <v>0</v>
      </c>
    </row>
    <row r="189" spans="1:7" ht="13.9" x14ac:dyDescent="0.4">
      <c r="A189" s="12" t="str">
        <f>'DORC build-up'!B133</f>
        <v>Midwest</v>
      </c>
      <c r="B189" s="12">
        <f>'DORC build-up'!C133</f>
        <v>40</v>
      </c>
      <c r="C189" t="str">
        <f>'DORC build-up'!F133</f>
        <v>Mullewa to Tilley Junction</v>
      </c>
      <c r="D189" s="204">
        <f>'DORC build-up'!I133</f>
        <v>1.3</v>
      </c>
      <c r="E189" s="197">
        <v>852289</v>
      </c>
      <c r="F189" s="291">
        <f>$H$15</f>
        <v>6.28</v>
      </c>
      <c r="G189" s="187">
        <f>E189*F189*D189</f>
        <v>6958087.3959999997</v>
      </c>
    </row>
    <row r="190" spans="1:7" ht="13.9" x14ac:dyDescent="0.4">
      <c r="A190" s="12" t="str">
        <f>'DORC build-up'!B134</f>
        <v>Midwest</v>
      </c>
      <c r="B190" s="12">
        <f>'DORC build-up'!C134</f>
        <v>40</v>
      </c>
      <c r="C190" t="str">
        <f>'DORC build-up'!F134</f>
        <v>Tilley Junction to Tilley</v>
      </c>
      <c r="D190" s="204">
        <f>'DORC build-up'!I134</f>
        <v>1.3</v>
      </c>
      <c r="E190" s="197">
        <v>0</v>
      </c>
      <c r="F190" s="291">
        <f t="shared" ref="F190:F253" si="6">$H$15</f>
        <v>6.28</v>
      </c>
      <c r="G190" s="187">
        <f t="shared" si="5"/>
        <v>0</v>
      </c>
    </row>
    <row r="191" spans="1:7" ht="13.9" x14ac:dyDescent="0.4">
      <c r="A191" s="12" t="str">
        <f>'DORC build-up'!B135</f>
        <v>Midwest</v>
      </c>
      <c r="B191" s="12">
        <f>'DORC build-up'!C135</f>
        <v>40</v>
      </c>
      <c r="C191" t="str">
        <f>'DORC build-up'!F135</f>
        <v>Tilley to Morawa</v>
      </c>
      <c r="D191" s="204">
        <f>'DORC build-up'!I135</f>
        <v>1.3</v>
      </c>
      <c r="E191" s="197">
        <v>0</v>
      </c>
      <c r="F191" s="291">
        <f t="shared" si="6"/>
        <v>6.28</v>
      </c>
      <c r="G191" s="187">
        <f t="shared" si="5"/>
        <v>0</v>
      </c>
    </row>
    <row r="192" spans="1:7" ht="13.9" x14ac:dyDescent="0.4">
      <c r="A192" s="12" t="str">
        <f>'DORC build-up'!B136</f>
        <v>Midwest</v>
      </c>
      <c r="B192" s="12">
        <f>'DORC build-up'!C136</f>
        <v>40</v>
      </c>
      <c r="C192" t="str">
        <f>'DORC build-up'!F136</f>
        <v>Morawa to Perenjori</v>
      </c>
      <c r="D192" s="204">
        <f>'DORC build-up'!I136</f>
        <v>1.3</v>
      </c>
      <c r="E192" s="197">
        <v>0</v>
      </c>
      <c r="F192" s="291">
        <f t="shared" si="6"/>
        <v>6.28</v>
      </c>
      <c r="G192" s="187">
        <f t="shared" si="5"/>
        <v>0</v>
      </c>
    </row>
    <row r="193" spans="1:7" ht="13.9" x14ac:dyDescent="0.4">
      <c r="A193" s="12" t="str">
        <f>'DORC build-up'!B137</f>
        <v>Midwest</v>
      </c>
      <c r="B193" s="12">
        <f>'DORC build-up'!C137</f>
        <v>40</v>
      </c>
      <c r="C193" t="str">
        <f>'DORC build-up'!F137</f>
        <v>Perenjori to Maya</v>
      </c>
      <c r="D193" s="204">
        <f>'DORC build-up'!I137</f>
        <v>1.3</v>
      </c>
      <c r="E193" s="197">
        <v>0</v>
      </c>
      <c r="F193" s="291">
        <f t="shared" si="6"/>
        <v>6.28</v>
      </c>
      <c r="G193" s="187">
        <f t="shared" si="5"/>
        <v>0</v>
      </c>
    </row>
    <row r="194" spans="1:7" ht="13.9" x14ac:dyDescent="0.4">
      <c r="A194" s="12" t="str">
        <f>'DORC build-up'!B138</f>
        <v>Central</v>
      </c>
      <c r="B194" s="12">
        <f>'DORC build-up'!C138</f>
        <v>41</v>
      </c>
      <c r="C194" t="str">
        <f>'DORC build-up'!F138</f>
        <v>Toodyay West to Miling</v>
      </c>
      <c r="D194" s="204">
        <f>'DORC build-up'!I138</f>
        <v>1.2</v>
      </c>
      <c r="E194" s="197">
        <v>0</v>
      </c>
      <c r="F194" s="291">
        <f t="shared" si="6"/>
        <v>6.28</v>
      </c>
      <c r="G194" s="187">
        <f t="shared" si="5"/>
        <v>0</v>
      </c>
    </row>
    <row r="195" spans="1:7" ht="13.9" x14ac:dyDescent="0.4">
      <c r="A195" s="12" t="str">
        <f>'DORC build-up'!B139</f>
        <v>CBH Sidings NG</v>
      </c>
      <c r="B195" s="12">
        <f>'DORC build-up'!C139</f>
        <v>42</v>
      </c>
      <c r="C195" t="str">
        <f>'DORC build-up'!F139</f>
        <v>Arrino</v>
      </c>
      <c r="D195" s="204">
        <f>'DORC build-up'!I139</f>
        <v>1.3</v>
      </c>
      <c r="E195" s="197">
        <v>0</v>
      </c>
      <c r="F195" s="291">
        <f t="shared" si="6"/>
        <v>6.28</v>
      </c>
      <c r="G195" s="187">
        <f t="shared" si="5"/>
        <v>0</v>
      </c>
    </row>
    <row r="196" spans="1:7" ht="13.9" x14ac:dyDescent="0.4">
      <c r="A196" s="12" t="str">
        <f>'DORC build-up'!B140</f>
        <v>CBH Sidings NG</v>
      </c>
      <c r="B196" s="12">
        <f>'DORC build-up'!C140</f>
        <v>42</v>
      </c>
      <c r="C196" t="str">
        <f>'DORC build-up'!F140</f>
        <v>Avon Yard</v>
      </c>
      <c r="D196" s="204">
        <f>'DORC build-up'!I140</f>
        <v>1.1000000000000001</v>
      </c>
      <c r="E196" s="197">
        <v>0</v>
      </c>
      <c r="F196" s="291">
        <f t="shared" si="6"/>
        <v>6.28</v>
      </c>
      <c r="G196" s="187">
        <f t="shared" si="5"/>
        <v>0</v>
      </c>
    </row>
    <row r="197" spans="1:7" ht="13.9" x14ac:dyDescent="0.4">
      <c r="A197" s="12" t="str">
        <f>'DORC build-up'!B141</f>
        <v>CBH Sidings NG</v>
      </c>
      <c r="B197" s="12">
        <f>'DORC build-up'!C141</f>
        <v>42</v>
      </c>
      <c r="C197" t="str">
        <f>'DORC build-up'!F141</f>
        <v>Ballaying</v>
      </c>
      <c r="D197" s="204">
        <f>'DORC build-up'!I141</f>
        <v>1.3</v>
      </c>
      <c r="E197" s="197">
        <v>0</v>
      </c>
      <c r="F197" s="291">
        <f t="shared" si="6"/>
        <v>6.28</v>
      </c>
      <c r="G197" s="187">
        <f t="shared" ref="G197:G260" si="7">E197*F197</f>
        <v>0</v>
      </c>
    </row>
    <row r="198" spans="1:7" ht="13.9" x14ac:dyDescent="0.4">
      <c r="A198" s="12" t="str">
        <f>'DORC build-up'!B142</f>
        <v>CBH Sidings NG</v>
      </c>
      <c r="B198" s="12">
        <f>'DORC build-up'!C142</f>
        <v>42</v>
      </c>
      <c r="C198" t="str">
        <f>'DORC build-up'!F142</f>
        <v>Ballidu</v>
      </c>
      <c r="D198" s="204">
        <f>'DORC build-up'!I142</f>
        <v>1.2</v>
      </c>
      <c r="E198" s="197">
        <v>0</v>
      </c>
      <c r="F198" s="291">
        <f t="shared" si="6"/>
        <v>6.28</v>
      </c>
      <c r="G198" s="187">
        <f t="shared" si="7"/>
        <v>0</v>
      </c>
    </row>
    <row r="199" spans="1:7" ht="13.9" x14ac:dyDescent="0.4">
      <c r="A199" s="12" t="str">
        <f>'DORC build-up'!B143</f>
        <v>CBH Sidings NG</v>
      </c>
      <c r="B199" s="12">
        <f>'DORC build-up'!C143</f>
        <v>42</v>
      </c>
      <c r="C199" t="str">
        <f>'DORC build-up'!F143</f>
        <v>Beacon</v>
      </c>
      <c r="D199" s="204">
        <f>'DORC build-up'!I143</f>
        <v>1.2</v>
      </c>
      <c r="E199" s="197">
        <v>0</v>
      </c>
      <c r="F199" s="291">
        <f t="shared" si="6"/>
        <v>6.28</v>
      </c>
      <c r="G199" s="187">
        <f t="shared" si="7"/>
        <v>0</v>
      </c>
    </row>
    <row r="200" spans="1:7" ht="13.9" x14ac:dyDescent="0.4">
      <c r="A200" s="12" t="str">
        <f>'DORC build-up'!B144</f>
        <v>CBH Sidings NG</v>
      </c>
      <c r="B200" s="12">
        <f>'DORC build-up'!C144</f>
        <v>42</v>
      </c>
      <c r="C200" t="str">
        <f>'DORC build-up'!F144</f>
        <v>Bencubbin</v>
      </c>
      <c r="D200" s="204">
        <f>'DORC build-up'!I144</f>
        <v>1.2</v>
      </c>
      <c r="E200" s="197">
        <v>0</v>
      </c>
      <c r="F200" s="291">
        <f t="shared" si="6"/>
        <v>6.28</v>
      </c>
      <c r="G200" s="187">
        <f t="shared" si="7"/>
        <v>0</v>
      </c>
    </row>
    <row r="201" spans="1:7" ht="13.9" x14ac:dyDescent="0.4">
      <c r="A201" s="12" t="str">
        <f>'DORC build-up'!B145</f>
        <v>CBH Sidings NG</v>
      </c>
      <c r="B201" s="12">
        <f>'DORC build-up'!C145</f>
        <v>42</v>
      </c>
      <c r="C201" t="str">
        <f>'DORC build-up'!F145</f>
        <v>Beverley</v>
      </c>
      <c r="D201" s="204">
        <f>'DORC build-up'!I145</f>
        <v>1.3</v>
      </c>
      <c r="E201" s="197">
        <v>0</v>
      </c>
      <c r="F201" s="291">
        <f t="shared" si="6"/>
        <v>6.28</v>
      </c>
      <c r="G201" s="187">
        <f t="shared" si="7"/>
        <v>0</v>
      </c>
    </row>
    <row r="202" spans="1:7" ht="13.9" x14ac:dyDescent="0.4">
      <c r="A202" s="12" t="str">
        <f>'DORC build-up'!B146</f>
        <v>CBH Sidings NG</v>
      </c>
      <c r="B202" s="12">
        <f>'DORC build-up'!C146</f>
        <v>42</v>
      </c>
      <c r="C202" t="str">
        <f>'DORC build-up'!F146</f>
        <v>Bindi Bindi</v>
      </c>
      <c r="D202" s="204">
        <f>'DORC build-up'!I146</f>
        <v>1.2</v>
      </c>
      <c r="E202" s="197">
        <v>0</v>
      </c>
      <c r="F202" s="291">
        <f t="shared" si="6"/>
        <v>6.28</v>
      </c>
      <c r="G202" s="187">
        <f t="shared" si="7"/>
        <v>0</v>
      </c>
    </row>
    <row r="203" spans="1:7" ht="13.9" x14ac:dyDescent="0.4">
      <c r="A203" s="12" t="str">
        <f>'DORC build-up'!B147</f>
        <v>CBH Sidings NG</v>
      </c>
      <c r="B203" s="12">
        <f>'DORC build-up'!C147</f>
        <v>42</v>
      </c>
      <c r="C203" t="str">
        <f>'DORC build-up'!F147</f>
        <v>Bolgart</v>
      </c>
      <c r="D203" s="204">
        <f>'DORC build-up'!I147</f>
        <v>1.2</v>
      </c>
      <c r="E203" s="197">
        <v>0</v>
      </c>
      <c r="F203" s="291">
        <f t="shared" si="6"/>
        <v>6.28</v>
      </c>
      <c r="G203" s="187">
        <f t="shared" si="7"/>
        <v>0</v>
      </c>
    </row>
    <row r="204" spans="1:7" ht="13.9" x14ac:dyDescent="0.4">
      <c r="A204" s="12" t="str">
        <f>'DORC build-up'!B148</f>
        <v>CBH Sidings NG</v>
      </c>
      <c r="B204" s="12">
        <f>'DORC build-up'!C148</f>
        <v>42</v>
      </c>
      <c r="C204" t="str">
        <f>'DORC build-up'!F148</f>
        <v>Bowgada</v>
      </c>
      <c r="D204" s="204">
        <f>'DORC build-up'!I148</f>
        <v>1.3</v>
      </c>
      <c r="E204" s="197">
        <v>0</v>
      </c>
      <c r="F204" s="291">
        <f t="shared" si="6"/>
        <v>6.28</v>
      </c>
      <c r="G204" s="187">
        <f t="shared" si="7"/>
        <v>0</v>
      </c>
    </row>
    <row r="205" spans="1:7" ht="13.9" x14ac:dyDescent="0.4">
      <c r="A205" s="12" t="str">
        <f>'DORC build-up'!B149</f>
        <v>CBH Sidings NG</v>
      </c>
      <c r="B205" s="12">
        <f>'DORC build-up'!C149</f>
        <v>42</v>
      </c>
      <c r="C205" t="str">
        <f>'DORC build-up'!F149</f>
        <v>Brookton</v>
      </c>
      <c r="D205" s="204">
        <f>'DORC build-up'!I149</f>
        <v>1.3</v>
      </c>
      <c r="E205" s="197">
        <v>0</v>
      </c>
      <c r="F205" s="291">
        <f t="shared" si="6"/>
        <v>6.28</v>
      </c>
      <c r="G205" s="187">
        <f t="shared" si="7"/>
        <v>0</v>
      </c>
    </row>
    <row r="206" spans="1:7" ht="13.9" x14ac:dyDescent="0.4">
      <c r="A206" s="12" t="str">
        <f>'DORC build-up'!B150</f>
        <v>CBH Sidings NG</v>
      </c>
      <c r="B206" s="12">
        <f>'DORC build-up'!C150</f>
        <v>42</v>
      </c>
      <c r="C206" t="str">
        <f>'DORC build-up'!F150</f>
        <v>Broomehill</v>
      </c>
      <c r="D206" s="204">
        <f>'DORC build-up'!I150</f>
        <v>1.3</v>
      </c>
      <c r="E206" s="197">
        <v>0</v>
      </c>
      <c r="F206" s="291">
        <f t="shared" si="6"/>
        <v>6.28</v>
      </c>
      <c r="G206" s="187">
        <f t="shared" si="7"/>
        <v>0</v>
      </c>
    </row>
    <row r="207" spans="1:7" ht="13.9" x14ac:dyDescent="0.4">
      <c r="A207" s="12" t="str">
        <f>'DORC build-up'!B151</f>
        <v>CBH Sidings NG</v>
      </c>
      <c r="B207" s="12">
        <f>'DORC build-up'!C151</f>
        <v>42</v>
      </c>
      <c r="C207" t="str">
        <f>'DORC build-up'!F151</f>
        <v>Buniche</v>
      </c>
      <c r="D207" s="204">
        <f>'DORC build-up'!I151</f>
        <v>1.3</v>
      </c>
      <c r="E207" s="197">
        <v>0</v>
      </c>
      <c r="F207" s="291">
        <f t="shared" si="6"/>
        <v>6.28</v>
      </c>
      <c r="G207" s="187">
        <f t="shared" si="7"/>
        <v>0</v>
      </c>
    </row>
    <row r="208" spans="1:7" ht="13.9" x14ac:dyDescent="0.4">
      <c r="A208" s="12" t="str">
        <f>'DORC build-up'!B152</f>
        <v>CBH Sidings NG</v>
      </c>
      <c r="B208" s="12">
        <f>'DORC build-up'!C152</f>
        <v>42</v>
      </c>
      <c r="C208" t="str">
        <f>'DORC build-up'!F152</f>
        <v>Bunjil</v>
      </c>
      <c r="D208" s="204">
        <f>'DORC build-up'!I152</f>
        <v>1.3</v>
      </c>
      <c r="E208" s="197">
        <v>0</v>
      </c>
      <c r="F208" s="291">
        <f t="shared" si="6"/>
        <v>6.28</v>
      </c>
      <c r="G208" s="187">
        <f t="shared" si="7"/>
        <v>0</v>
      </c>
    </row>
    <row r="209" spans="1:7" ht="13.9" x14ac:dyDescent="0.4">
      <c r="A209" s="12" t="str">
        <f>'DORC build-up'!B153</f>
        <v>CBH Sidings NG</v>
      </c>
      <c r="B209" s="12">
        <f>'DORC build-up'!C153</f>
        <v>42</v>
      </c>
      <c r="C209" t="str">
        <f>'DORC build-up'!F153</f>
        <v>Cadoux</v>
      </c>
      <c r="D209" s="204">
        <f>'DORC build-up'!I153</f>
        <v>1.2</v>
      </c>
      <c r="E209" s="197">
        <v>0</v>
      </c>
      <c r="F209" s="291">
        <f t="shared" si="6"/>
        <v>6.28</v>
      </c>
      <c r="G209" s="187">
        <f t="shared" si="7"/>
        <v>0</v>
      </c>
    </row>
    <row r="210" spans="1:7" ht="13.9" x14ac:dyDescent="0.4">
      <c r="A210" s="12" t="str">
        <f>'DORC build-up'!B154</f>
        <v>CBH Sidings NG</v>
      </c>
      <c r="B210" s="12">
        <f>'DORC build-up'!C154</f>
        <v>42</v>
      </c>
      <c r="C210" t="str">
        <f>'DORC build-up'!F154</f>
        <v>Calingiri</v>
      </c>
      <c r="D210" s="204">
        <f>'DORC build-up'!I154</f>
        <v>1.2</v>
      </c>
      <c r="E210" s="197">
        <v>0</v>
      </c>
      <c r="F210" s="291">
        <f t="shared" si="6"/>
        <v>6.28</v>
      </c>
      <c r="G210" s="187">
        <f t="shared" si="7"/>
        <v>0</v>
      </c>
    </row>
    <row r="211" spans="1:7" ht="13.9" x14ac:dyDescent="0.4">
      <c r="A211" s="12" t="str">
        <f>'DORC build-up'!B155</f>
        <v>CBH Sidings NG</v>
      </c>
      <c r="B211" s="12">
        <f>'DORC build-up'!C155</f>
        <v>42</v>
      </c>
      <c r="C211" t="str">
        <f>'DORC build-up'!F155</f>
        <v>Canna</v>
      </c>
      <c r="D211" s="204">
        <f>'DORC build-up'!I155</f>
        <v>1.3</v>
      </c>
      <c r="E211" s="197">
        <v>0</v>
      </c>
      <c r="F211" s="291">
        <f t="shared" si="6"/>
        <v>6.28</v>
      </c>
      <c r="G211" s="187">
        <f t="shared" si="7"/>
        <v>0</v>
      </c>
    </row>
    <row r="212" spans="1:7" ht="13.9" x14ac:dyDescent="0.4">
      <c r="A212" s="12" t="str">
        <f>'DORC build-up'!B156</f>
        <v>CBH Sidings NG</v>
      </c>
      <c r="B212" s="12">
        <f>'DORC build-up'!C156</f>
        <v>42</v>
      </c>
      <c r="C212" t="str">
        <f>'DORC build-up'!F156</f>
        <v>Carnamah</v>
      </c>
      <c r="D212" s="204">
        <f>'DORC build-up'!I156</f>
        <v>1.3</v>
      </c>
      <c r="E212" s="197">
        <v>0</v>
      </c>
      <c r="F212" s="291">
        <f t="shared" si="6"/>
        <v>6.28</v>
      </c>
      <c r="G212" s="187">
        <f t="shared" si="7"/>
        <v>0</v>
      </c>
    </row>
    <row r="213" spans="1:7" ht="13.9" x14ac:dyDescent="0.4">
      <c r="A213" s="12" t="str">
        <f>'DORC build-up'!B157</f>
        <v>CBH Sidings NG</v>
      </c>
      <c r="B213" s="12">
        <f>'DORC build-up'!C157</f>
        <v>42</v>
      </c>
      <c r="C213" t="str">
        <f>'DORC build-up'!F157</f>
        <v>Cleary</v>
      </c>
      <c r="D213" s="204">
        <f>'DORC build-up'!I157</f>
        <v>1.2</v>
      </c>
      <c r="E213" s="197">
        <v>0</v>
      </c>
      <c r="F213" s="291">
        <f t="shared" si="6"/>
        <v>6.28</v>
      </c>
      <c r="G213" s="187">
        <f t="shared" si="7"/>
        <v>0</v>
      </c>
    </row>
    <row r="214" spans="1:7" ht="13.9" x14ac:dyDescent="0.4">
      <c r="A214" s="12" t="str">
        <f>'DORC build-up'!B158</f>
        <v>CBH Sidings NG</v>
      </c>
      <c r="B214" s="12">
        <f>'DORC build-up'!C158</f>
        <v>42</v>
      </c>
      <c r="C214" t="str">
        <f>'DORC build-up'!F158</f>
        <v>Coomberdale</v>
      </c>
      <c r="D214" s="204">
        <f>'DORC build-up'!I158</f>
        <v>1.3</v>
      </c>
      <c r="E214" s="197">
        <v>0</v>
      </c>
      <c r="F214" s="291">
        <f t="shared" si="6"/>
        <v>6.28</v>
      </c>
      <c r="G214" s="187">
        <f t="shared" si="7"/>
        <v>0</v>
      </c>
    </row>
    <row r="215" spans="1:7" ht="13.9" x14ac:dyDescent="0.4">
      <c r="A215" s="12" t="str">
        <f>'DORC build-up'!B159</f>
        <v>CBH Sidings NG</v>
      </c>
      <c r="B215" s="12">
        <f>'DORC build-up'!C159</f>
        <v>42</v>
      </c>
      <c r="C215" t="str">
        <f>'DORC build-up'!F159</f>
        <v>Coorow</v>
      </c>
      <c r="D215" s="204">
        <f>'DORC build-up'!I159</f>
        <v>1.3</v>
      </c>
      <c r="E215" s="197">
        <v>0</v>
      </c>
      <c r="F215" s="291">
        <f t="shared" si="6"/>
        <v>6.28</v>
      </c>
      <c r="G215" s="187">
        <f t="shared" si="7"/>
        <v>0</v>
      </c>
    </row>
    <row r="216" spans="1:7" ht="13.9" x14ac:dyDescent="0.4">
      <c r="A216" s="12" t="str">
        <f>'DORC build-up'!B160</f>
        <v>CBH Sidings NG</v>
      </c>
      <c r="B216" s="12">
        <f>'DORC build-up'!C160</f>
        <v>42</v>
      </c>
      <c r="C216" t="str">
        <f>'DORC build-up'!F160</f>
        <v>Cranbrook</v>
      </c>
      <c r="D216" s="204">
        <f>'DORC build-up'!I160</f>
        <v>1.3</v>
      </c>
      <c r="E216" s="197">
        <v>0</v>
      </c>
      <c r="F216" s="291">
        <f t="shared" si="6"/>
        <v>6.28</v>
      </c>
      <c r="G216" s="187">
        <f t="shared" si="7"/>
        <v>0</v>
      </c>
    </row>
    <row r="217" spans="1:7" ht="13.9" x14ac:dyDescent="0.4">
      <c r="A217" s="12" t="str">
        <f>'DORC build-up'!B161</f>
        <v>CBH Sidings NG</v>
      </c>
      <c r="B217" s="12">
        <f>'DORC build-up'!C161</f>
        <v>42</v>
      </c>
      <c r="C217" t="str">
        <f>'DORC build-up'!F161</f>
        <v>Dowerin</v>
      </c>
      <c r="D217" s="204">
        <f>'DORC build-up'!I161</f>
        <v>1.2</v>
      </c>
      <c r="E217" s="197">
        <v>0</v>
      </c>
      <c r="F217" s="291">
        <f t="shared" si="6"/>
        <v>6.28</v>
      </c>
      <c r="G217" s="187">
        <f t="shared" si="7"/>
        <v>0</v>
      </c>
    </row>
    <row r="218" spans="1:7" ht="13.9" x14ac:dyDescent="0.4">
      <c r="A218" s="12" t="str">
        <f>'DORC build-up'!B162</f>
        <v>CBH Sidings NG</v>
      </c>
      <c r="B218" s="12">
        <f>'DORC build-up'!C162</f>
        <v>42</v>
      </c>
      <c r="C218" t="str">
        <f>'DORC build-up'!F162</f>
        <v>Dumbleyung</v>
      </c>
      <c r="D218" s="204">
        <f>'DORC build-up'!I162</f>
        <v>1.3</v>
      </c>
      <c r="E218" s="197">
        <v>0</v>
      </c>
      <c r="F218" s="291">
        <f t="shared" si="6"/>
        <v>6.28</v>
      </c>
      <c r="G218" s="187">
        <f t="shared" si="7"/>
        <v>0</v>
      </c>
    </row>
    <row r="219" spans="1:7" ht="13.9" x14ac:dyDescent="0.4">
      <c r="A219" s="12" t="str">
        <f>'DORC build-up'!B163</f>
        <v>CBH Sidings NG</v>
      </c>
      <c r="B219" s="12">
        <f>'DORC build-up'!C163</f>
        <v>42</v>
      </c>
      <c r="C219" t="str">
        <f>'DORC build-up'!F163</f>
        <v>Ejanding</v>
      </c>
      <c r="D219" s="204">
        <f>'DORC build-up'!I163</f>
        <v>1.2</v>
      </c>
      <c r="E219" s="197">
        <v>0</v>
      </c>
      <c r="F219" s="291">
        <f t="shared" si="6"/>
        <v>6.28</v>
      </c>
      <c r="G219" s="187">
        <f t="shared" si="7"/>
        <v>0</v>
      </c>
    </row>
    <row r="220" spans="1:7" ht="13.9" x14ac:dyDescent="0.4">
      <c r="A220" s="12" t="str">
        <f>'DORC build-up'!B164</f>
        <v>CBH Sidings NG</v>
      </c>
      <c r="B220" s="12">
        <f>'DORC build-up'!C164</f>
        <v>42</v>
      </c>
      <c r="C220" t="str">
        <f>'DORC build-up'!F164</f>
        <v>Gabbin</v>
      </c>
      <c r="D220" s="204">
        <f>'DORC build-up'!I164</f>
        <v>1.2</v>
      </c>
      <c r="E220" s="197">
        <v>0</v>
      </c>
      <c r="F220" s="291">
        <f t="shared" si="6"/>
        <v>6.28</v>
      </c>
      <c r="G220" s="187">
        <f t="shared" si="7"/>
        <v>0</v>
      </c>
    </row>
    <row r="221" spans="1:7" ht="13.9" x14ac:dyDescent="0.4">
      <c r="A221" s="12" t="str">
        <f>'DORC build-up'!B165</f>
        <v>CBH Sidings NG</v>
      </c>
      <c r="B221" s="12">
        <f>'DORC build-up'!C165</f>
        <v>42</v>
      </c>
      <c r="C221" t="str">
        <f>'DORC build-up'!F165</f>
        <v>Goomalling</v>
      </c>
      <c r="D221" s="204">
        <f>'DORC build-up'!I165</f>
        <v>1.2</v>
      </c>
      <c r="E221" s="197">
        <v>0</v>
      </c>
      <c r="F221" s="291">
        <f t="shared" si="6"/>
        <v>6.28</v>
      </c>
      <c r="G221" s="187">
        <f t="shared" si="7"/>
        <v>0</v>
      </c>
    </row>
    <row r="222" spans="1:7" ht="13.9" x14ac:dyDescent="0.4">
      <c r="A222" s="12" t="str">
        <f>'DORC build-up'!B166</f>
        <v>CBH Sidings NG</v>
      </c>
      <c r="B222" s="12">
        <f>'DORC build-up'!C166</f>
        <v>42</v>
      </c>
      <c r="C222" t="str">
        <f>'DORC build-up'!F166</f>
        <v>Hyden</v>
      </c>
      <c r="D222" s="204">
        <f>'DORC build-up'!I166</f>
        <v>0</v>
      </c>
      <c r="E222" s="197">
        <v>0</v>
      </c>
      <c r="F222" s="291">
        <f t="shared" si="6"/>
        <v>6.28</v>
      </c>
      <c r="G222" s="187">
        <f t="shared" si="7"/>
        <v>0</v>
      </c>
    </row>
    <row r="223" spans="1:7" ht="13.9" x14ac:dyDescent="0.4">
      <c r="A223" s="12" t="str">
        <f>'DORC build-up'!B167</f>
        <v>CBH Sidings NG</v>
      </c>
      <c r="B223" s="12">
        <f>'DORC build-up'!C167</f>
        <v>42</v>
      </c>
      <c r="C223" t="str">
        <f>'DORC build-up'!F167</f>
        <v>Jennacubbine</v>
      </c>
      <c r="D223" s="204">
        <f>'DORC build-up'!I167</f>
        <v>1.2</v>
      </c>
      <c r="E223" s="197">
        <v>0</v>
      </c>
      <c r="F223" s="291">
        <f t="shared" si="6"/>
        <v>6.28</v>
      </c>
      <c r="G223" s="187">
        <f t="shared" si="7"/>
        <v>0</v>
      </c>
    </row>
    <row r="224" spans="1:7" ht="13.9" x14ac:dyDescent="0.4">
      <c r="A224" s="12" t="str">
        <f>'DORC build-up'!B168</f>
        <v>CBH Sidings NG</v>
      </c>
      <c r="B224" s="12">
        <f>'DORC build-up'!C168</f>
        <v>42</v>
      </c>
      <c r="C224" t="str">
        <f>'DORC build-up'!F168</f>
        <v>Kalannie</v>
      </c>
      <c r="D224" s="204">
        <f>'DORC build-up'!I168</f>
        <v>1.2</v>
      </c>
      <c r="E224" s="197">
        <v>0</v>
      </c>
      <c r="F224" s="291">
        <f t="shared" si="6"/>
        <v>6.28</v>
      </c>
      <c r="G224" s="187">
        <f t="shared" si="7"/>
        <v>0</v>
      </c>
    </row>
    <row r="225" spans="1:7" ht="13.9" x14ac:dyDescent="0.4">
      <c r="A225" s="12" t="str">
        <f>'DORC build-up'!B169</f>
        <v>CBH Sidings NG</v>
      </c>
      <c r="B225" s="12">
        <f>'DORC build-up'!C169</f>
        <v>42</v>
      </c>
      <c r="C225" t="str">
        <f>'DORC build-up'!F169</f>
        <v>Karlgarin</v>
      </c>
      <c r="D225" s="204">
        <f>'DORC build-up'!I169</f>
        <v>1.3</v>
      </c>
      <c r="E225" s="197">
        <v>0</v>
      </c>
      <c r="F225" s="291">
        <f t="shared" si="6"/>
        <v>6.28</v>
      </c>
      <c r="G225" s="187">
        <f t="shared" si="7"/>
        <v>0</v>
      </c>
    </row>
    <row r="226" spans="1:7" ht="13.9" x14ac:dyDescent="0.4">
      <c r="A226" s="12" t="str">
        <f>'DORC build-up'!B170</f>
        <v>CBH Sidings NG</v>
      </c>
      <c r="B226" s="12">
        <f>'DORC build-up'!C170</f>
        <v>42</v>
      </c>
      <c r="C226" t="str">
        <f>'DORC build-up'!F170</f>
        <v>Katanning</v>
      </c>
      <c r="D226" s="204">
        <f>'DORC build-up'!I170</f>
        <v>1.3</v>
      </c>
      <c r="E226" s="197">
        <v>0</v>
      </c>
      <c r="F226" s="291">
        <f t="shared" si="6"/>
        <v>6.28</v>
      </c>
      <c r="G226" s="187">
        <f t="shared" si="7"/>
        <v>0</v>
      </c>
    </row>
    <row r="227" spans="1:7" ht="13.9" x14ac:dyDescent="0.4">
      <c r="A227" s="12" t="str">
        <f>'DORC build-up'!B171</f>
        <v>CBH Sidings NG</v>
      </c>
      <c r="B227" s="12">
        <f>'DORC build-up'!C171</f>
        <v>42</v>
      </c>
      <c r="C227" t="str">
        <f>'DORC build-up'!F171</f>
        <v>Kirwan</v>
      </c>
      <c r="D227" s="204">
        <f>'DORC build-up'!I171</f>
        <v>1.2</v>
      </c>
      <c r="E227" s="197">
        <v>0</v>
      </c>
      <c r="F227" s="291">
        <f t="shared" si="6"/>
        <v>6.28</v>
      </c>
      <c r="G227" s="187">
        <f t="shared" si="7"/>
        <v>0</v>
      </c>
    </row>
    <row r="228" spans="1:7" ht="13.9" x14ac:dyDescent="0.4">
      <c r="A228" s="12" t="str">
        <f>'DORC build-up'!B172</f>
        <v>CBH Sidings NG</v>
      </c>
      <c r="B228" s="12">
        <f>'DORC build-up'!C172</f>
        <v>42</v>
      </c>
      <c r="C228" t="str">
        <f>'DORC build-up'!F172</f>
        <v>Kondut</v>
      </c>
      <c r="D228" s="204">
        <f>'DORC build-up'!I172</f>
        <v>1.2</v>
      </c>
      <c r="E228" s="197">
        <v>0</v>
      </c>
      <c r="F228" s="291">
        <f t="shared" si="6"/>
        <v>6.28</v>
      </c>
      <c r="G228" s="187">
        <f t="shared" si="7"/>
        <v>0</v>
      </c>
    </row>
    <row r="229" spans="1:7" ht="13.9" x14ac:dyDescent="0.4">
      <c r="A229" s="12" t="str">
        <f>'DORC build-up'!B173</f>
        <v>CBH Sidings NG</v>
      </c>
      <c r="B229" s="12">
        <f>'DORC build-up'!C173</f>
        <v>42</v>
      </c>
      <c r="C229" t="str">
        <f>'DORC build-up'!F173</f>
        <v>Konnongorring</v>
      </c>
      <c r="D229" s="204">
        <f>'DORC build-up'!I173</f>
        <v>1.2</v>
      </c>
      <c r="E229" s="197">
        <v>0</v>
      </c>
      <c r="F229" s="291">
        <f t="shared" si="6"/>
        <v>6.28</v>
      </c>
      <c r="G229" s="187">
        <f t="shared" si="7"/>
        <v>0</v>
      </c>
    </row>
    <row r="230" spans="1:7" ht="13.9" x14ac:dyDescent="0.4">
      <c r="A230" s="12" t="str">
        <f>'DORC build-up'!B174</f>
        <v>CBH Sidings NG</v>
      </c>
      <c r="B230" s="12">
        <f>'DORC build-up'!C174</f>
        <v>42</v>
      </c>
      <c r="C230" t="str">
        <f>'DORC build-up'!F174</f>
        <v>Koorda</v>
      </c>
      <c r="D230" s="204">
        <f>'DORC build-up'!I174</f>
        <v>1.2</v>
      </c>
      <c r="E230" s="197">
        <v>0</v>
      </c>
      <c r="F230" s="291">
        <f t="shared" si="6"/>
        <v>6.28</v>
      </c>
      <c r="G230" s="187">
        <f t="shared" si="7"/>
        <v>0</v>
      </c>
    </row>
    <row r="231" spans="1:7" ht="13.9" x14ac:dyDescent="0.4">
      <c r="A231" s="12" t="str">
        <f>'DORC build-up'!B175</f>
        <v>CBH Sidings NG</v>
      </c>
      <c r="B231" s="12">
        <f>'DORC build-up'!C175</f>
        <v>42</v>
      </c>
      <c r="C231" t="str">
        <f>'DORC build-up'!F175</f>
        <v>Kuender</v>
      </c>
      <c r="D231" s="204">
        <f>'DORC build-up'!I175</f>
        <v>1.3</v>
      </c>
      <c r="E231" s="197">
        <v>0</v>
      </c>
      <c r="F231" s="291">
        <f t="shared" si="6"/>
        <v>6.28</v>
      </c>
      <c r="G231" s="187">
        <f t="shared" si="7"/>
        <v>0</v>
      </c>
    </row>
    <row r="232" spans="1:7" ht="13.9" x14ac:dyDescent="0.4">
      <c r="A232" s="12" t="str">
        <f>'DORC build-up'!B176</f>
        <v>CBH Sidings NG</v>
      </c>
      <c r="B232" s="12">
        <f>'DORC build-up'!C176</f>
        <v>42</v>
      </c>
      <c r="C232" t="str">
        <f>'DORC build-up'!F176</f>
        <v>Kukerin</v>
      </c>
      <c r="D232" s="204">
        <f>'DORC build-up'!I176</f>
        <v>1.3</v>
      </c>
      <c r="E232" s="197">
        <v>0</v>
      </c>
      <c r="F232" s="291">
        <f t="shared" si="6"/>
        <v>6.28</v>
      </c>
      <c r="G232" s="187">
        <f t="shared" si="7"/>
        <v>0</v>
      </c>
    </row>
    <row r="233" spans="1:7" ht="13.9" x14ac:dyDescent="0.4">
      <c r="A233" s="12" t="str">
        <f>'DORC build-up'!B177</f>
        <v>CBH Sidings NG</v>
      </c>
      <c r="B233" s="12">
        <f>'DORC build-up'!C177</f>
        <v>42</v>
      </c>
      <c r="C233" t="str">
        <f>'DORC build-up'!F177</f>
        <v>Kulja</v>
      </c>
      <c r="D233" s="204">
        <f>'DORC build-up'!I177</f>
        <v>1.2</v>
      </c>
      <c r="E233" s="197">
        <v>0</v>
      </c>
      <c r="F233" s="291">
        <f t="shared" si="6"/>
        <v>6.28</v>
      </c>
      <c r="G233" s="187">
        <f t="shared" si="7"/>
        <v>0</v>
      </c>
    </row>
    <row r="234" spans="1:7" ht="13.9" x14ac:dyDescent="0.4">
      <c r="A234" s="12" t="str">
        <f>'DORC build-up'!B178</f>
        <v>CBH Sidings NG</v>
      </c>
      <c r="B234" s="12">
        <f>'DORC build-up'!C178</f>
        <v>42</v>
      </c>
      <c r="C234" t="str">
        <f>'DORC build-up'!F178</f>
        <v>Lake Grace</v>
      </c>
      <c r="D234" s="204">
        <f>'DORC build-up'!I178</f>
        <v>1.3</v>
      </c>
      <c r="E234" s="197">
        <v>0</v>
      </c>
      <c r="F234" s="291">
        <f t="shared" si="6"/>
        <v>6.28</v>
      </c>
      <c r="G234" s="187">
        <f t="shared" si="7"/>
        <v>0</v>
      </c>
    </row>
    <row r="235" spans="1:7" ht="13.9" x14ac:dyDescent="0.4">
      <c r="A235" s="12" t="str">
        <f>'DORC build-up'!B179</f>
        <v>CBH Sidings NG</v>
      </c>
      <c r="B235" s="12">
        <f>'DORC build-up'!C179</f>
        <v>42</v>
      </c>
      <c r="C235" t="str">
        <f>'DORC build-up'!F179</f>
        <v>Latham</v>
      </c>
      <c r="D235" s="204">
        <f>'DORC build-up'!I179</f>
        <v>1.3</v>
      </c>
      <c r="E235" s="197">
        <v>0</v>
      </c>
      <c r="F235" s="291">
        <f t="shared" si="6"/>
        <v>6.28</v>
      </c>
      <c r="G235" s="187">
        <f t="shared" si="7"/>
        <v>0</v>
      </c>
    </row>
    <row r="236" spans="1:7" ht="13.9" x14ac:dyDescent="0.4">
      <c r="A236" s="12" t="str">
        <f>'DORC build-up'!B180</f>
        <v>CBH Sidings NG</v>
      </c>
      <c r="B236" s="12">
        <f>'DORC build-up'!C180</f>
        <v>42</v>
      </c>
      <c r="C236" t="str">
        <f>'DORC build-up'!F180</f>
        <v>Manmanning</v>
      </c>
      <c r="D236" s="204">
        <f>'DORC build-up'!I180</f>
        <v>1.2</v>
      </c>
      <c r="E236" s="197">
        <v>0</v>
      </c>
      <c r="F236" s="291">
        <f t="shared" si="6"/>
        <v>6.28</v>
      </c>
      <c r="G236" s="187">
        <f t="shared" si="7"/>
        <v>0</v>
      </c>
    </row>
    <row r="237" spans="1:7" ht="13.9" x14ac:dyDescent="0.4">
      <c r="A237" s="12" t="str">
        <f>'DORC build-up'!B181</f>
        <v>CBH Sidings NG</v>
      </c>
      <c r="B237" s="12">
        <f>'DORC build-up'!C181</f>
        <v>42</v>
      </c>
      <c r="C237" t="str">
        <f>'DORC build-up'!F181</f>
        <v>Marchagee</v>
      </c>
      <c r="D237" s="204">
        <f>'DORC build-up'!I181</f>
        <v>1.3</v>
      </c>
      <c r="E237" s="197">
        <v>0</v>
      </c>
      <c r="F237" s="291">
        <f t="shared" si="6"/>
        <v>6.28</v>
      </c>
      <c r="G237" s="187">
        <f t="shared" si="7"/>
        <v>0</v>
      </c>
    </row>
    <row r="238" spans="1:7" ht="13.9" x14ac:dyDescent="0.4">
      <c r="A238" s="12" t="str">
        <f>'DORC build-up'!B182</f>
        <v>CBH Sidings NG</v>
      </c>
      <c r="B238" s="12">
        <f>'DORC build-up'!C182</f>
        <v>42</v>
      </c>
      <c r="C238" t="str">
        <f>'DORC build-up'!F182</f>
        <v>Maya</v>
      </c>
      <c r="D238" s="204">
        <f>'DORC build-up'!I182</f>
        <v>1.3</v>
      </c>
      <c r="E238" s="197">
        <v>0</v>
      </c>
      <c r="F238" s="291">
        <f t="shared" si="6"/>
        <v>6.28</v>
      </c>
      <c r="G238" s="187">
        <f t="shared" si="7"/>
        <v>0</v>
      </c>
    </row>
    <row r="239" spans="1:7" ht="13.9" x14ac:dyDescent="0.4">
      <c r="A239" s="12" t="str">
        <f>'DORC build-up'!B183</f>
        <v>CBH Sidings NG</v>
      </c>
      <c r="B239" s="12">
        <f>'DORC build-up'!C183</f>
        <v>42</v>
      </c>
      <c r="C239" t="str">
        <f>'DORC build-up'!F183</f>
        <v>McLevie</v>
      </c>
      <c r="D239" s="204">
        <f>'DORC build-up'!I183</f>
        <v>1.2</v>
      </c>
      <c r="E239" s="197">
        <v>0</v>
      </c>
      <c r="F239" s="291">
        <f t="shared" si="6"/>
        <v>6.28</v>
      </c>
      <c r="G239" s="187">
        <f t="shared" si="7"/>
        <v>0</v>
      </c>
    </row>
    <row r="240" spans="1:7" ht="13.9" x14ac:dyDescent="0.4">
      <c r="A240" s="12" t="str">
        <f>'DORC build-up'!B184</f>
        <v>CBH Sidings NG</v>
      </c>
      <c r="B240" s="12">
        <f>'DORC build-up'!C184</f>
        <v>42</v>
      </c>
      <c r="C240" t="str">
        <f>'DORC build-up'!F184</f>
        <v>Miling</v>
      </c>
      <c r="D240" s="204">
        <f>'DORC build-up'!I184</f>
        <v>1.2</v>
      </c>
      <c r="E240" s="197">
        <v>0</v>
      </c>
      <c r="F240" s="291">
        <f t="shared" si="6"/>
        <v>6.28</v>
      </c>
      <c r="G240" s="187">
        <f t="shared" si="7"/>
        <v>0</v>
      </c>
    </row>
    <row r="241" spans="1:7" ht="13.9" x14ac:dyDescent="0.4">
      <c r="A241" s="12" t="str">
        <f>'DORC build-up'!B185</f>
        <v>CBH Sidings NG</v>
      </c>
      <c r="B241" s="12">
        <f>'DORC build-up'!C185</f>
        <v>42</v>
      </c>
      <c r="C241" t="str">
        <f>'DORC build-up'!F185</f>
        <v>Mingenew</v>
      </c>
      <c r="D241" s="204">
        <f>'DORC build-up'!I185</f>
        <v>1.3</v>
      </c>
      <c r="E241" s="197">
        <v>0</v>
      </c>
      <c r="F241" s="291">
        <f t="shared" si="6"/>
        <v>6.28</v>
      </c>
      <c r="G241" s="187">
        <f t="shared" si="7"/>
        <v>0</v>
      </c>
    </row>
    <row r="242" spans="1:7" ht="13.9" x14ac:dyDescent="0.4">
      <c r="A242" s="12" t="str">
        <f>'DORC build-up'!B186</f>
        <v>CBH Sidings NG</v>
      </c>
      <c r="B242" s="12">
        <f>'DORC build-up'!C186</f>
        <v>42</v>
      </c>
      <c r="C242" t="str">
        <f>'DORC build-up'!F186</f>
        <v>Mogumber</v>
      </c>
      <c r="D242" s="204">
        <f>'DORC build-up'!I186</f>
        <v>1.3</v>
      </c>
      <c r="E242" s="197">
        <v>0</v>
      </c>
      <c r="F242" s="291">
        <f t="shared" si="6"/>
        <v>6.28</v>
      </c>
      <c r="G242" s="187">
        <f t="shared" si="7"/>
        <v>0</v>
      </c>
    </row>
    <row r="243" spans="1:7" ht="13.9" x14ac:dyDescent="0.4">
      <c r="A243" s="12" t="str">
        <f>'DORC build-up'!B187</f>
        <v>CBH Sidings NG</v>
      </c>
      <c r="B243" s="12">
        <f>'DORC build-up'!C187</f>
        <v>42</v>
      </c>
      <c r="C243" t="str">
        <f>'DORC build-up'!F187</f>
        <v>Moora</v>
      </c>
      <c r="D243" s="204">
        <f>'DORC build-up'!I187</f>
        <v>1.3</v>
      </c>
      <c r="E243" s="197">
        <v>0</v>
      </c>
      <c r="F243" s="291">
        <f t="shared" si="6"/>
        <v>6.28</v>
      </c>
      <c r="G243" s="187">
        <f t="shared" si="7"/>
        <v>0</v>
      </c>
    </row>
    <row r="244" spans="1:7" ht="13.9" x14ac:dyDescent="0.4">
      <c r="A244" s="12" t="str">
        <f>'DORC build-up'!B188</f>
        <v>CBH Sidings NG</v>
      </c>
      <c r="B244" s="12">
        <f>'DORC build-up'!C188</f>
        <v>42</v>
      </c>
      <c r="C244" t="str">
        <f>'DORC build-up'!F188</f>
        <v>Morawa</v>
      </c>
      <c r="D244" s="204">
        <f>'DORC build-up'!I188</f>
        <v>1.3</v>
      </c>
      <c r="E244" s="197">
        <v>0</v>
      </c>
      <c r="F244" s="291">
        <f t="shared" si="6"/>
        <v>6.28</v>
      </c>
      <c r="G244" s="187">
        <f t="shared" si="7"/>
        <v>0</v>
      </c>
    </row>
    <row r="245" spans="1:7" ht="13.9" x14ac:dyDescent="0.4">
      <c r="A245" s="12" t="str">
        <f>'DORC build-up'!B189</f>
        <v>CBH Sidings NG</v>
      </c>
      <c r="B245" s="12">
        <f>'DORC build-up'!C189</f>
        <v>42</v>
      </c>
      <c r="C245" t="str">
        <f>'DORC build-up'!F189</f>
        <v>Moulyinning</v>
      </c>
      <c r="D245" s="204">
        <f>'DORC build-up'!I189</f>
        <v>1.3</v>
      </c>
      <c r="E245" s="197">
        <v>0</v>
      </c>
      <c r="F245" s="291">
        <f t="shared" si="6"/>
        <v>6.28</v>
      </c>
      <c r="G245" s="187">
        <f t="shared" si="7"/>
        <v>0</v>
      </c>
    </row>
    <row r="246" spans="1:7" ht="13.9" x14ac:dyDescent="0.4">
      <c r="A246" s="12" t="str">
        <f>'DORC build-up'!B190</f>
        <v>CBH Sidings NG</v>
      </c>
      <c r="B246" s="12">
        <f>'DORC build-up'!C190</f>
        <v>42</v>
      </c>
      <c r="C246" t="str">
        <f>'DORC build-up'!F190</f>
        <v>Mount Kokeby</v>
      </c>
      <c r="D246" s="204">
        <f>'DORC build-up'!I190</f>
        <v>1.3</v>
      </c>
      <c r="E246" s="197">
        <v>0</v>
      </c>
      <c r="F246" s="291">
        <f t="shared" si="6"/>
        <v>6.28</v>
      </c>
      <c r="G246" s="187">
        <f t="shared" si="7"/>
        <v>0</v>
      </c>
    </row>
    <row r="247" spans="1:7" ht="13.9" x14ac:dyDescent="0.4">
      <c r="A247" s="12" t="str">
        <f>'DORC build-up'!B191</f>
        <v>CBH Sidings NG</v>
      </c>
      <c r="B247" s="12">
        <f>'DORC build-up'!C191</f>
        <v>42</v>
      </c>
      <c r="C247" t="str">
        <f>'DORC build-up'!F191</f>
        <v>Mukinbudin</v>
      </c>
      <c r="D247" s="204">
        <f>'DORC build-up'!I191</f>
        <v>1.2</v>
      </c>
      <c r="E247" s="197">
        <v>0</v>
      </c>
      <c r="F247" s="291">
        <f t="shared" si="6"/>
        <v>6.28</v>
      </c>
      <c r="G247" s="187">
        <f t="shared" si="7"/>
        <v>0</v>
      </c>
    </row>
    <row r="248" spans="1:7" ht="13.9" x14ac:dyDescent="0.4">
      <c r="A248" s="12" t="str">
        <f>'DORC build-up'!B192</f>
        <v>CBH Sidings NG</v>
      </c>
      <c r="B248" s="12">
        <f>'DORC build-up'!C192</f>
        <v>42</v>
      </c>
      <c r="C248" t="str">
        <f>'DORC build-up'!F192</f>
        <v>Mullewa</v>
      </c>
      <c r="D248" s="204">
        <f>'DORC build-up'!I192</f>
        <v>1.3</v>
      </c>
      <c r="E248" s="197">
        <v>0</v>
      </c>
      <c r="F248" s="291">
        <f t="shared" si="6"/>
        <v>6.28</v>
      </c>
      <c r="G248" s="187">
        <f t="shared" si="7"/>
        <v>0</v>
      </c>
    </row>
    <row r="249" spans="1:7" ht="13.9" x14ac:dyDescent="0.4">
      <c r="A249" s="12" t="str">
        <f>'DORC build-up'!B193</f>
        <v>CBH Sidings NG</v>
      </c>
      <c r="B249" s="12">
        <f>'DORC build-up'!C193</f>
        <v>42</v>
      </c>
      <c r="C249" t="str">
        <f>'DORC build-up'!F193</f>
        <v>Narrogin</v>
      </c>
      <c r="D249" s="204">
        <f>'DORC build-up'!I193</f>
        <v>1.3</v>
      </c>
      <c r="E249" s="197">
        <v>0</v>
      </c>
      <c r="F249" s="291">
        <f t="shared" si="6"/>
        <v>6.28</v>
      </c>
      <c r="G249" s="187">
        <f t="shared" si="7"/>
        <v>0</v>
      </c>
    </row>
    <row r="250" spans="1:7" ht="13.9" x14ac:dyDescent="0.4">
      <c r="A250" s="12" t="str">
        <f>'DORC build-up'!B194</f>
        <v>CBH Sidings NG</v>
      </c>
      <c r="B250" s="12">
        <f>'DORC build-up'!C194</f>
        <v>42</v>
      </c>
      <c r="C250" t="str">
        <f>'DORC build-up'!F194</f>
        <v>Newdegate</v>
      </c>
      <c r="D250" s="204">
        <f>'DORC build-up'!I194</f>
        <v>1.3</v>
      </c>
      <c r="E250" s="197">
        <v>0</v>
      </c>
      <c r="F250" s="291">
        <f t="shared" si="6"/>
        <v>6.28</v>
      </c>
      <c r="G250" s="187">
        <f t="shared" si="7"/>
        <v>0</v>
      </c>
    </row>
    <row r="251" spans="1:7" ht="13.9" x14ac:dyDescent="0.4">
      <c r="A251" s="12" t="str">
        <f>'DORC build-up'!B195</f>
        <v>CBH Sidings NG</v>
      </c>
      <c r="B251" s="12">
        <f>'DORC build-up'!C195</f>
        <v>42</v>
      </c>
      <c r="C251" t="str">
        <f>'DORC build-up'!F195</f>
        <v>Perenjori</v>
      </c>
      <c r="D251" s="204">
        <f>'DORC build-up'!I195</f>
        <v>1.3</v>
      </c>
      <c r="E251" s="197">
        <v>0</v>
      </c>
      <c r="F251" s="291">
        <f t="shared" si="6"/>
        <v>6.28</v>
      </c>
      <c r="G251" s="187">
        <f t="shared" si="7"/>
        <v>0</v>
      </c>
    </row>
    <row r="252" spans="1:7" ht="13.9" x14ac:dyDescent="0.4">
      <c r="A252" s="12" t="str">
        <f>'DORC build-up'!B196</f>
        <v>CBH Sidings NG</v>
      </c>
      <c r="B252" s="12">
        <f>'DORC build-up'!C196</f>
        <v>42</v>
      </c>
      <c r="C252" t="str">
        <f>'DORC build-up'!F196</f>
        <v>Piawanning</v>
      </c>
      <c r="D252" s="204">
        <f>'DORC build-up'!I196</f>
        <v>1.2</v>
      </c>
      <c r="E252" s="197">
        <v>0</v>
      </c>
      <c r="F252" s="291">
        <f t="shared" si="6"/>
        <v>6.28</v>
      </c>
      <c r="G252" s="187">
        <f t="shared" si="7"/>
        <v>0</v>
      </c>
    </row>
    <row r="253" spans="1:7" ht="13.9" x14ac:dyDescent="0.4">
      <c r="A253" s="12" t="str">
        <f>'DORC build-up'!B197</f>
        <v>CBH Sidings NG</v>
      </c>
      <c r="B253" s="12">
        <f>'DORC build-up'!C197</f>
        <v>42</v>
      </c>
      <c r="C253" t="str">
        <f>'DORC build-up'!F197</f>
        <v>Pingaring</v>
      </c>
      <c r="D253" s="204">
        <f>'DORC build-up'!I197</f>
        <v>1.3</v>
      </c>
      <c r="E253" s="197">
        <v>0</v>
      </c>
      <c r="F253" s="291">
        <f t="shared" si="6"/>
        <v>6.28</v>
      </c>
      <c r="G253" s="187">
        <f t="shared" si="7"/>
        <v>0</v>
      </c>
    </row>
    <row r="254" spans="1:7" ht="13.9" x14ac:dyDescent="0.4">
      <c r="A254" s="12" t="str">
        <f>'DORC build-up'!B198</f>
        <v>CBH Sidings NG</v>
      </c>
      <c r="B254" s="12">
        <f>'DORC build-up'!C198</f>
        <v>42</v>
      </c>
      <c r="C254" t="str">
        <f>'DORC build-up'!F198</f>
        <v>Pithara</v>
      </c>
      <c r="D254" s="204">
        <f>'DORC build-up'!I198</f>
        <v>1.2</v>
      </c>
      <c r="E254" s="197">
        <v>0</v>
      </c>
      <c r="F254" s="291">
        <f t="shared" ref="F254:F289" si="8">$H$15</f>
        <v>6.28</v>
      </c>
      <c r="G254" s="187">
        <f t="shared" si="7"/>
        <v>0</v>
      </c>
    </row>
    <row r="255" spans="1:7" ht="13.9" x14ac:dyDescent="0.4">
      <c r="A255" s="12" t="str">
        <f>'DORC build-up'!B199</f>
        <v>CBH Sidings NG</v>
      </c>
      <c r="B255" s="12">
        <f>'DORC build-up'!C199</f>
        <v>42</v>
      </c>
      <c r="C255" t="str">
        <f>'DORC build-up'!F199</f>
        <v>Tambellup</v>
      </c>
      <c r="D255" s="204">
        <f>'DORC build-up'!I199</f>
        <v>1.3</v>
      </c>
      <c r="E255" s="197">
        <v>0</v>
      </c>
      <c r="F255" s="291">
        <f t="shared" si="8"/>
        <v>6.28</v>
      </c>
      <c r="G255" s="187">
        <f t="shared" si="7"/>
        <v>0</v>
      </c>
    </row>
    <row r="256" spans="1:7" ht="13.9" x14ac:dyDescent="0.4">
      <c r="A256" s="12" t="str">
        <f>'DORC build-up'!B200</f>
        <v>CBH Sidings NG</v>
      </c>
      <c r="B256" s="12">
        <f>'DORC build-up'!C200</f>
        <v>42</v>
      </c>
      <c r="C256" t="str">
        <f>'DORC build-up'!F200</f>
        <v>Tarin Rock</v>
      </c>
      <c r="D256" s="204">
        <f>'DORC build-up'!I200</f>
        <v>1.3</v>
      </c>
      <c r="E256" s="197">
        <v>0</v>
      </c>
      <c r="F256" s="291">
        <f t="shared" si="8"/>
        <v>6.28</v>
      </c>
      <c r="G256" s="187">
        <f t="shared" si="7"/>
        <v>0</v>
      </c>
    </row>
    <row r="257" spans="1:7" ht="13.9" x14ac:dyDescent="0.4">
      <c r="A257" s="12" t="str">
        <f>'DORC build-up'!B201</f>
        <v>CBH Sidings NG</v>
      </c>
      <c r="B257" s="12">
        <f>'DORC build-up'!C201</f>
        <v>42</v>
      </c>
      <c r="C257" t="str">
        <f>'DORC build-up'!F201</f>
        <v>Three Springs</v>
      </c>
      <c r="D257" s="204">
        <f>'DORC build-up'!I201</f>
        <v>1.3</v>
      </c>
      <c r="E257" s="197">
        <v>0</v>
      </c>
      <c r="F257" s="291">
        <f t="shared" si="8"/>
        <v>6.28</v>
      </c>
      <c r="G257" s="187">
        <f t="shared" si="7"/>
        <v>0</v>
      </c>
    </row>
    <row r="258" spans="1:7" ht="13.9" x14ac:dyDescent="0.4">
      <c r="A258" s="12" t="str">
        <f>'DORC build-up'!B202</f>
        <v>CBH Sidings NG</v>
      </c>
      <c r="B258" s="12">
        <f>'DORC build-up'!C202</f>
        <v>42</v>
      </c>
      <c r="C258" t="str">
        <f>'DORC build-up'!F202</f>
        <v>Wagin</v>
      </c>
      <c r="D258" s="204">
        <f>'DORC build-up'!I202</f>
        <v>1.3</v>
      </c>
      <c r="E258" s="197">
        <v>0</v>
      </c>
      <c r="F258" s="291">
        <f t="shared" si="8"/>
        <v>6.28</v>
      </c>
      <c r="G258" s="187">
        <f t="shared" si="7"/>
        <v>0</v>
      </c>
    </row>
    <row r="259" spans="1:7" ht="13.9" x14ac:dyDescent="0.4">
      <c r="A259" s="12" t="str">
        <f>'DORC build-up'!B203</f>
        <v>CBH Sidings NG</v>
      </c>
      <c r="B259" s="12">
        <f>'DORC build-up'!C203</f>
        <v>42</v>
      </c>
      <c r="C259" t="str">
        <f>'DORC build-up'!F203</f>
        <v>Watheroo</v>
      </c>
      <c r="D259" s="204">
        <f>'DORC build-up'!I203</f>
        <v>1.3</v>
      </c>
      <c r="E259" s="197">
        <v>0</v>
      </c>
      <c r="F259" s="291">
        <f t="shared" si="8"/>
        <v>6.28</v>
      </c>
      <c r="G259" s="187">
        <f t="shared" si="7"/>
        <v>0</v>
      </c>
    </row>
    <row r="260" spans="1:7" ht="13.9" x14ac:dyDescent="0.4">
      <c r="A260" s="12" t="str">
        <f>'DORC build-up'!B204</f>
        <v>CBH Sidings NG</v>
      </c>
      <c r="B260" s="12">
        <f>'DORC build-up'!C204</f>
        <v>42</v>
      </c>
      <c r="C260" t="str">
        <f>'DORC build-up'!F204</f>
        <v>Welbungin</v>
      </c>
      <c r="D260" s="204">
        <f>'DORC build-up'!I204</f>
        <v>1.2</v>
      </c>
      <c r="E260" s="197">
        <v>0</v>
      </c>
      <c r="F260" s="291">
        <f t="shared" si="8"/>
        <v>6.28</v>
      </c>
      <c r="G260" s="187">
        <f t="shared" si="7"/>
        <v>0</v>
      </c>
    </row>
    <row r="261" spans="1:7" ht="13.9" x14ac:dyDescent="0.4">
      <c r="A261" s="12" t="str">
        <f>'DORC build-up'!B205</f>
        <v>CBH Sidings NG</v>
      </c>
      <c r="B261" s="12">
        <f>'DORC build-up'!C205</f>
        <v>42</v>
      </c>
      <c r="C261" t="str">
        <f>'DORC build-up'!F205</f>
        <v>Wongan Hills</v>
      </c>
      <c r="D261" s="204">
        <f>'DORC build-up'!I205</f>
        <v>1.2</v>
      </c>
      <c r="E261" s="197">
        <v>0</v>
      </c>
      <c r="F261" s="291">
        <f t="shared" si="8"/>
        <v>6.28</v>
      </c>
      <c r="G261" s="187">
        <f t="shared" ref="G261:G289" si="9">E261*F261</f>
        <v>0</v>
      </c>
    </row>
    <row r="262" spans="1:7" ht="13.9" x14ac:dyDescent="0.4">
      <c r="A262" s="12" t="str">
        <f>'DORC build-up'!B206</f>
        <v>CBH Sidings NG</v>
      </c>
      <c r="B262" s="12">
        <f>'DORC build-up'!C206</f>
        <v>42</v>
      </c>
      <c r="C262" t="str">
        <f>'DORC build-up'!F206</f>
        <v>Woodanilling</v>
      </c>
      <c r="D262" s="204">
        <f>'DORC build-up'!I206</f>
        <v>1.3</v>
      </c>
      <c r="E262" s="197">
        <v>0</v>
      </c>
      <c r="F262" s="291">
        <f t="shared" si="8"/>
        <v>6.28</v>
      </c>
      <c r="G262" s="187">
        <f t="shared" si="9"/>
        <v>0</v>
      </c>
    </row>
    <row r="263" spans="1:7" ht="13.9" x14ac:dyDescent="0.4">
      <c r="A263" s="12" t="str">
        <f>'DORC build-up'!B207</f>
        <v>CBH Sidings NG</v>
      </c>
      <c r="B263" s="12">
        <f>'DORC build-up'!C207</f>
        <v>42</v>
      </c>
      <c r="C263" t="str">
        <f>'DORC build-up'!F207</f>
        <v>Wyalkatchem</v>
      </c>
      <c r="D263" s="204">
        <f>'DORC build-up'!I207</f>
        <v>1.2</v>
      </c>
      <c r="E263" s="197">
        <v>0</v>
      </c>
      <c r="F263" s="291">
        <f t="shared" si="8"/>
        <v>6.28</v>
      </c>
      <c r="G263" s="187">
        <f t="shared" si="9"/>
        <v>0</v>
      </c>
    </row>
    <row r="264" spans="1:7" ht="13.9" x14ac:dyDescent="0.4">
      <c r="A264" s="12" t="str">
        <f>'DORC build-up'!B208</f>
        <v>CBH Sidings NG</v>
      </c>
      <c r="B264" s="12">
        <f>'DORC build-up'!C208</f>
        <v>42</v>
      </c>
      <c r="C264" t="str">
        <f>'DORC build-up'!F208</f>
        <v>Yerecoin</v>
      </c>
      <c r="D264" s="204">
        <f>'DORC build-up'!I208</f>
        <v>1.2</v>
      </c>
      <c r="E264" s="197">
        <v>0</v>
      </c>
      <c r="F264" s="291">
        <f t="shared" si="8"/>
        <v>6.28</v>
      </c>
      <c r="G264" s="187">
        <f t="shared" si="9"/>
        <v>0</v>
      </c>
    </row>
    <row r="265" spans="1:7" ht="13.9" x14ac:dyDescent="0.4">
      <c r="A265" s="12" t="str">
        <f>'DORC build-up'!B209</f>
        <v>CBH Sidings NG</v>
      </c>
      <c r="B265" s="12">
        <f>'DORC build-up'!C209</f>
        <v>42</v>
      </c>
      <c r="C265" t="str">
        <f>'DORC build-up'!F209</f>
        <v>York</v>
      </c>
      <c r="D265" s="204">
        <f>'DORC build-up'!I209</f>
        <v>1.3</v>
      </c>
      <c r="E265" s="197">
        <v>0</v>
      </c>
      <c r="F265" s="291">
        <f t="shared" si="8"/>
        <v>6.28</v>
      </c>
      <c r="G265" s="187">
        <f t="shared" si="9"/>
        <v>0</v>
      </c>
    </row>
    <row r="266" spans="1:7" ht="13.9" x14ac:dyDescent="0.4">
      <c r="A266" s="12" t="str">
        <f>'DORC build-up'!B210</f>
        <v>CBH Sidings NG</v>
      </c>
      <c r="B266" s="12">
        <f>'DORC build-up'!C210</f>
        <v>42</v>
      </c>
      <c r="C266" t="str">
        <f>'DORC build-up'!F210</f>
        <v>Yornaning</v>
      </c>
      <c r="D266" s="204">
        <f>'DORC build-up'!I210</f>
        <v>1.3</v>
      </c>
      <c r="E266" s="197">
        <v>0</v>
      </c>
      <c r="F266" s="291">
        <f t="shared" si="8"/>
        <v>6.28</v>
      </c>
      <c r="G266" s="187">
        <f t="shared" si="9"/>
        <v>0</v>
      </c>
    </row>
    <row r="267" spans="1:7" ht="13.9" x14ac:dyDescent="0.4">
      <c r="A267" s="12" t="str">
        <f>'DORC build-up'!B211</f>
        <v>Sidings &amp; Other</v>
      </c>
      <c r="B267" s="12">
        <f>'DORC build-up'!C211</f>
        <v>43</v>
      </c>
      <c r="C267" t="str">
        <f>'DORC build-up'!F211</f>
        <v>Kwinana to Kwinana Alcoa</v>
      </c>
      <c r="D267" s="204">
        <f>'DORC build-up'!I211</f>
        <v>1.2</v>
      </c>
      <c r="E267" s="197">
        <v>0</v>
      </c>
      <c r="F267" s="291">
        <f t="shared" si="8"/>
        <v>6.28</v>
      </c>
      <c r="G267" s="187">
        <f t="shared" si="9"/>
        <v>0</v>
      </c>
    </row>
    <row r="268" spans="1:7" ht="13.9" x14ac:dyDescent="0.4">
      <c r="A268" s="12" t="str">
        <f>'DORC build-up'!B212</f>
        <v>Sidings &amp; Other</v>
      </c>
      <c r="B268" s="12">
        <f>'DORC build-up'!C212</f>
        <v>43</v>
      </c>
      <c r="C268" t="str">
        <f>'DORC build-up'!F212</f>
        <v>Kwinana to Kwinana West</v>
      </c>
      <c r="D268" s="204">
        <f>'DORC build-up'!I212</f>
        <v>1.2</v>
      </c>
      <c r="E268" s="197">
        <v>0</v>
      </c>
      <c r="F268" s="291">
        <f t="shared" si="8"/>
        <v>6.28</v>
      </c>
      <c r="G268" s="187">
        <f t="shared" si="9"/>
        <v>0</v>
      </c>
    </row>
    <row r="269" spans="1:7" ht="13.9" x14ac:dyDescent="0.4">
      <c r="A269" s="12" t="str">
        <f>'DORC build-up'!B213</f>
        <v>Sidings &amp; Other</v>
      </c>
      <c r="B269" s="12">
        <f>'DORC build-up'!C213</f>
        <v>43</v>
      </c>
      <c r="C269" t="str">
        <f>'DORC build-up'!F213</f>
        <v>Kwinana West to Kwinana KBT</v>
      </c>
      <c r="D269" s="204">
        <f>'DORC build-up'!I213</f>
        <v>1</v>
      </c>
      <c r="E269" s="197">
        <v>0</v>
      </c>
      <c r="F269" s="291">
        <f t="shared" si="8"/>
        <v>6.28</v>
      </c>
      <c r="G269" s="187">
        <f t="shared" si="9"/>
        <v>0</v>
      </c>
    </row>
    <row r="270" spans="1:7" ht="13.9" x14ac:dyDescent="0.4">
      <c r="A270" s="12" t="str">
        <f>'DORC build-up'!B214</f>
        <v>EGR</v>
      </c>
      <c r="B270" s="12">
        <f>'DORC build-up'!C214</f>
        <v>44</v>
      </c>
      <c r="C270" t="str">
        <f>'DORC build-up'!F214</f>
        <v>Midland to Millendon Junction</v>
      </c>
      <c r="D270" s="204">
        <f>'DORC build-up'!I214</f>
        <v>1.1000000000000001</v>
      </c>
      <c r="E270" s="197">
        <v>0</v>
      </c>
      <c r="F270" s="291">
        <f t="shared" si="8"/>
        <v>6.28</v>
      </c>
      <c r="G270" s="187">
        <f t="shared" si="9"/>
        <v>0</v>
      </c>
    </row>
    <row r="271" spans="1:7" ht="13.9" x14ac:dyDescent="0.4">
      <c r="A271" s="12" t="str">
        <f>'DORC build-up'!B215</f>
        <v>EGR</v>
      </c>
      <c r="B271" s="12">
        <f>'DORC build-up'!C215</f>
        <v>44</v>
      </c>
      <c r="C271" t="str">
        <f>'DORC build-up'!F215</f>
        <v>Millendon Junction to Toodyay West</v>
      </c>
      <c r="D271" s="204">
        <f>'DORC build-up'!I215</f>
        <v>1.1000000000000001</v>
      </c>
      <c r="E271" s="197">
        <v>0</v>
      </c>
      <c r="F271" s="291">
        <f t="shared" si="8"/>
        <v>6.28</v>
      </c>
      <c r="G271" s="187">
        <f t="shared" si="9"/>
        <v>0</v>
      </c>
    </row>
    <row r="272" spans="1:7" ht="13.9" x14ac:dyDescent="0.4">
      <c r="A272" s="12" t="str">
        <f>'DORC build-up'!B216</f>
        <v>EGR</v>
      </c>
      <c r="B272" s="12">
        <f>'DORC build-up'!C216</f>
        <v>44</v>
      </c>
      <c r="C272" t="str">
        <f>'DORC build-up'!F216</f>
        <v>Toodyay West</v>
      </c>
      <c r="D272" s="204">
        <f>'DORC build-up'!I216</f>
        <v>0</v>
      </c>
      <c r="E272" s="197">
        <v>0</v>
      </c>
      <c r="F272" s="291">
        <f t="shared" si="8"/>
        <v>6.28</v>
      </c>
      <c r="G272" s="187">
        <f t="shared" si="9"/>
        <v>0</v>
      </c>
    </row>
    <row r="273" spans="1:7" ht="13.9" x14ac:dyDescent="0.4">
      <c r="A273" s="12" t="str">
        <f>'DORC build-up'!B217</f>
        <v>EGR</v>
      </c>
      <c r="B273" s="12">
        <f>'DORC build-up'!C217</f>
        <v>44</v>
      </c>
      <c r="C273" t="str">
        <f>'DORC build-up'!F217</f>
        <v>Toodyay West to Avon Yard</v>
      </c>
      <c r="D273" s="204">
        <f>'DORC build-up'!I217</f>
        <v>1.1000000000000001</v>
      </c>
      <c r="E273" s="197">
        <v>0</v>
      </c>
      <c r="F273" s="291">
        <f t="shared" si="8"/>
        <v>6.28</v>
      </c>
      <c r="G273" s="187">
        <f t="shared" si="9"/>
        <v>0</v>
      </c>
    </row>
    <row r="274" spans="1:7" ht="13.9" x14ac:dyDescent="0.4">
      <c r="A274" s="12" t="str">
        <f>'DORC build-up'!B218</f>
        <v>EGR</v>
      </c>
      <c r="B274" s="12">
        <f>'DORC build-up'!C218</f>
        <v>44</v>
      </c>
      <c r="C274" t="str">
        <f>'DORC build-up'!F218</f>
        <v>Avon Yard</v>
      </c>
      <c r="D274" s="204">
        <f>'DORC build-up'!I218</f>
        <v>1.2</v>
      </c>
      <c r="E274" s="197">
        <v>0</v>
      </c>
      <c r="F274" s="291">
        <f t="shared" si="8"/>
        <v>6.28</v>
      </c>
      <c r="G274" s="187">
        <f t="shared" si="9"/>
        <v>0</v>
      </c>
    </row>
    <row r="275" spans="1:7" ht="13.9" x14ac:dyDescent="0.4">
      <c r="A275" s="12" t="str">
        <f>'DORC build-up'!B219</f>
        <v>Metro</v>
      </c>
      <c r="B275" s="12">
        <f>'DORC build-up'!C219</f>
        <v>45</v>
      </c>
      <c r="C275" t="str">
        <f>'DORC build-up'!F219</f>
        <v>Midland to Woodbridge South</v>
      </c>
      <c r="D275" s="204">
        <f>'DORC build-up'!I219</f>
        <v>1</v>
      </c>
      <c r="E275" s="197">
        <v>0</v>
      </c>
      <c r="F275" s="291">
        <f t="shared" si="8"/>
        <v>6.28</v>
      </c>
      <c r="G275" s="187">
        <f t="shared" si="9"/>
        <v>0</v>
      </c>
    </row>
    <row r="276" spans="1:7" ht="13.9" x14ac:dyDescent="0.4">
      <c r="A276" s="12" t="str">
        <f>'DORC build-up'!B220</f>
        <v>Metro</v>
      </c>
      <c r="B276" s="12">
        <f>'DORC build-up'!C220</f>
        <v>45</v>
      </c>
      <c r="C276" t="str">
        <f>'DORC build-up'!F220</f>
        <v>Woodbridge West to Woodbridge South</v>
      </c>
      <c r="D276" s="204">
        <f>'DORC build-up'!I220</f>
        <v>1</v>
      </c>
      <c r="E276" s="197">
        <v>0</v>
      </c>
      <c r="F276" s="291">
        <f t="shared" si="8"/>
        <v>6.28</v>
      </c>
      <c r="G276" s="187">
        <f t="shared" si="9"/>
        <v>0</v>
      </c>
    </row>
    <row r="277" spans="1:7" ht="13.9" x14ac:dyDescent="0.4">
      <c r="A277" s="12" t="str">
        <f>'DORC build-up'!B221</f>
        <v>Metro</v>
      </c>
      <c r="B277" s="12">
        <f>'DORC build-up'!C221</f>
        <v>45</v>
      </c>
      <c r="C277" t="str">
        <f>'DORC build-up'!F221</f>
        <v>Woodbridge South to Forrestfield</v>
      </c>
      <c r="D277" s="204">
        <f>'DORC build-up'!I221</f>
        <v>1</v>
      </c>
      <c r="E277" s="197">
        <v>0</v>
      </c>
      <c r="F277" s="291">
        <f t="shared" si="8"/>
        <v>6.28</v>
      </c>
      <c r="G277" s="187">
        <f t="shared" si="9"/>
        <v>0</v>
      </c>
    </row>
    <row r="278" spans="1:7" ht="13.9" x14ac:dyDescent="0.4">
      <c r="A278" s="12" t="str">
        <f>'DORC build-up'!B222</f>
        <v>Metro</v>
      </c>
      <c r="B278" s="12">
        <f>'DORC build-up'!C222</f>
        <v>45</v>
      </c>
      <c r="C278" t="str">
        <f>'DORC build-up'!F222</f>
        <v>Forrestfield</v>
      </c>
      <c r="D278" s="204">
        <f>'DORC build-up'!I222</f>
        <v>1</v>
      </c>
      <c r="E278" s="197">
        <v>0</v>
      </c>
      <c r="F278" s="291">
        <f t="shared" si="8"/>
        <v>6.28</v>
      </c>
      <c r="G278" s="187">
        <f t="shared" si="9"/>
        <v>0</v>
      </c>
    </row>
    <row r="279" spans="1:7" ht="13.9" x14ac:dyDescent="0.4">
      <c r="A279" s="12" t="str">
        <f>'DORC build-up'!B223</f>
        <v>Metro</v>
      </c>
      <c r="B279" s="12">
        <f>'DORC build-up'!C223</f>
        <v>45</v>
      </c>
      <c r="C279" t="str">
        <f>'DORC build-up'!F223</f>
        <v>Forrestfield to Kenwick</v>
      </c>
      <c r="D279" s="204">
        <f>'DORC build-up'!I223</f>
        <v>1</v>
      </c>
      <c r="E279" s="197">
        <v>0</v>
      </c>
      <c r="F279" s="291">
        <f t="shared" si="8"/>
        <v>6.28</v>
      </c>
      <c r="G279" s="187">
        <f t="shared" si="9"/>
        <v>0</v>
      </c>
    </row>
    <row r="280" spans="1:7" ht="13.9" x14ac:dyDescent="0.4">
      <c r="A280" s="12" t="str">
        <f>'DORC build-up'!B224</f>
        <v>Metro</v>
      </c>
      <c r="B280" s="12">
        <f>'DORC build-up'!C224</f>
        <v>45</v>
      </c>
      <c r="C280" t="str">
        <f>'DORC build-up'!F224</f>
        <v>Kenwick to Cockburn East</v>
      </c>
      <c r="D280" s="204">
        <f>'DORC build-up'!I224</f>
        <v>1</v>
      </c>
      <c r="E280" s="197">
        <v>0</v>
      </c>
      <c r="F280" s="291">
        <f t="shared" si="8"/>
        <v>6.28</v>
      </c>
      <c r="G280" s="187">
        <f t="shared" si="9"/>
        <v>0</v>
      </c>
    </row>
    <row r="281" spans="1:7" ht="13.9" x14ac:dyDescent="0.4">
      <c r="A281" s="12" t="str">
        <f>'DORC build-up'!B225</f>
        <v>Metro</v>
      </c>
      <c r="B281" s="12">
        <f>'DORC build-up'!C225</f>
        <v>45</v>
      </c>
      <c r="C281" t="str">
        <f>'DORC build-up'!F225</f>
        <v>Cockburn East to Cockburn South</v>
      </c>
      <c r="D281" s="204">
        <f>'DORC build-up'!I225</f>
        <v>1</v>
      </c>
      <c r="E281" s="197">
        <v>0</v>
      </c>
      <c r="F281" s="291">
        <f t="shared" si="8"/>
        <v>6.28</v>
      </c>
      <c r="G281" s="187">
        <f t="shared" si="9"/>
        <v>0</v>
      </c>
    </row>
    <row r="282" spans="1:7" ht="13.9" x14ac:dyDescent="0.4">
      <c r="A282" s="12" t="str">
        <f>'DORC build-up'!B226</f>
        <v>Metro</v>
      </c>
      <c r="B282" s="12">
        <f>'DORC build-up'!C226</f>
        <v>45</v>
      </c>
      <c r="C282" t="str">
        <f>'DORC build-up'!F226</f>
        <v>Cockburn South to Kwinana North</v>
      </c>
      <c r="D282" s="204">
        <f>'DORC build-up'!I226</f>
        <v>1</v>
      </c>
      <c r="E282" s="197">
        <v>0</v>
      </c>
      <c r="F282" s="291">
        <f t="shared" si="8"/>
        <v>6.28</v>
      </c>
      <c r="G282" s="187">
        <f t="shared" si="9"/>
        <v>0</v>
      </c>
    </row>
    <row r="283" spans="1:7" ht="13.9" x14ac:dyDescent="0.4">
      <c r="A283" s="12" t="str">
        <f>'DORC build-up'!B227</f>
        <v>Metro</v>
      </c>
      <c r="B283" s="12">
        <f>'DORC build-up'!C227</f>
        <v>45</v>
      </c>
      <c r="C283" t="str">
        <f>'DORC build-up'!F227</f>
        <v>Kwinana North to Kwinana West</v>
      </c>
      <c r="D283" s="204">
        <f>'DORC build-up'!I227</f>
        <v>1</v>
      </c>
      <c r="E283" s="197">
        <v>0</v>
      </c>
      <c r="F283" s="291">
        <f t="shared" si="8"/>
        <v>6.28</v>
      </c>
      <c r="G283" s="187">
        <f t="shared" si="9"/>
        <v>0</v>
      </c>
    </row>
    <row r="284" spans="1:7" ht="13.9" x14ac:dyDescent="0.4">
      <c r="A284" s="12" t="str">
        <f>'DORC build-up'!B228</f>
        <v>Metro</v>
      </c>
      <c r="B284" s="12">
        <f>'DORC build-up'!C228</f>
        <v>45</v>
      </c>
      <c r="C284" t="str">
        <f>'DORC build-up'!F228</f>
        <v>Kwinana North to Kwinana</v>
      </c>
      <c r="D284" s="204">
        <f>'DORC build-up'!I228</f>
        <v>1</v>
      </c>
      <c r="E284" s="197">
        <v>0</v>
      </c>
      <c r="F284" s="291">
        <f t="shared" si="8"/>
        <v>6.28</v>
      </c>
      <c r="G284" s="187">
        <f t="shared" si="9"/>
        <v>0</v>
      </c>
    </row>
    <row r="285" spans="1:7" ht="13.9" x14ac:dyDescent="0.4">
      <c r="A285" s="12" t="str">
        <f>'DORC build-up'!B229</f>
        <v>Metro</v>
      </c>
      <c r="B285" s="12">
        <f>'DORC build-up'!C229</f>
        <v>45</v>
      </c>
      <c r="C285" t="str">
        <f>'DORC build-up'!F229</f>
        <v>Kwinana West to Kwinana KBT</v>
      </c>
      <c r="D285" s="204">
        <f>'DORC build-up'!I229</f>
        <v>1</v>
      </c>
      <c r="E285" s="197">
        <v>0</v>
      </c>
      <c r="F285" s="291">
        <f t="shared" si="8"/>
        <v>6.28</v>
      </c>
      <c r="G285" s="187">
        <f t="shared" si="9"/>
        <v>0</v>
      </c>
    </row>
    <row r="286" spans="1:7" ht="13.9" x14ac:dyDescent="0.4">
      <c r="A286" s="12" t="str">
        <f>'DORC build-up'!B230</f>
        <v>Metro</v>
      </c>
      <c r="B286" s="12">
        <f>'DORC build-up'!C230</f>
        <v>46</v>
      </c>
      <c r="C286" t="str">
        <f>'DORC build-up'!F230</f>
        <v>Cockburn North to Cockburn East</v>
      </c>
      <c r="D286" s="204">
        <f>'DORC build-up'!I230</f>
        <v>1</v>
      </c>
      <c r="E286" s="197">
        <v>0</v>
      </c>
      <c r="F286" s="291">
        <f t="shared" si="8"/>
        <v>6.28</v>
      </c>
      <c r="G286" s="187">
        <f t="shared" si="9"/>
        <v>0</v>
      </c>
    </row>
    <row r="287" spans="1:7" ht="13.9" x14ac:dyDescent="0.4">
      <c r="A287" s="12" t="str">
        <f>'DORC build-up'!B231</f>
        <v>Metro</v>
      </c>
      <c r="B287" s="12">
        <f>'DORC build-up'!C231</f>
        <v>47</v>
      </c>
      <c r="C287" t="str">
        <f>'DORC build-up'!F231</f>
        <v>Cockburn North to Cockburn South</v>
      </c>
      <c r="D287" s="204">
        <f>'DORC build-up'!I231</f>
        <v>1</v>
      </c>
      <c r="E287" s="197">
        <v>0</v>
      </c>
      <c r="F287" s="291">
        <f t="shared" si="8"/>
        <v>6.28</v>
      </c>
      <c r="G287" s="187">
        <f t="shared" si="9"/>
        <v>0</v>
      </c>
    </row>
    <row r="288" spans="1:7" ht="13.9" x14ac:dyDescent="0.4">
      <c r="A288" s="12" t="str">
        <f>'DORC build-up'!B232</f>
        <v>Sidings &amp; Other</v>
      </c>
      <c r="B288" s="12">
        <f>'DORC build-up'!C232</f>
        <v>48</v>
      </c>
      <c r="C288" t="str">
        <f>'DORC build-up'!F232</f>
        <v>Kwinana West to Kwinana FPA</v>
      </c>
      <c r="D288" s="204">
        <f>'DORC build-up'!I232</f>
        <v>1</v>
      </c>
      <c r="E288" s="197">
        <v>0</v>
      </c>
      <c r="F288" s="291">
        <f t="shared" si="8"/>
        <v>6.28</v>
      </c>
      <c r="G288" s="187">
        <f t="shared" si="9"/>
        <v>0</v>
      </c>
    </row>
    <row r="289" spans="1:7" ht="13.9" x14ac:dyDescent="0.4">
      <c r="A289" s="12" t="str">
        <f>'DORC build-up'!B233</f>
        <v>Sidings &amp; Other</v>
      </c>
      <c r="B289" s="12">
        <f>'DORC build-up'!C233</f>
        <v>48</v>
      </c>
      <c r="C289" t="str">
        <f>'DORC build-up'!F233</f>
        <v>Kwinana FPA to Kwinana CBH</v>
      </c>
      <c r="D289" s="204">
        <f>'DORC build-up'!I233</f>
        <v>1</v>
      </c>
      <c r="E289" s="197">
        <v>0</v>
      </c>
      <c r="F289" s="291">
        <f t="shared" si="8"/>
        <v>6.28</v>
      </c>
      <c r="G289" s="187">
        <f t="shared" si="9"/>
        <v>0</v>
      </c>
    </row>
    <row r="290" spans="1:7" ht="5.0999999999999996" customHeight="1" x14ac:dyDescent="0.35">
      <c r="A290"/>
      <c r="B290"/>
    </row>
    <row r="291" spans="1:7" ht="13.9" x14ac:dyDescent="0.4">
      <c r="A291" s="172"/>
      <c r="B291" s="172"/>
      <c r="C291" s="150" t="s">
        <v>57</v>
      </c>
      <c r="D291" s="150"/>
      <c r="E291" s="150">
        <f>E67</f>
        <v>852289</v>
      </c>
      <c r="F291" s="150">
        <f t="shared" ref="F291:G291" si="10">F67</f>
        <v>0</v>
      </c>
      <c r="G291" s="150">
        <f t="shared" si="10"/>
        <v>6958087.3959999997</v>
      </c>
    </row>
    <row r="292" spans="1:7" x14ac:dyDescent="0.35"/>
    <row r="293" spans="1:7" s="66" customFormat="1" ht="13.9" x14ac:dyDescent="0.4">
      <c r="A293" s="66" t="s">
        <v>73</v>
      </c>
    </row>
    <row r="294" spans="1:7" x14ac:dyDescent="0.35"/>
  </sheetData>
  <mergeCells count="1">
    <mergeCell ref="E11:G11"/>
  </mergeCells>
  <pageMargins left="0.7" right="0.7" top="0.75" bottom="0.75" header="0.3" footer="0.3"/>
  <headerFooter>
    <oddHeader>&amp;C&amp;"Aptos"&amp;10&amp;K000000 OFFICIAL&amp;1#_x000D_</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15A8-CDCB-4FB0-8409-B6D2A70993DF}">
  <sheetPr>
    <tabColor theme="0" tint="-0.249977111117893"/>
  </sheetPr>
  <dimension ref="A1:O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6" width="20" customWidth="1"/>
    <col min="7" max="7" width="22" customWidth="1"/>
    <col min="8" max="14" width="20" customWidth="1"/>
    <col min="15" max="15" width="1.625" customWidth="1"/>
    <col min="16"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7.649999999999999" x14ac:dyDescent="0.5">
      <c r="A5" s="18"/>
      <c r="B5" s="18"/>
      <c r="C5" s="23" t="s">
        <v>406</v>
      </c>
      <c r="D5" s="170">
        <f>N67</f>
        <v>17561308.984486315</v>
      </c>
    </row>
    <row r="6" spans="1:8" ht="5.0999999999999996" customHeight="1" x14ac:dyDescent="0.5">
      <c r="A6" s="18"/>
      <c r="B6" s="18"/>
      <c r="C6" s="22"/>
      <c r="D6" s="20"/>
    </row>
    <row r="7" spans="1:8" ht="27.7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1" t="s">
        <v>395</v>
      </c>
      <c r="F11" s="1"/>
      <c r="G11" s="1"/>
    </row>
    <row r="12" spans="1:8" ht="55.5" hidden="1" outlineLevel="1" x14ac:dyDescent="0.5">
      <c r="A12" s="18"/>
      <c r="B12" s="18"/>
      <c r="C12" s="1" t="s">
        <v>59</v>
      </c>
      <c r="D12" s="1" t="s">
        <v>407</v>
      </c>
      <c r="E12" s="1" t="s">
        <v>391</v>
      </c>
      <c r="F12" s="1" t="s">
        <v>392</v>
      </c>
      <c r="G12" s="1" t="s">
        <v>397</v>
      </c>
      <c r="H12" s="1" t="s">
        <v>408</v>
      </c>
    </row>
    <row r="13" spans="1:8" ht="17.649999999999999" hidden="1" outlineLevel="1" x14ac:dyDescent="0.5">
      <c r="A13" s="18"/>
      <c r="B13" s="18"/>
      <c r="C13" s="31" t="s">
        <v>409</v>
      </c>
      <c r="D13" s="183">
        <v>10</v>
      </c>
      <c r="E13" s="163">
        <f t="shared" ref="E13:G14" si="0">D13*(1+E8)</f>
        <v>10.5</v>
      </c>
      <c r="F13" s="163">
        <f t="shared" si="0"/>
        <v>13.65</v>
      </c>
      <c r="G13" s="163">
        <f t="shared" si="0"/>
        <v>14.94675</v>
      </c>
      <c r="H13" s="164">
        <f>G13</f>
        <v>14.94675</v>
      </c>
    </row>
    <row r="14" spans="1:8" ht="17.649999999999999" hidden="1" outlineLevel="1" x14ac:dyDescent="0.5">
      <c r="A14" s="18"/>
      <c r="B14" s="18"/>
      <c r="C14" s="31" t="s">
        <v>410</v>
      </c>
      <c r="D14" s="184">
        <v>10</v>
      </c>
      <c r="E14" s="178">
        <f t="shared" si="0"/>
        <v>10.5</v>
      </c>
      <c r="F14" s="178">
        <f t="shared" si="0"/>
        <v>13.125</v>
      </c>
      <c r="G14" s="178">
        <f t="shared" si="0"/>
        <v>14.371874999999999</v>
      </c>
      <c r="H14" s="213">
        <f t="shared" ref="H14:H18" si="1">G14</f>
        <v>14.371874999999999</v>
      </c>
    </row>
    <row r="15" spans="1:8" ht="17.649999999999999" hidden="1" outlineLevel="1" x14ac:dyDescent="0.5">
      <c r="A15" s="18"/>
      <c r="B15" s="18"/>
      <c r="C15" s="174" t="s">
        <v>411</v>
      </c>
      <c r="D15" s="267">
        <v>15</v>
      </c>
      <c r="E15" s="212">
        <f t="shared" ref="E15:G16" si="2">D15*(1+E8)</f>
        <v>15.75</v>
      </c>
      <c r="F15" s="212">
        <f t="shared" si="2"/>
        <v>20.475000000000001</v>
      </c>
      <c r="G15" s="212">
        <f t="shared" si="2"/>
        <v>22.420125000000002</v>
      </c>
      <c r="H15" s="214">
        <f t="shared" si="1"/>
        <v>22.420125000000002</v>
      </c>
    </row>
    <row r="16" spans="1:8" ht="17.649999999999999" hidden="1" outlineLevel="1" x14ac:dyDescent="0.5">
      <c r="A16" s="18"/>
      <c r="B16" s="18"/>
      <c r="C16" s="31" t="s">
        <v>412</v>
      </c>
      <c r="D16" s="184">
        <v>15</v>
      </c>
      <c r="E16" s="178">
        <f t="shared" si="2"/>
        <v>15.75</v>
      </c>
      <c r="F16" s="178">
        <f t="shared" si="2"/>
        <v>19.6875</v>
      </c>
      <c r="G16" s="178">
        <f t="shared" si="2"/>
        <v>21.557812500000001</v>
      </c>
      <c r="H16" s="213">
        <f t="shared" si="1"/>
        <v>21.557812500000001</v>
      </c>
    </row>
    <row r="17" spans="1:8" ht="17.649999999999999" hidden="1" outlineLevel="1" x14ac:dyDescent="0.5">
      <c r="A17" s="18"/>
      <c r="B17" s="18"/>
      <c r="C17" s="174" t="s">
        <v>413</v>
      </c>
      <c r="D17" s="267">
        <v>31</v>
      </c>
      <c r="E17" s="212">
        <f>D17*(1+E8)</f>
        <v>32.550000000000004</v>
      </c>
      <c r="F17" s="212">
        <f t="shared" ref="F17:G17" si="3">E17*(1+F8)</f>
        <v>42.315000000000005</v>
      </c>
      <c r="G17" s="212">
        <f t="shared" si="3"/>
        <v>46.334925000000005</v>
      </c>
      <c r="H17" s="214">
        <f t="shared" si="1"/>
        <v>46.334925000000005</v>
      </c>
    </row>
    <row r="18" spans="1:8" ht="17.649999999999999" hidden="1" outlineLevel="1" x14ac:dyDescent="0.5">
      <c r="A18" s="18"/>
      <c r="B18" s="18"/>
      <c r="C18" s="31" t="s">
        <v>414</v>
      </c>
      <c r="D18" s="184">
        <v>31</v>
      </c>
      <c r="E18" s="178">
        <f>D18*(1+E9)</f>
        <v>32.550000000000004</v>
      </c>
      <c r="F18" s="178">
        <f t="shared" ref="F18:G18" si="4">E18*(1+F9)</f>
        <v>40.687500000000007</v>
      </c>
      <c r="G18" s="178">
        <f t="shared" si="4"/>
        <v>44.552812500000009</v>
      </c>
      <c r="H18" s="213">
        <f t="shared" si="1"/>
        <v>44.552812500000009</v>
      </c>
    </row>
    <row r="19" spans="1:8" ht="17.649999999999999" hidden="1" outlineLevel="1" x14ac:dyDescent="0.5">
      <c r="A19" s="18"/>
      <c r="B19" s="18"/>
      <c r="C19" s="175" t="s">
        <v>415</v>
      </c>
      <c r="D19" s="176"/>
      <c r="E19" s="176"/>
      <c r="F19" s="176"/>
      <c r="G19" s="176"/>
      <c r="H19" s="177"/>
    </row>
    <row r="20" spans="1:8" hidden="1" outlineLevel="1" x14ac:dyDescent="0.35"/>
    <row r="21" spans="1:8" ht="17.649999999999999" hidden="1" outlineLevel="1" x14ac:dyDescent="0.5">
      <c r="A21" s="18"/>
      <c r="B21" s="18"/>
      <c r="C21" s="202" t="s">
        <v>416</v>
      </c>
      <c r="D21" s="202"/>
      <c r="E21" s="202"/>
      <c r="F21" s="202"/>
      <c r="G21" s="202"/>
      <c r="H21" s="266">
        <v>1.2</v>
      </c>
    </row>
    <row r="22" spans="1:8" ht="17.649999999999999" hidden="1" outlineLevel="1" x14ac:dyDescent="0.5">
      <c r="A22" s="18"/>
      <c r="B22" s="18"/>
      <c r="C22" s="202" t="s">
        <v>417</v>
      </c>
      <c r="D22" s="202"/>
      <c r="E22" s="202"/>
      <c r="F22" s="202"/>
      <c r="G22" s="202"/>
      <c r="H22" s="266">
        <v>323395.45</v>
      </c>
    </row>
    <row r="23" spans="1:8" ht="17.649999999999999" hidden="1" outlineLevel="1" x14ac:dyDescent="0.5">
      <c r="A23" s="18"/>
      <c r="B23" s="18"/>
      <c r="C23" s="202" t="s">
        <v>418</v>
      </c>
      <c r="D23" s="202"/>
      <c r="E23" s="202"/>
      <c r="F23" s="202"/>
      <c r="G23" s="202"/>
      <c r="H23" s="173"/>
    </row>
    <row r="24" spans="1:8" ht="17.649999999999999" hidden="1" outlineLevel="1" x14ac:dyDescent="0.5">
      <c r="A24" s="18"/>
      <c r="B24" s="18"/>
      <c r="C24" s="202" t="s">
        <v>272</v>
      </c>
      <c r="D24" s="202"/>
      <c r="E24" s="202"/>
      <c r="F24" s="202"/>
      <c r="G24" s="202"/>
      <c r="H24" s="173"/>
    </row>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14" ht="69.400000000000006" x14ac:dyDescent="0.35">
      <c r="A65" s="1" t="str">
        <f>'C&amp;G'!A65</f>
        <v>Network Group</v>
      </c>
      <c r="B65" s="1" t="str">
        <f>'C&amp;G'!B65</f>
        <v>Route Number</v>
      </c>
      <c r="C65" s="1" t="s">
        <v>81</v>
      </c>
      <c r="D65" s="1" t="s">
        <v>83</v>
      </c>
      <c r="E65" s="1" t="s">
        <v>419</v>
      </c>
      <c r="F65" s="1" t="s">
        <v>420</v>
      </c>
      <c r="G65" s="1" t="s">
        <v>421</v>
      </c>
      <c r="H65" s="1" t="s">
        <v>422</v>
      </c>
      <c r="I65" s="1" t="s">
        <v>423</v>
      </c>
      <c r="J65" s="1" t="s">
        <v>424</v>
      </c>
      <c r="K65" s="1" t="s">
        <v>425</v>
      </c>
      <c r="L65" s="1" t="s">
        <v>426</v>
      </c>
      <c r="M65" s="1" t="s">
        <v>427</v>
      </c>
      <c r="N65" s="1" t="s">
        <v>428</v>
      </c>
    </row>
    <row r="66" spans="1:14" ht="5.0999999999999996" customHeight="1" x14ac:dyDescent="0.35">
      <c r="A66" s="106"/>
      <c r="B66" s="285"/>
      <c r="C66" s="101"/>
      <c r="D66" s="101"/>
      <c r="E66" s="101"/>
      <c r="F66" s="101"/>
      <c r="G66" s="109"/>
      <c r="H66" s="101"/>
      <c r="I66" s="101"/>
      <c r="J66" s="109"/>
      <c r="K66" s="101"/>
      <c r="L66" s="101"/>
      <c r="M66" s="109"/>
      <c r="N66" s="107"/>
    </row>
    <row r="67" spans="1:14" ht="13.9" x14ac:dyDescent="0.4">
      <c r="A67" s="110"/>
      <c r="B67" s="286"/>
      <c r="C67" s="13" t="s">
        <v>57</v>
      </c>
      <c r="D67" s="30"/>
      <c r="E67" s="187">
        <f>SUM(E69:E289)</f>
        <v>68028.22</v>
      </c>
      <c r="F67" s="187"/>
      <c r="G67" s="187">
        <f t="shared" ref="G67:N67" si="5">SUM(G69:G289)</f>
        <v>977693.07431249996</v>
      </c>
      <c r="H67" s="187">
        <f t="shared" si="5"/>
        <v>81633.864000000001</v>
      </c>
      <c r="I67" s="187"/>
      <c r="J67" s="187">
        <f t="shared" si="5"/>
        <v>1759847.5337625002</v>
      </c>
      <c r="K67" s="187">
        <f t="shared" si="5"/>
        <v>241761.58600000001</v>
      </c>
      <c r="L67" s="187"/>
      <c r="M67" s="187">
        <f t="shared" si="5"/>
        <v>10771158.610760627</v>
      </c>
      <c r="N67" s="187">
        <f t="shared" si="5"/>
        <v>17561308.984486315</v>
      </c>
    </row>
    <row r="68" spans="1:14" ht="5.0999999999999996" customHeight="1" x14ac:dyDescent="0.35"/>
    <row r="69" spans="1:14" ht="13.9" x14ac:dyDescent="0.4">
      <c r="A69" s="12" t="str">
        <f>'C&amp;G'!A69</f>
        <v>EGR</v>
      </c>
      <c r="B69" s="12">
        <f>'C&amp;G'!B69</f>
        <v>1</v>
      </c>
      <c r="C69" t="str">
        <f>'C&amp;G'!C69</f>
        <v>Avon Yard to West Merredin</v>
      </c>
      <c r="D69" s="204">
        <f>'DORC build-up'!I13</f>
        <v>1.3</v>
      </c>
      <c r="E69" s="96">
        <v>0</v>
      </c>
      <c r="F69" s="291">
        <f t="shared" ref="F69:F132" si="6">$H$14</f>
        <v>14.371874999999999</v>
      </c>
      <c r="G69" s="3">
        <f>E69*F69</f>
        <v>0</v>
      </c>
      <c r="H69" s="3">
        <f t="shared" ref="H69:H132" si="7">E69*$H$21</f>
        <v>0</v>
      </c>
      <c r="I69" s="291">
        <f t="shared" ref="I69:I132" si="8">$H$16</f>
        <v>21.557812500000001</v>
      </c>
      <c r="J69" s="3">
        <f>H69*I69</f>
        <v>0</v>
      </c>
      <c r="K69" s="3">
        <f>IF(C69=$C$24,$H$22-H69,0)</f>
        <v>0</v>
      </c>
      <c r="L69" s="291">
        <f t="shared" ref="L69:L132" si="9">$H$18</f>
        <v>44.552812500000009</v>
      </c>
      <c r="M69" s="3">
        <f>K69*L69</f>
        <v>0</v>
      </c>
      <c r="N69" s="187">
        <f t="shared" ref="N69:N132" si="10">(M69+J69+G69)*D69</f>
        <v>0</v>
      </c>
    </row>
    <row r="70" spans="1:14" ht="13.9" x14ac:dyDescent="0.4">
      <c r="A70" s="12" t="str">
        <f>'C&amp;G'!A70</f>
        <v>EGR</v>
      </c>
      <c r="B70" s="12">
        <f>'C&amp;G'!B70</f>
        <v>1</v>
      </c>
      <c r="C70" t="str">
        <f>'C&amp;G'!C70</f>
        <v>West Merredin</v>
      </c>
      <c r="D70" s="204">
        <f>'DORC build-up'!I14</f>
        <v>1.3</v>
      </c>
      <c r="E70" s="96">
        <v>0</v>
      </c>
      <c r="F70" s="291">
        <f t="shared" si="6"/>
        <v>14.371874999999999</v>
      </c>
      <c r="G70" s="3">
        <f t="shared" ref="G70:G133" si="11">E70*F70</f>
        <v>0</v>
      </c>
      <c r="H70" s="3">
        <f t="shared" si="7"/>
        <v>0</v>
      </c>
      <c r="I70" s="291">
        <f t="shared" si="8"/>
        <v>21.557812500000001</v>
      </c>
      <c r="J70" s="3">
        <f t="shared" ref="J70:J133" si="12">H70*I70</f>
        <v>0</v>
      </c>
      <c r="K70" s="3">
        <f t="shared" ref="K70:K133" si="13">IF(C70=$C$24,$H$22-H70,0)</f>
        <v>0</v>
      </c>
      <c r="L70" s="291">
        <f t="shared" si="9"/>
        <v>44.552812500000009</v>
      </c>
      <c r="M70" s="3">
        <f t="shared" ref="M70:M133" si="14">K70*L70</f>
        <v>0</v>
      </c>
      <c r="N70" s="187">
        <f t="shared" si="10"/>
        <v>0</v>
      </c>
    </row>
    <row r="71" spans="1:14" ht="13.9" x14ac:dyDescent="0.4">
      <c r="A71" s="12" t="str">
        <f>'C&amp;G'!A71</f>
        <v>EGR</v>
      </c>
      <c r="B71" s="12">
        <f>'C&amp;G'!B71</f>
        <v>1</v>
      </c>
      <c r="C71" t="str">
        <f>'C&amp;G'!C71</f>
        <v>West Merredin to Merredin</v>
      </c>
      <c r="D71" s="204">
        <f>'DORC build-up'!I15</f>
        <v>1.3</v>
      </c>
      <c r="E71" s="96">
        <v>0</v>
      </c>
      <c r="F71" s="291">
        <f t="shared" si="6"/>
        <v>14.371874999999999</v>
      </c>
      <c r="G71" s="3">
        <f t="shared" si="11"/>
        <v>0</v>
      </c>
      <c r="H71" s="3">
        <f t="shared" si="7"/>
        <v>0</v>
      </c>
      <c r="I71" s="291">
        <f t="shared" si="8"/>
        <v>21.557812500000001</v>
      </c>
      <c r="J71" s="3">
        <f t="shared" si="12"/>
        <v>0</v>
      </c>
      <c r="K71" s="3">
        <f t="shared" si="13"/>
        <v>0</v>
      </c>
      <c r="L71" s="291">
        <f t="shared" si="9"/>
        <v>44.552812500000009</v>
      </c>
      <c r="M71" s="3">
        <f t="shared" si="14"/>
        <v>0</v>
      </c>
      <c r="N71" s="187">
        <f t="shared" si="10"/>
        <v>0</v>
      </c>
    </row>
    <row r="72" spans="1:14" ht="13.9" x14ac:dyDescent="0.4">
      <c r="A72" s="12" t="str">
        <f>'C&amp;G'!A72</f>
        <v>EGR</v>
      </c>
      <c r="B72" s="12">
        <f>'C&amp;G'!B72</f>
        <v>1</v>
      </c>
      <c r="C72" t="str">
        <f>'C&amp;G'!C72</f>
        <v>Merredin</v>
      </c>
      <c r="D72" s="204">
        <f>'DORC build-up'!I16</f>
        <v>1.3</v>
      </c>
      <c r="E72" s="96">
        <v>0</v>
      </c>
      <c r="F72" s="291">
        <f t="shared" si="6"/>
        <v>14.371874999999999</v>
      </c>
      <c r="G72" s="3">
        <f t="shared" si="11"/>
        <v>0</v>
      </c>
      <c r="H72" s="3">
        <f t="shared" si="7"/>
        <v>0</v>
      </c>
      <c r="I72" s="291">
        <f t="shared" si="8"/>
        <v>21.557812500000001</v>
      </c>
      <c r="J72" s="3">
        <f t="shared" si="12"/>
        <v>0</v>
      </c>
      <c r="K72" s="3">
        <f t="shared" si="13"/>
        <v>0</v>
      </c>
      <c r="L72" s="291">
        <f t="shared" si="9"/>
        <v>44.552812500000009</v>
      </c>
      <c r="M72" s="3">
        <f t="shared" si="14"/>
        <v>0</v>
      </c>
      <c r="N72" s="187">
        <f t="shared" si="10"/>
        <v>0</v>
      </c>
    </row>
    <row r="73" spans="1:14" ht="13.9" x14ac:dyDescent="0.4">
      <c r="A73" s="12" t="str">
        <f>'C&amp;G'!A73</f>
        <v>EGR</v>
      </c>
      <c r="B73" s="12">
        <f>'C&amp;G'!B73</f>
        <v>1</v>
      </c>
      <c r="C73" t="str">
        <f>'C&amp;G'!C73</f>
        <v>Merredin to Southern Cross</v>
      </c>
      <c r="D73" s="204">
        <f>'DORC build-up'!I17</f>
        <v>1.4</v>
      </c>
      <c r="E73" s="96">
        <v>0</v>
      </c>
      <c r="F73" s="291">
        <f t="shared" si="6"/>
        <v>14.371874999999999</v>
      </c>
      <c r="G73" s="3">
        <f t="shared" si="11"/>
        <v>0</v>
      </c>
      <c r="H73" s="3">
        <f t="shared" si="7"/>
        <v>0</v>
      </c>
      <c r="I73" s="291">
        <f t="shared" si="8"/>
        <v>21.557812500000001</v>
      </c>
      <c r="J73" s="3">
        <f t="shared" si="12"/>
        <v>0</v>
      </c>
      <c r="K73" s="3">
        <f t="shared" si="13"/>
        <v>0</v>
      </c>
      <c r="L73" s="291">
        <f t="shared" si="9"/>
        <v>44.552812500000009</v>
      </c>
      <c r="M73" s="3">
        <f t="shared" si="14"/>
        <v>0</v>
      </c>
      <c r="N73" s="187">
        <f t="shared" si="10"/>
        <v>0</v>
      </c>
    </row>
    <row r="74" spans="1:14" ht="13.9" x14ac:dyDescent="0.4">
      <c r="A74" s="12" t="str">
        <f>'C&amp;G'!A74</f>
        <v>EGR</v>
      </c>
      <c r="B74" s="12">
        <f>'C&amp;G'!B74</f>
        <v>1</v>
      </c>
      <c r="C74" t="str">
        <f>'C&amp;G'!C74</f>
        <v>Southern Cross</v>
      </c>
      <c r="D74" s="204">
        <f>'DORC build-up'!I18</f>
        <v>0</v>
      </c>
      <c r="E74" s="96">
        <v>0</v>
      </c>
      <c r="F74" s="291">
        <f t="shared" si="6"/>
        <v>14.371874999999999</v>
      </c>
      <c r="G74" s="3">
        <f t="shared" si="11"/>
        <v>0</v>
      </c>
      <c r="H74" s="3">
        <f t="shared" si="7"/>
        <v>0</v>
      </c>
      <c r="I74" s="291">
        <f t="shared" si="8"/>
        <v>21.557812500000001</v>
      </c>
      <c r="J74" s="3">
        <f t="shared" si="12"/>
        <v>0</v>
      </c>
      <c r="K74" s="3">
        <f t="shared" si="13"/>
        <v>0</v>
      </c>
      <c r="L74" s="291">
        <f t="shared" si="9"/>
        <v>44.552812500000009</v>
      </c>
      <c r="M74" s="3">
        <f t="shared" si="14"/>
        <v>0</v>
      </c>
      <c r="N74" s="187">
        <f t="shared" si="10"/>
        <v>0</v>
      </c>
    </row>
    <row r="75" spans="1:14" ht="13.9" x14ac:dyDescent="0.4">
      <c r="A75" s="12" t="str">
        <f>'C&amp;G'!A75</f>
        <v>EGR</v>
      </c>
      <c r="B75" s="12">
        <f>'C&amp;G'!B75</f>
        <v>1</v>
      </c>
      <c r="C75" t="str">
        <f>'C&amp;G'!C75</f>
        <v>Southern Cross to Koolyanobbing East</v>
      </c>
      <c r="D75" s="204">
        <f>'DORC build-up'!I19</f>
        <v>1.4</v>
      </c>
      <c r="E75" s="96">
        <v>0</v>
      </c>
      <c r="F75" s="291">
        <f t="shared" si="6"/>
        <v>14.371874999999999</v>
      </c>
      <c r="G75" s="3">
        <f t="shared" si="11"/>
        <v>0</v>
      </c>
      <c r="H75" s="3">
        <f t="shared" si="7"/>
        <v>0</v>
      </c>
      <c r="I75" s="291">
        <f t="shared" si="8"/>
        <v>21.557812500000001</v>
      </c>
      <c r="J75" s="3">
        <f t="shared" si="12"/>
        <v>0</v>
      </c>
      <c r="K75" s="3">
        <f t="shared" si="13"/>
        <v>0</v>
      </c>
      <c r="L75" s="291">
        <f t="shared" si="9"/>
        <v>44.552812500000009</v>
      </c>
      <c r="M75" s="3">
        <f t="shared" si="14"/>
        <v>0</v>
      </c>
      <c r="N75" s="187">
        <f t="shared" si="10"/>
        <v>0</v>
      </c>
    </row>
    <row r="76" spans="1:14" ht="13.9" x14ac:dyDescent="0.4">
      <c r="A76" s="12" t="str">
        <f>'C&amp;G'!A76</f>
        <v>EGR</v>
      </c>
      <c r="B76" s="12">
        <f>'C&amp;G'!B76</f>
        <v>1</v>
      </c>
      <c r="C76" t="str">
        <f>'C&amp;G'!C76</f>
        <v>Koolyanobbing East to Mount Walton</v>
      </c>
      <c r="D76" s="204">
        <f>'DORC build-up'!I20</f>
        <v>1.4</v>
      </c>
      <c r="E76" s="96">
        <v>0</v>
      </c>
      <c r="F76" s="291">
        <f t="shared" si="6"/>
        <v>14.371874999999999</v>
      </c>
      <c r="G76" s="3">
        <f t="shared" si="11"/>
        <v>0</v>
      </c>
      <c r="H76" s="3">
        <f t="shared" si="7"/>
        <v>0</v>
      </c>
      <c r="I76" s="291">
        <f t="shared" si="8"/>
        <v>21.557812500000001</v>
      </c>
      <c r="J76" s="3">
        <f t="shared" si="12"/>
        <v>0</v>
      </c>
      <c r="K76" s="3">
        <f t="shared" si="13"/>
        <v>0</v>
      </c>
      <c r="L76" s="291">
        <f t="shared" si="9"/>
        <v>44.552812500000009</v>
      </c>
      <c r="M76" s="3">
        <f t="shared" si="14"/>
        <v>0</v>
      </c>
      <c r="N76" s="187">
        <f t="shared" si="10"/>
        <v>0</v>
      </c>
    </row>
    <row r="77" spans="1:14" ht="13.9" x14ac:dyDescent="0.4">
      <c r="A77" s="12" t="str">
        <f>'C&amp;G'!A77</f>
        <v>EGR</v>
      </c>
      <c r="B77" s="12">
        <f>'C&amp;G'!B77</f>
        <v>1</v>
      </c>
      <c r="C77" t="str">
        <f>'C&amp;G'!C77</f>
        <v>Mount Walton to West Kalgoorlie West</v>
      </c>
      <c r="D77" s="204">
        <f>'DORC build-up'!I21</f>
        <v>1.4</v>
      </c>
      <c r="E77" s="96">
        <v>0</v>
      </c>
      <c r="F77" s="291">
        <f t="shared" si="6"/>
        <v>14.371874999999999</v>
      </c>
      <c r="G77" s="3">
        <f t="shared" si="11"/>
        <v>0</v>
      </c>
      <c r="H77" s="3">
        <f t="shared" si="7"/>
        <v>0</v>
      </c>
      <c r="I77" s="291">
        <f t="shared" si="8"/>
        <v>21.557812500000001</v>
      </c>
      <c r="J77" s="3">
        <f t="shared" si="12"/>
        <v>0</v>
      </c>
      <c r="K77" s="3">
        <f t="shared" si="13"/>
        <v>0</v>
      </c>
      <c r="L77" s="291">
        <f t="shared" si="9"/>
        <v>44.552812500000009</v>
      </c>
      <c r="M77" s="3">
        <f t="shared" si="14"/>
        <v>0</v>
      </c>
      <c r="N77" s="187">
        <f t="shared" si="10"/>
        <v>0</v>
      </c>
    </row>
    <row r="78" spans="1:14" ht="13.9" x14ac:dyDescent="0.4">
      <c r="A78" s="12" t="str">
        <f>'C&amp;G'!A78</f>
        <v>EGR</v>
      </c>
      <c r="B78" s="12">
        <f>'C&amp;G'!B78</f>
        <v>1</v>
      </c>
      <c r="C78" t="str">
        <f>'C&amp;G'!C78</f>
        <v>West Kalgoorlie West to West Kalgoorlie</v>
      </c>
      <c r="D78" s="204">
        <f>'DORC build-up'!I22</f>
        <v>1.4</v>
      </c>
      <c r="E78" s="96">
        <v>0</v>
      </c>
      <c r="F78" s="291">
        <f t="shared" si="6"/>
        <v>14.371874999999999</v>
      </c>
      <c r="G78" s="3">
        <f t="shared" si="11"/>
        <v>0</v>
      </c>
      <c r="H78" s="3">
        <f t="shared" si="7"/>
        <v>0</v>
      </c>
      <c r="I78" s="291">
        <f t="shared" si="8"/>
        <v>21.557812500000001</v>
      </c>
      <c r="J78" s="3">
        <f t="shared" si="12"/>
        <v>0</v>
      </c>
      <c r="K78" s="3">
        <f t="shared" si="13"/>
        <v>0</v>
      </c>
      <c r="L78" s="291">
        <f t="shared" si="9"/>
        <v>44.552812500000009</v>
      </c>
      <c r="M78" s="3">
        <f t="shared" si="14"/>
        <v>0</v>
      </c>
      <c r="N78" s="187">
        <f t="shared" si="10"/>
        <v>0</v>
      </c>
    </row>
    <row r="79" spans="1:14" ht="13.9" x14ac:dyDescent="0.4">
      <c r="A79" s="12" t="str">
        <f>'C&amp;G'!A79</f>
        <v>EGR</v>
      </c>
      <c r="B79" s="12">
        <f>'C&amp;G'!B79</f>
        <v>1</v>
      </c>
      <c r="C79" t="str">
        <f>'C&amp;G'!C79</f>
        <v>West Kalgoorlie</v>
      </c>
      <c r="D79" s="204">
        <f>'DORC build-up'!I23</f>
        <v>1.4</v>
      </c>
      <c r="E79" s="96">
        <v>0</v>
      </c>
      <c r="F79" s="291">
        <f t="shared" si="6"/>
        <v>14.371874999999999</v>
      </c>
      <c r="G79" s="3">
        <f t="shared" si="11"/>
        <v>0</v>
      </c>
      <c r="H79" s="3">
        <f t="shared" si="7"/>
        <v>0</v>
      </c>
      <c r="I79" s="291">
        <f t="shared" si="8"/>
        <v>21.557812500000001</v>
      </c>
      <c r="J79" s="3">
        <f t="shared" si="12"/>
        <v>0</v>
      </c>
      <c r="K79" s="3">
        <f t="shared" si="13"/>
        <v>0</v>
      </c>
      <c r="L79" s="291">
        <f t="shared" si="9"/>
        <v>44.552812500000009</v>
      </c>
      <c r="M79" s="3">
        <f t="shared" si="14"/>
        <v>0</v>
      </c>
      <c r="N79" s="187">
        <f t="shared" si="10"/>
        <v>0</v>
      </c>
    </row>
    <row r="80" spans="1:14" ht="13.9" x14ac:dyDescent="0.4">
      <c r="A80" s="12" t="str">
        <f>'C&amp;G'!A80</f>
        <v>EGR</v>
      </c>
      <c r="B80" s="12">
        <f>'C&amp;G'!B80</f>
        <v>1</v>
      </c>
      <c r="C80" t="str">
        <f>'C&amp;G'!C80</f>
        <v>West Kalgoorlie to Kalgoorlie</v>
      </c>
      <c r="D80" s="204">
        <f>'DORC build-up'!I24</f>
        <v>1.4</v>
      </c>
      <c r="E80" s="96">
        <v>0</v>
      </c>
      <c r="F80" s="291">
        <f t="shared" si="6"/>
        <v>14.371874999999999</v>
      </c>
      <c r="G80" s="3">
        <f t="shared" si="11"/>
        <v>0</v>
      </c>
      <c r="H80" s="3">
        <f t="shared" si="7"/>
        <v>0</v>
      </c>
      <c r="I80" s="291">
        <f t="shared" si="8"/>
        <v>21.557812500000001</v>
      </c>
      <c r="J80" s="3">
        <f t="shared" si="12"/>
        <v>0</v>
      </c>
      <c r="K80" s="3">
        <f t="shared" si="13"/>
        <v>0</v>
      </c>
      <c r="L80" s="291">
        <f t="shared" si="9"/>
        <v>44.552812500000009</v>
      </c>
      <c r="M80" s="3">
        <f t="shared" si="14"/>
        <v>0</v>
      </c>
      <c r="N80" s="187">
        <f t="shared" si="10"/>
        <v>0</v>
      </c>
    </row>
    <row r="81" spans="1:14" ht="13.9" x14ac:dyDescent="0.4">
      <c r="A81" s="12" t="str">
        <f>'C&amp;G'!A81</f>
        <v>EGR</v>
      </c>
      <c r="B81" s="12">
        <f>'C&amp;G'!B81</f>
        <v>1</v>
      </c>
      <c r="C81" t="str">
        <f>'C&amp;G'!C81</f>
        <v>Kalgoorlie</v>
      </c>
      <c r="D81" s="204">
        <f>'DORC build-up'!I25</f>
        <v>1.4</v>
      </c>
      <c r="E81" s="96">
        <v>0</v>
      </c>
      <c r="F81" s="291">
        <f t="shared" si="6"/>
        <v>14.371874999999999</v>
      </c>
      <c r="G81" s="3">
        <f t="shared" si="11"/>
        <v>0</v>
      </c>
      <c r="H81" s="3">
        <f t="shared" si="7"/>
        <v>0</v>
      </c>
      <c r="I81" s="291">
        <f t="shared" si="8"/>
        <v>21.557812500000001</v>
      </c>
      <c r="J81" s="3">
        <f t="shared" si="12"/>
        <v>0</v>
      </c>
      <c r="K81" s="3">
        <f t="shared" si="13"/>
        <v>0</v>
      </c>
      <c r="L81" s="291">
        <f t="shared" si="9"/>
        <v>44.552812500000009</v>
      </c>
      <c r="M81" s="3">
        <f t="shared" si="14"/>
        <v>0</v>
      </c>
      <c r="N81" s="187">
        <f t="shared" si="10"/>
        <v>0</v>
      </c>
    </row>
    <row r="82" spans="1:14" ht="13.9" x14ac:dyDescent="0.4">
      <c r="A82" s="12" t="str">
        <f>'C&amp;G'!A82</f>
        <v>EGR</v>
      </c>
      <c r="B82" s="12">
        <f>'C&amp;G'!B82</f>
        <v>1</v>
      </c>
      <c r="C82" t="str">
        <f>'C&amp;G'!C82</f>
        <v>Kalgoorlie to Parkeston (border)</v>
      </c>
      <c r="D82" s="204">
        <f>'DORC build-up'!I26</f>
        <v>1.4</v>
      </c>
      <c r="E82" s="96">
        <v>0</v>
      </c>
      <c r="F82" s="291">
        <f t="shared" si="6"/>
        <v>14.371874999999999</v>
      </c>
      <c r="G82" s="3">
        <f t="shared" si="11"/>
        <v>0</v>
      </c>
      <c r="H82" s="3">
        <f t="shared" si="7"/>
        <v>0</v>
      </c>
      <c r="I82" s="291">
        <f t="shared" si="8"/>
        <v>21.557812500000001</v>
      </c>
      <c r="J82" s="3">
        <f t="shared" si="12"/>
        <v>0</v>
      </c>
      <c r="K82" s="3">
        <f t="shared" si="13"/>
        <v>0</v>
      </c>
      <c r="L82" s="291">
        <f t="shared" si="9"/>
        <v>44.552812500000009</v>
      </c>
      <c r="M82" s="3">
        <f t="shared" si="14"/>
        <v>0</v>
      </c>
      <c r="N82" s="187">
        <f t="shared" si="10"/>
        <v>0</v>
      </c>
    </row>
    <row r="83" spans="1:14" ht="13.9" x14ac:dyDescent="0.4">
      <c r="A83" s="12" t="str">
        <f>'C&amp;G'!A83</f>
        <v>Metro</v>
      </c>
      <c r="B83" s="12">
        <f>'C&amp;G'!B83</f>
        <v>2</v>
      </c>
      <c r="C83" t="str">
        <f>'C&amp;G'!C83</f>
        <v>Forrestfield South to Kewdale</v>
      </c>
      <c r="D83" s="204">
        <f>'DORC build-up'!I27</f>
        <v>1</v>
      </c>
      <c r="E83" s="96">
        <v>0</v>
      </c>
      <c r="F83" s="291">
        <f t="shared" si="6"/>
        <v>14.371874999999999</v>
      </c>
      <c r="G83" s="3">
        <f t="shared" si="11"/>
        <v>0</v>
      </c>
      <c r="H83" s="3">
        <f t="shared" si="7"/>
        <v>0</v>
      </c>
      <c r="I83" s="291">
        <f t="shared" si="8"/>
        <v>21.557812500000001</v>
      </c>
      <c r="J83" s="3">
        <f t="shared" si="12"/>
        <v>0</v>
      </c>
      <c r="K83" s="3">
        <f t="shared" si="13"/>
        <v>0</v>
      </c>
      <c r="L83" s="291">
        <f t="shared" si="9"/>
        <v>44.552812500000009</v>
      </c>
      <c r="M83" s="3">
        <f t="shared" si="14"/>
        <v>0</v>
      </c>
      <c r="N83" s="187">
        <f t="shared" si="10"/>
        <v>0</v>
      </c>
    </row>
    <row r="84" spans="1:14" ht="13.9" x14ac:dyDescent="0.4">
      <c r="A84" s="12" t="str">
        <f>'C&amp;G'!A84</f>
        <v>LBL</v>
      </c>
      <c r="B84" s="12">
        <f>'C&amp;G'!B84</f>
        <v>3</v>
      </c>
      <c r="C84" t="str">
        <f>'C&amp;G'!C84</f>
        <v>Kalgoorlie to Menzies</v>
      </c>
      <c r="D84" s="204">
        <f>'DORC build-up'!I28</f>
        <v>1.5</v>
      </c>
      <c r="E84" s="96">
        <v>0</v>
      </c>
      <c r="F84" s="291">
        <f t="shared" si="6"/>
        <v>14.371874999999999</v>
      </c>
      <c r="G84" s="3">
        <f t="shared" si="11"/>
        <v>0</v>
      </c>
      <c r="H84" s="3">
        <f t="shared" si="7"/>
        <v>0</v>
      </c>
      <c r="I84" s="291">
        <f t="shared" si="8"/>
        <v>21.557812500000001</v>
      </c>
      <c r="J84" s="3">
        <f t="shared" si="12"/>
        <v>0</v>
      </c>
      <c r="K84" s="3">
        <f t="shared" si="13"/>
        <v>0</v>
      </c>
      <c r="L84" s="291">
        <f t="shared" si="9"/>
        <v>44.552812500000009</v>
      </c>
      <c r="M84" s="3">
        <f t="shared" si="14"/>
        <v>0</v>
      </c>
      <c r="N84" s="187">
        <f t="shared" si="10"/>
        <v>0</v>
      </c>
    </row>
    <row r="85" spans="1:14" ht="13.9" x14ac:dyDescent="0.4">
      <c r="A85" s="12" t="str">
        <f>'C&amp;G'!A85</f>
        <v>LBL</v>
      </c>
      <c r="B85" s="12">
        <f>'C&amp;G'!B85</f>
        <v>3</v>
      </c>
      <c r="C85" t="str">
        <f>'C&amp;G'!C85</f>
        <v>Menzies</v>
      </c>
      <c r="D85" s="204">
        <f>'DORC build-up'!I29</f>
        <v>0</v>
      </c>
      <c r="E85" s="96">
        <v>0</v>
      </c>
      <c r="F85" s="291">
        <f t="shared" si="6"/>
        <v>14.371874999999999</v>
      </c>
      <c r="G85" s="3">
        <f t="shared" si="11"/>
        <v>0</v>
      </c>
      <c r="H85" s="3">
        <f t="shared" si="7"/>
        <v>0</v>
      </c>
      <c r="I85" s="291">
        <f t="shared" si="8"/>
        <v>21.557812500000001</v>
      </c>
      <c r="J85" s="3">
        <f t="shared" si="12"/>
        <v>0</v>
      </c>
      <c r="K85" s="3">
        <f t="shared" si="13"/>
        <v>0</v>
      </c>
      <c r="L85" s="291">
        <f t="shared" si="9"/>
        <v>44.552812500000009</v>
      </c>
      <c r="M85" s="3">
        <f t="shared" si="14"/>
        <v>0</v>
      </c>
      <c r="N85" s="187">
        <f t="shared" si="10"/>
        <v>0</v>
      </c>
    </row>
    <row r="86" spans="1:14" ht="13.9" x14ac:dyDescent="0.4">
      <c r="A86" s="12" t="str">
        <f>'C&amp;G'!A86</f>
        <v>LBL</v>
      </c>
      <c r="B86" s="12">
        <f>'C&amp;G'!B86</f>
        <v>3</v>
      </c>
      <c r="C86" t="str">
        <f>'C&amp;G'!C86</f>
        <v>Menzies to Malcolm</v>
      </c>
      <c r="D86" s="204">
        <f>'DORC build-up'!I30</f>
        <v>1.5</v>
      </c>
      <c r="E86" s="96">
        <v>0</v>
      </c>
      <c r="F86" s="291">
        <f t="shared" si="6"/>
        <v>14.371874999999999</v>
      </c>
      <c r="G86" s="3">
        <f t="shared" si="11"/>
        <v>0</v>
      </c>
      <c r="H86" s="3">
        <f t="shared" si="7"/>
        <v>0</v>
      </c>
      <c r="I86" s="291">
        <f t="shared" si="8"/>
        <v>21.557812500000001</v>
      </c>
      <c r="J86" s="3">
        <f t="shared" si="12"/>
        <v>0</v>
      </c>
      <c r="K86" s="3">
        <f t="shared" si="13"/>
        <v>0</v>
      </c>
      <c r="L86" s="291">
        <f t="shared" si="9"/>
        <v>44.552812500000009</v>
      </c>
      <c r="M86" s="3">
        <f t="shared" si="14"/>
        <v>0</v>
      </c>
      <c r="N86" s="187">
        <f t="shared" si="10"/>
        <v>0</v>
      </c>
    </row>
    <row r="87" spans="1:14" ht="13.9" x14ac:dyDescent="0.4">
      <c r="A87" s="12" t="str">
        <f>'C&amp;G'!A87</f>
        <v>LBL</v>
      </c>
      <c r="B87" s="12">
        <f>'C&amp;G'!B87</f>
        <v>3</v>
      </c>
      <c r="C87" t="str">
        <f>'C&amp;G'!C87</f>
        <v>Malcolm</v>
      </c>
      <c r="D87" s="204">
        <f>'DORC build-up'!I31</f>
        <v>0</v>
      </c>
      <c r="E87" s="96">
        <v>0</v>
      </c>
      <c r="F87" s="291">
        <f t="shared" si="6"/>
        <v>14.371874999999999</v>
      </c>
      <c r="G87" s="3">
        <f t="shared" si="11"/>
        <v>0</v>
      </c>
      <c r="H87" s="3">
        <f t="shared" si="7"/>
        <v>0</v>
      </c>
      <c r="I87" s="291">
        <f t="shared" si="8"/>
        <v>21.557812500000001</v>
      </c>
      <c r="J87" s="3">
        <f t="shared" si="12"/>
        <v>0</v>
      </c>
      <c r="K87" s="3">
        <f t="shared" si="13"/>
        <v>0</v>
      </c>
      <c r="L87" s="291">
        <f t="shared" si="9"/>
        <v>44.552812500000009</v>
      </c>
      <c r="M87" s="3">
        <f t="shared" si="14"/>
        <v>0</v>
      </c>
      <c r="N87" s="187">
        <f t="shared" si="10"/>
        <v>0</v>
      </c>
    </row>
    <row r="88" spans="1:14" ht="13.9" x14ac:dyDescent="0.4">
      <c r="A88" s="12" t="str">
        <f>'C&amp;G'!A88</f>
        <v>LBL</v>
      </c>
      <c r="B88" s="12">
        <f>'C&amp;G'!B88</f>
        <v>3</v>
      </c>
      <c r="C88" t="str">
        <f>'C&amp;G'!C88</f>
        <v>Malcolm to Leonora</v>
      </c>
      <c r="D88" s="204">
        <f>'DORC build-up'!I32</f>
        <v>1.5</v>
      </c>
      <c r="E88" s="96">
        <v>0</v>
      </c>
      <c r="F88" s="291">
        <f t="shared" si="6"/>
        <v>14.371874999999999</v>
      </c>
      <c r="G88" s="3">
        <f t="shared" si="11"/>
        <v>0</v>
      </c>
      <c r="H88" s="3">
        <f t="shared" si="7"/>
        <v>0</v>
      </c>
      <c r="I88" s="291">
        <f t="shared" si="8"/>
        <v>21.557812500000001</v>
      </c>
      <c r="J88" s="3">
        <f t="shared" si="12"/>
        <v>0</v>
      </c>
      <c r="K88" s="3">
        <f t="shared" si="13"/>
        <v>0</v>
      </c>
      <c r="L88" s="291">
        <f t="shared" si="9"/>
        <v>44.552812500000009</v>
      </c>
      <c r="M88" s="3">
        <f t="shared" si="14"/>
        <v>0</v>
      </c>
      <c r="N88" s="187">
        <f t="shared" si="10"/>
        <v>0</v>
      </c>
    </row>
    <row r="89" spans="1:14" ht="13.9" x14ac:dyDescent="0.4">
      <c r="A89" s="12" t="str">
        <f>'C&amp;G'!A89</f>
        <v>LBL</v>
      </c>
      <c r="B89" s="12">
        <f>'C&amp;G'!B89</f>
        <v>3</v>
      </c>
      <c r="C89" t="str">
        <f>'C&amp;G'!C89</f>
        <v>Leonora</v>
      </c>
      <c r="D89" s="204">
        <f>'DORC build-up'!I33</f>
        <v>1.5</v>
      </c>
      <c r="E89" s="96">
        <v>0</v>
      </c>
      <c r="F89" s="291">
        <f t="shared" si="6"/>
        <v>14.371874999999999</v>
      </c>
      <c r="G89" s="3">
        <f t="shared" si="11"/>
        <v>0</v>
      </c>
      <c r="H89" s="3">
        <f t="shared" si="7"/>
        <v>0</v>
      </c>
      <c r="I89" s="291">
        <f t="shared" si="8"/>
        <v>21.557812500000001</v>
      </c>
      <c r="J89" s="3">
        <f t="shared" si="12"/>
        <v>0</v>
      </c>
      <c r="K89" s="3">
        <f t="shared" si="13"/>
        <v>0</v>
      </c>
      <c r="L89" s="291">
        <f t="shared" si="9"/>
        <v>44.552812500000009</v>
      </c>
      <c r="M89" s="3">
        <f t="shared" si="14"/>
        <v>0</v>
      </c>
      <c r="N89" s="187">
        <f t="shared" si="10"/>
        <v>0</v>
      </c>
    </row>
    <row r="90" spans="1:14" ht="13.9" x14ac:dyDescent="0.4">
      <c r="A90" s="12" t="str">
        <f>'C&amp;G'!A90</f>
        <v>EBL</v>
      </c>
      <c r="B90" s="12">
        <f>'C&amp;G'!B90</f>
        <v>4</v>
      </c>
      <c r="C90" t="str">
        <f>'C&amp;G'!C90</f>
        <v>West Kalgoorlie West to West Kalgoorlie South</v>
      </c>
      <c r="D90" s="204">
        <f>'DORC build-up'!I34</f>
        <v>1.5</v>
      </c>
      <c r="E90" s="96">
        <v>0</v>
      </c>
      <c r="F90" s="291">
        <f t="shared" si="6"/>
        <v>14.371874999999999</v>
      </c>
      <c r="G90" s="3">
        <f t="shared" si="11"/>
        <v>0</v>
      </c>
      <c r="H90" s="3">
        <f t="shared" si="7"/>
        <v>0</v>
      </c>
      <c r="I90" s="291">
        <f t="shared" si="8"/>
        <v>21.557812500000001</v>
      </c>
      <c r="J90" s="3">
        <f t="shared" si="12"/>
        <v>0</v>
      </c>
      <c r="K90" s="3">
        <f t="shared" si="13"/>
        <v>0</v>
      </c>
      <c r="L90" s="291">
        <f t="shared" si="9"/>
        <v>44.552812500000009</v>
      </c>
      <c r="M90" s="3">
        <f t="shared" si="14"/>
        <v>0</v>
      </c>
      <c r="N90" s="187">
        <f t="shared" si="10"/>
        <v>0</v>
      </c>
    </row>
    <row r="91" spans="1:14" ht="13.9" x14ac:dyDescent="0.4">
      <c r="A91" s="12" t="str">
        <f>'C&amp;G'!A91</f>
        <v>EBL</v>
      </c>
      <c r="B91" s="12">
        <f>'C&amp;G'!B91</f>
        <v>4</v>
      </c>
      <c r="C91" t="str">
        <f>'C&amp;G'!C91</f>
        <v>West Kalgoorlie to West Kalgoorlie South</v>
      </c>
      <c r="D91" s="204">
        <f>'DORC build-up'!I35</f>
        <v>1.5</v>
      </c>
      <c r="E91" s="96">
        <v>0</v>
      </c>
      <c r="F91" s="291">
        <f t="shared" si="6"/>
        <v>14.371874999999999</v>
      </c>
      <c r="G91" s="3">
        <f t="shared" si="11"/>
        <v>0</v>
      </c>
      <c r="H91" s="3">
        <f t="shared" si="7"/>
        <v>0</v>
      </c>
      <c r="I91" s="291">
        <f t="shared" si="8"/>
        <v>21.557812500000001</v>
      </c>
      <c r="J91" s="3">
        <f t="shared" si="12"/>
        <v>0</v>
      </c>
      <c r="K91" s="3">
        <f t="shared" si="13"/>
        <v>0</v>
      </c>
      <c r="L91" s="291">
        <f t="shared" si="9"/>
        <v>44.552812500000009</v>
      </c>
      <c r="M91" s="3">
        <f t="shared" si="14"/>
        <v>0</v>
      </c>
      <c r="N91" s="187">
        <f t="shared" si="10"/>
        <v>0</v>
      </c>
    </row>
    <row r="92" spans="1:14" ht="13.9" x14ac:dyDescent="0.4">
      <c r="A92" s="12" t="str">
        <f>'C&amp;G'!A92</f>
        <v>EBL</v>
      </c>
      <c r="B92" s="12">
        <f>'C&amp;G'!B92</f>
        <v>5</v>
      </c>
      <c r="C92" t="str">
        <f>'C&amp;G'!C92</f>
        <v>West Kalgoorlie South to Hampton Terminal</v>
      </c>
      <c r="D92" s="204">
        <f>'DORC build-up'!I36</f>
        <v>1.5</v>
      </c>
      <c r="E92" s="96">
        <v>0</v>
      </c>
      <c r="F92" s="291">
        <f t="shared" si="6"/>
        <v>14.371874999999999</v>
      </c>
      <c r="G92" s="3">
        <f t="shared" si="11"/>
        <v>0</v>
      </c>
      <c r="H92" s="3">
        <f t="shared" si="7"/>
        <v>0</v>
      </c>
      <c r="I92" s="291">
        <f t="shared" si="8"/>
        <v>21.557812500000001</v>
      </c>
      <c r="J92" s="3">
        <f t="shared" si="12"/>
        <v>0</v>
      </c>
      <c r="K92" s="3">
        <f t="shared" si="13"/>
        <v>0</v>
      </c>
      <c r="L92" s="291">
        <f t="shared" si="9"/>
        <v>44.552812500000009</v>
      </c>
      <c r="M92" s="3">
        <f t="shared" si="14"/>
        <v>0</v>
      </c>
      <c r="N92" s="187">
        <f t="shared" si="10"/>
        <v>0</v>
      </c>
    </row>
    <row r="93" spans="1:14" ht="13.9" x14ac:dyDescent="0.4">
      <c r="A93" s="12" t="str">
        <f>'C&amp;G'!A93</f>
        <v>EBL</v>
      </c>
      <c r="B93" s="12">
        <f>'C&amp;G'!B93</f>
        <v>5</v>
      </c>
      <c r="C93" t="str">
        <f>'C&amp;G'!C93</f>
        <v>Hampton Terminal</v>
      </c>
      <c r="D93" s="204">
        <f>'DORC build-up'!I37</f>
        <v>1.5</v>
      </c>
      <c r="E93" s="96">
        <v>0</v>
      </c>
      <c r="F93" s="291">
        <f t="shared" si="6"/>
        <v>14.371874999999999</v>
      </c>
      <c r="G93" s="3">
        <f t="shared" si="11"/>
        <v>0</v>
      </c>
      <c r="H93" s="3">
        <f t="shared" si="7"/>
        <v>0</v>
      </c>
      <c r="I93" s="291">
        <f t="shared" si="8"/>
        <v>21.557812500000001</v>
      </c>
      <c r="J93" s="3">
        <f t="shared" si="12"/>
        <v>0</v>
      </c>
      <c r="K93" s="3">
        <f t="shared" si="13"/>
        <v>0</v>
      </c>
      <c r="L93" s="291">
        <f t="shared" si="9"/>
        <v>44.552812500000009</v>
      </c>
      <c r="M93" s="3">
        <f t="shared" si="14"/>
        <v>0</v>
      </c>
      <c r="N93" s="187">
        <f t="shared" si="10"/>
        <v>0</v>
      </c>
    </row>
    <row r="94" spans="1:14" ht="13.9" x14ac:dyDescent="0.4">
      <c r="A94" s="12" t="str">
        <f>'C&amp;G'!A94</f>
        <v>EBL</v>
      </c>
      <c r="B94" s="12">
        <f>'C&amp;G'!B94</f>
        <v>5</v>
      </c>
      <c r="C94" t="str">
        <f>'C&amp;G'!C94</f>
        <v>Hampton Terminal to Hampton</v>
      </c>
      <c r="D94" s="204">
        <f>'DORC build-up'!I38</f>
        <v>1.5</v>
      </c>
      <c r="E94" s="96">
        <v>0</v>
      </c>
      <c r="F94" s="291">
        <f t="shared" si="6"/>
        <v>14.371874999999999</v>
      </c>
      <c r="G94" s="3">
        <f t="shared" si="11"/>
        <v>0</v>
      </c>
      <c r="H94" s="3">
        <f t="shared" si="7"/>
        <v>0</v>
      </c>
      <c r="I94" s="291">
        <f t="shared" si="8"/>
        <v>21.557812500000001</v>
      </c>
      <c r="J94" s="3">
        <f t="shared" si="12"/>
        <v>0</v>
      </c>
      <c r="K94" s="3">
        <f t="shared" si="13"/>
        <v>0</v>
      </c>
      <c r="L94" s="291">
        <f t="shared" si="9"/>
        <v>44.552812500000009</v>
      </c>
      <c r="M94" s="3">
        <f t="shared" si="14"/>
        <v>0</v>
      </c>
      <c r="N94" s="187">
        <f t="shared" si="10"/>
        <v>0</v>
      </c>
    </row>
    <row r="95" spans="1:14" ht="13.9" x14ac:dyDescent="0.4">
      <c r="A95" s="12" t="str">
        <f>'C&amp;G'!A95</f>
        <v>EBL</v>
      </c>
      <c r="B95" s="12">
        <f>'C&amp;G'!B95</f>
        <v>5</v>
      </c>
      <c r="C95" t="str">
        <f>'C&amp;G'!C95</f>
        <v>Hampton</v>
      </c>
      <c r="D95" s="204">
        <f>'DORC build-up'!I39</f>
        <v>0</v>
      </c>
      <c r="E95" s="96">
        <v>0</v>
      </c>
      <c r="F95" s="291">
        <f t="shared" si="6"/>
        <v>14.371874999999999</v>
      </c>
      <c r="G95" s="3">
        <f t="shared" si="11"/>
        <v>0</v>
      </c>
      <c r="H95" s="3">
        <f t="shared" si="7"/>
        <v>0</v>
      </c>
      <c r="I95" s="291">
        <f t="shared" si="8"/>
        <v>21.557812500000001</v>
      </c>
      <c r="J95" s="3">
        <f t="shared" si="12"/>
        <v>0</v>
      </c>
      <c r="K95" s="3">
        <f t="shared" si="13"/>
        <v>0</v>
      </c>
      <c r="L95" s="291">
        <f t="shared" si="9"/>
        <v>44.552812500000009</v>
      </c>
      <c r="M95" s="3">
        <f t="shared" si="14"/>
        <v>0</v>
      </c>
      <c r="N95" s="187">
        <f t="shared" si="10"/>
        <v>0</v>
      </c>
    </row>
    <row r="96" spans="1:14" ht="13.9" x14ac:dyDescent="0.4">
      <c r="A96" s="12" t="str">
        <f>'C&amp;G'!A96</f>
        <v>EBL</v>
      </c>
      <c r="B96" s="12">
        <f>'C&amp;G'!B96</f>
        <v>5</v>
      </c>
      <c r="C96" t="str">
        <f>'C&amp;G'!C96</f>
        <v>Hampton to Kambalda</v>
      </c>
      <c r="D96" s="204">
        <f>'DORC build-up'!I40</f>
        <v>1.5</v>
      </c>
      <c r="E96" s="96">
        <v>0</v>
      </c>
      <c r="F96" s="291">
        <f t="shared" si="6"/>
        <v>14.371874999999999</v>
      </c>
      <c r="G96" s="3">
        <f t="shared" si="11"/>
        <v>0</v>
      </c>
      <c r="H96" s="3">
        <f t="shared" si="7"/>
        <v>0</v>
      </c>
      <c r="I96" s="291">
        <f t="shared" si="8"/>
        <v>21.557812500000001</v>
      </c>
      <c r="J96" s="3">
        <f t="shared" si="12"/>
        <v>0</v>
      </c>
      <c r="K96" s="3">
        <f t="shared" si="13"/>
        <v>0</v>
      </c>
      <c r="L96" s="291">
        <f t="shared" si="9"/>
        <v>44.552812500000009</v>
      </c>
      <c r="M96" s="3">
        <f t="shared" si="14"/>
        <v>0</v>
      </c>
      <c r="N96" s="187">
        <f t="shared" si="10"/>
        <v>0</v>
      </c>
    </row>
    <row r="97" spans="1:14" ht="13.9" x14ac:dyDescent="0.4">
      <c r="A97" s="12" t="str">
        <f>'C&amp;G'!A97</f>
        <v>EBL</v>
      </c>
      <c r="B97" s="12">
        <f>'C&amp;G'!B97</f>
        <v>5</v>
      </c>
      <c r="C97" t="str">
        <f>'C&amp;G'!C97</f>
        <v>Kambalda to Salmon Gums</v>
      </c>
      <c r="D97" s="204">
        <f>'DORC build-up'!I41</f>
        <v>1.5</v>
      </c>
      <c r="E97" s="96">
        <v>0</v>
      </c>
      <c r="F97" s="291">
        <f t="shared" si="6"/>
        <v>14.371874999999999</v>
      </c>
      <c r="G97" s="3">
        <f t="shared" si="11"/>
        <v>0</v>
      </c>
      <c r="H97" s="3">
        <f t="shared" si="7"/>
        <v>0</v>
      </c>
      <c r="I97" s="291">
        <f t="shared" si="8"/>
        <v>21.557812500000001</v>
      </c>
      <c r="J97" s="3">
        <f t="shared" si="12"/>
        <v>0</v>
      </c>
      <c r="K97" s="3">
        <f t="shared" si="13"/>
        <v>0</v>
      </c>
      <c r="L97" s="291">
        <f t="shared" si="9"/>
        <v>44.552812500000009</v>
      </c>
      <c r="M97" s="3">
        <f t="shared" si="14"/>
        <v>0</v>
      </c>
      <c r="N97" s="187">
        <f t="shared" si="10"/>
        <v>0</v>
      </c>
    </row>
    <row r="98" spans="1:14" ht="13.9" x14ac:dyDescent="0.4">
      <c r="A98" s="12" t="str">
        <f>'C&amp;G'!A98</f>
        <v>EBL</v>
      </c>
      <c r="B98" s="12">
        <f>'C&amp;G'!B98</f>
        <v>5</v>
      </c>
      <c r="C98" t="str">
        <f>'C&amp;G'!C98</f>
        <v>Salmon Gums to Esperance</v>
      </c>
      <c r="D98" s="204">
        <f>'DORC build-up'!I42</f>
        <v>1.5</v>
      </c>
      <c r="E98" s="96">
        <v>0</v>
      </c>
      <c r="F98" s="291">
        <f t="shared" si="6"/>
        <v>14.371874999999999</v>
      </c>
      <c r="G98" s="3">
        <f t="shared" si="11"/>
        <v>0</v>
      </c>
      <c r="H98" s="3">
        <f t="shared" si="7"/>
        <v>0</v>
      </c>
      <c r="I98" s="291">
        <f t="shared" si="8"/>
        <v>21.557812500000001</v>
      </c>
      <c r="J98" s="3">
        <f t="shared" si="12"/>
        <v>0</v>
      </c>
      <c r="K98" s="3">
        <f t="shared" si="13"/>
        <v>0</v>
      </c>
      <c r="L98" s="291">
        <f t="shared" si="9"/>
        <v>44.552812500000009</v>
      </c>
      <c r="M98" s="3">
        <f t="shared" si="14"/>
        <v>0</v>
      </c>
      <c r="N98" s="187">
        <f t="shared" si="10"/>
        <v>0</v>
      </c>
    </row>
    <row r="99" spans="1:14" ht="13.9" x14ac:dyDescent="0.4">
      <c r="A99" s="12" t="str">
        <f>'C&amp;G'!A99</f>
        <v>EBL</v>
      </c>
      <c r="B99" s="12">
        <f>'C&amp;G'!B99</f>
        <v>5</v>
      </c>
      <c r="C99" t="str">
        <f>'C&amp;G'!C99</f>
        <v>Esperance</v>
      </c>
      <c r="D99" s="204">
        <f>'DORC build-up'!I43</f>
        <v>0</v>
      </c>
      <c r="E99" s="96">
        <v>0</v>
      </c>
      <c r="F99" s="291">
        <f t="shared" si="6"/>
        <v>14.371874999999999</v>
      </c>
      <c r="G99" s="3">
        <f t="shared" si="11"/>
        <v>0</v>
      </c>
      <c r="H99" s="3">
        <f t="shared" si="7"/>
        <v>0</v>
      </c>
      <c r="I99" s="291">
        <f t="shared" si="8"/>
        <v>21.557812500000001</v>
      </c>
      <c r="J99" s="3">
        <f t="shared" si="12"/>
        <v>0</v>
      </c>
      <c r="K99" s="3">
        <f t="shared" si="13"/>
        <v>0</v>
      </c>
      <c r="L99" s="291">
        <f t="shared" si="9"/>
        <v>44.552812500000009</v>
      </c>
      <c r="M99" s="3">
        <f t="shared" si="14"/>
        <v>0</v>
      </c>
      <c r="N99" s="187">
        <f t="shared" si="10"/>
        <v>0</v>
      </c>
    </row>
    <row r="100" spans="1:14" ht="13.9" x14ac:dyDescent="0.4">
      <c r="A100" s="12" t="str">
        <f>'C&amp;G'!A100</f>
        <v>EBL</v>
      </c>
      <c r="B100" s="12">
        <f>'C&amp;G'!B100</f>
        <v>5</v>
      </c>
      <c r="C100" t="str">
        <f>'C&amp;G'!C100</f>
        <v>Esperance to Esperance Wharf</v>
      </c>
      <c r="D100" s="204">
        <f>'DORC build-up'!I44</f>
        <v>1.5</v>
      </c>
      <c r="E100" s="96">
        <v>0</v>
      </c>
      <c r="F100" s="291">
        <f t="shared" si="6"/>
        <v>14.371874999999999</v>
      </c>
      <c r="G100" s="3">
        <f t="shared" si="11"/>
        <v>0</v>
      </c>
      <c r="H100" s="3">
        <f t="shared" si="7"/>
        <v>0</v>
      </c>
      <c r="I100" s="291">
        <f t="shared" si="8"/>
        <v>21.557812500000001</v>
      </c>
      <c r="J100" s="3">
        <f t="shared" si="12"/>
        <v>0</v>
      </c>
      <c r="K100" s="3">
        <f t="shared" si="13"/>
        <v>0</v>
      </c>
      <c r="L100" s="291">
        <f t="shared" si="9"/>
        <v>44.552812500000009</v>
      </c>
      <c r="M100" s="3">
        <f t="shared" si="14"/>
        <v>0</v>
      </c>
      <c r="N100" s="187">
        <f t="shared" si="10"/>
        <v>0</v>
      </c>
    </row>
    <row r="101" spans="1:14" ht="13.9" x14ac:dyDescent="0.4">
      <c r="A101" s="12" t="str">
        <f>'C&amp;G'!A101</f>
        <v>EBL</v>
      </c>
      <c r="B101" s="12">
        <f>'C&amp;G'!B101</f>
        <v>5</v>
      </c>
      <c r="C101" t="str">
        <f>'C&amp;G'!C101</f>
        <v>Esperance Wharf</v>
      </c>
      <c r="D101" s="204">
        <f>'DORC build-up'!I45</f>
        <v>1.5</v>
      </c>
      <c r="E101" s="96">
        <v>0</v>
      </c>
      <c r="F101" s="291">
        <f t="shared" si="6"/>
        <v>14.371874999999999</v>
      </c>
      <c r="G101" s="3">
        <f t="shared" si="11"/>
        <v>0</v>
      </c>
      <c r="H101" s="3">
        <f t="shared" si="7"/>
        <v>0</v>
      </c>
      <c r="I101" s="291">
        <f t="shared" si="8"/>
        <v>21.557812500000001</v>
      </c>
      <c r="J101" s="3">
        <f t="shared" si="12"/>
        <v>0</v>
      </c>
      <c r="K101" s="3">
        <f t="shared" si="13"/>
        <v>0</v>
      </c>
      <c r="L101" s="291">
        <f t="shared" si="9"/>
        <v>44.552812500000009</v>
      </c>
      <c r="M101" s="3">
        <f t="shared" si="14"/>
        <v>0</v>
      </c>
      <c r="N101" s="187">
        <f t="shared" si="10"/>
        <v>0</v>
      </c>
    </row>
    <row r="102" spans="1:14" ht="13.9" x14ac:dyDescent="0.4">
      <c r="A102" s="12" t="str">
        <f>'C&amp;G'!A102</f>
        <v>EBL</v>
      </c>
      <c r="B102" s="12">
        <f>'C&amp;G'!B102</f>
        <v>6</v>
      </c>
      <c r="C102" t="str">
        <f>'C&amp;G'!C102</f>
        <v>Kambalda to Redmine</v>
      </c>
      <c r="D102" s="204">
        <f>'DORC build-up'!I46</f>
        <v>1.5</v>
      </c>
      <c r="E102" s="96">
        <v>0</v>
      </c>
      <c r="F102" s="291">
        <f t="shared" si="6"/>
        <v>14.371874999999999</v>
      </c>
      <c r="G102" s="3">
        <f t="shared" si="11"/>
        <v>0</v>
      </c>
      <c r="H102" s="3">
        <f t="shared" si="7"/>
        <v>0</v>
      </c>
      <c r="I102" s="291">
        <f t="shared" si="8"/>
        <v>21.557812500000001</v>
      </c>
      <c r="J102" s="3">
        <f t="shared" si="12"/>
        <v>0</v>
      </c>
      <c r="K102" s="3">
        <f t="shared" si="13"/>
        <v>0</v>
      </c>
      <c r="L102" s="291">
        <f t="shared" si="9"/>
        <v>44.552812500000009</v>
      </c>
      <c r="M102" s="3">
        <f t="shared" si="14"/>
        <v>0</v>
      </c>
      <c r="N102" s="187">
        <f t="shared" si="10"/>
        <v>0</v>
      </c>
    </row>
    <row r="103" spans="1:14" ht="13.9" x14ac:dyDescent="0.4">
      <c r="A103" s="12" t="str">
        <f>'C&amp;G'!A103</f>
        <v>Sidings &amp; Other</v>
      </c>
      <c r="B103" s="12">
        <f>'C&amp;G'!B103</f>
        <v>7</v>
      </c>
      <c r="C103" t="str">
        <f>'C&amp;G'!C103</f>
        <v>Cockburn North to Robb Jetty (SG)</v>
      </c>
      <c r="D103" s="204">
        <f>'DORC build-up'!I47</f>
        <v>1</v>
      </c>
      <c r="E103" s="96">
        <v>0</v>
      </c>
      <c r="F103" s="291">
        <f t="shared" si="6"/>
        <v>14.371874999999999</v>
      </c>
      <c r="G103" s="3">
        <f t="shared" si="11"/>
        <v>0</v>
      </c>
      <c r="H103" s="3">
        <f t="shared" si="7"/>
        <v>0</v>
      </c>
      <c r="I103" s="291">
        <f t="shared" si="8"/>
        <v>21.557812500000001</v>
      </c>
      <c r="J103" s="3">
        <f t="shared" si="12"/>
        <v>0</v>
      </c>
      <c r="K103" s="3">
        <f t="shared" si="13"/>
        <v>0</v>
      </c>
      <c r="L103" s="291">
        <f t="shared" si="9"/>
        <v>44.552812500000009</v>
      </c>
      <c r="M103" s="3">
        <f t="shared" si="14"/>
        <v>0</v>
      </c>
      <c r="N103" s="187">
        <f t="shared" si="10"/>
        <v>0</v>
      </c>
    </row>
    <row r="104" spans="1:14" ht="13.9" x14ac:dyDescent="0.4">
      <c r="A104" s="12" t="str">
        <f>'C&amp;G'!A104</f>
        <v>CBH Sidings SG</v>
      </c>
      <c r="B104" s="12">
        <f>'C&amp;G'!B104</f>
        <v>8</v>
      </c>
      <c r="C104" t="str">
        <f>'C&amp;G'!C104</f>
        <v>Avon Yard</v>
      </c>
      <c r="D104" s="204">
        <f>'DORC build-up'!I48</f>
        <v>1.3</v>
      </c>
      <c r="E104" s="96">
        <v>0</v>
      </c>
      <c r="F104" s="291">
        <f t="shared" si="6"/>
        <v>14.371874999999999</v>
      </c>
      <c r="G104" s="3">
        <f t="shared" si="11"/>
        <v>0</v>
      </c>
      <c r="H104" s="3">
        <f t="shared" si="7"/>
        <v>0</v>
      </c>
      <c r="I104" s="291">
        <f t="shared" si="8"/>
        <v>21.557812500000001</v>
      </c>
      <c r="J104" s="3">
        <f t="shared" si="12"/>
        <v>0</v>
      </c>
      <c r="K104" s="3">
        <f t="shared" si="13"/>
        <v>0</v>
      </c>
      <c r="L104" s="291">
        <f t="shared" si="9"/>
        <v>44.552812500000009</v>
      </c>
      <c r="M104" s="3">
        <f t="shared" si="14"/>
        <v>0</v>
      </c>
      <c r="N104" s="187">
        <f t="shared" si="10"/>
        <v>0</v>
      </c>
    </row>
    <row r="105" spans="1:14" ht="13.9" x14ac:dyDescent="0.4">
      <c r="A105" s="12" t="str">
        <f>'C&amp;G'!A105</f>
        <v>CBH Sidings SG</v>
      </c>
      <c r="B105" s="12">
        <f>'C&amp;G'!B105</f>
        <v>8</v>
      </c>
      <c r="C105" t="str">
        <f>'C&amp;G'!C105</f>
        <v>Bodallin</v>
      </c>
      <c r="D105" s="204">
        <f>'DORC build-up'!I49</f>
        <v>1.4</v>
      </c>
      <c r="E105" s="96">
        <v>0</v>
      </c>
      <c r="F105" s="291">
        <f t="shared" si="6"/>
        <v>14.371874999999999</v>
      </c>
      <c r="G105" s="3">
        <f t="shared" si="11"/>
        <v>0</v>
      </c>
      <c r="H105" s="3">
        <f t="shared" si="7"/>
        <v>0</v>
      </c>
      <c r="I105" s="291">
        <f t="shared" si="8"/>
        <v>21.557812500000001</v>
      </c>
      <c r="J105" s="3">
        <f t="shared" si="12"/>
        <v>0</v>
      </c>
      <c r="K105" s="3">
        <f t="shared" si="13"/>
        <v>0</v>
      </c>
      <c r="L105" s="291">
        <f t="shared" si="9"/>
        <v>44.552812500000009</v>
      </c>
      <c r="M105" s="3">
        <f t="shared" si="14"/>
        <v>0</v>
      </c>
      <c r="N105" s="187">
        <f t="shared" si="10"/>
        <v>0</v>
      </c>
    </row>
    <row r="106" spans="1:14" ht="13.9" x14ac:dyDescent="0.4">
      <c r="A106" s="12" t="str">
        <f>'C&amp;G'!A106</f>
        <v>CBH Sidings SG</v>
      </c>
      <c r="B106" s="12">
        <f>'C&amp;G'!B106</f>
        <v>8</v>
      </c>
      <c r="C106" t="str">
        <f>'C&amp;G'!C106</f>
        <v>Burracoppin</v>
      </c>
      <c r="D106" s="204">
        <f>'DORC build-up'!I50</f>
        <v>1.4</v>
      </c>
      <c r="E106" s="96">
        <v>0</v>
      </c>
      <c r="F106" s="291">
        <f t="shared" si="6"/>
        <v>14.371874999999999</v>
      </c>
      <c r="G106" s="3">
        <f t="shared" si="11"/>
        <v>0</v>
      </c>
      <c r="H106" s="3">
        <f t="shared" si="7"/>
        <v>0</v>
      </c>
      <c r="I106" s="291">
        <f t="shared" si="8"/>
        <v>21.557812500000001</v>
      </c>
      <c r="J106" s="3">
        <f t="shared" si="12"/>
        <v>0</v>
      </c>
      <c r="K106" s="3">
        <f t="shared" si="13"/>
        <v>0</v>
      </c>
      <c r="L106" s="291">
        <f t="shared" si="9"/>
        <v>44.552812500000009</v>
      </c>
      <c r="M106" s="3">
        <f t="shared" si="14"/>
        <v>0</v>
      </c>
      <c r="N106" s="187">
        <f t="shared" si="10"/>
        <v>0</v>
      </c>
    </row>
    <row r="107" spans="1:14" ht="13.9" x14ac:dyDescent="0.4">
      <c r="A107" s="12" t="str">
        <f>'C&amp;G'!A107</f>
        <v>CBH Sidings SG</v>
      </c>
      <c r="B107" s="12">
        <f>'C&amp;G'!B107</f>
        <v>8</v>
      </c>
      <c r="C107" t="str">
        <f>'C&amp;G'!C107</f>
        <v>Carrabin</v>
      </c>
      <c r="D107" s="204">
        <f>'DORC build-up'!I51</f>
        <v>1.4</v>
      </c>
      <c r="E107" s="96">
        <v>0</v>
      </c>
      <c r="F107" s="291">
        <f t="shared" si="6"/>
        <v>14.371874999999999</v>
      </c>
      <c r="G107" s="3">
        <f t="shared" si="11"/>
        <v>0</v>
      </c>
      <c r="H107" s="3">
        <f t="shared" si="7"/>
        <v>0</v>
      </c>
      <c r="I107" s="291">
        <f t="shared" si="8"/>
        <v>21.557812500000001</v>
      </c>
      <c r="J107" s="3">
        <f t="shared" si="12"/>
        <v>0</v>
      </c>
      <c r="K107" s="3">
        <f t="shared" si="13"/>
        <v>0</v>
      </c>
      <c r="L107" s="291">
        <f t="shared" si="9"/>
        <v>44.552812500000009</v>
      </c>
      <c r="M107" s="3">
        <f t="shared" si="14"/>
        <v>0</v>
      </c>
      <c r="N107" s="187">
        <f t="shared" si="10"/>
        <v>0</v>
      </c>
    </row>
    <row r="108" spans="1:14" ht="13.9" x14ac:dyDescent="0.4">
      <c r="A108" s="12" t="str">
        <f>'C&amp;G'!A108</f>
        <v>CBH Sidings SG</v>
      </c>
      <c r="B108" s="12">
        <f>'C&amp;G'!B108</f>
        <v>8</v>
      </c>
      <c r="C108" t="str">
        <f>'C&amp;G'!C108</f>
        <v>Cunderdin</v>
      </c>
      <c r="D108" s="204">
        <f>'DORC build-up'!I52</f>
        <v>1.3</v>
      </c>
      <c r="E108" s="96">
        <v>0</v>
      </c>
      <c r="F108" s="291">
        <f t="shared" si="6"/>
        <v>14.371874999999999</v>
      </c>
      <c r="G108" s="3">
        <f t="shared" si="11"/>
        <v>0</v>
      </c>
      <c r="H108" s="3">
        <f t="shared" si="7"/>
        <v>0</v>
      </c>
      <c r="I108" s="291">
        <f t="shared" si="8"/>
        <v>21.557812500000001</v>
      </c>
      <c r="J108" s="3">
        <f t="shared" si="12"/>
        <v>0</v>
      </c>
      <c r="K108" s="3">
        <f t="shared" si="13"/>
        <v>0</v>
      </c>
      <c r="L108" s="291">
        <f t="shared" si="9"/>
        <v>44.552812500000009</v>
      </c>
      <c r="M108" s="3">
        <f t="shared" si="14"/>
        <v>0</v>
      </c>
      <c r="N108" s="187">
        <f t="shared" si="10"/>
        <v>0</v>
      </c>
    </row>
    <row r="109" spans="1:14" ht="13.9" x14ac:dyDescent="0.4">
      <c r="A109" s="12" t="str">
        <f>'C&amp;G'!A109</f>
        <v>CBH Sidings SG</v>
      </c>
      <c r="B109" s="12">
        <f>'C&amp;G'!B109</f>
        <v>8</v>
      </c>
      <c r="C109" t="str">
        <f>'C&amp;G'!C109</f>
        <v>Doodlakine</v>
      </c>
      <c r="D109" s="204">
        <f>'DORC build-up'!I53</f>
        <v>1.3</v>
      </c>
      <c r="E109" s="96">
        <v>0</v>
      </c>
      <c r="F109" s="291">
        <f t="shared" si="6"/>
        <v>14.371874999999999</v>
      </c>
      <c r="G109" s="3">
        <f t="shared" si="11"/>
        <v>0</v>
      </c>
      <c r="H109" s="3">
        <f t="shared" si="7"/>
        <v>0</v>
      </c>
      <c r="I109" s="291">
        <f t="shared" si="8"/>
        <v>21.557812500000001</v>
      </c>
      <c r="J109" s="3">
        <f t="shared" si="12"/>
        <v>0</v>
      </c>
      <c r="K109" s="3">
        <f t="shared" si="13"/>
        <v>0</v>
      </c>
      <c r="L109" s="291">
        <f t="shared" si="9"/>
        <v>44.552812500000009</v>
      </c>
      <c r="M109" s="3">
        <f t="shared" si="14"/>
        <v>0</v>
      </c>
      <c r="N109" s="187">
        <f t="shared" si="10"/>
        <v>0</v>
      </c>
    </row>
    <row r="110" spans="1:14" ht="13.9" x14ac:dyDescent="0.4">
      <c r="A110" s="12" t="str">
        <f>'C&amp;G'!A110</f>
        <v>CBH Sidings SG</v>
      </c>
      <c r="B110" s="12">
        <f>'C&amp;G'!B110</f>
        <v>8</v>
      </c>
      <c r="C110" t="str">
        <f>'C&amp;G'!C110</f>
        <v>Grass Patch</v>
      </c>
      <c r="D110" s="204">
        <f>'DORC build-up'!I54</f>
        <v>1.5</v>
      </c>
      <c r="E110" s="96">
        <v>0</v>
      </c>
      <c r="F110" s="291">
        <f t="shared" si="6"/>
        <v>14.371874999999999</v>
      </c>
      <c r="G110" s="3">
        <f t="shared" si="11"/>
        <v>0</v>
      </c>
      <c r="H110" s="3">
        <f t="shared" si="7"/>
        <v>0</v>
      </c>
      <c r="I110" s="291">
        <f t="shared" si="8"/>
        <v>21.557812500000001</v>
      </c>
      <c r="J110" s="3">
        <f t="shared" si="12"/>
        <v>0</v>
      </c>
      <c r="K110" s="3">
        <f t="shared" si="13"/>
        <v>0</v>
      </c>
      <c r="L110" s="291">
        <f t="shared" si="9"/>
        <v>44.552812500000009</v>
      </c>
      <c r="M110" s="3">
        <f t="shared" si="14"/>
        <v>0</v>
      </c>
      <c r="N110" s="187">
        <f t="shared" si="10"/>
        <v>0</v>
      </c>
    </row>
    <row r="111" spans="1:14" ht="13.9" x14ac:dyDescent="0.4">
      <c r="A111" s="12" t="str">
        <f>'C&amp;G'!A111</f>
        <v>CBH Sidings SG</v>
      </c>
      <c r="B111" s="12">
        <f>'C&amp;G'!B111</f>
        <v>8</v>
      </c>
      <c r="C111" t="str">
        <f>'C&amp;G'!C111</f>
        <v>Grass Valley</v>
      </c>
      <c r="D111" s="204">
        <f>'DORC build-up'!I55</f>
        <v>1.3</v>
      </c>
      <c r="E111" s="96">
        <v>0</v>
      </c>
      <c r="F111" s="291">
        <f t="shared" si="6"/>
        <v>14.371874999999999</v>
      </c>
      <c r="G111" s="3">
        <f t="shared" si="11"/>
        <v>0</v>
      </c>
      <c r="H111" s="3">
        <f t="shared" si="7"/>
        <v>0</v>
      </c>
      <c r="I111" s="291">
        <f t="shared" si="8"/>
        <v>21.557812500000001</v>
      </c>
      <c r="J111" s="3">
        <f t="shared" si="12"/>
        <v>0</v>
      </c>
      <c r="K111" s="3">
        <f t="shared" si="13"/>
        <v>0</v>
      </c>
      <c r="L111" s="291">
        <f t="shared" si="9"/>
        <v>44.552812500000009</v>
      </c>
      <c r="M111" s="3">
        <f t="shared" si="14"/>
        <v>0</v>
      </c>
      <c r="N111" s="187">
        <f t="shared" si="10"/>
        <v>0</v>
      </c>
    </row>
    <row r="112" spans="1:14" ht="13.9" x14ac:dyDescent="0.4">
      <c r="A112" s="12" t="str">
        <f>'C&amp;G'!A112</f>
        <v>CBH Sidings SG</v>
      </c>
      <c r="B112" s="12">
        <f>'C&amp;G'!B112</f>
        <v>8</v>
      </c>
      <c r="C112" t="str">
        <f>'C&amp;G'!C112</f>
        <v>Hines Hill</v>
      </c>
      <c r="D112" s="204">
        <f>'DORC build-up'!I56</f>
        <v>1.3</v>
      </c>
      <c r="E112" s="96">
        <v>0</v>
      </c>
      <c r="F112" s="291">
        <f t="shared" si="6"/>
        <v>14.371874999999999</v>
      </c>
      <c r="G112" s="3">
        <f t="shared" si="11"/>
        <v>0</v>
      </c>
      <c r="H112" s="3">
        <f t="shared" si="7"/>
        <v>0</v>
      </c>
      <c r="I112" s="291">
        <f t="shared" si="8"/>
        <v>21.557812500000001</v>
      </c>
      <c r="J112" s="3">
        <f t="shared" si="12"/>
        <v>0</v>
      </c>
      <c r="K112" s="3">
        <f t="shared" si="13"/>
        <v>0</v>
      </c>
      <c r="L112" s="291">
        <f t="shared" si="9"/>
        <v>44.552812500000009</v>
      </c>
      <c r="M112" s="3">
        <f t="shared" si="14"/>
        <v>0</v>
      </c>
      <c r="N112" s="187">
        <f t="shared" si="10"/>
        <v>0</v>
      </c>
    </row>
    <row r="113" spans="1:14" ht="13.9" x14ac:dyDescent="0.4">
      <c r="A113" s="12" t="str">
        <f>'C&amp;G'!A113</f>
        <v>CBH Sidings SG</v>
      </c>
      <c r="B113" s="12">
        <f>'C&amp;G'!B113</f>
        <v>8</v>
      </c>
      <c r="C113" t="str">
        <f>'C&amp;G'!C113</f>
        <v>Kellerberrin</v>
      </c>
      <c r="D113" s="204">
        <f>'DORC build-up'!I57</f>
        <v>1.3</v>
      </c>
      <c r="E113" s="96">
        <v>0</v>
      </c>
      <c r="F113" s="291">
        <f t="shared" si="6"/>
        <v>14.371874999999999</v>
      </c>
      <c r="G113" s="3">
        <f t="shared" si="11"/>
        <v>0</v>
      </c>
      <c r="H113" s="3">
        <f t="shared" si="7"/>
        <v>0</v>
      </c>
      <c r="I113" s="291">
        <f t="shared" si="8"/>
        <v>21.557812500000001</v>
      </c>
      <c r="J113" s="3">
        <f t="shared" si="12"/>
        <v>0</v>
      </c>
      <c r="K113" s="3">
        <f t="shared" si="13"/>
        <v>0</v>
      </c>
      <c r="L113" s="291">
        <f t="shared" si="9"/>
        <v>44.552812500000009</v>
      </c>
      <c r="M113" s="3">
        <f t="shared" si="14"/>
        <v>0</v>
      </c>
      <c r="N113" s="187">
        <f t="shared" si="10"/>
        <v>0</v>
      </c>
    </row>
    <row r="114" spans="1:14" ht="13.9" x14ac:dyDescent="0.4">
      <c r="A114" s="12" t="str">
        <f>'C&amp;G'!A114</f>
        <v>CBH Sidings SG</v>
      </c>
      <c r="B114" s="12">
        <f>'C&amp;G'!B114</f>
        <v>8</v>
      </c>
      <c r="C114" t="str">
        <f>'C&amp;G'!C114</f>
        <v>Meckering</v>
      </c>
      <c r="D114" s="204">
        <f>'DORC build-up'!I58</f>
        <v>1.3</v>
      </c>
      <c r="E114" s="96">
        <v>0</v>
      </c>
      <c r="F114" s="291">
        <f t="shared" si="6"/>
        <v>14.371874999999999</v>
      </c>
      <c r="G114" s="3">
        <f t="shared" si="11"/>
        <v>0</v>
      </c>
      <c r="H114" s="3">
        <f t="shared" si="7"/>
        <v>0</v>
      </c>
      <c r="I114" s="291">
        <f t="shared" si="8"/>
        <v>21.557812500000001</v>
      </c>
      <c r="J114" s="3">
        <f t="shared" si="12"/>
        <v>0</v>
      </c>
      <c r="K114" s="3">
        <f t="shared" si="13"/>
        <v>0</v>
      </c>
      <c r="L114" s="291">
        <f t="shared" si="9"/>
        <v>44.552812500000009</v>
      </c>
      <c r="M114" s="3">
        <f t="shared" si="14"/>
        <v>0</v>
      </c>
      <c r="N114" s="187">
        <f t="shared" si="10"/>
        <v>0</v>
      </c>
    </row>
    <row r="115" spans="1:14" ht="13.9" x14ac:dyDescent="0.4">
      <c r="A115" s="12" t="str">
        <f>'C&amp;G'!A115</f>
        <v>CBH Sidings SG</v>
      </c>
      <c r="B115" s="12">
        <f>'C&amp;G'!B115</f>
        <v>8</v>
      </c>
      <c r="C115" t="str">
        <f>'C&amp;G'!C115</f>
        <v>Merredin</v>
      </c>
      <c r="D115" s="204">
        <f>'DORC build-up'!I59</f>
        <v>1.3</v>
      </c>
      <c r="E115" s="96">
        <v>0</v>
      </c>
      <c r="F115" s="291">
        <f t="shared" si="6"/>
        <v>14.371874999999999</v>
      </c>
      <c r="G115" s="3">
        <f t="shared" si="11"/>
        <v>0</v>
      </c>
      <c r="H115" s="3">
        <f t="shared" si="7"/>
        <v>0</v>
      </c>
      <c r="I115" s="291">
        <f t="shared" si="8"/>
        <v>21.557812500000001</v>
      </c>
      <c r="J115" s="3">
        <f t="shared" si="12"/>
        <v>0</v>
      </c>
      <c r="K115" s="3">
        <f t="shared" si="13"/>
        <v>0</v>
      </c>
      <c r="L115" s="291">
        <f t="shared" si="9"/>
        <v>44.552812500000009</v>
      </c>
      <c r="M115" s="3">
        <f t="shared" si="14"/>
        <v>0</v>
      </c>
      <c r="N115" s="187">
        <f t="shared" si="10"/>
        <v>0</v>
      </c>
    </row>
    <row r="116" spans="1:14" ht="13.9" x14ac:dyDescent="0.4">
      <c r="A116" s="12" t="str">
        <f>'C&amp;G'!A116</f>
        <v>CBH Sidings SG</v>
      </c>
      <c r="B116" s="12">
        <f>'C&amp;G'!B116</f>
        <v>8</v>
      </c>
      <c r="C116" t="str">
        <f>'C&amp;G'!C116</f>
        <v>Moorine Rock</v>
      </c>
      <c r="D116" s="204">
        <f>'DORC build-up'!I60</f>
        <v>1.4</v>
      </c>
      <c r="E116" s="96">
        <v>0</v>
      </c>
      <c r="F116" s="291">
        <f t="shared" si="6"/>
        <v>14.371874999999999</v>
      </c>
      <c r="G116" s="3">
        <f t="shared" si="11"/>
        <v>0</v>
      </c>
      <c r="H116" s="3">
        <f t="shared" si="7"/>
        <v>0</v>
      </c>
      <c r="I116" s="291">
        <f t="shared" si="8"/>
        <v>21.557812500000001</v>
      </c>
      <c r="J116" s="3">
        <f t="shared" si="12"/>
        <v>0</v>
      </c>
      <c r="K116" s="3">
        <f t="shared" si="13"/>
        <v>0</v>
      </c>
      <c r="L116" s="291">
        <f t="shared" si="9"/>
        <v>44.552812500000009</v>
      </c>
      <c r="M116" s="3">
        <f t="shared" si="14"/>
        <v>0</v>
      </c>
      <c r="N116" s="187">
        <f t="shared" si="10"/>
        <v>0</v>
      </c>
    </row>
    <row r="117" spans="1:14" ht="13.9" x14ac:dyDescent="0.4">
      <c r="A117" s="12" t="str">
        <f>'C&amp;G'!A117</f>
        <v>CBH Sidings SG</v>
      </c>
      <c r="B117" s="12">
        <f>'C&amp;G'!B117</f>
        <v>8</v>
      </c>
      <c r="C117" t="str">
        <f>'C&amp;G'!C117</f>
        <v>Salmon Gums</v>
      </c>
      <c r="D117" s="204">
        <f>'DORC build-up'!I61</f>
        <v>1.5</v>
      </c>
      <c r="E117" s="96">
        <v>0</v>
      </c>
      <c r="F117" s="291">
        <f t="shared" si="6"/>
        <v>14.371874999999999</v>
      </c>
      <c r="G117" s="3">
        <f t="shared" si="11"/>
        <v>0</v>
      </c>
      <c r="H117" s="3">
        <f t="shared" si="7"/>
        <v>0</v>
      </c>
      <c r="I117" s="291">
        <f t="shared" si="8"/>
        <v>21.557812500000001</v>
      </c>
      <c r="J117" s="3">
        <f t="shared" si="12"/>
        <v>0</v>
      </c>
      <c r="K117" s="3">
        <f t="shared" si="13"/>
        <v>0</v>
      </c>
      <c r="L117" s="291">
        <f t="shared" si="9"/>
        <v>44.552812500000009</v>
      </c>
      <c r="M117" s="3">
        <f t="shared" si="14"/>
        <v>0</v>
      </c>
      <c r="N117" s="187">
        <f t="shared" si="10"/>
        <v>0</v>
      </c>
    </row>
    <row r="118" spans="1:14" ht="13.9" x14ac:dyDescent="0.4">
      <c r="A118" s="12" t="str">
        <f>'C&amp;G'!A118</f>
        <v>CBH Sidings SG</v>
      </c>
      <c r="B118" s="12">
        <f>'C&amp;G'!B118</f>
        <v>8</v>
      </c>
      <c r="C118" t="str">
        <f>'C&amp;G'!C118</f>
        <v>Southern Cross</v>
      </c>
      <c r="D118" s="204">
        <f>'DORC build-up'!I62</f>
        <v>1.4</v>
      </c>
      <c r="E118" s="96">
        <v>0</v>
      </c>
      <c r="F118" s="291">
        <f t="shared" si="6"/>
        <v>14.371874999999999</v>
      </c>
      <c r="G118" s="3">
        <f t="shared" si="11"/>
        <v>0</v>
      </c>
      <c r="H118" s="3">
        <f t="shared" si="7"/>
        <v>0</v>
      </c>
      <c r="I118" s="291">
        <f t="shared" si="8"/>
        <v>21.557812500000001</v>
      </c>
      <c r="J118" s="3">
        <f t="shared" si="12"/>
        <v>0</v>
      </c>
      <c r="K118" s="3">
        <f t="shared" si="13"/>
        <v>0</v>
      </c>
      <c r="L118" s="291">
        <f t="shared" si="9"/>
        <v>44.552812500000009</v>
      </c>
      <c r="M118" s="3">
        <f t="shared" si="14"/>
        <v>0</v>
      </c>
      <c r="N118" s="187">
        <f t="shared" si="10"/>
        <v>0</v>
      </c>
    </row>
    <row r="119" spans="1:14" ht="13.9" x14ac:dyDescent="0.4">
      <c r="A119" s="12" t="str">
        <f>'C&amp;G'!A119</f>
        <v>CBH Sidings SG</v>
      </c>
      <c r="B119" s="12">
        <f>'C&amp;G'!B119</f>
        <v>8</v>
      </c>
      <c r="C119" t="str">
        <f>'C&amp;G'!C119</f>
        <v>Tammin</v>
      </c>
      <c r="D119" s="204">
        <f>'DORC build-up'!I63</f>
        <v>1.3</v>
      </c>
      <c r="E119" s="96">
        <v>0</v>
      </c>
      <c r="F119" s="291">
        <f t="shared" si="6"/>
        <v>14.371874999999999</v>
      </c>
      <c r="G119" s="3">
        <f t="shared" si="11"/>
        <v>0</v>
      </c>
      <c r="H119" s="3">
        <f t="shared" si="7"/>
        <v>0</v>
      </c>
      <c r="I119" s="291">
        <f t="shared" si="8"/>
        <v>21.557812500000001</v>
      </c>
      <c r="J119" s="3">
        <f t="shared" si="12"/>
        <v>0</v>
      </c>
      <c r="K119" s="3">
        <f t="shared" si="13"/>
        <v>0</v>
      </c>
      <c r="L119" s="291">
        <f t="shared" si="9"/>
        <v>44.552812500000009</v>
      </c>
      <c r="M119" s="3">
        <f t="shared" si="14"/>
        <v>0</v>
      </c>
      <c r="N119" s="187">
        <f t="shared" si="10"/>
        <v>0</v>
      </c>
    </row>
    <row r="120" spans="1:14" ht="13.9" x14ac:dyDescent="0.4">
      <c r="A120" s="12" t="str">
        <f>'C&amp;G'!A120</f>
        <v>Sidings &amp; Other</v>
      </c>
      <c r="B120" s="12">
        <f>'C&amp;G'!B120</f>
        <v>9</v>
      </c>
      <c r="C120" t="str">
        <f>'C&amp;G'!C120</f>
        <v>Esperance Industrial Road</v>
      </c>
      <c r="D120" s="204">
        <f>'DORC build-up'!I64</f>
        <v>1.5</v>
      </c>
      <c r="E120" s="96">
        <v>0</v>
      </c>
      <c r="F120" s="291">
        <f t="shared" si="6"/>
        <v>14.371874999999999</v>
      </c>
      <c r="G120" s="3">
        <f t="shared" si="11"/>
        <v>0</v>
      </c>
      <c r="H120" s="3">
        <f t="shared" si="7"/>
        <v>0</v>
      </c>
      <c r="I120" s="291">
        <f t="shared" si="8"/>
        <v>21.557812500000001</v>
      </c>
      <c r="J120" s="3">
        <f t="shared" si="12"/>
        <v>0</v>
      </c>
      <c r="K120" s="3">
        <f t="shared" si="13"/>
        <v>0</v>
      </c>
      <c r="L120" s="291">
        <f t="shared" si="9"/>
        <v>44.552812500000009</v>
      </c>
      <c r="M120" s="3">
        <f t="shared" si="14"/>
        <v>0</v>
      </c>
      <c r="N120" s="187">
        <f t="shared" si="10"/>
        <v>0</v>
      </c>
    </row>
    <row r="121" spans="1:14" ht="13.9" x14ac:dyDescent="0.4">
      <c r="A121" s="12" t="str">
        <f>'C&amp;G'!A121</f>
        <v>Sidings &amp; Other</v>
      </c>
      <c r="B121" s="12">
        <f>'C&amp;G'!B121</f>
        <v>9</v>
      </c>
      <c r="C121" t="str">
        <f>'C&amp;G'!C121</f>
        <v>West Kalgoorlie Industrial Road</v>
      </c>
      <c r="D121" s="204">
        <f>'DORC build-up'!I65</f>
        <v>1.4</v>
      </c>
      <c r="E121" s="96">
        <v>0</v>
      </c>
      <c r="F121" s="291">
        <f t="shared" si="6"/>
        <v>14.371874999999999</v>
      </c>
      <c r="G121" s="3">
        <f t="shared" si="11"/>
        <v>0</v>
      </c>
      <c r="H121" s="3">
        <f t="shared" si="7"/>
        <v>0</v>
      </c>
      <c r="I121" s="291">
        <f t="shared" si="8"/>
        <v>21.557812500000001</v>
      </c>
      <c r="J121" s="3">
        <f t="shared" si="12"/>
        <v>0</v>
      </c>
      <c r="K121" s="3">
        <f t="shared" si="13"/>
        <v>0</v>
      </c>
      <c r="L121" s="291">
        <f t="shared" si="9"/>
        <v>44.552812500000009</v>
      </c>
      <c r="M121" s="3">
        <f t="shared" si="14"/>
        <v>0</v>
      </c>
      <c r="N121" s="187">
        <f t="shared" si="10"/>
        <v>0</v>
      </c>
    </row>
    <row r="122" spans="1:14" ht="13.9" x14ac:dyDescent="0.4">
      <c r="A122" s="12" t="str">
        <f>'C&amp;G'!A122</f>
        <v>Sidings &amp; Other</v>
      </c>
      <c r="B122" s="12">
        <f>'C&amp;G'!B122</f>
        <v>9</v>
      </c>
      <c r="C122" t="str">
        <f>'C&amp;G'!C122</f>
        <v>Kewdale North Grid</v>
      </c>
      <c r="D122" s="204">
        <f>'DORC build-up'!I66</f>
        <v>1</v>
      </c>
      <c r="E122" s="96">
        <v>0</v>
      </c>
      <c r="F122" s="291">
        <f t="shared" si="6"/>
        <v>14.371874999999999</v>
      </c>
      <c r="G122" s="3">
        <f t="shared" si="11"/>
        <v>0</v>
      </c>
      <c r="H122" s="3">
        <f t="shared" si="7"/>
        <v>0</v>
      </c>
      <c r="I122" s="291">
        <f t="shared" si="8"/>
        <v>21.557812500000001</v>
      </c>
      <c r="J122" s="3">
        <f t="shared" si="12"/>
        <v>0</v>
      </c>
      <c r="K122" s="3">
        <f t="shared" si="13"/>
        <v>0</v>
      </c>
      <c r="L122" s="291">
        <f t="shared" si="9"/>
        <v>44.552812500000009</v>
      </c>
      <c r="M122" s="3">
        <f t="shared" si="14"/>
        <v>0</v>
      </c>
      <c r="N122" s="187">
        <f t="shared" si="10"/>
        <v>0</v>
      </c>
    </row>
    <row r="123" spans="1:14" ht="13.9" x14ac:dyDescent="0.4">
      <c r="A123" s="12" t="str">
        <f>'C&amp;G'!A123</f>
        <v>Sidings &amp; Other</v>
      </c>
      <c r="B123" s="12">
        <f>'C&amp;G'!B123</f>
        <v>9</v>
      </c>
      <c r="C123" t="str">
        <f>'C&amp;G'!C123</f>
        <v>Kewdale BP Loading Depot</v>
      </c>
      <c r="D123" s="204">
        <f>'DORC build-up'!I67</f>
        <v>1</v>
      </c>
      <c r="E123" s="96">
        <v>0</v>
      </c>
      <c r="F123" s="291">
        <f t="shared" si="6"/>
        <v>14.371874999999999</v>
      </c>
      <c r="G123" s="3">
        <f t="shared" si="11"/>
        <v>0</v>
      </c>
      <c r="H123" s="3">
        <f t="shared" si="7"/>
        <v>0</v>
      </c>
      <c r="I123" s="291">
        <f t="shared" si="8"/>
        <v>21.557812500000001</v>
      </c>
      <c r="J123" s="3">
        <f t="shared" si="12"/>
        <v>0</v>
      </c>
      <c r="K123" s="3">
        <f t="shared" si="13"/>
        <v>0</v>
      </c>
      <c r="L123" s="291">
        <f t="shared" si="9"/>
        <v>44.552812500000009</v>
      </c>
      <c r="M123" s="3">
        <f t="shared" si="14"/>
        <v>0</v>
      </c>
      <c r="N123" s="187">
        <f t="shared" si="10"/>
        <v>0</v>
      </c>
    </row>
    <row r="124" spans="1:14" ht="13.9" x14ac:dyDescent="0.4">
      <c r="A124" s="12" t="str">
        <f>'C&amp;G'!A124</f>
        <v>SWM</v>
      </c>
      <c r="B124" s="12">
        <f>'C&amp;G'!B124</f>
        <v>10</v>
      </c>
      <c r="C124" t="str">
        <f>'C&amp;G'!C124</f>
        <v>Kwinana</v>
      </c>
      <c r="D124" s="204">
        <f>'DORC build-up'!I68</f>
        <v>0</v>
      </c>
      <c r="E124" s="96">
        <v>0</v>
      </c>
      <c r="F124" s="291">
        <f t="shared" si="6"/>
        <v>14.371874999999999</v>
      </c>
      <c r="G124" s="3">
        <f t="shared" si="11"/>
        <v>0</v>
      </c>
      <c r="H124" s="3">
        <f t="shared" si="7"/>
        <v>0</v>
      </c>
      <c r="I124" s="291">
        <f t="shared" si="8"/>
        <v>21.557812500000001</v>
      </c>
      <c r="J124" s="3">
        <f t="shared" si="12"/>
        <v>0</v>
      </c>
      <c r="K124" s="3">
        <f t="shared" si="13"/>
        <v>0</v>
      </c>
      <c r="L124" s="291">
        <f t="shared" si="9"/>
        <v>44.552812500000009</v>
      </c>
      <c r="M124" s="3">
        <f t="shared" si="14"/>
        <v>0</v>
      </c>
      <c r="N124" s="187">
        <f t="shared" si="10"/>
        <v>0</v>
      </c>
    </row>
    <row r="125" spans="1:14" ht="13.9" x14ac:dyDescent="0.4">
      <c r="A125" s="12" t="str">
        <f>'C&amp;G'!A125</f>
        <v>SWM</v>
      </c>
      <c r="B125" s="12">
        <f>'C&amp;G'!B125</f>
        <v>10</v>
      </c>
      <c r="C125" t="str">
        <f>'C&amp;G'!C125</f>
        <v>Kwinana to Mundijong Junction</v>
      </c>
      <c r="D125" s="204">
        <f>'DORC build-up'!I69</f>
        <v>1.2</v>
      </c>
      <c r="E125" s="96">
        <v>0</v>
      </c>
      <c r="F125" s="291">
        <f t="shared" si="6"/>
        <v>14.371874999999999</v>
      </c>
      <c r="G125" s="3">
        <f t="shared" si="11"/>
        <v>0</v>
      </c>
      <c r="H125" s="3">
        <f t="shared" si="7"/>
        <v>0</v>
      </c>
      <c r="I125" s="291">
        <f t="shared" si="8"/>
        <v>21.557812500000001</v>
      </c>
      <c r="J125" s="3">
        <f t="shared" si="12"/>
        <v>0</v>
      </c>
      <c r="K125" s="3">
        <f t="shared" si="13"/>
        <v>0</v>
      </c>
      <c r="L125" s="291">
        <f t="shared" si="9"/>
        <v>44.552812500000009</v>
      </c>
      <c r="M125" s="3">
        <f t="shared" si="14"/>
        <v>0</v>
      </c>
      <c r="N125" s="187">
        <f t="shared" si="10"/>
        <v>0</v>
      </c>
    </row>
    <row r="126" spans="1:14" ht="13.9" x14ac:dyDescent="0.4">
      <c r="A126" s="12" t="str">
        <f>'C&amp;G'!A126</f>
        <v>SWM</v>
      </c>
      <c r="B126" s="12">
        <f>'C&amp;G'!B126</f>
        <v>11</v>
      </c>
      <c r="C126" t="str">
        <f>'C&amp;G'!C126</f>
        <v>Mundijong Junction to Pinjarra</v>
      </c>
      <c r="D126" s="204">
        <f>'DORC build-up'!I70</f>
        <v>1.2</v>
      </c>
      <c r="E126" s="96">
        <v>0</v>
      </c>
      <c r="F126" s="291">
        <f t="shared" si="6"/>
        <v>14.371874999999999</v>
      </c>
      <c r="G126" s="3">
        <f t="shared" si="11"/>
        <v>0</v>
      </c>
      <c r="H126" s="3">
        <f t="shared" si="7"/>
        <v>0</v>
      </c>
      <c r="I126" s="291">
        <f t="shared" si="8"/>
        <v>21.557812500000001</v>
      </c>
      <c r="J126" s="3">
        <f t="shared" si="12"/>
        <v>0</v>
      </c>
      <c r="K126" s="3">
        <f t="shared" si="13"/>
        <v>0</v>
      </c>
      <c r="L126" s="291">
        <f t="shared" si="9"/>
        <v>44.552812500000009</v>
      </c>
      <c r="M126" s="3">
        <f t="shared" si="14"/>
        <v>0</v>
      </c>
      <c r="N126" s="187">
        <f t="shared" si="10"/>
        <v>0</v>
      </c>
    </row>
    <row r="127" spans="1:14" ht="13.9" x14ac:dyDescent="0.4">
      <c r="A127" s="12" t="str">
        <f>'C&amp;G'!A127</f>
        <v>SWM</v>
      </c>
      <c r="B127" s="12">
        <f>'C&amp;G'!B127</f>
        <v>11</v>
      </c>
      <c r="C127" t="str">
        <f>'C&amp;G'!C127</f>
        <v>Pinjarra to Pinjarra South</v>
      </c>
      <c r="D127" s="204">
        <f>'DORC build-up'!I71</f>
        <v>1.2</v>
      </c>
      <c r="E127" s="96">
        <v>0</v>
      </c>
      <c r="F127" s="291">
        <f t="shared" si="6"/>
        <v>14.371874999999999</v>
      </c>
      <c r="G127" s="3">
        <f t="shared" si="11"/>
        <v>0</v>
      </c>
      <c r="H127" s="3">
        <f t="shared" si="7"/>
        <v>0</v>
      </c>
      <c r="I127" s="291">
        <f t="shared" si="8"/>
        <v>21.557812500000001</v>
      </c>
      <c r="J127" s="3">
        <f t="shared" si="12"/>
        <v>0</v>
      </c>
      <c r="K127" s="3">
        <f t="shared" si="13"/>
        <v>0</v>
      </c>
      <c r="L127" s="291">
        <f t="shared" si="9"/>
        <v>44.552812500000009</v>
      </c>
      <c r="M127" s="3">
        <f t="shared" si="14"/>
        <v>0</v>
      </c>
      <c r="N127" s="187">
        <f t="shared" si="10"/>
        <v>0</v>
      </c>
    </row>
    <row r="128" spans="1:14" ht="13.9" x14ac:dyDescent="0.4">
      <c r="A128" s="12" t="str">
        <f>'C&amp;G'!A128</f>
        <v>SWM</v>
      </c>
      <c r="B128" s="12">
        <f>'C&amp;G'!B128</f>
        <v>11</v>
      </c>
      <c r="C128" t="str">
        <f>'C&amp;G'!C128</f>
        <v>Pinjarra South to Wagerup North</v>
      </c>
      <c r="D128" s="204">
        <f>'DORC build-up'!I72</f>
        <v>1.2</v>
      </c>
      <c r="E128" s="96">
        <v>0</v>
      </c>
      <c r="F128" s="291">
        <f t="shared" si="6"/>
        <v>14.371874999999999</v>
      </c>
      <c r="G128" s="3">
        <f t="shared" si="11"/>
        <v>0</v>
      </c>
      <c r="H128" s="3">
        <f t="shared" si="7"/>
        <v>0</v>
      </c>
      <c r="I128" s="291">
        <f t="shared" si="8"/>
        <v>21.557812500000001</v>
      </c>
      <c r="J128" s="3">
        <f t="shared" si="12"/>
        <v>0</v>
      </c>
      <c r="K128" s="3">
        <f t="shared" si="13"/>
        <v>0</v>
      </c>
      <c r="L128" s="291">
        <f t="shared" si="9"/>
        <v>44.552812500000009</v>
      </c>
      <c r="M128" s="3">
        <f t="shared" si="14"/>
        <v>0</v>
      </c>
      <c r="N128" s="187">
        <f t="shared" si="10"/>
        <v>0</v>
      </c>
    </row>
    <row r="129" spans="1:14" ht="13.9" x14ac:dyDescent="0.4">
      <c r="A129" s="12" t="str">
        <f>'C&amp;G'!A129</f>
        <v>SWM</v>
      </c>
      <c r="B129" s="12">
        <f>'C&amp;G'!B129</f>
        <v>11</v>
      </c>
      <c r="C129" t="str">
        <f>'C&amp;G'!C129</f>
        <v>Wagerup North to Wagerup South</v>
      </c>
      <c r="D129" s="204">
        <f>'DORC build-up'!I73</f>
        <v>1.2</v>
      </c>
      <c r="E129" s="96">
        <v>0</v>
      </c>
      <c r="F129" s="291">
        <f t="shared" si="6"/>
        <v>14.371874999999999</v>
      </c>
      <c r="G129" s="3">
        <f t="shared" si="11"/>
        <v>0</v>
      </c>
      <c r="H129" s="3">
        <f t="shared" si="7"/>
        <v>0</v>
      </c>
      <c r="I129" s="291">
        <f t="shared" si="8"/>
        <v>21.557812500000001</v>
      </c>
      <c r="J129" s="3">
        <f t="shared" si="12"/>
        <v>0</v>
      </c>
      <c r="K129" s="3">
        <f t="shared" si="13"/>
        <v>0</v>
      </c>
      <c r="L129" s="291">
        <f t="shared" si="9"/>
        <v>44.552812500000009</v>
      </c>
      <c r="M129" s="3">
        <f t="shared" si="14"/>
        <v>0</v>
      </c>
      <c r="N129" s="187">
        <f t="shared" si="10"/>
        <v>0</v>
      </c>
    </row>
    <row r="130" spans="1:14" ht="13.9" x14ac:dyDescent="0.4">
      <c r="A130" s="12" t="str">
        <f>'C&amp;G'!A130</f>
        <v>SWM</v>
      </c>
      <c r="B130" s="12">
        <f>'C&amp;G'!B130</f>
        <v>11</v>
      </c>
      <c r="C130" t="str">
        <f>'C&amp;G'!C130</f>
        <v>Wagerup South to Brunswick North</v>
      </c>
      <c r="D130" s="204">
        <f>'DORC build-up'!I74</f>
        <v>1.2</v>
      </c>
      <c r="E130" s="96">
        <v>0</v>
      </c>
      <c r="F130" s="291">
        <f t="shared" si="6"/>
        <v>14.371874999999999</v>
      </c>
      <c r="G130" s="3">
        <f t="shared" si="11"/>
        <v>0</v>
      </c>
      <c r="H130" s="3">
        <f t="shared" si="7"/>
        <v>0</v>
      </c>
      <c r="I130" s="291">
        <f t="shared" si="8"/>
        <v>21.557812500000001</v>
      </c>
      <c r="J130" s="3">
        <f t="shared" si="12"/>
        <v>0</v>
      </c>
      <c r="K130" s="3">
        <f t="shared" si="13"/>
        <v>0</v>
      </c>
      <c r="L130" s="291">
        <f t="shared" si="9"/>
        <v>44.552812500000009</v>
      </c>
      <c r="M130" s="3">
        <f t="shared" si="14"/>
        <v>0</v>
      </c>
      <c r="N130" s="187">
        <f t="shared" si="10"/>
        <v>0</v>
      </c>
    </row>
    <row r="131" spans="1:14" ht="13.9" x14ac:dyDescent="0.4">
      <c r="A131" s="12" t="str">
        <f>'C&amp;G'!A131</f>
        <v>SWM</v>
      </c>
      <c r="B131" s="12">
        <f>'C&amp;G'!B131</f>
        <v>11</v>
      </c>
      <c r="C131" t="str">
        <f>'C&amp;G'!C131</f>
        <v>Brunswick North to Brunswick Junction</v>
      </c>
      <c r="D131" s="204">
        <f>'DORC build-up'!I75</f>
        <v>1.2</v>
      </c>
      <c r="E131" s="96">
        <v>0</v>
      </c>
      <c r="F131" s="291">
        <f t="shared" si="6"/>
        <v>14.371874999999999</v>
      </c>
      <c r="G131" s="3">
        <f t="shared" si="11"/>
        <v>0</v>
      </c>
      <c r="H131" s="3">
        <f t="shared" si="7"/>
        <v>0</v>
      </c>
      <c r="I131" s="291">
        <f t="shared" si="8"/>
        <v>21.557812500000001</v>
      </c>
      <c r="J131" s="3">
        <f t="shared" si="12"/>
        <v>0</v>
      </c>
      <c r="K131" s="3">
        <f t="shared" si="13"/>
        <v>0</v>
      </c>
      <c r="L131" s="291">
        <f t="shared" si="9"/>
        <v>44.552812500000009</v>
      </c>
      <c r="M131" s="3">
        <f t="shared" si="14"/>
        <v>0</v>
      </c>
      <c r="N131" s="187">
        <f t="shared" si="10"/>
        <v>0</v>
      </c>
    </row>
    <row r="132" spans="1:14" ht="13.9" x14ac:dyDescent="0.4">
      <c r="A132" s="12" t="str">
        <f>'C&amp;G'!A132</f>
        <v>SWM</v>
      </c>
      <c r="B132" s="12">
        <f>'C&amp;G'!B132</f>
        <v>11</v>
      </c>
      <c r="C132" t="str">
        <f>'C&amp;G'!C132</f>
        <v>Brunswick Junction</v>
      </c>
      <c r="D132" s="204">
        <f>'DORC build-up'!I76</f>
        <v>0</v>
      </c>
      <c r="E132" s="96">
        <v>0</v>
      </c>
      <c r="F132" s="291">
        <f t="shared" si="6"/>
        <v>14.371874999999999</v>
      </c>
      <c r="G132" s="3">
        <f t="shared" si="11"/>
        <v>0</v>
      </c>
      <c r="H132" s="3">
        <f t="shared" si="7"/>
        <v>0</v>
      </c>
      <c r="I132" s="291">
        <f t="shared" si="8"/>
        <v>21.557812500000001</v>
      </c>
      <c r="J132" s="3">
        <f t="shared" si="12"/>
        <v>0</v>
      </c>
      <c r="K132" s="3">
        <f t="shared" si="13"/>
        <v>0</v>
      </c>
      <c r="L132" s="291">
        <f t="shared" si="9"/>
        <v>44.552812500000009</v>
      </c>
      <c r="M132" s="3">
        <f t="shared" si="14"/>
        <v>0</v>
      </c>
      <c r="N132" s="187">
        <f t="shared" si="10"/>
        <v>0</v>
      </c>
    </row>
    <row r="133" spans="1:14" ht="13.9" x14ac:dyDescent="0.4">
      <c r="A133" s="12" t="str">
        <f>'C&amp;G'!A133</f>
        <v>SWM</v>
      </c>
      <c r="B133" s="12">
        <f>'C&amp;G'!B133</f>
        <v>11</v>
      </c>
      <c r="C133" t="str">
        <f>'C&amp;G'!C133</f>
        <v>Brunswick Junction to Picton Junction</v>
      </c>
      <c r="D133" s="204">
        <f>'DORC build-up'!I77</f>
        <v>1.2</v>
      </c>
      <c r="E133" s="96">
        <v>0</v>
      </c>
      <c r="F133" s="291">
        <f t="shared" ref="F133:F188" si="15">$H$14</f>
        <v>14.371874999999999</v>
      </c>
      <c r="G133" s="3">
        <f t="shared" si="11"/>
        <v>0</v>
      </c>
      <c r="H133" s="3">
        <f t="shared" ref="H133:H188" si="16">E133*$H$21</f>
        <v>0</v>
      </c>
      <c r="I133" s="291">
        <f t="shared" ref="I133:I188" si="17">$H$16</f>
        <v>21.557812500000001</v>
      </c>
      <c r="J133" s="3">
        <f t="shared" si="12"/>
        <v>0</v>
      </c>
      <c r="K133" s="3">
        <f t="shared" si="13"/>
        <v>0</v>
      </c>
      <c r="L133" s="291">
        <f t="shared" ref="L133:L188" si="18">$H$18</f>
        <v>44.552812500000009</v>
      </c>
      <c r="M133" s="3">
        <f t="shared" si="14"/>
        <v>0</v>
      </c>
      <c r="N133" s="187">
        <f t="shared" ref="N133:N188" si="19">(M133+J133+G133)*D133</f>
        <v>0</v>
      </c>
    </row>
    <row r="134" spans="1:14" ht="13.9" x14ac:dyDescent="0.4">
      <c r="A134" s="12" t="str">
        <f>'C&amp;G'!A134</f>
        <v>Sidings &amp; Other</v>
      </c>
      <c r="B134" s="12">
        <f>'C&amp;G'!B134</f>
        <v>12</v>
      </c>
      <c r="C134" t="str">
        <f>'C&amp;G'!C134</f>
        <v>Cockburn North to Robb Jetty (NG)</v>
      </c>
      <c r="D134" s="204">
        <f>'DORC build-up'!I78</f>
        <v>1</v>
      </c>
      <c r="E134" s="96">
        <v>0</v>
      </c>
      <c r="F134" s="291">
        <f t="shared" si="15"/>
        <v>14.371874999999999</v>
      </c>
      <c r="G134" s="3">
        <f t="shared" ref="G134:G197" si="20">E134*F134</f>
        <v>0</v>
      </c>
      <c r="H134" s="3">
        <f t="shared" si="16"/>
        <v>0</v>
      </c>
      <c r="I134" s="291">
        <f t="shared" si="17"/>
        <v>21.557812500000001</v>
      </c>
      <c r="J134" s="3">
        <f t="shared" ref="J134:J197" si="21">H134*I134</f>
        <v>0</v>
      </c>
      <c r="K134" s="3">
        <f t="shared" ref="K134:K197" si="22">IF(C134=$C$24,$H$22-H134,0)</f>
        <v>0</v>
      </c>
      <c r="L134" s="291">
        <f t="shared" si="18"/>
        <v>44.552812500000009</v>
      </c>
      <c r="M134" s="3">
        <f t="shared" ref="M134:M197" si="23">K134*L134</f>
        <v>0</v>
      </c>
      <c r="N134" s="187">
        <f t="shared" si="19"/>
        <v>0</v>
      </c>
    </row>
    <row r="135" spans="1:14" ht="13.9" x14ac:dyDescent="0.4">
      <c r="A135" s="12" t="str">
        <f>'C&amp;G'!A135</f>
        <v>Non-operational</v>
      </c>
      <c r="B135" s="12">
        <f>'C&amp;G'!B135</f>
        <v>13</v>
      </c>
      <c r="C135" t="str">
        <f>'C&amp;G'!C135</f>
        <v>Picton Junction to Greenbushes</v>
      </c>
      <c r="D135" s="204">
        <f>'DORC build-up'!I79</f>
        <v>1.2</v>
      </c>
      <c r="E135" s="96">
        <v>0</v>
      </c>
      <c r="F135" s="291">
        <f t="shared" si="15"/>
        <v>14.371874999999999</v>
      </c>
      <c r="G135" s="3">
        <f t="shared" si="20"/>
        <v>0</v>
      </c>
      <c r="H135" s="3">
        <f t="shared" si="16"/>
        <v>0</v>
      </c>
      <c r="I135" s="291">
        <f t="shared" si="17"/>
        <v>21.557812500000001</v>
      </c>
      <c r="J135" s="3">
        <f t="shared" si="21"/>
        <v>0</v>
      </c>
      <c r="K135" s="3">
        <f t="shared" si="22"/>
        <v>0</v>
      </c>
      <c r="L135" s="291">
        <f t="shared" si="18"/>
        <v>44.552812500000009</v>
      </c>
      <c r="M135" s="3">
        <f t="shared" si="23"/>
        <v>0</v>
      </c>
      <c r="N135" s="187">
        <f t="shared" si="19"/>
        <v>0</v>
      </c>
    </row>
    <row r="136" spans="1:14" ht="13.9" x14ac:dyDescent="0.4">
      <c r="A136" s="12" t="str">
        <f>'C&amp;G'!A136</f>
        <v>Non-operational</v>
      </c>
      <c r="B136" s="12">
        <f>'C&amp;G'!B136</f>
        <v>13</v>
      </c>
      <c r="C136" t="str">
        <f>'C&amp;G'!C136</f>
        <v>Greenbushes to Lambert</v>
      </c>
      <c r="D136" s="204">
        <f>'DORC build-up'!I80</f>
        <v>1.2</v>
      </c>
      <c r="E136" s="96">
        <v>0</v>
      </c>
      <c r="F136" s="291">
        <f t="shared" si="15"/>
        <v>14.371874999999999</v>
      </c>
      <c r="G136" s="3">
        <f t="shared" si="20"/>
        <v>0</v>
      </c>
      <c r="H136" s="3">
        <f t="shared" si="16"/>
        <v>0</v>
      </c>
      <c r="I136" s="291">
        <f t="shared" si="17"/>
        <v>21.557812500000001</v>
      </c>
      <c r="J136" s="3">
        <f t="shared" si="21"/>
        <v>0</v>
      </c>
      <c r="K136" s="3">
        <f t="shared" si="22"/>
        <v>0</v>
      </c>
      <c r="L136" s="291">
        <f t="shared" si="18"/>
        <v>44.552812500000009</v>
      </c>
      <c r="M136" s="3">
        <f t="shared" si="23"/>
        <v>0</v>
      </c>
      <c r="N136" s="187">
        <f t="shared" si="19"/>
        <v>0</v>
      </c>
    </row>
    <row r="137" spans="1:14" ht="13.9" x14ac:dyDescent="0.4">
      <c r="A137" s="12" t="str">
        <f>'C&amp;G'!A137</f>
        <v>Non-operational</v>
      </c>
      <c r="B137" s="12">
        <f>'C&amp;G'!B137</f>
        <v>14</v>
      </c>
      <c r="C137" t="str">
        <f>'C&amp;G'!C137</f>
        <v>Boyanup to Capel</v>
      </c>
      <c r="D137" s="204">
        <f>'DORC build-up'!I81</f>
        <v>1.2</v>
      </c>
      <c r="E137" s="96">
        <v>0</v>
      </c>
      <c r="F137" s="291">
        <f t="shared" si="15"/>
        <v>14.371874999999999</v>
      </c>
      <c r="G137" s="3">
        <f t="shared" si="20"/>
        <v>0</v>
      </c>
      <c r="H137" s="3">
        <f t="shared" si="16"/>
        <v>0</v>
      </c>
      <c r="I137" s="291">
        <f t="shared" si="17"/>
        <v>21.557812500000001</v>
      </c>
      <c r="J137" s="3">
        <f t="shared" si="21"/>
        <v>0</v>
      </c>
      <c r="K137" s="3">
        <f t="shared" si="22"/>
        <v>0</v>
      </c>
      <c r="L137" s="291">
        <f t="shared" si="18"/>
        <v>44.552812500000009</v>
      </c>
      <c r="M137" s="3">
        <f t="shared" si="23"/>
        <v>0</v>
      </c>
      <c r="N137" s="187">
        <f t="shared" si="19"/>
        <v>0</v>
      </c>
    </row>
    <row r="138" spans="1:14" ht="13.9" x14ac:dyDescent="0.4">
      <c r="A138" s="12" t="str">
        <f>'C&amp;G'!A138</f>
        <v>SWM</v>
      </c>
      <c r="B138" s="12">
        <f>'C&amp;G'!B138</f>
        <v>15</v>
      </c>
      <c r="C138" t="str">
        <f>'C&amp;G'!C138</f>
        <v>Picton Junction to Picton East</v>
      </c>
      <c r="D138" s="204">
        <f>'DORC build-up'!I82</f>
        <v>1.2</v>
      </c>
      <c r="E138" s="96">
        <v>0</v>
      </c>
      <c r="F138" s="291">
        <f t="shared" si="15"/>
        <v>14.371874999999999</v>
      </c>
      <c r="G138" s="3">
        <f t="shared" si="20"/>
        <v>0</v>
      </c>
      <c r="H138" s="3">
        <f t="shared" si="16"/>
        <v>0</v>
      </c>
      <c r="I138" s="291">
        <f t="shared" si="17"/>
        <v>21.557812500000001</v>
      </c>
      <c r="J138" s="3">
        <f t="shared" si="21"/>
        <v>0</v>
      </c>
      <c r="K138" s="3">
        <f t="shared" si="22"/>
        <v>0</v>
      </c>
      <c r="L138" s="291">
        <f t="shared" si="18"/>
        <v>44.552812500000009</v>
      </c>
      <c r="M138" s="3">
        <f t="shared" si="23"/>
        <v>0</v>
      </c>
      <c r="N138" s="187">
        <f t="shared" si="19"/>
        <v>0</v>
      </c>
    </row>
    <row r="139" spans="1:14" ht="13.9" x14ac:dyDescent="0.4">
      <c r="A139" s="12" t="str">
        <f>'C&amp;G'!A139</f>
        <v>SWM</v>
      </c>
      <c r="B139" s="12">
        <f>'C&amp;G'!B139</f>
        <v>16</v>
      </c>
      <c r="C139" t="str">
        <f>'C&amp;G'!C139</f>
        <v>Picton Junction to Bunbury Inner Harbour</v>
      </c>
      <c r="D139" s="204">
        <f>'DORC build-up'!I83</f>
        <v>1.2</v>
      </c>
      <c r="E139" s="96">
        <v>0</v>
      </c>
      <c r="F139" s="291">
        <f t="shared" si="15"/>
        <v>14.371874999999999</v>
      </c>
      <c r="G139" s="3">
        <f t="shared" si="20"/>
        <v>0</v>
      </c>
      <c r="H139" s="3">
        <f t="shared" si="16"/>
        <v>0</v>
      </c>
      <c r="I139" s="291">
        <f t="shared" si="17"/>
        <v>21.557812500000001</v>
      </c>
      <c r="J139" s="3">
        <f t="shared" si="21"/>
        <v>0</v>
      </c>
      <c r="K139" s="3">
        <f t="shared" si="22"/>
        <v>0</v>
      </c>
      <c r="L139" s="291">
        <f t="shared" si="18"/>
        <v>44.552812500000009</v>
      </c>
      <c r="M139" s="3">
        <f t="shared" si="23"/>
        <v>0</v>
      </c>
      <c r="N139" s="187">
        <f t="shared" si="19"/>
        <v>0</v>
      </c>
    </row>
    <row r="140" spans="1:14" ht="13.9" x14ac:dyDescent="0.4">
      <c r="A140" s="12" t="str">
        <f>'C&amp;G'!A140</f>
        <v>SWM</v>
      </c>
      <c r="B140" s="12">
        <f>'C&amp;G'!B140</f>
        <v>17</v>
      </c>
      <c r="C140" t="str">
        <f>'C&amp;G'!C140</f>
        <v>Picton Junction to Picton Container Terminal</v>
      </c>
      <c r="D140" s="204">
        <f>'DORC build-up'!I84</f>
        <v>1.2</v>
      </c>
      <c r="E140" s="96">
        <v>0</v>
      </c>
      <c r="F140" s="291">
        <f t="shared" si="15"/>
        <v>14.371874999999999</v>
      </c>
      <c r="G140" s="3">
        <f t="shared" si="20"/>
        <v>0</v>
      </c>
      <c r="H140" s="3">
        <f t="shared" si="16"/>
        <v>0</v>
      </c>
      <c r="I140" s="291">
        <f t="shared" si="17"/>
        <v>21.557812500000001</v>
      </c>
      <c r="J140" s="3">
        <f t="shared" si="21"/>
        <v>0</v>
      </c>
      <c r="K140" s="3">
        <f t="shared" si="22"/>
        <v>0</v>
      </c>
      <c r="L140" s="291">
        <f t="shared" si="18"/>
        <v>44.552812500000009</v>
      </c>
      <c r="M140" s="3">
        <f t="shared" si="23"/>
        <v>0</v>
      </c>
      <c r="N140" s="187">
        <f t="shared" si="19"/>
        <v>0</v>
      </c>
    </row>
    <row r="141" spans="1:14" ht="13.9" x14ac:dyDescent="0.4">
      <c r="A141" s="12" t="str">
        <f>'C&amp;G'!A141</f>
        <v>SWM</v>
      </c>
      <c r="B141" s="12">
        <f>'C&amp;G'!B141</f>
        <v>17</v>
      </c>
      <c r="C141" t="str">
        <f>'C&amp;G'!C141</f>
        <v>Picton Container Terminal to Bunbury Terminal</v>
      </c>
      <c r="D141" s="204">
        <f>'DORC build-up'!I85</f>
        <v>1.2</v>
      </c>
      <c r="E141" s="96">
        <v>0</v>
      </c>
      <c r="F141" s="291">
        <f t="shared" si="15"/>
        <v>14.371874999999999</v>
      </c>
      <c r="G141" s="3">
        <f t="shared" si="20"/>
        <v>0</v>
      </c>
      <c r="H141" s="3">
        <f t="shared" si="16"/>
        <v>0</v>
      </c>
      <c r="I141" s="291">
        <f t="shared" si="17"/>
        <v>21.557812500000001</v>
      </c>
      <c r="J141" s="3">
        <f t="shared" si="21"/>
        <v>0</v>
      </c>
      <c r="K141" s="3">
        <f t="shared" si="22"/>
        <v>0</v>
      </c>
      <c r="L141" s="291">
        <f t="shared" si="18"/>
        <v>44.552812500000009</v>
      </c>
      <c r="M141" s="3">
        <f t="shared" si="23"/>
        <v>0</v>
      </c>
      <c r="N141" s="187">
        <f t="shared" si="19"/>
        <v>0</v>
      </c>
    </row>
    <row r="142" spans="1:14" ht="13.9" x14ac:dyDescent="0.4">
      <c r="A142" s="12" t="str">
        <f>'C&amp;G'!A142</f>
        <v>SWM</v>
      </c>
      <c r="B142" s="12">
        <f>'C&amp;G'!B142</f>
        <v>18</v>
      </c>
      <c r="C142" t="str">
        <f>'C&amp;G'!C142</f>
        <v>Pinjarra to Alumina Junction</v>
      </c>
      <c r="D142" s="204">
        <f>'DORC build-up'!I86</f>
        <v>1.2</v>
      </c>
      <c r="E142" s="96">
        <v>0</v>
      </c>
      <c r="F142" s="291">
        <f t="shared" si="15"/>
        <v>14.371874999999999</v>
      </c>
      <c r="G142" s="3">
        <f t="shared" si="20"/>
        <v>0</v>
      </c>
      <c r="H142" s="3">
        <f t="shared" si="16"/>
        <v>0</v>
      </c>
      <c r="I142" s="291">
        <f t="shared" si="17"/>
        <v>21.557812500000001</v>
      </c>
      <c r="J142" s="3">
        <f t="shared" si="21"/>
        <v>0</v>
      </c>
      <c r="K142" s="3">
        <f t="shared" si="22"/>
        <v>0</v>
      </c>
      <c r="L142" s="291">
        <f t="shared" si="18"/>
        <v>44.552812500000009</v>
      </c>
      <c r="M142" s="3">
        <f t="shared" si="23"/>
        <v>0</v>
      </c>
      <c r="N142" s="187">
        <f t="shared" si="19"/>
        <v>0</v>
      </c>
    </row>
    <row r="143" spans="1:14" ht="13.9" x14ac:dyDescent="0.4">
      <c r="A143" s="12" t="str">
        <f>'C&amp;G'!A143</f>
        <v>SWM</v>
      </c>
      <c r="B143" s="12">
        <f>'C&amp;G'!B143</f>
        <v>19</v>
      </c>
      <c r="C143" t="str">
        <f>'C&amp;G'!C143</f>
        <v>Alumina Junction to Pinjarra South</v>
      </c>
      <c r="D143" s="204">
        <f>'DORC build-up'!I87</f>
        <v>1.2</v>
      </c>
      <c r="E143" s="96">
        <v>0</v>
      </c>
      <c r="F143" s="291">
        <f t="shared" si="15"/>
        <v>14.371874999999999</v>
      </c>
      <c r="G143" s="3">
        <f t="shared" si="20"/>
        <v>0</v>
      </c>
      <c r="H143" s="3">
        <f t="shared" si="16"/>
        <v>0</v>
      </c>
      <c r="I143" s="291">
        <f t="shared" si="17"/>
        <v>21.557812500000001</v>
      </c>
      <c r="J143" s="3">
        <f t="shared" si="21"/>
        <v>0</v>
      </c>
      <c r="K143" s="3">
        <f t="shared" si="22"/>
        <v>0</v>
      </c>
      <c r="L143" s="291">
        <f t="shared" si="18"/>
        <v>44.552812500000009</v>
      </c>
      <c r="M143" s="3">
        <f t="shared" si="23"/>
        <v>0</v>
      </c>
      <c r="N143" s="187">
        <f t="shared" si="19"/>
        <v>0</v>
      </c>
    </row>
    <row r="144" spans="1:14" ht="13.9" x14ac:dyDescent="0.4">
      <c r="A144" s="12" t="str">
        <f>'C&amp;G'!A144</f>
        <v>Collie</v>
      </c>
      <c r="B144" s="12">
        <f>'C&amp;G'!B144</f>
        <v>20</v>
      </c>
      <c r="C144" t="str">
        <f>'C&amp;G'!C144</f>
        <v>Brunswick Junction to Brunswick East</v>
      </c>
      <c r="D144" s="204">
        <f>'DORC build-up'!I88</f>
        <v>1.2</v>
      </c>
      <c r="E144" s="96">
        <v>0</v>
      </c>
      <c r="F144" s="291">
        <f t="shared" si="15"/>
        <v>14.371874999999999</v>
      </c>
      <c r="G144" s="3">
        <f t="shared" si="20"/>
        <v>0</v>
      </c>
      <c r="H144" s="3">
        <f t="shared" si="16"/>
        <v>0</v>
      </c>
      <c r="I144" s="291">
        <f t="shared" si="17"/>
        <v>21.557812500000001</v>
      </c>
      <c r="J144" s="3">
        <f t="shared" si="21"/>
        <v>0</v>
      </c>
      <c r="K144" s="3">
        <f t="shared" si="22"/>
        <v>0</v>
      </c>
      <c r="L144" s="291">
        <f t="shared" si="18"/>
        <v>44.552812500000009</v>
      </c>
      <c r="M144" s="3">
        <f t="shared" si="23"/>
        <v>0</v>
      </c>
      <c r="N144" s="187">
        <f t="shared" si="19"/>
        <v>0</v>
      </c>
    </row>
    <row r="145" spans="1:14" ht="13.9" x14ac:dyDescent="0.4">
      <c r="A145" s="12" t="str">
        <f>'C&amp;G'!A145</f>
        <v>Collie</v>
      </c>
      <c r="B145" s="12">
        <f>'C&amp;G'!B145</f>
        <v>20</v>
      </c>
      <c r="C145" t="str">
        <f>'C&amp;G'!C145</f>
        <v>Brunswick East to Worsley</v>
      </c>
      <c r="D145" s="204">
        <f>'DORC build-up'!I89</f>
        <v>1.2</v>
      </c>
      <c r="E145" s="96">
        <v>0</v>
      </c>
      <c r="F145" s="291">
        <f t="shared" si="15"/>
        <v>14.371874999999999</v>
      </c>
      <c r="G145" s="3">
        <f t="shared" si="20"/>
        <v>0</v>
      </c>
      <c r="H145" s="3">
        <f t="shared" si="16"/>
        <v>0</v>
      </c>
      <c r="I145" s="291">
        <f t="shared" si="17"/>
        <v>21.557812500000001</v>
      </c>
      <c r="J145" s="3">
        <f t="shared" si="21"/>
        <v>0</v>
      </c>
      <c r="K145" s="3">
        <f t="shared" si="22"/>
        <v>0</v>
      </c>
      <c r="L145" s="291">
        <f t="shared" si="18"/>
        <v>44.552812500000009</v>
      </c>
      <c r="M145" s="3">
        <f t="shared" si="23"/>
        <v>0</v>
      </c>
      <c r="N145" s="187">
        <f t="shared" si="19"/>
        <v>0</v>
      </c>
    </row>
    <row r="146" spans="1:14" ht="13.9" x14ac:dyDescent="0.4">
      <c r="A146" s="12" t="str">
        <f>'C&amp;G'!A146</f>
        <v>Collie</v>
      </c>
      <c r="B146" s="12">
        <f>'C&amp;G'!B146</f>
        <v>20</v>
      </c>
      <c r="C146" t="str">
        <f>'C&amp;G'!C146</f>
        <v>Worsley to Worsley East</v>
      </c>
      <c r="D146" s="204">
        <f>'DORC build-up'!I90</f>
        <v>1.2</v>
      </c>
      <c r="E146" s="96">
        <v>0</v>
      </c>
      <c r="F146" s="291">
        <f t="shared" si="15"/>
        <v>14.371874999999999</v>
      </c>
      <c r="G146" s="3">
        <f t="shared" si="20"/>
        <v>0</v>
      </c>
      <c r="H146" s="3">
        <f t="shared" si="16"/>
        <v>0</v>
      </c>
      <c r="I146" s="291">
        <f t="shared" si="17"/>
        <v>21.557812500000001</v>
      </c>
      <c r="J146" s="3">
        <f t="shared" si="21"/>
        <v>0</v>
      </c>
      <c r="K146" s="3">
        <f t="shared" si="22"/>
        <v>0</v>
      </c>
      <c r="L146" s="291">
        <f t="shared" si="18"/>
        <v>44.552812500000009</v>
      </c>
      <c r="M146" s="3">
        <f t="shared" si="23"/>
        <v>0</v>
      </c>
      <c r="N146" s="187">
        <f t="shared" si="19"/>
        <v>0</v>
      </c>
    </row>
    <row r="147" spans="1:14" ht="13.9" x14ac:dyDescent="0.4">
      <c r="A147" s="12" t="str">
        <f>'C&amp;G'!A147</f>
        <v>Collie</v>
      </c>
      <c r="B147" s="12">
        <f>'C&amp;G'!B147</f>
        <v>20</v>
      </c>
      <c r="C147" t="str">
        <f>'C&amp;G'!C147</f>
        <v>Worsley East to Ewington Junction</v>
      </c>
      <c r="D147" s="204">
        <f>'DORC build-up'!I91</f>
        <v>1.2</v>
      </c>
      <c r="E147" s="96">
        <v>0</v>
      </c>
      <c r="F147" s="291">
        <f t="shared" si="15"/>
        <v>14.371874999999999</v>
      </c>
      <c r="G147" s="3">
        <f t="shared" si="20"/>
        <v>0</v>
      </c>
      <c r="H147" s="3">
        <f t="shared" si="16"/>
        <v>0</v>
      </c>
      <c r="I147" s="291">
        <f t="shared" si="17"/>
        <v>21.557812500000001</v>
      </c>
      <c r="J147" s="3">
        <f t="shared" si="21"/>
        <v>0</v>
      </c>
      <c r="K147" s="3">
        <f t="shared" si="22"/>
        <v>0</v>
      </c>
      <c r="L147" s="291">
        <f t="shared" si="18"/>
        <v>44.552812500000009</v>
      </c>
      <c r="M147" s="3">
        <f t="shared" si="23"/>
        <v>0</v>
      </c>
      <c r="N147" s="187">
        <f t="shared" si="19"/>
        <v>0</v>
      </c>
    </row>
    <row r="148" spans="1:14" ht="13.9" x14ac:dyDescent="0.4">
      <c r="A148" s="12" t="str">
        <f>'C&amp;G'!A148</f>
        <v>Collie</v>
      </c>
      <c r="B148" s="12">
        <f>'C&amp;G'!B148</f>
        <v>20</v>
      </c>
      <c r="C148" t="str">
        <f>'C&amp;G'!C148</f>
        <v>Ewington Junction to Premier</v>
      </c>
      <c r="D148" s="204">
        <f>'DORC build-up'!I92</f>
        <v>1.2</v>
      </c>
      <c r="E148" s="96">
        <v>0</v>
      </c>
      <c r="F148" s="291">
        <f t="shared" si="15"/>
        <v>14.371874999999999</v>
      </c>
      <c r="G148" s="3">
        <f t="shared" si="20"/>
        <v>0</v>
      </c>
      <c r="H148" s="3">
        <f t="shared" si="16"/>
        <v>0</v>
      </c>
      <c r="I148" s="291">
        <f t="shared" si="17"/>
        <v>21.557812500000001</v>
      </c>
      <c r="J148" s="3">
        <f t="shared" si="21"/>
        <v>0</v>
      </c>
      <c r="K148" s="3">
        <f t="shared" si="22"/>
        <v>0</v>
      </c>
      <c r="L148" s="291">
        <f t="shared" si="18"/>
        <v>44.552812500000009</v>
      </c>
      <c r="M148" s="3">
        <f t="shared" si="23"/>
        <v>0</v>
      </c>
      <c r="N148" s="187">
        <f t="shared" si="19"/>
        <v>0</v>
      </c>
    </row>
    <row r="149" spans="1:14" ht="13.9" x14ac:dyDescent="0.4">
      <c r="A149" s="12" t="str">
        <f>'C&amp;G'!A149</f>
        <v>Collie</v>
      </c>
      <c r="B149" s="12">
        <f>'C&amp;G'!B149</f>
        <v>21</v>
      </c>
      <c r="C149" t="str">
        <f>'C&amp;G'!C149</f>
        <v>Brunswick North to Brunswick East</v>
      </c>
      <c r="D149" s="204">
        <f>'DORC build-up'!I93</f>
        <v>1.2</v>
      </c>
      <c r="E149" s="96">
        <v>0</v>
      </c>
      <c r="F149" s="291">
        <f t="shared" si="15"/>
        <v>14.371874999999999</v>
      </c>
      <c r="G149" s="3">
        <f t="shared" si="20"/>
        <v>0</v>
      </c>
      <c r="H149" s="3">
        <f t="shared" si="16"/>
        <v>0</v>
      </c>
      <c r="I149" s="291">
        <f t="shared" si="17"/>
        <v>21.557812500000001</v>
      </c>
      <c r="J149" s="3">
        <f t="shared" si="21"/>
        <v>0</v>
      </c>
      <c r="K149" s="3">
        <f t="shared" si="22"/>
        <v>0</v>
      </c>
      <c r="L149" s="291">
        <f t="shared" si="18"/>
        <v>44.552812500000009</v>
      </c>
      <c r="M149" s="3">
        <f t="shared" si="23"/>
        <v>0</v>
      </c>
      <c r="N149" s="187">
        <f t="shared" si="19"/>
        <v>0</v>
      </c>
    </row>
    <row r="150" spans="1:14" ht="13.9" x14ac:dyDescent="0.4">
      <c r="A150" s="12" t="str">
        <f>'C&amp;G'!A150</f>
        <v>Collie</v>
      </c>
      <c r="B150" s="12">
        <f>'C&amp;G'!B150</f>
        <v>22</v>
      </c>
      <c r="C150" t="str">
        <f>'C&amp;G'!C150</f>
        <v>Worsley to Hamilton</v>
      </c>
      <c r="D150" s="204">
        <f>'DORC build-up'!I94</f>
        <v>1.2</v>
      </c>
      <c r="E150" s="96">
        <v>0</v>
      </c>
      <c r="F150" s="291">
        <f t="shared" si="15"/>
        <v>14.371874999999999</v>
      </c>
      <c r="G150" s="3">
        <f t="shared" si="20"/>
        <v>0</v>
      </c>
      <c r="H150" s="3">
        <f t="shared" si="16"/>
        <v>0</v>
      </c>
      <c r="I150" s="291">
        <f t="shared" si="17"/>
        <v>21.557812500000001</v>
      </c>
      <c r="J150" s="3">
        <f t="shared" si="21"/>
        <v>0</v>
      </c>
      <c r="K150" s="3">
        <f t="shared" si="22"/>
        <v>0</v>
      </c>
      <c r="L150" s="291">
        <f t="shared" si="18"/>
        <v>44.552812500000009</v>
      </c>
      <c r="M150" s="3">
        <f t="shared" si="23"/>
        <v>0</v>
      </c>
      <c r="N150" s="187">
        <f t="shared" si="19"/>
        <v>0</v>
      </c>
    </row>
    <row r="151" spans="1:14" ht="13.9" x14ac:dyDescent="0.4">
      <c r="A151" s="12" t="str">
        <f>'C&amp;G'!A151</f>
        <v>Collie</v>
      </c>
      <c r="B151" s="12">
        <f>'C&amp;G'!B151</f>
        <v>22</v>
      </c>
      <c r="C151" t="str">
        <f>'C&amp;G'!C151</f>
        <v>Worsley East to Worsley North</v>
      </c>
      <c r="D151" s="204">
        <f>'DORC build-up'!I95</f>
        <v>1.2</v>
      </c>
      <c r="E151" s="96">
        <v>0</v>
      </c>
      <c r="F151" s="291">
        <f t="shared" si="15"/>
        <v>14.371874999999999</v>
      </c>
      <c r="G151" s="3">
        <f t="shared" si="20"/>
        <v>0</v>
      </c>
      <c r="H151" s="3">
        <f t="shared" si="16"/>
        <v>0</v>
      </c>
      <c r="I151" s="291">
        <f t="shared" si="17"/>
        <v>21.557812500000001</v>
      </c>
      <c r="J151" s="3">
        <f t="shared" si="21"/>
        <v>0</v>
      </c>
      <c r="K151" s="3">
        <f t="shared" si="22"/>
        <v>0</v>
      </c>
      <c r="L151" s="291">
        <f t="shared" si="18"/>
        <v>44.552812500000009</v>
      </c>
      <c r="M151" s="3">
        <f t="shared" si="23"/>
        <v>0</v>
      </c>
      <c r="N151" s="187">
        <f t="shared" si="19"/>
        <v>0</v>
      </c>
    </row>
    <row r="152" spans="1:14" ht="13.9" x14ac:dyDescent="0.4">
      <c r="A152" s="12" t="str">
        <f>'C&amp;G'!A152</f>
        <v>GSR</v>
      </c>
      <c r="B152" s="12">
        <f>'C&amp;G'!B152</f>
        <v>23</v>
      </c>
      <c r="C152" t="str">
        <f>'C&amp;G'!C152</f>
        <v>Avon Yard to York</v>
      </c>
      <c r="D152" s="204">
        <f>'DORC build-up'!I96</f>
        <v>1.3</v>
      </c>
      <c r="E152" s="96">
        <v>0</v>
      </c>
      <c r="F152" s="291">
        <f t="shared" si="15"/>
        <v>14.371874999999999</v>
      </c>
      <c r="G152" s="3">
        <f t="shared" si="20"/>
        <v>0</v>
      </c>
      <c r="H152" s="3">
        <f t="shared" si="16"/>
        <v>0</v>
      </c>
      <c r="I152" s="291">
        <f t="shared" si="17"/>
        <v>21.557812500000001</v>
      </c>
      <c r="J152" s="3">
        <f t="shared" si="21"/>
        <v>0</v>
      </c>
      <c r="K152" s="3">
        <f t="shared" si="22"/>
        <v>0</v>
      </c>
      <c r="L152" s="291">
        <f t="shared" si="18"/>
        <v>44.552812500000009</v>
      </c>
      <c r="M152" s="3">
        <f t="shared" si="23"/>
        <v>0</v>
      </c>
      <c r="N152" s="187">
        <f t="shared" si="19"/>
        <v>0</v>
      </c>
    </row>
    <row r="153" spans="1:14" ht="13.9" x14ac:dyDescent="0.4">
      <c r="A153" s="12" t="str">
        <f>'C&amp;G'!A153</f>
        <v>GSR</v>
      </c>
      <c r="B153" s="12">
        <f>'C&amp;G'!B153</f>
        <v>23</v>
      </c>
      <c r="C153" t="str">
        <f>'C&amp;G'!C153</f>
        <v>York to Brookton</v>
      </c>
      <c r="D153" s="204">
        <f>'DORC build-up'!I97</f>
        <v>1.3</v>
      </c>
      <c r="E153" s="96">
        <v>0</v>
      </c>
      <c r="F153" s="291">
        <f t="shared" si="15"/>
        <v>14.371874999999999</v>
      </c>
      <c r="G153" s="3">
        <f t="shared" si="20"/>
        <v>0</v>
      </c>
      <c r="H153" s="3">
        <f t="shared" si="16"/>
        <v>0</v>
      </c>
      <c r="I153" s="291">
        <f t="shared" si="17"/>
        <v>21.557812500000001</v>
      </c>
      <c r="J153" s="3">
        <f t="shared" si="21"/>
        <v>0</v>
      </c>
      <c r="K153" s="3">
        <f t="shared" si="22"/>
        <v>0</v>
      </c>
      <c r="L153" s="291">
        <f t="shared" si="18"/>
        <v>44.552812500000009</v>
      </c>
      <c r="M153" s="3">
        <f t="shared" si="23"/>
        <v>0</v>
      </c>
      <c r="N153" s="187">
        <f t="shared" si="19"/>
        <v>0</v>
      </c>
    </row>
    <row r="154" spans="1:14" ht="13.9" x14ac:dyDescent="0.4">
      <c r="A154" s="12" t="str">
        <f>'C&amp;G'!A154</f>
        <v>GSR</v>
      </c>
      <c r="B154" s="12">
        <f>'C&amp;G'!B154</f>
        <v>23</v>
      </c>
      <c r="C154" t="str">
        <f>'C&amp;G'!C154</f>
        <v>Brookton to Narrogin</v>
      </c>
      <c r="D154" s="204">
        <f>'DORC build-up'!I98</f>
        <v>1.3</v>
      </c>
      <c r="E154" s="96">
        <v>0</v>
      </c>
      <c r="F154" s="291">
        <f t="shared" si="15"/>
        <v>14.371874999999999</v>
      </c>
      <c r="G154" s="3">
        <f t="shared" si="20"/>
        <v>0</v>
      </c>
      <c r="H154" s="3">
        <f t="shared" si="16"/>
        <v>0</v>
      </c>
      <c r="I154" s="291">
        <f t="shared" si="17"/>
        <v>21.557812500000001</v>
      </c>
      <c r="J154" s="3">
        <f t="shared" si="21"/>
        <v>0</v>
      </c>
      <c r="K154" s="3">
        <f t="shared" si="22"/>
        <v>0</v>
      </c>
      <c r="L154" s="291">
        <f t="shared" si="18"/>
        <v>44.552812500000009</v>
      </c>
      <c r="M154" s="3">
        <f t="shared" si="23"/>
        <v>0</v>
      </c>
      <c r="N154" s="187">
        <f t="shared" si="19"/>
        <v>0</v>
      </c>
    </row>
    <row r="155" spans="1:14" ht="13.9" x14ac:dyDescent="0.4">
      <c r="A155" s="12" t="str">
        <f>'C&amp;G'!A155</f>
        <v>GSR</v>
      </c>
      <c r="B155" s="12">
        <f>'C&amp;G'!B155</f>
        <v>23</v>
      </c>
      <c r="C155" t="str">
        <f>'C&amp;G'!C155</f>
        <v>Narrogin to Wagin</v>
      </c>
      <c r="D155" s="204">
        <f>'DORC build-up'!I99</f>
        <v>1.3</v>
      </c>
      <c r="E155" s="96">
        <v>0</v>
      </c>
      <c r="F155" s="291">
        <f t="shared" si="15"/>
        <v>14.371874999999999</v>
      </c>
      <c r="G155" s="3">
        <f t="shared" si="20"/>
        <v>0</v>
      </c>
      <c r="H155" s="3">
        <f t="shared" si="16"/>
        <v>0</v>
      </c>
      <c r="I155" s="291">
        <f t="shared" si="17"/>
        <v>21.557812500000001</v>
      </c>
      <c r="J155" s="3">
        <f t="shared" si="21"/>
        <v>0</v>
      </c>
      <c r="K155" s="3">
        <f t="shared" si="22"/>
        <v>0</v>
      </c>
      <c r="L155" s="291">
        <f t="shared" si="18"/>
        <v>44.552812500000009</v>
      </c>
      <c r="M155" s="3">
        <f t="shared" si="23"/>
        <v>0</v>
      </c>
      <c r="N155" s="187">
        <f t="shared" si="19"/>
        <v>0</v>
      </c>
    </row>
    <row r="156" spans="1:14" ht="13.9" x14ac:dyDescent="0.4">
      <c r="A156" s="12" t="str">
        <f>'C&amp;G'!A156</f>
        <v>GSR</v>
      </c>
      <c r="B156" s="12">
        <f>'C&amp;G'!B156</f>
        <v>23</v>
      </c>
      <c r="C156" t="str">
        <f>'C&amp;G'!C156</f>
        <v>Wagin to Wagin South</v>
      </c>
      <c r="D156" s="204">
        <f>'DORC build-up'!I100</f>
        <v>1.3</v>
      </c>
      <c r="E156" s="96">
        <v>0</v>
      </c>
      <c r="F156" s="291">
        <f t="shared" si="15"/>
        <v>14.371874999999999</v>
      </c>
      <c r="G156" s="3">
        <f t="shared" si="20"/>
        <v>0</v>
      </c>
      <c r="H156" s="3">
        <f t="shared" si="16"/>
        <v>0</v>
      </c>
      <c r="I156" s="291">
        <f t="shared" si="17"/>
        <v>21.557812500000001</v>
      </c>
      <c r="J156" s="3">
        <f t="shared" si="21"/>
        <v>0</v>
      </c>
      <c r="K156" s="3">
        <f t="shared" si="22"/>
        <v>0</v>
      </c>
      <c r="L156" s="291">
        <f t="shared" si="18"/>
        <v>44.552812500000009</v>
      </c>
      <c r="M156" s="3">
        <f t="shared" si="23"/>
        <v>0</v>
      </c>
      <c r="N156" s="187">
        <f t="shared" si="19"/>
        <v>0</v>
      </c>
    </row>
    <row r="157" spans="1:14" ht="13.9" x14ac:dyDescent="0.4">
      <c r="A157" s="12" t="str">
        <f>'C&amp;G'!A157</f>
        <v>GSR</v>
      </c>
      <c r="B157" s="12">
        <f>'C&amp;G'!B157</f>
        <v>23</v>
      </c>
      <c r="C157" t="str">
        <f>'C&amp;G'!C157</f>
        <v>Wagin South to Katanning</v>
      </c>
      <c r="D157" s="204">
        <f>'DORC build-up'!I101</f>
        <v>1.3</v>
      </c>
      <c r="E157" s="96">
        <v>0</v>
      </c>
      <c r="F157" s="291">
        <f t="shared" si="15"/>
        <v>14.371874999999999</v>
      </c>
      <c r="G157" s="3">
        <f t="shared" si="20"/>
        <v>0</v>
      </c>
      <c r="H157" s="3">
        <f t="shared" si="16"/>
        <v>0</v>
      </c>
      <c r="I157" s="291">
        <f t="shared" si="17"/>
        <v>21.557812500000001</v>
      </c>
      <c r="J157" s="3">
        <f t="shared" si="21"/>
        <v>0</v>
      </c>
      <c r="K157" s="3">
        <f t="shared" si="22"/>
        <v>0</v>
      </c>
      <c r="L157" s="291">
        <f t="shared" si="18"/>
        <v>44.552812500000009</v>
      </c>
      <c r="M157" s="3">
        <f t="shared" si="23"/>
        <v>0</v>
      </c>
      <c r="N157" s="187">
        <f t="shared" si="19"/>
        <v>0</v>
      </c>
    </row>
    <row r="158" spans="1:14" ht="13.9" x14ac:dyDescent="0.4">
      <c r="A158" s="12" t="str">
        <f>'C&amp;G'!A158</f>
        <v>GSR</v>
      </c>
      <c r="B158" s="12">
        <f>'C&amp;G'!B158</f>
        <v>23</v>
      </c>
      <c r="C158" t="str">
        <f>'C&amp;G'!C158</f>
        <v>Katanning to Tambellup</v>
      </c>
      <c r="D158" s="204">
        <f>'DORC build-up'!I102</f>
        <v>1.3</v>
      </c>
      <c r="E158" s="96">
        <v>0</v>
      </c>
      <c r="F158" s="291">
        <f t="shared" si="15"/>
        <v>14.371874999999999</v>
      </c>
      <c r="G158" s="3">
        <f t="shared" si="20"/>
        <v>0</v>
      </c>
      <c r="H158" s="3">
        <f t="shared" si="16"/>
        <v>0</v>
      </c>
      <c r="I158" s="291">
        <f t="shared" si="17"/>
        <v>21.557812500000001</v>
      </c>
      <c r="J158" s="3">
        <f t="shared" si="21"/>
        <v>0</v>
      </c>
      <c r="K158" s="3">
        <f t="shared" si="22"/>
        <v>0</v>
      </c>
      <c r="L158" s="291">
        <f t="shared" si="18"/>
        <v>44.552812500000009</v>
      </c>
      <c r="M158" s="3">
        <f t="shared" si="23"/>
        <v>0</v>
      </c>
      <c r="N158" s="187">
        <f t="shared" si="19"/>
        <v>0</v>
      </c>
    </row>
    <row r="159" spans="1:14" ht="13.9" x14ac:dyDescent="0.4">
      <c r="A159" s="12" t="str">
        <f>'C&amp;G'!A159</f>
        <v>GSR</v>
      </c>
      <c r="B159" s="12">
        <f>'C&amp;G'!B159</f>
        <v>23</v>
      </c>
      <c r="C159" t="str">
        <f>'C&amp;G'!C159</f>
        <v>Tambellup to Redmond</v>
      </c>
      <c r="D159" s="204">
        <f>'DORC build-up'!I103</f>
        <v>1.3</v>
      </c>
      <c r="E159" s="96">
        <v>0</v>
      </c>
      <c r="F159" s="291">
        <f t="shared" si="15"/>
        <v>14.371874999999999</v>
      </c>
      <c r="G159" s="3">
        <f t="shared" si="20"/>
        <v>0</v>
      </c>
      <c r="H159" s="3">
        <f t="shared" si="16"/>
        <v>0</v>
      </c>
      <c r="I159" s="291">
        <f t="shared" si="17"/>
        <v>21.557812500000001</v>
      </c>
      <c r="J159" s="3">
        <f t="shared" si="21"/>
        <v>0</v>
      </c>
      <c r="K159" s="3">
        <f t="shared" si="22"/>
        <v>0</v>
      </c>
      <c r="L159" s="291">
        <f t="shared" si="18"/>
        <v>44.552812500000009</v>
      </c>
      <c r="M159" s="3">
        <f t="shared" si="23"/>
        <v>0</v>
      </c>
      <c r="N159" s="187">
        <f t="shared" si="19"/>
        <v>0</v>
      </c>
    </row>
    <row r="160" spans="1:14" ht="13.9" x14ac:dyDescent="0.4">
      <c r="A160" s="12" t="str">
        <f>'C&amp;G'!A160</f>
        <v>GSR</v>
      </c>
      <c r="B160" s="12">
        <f>'C&amp;G'!B160</f>
        <v>23</v>
      </c>
      <c r="C160" t="str">
        <f>'C&amp;G'!C160</f>
        <v>Redmond to Albany</v>
      </c>
      <c r="D160" s="204">
        <f>'DORC build-up'!I104</f>
        <v>1.3</v>
      </c>
      <c r="E160" s="96">
        <v>0</v>
      </c>
      <c r="F160" s="291">
        <f t="shared" si="15"/>
        <v>14.371874999999999</v>
      </c>
      <c r="G160" s="3">
        <f t="shared" si="20"/>
        <v>0</v>
      </c>
      <c r="H160" s="3">
        <f t="shared" si="16"/>
        <v>0</v>
      </c>
      <c r="I160" s="291">
        <f t="shared" si="17"/>
        <v>21.557812500000001</v>
      </c>
      <c r="J160" s="3">
        <f t="shared" si="21"/>
        <v>0</v>
      </c>
      <c r="K160" s="3">
        <f t="shared" si="22"/>
        <v>0</v>
      </c>
      <c r="L160" s="291">
        <f t="shared" si="18"/>
        <v>44.552812500000009</v>
      </c>
      <c r="M160" s="3">
        <f t="shared" si="23"/>
        <v>0</v>
      </c>
      <c r="N160" s="187">
        <f t="shared" si="19"/>
        <v>0</v>
      </c>
    </row>
    <row r="161" spans="1:14" ht="13.9" x14ac:dyDescent="0.4">
      <c r="A161" s="12" t="str">
        <f>'C&amp;G'!A161</f>
        <v>Sidings &amp; Other</v>
      </c>
      <c r="B161" s="12">
        <f>'C&amp;G'!B161</f>
        <v>23</v>
      </c>
      <c r="C161" t="str">
        <f>'C&amp;G'!C161</f>
        <v>Redmond to Mirrambeena</v>
      </c>
      <c r="D161" s="204">
        <f>'DORC build-up'!I105</f>
        <v>1.3</v>
      </c>
      <c r="E161" s="96">
        <v>0</v>
      </c>
      <c r="F161" s="291">
        <f t="shared" si="15"/>
        <v>14.371874999999999</v>
      </c>
      <c r="G161" s="3">
        <f t="shared" si="20"/>
        <v>0</v>
      </c>
      <c r="H161" s="3">
        <f t="shared" si="16"/>
        <v>0</v>
      </c>
      <c r="I161" s="291">
        <f t="shared" si="17"/>
        <v>21.557812500000001</v>
      </c>
      <c r="J161" s="3">
        <f t="shared" si="21"/>
        <v>0</v>
      </c>
      <c r="K161" s="3">
        <f t="shared" si="22"/>
        <v>0</v>
      </c>
      <c r="L161" s="291">
        <f t="shared" si="18"/>
        <v>44.552812500000009</v>
      </c>
      <c r="M161" s="3">
        <f t="shared" si="23"/>
        <v>0</v>
      </c>
      <c r="N161" s="187">
        <f t="shared" si="19"/>
        <v>0</v>
      </c>
    </row>
    <row r="162" spans="1:14" ht="13.9" x14ac:dyDescent="0.4">
      <c r="A162" s="12" t="str">
        <f>'C&amp;G'!A162</f>
        <v>Non-operational</v>
      </c>
      <c r="B162" s="12">
        <f>'C&amp;G'!B162</f>
        <v>24</v>
      </c>
      <c r="C162" t="str">
        <f>'C&amp;G'!C162</f>
        <v>York to Quairading</v>
      </c>
      <c r="D162" s="204">
        <f>'DORC build-up'!I106</f>
        <v>1.3</v>
      </c>
      <c r="E162" s="96">
        <v>0</v>
      </c>
      <c r="F162" s="291">
        <f t="shared" si="15"/>
        <v>14.371874999999999</v>
      </c>
      <c r="G162" s="3">
        <f t="shared" si="20"/>
        <v>0</v>
      </c>
      <c r="H162" s="3">
        <f t="shared" si="16"/>
        <v>0</v>
      </c>
      <c r="I162" s="291">
        <f t="shared" si="17"/>
        <v>21.557812500000001</v>
      </c>
      <c r="J162" s="3">
        <f t="shared" si="21"/>
        <v>0</v>
      </c>
      <c r="K162" s="3">
        <f t="shared" si="22"/>
        <v>0</v>
      </c>
      <c r="L162" s="291">
        <f t="shared" si="18"/>
        <v>44.552812500000009</v>
      </c>
      <c r="M162" s="3">
        <f t="shared" si="23"/>
        <v>0</v>
      </c>
      <c r="N162" s="187">
        <f t="shared" si="19"/>
        <v>0</v>
      </c>
    </row>
    <row r="163" spans="1:14" ht="13.9" x14ac:dyDescent="0.4">
      <c r="A163" s="12" t="str">
        <f>'C&amp;G'!A163</f>
        <v>Non-operational</v>
      </c>
      <c r="B163" s="12">
        <f>'C&amp;G'!B163</f>
        <v>25</v>
      </c>
      <c r="C163" t="str">
        <f>'C&amp;G'!C163</f>
        <v>Narrogin to West Merredin</v>
      </c>
      <c r="D163" s="204">
        <f>'DORC build-up'!I107</f>
        <v>1.3</v>
      </c>
      <c r="E163" s="96">
        <v>0</v>
      </c>
      <c r="F163" s="291">
        <f t="shared" si="15"/>
        <v>14.371874999999999</v>
      </c>
      <c r="G163" s="3">
        <f t="shared" si="20"/>
        <v>0</v>
      </c>
      <c r="H163" s="3">
        <f t="shared" si="16"/>
        <v>0</v>
      </c>
      <c r="I163" s="291">
        <f t="shared" si="17"/>
        <v>21.557812500000001</v>
      </c>
      <c r="J163" s="3">
        <f t="shared" si="21"/>
        <v>0</v>
      </c>
      <c r="K163" s="3">
        <f t="shared" si="22"/>
        <v>0</v>
      </c>
      <c r="L163" s="291">
        <f t="shared" si="18"/>
        <v>44.552812500000009</v>
      </c>
      <c r="M163" s="3">
        <f t="shared" si="23"/>
        <v>0</v>
      </c>
      <c r="N163" s="187">
        <f t="shared" si="19"/>
        <v>0</v>
      </c>
    </row>
    <row r="164" spans="1:14" ht="13.9" x14ac:dyDescent="0.4">
      <c r="A164" s="12" t="str">
        <f>'C&amp;G'!A164</f>
        <v>Non-operational</v>
      </c>
      <c r="B164" s="12">
        <f>'C&amp;G'!B164</f>
        <v>26</v>
      </c>
      <c r="C164" t="str">
        <f>'C&amp;G'!C164</f>
        <v>Yilliminning to Kulin</v>
      </c>
      <c r="D164" s="204">
        <f>'DORC build-up'!I108</f>
        <v>1.3</v>
      </c>
      <c r="E164" s="96">
        <v>0</v>
      </c>
      <c r="F164" s="291">
        <f t="shared" si="15"/>
        <v>14.371874999999999</v>
      </c>
      <c r="G164" s="3">
        <f t="shared" si="20"/>
        <v>0</v>
      </c>
      <c r="H164" s="3">
        <f t="shared" si="16"/>
        <v>0</v>
      </c>
      <c r="I164" s="291">
        <f t="shared" si="17"/>
        <v>21.557812500000001</v>
      </c>
      <c r="J164" s="3">
        <f t="shared" si="21"/>
        <v>0</v>
      </c>
      <c r="K164" s="3">
        <f t="shared" si="22"/>
        <v>0</v>
      </c>
      <c r="L164" s="291">
        <f t="shared" si="18"/>
        <v>44.552812500000009</v>
      </c>
      <c r="M164" s="3">
        <f t="shared" si="23"/>
        <v>0</v>
      </c>
      <c r="N164" s="187">
        <f t="shared" si="19"/>
        <v>0</v>
      </c>
    </row>
    <row r="165" spans="1:14" ht="13.9" x14ac:dyDescent="0.4">
      <c r="A165" s="12" t="str">
        <f>'C&amp;G'!A165</f>
        <v>Lakes</v>
      </c>
      <c r="B165" s="12">
        <f>'C&amp;G'!B165</f>
        <v>27</v>
      </c>
      <c r="C165" t="str">
        <f>'C&amp;G'!C165</f>
        <v>Wagin to Lake Grace</v>
      </c>
      <c r="D165" s="204">
        <f>'DORC build-up'!I109</f>
        <v>1.3</v>
      </c>
      <c r="E165" s="96">
        <v>0</v>
      </c>
      <c r="F165" s="291">
        <f t="shared" si="15"/>
        <v>14.371874999999999</v>
      </c>
      <c r="G165" s="3">
        <f t="shared" si="20"/>
        <v>0</v>
      </c>
      <c r="H165" s="3">
        <f t="shared" si="16"/>
        <v>0</v>
      </c>
      <c r="I165" s="291">
        <f t="shared" si="17"/>
        <v>21.557812500000001</v>
      </c>
      <c r="J165" s="3">
        <f t="shared" si="21"/>
        <v>0</v>
      </c>
      <c r="K165" s="3">
        <f t="shared" si="22"/>
        <v>0</v>
      </c>
      <c r="L165" s="291">
        <f t="shared" si="18"/>
        <v>44.552812500000009</v>
      </c>
      <c r="M165" s="3">
        <f t="shared" si="23"/>
        <v>0</v>
      </c>
      <c r="N165" s="187">
        <f t="shared" si="19"/>
        <v>0</v>
      </c>
    </row>
    <row r="166" spans="1:14" ht="13.9" x14ac:dyDescent="0.4">
      <c r="A166" s="12" t="str">
        <f>'C&amp;G'!A166</f>
        <v>Lakes</v>
      </c>
      <c r="B166" s="12">
        <f>'C&amp;G'!B166</f>
        <v>27</v>
      </c>
      <c r="C166" t="str">
        <f>'C&amp;G'!C166</f>
        <v>Lake Grace to Newdegate</v>
      </c>
      <c r="D166" s="204">
        <f>'DORC build-up'!I110</f>
        <v>1.3</v>
      </c>
      <c r="E166" s="96">
        <v>0</v>
      </c>
      <c r="F166" s="291">
        <f t="shared" si="15"/>
        <v>14.371874999999999</v>
      </c>
      <c r="G166" s="3">
        <f t="shared" si="20"/>
        <v>0</v>
      </c>
      <c r="H166" s="3">
        <f t="shared" si="16"/>
        <v>0</v>
      </c>
      <c r="I166" s="291">
        <f t="shared" si="17"/>
        <v>21.557812500000001</v>
      </c>
      <c r="J166" s="3">
        <f t="shared" si="21"/>
        <v>0</v>
      </c>
      <c r="K166" s="3">
        <f t="shared" si="22"/>
        <v>0</v>
      </c>
      <c r="L166" s="291">
        <f t="shared" si="18"/>
        <v>44.552812500000009</v>
      </c>
      <c r="M166" s="3">
        <f t="shared" si="23"/>
        <v>0</v>
      </c>
      <c r="N166" s="187">
        <f t="shared" si="19"/>
        <v>0</v>
      </c>
    </row>
    <row r="167" spans="1:14" ht="13.9" x14ac:dyDescent="0.4">
      <c r="A167" s="12" t="str">
        <f>'C&amp;G'!A167</f>
        <v>Lakes</v>
      </c>
      <c r="B167" s="12">
        <f>'C&amp;G'!B167</f>
        <v>27</v>
      </c>
      <c r="C167" t="str">
        <f>'C&amp;G'!C167</f>
        <v>Wagin East to Wagin South</v>
      </c>
      <c r="D167" s="204">
        <f>'DORC build-up'!I111</f>
        <v>1.3</v>
      </c>
      <c r="E167" s="96">
        <v>0</v>
      </c>
      <c r="F167" s="291">
        <f t="shared" si="15"/>
        <v>14.371874999999999</v>
      </c>
      <c r="G167" s="3">
        <f t="shared" si="20"/>
        <v>0</v>
      </c>
      <c r="H167" s="3">
        <f t="shared" si="16"/>
        <v>0</v>
      </c>
      <c r="I167" s="291">
        <f t="shared" si="17"/>
        <v>21.557812500000001</v>
      </c>
      <c r="J167" s="3">
        <f t="shared" si="21"/>
        <v>0</v>
      </c>
      <c r="K167" s="3">
        <f t="shared" si="22"/>
        <v>0</v>
      </c>
      <c r="L167" s="291">
        <f t="shared" si="18"/>
        <v>44.552812500000009</v>
      </c>
      <c r="M167" s="3">
        <f t="shared" si="23"/>
        <v>0</v>
      </c>
      <c r="N167" s="187">
        <f t="shared" si="19"/>
        <v>0</v>
      </c>
    </row>
    <row r="168" spans="1:14" ht="13.9" x14ac:dyDescent="0.4">
      <c r="A168" s="12" t="str">
        <f>'C&amp;G'!A168</f>
        <v>Lakes</v>
      </c>
      <c r="B168" s="12">
        <f>'C&amp;G'!B168</f>
        <v>28</v>
      </c>
      <c r="C168" t="str">
        <f>'C&amp;G'!C168</f>
        <v>Lake Grace to Hyden</v>
      </c>
      <c r="D168" s="204">
        <f>'DORC build-up'!I112</f>
        <v>1.3</v>
      </c>
      <c r="E168" s="96">
        <v>0</v>
      </c>
      <c r="F168" s="291">
        <f t="shared" si="15"/>
        <v>14.371874999999999</v>
      </c>
      <c r="G168" s="3">
        <f t="shared" si="20"/>
        <v>0</v>
      </c>
      <c r="H168" s="3">
        <f t="shared" si="16"/>
        <v>0</v>
      </c>
      <c r="I168" s="291">
        <f t="shared" si="17"/>
        <v>21.557812500000001</v>
      </c>
      <c r="J168" s="3">
        <f t="shared" si="21"/>
        <v>0</v>
      </c>
      <c r="K168" s="3">
        <f t="shared" si="22"/>
        <v>0</v>
      </c>
      <c r="L168" s="291">
        <f t="shared" si="18"/>
        <v>44.552812500000009</v>
      </c>
      <c r="M168" s="3">
        <f t="shared" si="23"/>
        <v>0</v>
      </c>
      <c r="N168" s="187">
        <f t="shared" si="19"/>
        <v>0</v>
      </c>
    </row>
    <row r="169" spans="1:14" ht="13.9" x14ac:dyDescent="0.4">
      <c r="A169" s="12" t="str">
        <f>'C&amp;G'!A169</f>
        <v>Non-operational</v>
      </c>
      <c r="B169" s="12">
        <f>'C&amp;G'!B169</f>
        <v>29</v>
      </c>
      <c r="C169" t="str">
        <f>'C&amp;G'!C169</f>
        <v>Katanning to Nyabing</v>
      </c>
      <c r="D169" s="204">
        <f>'DORC build-up'!I113</f>
        <v>1.3</v>
      </c>
      <c r="E169" s="96">
        <v>0</v>
      </c>
      <c r="F169" s="291">
        <f t="shared" si="15"/>
        <v>14.371874999999999</v>
      </c>
      <c r="G169" s="3">
        <f t="shared" si="20"/>
        <v>0</v>
      </c>
      <c r="H169" s="3">
        <f t="shared" si="16"/>
        <v>0</v>
      </c>
      <c r="I169" s="291">
        <f t="shared" si="17"/>
        <v>21.557812500000001</v>
      </c>
      <c r="J169" s="3">
        <f t="shared" si="21"/>
        <v>0</v>
      </c>
      <c r="K169" s="3">
        <f t="shared" si="22"/>
        <v>0</v>
      </c>
      <c r="L169" s="291">
        <f t="shared" si="18"/>
        <v>44.552812500000009</v>
      </c>
      <c r="M169" s="3">
        <f t="shared" si="23"/>
        <v>0</v>
      </c>
      <c r="N169" s="187">
        <f t="shared" si="19"/>
        <v>0</v>
      </c>
    </row>
    <row r="170" spans="1:14" ht="13.9" x14ac:dyDescent="0.4">
      <c r="A170" s="12" t="str">
        <f>'C&amp;G'!A170</f>
        <v>Non-operational</v>
      </c>
      <c r="B170" s="12">
        <f>'C&amp;G'!B170</f>
        <v>30</v>
      </c>
      <c r="C170" t="str">
        <f>'C&amp;G'!C170</f>
        <v>Katanning East to Katanning South</v>
      </c>
      <c r="D170" s="204">
        <f>'DORC build-up'!I114</f>
        <v>0</v>
      </c>
      <c r="E170" s="96">
        <v>0</v>
      </c>
      <c r="F170" s="291">
        <f t="shared" si="15"/>
        <v>14.371874999999999</v>
      </c>
      <c r="G170" s="3">
        <f t="shared" si="20"/>
        <v>0</v>
      </c>
      <c r="H170" s="3">
        <f t="shared" si="16"/>
        <v>0</v>
      </c>
      <c r="I170" s="291">
        <f t="shared" si="17"/>
        <v>21.557812500000001</v>
      </c>
      <c r="J170" s="3">
        <f t="shared" si="21"/>
        <v>0</v>
      </c>
      <c r="K170" s="3">
        <f t="shared" si="22"/>
        <v>0</v>
      </c>
      <c r="L170" s="291">
        <f t="shared" si="18"/>
        <v>44.552812500000009</v>
      </c>
      <c r="M170" s="3">
        <f t="shared" si="23"/>
        <v>0</v>
      </c>
      <c r="N170" s="187">
        <f t="shared" si="19"/>
        <v>0</v>
      </c>
    </row>
    <row r="171" spans="1:14" ht="13.9" x14ac:dyDescent="0.4">
      <c r="A171" s="12" t="str">
        <f>'C&amp;G'!A171</f>
        <v>Non-operational</v>
      </c>
      <c r="B171" s="12">
        <f>'C&amp;G'!B171</f>
        <v>31</v>
      </c>
      <c r="C171" t="str">
        <f>'C&amp;G'!C171</f>
        <v>Tambellup to Gnowangerup</v>
      </c>
      <c r="D171" s="204">
        <f>'DORC build-up'!I115</f>
        <v>1.3</v>
      </c>
      <c r="E171" s="96">
        <v>0</v>
      </c>
      <c r="F171" s="291">
        <f t="shared" si="15"/>
        <v>14.371874999999999</v>
      </c>
      <c r="G171" s="3">
        <f t="shared" si="20"/>
        <v>0</v>
      </c>
      <c r="H171" s="3">
        <f t="shared" si="16"/>
        <v>0</v>
      </c>
      <c r="I171" s="291">
        <f t="shared" si="17"/>
        <v>21.557812500000001</v>
      </c>
      <c r="J171" s="3">
        <f t="shared" si="21"/>
        <v>0</v>
      </c>
      <c r="K171" s="3">
        <f t="shared" si="22"/>
        <v>0</v>
      </c>
      <c r="L171" s="291">
        <f t="shared" si="18"/>
        <v>44.552812500000009</v>
      </c>
      <c r="M171" s="3">
        <f t="shared" si="23"/>
        <v>0</v>
      </c>
      <c r="N171" s="187">
        <f t="shared" si="19"/>
        <v>0</v>
      </c>
    </row>
    <row r="172" spans="1:14" ht="13.9" x14ac:dyDescent="0.4">
      <c r="A172" s="12" t="str">
        <f>'C&amp;G'!A172</f>
        <v>Non-operational</v>
      </c>
      <c r="B172" s="12">
        <f>'C&amp;G'!B172</f>
        <v>32</v>
      </c>
      <c r="C172" t="str">
        <f>'C&amp;G'!C172</f>
        <v>West Merredin to Kondinin</v>
      </c>
      <c r="D172" s="204">
        <f>'DORC build-up'!I116</f>
        <v>1.3</v>
      </c>
      <c r="E172" s="96">
        <v>0</v>
      </c>
      <c r="F172" s="291">
        <f t="shared" si="15"/>
        <v>14.371874999999999</v>
      </c>
      <c r="G172" s="3">
        <f t="shared" si="20"/>
        <v>0</v>
      </c>
      <c r="H172" s="3">
        <f t="shared" si="16"/>
        <v>0</v>
      </c>
      <c r="I172" s="291">
        <f t="shared" si="17"/>
        <v>21.557812500000001</v>
      </c>
      <c r="J172" s="3">
        <f t="shared" si="21"/>
        <v>0</v>
      </c>
      <c r="K172" s="3">
        <f t="shared" si="22"/>
        <v>0</v>
      </c>
      <c r="L172" s="291">
        <f t="shared" si="18"/>
        <v>44.552812500000009</v>
      </c>
      <c r="M172" s="3">
        <f t="shared" si="23"/>
        <v>0</v>
      </c>
      <c r="N172" s="187">
        <f t="shared" si="19"/>
        <v>0</v>
      </c>
    </row>
    <row r="173" spans="1:14" ht="13.9" x14ac:dyDescent="0.4">
      <c r="A173" s="12" t="str">
        <f>'C&amp;G'!A173</f>
        <v>Non-operational</v>
      </c>
      <c r="B173" s="12">
        <f>'C&amp;G'!B173</f>
        <v>33</v>
      </c>
      <c r="C173" t="str">
        <f>'C&amp;G'!C173</f>
        <v>West Merredin to Trayning</v>
      </c>
      <c r="D173" s="204">
        <f>'DORC build-up'!I117</f>
        <v>1.2</v>
      </c>
      <c r="E173" s="96">
        <v>0</v>
      </c>
      <c r="F173" s="291">
        <f t="shared" si="15"/>
        <v>14.371874999999999</v>
      </c>
      <c r="G173" s="3">
        <f t="shared" si="20"/>
        <v>0</v>
      </c>
      <c r="H173" s="3">
        <f t="shared" si="16"/>
        <v>0</v>
      </c>
      <c r="I173" s="291">
        <f t="shared" si="17"/>
        <v>21.557812500000001</v>
      </c>
      <c r="J173" s="3">
        <f t="shared" si="21"/>
        <v>0</v>
      </c>
      <c r="K173" s="3">
        <f t="shared" si="22"/>
        <v>0</v>
      </c>
      <c r="L173" s="291">
        <f t="shared" si="18"/>
        <v>44.552812500000009</v>
      </c>
      <c r="M173" s="3">
        <f t="shared" si="23"/>
        <v>0</v>
      </c>
      <c r="N173" s="187">
        <f t="shared" si="19"/>
        <v>0</v>
      </c>
    </row>
    <row r="174" spans="1:14" ht="13.9" x14ac:dyDescent="0.4">
      <c r="A174" s="12" t="str">
        <f>'C&amp;G'!A174</f>
        <v>Central</v>
      </c>
      <c r="B174" s="12">
        <f>'C&amp;G'!B174</f>
        <v>34</v>
      </c>
      <c r="C174" t="str">
        <f>'C&amp;G'!C174</f>
        <v>Avon Yard to Goomalling</v>
      </c>
      <c r="D174" s="204">
        <f>'DORC build-up'!I118</f>
        <v>1.2</v>
      </c>
      <c r="E174" s="96">
        <v>0</v>
      </c>
      <c r="F174" s="291">
        <f t="shared" si="15"/>
        <v>14.371874999999999</v>
      </c>
      <c r="G174" s="3">
        <f t="shared" si="20"/>
        <v>0</v>
      </c>
      <c r="H174" s="3">
        <f t="shared" si="16"/>
        <v>0</v>
      </c>
      <c r="I174" s="291">
        <f t="shared" si="17"/>
        <v>21.557812500000001</v>
      </c>
      <c r="J174" s="3">
        <f t="shared" si="21"/>
        <v>0</v>
      </c>
      <c r="K174" s="3">
        <f t="shared" si="22"/>
        <v>0</v>
      </c>
      <c r="L174" s="291">
        <f t="shared" si="18"/>
        <v>44.552812500000009</v>
      </c>
      <c r="M174" s="3">
        <f t="shared" si="23"/>
        <v>0</v>
      </c>
      <c r="N174" s="187">
        <f t="shared" si="19"/>
        <v>0</v>
      </c>
    </row>
    <row r="175" spans="1:14" ht="13.9" x14ac:dyDescent="0.4">
      <c r="A175" s="12" t="str">
        <f>'C&amp;G'!A175</f>
        <v>Central</v>
      </c>
      <c r="B175" s="12">
        <f>'C&amp;G'!B175</f>
        <v>34</v>
      </c>
      <c r="C175" t="str">
        <f>'C&amp;G'!C175</f>
        <v>Goomalling to McLevie</v>
      </c>
      <c r="D175" s="204">
        <f>'DORC build-up'!I119</f>
        <v>1.2</v>
      </c>
      <c r="E175" s="96">
        <v>0</v>
      </c>
      <c r="F175" s="291">
        <f t="shared" si="15"/>
        <v>14.371874999999999</v>
      </c>
      <c r="G175" s="3">
        <f t="shared" si="20"/>
        <v>0</v>
      </c>
      <c r="H175" s="3">
        <f t="shared" si="16"/>
        <v>0</v>
      </c>
      <c r="I175" s="291">
        <f t="shared" si="17"/>
        <v>21.557812500000001</v>
      </c>
      <c r="J175" s="3">
        <f t="shared" si="21"/>
        <v>0</v>
      </c>
      <c r="K175" s="3">
        <f t="shared" si="22"/>
        <v>0</v>
      </c>
      <c r="L175" s="291">
        <f t="shared" si="18"/>
        <v>44.552812500000009</v>
      </c>
      <c r="M175" s="3">
        <f t="shared" si="23"/>
        <v>0</v>
      </c>
      <c r="N175" s="187">
        <f t="shared" si="19"/>
        <v>0</v>
      </c>
    </row>
    <row r="176" spans="1:14" ht="13.9" x14ac:dyDescent="0.4">
      <c r="A176" s="12" t="str">
        <f>'C&amp;G'!A176</f>
        <v>Central</v>
      </c>
      <c r="B176" s="12">
        <f>'C&amp;G'!B176</f>
        <v>35</v>
      </c>
      <c r="C176" t="str">
        <f>'C&amp;G'!C176</f>
        <v>Goomalling to Amery</v>
      </c>
      <c r="D176" s="204">
        <f>'DORC build-up'!I120</f>
        <v>1.2</v>
      </c>
      <c r="E176" s="96">
        <v>0</v>
      </c>
      <c r="F176" s="291">
        <f t="shared" si="15"/>
        <v>14.371874999999999</v>
      </c>
      <c r="G176" s="3">
        <f t="shared" si="20"/>
        <v>0</v>
      </c>
      <c r="H176" s="3">
        <f t="shared" si="16"/>
        <v>0</v>
      </c>
      <c r="I176" s="291">
        <f t="shared" si="17"/>
        <v>21.557812500000001</v>
      </c>
      <c r="J176" s="3">
        <f t="shared" si="21"/>
        <v>0</v>
      </c>
      <c r="K176" s="3">
        <f t="shared" si="22"/>
        <v>0</v>
      </c>
      <c r="L176" s="291">
        <f t="shared" si="18"/>
        <v>44.552812500000009</v>
      </c>
      <c r="M176" s="3">
        <f t="shared" si="23"/>
        <v>0</v>
      </c>
      <c r="N176" s="187">
        <f t="shared" si="19"/>
        <v>0</v>
      </c>
    </row>
    <row r="177" spans="1:14" ht="13.9" x14ac:dyDescent="0.4">
      <c r="A177" s="12" t="str">
        <f>'C&amp;G'!A177</f>
        <v>Central</v>
      </c>
      <c r="B177" s="12">
        <f>'C&amp;G'!B177</f>
        <v>35</v>
      </c>
      <c r="C177" t="str">
        <f>'C&amp;G'!C177</f>
        <v>Amery to Mukinbudin</v>
      </c>
      <c r="D177" s="204">
        <f>'DORC build-up'!I121</f>
        <v>1.2</v>
      </c>
      <c r="E177" s="96">
        <v>0</v>
      </c>
      <c r="F177" s="291">
        <f t="shared" si="15"/>
        <v>14.371874999999999</v>
      </c>
      <c r="G177" s="3">
        <f t="shared" si="20"/>
        <v>0</v>
      </c>
      <c r="H177" s="3">
        <f t="shared" si="16"/>
        <v>0</v>
      </c>
      <c r="I177" s="291">
        <f t="shared" si="17"/>
        <v>21.557812500000001</v>
      </c>
      <c r="J177" s="3">
        <f t="shared" si="21"/>
        <v>0</v>
      </c>
      <c r="K177" s="3">
        <f t="shared" si="22"/>
        <v>0</v>
      </c>
      <c r="L177" s="291">
        <f t="shared" si="18"/>
        <v>44.552812500000009</v>
      </c>
      <c r="M177" s="3">
        <f t="shared" si="23"/>
        <v>0</v>
      </c>
      <c r="N177" s="187">
        <f t="shared" si="19"/>
        <v>0</v>
      </c>
    </row>
    <row r="178" spans="1:14" ht="13.9" x14ac:dyDescent="0.4">
      <c r="A178" s="12" t="str">
        <f>'C&amp;G'!A178</f>
        <v>Central</v>
      </c>
      <c r="B178" s="12">
        <f>'C&amp;G'!B178</f>
        <v>36</v>
      </c>
      <c r="C178" t="str">
        <f>'C&amp;G'!C178</f>
        <v>Amery to Burakin</v>
      </c>
      <c r="D178" s="204">
        <f>'DORC build-up'!I122</f>
        <v>1.2</v>
      </c>
      <c r="E178" s="96">
        <v>0</v>
      </c>
      <c r="F178" s="291">
        <f t="shared" si="15"/>
        <v>14.371874999999999</v>
      </c>
      <c r="G178" s="3">
        <f t="shared" si="20"/>
        <v>0</v>
      </c>
      <c r="H178" s="3">
        <f t="shared" si="16"/>
        <v>0</v>
      </c>
      <c r="I178" s="291">
        <f t="shared" si="17"/>
        <v>21.557812500000001</v>
      </c>
      <c r="J178" s="3">
        <f t="shared" si="21"/>
        <v>0</v>
      </c>
      <c r="K178" s="3">
        <f t="shared" si="22"/>
        <v>0</v>
      </c>
      <c r="L178" s="291">
        <f t="shared" si="18"/>
        <v>44.552812500000009</v>
      </c>
      <c r="M178" s="3">
        <f t="shared" si="23"/>
        <v>0</v>
      </c>
      <c r="N178" s="187">
        <f t="shared" si="19"/>
        <v>0</v>
      </c>
    </row>
    <row r="179" spans="1:14" ht="13.9" x14ac:dyDescent="0.4">
      <c r="A179" s="12" t="str">
        <f>'C&amp;G'!A179</f>
        <v>Central</v>
      </c>
      <c r="B179" s="12">
        <f>'C&amp;G'!B179</f>
        <v>36</v>
      </c>
      <c r="C179" t="str">
        <f>'C&amp;G'!C179</f>
        <v>Burakin to Kalannie</v>
      </c>
      <c r="D179" s="204">
        <f>'DORC build-up'!I123</f>
        <v>1.2</v>
      </c>
      <c r="E179" s="96">
        <v>0</v>
      </c>
      <c r="F179" s="291">
        <f t="shared" si="15"/>
        <v>14.371874999999999</v>
      </c>
      <c r="G179" s="3">
        <f t="shared" si="20"/>
        <v>0</v>
      </c>
      <c r="H179" s="3">
        <f t="shared" si="16"/>
        <v>0</v>
      </c>
      <c r="I179" s="291">
        <f t="shared" si="17"/>
        <v>21.557812500000001</v>
      </c>
      <c r="J179" s="3">
        <f t="shared" si="21"/>
        <v>0</v>
      </c>
      <c r="K179" s="3">
        <f t="shared" si="22"/>
        <v>0</v>
      </c>
      <c r="L179" s="291">
        <f t="shared" si="18"/>
        <v>44.552812500000009</v>
      </c>
      <c r="M179" s="3">
        <f t="shared" si="23"/>
        <v>0</v>
      </c>
      <c r="N179" s="187">
        <f t="shared" si="19"/>
        <v>0</v>
      </c>
    </row>
    <row r="180" spans="1:14" ht="13.9" x14ac:dyDescent="0.4">
      <c r="A180" s="12" t="str">
        <f>'C&amp;G'!A180</f>
        <v>Central</v>
      </c>
      <c r="B180" s="12">
        <f>'C&amp;G'!B180</f>
        <v>37</v>
      </c>
      <c r="C180" t="str">
        <f>'C&amp;G'!C180</f>
        <v>Burakin to Beacon</v>
      </c>
      <c r="D180" s="204">
        <f>'DORC build-up'!I124</f>
        <v>1.2</v>
      </c>
      <c r="E180" s="96">
        <v>0</v>
      </c>
      <c r="F180" s="291">
        <f t="shared" si="15"/>
        <v>14.371874999999999</v>
      </c>
      <c r="G180" s="3">
        <f t="shared" si="20"/>
        <v>0</v>
      </c>
      <c r="H180" s="3">
        <f t="shared" si="16"/>
        <v>0</v>
      </c>
      <c r="I180" s="291">
        <f t="shared" si="17"/>
        <v>21.557812500000001</v>
      </c>
      <c r="J180" s="3">
        <f t="shared" si="21"/>
        <v>0</v>
      </c>
      <c r="K180" s="3">
        <f t="shared" si="22"/>
        <v>0</v>
      </c>
      <c r="L180" s="291">
        <f t="shared" si="18"/>
        <v>44.552812500000009</v>
      </c>
      <c r="M180" s="3">
        <f t="shared" si="23"/>
        <v>0</v>
      </c>
      <c r="N180" s="187">
        <f t="shared" si="19"/>
        <v>0</v>
      </c>
    </row>
    <row r="181" spans="1:14" ht="13.9" x14ac:dyDescent="0.4">
      <c r="A181" s="12" t="str">
        <f>'C&amp;G'!A181</f>
        <v>MR</v>
      </c>
      <c r="B181" s="12">
        <f>'C&amp;G'!B181</f>
        <v>38</v>
      </c>
      <c r="C181" t="str">
        <f>'C&amp;G'!C181</f>
        <v>Millendon Junction to Watheroo</v>
      </c>
      <c r="D181" s="204">
        <f>'DORC build-up'!I125</f>
        <v>1.3</v>
      </c>
      <c r="E181" s="96">
        <v>0</v>
      </c>
      <c r="F181" s="291">
        <f t="shared" si="15"/>
        <v>14.371874999999999</v>
      </c>
      <c r="G181" s="3">
        <f t="shared" si="20"/>
        <v>0</v>
      </c>
      <c r="H181" s="3">
        <f t="shared" si="16"/>
        <v>0</v>
      </c>
      <c r="I181" s="291">
        <f t="shared" si="17"/>
        <v>21.557812500000001</v>
      </c>
      <c r="J181" s="3">
        <f t="shared" si="21"/>
        <v>0</v>
      </c>
      <c r="K181" s="3">
        <f t="shared" si="22"/>
        <v>0</v>
      </c>
      <c r="L181" s="291">
        <f t="shared" si="18"/>
        <v>44.552812500000009</v>
      </c>
      <c r="M181" s="3">
        <f t="shared" si="23"/>
        <v>0</v>
      </c>
      <c r="N181" s="187">
        <f t="shared" si="19"/>
        <v>0</v>
      </c>
    </row>
    <row r="182" spans="1:14" ht="13.9" x14ac:dyDescent="0.4">
      <c r="A182" s="12" t="str">
        <f>'C&amp;G'!A182</f>
        <v>MR</v>
      </c>
      <c r="B182" s="12">
        <f>'C&amp;G'!B182</f>
        <v>38</v>
      </c>
      <c r="C182" t="str">
        <f>'C&amp;G'!C182</f>
        <v>Watheroo to Marchagee</v>
      </c>
      <c r="D182" s="204">
        <f>'DORC build-up'!I126</f>
        <v>1.3</v>
      </c>
      <c r="E182" s="96">
        <v>0</v>
      </c>
      <c r="F182" s="291">
        <f t="shared" si="15"/>
        <v>14.371874999999999</v>
      </c>
      <c r="G182" s="3">
        <f t="shared" si="20"/>
        <v>0</v>
      </c>
      <c r="H182" s="3">
        <f t="shared" si="16"/>
        <v>0</v>
      </c>
      <c r="I182" s="291">
        <f t="shared" si="17"/>
        <v>21.557812500000001</v>
      </c>
      <c r="J182" s="3">
        <f t="shared" si="21"/>
        <v>0</v>
      </c>
      <c r="K182" s="3">
        <f t="shared" si="22"/>
        <v>0</v>
      </c>
      <c r="L182" s="291">
        <f t="shared" si="18"/>
        <v>44.552812500000009</v>
      </c>
      <c r="M182" s="3">
        <f t="shared" si="23"/>
        <v>0</v>
      </c>
      <c r="N182" s="187">
        <f t="shared" si="19"/>
        <v>0</v>
      </c>
    </row>
    <row r="183" spans="1:14" ht="13.9" x14ac:dyDescent="0.4">
      <c r="A183" s="12" t="str">
        <f>'C&amp;G'!A183</f>
        <v>MR</v>
      </c>
      <c r="B183" s="12">
        <f>'C&amp;G'!B183</f>
        <v>38</v>
      </c>
      <c r="C183" t="str">
        <f>'C&amp;G'!C183</f>
        <v>Marchagee to Dongara</v>
      </c>
      <c r="D183" s="204">
        <f>'DORC build-up'!I127</f>
        <v>1.3</v>
      </c>
      <c r="E183" s="96">
        <v>0</v>
      </c>
      <c r="F183" s="291">
        <f t="shared" si="15"/>
        <v>14.371874999999999</v>
      </c>
      <c r="G183" s="3">
        <f t="shared" si="20"/>
        <v>0</v>
      </c>
      <c r="H183" s="3">
        <f t="shared" si="16"/>
        <v>0</v>
      </c>
      <c r="I183" s="291">
        <f t="shared" si="17"/>
        <v>21.557812500000001</v>
      </c>
      <c r="J183" s="3">
        <f t="shared" si="21"/>
        <v>0</v>
      </c>
      <c r="K183" s="3">
        <f t="shared" si="22"/>
        <v>0</v>
      </c>
      <c r="L183" s="291">
        <f t="shared" si="18"/>
        <v>44.552812500000009</v>
      </c>
      <c r="M183" s="3">
        <f t="shared" si="23"/>
        <v>0</v>
      </c>
      <c r="N183" s="187">
        <f t="shared" si="19"/>
        <v>0</v>
      </c>
    </row>
    <row r="184" spans="1:14" ht="13.9" x14ac:dyDescent="0.4">
      <c r="A184" s="12" t="str">
        <f>'C&amp;G'!A184</f>
        <v>MR</v>
      </c>
      <c r="B184" s="12">
        <f>'C&amp;G'!B184</f>
        <v>38</v>
      </c>
      <c r="C184" t="str">
        <f>'C&amp;G'!C184</f>
        <v>Dongara to Narngulu</v>
      </c>
      <c r="D184" s="204">
        <f>'DORC build-up'!I128</f>
        <v>1.3</v>
      </c>
      <c r="E184" s="96">
        <v>0</v>
      </c>
      <c r="F184" s="291">
        <f t="shared" si="15"/>
        <v>14.371874999999999</v>
      </c>
      <c r="G184" s="3">
        <f t="shared" si="20"/>
        <v>0</v>
      </c>
      <c r="H184" s="3">
        <f t="shared" si="16"/>
        <v>0</v>
      </c>
      <c r="I184" s="291">
        <f t="shared" si="17"/>
        <v>21.557812500000001</v>
      </c>
      <c r="J184" s="3">
        <f t="shared" si="21"/>
        <v>0</v>
      </c>
      <c r="K184" s="3">
        <f t="shared" si="22"/>
        <v>0</v>
      </c>
      <c r="L184" s="291">
        <f t="shared" si="18"/>
        <v>44.552812500000009</v>
      </c>
      <c r="M184" s="3">
        <f t="shared" si="23"/>
        <v>0</v>
      </c>
      <c r="N184" s="187">
        <f t="shared" si="19"/>
        <v>0</v>
      </c>
    </row>
    <row r="185" spans="1:14" ht="13.9" x14ac:dyDescent="0.4">
      <c r="A185" s="12" t="str">
        <f>'C&amp;G'!A185</f>
        <v>MR</v>
      </c>
      <c r="B185" s="12">
        <f>'C&amp;G'!B185</f>
        <v>38</v>
      </c>
      <c r="C185" t="str">
        <f>'C&amp;G'!C185</f>
        <v>Narngulu to Geraldton</v>
      </c>
      <c r="D185" s="204">
        <f>'DORC build-up'!I129</f>
        <v>1.3</v>
      </c>
      <c r="E185" s="96">
        <v>0</v>
      </c>
      <c r="F185" s="291">
        <f t="shared" si="15"/>
        <v>14.371874999999999</v>
      </c>
      <c r="G185" s="3">
        <f t="shared" si="20"/>
        <v>0</v>
      </c>
      <c r="H185" s="3">
        <f t="shared" si="16"/>
        <v>0</v>
      </c>
      <c r="I185" s="291">
        <f t="shared" si="17"/>
        <v>21.557812500000001</v>
      </c>
      <c r="J185" s="3">
        <f t="shared" si="21"/>
        <v>0</v>
      </c>
      <c r="K185" s="3">
        <f t="shared" si="22"/>
        <v>0</v>
      </c>
      <c r="L185" s="291">
        <f t="shared" si="18"/>
        <v>44.552812500000009</v>
      </c>
      <c r="M185" s="3">
        <f t="shared" si="23"/>
        <v>0</v>
      </c>
      <c r="N185" s="187">
        <f t="shared" si="19"/>
        <v>0</v>
      </c>
    </row>
    <row r="186" spans="1:14" ht="13.9" x14ac:dyDescent="0.4">
      <c r="A186" s="12" t="str">
        <f>'C&amp;G'!A186</f>
        <v>MR</v>
      </c>
      <c r="B186" s="12">
        <f>'C&amp;G'!B186</f>
        <v>39</v>
      </c>
      <c r="C186" t="str">
        <f>'C&amp;G'!C186</f>
        <v>Dongara to Eneabba South</v>
      </c>
      <c r="D186" s="204">
        <f>'DORC build-up'!I130</f>
        <v>1.3</v>
      </c>
      <c r="E186" s="96">
        <v>0</v>
      </c>
      <c r="F186" s="291">
        <f t="shared" si="15"/>
        <v>14.371874999999999</v>
      </c>
      <c r="G186" s="3">
        <f t="shared" si="20"/>
        <v>0</v>
      </c>
      <c r="H186" s="3">
        <f t="shared" si="16"/>
        <v>0</v>
      </c>
      <c r="I186" s="291">
        <f t="shared" si="17"/>
        <v>21.557812500000001</v>
      </c>
      <c r="J186" s="3">
        <f t="shared" si="21"/>
        <v>0</v>
      </c>
      <c r="K186" s="3">
        <f t="shared" si="22"/>
        <v>0</v>
      </c>
      <c r="L186" s="291">
        <f t="shared" si="18"/>
        <v>44.552812500000009</v>
      </c>
      <c r="M186" s="3">
        <f t="shared" si="23"/>
        <v>0</v>
      </c>
      <c r="N186" s="187">
        <f t="shared" si="19"/>
        <v>0</v>
      </c>
    </row>
    <row r="187" spans="1:14" ht="13.9" x14ac:dyDescent="0.4">
      <c r="A187" s="12" t="str">
        <f>'C&amp;G'!A187</f>
        <v>Midwest</v>
      </c>
      <c r="B187" s="12">
        <f>'C&amp;G'!B187</f>
        <v>40</v>
      </c>
      <c r="C187" t="str">
        <f>'C&amp;G'!C187</f>
        <v>Narngulu to Narngulu East</v>
      </c>
      <c r="D187" s="204">
        <f>'DORC build-up'!I131</f>
        <v>1.3</v>
      </c>
      <c r="E187" s="96">
        <v>0</v>
      </c>
      <c r="F187" s="291">
        <f t="shared" si="15"/>
        <v>14.371874999999999</v>
      </c>
      <c r="G187" s="3">
        <f t="shared" si="20"/>
        <v>0</v>
      </c>
      <c r="H187" s="3">
        <f t="shared" si="16"/>
        <v>0</v>
      </c>
      <c r="I187" s="291">
        <f t="shared" si="17"/>
        <v>21.557812500000001</v>
      </c>
      <c r="J187" s="3">
        <f t="shared" si="21"/>
        <v>0</v>
      </c>
      <c r="K187" s="3">
        <f t="shared" si="22"/>
        <v>0</v>
      </c>
      <c r="L187" s="291">
        <f t="shared" si="18"/>
        <v>44.552812500000009</v>
      </c>
      <c r="M187" s="3">
        <f t="shared" si="23"/>
        <v>0</v>
      </c>
      <c r="N187" s="187">
        <f t="shared" si="19"/>
        <v>0</v>
      </c>
    </row>
    <row r="188" spans="1:14" ht="13.9" x14ac:dyDescent="0.4">
      <c r="A188" s="12" t="str">
        <f>'C&amp;G'!A188</f>
        <v>Midwest</v>
      </c>
      <c r="B188" s="12">
        <f>'C&amp;G'!B188</f>
        <v>40</v>
      </c>
      <c r="C188" t="str">
        <f>'C&amp;G'!C188</f>
        <v>Narngulu East to Mullewa</v>
      </c>
      <c r="D188" s="204">
        <f>'DORC build-up'!I132</f>
        <v>1.3</v>
      </c>
      <c r="E188" s="96">
        <v>0</v>
      </c>
      <c r="F188" s="291">
        <f t="shared" si="15"/>
        <v>14.371874999999999</v>
      </c>
      <c r="G188" s="3">
        <f t="shared" si="20"/>
        <v>0</v>
      </c>
      <c r="H188" s="3">
        <f t="shared" si="16"/>
        <v>0</v>
      </c>
      <c r="I188" s="291">
        <f t="shared" si="17"/>
        <v>21.557812500000001</v>
      </c>
      <c r="J188" s="3">
        <f t="shared" si="21"/>
        <v>0</v>
      </c>
      <c r="K188" s="3">
        <f t="shared" si="22"/>
        <v>0</v>
      </c>
      <c r="L188" s="291">
        <f t="shared" si="18"/>
        <v>44.552812500000009</v>
      </c>
      <c r="M188" s="3">
        <f t="shared" si="23"/>
        <v>0</v>
      </c>
      <c r="N188" s="187">
        <f t="shared" si="19"/>
        <v>0</v>
      </c>
    </row>
    <row r="189" spans="1:14" ht="13.9" x14ac:dyDescent="0.4">
      <c r="A189" s="12" t="str">
        <f>'C&amp;G'!A189</f>
        <v>Midwest</v>
      </c>
      <c r="B189" s="12">
        <f>'C&amp;G'!B189</f>
        <v>40</v>
      </c>
      <c r="C189" t="str">
        <f>'C&amp;G'!C189</f>
        <v>Mullewa to Tilley Junction</v>
      </c>
      <c r="D189" s="204">
        <f>'DORC build-up'!I133</f>
        <v>1.3</v>
      </c>
      <c r="E189" s="96">
        <v>68028.22</v>
      </c>
      <c r="F189" s="291">
        <f>$H$14</f>
        <v>14.371874999999999</v>
      </c>
      <c r="G189" s="3">
        <f t="shared" si="20"/>
        <v>977693.07431249996</v>
      </c>
      <c r="H189" s="3">
        <f>E189*$H$21</f>
        <v>81633.864000000001</v>
      </c>
      <c r="I189" s="291">
        <f>$H$16</f>
        <v>21.557812500000001</v>
      </c>
      <c r="J189" s="3">
        <f t="shared" si="21"/>
        <v>1759847.5337625002</v>
      </c>
      <c r="K189" s="3">
        <f t="shared" si="22"/>
        <v>241761.58600000001</v>
      </c>
      <c r="L189" s="291">
        <f>$H$18</f>
        <v>44.552812500000009</v>
      </c>
      <c r="M189" s="3">
        <f t="shared" si="23"/>
        <v>10771158.610760627</v>
      </c>
      <c r="N189" s="187">
        <f>(M189+J189+G189)*D189</f>
        <v>17561308.984486315</v>
      </c>
    </row>
    <row r="190" spans="1:14" ht="13.9" x14ac:dyDescent="0.4">
      <c r="A190" s="12" t="str">
        <f>'C&amp;G'!A190</f>
        <v>Midwest</v>
      </c>
      <c r="B190" s="12">
        <f>'C&amp;G'!B190</f>
        <v>40</v>
      </c>
      <c r="C190" t="str">
        <f>'C&amp;G'!C190</f>
        <v>Tilley Junction to Tilley</v>
      </c>
      <c r="D190" s="204">
        <f>'DORC build-up'!I134</f>
        <v>1.3</v>
      </c>
      <c r="E190" s="96">
        <v>0</v>
      </c>
      <c r="F190" s="291">
        <f t="shared" ref="F190:F253" si="24">$H$14</f>
        <v>14.371874999999999</v>
      </c>
      <c r="G190" s="3">
        <f t="shared" si="20"/>
        <v>0</v>
      </c>
      <c r="H190" s="3">
        <f t="shared" ref="H190:H253" si="25">E190*$H$21</f>
        <v>0</v>
      </c>
      <c r="I190" s="291">
        <f t="shared" ref="I190:I253" si="26">$H$16</f>
        <v>21.557812500000001</v>
      </c>
      <c r="J190" s="3">
        <f t="shared" si="21"/>
        <v>0</v>
      </c>
      <c r="K190" s="3">
        <f t="shared" si="22"/>
        <v>0</v>
      </c>
      <c r="L190" s="291">
        <f t="shared" ref="L190:L253" si="27">$H$18</f>
        <v>44.552812500000009</v>
      </c>
      <c r="M190" s="3">
        <f t="shared" si="23"/>
        <v>0</v>
      </c>
      <c r="N190" s="187">
        <f t="shared" ref="N190:N253" si="28">(M190+J190+G190)*D190</f>
        <v>0</v>
      </c>
    </row>
    <row r="191" spans="1:14" ht="13.9" x14ac:dyDescent="0.4">
      <c r="A191" s="12" t="str">
        <f>'C&amp;G'!A191</f>
        <v>Midwest</v>
      </c>
      <c r="B191" s="12">
        <f>'C&amp;G'!B191</f>
        <v>40</v>
      </c>
      <c r="C191" t="str">
        <f>'C&amp;G'!C191</f>
        <v>Tilley to Morawa</v>
      </c>
      <c r="D191" s="204">
        <f>'DORC build-up'!I135</f>
        <v>1.3</v>
      </c>
      <c r="E191" s="96">
        <v>0</v>
      </c>
      <c r="F191" s="291">
        <f t="shared" si="24"/>
        <v>14.371874999999999</v>
      </c>
      <c r="G191" s="3">
        <f t="shared" si="20"/>
        <v>0</v>
      </c>
      <c r="H191" s="3">
        <f t="shared" si="25"/>
        <v>0</v>
      </c>
      <c r="I191" s="291">
        <f t="shared" si="26"/>
        <v>21.557812500000001</v>
      </c>
      <c r="J191" s="3">
        <f t="shared" si="21"/>
        <v>0</v>
      </c>
      <c r="K191" s="3">
        <f t="shared" si="22"/>
        <v>0</v>
      </c>
      <c r="L191" s="291">
        <f t="shared" si="27"/>
        <v>44.552812500000009</v>
      </c>
      <c r="M191" s="3">
        <f t="shared" si="23"/>
        <v>0</v>
      </c>
      <c r="N191" s="187">
        <f t="shared" si="28"/>
        <v>0</v>
      </c>
    </row>
    <row r="192" spans="1:14" ht="13.9" x14ac:dyDescent="0.4">
      <c r="A192" s="12" t="str">
        <f>'C&amp;G'!A192</f>
        <v>Midwest</v>
      </c>
      <c r="B192" s="12">
        <f>'C&amp;G'!B192</f>
        <v>40</v>
      </c>
      <c r="C192" t="str">
        <f>'C&amp;G'!C192</f>
        <v>Morawa to Perenjori</v>
      </c>
      <c r="D192" s="204">
        <f>'DORC build-up'!I136</f>
        <v>1.3</v>
      </c>
      <c r="E192" s="96">
        <v>0</v>
      </c>
      <c r="F192" s="291">
        <f t="shared" si="24"/>
        <v>14.371874999999999</v>
      </c>
      <c r="G192" s="3">
        <f t="shared" si="20"/>
        <v>0</v>
      </c>
      <c r="H192" s="3">
        <f t="shared" si="25"/>
        <v>0</v>
      </c>
      <c r="I192" s="291">
        <f t="shared" si="26"/>
        <v>21.557812500000001</v>
      </c>
      <c r="J192" s="3">
        <f t="shared" si="21"/>
        <v>0</v>
      </c>
      <c r="K192" s="3">
        <f t="shared" si="22"/>
        <v>0</v>
      </c>
      <c r="L192" s="291">
        <f t="shared" si="27"/>
        <v>44.552812500000009</v>
      </c>
      <c r="M192" s="3">
        <f t="shared" si="23"/>
        <v>0</v>
      </c>
      <c r="N192" s="187">
        <f t="shared" si="28"/>
        <v>0</v>
      </c>
    </row>
    <row r="193" spans="1:14" ht="13.9" x14ac:dyDescent="0.4">
      <c r="A193" s="12" t="str">
        <f>'C&amp;G'!A193</f>
        <v>Midwest</v>
      </c>
      <c r="B193" s="12">
        <f>'C&amp;G'!B193</f>
        <v>40</v>
      </c>
      <c r="C193" t="str">
        <f>'C&amp;G'!C193</f>
        <v>Perenjori to Maya</v>
      </c>
      <c r="D193" s="204">
        <f>'DORC build-up'!I137</f>
        <v>1.3</v>
      </c>
      <c r="E193" s="96">
        <v>0</v>
      </c>
      <c r="F193" s="291">
        <f t="shared" si="24"/>
        <v>14.371874999999999</v>
      </c>
      <c r="G193" s="3">
        <f t="shared" si="20"/>
        <v>0</v>
      </c>
      <c r="H193" s="3">
        <f t="shared" si="25"/>
        <v>0</v>
      </c>
      <c r="I193" s="291">
        <f t="shared" si="26"/>
        <v>21.557812500000001</v>
      </c>
      <c r="J193" s="3">
        <f t="shared" si="21"/>
        <v>0</v>
      </c>
      <c r="K193" s="3">
        <f t="shared" si="22"/>
        <v>0</v>
      </c>
      <c r="L193" s="291">
        <f t="shared" si="27"/>
        <v>44.552812500000009</v>
      </c>
      <c r="M193" s="3">
        <f t="shared" si="23"/>
        <v>0</v>
      </c>
      <c r="N193" s="187">
        <f t="shared" si="28"/>
        <v>0</v>
      </c>
    </row>
    <row r="194" spans="1:14" ht="13.9" x14ac:dyDescent="0.4">
      <c r="A194" s="12" t="str">
        <f>'C&amp;G'!A194</f>
        <v>Central</v>
      </c>
      <c r="B194" s="12">
        <f>'C&amp;G'!B194</f>
        <v>41</v>
      </c>
      <c r="C194" t="str">
        <f>'C&amp;G'!C194</f>
        <v>Toodyay West to Miling</v>
      </c>
      <c r="D194" s="204">
        <f>'DORC build-up'!I138</f>
        <v>1.2</v>
      </c>
      <c r="E194" s="96">
        <v>0</v>
      </c>
      <c r="F194" s="291">
        <f t="shared" si="24"/>
        <v>14.371874999999999</v>
      </c>
      <c r="G194" s="3">
        <f t="shared" si="20"/>
        <v>0</v>
      </c>
      <c r="H194" s="3">
        <f t="shared" si="25"/>
        <v>0</v>
      </c>
      <c r="I194" s="291">
        <f t="shared" si="26"/>
        <v>21.557812500000001</v>
      </c>
      <c r="J194" s="3">
        <f t="shared" si="21"/>
        <v>0</v>
      </c>
      <c r="K194" s="3">
        <f t="shared" si="22"/>
        <v>0</v>
      </c>
      <c r="L194" s="291">
        <f t="shared" si="27"/>
        <v>44.552812500000009</v>
      </c>
      <c r="M194" s="3">
        <f t="shared" si="23"/>
        <v>0</v>
      </c>
      <c r="N194" s="187">
        <f t="shared" si="28"/>
        <v>0</v>
      </c>
    </row>
    <row r="195" spans="1:14" ht="13.9" x14ac:dyDescent="0.4">
      <c r="A195" s="12" t="str">
        <f>'C&amp;G'!A195</f>
        <v>CBH Sidings NG</v>
      </c>
      <c r="B195" s="12">
        <f>'C&amp;G'!B195</f>
        <v>42</v>
      </c>
      <c r="C195" t="str">
        <f>'C&amp;G'!C195</f>
        <v>Arrino</v>
      </c>
      <c r="D195" s="204">
        <f>'DORC build-up'!I139</f>
        <v>1.3</v>
      </c>
      <c r="E195" s="96">
        <v>0</v>
      </c>
      <c r="F195" s="291">
        <f t="shared" si="24"/>
        <v>14.371874999999999</v>
      </c>
      <c r="G195" s="3">
        <f t="shared" si="20"/>
        <v>0</v>
      </c>
      <c r="H195" s="3">
        <f t="shared" si="25"/>
        <v>0</v>
      </c>
      <c r="I195" s="291">
        <f t="shared" si="26"/>
        <v>21.557812500000001</v>
      </c>
      <c r="J195" s="3">
        <f t="shared" si="21"/>
        <v>0</v>
      </c>
      <c r="K195" s="3">
        <f t="shared" si="22"/>
        <v>0</v>
      </c>
      <c r="L195" s="291">
        <f t="shared" si="27"/>
        <v>44.552812500000009</v>
      </c>
      <c r="M195" s="3">
        <f t="shared" si="23"/>
        <v>0</v>
      </c>
      <c r="N195" s="187">
        <f t="shared" si="28"/>
        <v>0</v>
      </c>
    </row>
    <row r="196" spans="1:14" ht="13.9" x14ac:dyDescent="0.4">
      <c r="A196" s="12" t="str">
        <f>'C&amp;G'!A196</f>
        <v>CBH Sidings NG</v>
      </c>
      <c r="B196" s="12">
        <f>'C&amp;G'!B196</f>
        <v>42</v>
      </c>
      <c r="C196" t="str">
        <f>'C&amp;G'!C196</f>
        <v>Avon Yard</v>
      </c>
      <c r="D196" s="204">
        <f>'DORC build-up'!I140</f>
        <v>1.1000000000000001</v>
      </c>
      <c r="E196" s="96">
        <v>0</v>
      </c>
      <c r="F196" s="291">
        <f t="shared" si="24"/>
        <v>14.371874999999999</v>
      </c>
      <c r="G196" s="3">
        <f t="shared" si="20"/>
        <v>0</v>
      </c>
      <c r="H196" s="3">
        <f t="shared" si="25"/>
        <v>0</v>
      </c>
      <c r="I196" s="291">
        <f t="shared" si="26"/>
        <v>21.557812500000001</v>
      </c>
      <c r="J196" s="3">
        <f t="shared" si="21"/>
        <v>0</v>
      </c>
      <c r="K196" s="3">
        <f t="shared" si="22"/>
        <v>0</v>
      </c>
      <c r="L196" s="291">
        <f t="shared" si="27"/>
        <v>44.552812500000009</v>
      </c>
      <c r="M196" s="3">
        <f t="shared" si="23"/>
        <v>0</v>
      </c>
      <c r="N196" s="187">
        <f t="shared" si="28"/>
        <v>0</v>
      </c>
    </row>
    <row r="197" spans="1:14" ht="13.9" x14ac:dyDescent="0.4">
      <c r="A197" s="12" t="str">
        <f>'C&amp;G'!A197</f>
        <v>CBH Sidings NG</v>
      </c>
      <c r="B197" s="12">
        <f>'C&amp;G'!B197</f>
        <v>42</v>
      </c>
      <c r="C197" t="str">
        <f>'C&amp;G'!C197</f>
        <v>Ballaying</v>
      </c>
      <c r="D197" s="204">
        <f>'DORC build-up'!I141</f>
        <v>1.3</v>
      </c>
      <c r="E197" s="96">
        <v>0</v>
      </c>
      <c r="F197" s="291">
        <f t="shared" si="24"/>
        <v>14.371874999999999</v>
      </c>
      <c r="G197" s="3">
        <f t="shared" si="20"/>
        <v>0</v>
      </c>
      <c r="H197" s="3">
        <f t="shared" si="25"/>
        <v>0</v>
      </c>
      <c r="I197" s="291">
        <f t="shared" si="26"/>
        <v>21.557812500000001</v>
      </c>
      <c r="J197" s="3">
        <f t="shared" si="21"/>
        <v>0</v>
      </c>
      <c r="K197" s="3">
        <f t="shared" si="22"/>
        <v>0</v>
      </c>
      <c r="L197" s="291">
        <f t="shared" si="27"/>
        <v>44.552812500000009</v>
      </c>
      <c r="M197" s="3">
        <f t="shared" si="23"/>
        <v>0</v>
      </c>
      <c r="N197" s="187">
        <f t="shared" si="28"/>
        <v>0</v>
      </c>
    </row>
    <row r="198" spans="1:14" ht="13.9" x14ac:dyDescent="0.4">
      <c r="A198" s="12" t="str">
        <f>'C&amp;G'!A198</f>
        <v>CBH Sidings NG</v>
      </c>
      <c r="B198" s="12">
        <f>'C&amp;G'!B198</f>
        <v>42</v>
      </c>
      <c r="C198" t="str">
        <f>'C&amp;G'!C198</f>
        <v>Ballidu</v>
      </c>
      <c r="D198" s="204">
        <f>'DORC build-up'!I142</f>
        <v>1.2</v>
      </c>
      <c r="E198" s="96">
        <v>0</v>
      </c>
      <c r="F198" s="291">
        <f t="shared" si="24"/>
        <v>14.371874999999999</v>
      </c>
      <c r="G198" s="3">
        <f t="shared" ref="G198:G261" si="29">E198*F198</f>
        <v>0</v>
      </c>
      <c r="H198" s="3">
        <f t="shared" si="25"/>
        <v>0</v>
      </c>
      <c r="I198" s="291">
        <f t="shared" si="26"/>
        <v>21.557812500000001</v>
      </c>
      <c r="J198" s="3">
        <f t="shared" ref="J198:J261" si="30">H198*I198</f>
        <v>0</v>
      </c>
      <c r="K198" s="3">
        <f t="shared" ref="K198:K261" si="31">IF(C198=$C$24,$H$22-H198,0)</f>
        <v>0</v>
      </c>
      <c r="L198" s="291">
        <f t="shared" si="27"/>
        <v>44.552812500000009</v>
      </c>
      <c r="M198" s="3">
        <f t="shared" ref="M198:M261" si="32">K198*L198</f>
        <v>0</v>
      </c>
      <c r="N198" s="187">
        <f t="shared" si="28"/>
        <v>0</v>
      </c>
    </row>
    <row r="199" spans="1:14" ht="13.9" x14ac:dyDescent="0.4">
      <c r="A199" s="12" t="str">
        <f>'C&amp;G'!A199</f>
        <v>CBH Sidings NG</v>
      </c>
      <c r="B199" s="12">
        <f>'C&amp;G'!B199</f>
        <v>42</v>
      </c>
      <c r="C199" t="str">
        <f>'C&amp;G'!C199</f>
        <v>Beacon</v>
      </c>
      <c r="D199" s="204">
        <f>'DORC build-up'!I143</f>
        <v>1.2</v>
      </c>
      <c r="E199" s="96">
        <v>0</v>
      </c>
      <c r="F199" s="291">
        <f t="shared" si="24"/>
        <v>14.371874999999999</v>
      </c>
      <c r="G199" s="3">
        <f t="shared" si="29"/>
        <v>0</v>
      </c>
      <c r="H199" s="3">
        <f t="shared" si="25"/>
        <v>0</v>
      </c>
      <c r="I199" s="291">
        <f t="shared" si="26"/>
        <v>21.557812500000001</v>
      </c>
      <c r="J199" s="3">
        <f t="shared" si="30"/>
        <v>0</v>
      </c>
      <c r="K199" s="3">
        <f t="shared" si="31"/>
        <v>0</v>
      </c>
      <c r="L199" s="291">
        <f t="shared" si="27"/>
        <v>44.552812500000009</v>
      </c>
      <c r="M199" s="3">
        <f t="shared" si="32"/>
        <v>0</v>
      </c>
      <c r="N199" s="187">
        <f t="shared" si="28"/>
        <v>0</v>
      </c>
    </row>
    <row r="200" spans="1:14" ht="13.9" x14ac:dyDescent="0.4">
      <c r="A200" s="12" t="str">
        <f>'C&amp;G'!A200</f>
        <v>CBH Sidings NG</v>
      </c>
      <c r="B200" s="12">
        <f>'C&amp;G'!B200</f>
        <v>42</v>
      </c>
      <c r="C200" t="str">
        <f>'C&amp;G'!C200</f>
        <v>Bencubbin</v>
      </c>
      <c r="D200" s="204">
        <f>'DORC build-up'!I144</f>
        <v>1.2</v>
      </c>
      <c r="E200" s="96">
        <v>0</v>
      </c>
      <c r="F200" s="291">
        <f t="shared" si="24"/>
        <v>14.371874999999999</v>
      </c>
      <c r="G200" s="3">
        <f t="shared" si="29"/>
        <v>0</v>
      </c>
      <c r="H200" s="3">
        <f t="shared" si="25"/>
        <v>0</v>
      </c>
      <c r="I200" s="291">
        <f t="shared" si="26"/>
        <v>21.557812500000001</v>
      </c>
      <c r="J200" s="3">
        <f t="shared" si="30"/>
        <v>0</v>
      </c>
      <c r="K200" s="3">
        <f t="shared" si="31"/>
        <v>0</v>
      </c>
      <c r="L200" s="291">
        <f t="shared" si="27"/>
        <v>44.552812500000009</v>
      </c>
      <c r="M200" s="3">
        <f t="shared" si="32"/>
        <v>0</v>
      </c>
      <c r="N200" s="187">
        <f t="shared" si="28"/>
        <v>0</v>
      </c>
    </row>
    <row r="201" spans="1:14" ht="13.9" x14ac:dyDescent="0.4">
      <c r="A201" s="12" t="str">
        <f>'C&amp;G'!A201</f>
        <v>CBH Sidings NG</v>
      </c>
      <c r="B201" s="12">
        <f>'C&amp;G'!B201</f>
        <v>42</v>
      </c>
      <c r="C201" t="str">
        <f>'C&amp;G'!C201</f>
        <v>Beverley</v>
      </c>
      <c r="D201" s="204">
        <f>'DORC build-up'!I145</f>
        <v>1.3</v>
      </c>
      <c r="E201" s="96">
        <v>0</v>
      </c>
      <c r="F201" s="291">
        <f t="shared" si="24"/>
        <v>14.371874999999999</v>
      </c>
      <c r="G201" s="3">
        <f t="shared" si="29"/>
        <v>0</v>
      </c>
      <c r="H201" s="3">
        <f t="shared" si="25"/>
        <v>0</v>
      </c>
      <c r="I201" s="291">
        <f t="shared" si="26"/>
        <v>21.557812500000001</v>
      </c>
      <c r="J201" s="3">
        <f t="shared" si="30"/>
        <v>0</v>
      </c>
      <c r="K201" s="3">
        <f t="shared" si="31"/>
        <v>0</v>
      </c>
      <c r="L201" s="291">
        <f t="shared" si="27"/>
        <v>44.552812500000009</v>
      </c>
      <c r="M201" s="3">
        <f t="shared" si="32"/>
        <v>0</v>
      </c>
      <c r="N201" s="187">
        <f t="shared" si="28"/>
        <v>0</v>
      </c>
    </row>
    <row r="202" spans="1:14" ht="13.9" x14ac:dyDescent="0.4">
      <c r="A202" s="12" t="str">
        <f>'C&amp;G'!A202</f>
        <v>CBH Sidings NG</v>
      </c>
      <c r="B202" s="12">
        <f>'C&amp;G'!B202</f>
        <v>42</v>
      </c>
      <c r="C202" t="str">
        <f>'C&amp;G'!C202</f>
        <v>Bindi Bindi</v>
      </c>
      <c r="D202" s="204">
        <f>'DORC build-up'!I146</f>
        <v>1.2</v>
      </c>
      <c r="E202" s="96">
        <v>0</v>
      </c>
      <c r="F202" s="291">
        <f t="shared" si="24"/>
        <v>14.371874999999999</v>
      </c>
      <c r="G202" s="3">
        <f t="shared" si="29"/>
        <v>0</v>
      </c>
      <c r="H202" s="3">
        <f t="shared" si="25"/>
        <v>0</v>
      </c>
      <c r="I202" s="291">
        <f t="shared" si="26"/>
        <v>21.557812500000001</v>
      </c>
      <c r="J202" s="3">
        <f t="shared" si="30"/>
        <v>0</v>
      </c>
      <c r="K202" s="3">
        <f t="shared" si="31"/>
        <v>0</v>
      </c>
      <c r="L202" s="291">
        <f t="shared" si="27"/>
        <v>44.552812500000009</v>
      </c>
      <c r="M202" s="3">
        <f t="shared" si="32"/>
        <v>0</v>
      </c>
      <c r="N202" s="187">
        <f t="shared" si="28"/>
        <v>0</v>
      </c>
    </row>
    <row r="203" spans="1:14" ht="13.9" x14ac:dyDescent="0.4">
      <c r="A203" s="12" t="str">
        <f>'C&amp;G'!A203</f>
        <v>CBH Sidings NG</v>
      </c>
      <c r="B203" s="12">
        <f>'C&amp;G'!B203</f>
        <v>42</v>
      </c>
      <c r="C203" t="str">
        <f>'C&amp;G'!C203</f>
        <v>Bolgart</v>
      </c>
      <c r="D203" s="204">
        <f>'DORC build-up'!I147</f>
        <v>1.2</v>
      </c>
      <c r="E203" s="96">
        <v>0</v>
      </c>
      <c r="F203" s="291">
        <f t="shared" si="24"/>
        <v>14.371874999999999</v>
      </c>
      <c r="G203" s="3">
        <f t="shared" si="29"/>
        <v>0</v>
      </c>
      <c r="H203" s="3">
        <f t="shared" si="25"/>
        <v>0</v>
      </c>
      <c r="I203" s="291">
        <f t="shared" si="26"/>
        <v>21.557812500000001</v>
      </c>
      <c r="J203" s="3">
        <f t="shared" si="30"/>
        <v>0</v>
      </c>
      <c r="K203" s="3">
        <f t="shared" si="31"/>
        <v>0</v>
      </c>
      <c r="L203" s="291">
        <f t="shared" si="27"/>
        <v>44.552812500000009</v>
      </c>
      <c r="M203" s="3">
        <f t="shared" si="32"/>
        <v>0</v>
      </c>
      <c r="N203" s="187">
        <f t="shared" si="28"/>
        <v>0</v>
      </c>
    </row>
    <row r="204" spans="1:14" ht="13.9" x14ac:dyDescent="0.4">
      <c r="A204" s="12" t="str">
        <f>'C&amp;G'!A204</f>
        <v>CBH Sidings NG</v>
      </c>
      <c r="B204" s="12">
        <f>'C&amp;G'!B204</f>
        <v>42</v>
      </c>
      <c r="C204" t="str">
        <f>'C&amp;G'!C204</f>
        <v>Bowgada</v>
      </c>
      <c r="D204" s="204">
        <f>'DORC build-up'!I148</f>
        <v>1.3</v>
      </c>
      <c r="E204" s="96">
        <v>0</v>
      </c>
      <c r="F204" s="291">
        <f t="shared" si="24"/>
        <v>14.371874999999999</v>
      </c>
      <c r="G204" s="3">
        <f t="shared" si="29"/>
        <v>0</v>
      </c>
      <c r="H204" s="3">
        <f t="shared" si="25"/>
        <v>0</v>
      </c>
      <c r="I204" s="291">
        <f t="shared" si="26"/>
        <v>21.557812500000001</v>
      </c>
      <c r="J204" s="3">
        <f t="shared" si="30"/>
        <v>0</v>
      </c>
      <c r="K204" s="3">
        <f t="shared" si="31"/>
        <v>0</v>
      </c>
      <c r="L204" s="291">
        <f t="shared" si="27"/>
        <v>44.552812500000009</v>
      </c>
      <c r="M204" s="3">
        <f t="shared" si="32"/>
        <v>0</v>
      </c>
      <c r="N204" s="187">
        <f t="shared" si="28"/>
        <v>0</v>
      </c>
    </row>
    <row r="205" spans="1:14" ht="13.9" x14ac:dyDescent="0.4">
      <c r="A205" s="12" t="str">
        <f>'C&amp;G'!A205</f>
        <v>CBH Sidings NG</v>
      </c>
      <c r="B205" s="12">
        <f>'C&amp;G'!B205</f>
        <v>42</v>
      </c>
      <c r="C205" t="str">
        <f>'C&amp;G'!C205</f>
        <v>Brookton</v>
      </c>
      <c r="D205" s="204">
        <f>'DORC build-up'!I149</f>
        <v>1.3</v>
      </c>
      <c r="E205" s="96">
        <v>0</v>
      </c>
      <c r="F205" s="291">
        <f t="shared" si="24"/>
        <v>14.371874999999999</v>
      </c>
      <c r="G205" s="3">
        <f t="shared" si="29"/>
        <v>0</v>
      </c>
      <c r="H205" s="3">
        <f t="shared" si="25"/>
        <v>0</v>
      </c>
      <c r="I205" s="291">
        <f t="shared" si="26"/>
        <v>21.557812500000001</v>
      </c>
      <c r="J205" s="3">
        <f t="shared" si="30"/>
        <v>0</v>
      </c>
      <c r="K205" s="3">
        <f t="shared" si="31"/>
        <v>0</v>
      </c>
      <c r="L205" s="291">
        <f t="shared" si="27"/>
        <v>44.552812500000009</v>
      </c>
      <c r="M205" s="3">
        <f t="shared" si="32"/>
        <v>0</v>
      </c>
      <c r="N205" s="187">
        <f t="shared" si="28"/>
        <v>0</v>
      </c>
    </row>
    <row r="206" spans="1:14" ht="13.9" x14ac:dyDescent="0.4">
      <c r="A206" s="12" t="str">
        <f>'C&amp;G'!A206</f>
        <v>CBH Sidings NG</v>
      </c>
      <c r="B206" s="12">
        <f>'C&amp;G'!B206</f>
        <v>42</v>
      </c>
      <c r="C206" t="str">
        <f>'C&amp;G'!C206</f>
        <v>Broomehill</v>
      </c>
      <c r="D206" s="204">
        <f>'DORC build-up'!I150</f>
        <v>1.3</v>
      </c>
      <c r="E206" s="96">
        <v>0</v>
      </c>
      <c r="F206" s="291">
        <f t="shared" si="24"/>
        <v>14.371874999999999</v>
      </c>
      <c r="G206" s="3">
        <f t="shared" si="29"/>
        <v>0</v>
      </c>
      <c r="H206" s="3">
        <f t="shared" si="25"/>
        <v>0</v>
      </c>
      <c r="I206" s="291">
        <f t="shared" si="26"/>
        <v>21.557812500000001</v>
      </c>
      <c r="J206" s="3">
        <f t="shared" si="30"/>
        <v>0</v>
      </c>
      <c r="K206" s="3">
        <f t="shared" si="31"/>
        <v>0</v>
      </c>
      <c r="L206" s="291">
        <f t="shared" si="27"/>
        <v>44.552812500000009</v>
      </c>
      <c r="M206" s="3">
        <f t="shared" si="32"/>
        <v>0</v>
      </c>
      <c r="N206" s="187">
        <f t="shared" si="28"/>
        <v>0</v>
      </c>
    </row>
    <row r="207" spans="1:14" ht="13.9" x14ac:dyDescent="0.4">
      <c r="A207" s="12" t="str">
        <f>'C&amp;G'!A207</f>
        <v>CBH Sidings NG</v>
      </c>
      <c r="B207" s="12">
        <f>'C&amp;G'!B207</f>
        <v>42</v>
      </c>
      <c r="C207" t="str">
        <f>'C&amp;G'!C207</f>
        <v>Buniche</v>
      </c>
      <c r="D207" s="204">
        <f>'DORC build-up'!I151</f>
        <v>1.3</v>
      </c>
      <c r="E207" s="96">
        <v>0</v>
      </c>
      <c r="F207" s="291">
        <f t="shared" si="24"/>
        <v>14.371874999999999</v>
      </c>
      <c r="G207" s="3">
        <f t="shared" si="29"/>
        <v>0</v>
      </c>
      <c r="H207" s="3">
        <f t="shared" si="25"/>
        <v>0</v>
      </c>
      <c r="I207" s="291">
        <f t="shared" si="26"/>
        <v>21.557812500000001</v>
      </c>
      <c r="J207" s="3">
        <f t="shared" si="30"/>
        <v>0</v>
      </c>
      <c r="K207" s="3">
        <f t="shared" si="31"/>
        <v>0</v>
      </c>
      <c r="L207" s="291">
        <f t="shared" si="27"/>
        <v>44.552812500000009</v>
      </c>
      <c r="M207" s="3">
        <f t="shared" si="32"/>
        <v>0</v>
      </c>
      <c r="N207" s="187">
        <f t="shared" si="28"/>
        <v>0</v>
      </c>
    </row>
    <row r="208" spans="1:14" ht="13.9" x14ac:dyDescent="0.4">
      <c r="A208" s="12" t="str">
        <f>'C&amp;G'!A208</f>
        <v>CBH Sidings NG</v>
      </c>
      <c r="B208" s="12">
        <f>'C&amp;G'!B208</f>
        <v>42</v>
      </c>
      <c r="C208" t="str">
        <f>'C&amp;G'!C208</f>
        <v>Bunjil</v>
      </c>
      <c r="D208" s="204">
        <f>'DORC build-up'!I152</f>
        <v>1.3</v>
      </c>
      <c r="E208" s="96">
        <v>0</v>
      </c>
      <c r="F208" s="291">
        <f t="shared" si="24"/>
        <v>14.371874999999999</v>
      </c>
      <c r="G208" s="3">
        <f t="shared" si="29"/>
        <v>0</v>
      </c>
      <c r="H208" s="3">
        <f t="shared" si="25"/>
        <v>0</v>
      </c>
      <c r="I208" s="291">
        <f t="shared" si="26"/>
        <v>21.557812500000001</v>
      </c>
      <c r="J208" s="3">
        <f t="shared" si="30"/>
        <v>0</v>
      </c>
      <c r="K208" s="3">
        <f t="shared" si="31"/>
        <v>0</v>
      </c>
      <c r="L208" s="291">
        <f t="shared" si="27"/>
        <v>44.552812500000009</v>
      </c>
      <c r="M208" s="3">
        <f t="shared" si="32"/>
        <v>0</v>
      </c>
      <c r="N208" s="187">
        <f t="shared" si="28"/>
        <v>0</v>
      </c>
    </row>
    <row r="209" spans="1:14" ht="13.9" x14ac:dyDescent="0.4">
      <c r="A209" s="12" t="str">
        <f>'C&amp;G'!A209</f>
        <v>CBH Sidings NG</v>
      </c>
      <c r="B209" s="12">
        <f>'C&amp;G'!B209</f>
        <v>42</v>
      </c>
      <c r="C209" t="str">
        <f>'C&amp;G'!C209</f>
        <v>Cadoux</v>
      </c>
      <c r="D209" s="204">
        <f>'DORC build-up'!I153</f>
        <v>1.2</v>
      </c>
      <c r="E209" s="96">
        <v>0</v>
      </c>
      <c r="F209" s="291">
        <f t="shared" si="24"/>
        <v>14.371874999999999</v>
      </c>
      <c r="G209" s="3">
        <f t="shared" si="29"/>
        <v>0</v>
      </c>
      <c r="H209" s="3">
        <f t="shared" si="25"/>
        <v>0</v>
      </c>
      <c r="I209" s="291">
        <f t="shared" si="26"/>
        <v>21.557812500000001</v>
      </c>
      <c r="J209" s="3">
        <f t="shared" si="30"/>
        <v>0</v>
      </c>
      <c r="K209" s="3">
        <f t="shared" si="31"/>
        <v>0</v>
      </c>
      <c r="L209" s="291">
        <f t="shared" si="27"/>
        <v>44.552812500000009</v>
      </c>
      <c r="M209" s="3">
        <f t="shared" si="32"/>
        <v>0</v>
      </c>
      <c r="N209" s="187">
        <f t="shared" si="28"/>
        <v>0</v>
      </c>
    </row>
    <row r="210" spans="1:14" ht="13.9" x14ac:dyDescent="0.4">
      <c r="A210" s="12" t="str">
        <f>'C&amp;G'!A210</f>
        <v>CBH Sidings NG</v>
      </c>
      <c r="B210" s="12">
        <f>'C&amp;G'!B210</f>
        <v>42</v>
      </c>
      <c r="C210" t="str">
        <f>'C&amp;G'!C210</f>
        <v>Calingiri</v>
      </c>
      <c r="D210" s="204">
        <f>'DORC build-up'!I154</f>
        <v>1.2</v>
      </c>
      <c r="E210" s="96">
        <v>0</v>
      </c>
      <c r="F210" s="291">
        <f t="shared" si="24"/>
        <v>14.371874999999999</v>
      </c>
      <c r="G210" s="3">
        <f t="shared" si="29"/>
        <v>0</v>
      </c>
      <c r="H210" s="3">
        <f t="shared" si="25"/>
        <v>0</v>
      </c>
      <c r="I210" s="291">
        <f t="shared" si="26"/>
        <v>21.557812500000001</v>
      </c>
      <c r="J210" s="3">
        <f t="shared" si="30"/>
        <v>0</v>
      </c>
      <c r="K210" s="3">
        <f t="shared" si="31"/>
        <v>0</v>
      </c>
      <c r="L210" s="291">
        <f t="shared" si="27"/>
        <v>44.552812500000009</v>
      </c>
      <c r="M210" s="3">
        <f t="shared" si="32"/>
        <v>0</v>
      </c>
      <c r="N210" s="187">
        <f t="shared" si="28"/>
        <v>0</v>
      </c>
    </row>
    <row r="211" spans="1:14" ht="13.9" x14ac:dyDescent="0.4">
      <c r="A211" s="12" t="str">
        <f>'C&amp;G'!A211</f>
        <v>CBH Sidings NG</v>
      </c>
      <c r="B211" s="12">
        <f>'C&amp;G'!B211</f>
        <v>42</v>
      </c>
      <c r="C211" t="str">
        <f>'C&amp;G'!C211</f>
        <v>Canna</v>
      </c>
      <c r="D211" s="204">
        <f>'DORC build-up'!I155</f>
        <v>1.3</v>
      </c>
      <c r="E211" s="96">
        <v>0</v>
      </c>
      <c r="F211" s="291">
        <f t="shared" si="24"/>
        <v>14.371874999999999</v>
      </c>
      <c r="G211" s="3">
        <f t="shared" si="29"/>
        <v>0</v>
      </c>
      <c r="H211" s="3">
        <f t="shared" si="25"/>
        <v>0</v>
      </c>
      <c r="I211" s="291">
        <f t="shared" si="26"/>
        <v>21.557812500000001</v>
      </c>
      <c r="J211" s="3">
        <f t="shared" si="30"/>
        <v>0</v>
      </c>
      <c r="K211" s="3">
        <f t="shared" si="31"/>
        <v>0</v>
      </c>
      <c r="L211" s="291">
        <f t="shared" si="27"/>
        <v>44.552812500000009</v>
      </c>
      <c r="M211" s="3">
        <f t="shared" si="32"/>
        <v>0</v>
      </c>
      <c r="N211" s="187">
        <f t="shared" si="28"/>
        <v>0</v>
      </c>
    </row>
    <row r="212" spans="1:14" ht="13.9" x14ac:dyDescent="0.4">
      <c r="A212" s="12" t="str">
        <f>'C&amp;G'!A212</f>
        <v>CBH Sidings NG</v>
      </c>
      <c r="B212" s="12">
        <f>'C&amp;G'!B212</f>
        <v>42</v>
      </c>
      <c r="C212" t="str">
        <f>'C&amp;G'!C212</f>
        <v>Carnamah</v>
      </c>
      <c r="D212" s="204">
        <f>'DORC build-up'!I156</f>
        <v>1.3</v>
      </c>
      <c r="E212" s="96">
        <v>0</v>
      </c>
      <c r="F212" s="291">
        <f t="shared" si="24"/>
        <v>14.371874999999999</v>
      </c>
      <c r="G212" s="3">
        <f t="shared" si="29"/>
        <v>0</v>
      </c>
      <c r="H212" s="3">
        <f t="shared" si="25"/>
        <v>0</v>
      </c>
      <c r="I212" s="291">
        <f t="shared" si="26"/>
        <v>21.557812500000001</v>
      </c>
      <c r="J212" s="3">
        <f t="shared" si="30"/>
        <v>0</v>
      </c>
      <c r="K212" s="3">
        <f t="shared" si="31"/>
        <v>0</v>
      </c>
      <c r="L212" s="291">
        <f t="shared" si="27"/>
        <v>44.552812500000009</v>
      </c>
      <c r="M212" s="3">
        <f t="shared" si="32"/>
        <v>0</v>
      </c>
      <c r="N212" s="187">
        <f t="shared" si="28"/>
        <v>0</v>
      </c>
    </row>
    <row r="213" spans="1:14" ht="13.9" x14ac:dyDescent="0.4">
      <c r="A213" s="12" t="str">
        <f>'C&amp;G'!A213</f>
        <v>CBH Sidings NG</v>
      </c>
      <c r="B213" s="12">
        <f>'C&amp;G'!B213</f>
        <v>42</v>
      </c>
      <c r="C213" t="str">
        <f>'C&amp;G'!C213</f>
        <v>Cleary</v>
      </c>
      <c r="D213" s="204">
        <f>'DORC build-up'!I157</f>
        <v>1.2</v>
      </c>
      <c r="E213" s="96">
        <v>0</v>
      </c>
      <c r="F213" s="291">
        <f t="shared" si="24"/>
        <v>14.371874999999999</v>
      </c>
      <c r="G213" s="3">
        <f t="shared" si="29"/>
        <v>0</v>
      </c>
      <c r="H213" s="3">
        <f t="shared" si="25"/>
        <v>0</v>
      </c>
      <c r="I213" s="291">
        <f t="shared" si="26"/>
        <v>21.557812500000001</v>
      </c>
      <c r="J213" s="3">
        <f t="shared" si="30"/>
        <v>0</v>
      </c>
      <c r="K213" s="3">
        <f t="shared" si="31"/>
        <v>0</v>
      </c>
      <c r="L213" s="291">
        <f t="shared" si="27"/>
        <v>44.552812500000009</v>
      </c>
      <c r="M213" s="3">
        <f t="shared" si="32"/>
        <v>0</v>
      </c>
      <c r="N213" s="187">
        <f t="shared" si="28"/>
        <v>0</v>
      </c>
    </row>
    <row r="214" spans="1:14" ht="13.9" x14ac:dyDescent="0.4">
      <c r="A214" s="12" t="str">
        <f>'C&amp;G'!A214</f>
        <v>CBH Sidings NG</v>
      </c>
      <c r="B214" s="12">
        <f>'C&amp;G'!B214</f>
        <v>42</v>
      </c>
      <c r="C214" t="str">
        <f>'C&amp;G'!C214</f>
        <v>Coomberdale</v>
      </c>
      <c r="D214" s="204">
        <f>'DORC build-up'!I158</f>
        <v>1.3</v>
      </c>
      <c r="E214" s="96">
        <v>0</v>
      </c>
      <c r="F214" s="291">
        <f t="shared" si="24"/>
        <v>14.371874999999999</v>
      </c>
      <c r="G214" s="3">
        <f t="shared" si="29"/>
        <v>0</v>
      </c>
      <c r="H214" s="3">
        <f t="shared" si="25"/>
        <v>0</v>
      </c>
      <c r="I214" s="291">
        <f t="shared" si="26"/>
        <v>21.557812500000001</v>
      </c>
      <c r="J214" s="3">
        <f t="shared" si="30"/>
        <v>0</v>
      </c>
      <c r="K214" s="3">
        <f t="shared" si="31"/>
        <v>0</v>
      </c>
      <c r="L214" s="291">
        <f t="shared" si="27"/>
        <v>44.552812500000009</v>
      </c>
      <c r="M214" s="3">
        <f t="shared" si="32"/>
        <v>0</v>
      </c>
      <c r="N214" s="187">
        <f t="shared" si="28"/>
        <v>0</v>
      </c>
    </row>
    <row r="215" spans="1:14" ht="13.9" x14ac:dyDescent="0.4">
      <c r="A215" s="12" t="str">
        <f>'C&amp;G'!A215</f>
        <v>CBH Sidings NG</v>
      </c>
      <c r="B215" s="12">
        <f>'C&amp;G'!B215</f>
        <v>42</v>
      </c>
      <c r="C215" t="str">
        <f>'C&amp;G'!C215</f>
        <v>Coorow</v>
      </c>
      <c r="D215" s="204">
        <f>'DORC build-up'!I159</f>
        <v>1.3</v>
      </c>
      <c r="E215" s="96">
        <v>0</v>
      </c>
      <c r="F215" s="291">
        <f t="shared" si="24"/>
        <v>14.371874999999999</v>
      </c>
      <c r="G215" s="3">
        <f t="shared" si="29"/>
        <v>0</v>
      </c>
      <c r="H215" s="3">
        <f t="shared" si="25"/>
        <v>0</v>
      </c>
      <c r="I215" s="291">
        <f t="shared" si="26"/>
        <v>21.557812500000001</v>
      </c>
      <c r="J215" s="3">
        <f t="shared" si="30"/>
        <v>0</v>
      </c>
      <c r="K215" s="3">
        <f t="shared" si="31"/>
        <v>0</v>
      </c>
      <c r="L215" s="291">
        <f t="shared" si="27"/>
        <v>44.552812500000009</v>
      </c>
      <c r="M215" s="3">
        <f t="shared" si="32"/>
        <v>0</v>
      </c>
      <c r="N215" s="187">
        <f t="shared" si="28"/>
        <v>0</v>
      </c>
    </row>
    <row r="216" spans="1:14" ht="13.9" x14ac:dyDescent="0.4">
      <c r="A216" s="12" t="str">
        <f>'C&amp;G'!A216</f>
        <v>CBH Sidings NG</v>
      </c>
      <c r="B216" s="12">
        <f>'C&amp;G'!B216</f>
        <v>42</v>
      </c>
      <c r="C216" t="str">
        <f>'C&amp;G'!C216</f>
        <v>Cranbrook</v>
      </c>
      <c r="D216" s="204">
        <f>'DORC build-up'!I160</f>
        <v>1.3</v>
      </c>
      <c r="E216" s="96">
        <v>0</v>
      </c>
      <c r="F216" s="291">
        <f t="shared" si="24"/>
        <v>14.371874999999999</v>
      </c>
      <c r="G216" s="3">
        <f t="shared" si="29"/>
        <v>0</v>
      </c>
      <c r="H216" s="3">
        <f t="shared" si="25"/>
        <v>0</v>
      </c>
      <c r="I216" s="291">
        <f t="shared" si="26"/>
        <v>21.557812500000001</v>
      </c>
      <c r="J216" s="3">
        <f t="shared" si="30"/>
        <v>0</v>
      </c>
      <c r="K216" s="3">
        <f t="shared" si="31"/>
        <v>0</v>
      </c>
      <c r="L216" s="291">
        <f t="shared" si="27"/>
        <v>44.552812500000009</v>
      </c>
      <c r="M216" s="3">
        <f t="shared" si="32"/>
        <v>0</v>
      </c>
      <c r="N216" s="187">
        <f t="shared" si="28"/>
        <v>0</v>
      </c>
    </row>
    <row r="217" spans="1:14" ht="13.9" x14ac:dyDescent="0.4">
      <c r="A217" s="12" t="str">
        <f>'C&amp;G'!A217</f>
        <v>CBH Sidings NG</v>
      </c>
      <c r="B217" s="12">
        <f>'C&amp;G'!B217</f>
        <v>42</v>
      </c>
      <c r="C217" t="str">
        <f>'C&amp;G'!C217</f>
        <v>Dowerin</v>
      </c>
      <c r="D217" s="204">
        <f>'DORC build-up'!I161</f>
        <v>1.2</v>
      </c>
      <c r="E217" s="96">
        <v>0</v>
      </c>
      <c r="F217" s="291">
        <f t="shared" si="24"/>
        <v>14.371874999999999</v>
      </c>
      <c r="G217" s="3">
        <f t="shared" si="29"/>
        <v>0</v>
      </c>
      <c r="H217" s="3">
        <f t="shared" si="25"/>
        <v>0</v>
      </c>
      <c r="I217" s="291">
        <f t="shared" si="26"/>
        <v>21.557812500000001</v>
      </c>
      <c r="J217" s="3">
        <f t="shared" si="30"/>
        <v>0</v>
      </c>
      <c r="K217" s="3">
        <f t="shared" si="31"/>
        <v>0</v>
      </c>
      <c r="L217" s="291">
        <f t="shared" si="27"/>
        <v>44.552812500000009</v>
      </c>
      <c r="M217" s="3">
        <f t="shared" si="32"/>
        <v>0</v>
      </c>
      <c r="N217" s="187">
        <f t="shared" si="28"/>
        <v>0</v>
      </c>
    </row>
    <row r="218" spans="1:14" ht="13.9" x14ac:dyDescent="0.4">
      <c r="A218" s="12" t="str">
        <f>'C&amp;G'!A218</f>
        <v>CBH Sidings NG</v>
      </c>
      <c r="B218" s="12">
        <f>'C&amp;G'!B218</f>
        <v>42</v>
      </c>
      <c r="C218" t="str">
        <f>'C&amp;G'!C218</f>
        <v>Dumbleyung</v>
      </c>
      <c r="D218" s="204">
        <f>'DORC build-up'!I162</f>
        <v>1.3</v>
      </c>
      <c r="E218" s="96">
        <v>0</v>
      </c>
      <c r="F218" s="291">
        <f t="shared" si="24"/>
        <v>14.371874999999999</v>
      </c>
      <c r="G218" s="3">
        <f t="shared" si="29"/>
        <v>0</v>
      </c>
      <c r="H218" s="3">
        <f t="shared" si="25"/>
        <v>0</v>
      </c>
      <c r="I218" s="291">
        <f t="shared" si="26"/>
        <v>21.557812500000001</v>
      </c>
      <c r="J218" s="3">
        <f t="shared" si="30"/>
        <v>0</v>
      </c>
      <c r="K218" s="3">
        <f t="shared" si="31"/>
        <v>0</v>
      </c>
      <c r="L218" s="291">
        <f t="shared" si="27"/>
        <v>44.552812500000009</v>
      </c>
      <c r="M218" s="3">
        <f t="shared" si="32"/>
        <v>0</v>
      </c>
      <c r="N218" s="187">
        <f t="shared" si="28"/>
        <v>0</v>
      </c>
    </row>
    <row r="219" spans="1:14" ht="13.9" x14ac:dyDescent="0.4">
      <c r="A219" s="12" t="str">
        <f>'C&amp;G'!A219</f>
        <v>CBH Sidings NG</v>
      </c>
      <c r="B219" s="12">
        <f>'C&amp;G'!B219</f>
        <v>42</v>
      </c>
      <c r="C219" t="str">
        <f>'C&amp;G'!C219</f>
        <v>Ejanding</v>
      </c>
      <c r="D219" s="204">
        <f>'DORC build-up'!I163</f>
        <v>1.2</v>
      </c>
      <c r="E219" s="96">
        <v>0</v>
      </c>
      <c r="F219" s="291">
        <f t="shared" si="24"/>
        <v>14.371874999999999</v>
      </c>
      <c r="G219" s="3">
        <f t="shared" si="29"/>
        <v>0</v>
      </c>
      <c r="H219" s="3">
        <f t="shared" si="25"/>
        <v>0</v>
      </c>
      <c r="I219" s="291">
        <f t="shared" si="26"/>
        <v>21.557812500000001</v>
      </c>
      <c r="J219" s="3">
        <f t="shared" si="30"/>
        <v>0</v>
      </c>
      <c r="K219" s="3">
        <f t="shared" si="31"/>
        <v>0</v>
      </c>
      <c r="L219" s="291">
        <f t="shared" si="27"/>
        <v>44.552812500000009</v>
      </c>
      <c r="M219" s="3">
        <f t="shared" si="32"/>
        <v>0</v>
      </c>
      <c r="N219" s="187">
        <f t="shared" si="28"/>
        <v>0</v>
      </c>
    </row>
    <row r="220" spans="1:14" ht="13.9" x14ac:dyDescent="0.4">
      <c r="A220" s="12" t="str">
        <f>'C&amp;G'!A220</f>
        <v>CBH Sidings NG</v>
      </c>
      <c r="B220" s="12">
        <f>'C&amp;G'!B220</f>
        <v>42</v>
      </c>
      <c r="C220" t="str">
        <f>'C&amp;G'!C220</f>
        <v>Gabbin</v>
      </c>
      <c r="D220" s="204">
        <f>'DORC build-up'!I164</f>
        <v>1.2</v>
      </c>
      <c r="E220" s="96">
        <v>0</v>
      </c>
      <c r="F220" s="291">
        <f t="shared" si="24"/>
        <v>14.371874999999999</v>
      </c>
      <c r="G220" s="3">
        <f t="shared" si="29"/>
        <v>0</v>
      </c>
      <c r="H220" s="3">
        <f t="shared" si="25"/>
        <v>0</v>
      </c>
      <c r="I220" s="291">
        <f t="shared" si="26"/>
        <v>21.557812500000001</v>
      </c>
      <c r="J220" s="3">
        <f t="shared" si="30"/>
        <v>0</v>
      </c>
      <c r="K220" s="3">
        <f t="shared" si="31"/>
        <v>0</v>
      </c>
      <c r="L220" s="291">
        <f t="shared" si="27"/>
        <v>44.552812500000009</v>
      </c>
      <c r="M220" s="3">
        <f t="shared" si="32"/>
        <v>0</v>
      </c>
      <c r="N220" s="187">
        <f t="shared" si="28"/>
        <v>0</v>
      </c>
    </row>
    <row r="221" spans="1:14" ht="13.9" x14ac:dyDescent="0.4">
      <c r="A221" s="12" t="str">
        <f>'C&amp;G'!A221</f>
        <v>CBH Sidings NG</v>
      </c>
      <c r="B221" s="12">
        <f>'C&amp;G'!B221</f>
        <v>42</v>
      </c>
      <c r="C221" t="str">
        <f>'C&amp;G'!C221</f>
        <v>Goomalling</v>
      </c>
      <c r="D221" s="204">
        <f>'DORC build-up'!I165</f>
        <v>1.2</v>
      </c>
      <c r="E221" s="96">
        <v>0</v>
      </c>
      <c r="F221" s="291">
        <f t="shared" si="24"/>
        <v>14.371874999999999</v>
      </c>
      <c r="G221" s="3">
        <f t="shared" si="29"/>
        <v>0</v>
      </c>
      <c r="H221" s="3">
        <f t="shared" si="25"/>
        <v>0</v>
      </c>
      <c r="I221" s="291">
        <f t="shared" si="26"/>
        <v>21.557812500000001</v>
      </c>
      <c r="J221" s="3">
        <f t="shared" si="30"/>
        <v>0</v>
      </c>
      <c r="K221" s="3">
        <f t="shared" si="31"/>
        <v>0</v>
      </c>
      <c r="L221" s="291">
        <f t="shared" si="27"/>
        <v>44.552812500000009</v>
      </c>
      <c r="M221" s="3">
        <f t="shared" si="32"/>
        <v>0</v>
      </c>
      <c r="N221" s="187">
        <f t="shared" si="28"/>
        <v>0</v>
      </c>
    </row>
    <row r="222" spans="1:14" ht="13.9" x14ac:dyDescent="0.4">
      <c r="A222" s="12" t="str">
        <f>'C&amp;G'!A222</f>
        <v>CBH Sidings NG</v>
      </c>
      <c r="B222" s="12">
        <f>'C&amp;G'!B222</f>
        <v>42</v>
      </c>
      <c r="C222" t="str">
        <f>'C&amp;G'!C222</f>
        <v>Hyden</v>
      </c>
      <c r="D222" s="204">
        <f>'DORC build-up'!I166</f>
        <v>0</v>
      </c>
      <c r="E222" s="96">
        <v>0</v>
      </c>
      <c r="F222" s="291">
        <f t="shared" si="24"/>
        <v>14.371874999999999</v>
      </c>
      <c r="G222" s="3">
        <f t="shared" si="29"/>
        <v>0</v>
      </c>
      <c r="H222" s="3">
        <f t="shared" si="25"/>
        <v>0</v>
      </c>
      <c r="I222" s="291">
        <f t="shared" si="26"/>
        <v>21.557812500000001</v>
      </c>
      <c r="J222" s="3">
        <f t="shared" si="30"/>
        <v>0</v>
      </c>
      <c r="K222" s="3">
        <f t="shared" si="31"/>
        <v>0</v>
      </c>
      <c r="L222" s="291">
        <f t="shared" si="27"/>
        <v>44.552812500000009</v>
      </c>
      <c r="M222" s="3">
        <f t="shared" si="32"/>
        <v>0</v>
      </c>
      <c r="N222" s="187">
        <f t="shared" si="28"/>
        <v>0</v>
      </c>
    </row>
    <row r="223" spans="1:14" ht="13.9" x14ac:dyDescent="0.4">
      <c r="A223" s="12" t="str">
        <f>'C&amp;G'!A223</f>
        <v>CBH Sidings NG</v>
      </c>
      <c r="B223" s="12">
        <f>'C&amp;G'!B223</f>
        <v>42</v>
      </c>
      <c r="C223" t="str">
        <f>'C&amp;G'!C223</f>
        <v>Jennacubbine</v>
      </c>
      <c r="D223" s="204">
        <f>'DORC build-up'!I167</f>
        <v>1.2</v>
      </c>
      <c r="E223" s="96">
        <v>0</v>
      </c>
      <c r="F223" s="291">
        <f t="shared" si="24"/>
        <v>14.371874999999999</v>
      </c>
      <c r="G223" s="3">
        <f t="shared" si="29"/>
        <v>0</v>
      </c>
      <c r="H223" s="3">
        <f t="shared" si="25"/>
        <v>0</v>
      </c>
      <c r="I223" s="291">
        <f t="shared" si="26"/>
        <v>21.557812500000001</v>
      </c>
      <c r="J223" s="3">
        <f t="shared" si="30"/>
        <v>0</v>
      </c>
      <c r="K223" s="3">
        <f t="shared" si="31"/>
        <v>0</v>
      </c>
      <c r="L223" s="291">
        <f t="shared" si="27"/>
        <v>44.552812500000009</v>
      </c>
      <c r="M223" s="3">
        <f t="shared" si="32"/>
        <v>0</v>
      </c>
      <c r="N223" s="187">
        <f t="shared" si="28"/>
        <v>0</v>
      </c>
    </row>
    <row r="224" spans="1:14" ht="13.9" x14ac:dyDescent="0.4">
      <c r="A224" s="12" t="str">
        <f>'C&amp;G'!A224</f>
        <v>CBH Sidings NG</v>
      </c>
      <c r="B224" s="12">
        <f>'C&amp;G'!B224</f>
        <v>42</v>
      </c>
      <c r="C224" t="str">
        <f>'C&amp;G'!C224</f>
        <v>Kalannie</v>
      </c>
      <c r="D224" s="204">
        <f>'DORC build-up'!I168</f>
        <v>1.2</v>
      </c>
      <c r="E224" s="96">
        <v>0</v>
      </c>
      <c r="F224" s="291">
        <f t="shared" si="24"/>
        <v>14.371874999999999</v>
      </c>
      <c r="G224" s="3">
        <f t="shared" si="29"/>
        <v>0</v>
      </c>
      <c r="H224" s="3">
        <f t="shared" si="25"/>
        <v>0</v>
      </c>
      <c r="I224" s="291">
        <f t="shared" si="26"/>
        <v>21.557812500000001</v>
      </c>
      <c r="J224" s="3">
        <f t="shared" si="30"/>
        <v>0</v>
      </c>
      <c r="K224" s="3">
        <f t="shared" si="31"/>
        <v>0</v>
      </c>
      <c r="L224" s="291">
        <f t="shared" si="27"/>
        <v>44.552812500000009</v>
      </c>
      <c r="M224" s="3">
        <f t="shared" si="32"/>
        <v>0</v>
      </c>
      <c r="N224" s="187">
        <f t="shared" si="28"/>
        <v>0</v>
      </c>
    </row>
    <row r="225" spans="1:14" ht="13.9" x14ac:dyDescent="0.4">
      <c r="A225" s="12" t="str">
        <f>'C&amp;G'!A225</f>
        <v>CBH Sidings NG</v>
      </c>
      <c r="B225" s="12">
        <f>'C&amp;G'!B225</f>
        <v>42</v>
      </c>
      <c r="C225" t="str">
        <f>'C&amp;G'!C225</f>
        <v>Karlgarin</v>
      </c>
      <c r="D225" s="204">
        <f>'DORC build-up'!I169</f>
        <v>1.3</v>
      </c>
      <c r="E225" s="96">
        <v>0</v>
      </c>
      <c r="F225" s="291">
        <f t="shared" si="24"/>
        <v>14.371874999999999</v>
      </c>
      <c r="G225" s="3">
        <f t="shared" si="29"/>
        <v>0</v>
      </c>
      <c r="H225" s="3">
        <f t="shared" si="25"/>
        <v>0</v>
      </c>
      <c r="I225" s="291">
        <f t="shared" si="26"/>
        <v>21.557812500000001</v>
      </c>
      <c r="J225" s="3">
        <f t="shared" si="30"/>
        <v>0</v>
      </c>
      <c r="K225" s="3">
        <f t="shared" si="31"/>
        <v>0</v>
      </c>
      <c r="L225" s="291">
        <f t="shared" si="27"/>
        <v>44.552812500000009</v>
      </c>
      <c r="M225" s="3">
        <f t="shared" si="32"/>
        <v>0</v>
      </c>
      <c r="N225" s="187">
        <f t="shared" si="28"/>
        <v>0</v>
      </c>
    </row>
    <row r="226" spans="1:14" ht="13.9" x14ac:dyDescent="0.4">
      <c r="A226" s="12" t="str">
        <f>'C&amp;G'!A226</f>
        <v>CBH Sidings NG</v>
      </c>
      <c r="B226" s="12">
        <f>'C&amp;G'!B226</f>
        <v>42</v>
      </c>
      <c r="C226" t="str">
        <f>'C&amp;G'!C226</f>
        <v>Katanning</v>
      </c>
      <c r="D226" s="204">
        <f>'DORC build-up'!I170</f>
        <v>1.3</v>
      </c>
      <c r="E226" s="96">
        <v>0</v>
      </c>
      <c r="F226" s="291">
        <f t="shared" si="24"/>
        <v>14.371874999999999</v>
      </c>
      <c r="G226" s="3">
        <f t="shared" si="29"/>
        <v>0</v>
      </c>
      <c r="H226" s="3">
        <f t="shared" si="25"/>
        <v>0</v>
      </c>
      <c r="I226" s="291">
        <f t="shared" si="26"/>
        <v>21.557812500000001</v>
      </c>
      <c r="J226" s="3">
        <f t="shared" si="30"/>
        <v>0</v>
      </c>
      <c r="K226" s="3">
        <f t="shared" si="31"/>
        <v>0</v>
      </c>
      <c r="L226" s="291">
        <f t="shared" si="27"/>
        <v>44.552812500000009</v>
      </c>
      <c r="M226" s="3">
        <f t="shared" si="32"/>
        <v>0</v>
      </c>
      <c r="N226" s="187">
        <f t="shared" si="28"/>
        <v>0</v>
      </c>
    </row>
    <row r="227" spans="1:14" ht="13.9" x14ac:dyDescent="0.4">
      <c r="A227" s="12" t="str">
        <f>'C&amp;G'!A227</f>
        <v>CBH Sidings NG</v>
      </c>
      <c r="B227" s="12">
        <f>'C&amp;G'!B227</f>
        <v>42</v>
      </c>
      <c r="C227" t="str">
        <f>'C&amp;G'!C227</f>
        <v>Kirwan</v>
      </c>
      <c r="D227" s="204">
        <f>'DORC build-up'!I171</f>
        <v>1.2</v>
      </c>
      <c r="E227" s="96">
        <v>0</v>
      </c>
      <c r="F227" s="291">
        <f t="shared" si="24"/>
        <v>14.371874999999999</v>
      </c>
      <c r="G227" s="3">
        <f t="shared" si="29"/>
        <v>0</v>
      </c>
      <c r="H227" s="3">
        <f t="shared" si="25"/>
        <v>0</v>
      </c>
      <c r="I227" s="291">
        <f t="shared" si="26"/>
        <v>21.557812500000001</v>
      </c>
      <c r="J227" s="3">
        <f t="shared" si="30"/>
        <v>0</v>
      </c>
      <c r="K227" s="3">
        <f t="shared" si="31"/>
        <v>0</v>
      </c>
      <c r="L227" s="291">
        <f t="shared" si="27"/>
        <v>44.552812500000009</v>
      </c>
      <c r="M227" s="3">
        <f t="shared" si="32"/>
        <v>0</v>
      </c>
      <c r="N227" s="187">
        <f t="shared" si="28"/>
        <v>0</v>
      </c>
    </row>
    <row r="228" spans="1:14" ht="13.9" x14ac:dyDescent="0.4">
      <c r="A228" s="12" t="str">
        <f>'C&amp;G'!A228</f>
        <v>CBH Sidings NG</v>
      </c>
      <c r="B228" s="12">
        <f>'C&amp;G'!B228</f>
        <v>42</v>
      </c>
      <c r="C228" t="str">
        <f>'C&amp;G'!C228</f>
        <v>Kondut</v>
      </c>
      <c r="D228" s="204">
        <f>'DORC build-up'!I172</f>
        <v>1.2</v>
      </c>
      <c r="E228" s="96">
        <v>0</v>
      </c>
      <c r="F228" s="291">
        <f t="shared" si="24"/>
        <v>14.371874999999999</v>
      </c>
      <c r="G228" s="3">
        <f t="shared" si="29"/>
        <v>0</v>
      </c>
      <c r="H228" s="3">
        <f t="shared" si="25"/>
        <v>0</v>
      </c>
      <c r="I228" s="291">
        <f t="shared" si="26"/>
        <v>21.557812500000001</v>
      </c>
      <c r="J228" s="3">
        <f t="shared" si="30"/>
        <v>0</v>
      </c>
      <c r="K228" s="3">
        <f t="shared" si="31"/>
        <v>0</v>
      </c>
      <c r="L228" s="291">
        <f t="shared" si="27"/>
        <v>44.552812500000009</v>
      </c>
      <c r="M228" s="3">
        <f t="shared" si="32"/>
        <v>0</v>
      </c>
      <c r="N228" s="187">
        <f t="shared" si="28"/>
        <v>0</v>
      </c>
    </row>
    <row r="229" spans="1:14" ht="13.9" x14ac:dyDescent="0.4">
      <c r="A229" s="12" t="str">
        <f>'C&amp;G'!A229</f>
        <v>CBH Sidings NG</v>
      </c>
      <c r="B229" s="12">
        <f>'C&amp;G'!B229</f>
        <v>42</v>
      </c>
      <c r="C229" t="str">
        <f>'C&amp;G'!C229</f>
        <v>Konnongorring</v>
      </c>
      <c r="D229" s="204">
        <f>'DORC build-up'!I173</f>
        <v>1.2</v>
      </c>
      <c r="E229" s="96">
        <v>0</v>
      </c>
      <c r="F229" s="291">
        <f t="shared" si="24"/>
        <v>14.371874999999999</v>
      </c>
      <c r="G229" s="3">
        <f t="shared" si="29"/>
        <v>0</v>
      </c>
      <c r="H229" s="3">
        <f t="shared" si="25"/>
        <v>0</v>
      </c>
      <c r="I229" s="291">
        <f t="shared" si="26"/>
        <v>21.557812500000001</v>
      </c>
      <c r="J229" s="3">
        <f t="shared" si="30"/>
        <v>0</v>
      </c>
      <c r="K229" s="3">
        <f t="shared" si="31"/>
        <v>0</v>
      </c>
      <c r="L229" s="291">
        <f t="shared" si="27"/>
        <v>44.552812500000009</v>
      </c>
      <c r="M229" s="3">
        <f t="shared" si="32"/>
        <v>0</v>
      </c>
      <c r="N229" s="187">
        <f t="shared" si="28"/>
        <v>0</v>
      </c>
    </row>
    <row r="230" spans="1:14" ht="13.9" x14ac:dyDescent="0.4">
      <c r="A230" s="12" t="str">
        <f>'C&amp;G'!A230</f>
        <v>CBH Sidings NG</v>
      </c>
      <c r="B230" s="12">
        <f>'C&amp;G'!B230</f>
        <v>42</v>
      </c>
      <c r="C230" t="str">
        <f>'C&amp;G'!C230</f>
        <v>Koorda</v>
      </c>
      <c r="D230" s="204">
        <f>'DORC build-up'!I174</f>
        <v>1.2</v>
      </c>
      <c r="E230" s="96">
        <v>0</v>
      </c>
      <c r="F230" s="291">
        <f t="shared" si="24"/>
        <v>14.371874999999999</v>
      </c>
      <c r="G230" s="3">
        <f t="shared" si="29"/>
        <v>0</v>
      </c>
      <c r="H230" s="3">
        <f t="shared" si="25"/>
        <v>0</v>
      </c>
      <c r="I230" s="291">
        <f t="shared" si="26"/>
        <v>21.557812500000001</v>
      </c>
      <c r="J230" s="3">
        <f t="shared" si="30"/>
        <v>0</v>
      </c>
      <c r="K230" s="3">
        <f t="shared" si="31"/>
        <v>0</v>
      </c>
      <c r="L230" s="291">
        <f t="shared" si="27"/>
        <v>44.552812500000009</v>
      </c>
      <c r="M230" s="3">
        <f t="shared" si="32"/>
        <v>0</v>
      </c>
      <c r="N230" s="187">
        <f t="shared" si="28"/>
        <v>0</v>
      </c>
    </row>
    <row r="231" spans="1:14" ht="13.9" x14ac:dyDescent="0.4">
      <c r="A231" s="12" t="str">
        <f>'C&amp;G'!A231</f>
        <v>CBH Sidings NG</v>
      </c>
      <c r="B231" s="12">
        <f>'C&amp;G'!B231</f>
        <v>42</v>
      </c>
      <c r="C231" t="str">
        <f>'C&amp;G'!C231</f>
        <v>Kuender</v>
      </c>
      <c r="D231" s="204">
        <f>'DORC build-up'!I175</f>
        <v>1.3</v>
      </c>
      <c r="E231" s="96">
        <v>0</v>
      </c>
      <c r="F231" s="291">
        <f t="shared" si="24"/>
        <v>14.371874999999999</v>
      </c>
      <c r="G231" s="3">
        <f t="shared" si="29"/>
        <v>0</v>
      </c>
      <c r="H231" s="3">
        <f t="shared" si="25"/>
        <v>0</v>
      </c>
      <c r="I231" s="291">
        <f t="shared" si="26"/>
        <v>21.557812500000001</v>
      </c>
      <c r="J231" s="3">
        <f t="shared" si="30"/>
        <v>0</v>
      </c>
      <c r="K231" s="3">
        <f t="shared" si="31"/>
        <v>0</v>
      </c>
      <c r="L231" s="291">
        <f t="shared" si="27"/>
        <v>44.552812500000009</v>
      </c>
      <c r="M231" s="3">
        <f t="shared" si="32"/>
        <v>0</v>
      </c>
      <c r="N231" s="187">
        <f t="shared" si="28"/>
        <v>0</v>
      </c>
    </row>
    <row r="232" spans="1:14" ht="13.9" x14ac:dyDescent="0.4">
      <c r="A232" s="12" t="str">
        <f>'C&amp;G'!A232</f>
        <v>CBH Sidings NG</v>
      </c>
      <c r="B232" s="12">
        <f>'C&amp;G'!B232</f>
        <v>42</v>
      </c>
      <c r="C232" t="str">
        <f>'C&amp;G'!C232</f>
        <v>Kukerin</v>
      </c>
      <c r="D232" s="204">
        <f>'DORC build-up'!I176</f>
        <v>1.3</v>
      </c>
      <c r="E232" s="96">
        <v>0</v>
      </c>
      <c r="F232" s="291">
        <f t="shared" si="24"/>
        <v>14.371874999999999</v>
      </c>
      <c r="G232" s="3">
        <f t="shared" si="29"/>
        <v>0</v>
      </c>
      <c r="H232" s="3">
        <f t="shared" si="25"/>
        <v>0</v>
      </c>
      <c r="I232" s="291">
        <f t="shared" si="26"/>
        <v>21.557812500000001</v>
      </c>
      <c r="J232" s="3">
        <f t="shared" si="30"/>
        <v>0</v>
      </c>
      <c r="K232" s="3">
        <f t="shared" si="31"/>
        <v>0</v>
      </c>
      <c r="L232" s="291">
        <f t="shared" si="27"/>
        <v>44.552812500000009</v>
      </c>
      <c r="M232" s="3">
        <f t="shared" si="32"/>
        <v>0</v>
      </c>
      <c r="N232" s="187">
        <f t="shared" si="28"/>
        <v>0</v>
      </c>
    </row>
    <row r="233" spans="1:14" ht="13.9" x14ac:dyDescent="0.4">
      <c r="A233" s="12" t="str">
        <f>'C&amp;G'!A233</f>
        <v>CBH Sidings NG</v>
      </c>
      <c r="B233" s="12">
        <f>'C&amp;G'!B233</f>
        <v>42</v>
      </c>
      <c r="C233" t="str">
        <f>'C&amp;G'!C233</f>
        <v>Kulja</v>
      </c>
      <c r="D233" s="204">
        <f>'DORC build-up'!I177</f>
        <v>1.2</v>
      </c>
      <c r="E233" s="96">
        <v>0</v>
      </c>
      <c r="F233" s="291">
        <f t="shared" si="24"/>
        <v>14.371874999999999</v>
      </c>
      <c r="G233" s="3">
        <f t="shared" si="29"/>
        <v>0</v>
      </c>
      <c r="H233" s="3">
        <f t="shared" si="25"/>
        <v>0</v>
      </c>
      <c r="I233" s="291">
        <f t="shared" si="26"/>
        <v>21.557812500000001</v>
      </c>
      <c r="J233" s="3">
        <f t="shared" si="30"/>
        <v>0</v>
      </c>
      <c r="K233" s="3">
        <f t="shared" si="31"/>
        <v>0</v>
      </c>
      <c r="L233" s="291">
        <f t="shared" si="27"/>
        <v>44.552812500000009</v>
      </c>
      <c r="M233" s="3">
        <f t="shared" si="32"/>
        <v>0</v>
      </c>
      <c r="N233" s="187">
        <f t="shared" si="28"/>
        <v>0</v>
      </c>
    </row>
    <row r="234" spans="1:14" ht="13.9" x14ac:dyDescent="0.4">
      <c r="A234" s="12" t="str">
        <f>'C&amp;G'!A234</f>
        <v>CBH Sidings NG</v>
      </c>
      <c r="B234" s="12">
        <f>'C&amp;G'!B234</f>
        <v>42</v>
      </c>
      <c r="C234" t="str">
        <f>'C&amp;G'!C234</f>
        <v>Lake Grace</v>
      </c>
      <c r="D234" s="204">
        <f>'DORC build-up'!I178</f>
        <v>1.3</v>
      </c>
      <c r="E234" s="96">
        <v>0</v>
      </c>
      <c r="F234" s="291">
        <f t="shared" si="24"/>
        <v>14.371874999999999</v>
      </c>
      <c r="G234" s="3">
        <f t="shared" si="29"/>
        <v>0</v>
      </c>
      <c r="H234" s="3">
        <f t="shared" si="25"/>
        <v>0</v>
      </c>
      <c r="I234" s="291">
        <f t="shared" si="26"/>
        <v>21.557812500000001</v>
      </c>
      <c r="J234" s="3">
        <f t="shared" si="30"/>
        <v>0</v>
      </c>
      <c r="K234" s="3">
        <f t="shared" si="31"/>
        <v>0</v>
      </c>
      <c r="L234" s="291">
        <f t="shared" si="27"/>
        <v>44.552812500000009</v>
      </c>
      <c r="M234" s="3">
        <f t="shared" si="32"/>
        <v>0</v>
      </c>
      <c r="N234" s="187">
        <f t="shared" si="28"/>
        <v>0</v>
      </c>
    </row>
    <row r="235" spans="1:14" ht="13.9" x14ac:dyDescent="0.4">
      <c r="A235" s="12" t="str">
        <f>'C&amp;G'!A235</f>
        <v>CBH Sidings NG</v>
      </c>
      <c r="B235" s="12">
        <f>'C&amp;G'!B235</f>
        <v>42</v>
      </c>
      <c r="C235" t="str">
        <f>'C&amp;G'!C235</f>
        <v>Latham</v>
      </c>
      <c r="D235" s="204">
        <f>'DORC build-up'!I179</f>
        <v>1.3</v>
      </c>
      <c r="E235" s="96">
        <v>0</v>
      </c>
      <c r="F235" s="291">
        <f t="shared" si="24"/>
        <v>14.371874999999999</v>
      </c>
      <c r="G235" s="3">
        <f t="shared" si="29"/>
        <v>0</v>
      </c>
      <c r="H235" s="3">
        <f t="shared" si="25"/>
        <v>0</v>
      </c>
      <c r="I235" s="291">
        <f t="shared" si="26"/>
        <v>21.557812500000001</v>
      </c>
      <c r="J235" s="3">
        <f t="shared" si="30"/>
        <v>0</v>
      </c>
      <c r="K235" s="3">
        <f t="shared" si="31"/>
        <v>0</v>
      </c>
      <c r="L235" s="291">
        <f t="shared" si="27"/>
        <v>44.552812500000009</v>
      </c>
      <c r="M235" s="3">
        <f t="shared" si="32"/>
        <v>0</v>
      </c>
      <c r="N235" s="187">
        <f t="shared" si="28"/>
        <v>0</v>
      </c>
    </row>
    <row r="236" spans="1:14" ht="13.9" x14ac:dyDescent="0.4">
      <c r="A236" s="12" t="str">
        <f>'C&amp;G'!A236</f>
        <v>CBH Sidings NG</v>
      </c>
      <c r="B236" s="12">
        <f>'C&amp;G'!B236</f>
        <v>42</v>
      </c>
      <c r="C236" t="str">
        <f>'C&amp;G'!C236</f>
        <v>Manmanning</v>
      </c>
      <c r="D236" s="204">
        <f>'DORC build-up'!I180</f>
        <v>1.2</v>
      </c>
      <c r="E236" s="96">
        <v>0</v>
      </c>
      <c r="F236" s="291">
        <f t="shared" si="24"/>
        <v>14.371874999999999</v>
      </c>
      <c r="G236" s="3">
        <f t="shared" si="29"/>
        <v>0</v>
      </c>
      <c r="H236" s="3">
        <f t="shared" si="25"/>
        <v>0</v>
      </c>
      <c r="I236" s="291">
        <f t="shared" si="26"/>
        <v>21.557812500000001</v>
      </c>
      <c r="J236" s="3">
        <f t="shared" si="30"/>
        <v>0</v>
      </c>
      <c r="K236" s="3">
        <f t="shared" si="31"/>
        <v>0</v>
      </c>
      <c r="L236" s="291">
        <f t="shared" si="27"/>
        <v>44.552812500000009</v>
      </c>
      <c r="M236" s="3">
        <f t="shared" si="32"/>
        <v>0</v>
      </c>
      <c r="N236" s="187">
        <f t="shared" si="28"/>
        <v>0</v>
      </c>
    </row>
    <row r="237" spans="1:14" ht="13.9" x14ac:dyDescent="0.4">
      <c r="A237" s="12" t="str">
        <f>'C&amp;G'!A237</f>
        <v>CBH Sidings NG</v>
      </c>
      <c r="B237" s="12">
        <f>'C&amp;G'!B237</f>
        <v>42</v>
      </c>
      <c r="C237" t="str">
        <f>'C&amp;G'!C237</f>
        <v>Marchagee</v>
      </c>
      <c r="D237" s="204">
        <f>'DORC build-up'!I181</f>
        <v>1.3</v>
      </c>
      <c r="E237" s="96">
        <v>0</v>
      </c>
      <c r="F237" s="291">
        <f t="shared" si="24"/>
        <v>14.371874999999999</v>
      </c>
      <c r="G237" s="3">
        <f t="shared" si="29"/>
        <v>0</v>
      </c>
      <c r="H237" s="3">
        <f t="shared" si="25"/>
        <v>0</v>
      </c>
      <c r="I237" s="291">
        <f t="shared" si="26"/>
        <v>21.557812500000001</v>
      </c>
      <c r="J237" s="3">
        <f t="shared" si="30"/>
        <v>0</v>
      </c>
      <c r="K237" s="3">
        <f t="shared" si="31"/>
        <v>0</v>
      </c>
      <c r="L237" s="291">
        <f t="shared" si="27"/>
        <v>44.552812500000009</v>
      </c>
      <c r="M237" s="3">
        <f t="shared" si="32"/>
        <v>0</v>
      </c>
      <c r="N237" s="187">
        <f t="shared" si="28"/>
        <v>0</v>
      </c>
    </row>
    <row r="238" spans="1:14" ht="13.9" x14ac:dyDescent="0.4">
      <c r="A238" s="12" t="str">
        <f>'C&amp;G'!A238</f>
        <v>CBH Sidings NG</v>
      </c>
      <c r="B238" s="12">
        <f>'C&amp;G'!B238</f>
        <v>42</v>
      </c>
      <c r="C238" t="str">
        <f>'C&amp;G'!C238</f>
        <v>Maya</v>
      </c>
      <c r="D238" s="204">
        <f>'DORC build-up'!I182</f>
        <v>1.3</v>
      </c>
      <c r="E238" s="96">
        <v>0</v>
      </c>
      <c r="F238" s="291">
        <f t="shared" si="24"/>
        <v>14.371874999999999</v>
      </c>
      <c r="G238" s="3">
        <f t="shared" si="29"/>
        <v>0</v>
      </c>
      <c r="H238" s="3">
        <f t="shared" si="25"/>
        <v>0</v>
      </c>
      <c r="I238" s="291">
        <f t="shared" si="26"/>
        <v>21.557812500000001</v>
      </c>
      <c r="J238" s="3">
        <f t="shared" si="30"/>
        <v>0</v>
      </c>
      <c r="K238" s="3">
        <f t="shared" si="31"/>
        <v>0</v>
      </c>
      <c r="L238" s="291">
        <f t="shared" si="27"/>
        <v>44.552812500000009</v>
      </c>
      <c r="M238" s="3">
        <f t="shared" si="32"/>
        <v>0</v>
      </c>
      <c r="N238" s="187">
        <f t="shared" si="28"/>
        <v>0</v>
      </c>
    </row>
    <row r="239" spans="1:14" ht="13.9" x14ac:dyDescent="0.4">
      <c r="A239" s="12" t="str">
        <f>'C&amp;G'!A239</f>
        <v>CBH Sidings NG</v>
      </c>
      <c r="B239" s="12">
        <f>'C&amp;G'!B239</f>
        <v>42</v>
      </c>
      <c r="C239" t="str">
        <f>'C&amp;G'!C239</f>
        <v>McLevie</v>
      </c>
      <c r="D239" s="204">
        <f>'DORC build-up'!I183</f>
        <v>1.2</v>
      </c>
      <c r="E239" s="96">
        <v>0</v>
      </c>
      <c r="F239" s="291">
        <f t="shared" si="24"/>
        <v>14.371874999999999</v>
      </c>
      <c r="G239" s="3">
        <f t="shared" si="29"/>
        <v>0</v>
      </c>
      <c r="H239" s="3">
        <f t="shared" si="25"/>
        <v>0</v>
      </c>
      <c r="I239" s="291">
        <f t="shared" si="26"/>
        <v>21.557812500000001</v>
      </c>
      <c r="J239" s="3">
        <f t="shared" si="30"/>
        <v>0</v>
      </c>
      <c r="K239" s="3">
        <f t="shared" si="31"/>
        <v>0</v>
      </c>
      <c r="L239" s="291">
        <f t="shared" si="27"/>
        <v>44.552812500000009</v>
      </c>
      <c r="M239" s="3">
        <f t="shared" si="32"/>
        <v>0</v>
      </c>
      <c r="N239" s="187">
        <f t="shared" si="28"/>
        <v>0</v>
      </c>
    </row>
    <row r="240" spans="1:14" ht="13.9" x14ac:dyDescent="0.4">
      <c r="A240" s="12" t="str">
        <f>'C&amp;G'!A240</f>
        <v>CBH Sidings NG</v>
      </c>
      <c r="B240" s="12">
        <f>'C&amp;G'!B240</f>
        <v>42</v>
      </c>
      <c r="C240" t="str">
        <f>'C&amp;G'!C240</f>
        <v>Miling</v>
      </c>
      <c r="D240" s="204">
        <f>'DORC build-up'!I184</f>
        <v>1.2</v>
      </c>
      <c r="E240" s="96">
        <v>0</v>
      </c>
      <c r="F240" s="291">
        <f t="shared" si="24"/>
        <v>14.371874999999999</v>
      </c>
      <c r="G240" s="3">
        <f t="shared" si="29"/>
        <v>0</v>
      </c>
      <c r="H240" s="3">
        <f t="shared" si="25"/>
        <v>0</v>
      </c>
      <c r="I240" s="291">
        <f t="shared" si="26"/>
        <v>21.557812500000001</v>
      </c>
      <c r="J240" s="3">
        <f t="shared" si="30"/>
        <v>0</v>
      </c>
      <c r="K240" s="3">
        <f t="shared" si="31"/>
        <v>0</v>
      </c>
      <c r="L240" s="291">
        <f t="shared" si="27"/>
        <v>44.552812500000009</v>
      </c>
      <c r="M240" s="3">
        <f t="shared" si="32"/>
        <v>0</v>
      </c>
      <c r="N240" s="187">
        <f t="shared" si="28"/>
        <v>0</v>
      </c>
    </row>
    <row r="241" spans="1:14" ht="13.9" x14ac:dyDescent="0.4">
      <c r="A241" s="12" t="str">
        <f>'C&amp;G'!A241</f>
        <v>CBH Sidings NG</v>
      </c>
      <c r="B241" s="12">
        <f>'C&amp;G'!B241</f>
        <v>42</v>
      </c>
      <c r="C241" t="str">
        <f>'C&amp;G'!C241</f>
        <v>Mingenew</v>
      </c>
      <c r="D241" s="204">
        <f>'DORC build-up'!I185</f>
        <v>1.3</v>
      </c>
      <c r="E241" s="96">
        <v>0</v>
      </c>
      <c r="F241" s="291">
        <f t="shared" si="24"/>
        <v>14.371874999999999</v>
      </c>
      <c r="G241" s="3">
        <f t="shared" si="29"/>
        <v>0</v>
      </c>
      <c r="H241" s="3">
        <f t="shared" si="25"/>
        <v>0</v>
      </c>
      <c r="I241" s="291">
        <f t="shared" si="26"/>
        <v>21.557812500000001</v>
      </c>
      <c r="J241" s="3">
        <f t="shared" si="30"/>
        <v>0</v>
      </c>
      <c r="K241" s="3">
        <f t="shared" si="31"/>
        <v>0</v>
      </c>
      <c r="L241" s="291">
        <f t="shared" si="27"/>
        <v>44.552812500000009</v>
      </c>
      <c r="M241" s="3">
        <f t="shared" si="32"/>
        <v>0</v>
      </c>
      <c r="N241" s="187">
        <f t="shared" si="28"/>
        <v>0</v>
      </c>
    </row>
    <row r="242" spans="1:14" ht="13.9" x14ac:dyDescent="0.4">
      <c r="A242" s="12" t="str">
        <f>'C&amp;G'!A242</f>
        <v>CBH Sidings NG</v>
      </c>
      <c r="B242" s="12">
        <f>'C&amp;G'!B242</f>
        <v>42</v>
      </c>
      <c r="C242" t="str">
        <f>'C&amp;G'!C242</f>
        <v>Mogumber</v>
      </c>
      <c r="D242" s="204">
        <f>'DORC build-up'!I186</f>
        <v>1.3</v>
      </c>
      <c r="E242" s="96">
        <v>0</v>
      </c>
      <c r="F242" s="291">
        <f t="shared" si="24"/>
        <v>14.371874999999999</v>
      </c>
      <c r="G242" s="3">
        <f t="shared" si="29"/>
        <v>0</v>
      </c>
      <c r="H242" s="3">
        <f t="shared" si="25"/>
        <v>0</v>
      </c>
      <c r="I242" s="291">
        <f t="shared" si="26"/>
        <v>21.557812500000001</v>
      </c>
      <c r="J242" s="3">
        <f t="shared" si="30"/>
        <v>0</v>
      </c>
      <c r="K242" s="3">
        <f t="shared" si="31"/>
        <v>0</v>
      </c>
      <c r="L242" s="291">
        <f t="shared" si="27"/>
        <v>44.552812500000009</v>
      </c>
      <c r="M242" s="3">
        <f t="shared" si="32"/>
        <v>0</v>
      </c>
      <c r="N242" s="187">
        <f t="shared" si="28"/>
        <v>0</v>
      </c>
    </row>
    <row r="243" spans="1:14" ht="13.9" x14ac:dyDescent="0.4">
      <c r="A243" s="12" t="str">
        <f>'C&amp;G'!A243</f>
        <v>CBH Sidings NG</v>
      </c>
      <c r="B243" s="12">
        <f>'C&amp;G'!B243</f>
        <v>42</v>
      </c>
      <c r="C243" t="str">
        <f>'C&amp;G'!C243</f>
        <v>Moora</v>
      </c>
      <c r="D243" s="204">
        <f>'DORC build-up'!I187</f>
        <v>1.3</v>
      </c>
      <c r="E243" s="96">
        <v>0</v>
      </c>
      <c r="F243" s="291">
        <f t="shared" si="24"/>
        <v>14.371874999999999</v>
      </c>
      <c r="G243" s="3">
        <f t="shared" si="29"/>
        <v>0</v>
      </c>
      <c r="H243" s="3">
        <f t="shared" si="25"/>
        <v>0</v>
      </c>
      <c r="I243" s="291">
        <f t="shared" si="26"/>
        <v>21.557812500000001</v>
      </c>
      <c r="J243" s="3">
        <f t="shared" si="30"/>
        <v>0</v>
      </c>
      <c r="K243" s="3">
        <f t="shared" si="31"/>
        <v>0</v>
      </c>
      <c r="L243" s="291">
        <f t="shared" si="27"/>
        <v>44.552812500000009</v>
      </c>
      <c r="M243" s="3">
        <f t="shared" si="32"/>
        <v>0</v>
      </c>
      <c r="N243" s="187">
        <f t="shared" si="28"/>
        <v>0</v>
      </c>
    </row>
    <row r="244" spans="1:14" ht="13.9" x14ac:dyDescent="0.4">
      <c r="A244" s="12" t="str">
        <f>'C&amp;G'!A244</f>
        <v>CBH Sidings NG</v>
      </c>
      <c r="B244" s="12">
        <f>'C&amp;G'!B244</f>
        <v>42</v>
      </c>
      <c r="C244" t="str">
        <f>'C&amp;G'!C244</f>
        <v>Morawa</v>
      </c>
      <c r="D244" s="204">
        <f>'DORC build-up'!I188</f>
        <v>1.3</v>
      </c>
      <c r="E244" s="96">
        <v>0</v>
      </c>
      <c r="F244" s="291">
        <f t="shared" si="24"/>
        <v>14.371874999999999</v>
      </c>
      <c r="G244" s="3">
        <f t="shared" si="29"/>
        <v>0</v>
      </c>
      <c r="H244" s="3">
        <f t="shared" si="25"/>
        <v>0</v>
      </c>
      <c r="I244" s="291">
        <f t="shared" si="26"/>
        <v>21.557812500000001</v>
      </c>
      <c r="J244" s="3">
        <f t="shared" si="30"/>
        <v>0</v>
      </c>
      <c r="K244" s="3">
        <f t="shared" si="31"/>
        <v>0</v>
      </c>
      <c r="L244" s="291">
        <f t="shared" si="27"/>
        <v>44.552812500000009</v>
      </c>
      <c r="M244" s="3">
        <f t="shared" si="32"/>
        <v>0</v>
      </c>
      <c r="N244" s="187">
        <f t="shared" si="28"/>
        <v>0</v>
      </c>
    </row>
    <row r="245" spans="1:14" ht="13.9" x14ac:dyDescent="0.4">
      <c r="A245" s="12" t="str">
        <f>'C&amp;G'!A245</f>
        <v>CBH Sidings NG</v>
      </c>
      <c r="B245" s="12">
        <f>'C&amp;G'!B245</f>
        <v>42</v>
      </c>
      <c r="C245" t="str">
        <f>'C&amp;G'!C245</f>
        <v>Moulyinning</v>
      </c>
      <c r="D245" s="204">
        <f>'DORC build-up'!I189</f>
        <v>1.3</v>
      </c>
      <c r="E245" s="96">
        <v>0</v>
      </c>
      <c r="F245" s="291">
        <f t="shared" si="24"/>
        <v>14.371874999999999</v>
      </c>
      <c r="G245" s="3">
        <f t="shared" si="29"/>
        <v>0</v>
      </c>
      <c r="H245" s="3">
        <f t="shared" si="25"/>
        <v>0</v>
      </c>
      <c r="I245" s="291">
        <f t="shared" si="26"/>
        <v>21.557812500000001</v>
      </c>
      <c r="J245" s="3">
        <f t="shared" si="30"/>
        <v>0</v>
      </c>
      <c r="K245" s="3">
        <f t="shared" si="31"/>
        <v>0</v>
      </c>
      <c r="L245" s="291">
        <f t="shared" si="27"/>
        <v>44.552812500000009</v>
      </c>
      <c r="M245" s="3">
        <f t="shared" si="32"/>
        <v>0</v>
      </c>
      <c r="N245" s="187">
        <f t="shared" si="28"/>
        <v>0</v>
      </c>
    </row>
    <row r="246" spans="1:14" ht="13.9" x14ac:dyDescent="0.4">
      <c r="A246" s="12" t="str">
        <f>'C&amp;G'!A246</f>
        <v>CBH Sidings NG</v>
      </c>
      <c r="B246" s="12">
        <f>'C&amp;G'!B246</f>
        <v>42</v>
      </c>
      <c r="C246" t="str">
        <f>'C&amp;G'!C246</f>
        <v>Mount Kokeby</v>
      </c>
      <c r="D246" s="204">
        <f>'DORC build-up'!I190</f>
        <v>1.3</v>
      </c>
      <c r="E246" s="96">
        <v>0</v>
      </c>
      <c r="F246" s="291">
        <f t="shared" si="24"/>
        <v>14.371874999999999</v>
      </c>
      <c r="G246" s="3">
        <f t="shared" si="29"/>
        <v>0</v>
      </c>
      <c r="H246" s="3">
        <f t="shared" si="25"/>
        <v>0</v>
      </c>
      <c r="I246" s="291">
        <f t="shared" si="26"/>
        <v>21.557812500000001</v>
      </c>
      <c r="J246" s="3">
        <f t="shared" si="30"/>
        <v>0</v>
      </c>
      <c r="K246" s="3">
        <f t="shared" si="31"/>
        <v>0</v>
      </c>
      <c r="L246" s="291">
        <f t="shared" si="27"/>
        <v>44.552812500000009</v>
      </c>
      <c r="M246" s="3">
        <f t="shared" si="32"/>
        <v>0</v>
      </c>
      <c r="N246" s="187">
        <f t="shared" si="28"/>
        <v>0</v>
      </c>
    </row>
    <row r="247" spans="1:14" ht="13.9" x14ac:dyDescent="0.4">
      <c r="A247" s="12" t="str">
        <f>'C&amp;G'!A247</f>
        <v>CBH Sidings NG</v>
      </c>
      <c r="B247" s="12">
        <f>'C&amp;G'!B247</f>
        <v>42</v>
      </c>
      <c r="C247" t="str">
        <f>'C&amp;G'!C247</f>
        <v>Mukinbudin</v>
      </c>
      <c r="D247" s="204">
        <f>'DORC build-up'!I191</f>
        <v>1.2</v>
      </c>
      <c r="E247" s="96">
        <v>0</v>
      </c>
      <c r="F247" s="291">
        <f t="shared" si="24"/>
        <v>14.371874999999999</v>
      </c>
      <c r="G247" s="3">
        <f t="shared" si="29"/>
        <v>0</v>
      </c>
      <c r="H247" s="3">
        <f t="shared" si="25"/>
        <v>0</v>
      </c>
      <c r="I247" s="291">
        <f t="shared" si="26"/>
        <v>21.557812500000001</v>
      </c>
      <c r="J247" s="3">
        <f t="shared" si="30"/>
        <v>0</v>
      </c>
      <c r="K247" s="3">
        <f t="shared" si="31"/>
        <v>0</v>
      </c>
      <c r="L247" s="291">
        <f t="shared" si="27"/>
        <v>44.552812500000009</v>
      </c>
      <c r="M247" s="3">
        <f t="shared" si="32"/>
        <v>0</v>
      </c>
      <c r="N247" s="187">
        <f t="shared" si="28"/>
        <v>0</v>
      </c>
    </row>
    <row r="248" spans="1:14" ht="13.9" x14ac:dyDescent="0.4">
      <c r="A248" s="12" t="str">
        <f>'C&amp;G'!A248</f>
        <v>CBH Sidings NG</v>
      </c>
      <c r="B248" s="12">
        <f>'C&amp;G'!B248</f>
        <v>42</v>
      </c>
      <c r="C248" t="str">
        <f>'C&amp;G'!C248</f>
        <v>Mullewa</v>
      </c>
      <c r="D248" s="204">
        <f>'DORC build-up'!I192</f>
        <v>1.3</v>
      </c>
      <c r="E248" s="96">
        <v>0</v>
      </c>
      <c r="F248" s="291">
        <f t="shared" si="24"/>
        <v>14.371874999999999</v>
      </c>
      <c r="G248" s="3">
        <f t="shared" si="29"/>
        <v>0</v>
      </c>
      <c r="H248" s="3">
        <f t="shared" si="25"/>
        <v>0</v>
      </c>
      <c r="I248" s="291">
        <f t="shared" si="26"/>
        <v>21.557812500000001</v>
      </c>
      <c r="J248" s="3">
        <f t="shared" si="30"/>
        <v>0</v>
      </c>
      <c r="K248" s="3">
        <f t="shared" si="31"/>
        <v>0</v>
      </c>
      <c r="L248" s="291">
        <f t="shared" si="27"/>
        <v>44.552812500000009</v>
      </c>
      <c r="M248" s="3">
        <f t="shared" si="32"/>
        <v>0</v>
      </c>
      <c r="N248" s="187">
        <f t="shared" si="28"/>
        <v>0</v>
      </c>
    </row>
    <row r="249" spans="1:14" ht="13.9" x14ac:dyDescent="0.4">
      <c r="A249" s="12" t="str">
        <f>'C&amp;G'!A249</f>
        <v>CBH Sidings NG</v>
      </c>
      <c r="B249" s="12">
        <f>'C&amp;G'!B249</f>
        <v>42</v>
      </c>
      <c r="C249" t="str">
        <f>'C&amp;G'!C249</f>
        <v>Narrogin</v>
      </c>
      <c r="D249" s="204">
        <f>'DORC build-up'!I193</f>
        <v>1.3</v>
      </c>
      <c r="E249" s="96">
        <v>0</v>
      </c>
      <c r="F249" s="291">
        <f t="shared" si="24"/>
        <v>14.371874999999999</v>
      </c>
      <c r="G249" s="3">
        <f t="shared" si="29"/>
        <v>0</v>
      </c>
      <c r="H249" s="3">
        <f t="shared" si="25"/>
        <v>0</v>
      </c>
      <c r="I249" s="291">
        <f t="shared" si="26"/>
        <v>21.557812500000001</v>
      </c>
      <c r="J249" s="3">
        <f t="shared" si="30"/>
        <v>0</v>
      </c>
      <c r="K249" s="3">
        <f t="shared" si="31"/>
        <v>0</v>
      </c>
      <c r="L249" s="291">
        <f t="shared" si="27"/>
        <v>44.552812500000009</v>
      </c>
      <c r="M249" s="3">
        <f t="shared" si="32"/>
        <v>0</v>
      </c>
      <c r="N249" s="187">
        <f t="shared" si="28"/>
        <v>0</v>
      </c>
    </row>
    <row r="250" spans="1:14" ht="13.9" x14ac:dyDescent="0.4">
      <c r="A250" s="12" t="str">
        <f>'C&amp;G'!A250</f>
        <v>CBH Sidings NG</v>
      </c>
      <c r="B250" s="12">
        <f>'C&amp;G'!B250</f>
        <v>42</v>
      </c>
      <c r="C250" t="str">
        <f>'C&amp;G'!C250</f>
        <v>Newdegate</v>
      </c>
      <c r="D250" s="204">
        <f>'DORC build-up'!I194</f>
        <v>1.3</v>
      </c>
      <c r="E250" s="96">
        <v>0</v>
      </c>
      <c r="F250" s="291">
        <f t="shared" si="24"/>
        <v>14.371874999999999</v>
      </c>
      <c r="G250" s="3">
        <f t="shared" si="29"/>
        <v>0</v>
      </c>
      <c r="H250" s="3">
        <f t="shared" si="25"/>
        <v>0</v>
      </c>
      <c r="I250" s="291">
        <f t="shared" si="26"/>
        <v>21.557812500000001</v>
      </c>
      <c r="J250" s="3">
        <f t="shared" si="30"/>
        <v>0</v>
      </c>
      <c r="K250" s="3">
        <f t="shared" si="31"/>
        <v>0</v>
      </c>
      <c r="L250" s="291">
        <f t="shared" si="27"/>
        <v>44.552812500000009</v>
      </c>
      <c r="M250" s="3">
        <f t="shared" si="32"/>
        <v>0</v>
      </c>
      <c r="N250" s="187">
        <f t="shared" si="28"/>
        <v>0</v>
      </c>
    </row>
    <row r="251" spans="1:14" ht="13.9" x14ac:dyDescent="0.4">
      <c r="A251" s="12" t="str">
        <f>'C&amp;G'!A251</f>
        <v>CBH Sidings NG</v>
      </c>
      <c r="B251" s="12">
        <f>'C&amp;G'!B251</f>
        <v>42</v>
      </c>
      <c r="C251" t="str">
        <f>'C&amp;G'!C251</f>
        <v>Perenjori</v>
      </c>
      <c r="D251" s="204">
        <f>'DORC build-up'!I195</f>
        <v>1.3</v>
      </c>
      <c r="E251" s="96">
        <v>0</v>
      </c>
      <c r="F251" s="291">
        <f t="shared" si="24"/>
        <v>14.371874999999999</v>
      </c>
      <c r="G251" s="3">
        <f t="shared" si="29"/>
        <v>0</v>
      </c>
      <c r="H251" s="3">
        <f t="shared" si="25"/>
        <v>0</v>
      </c>
      <c r="I251" s="291">
        <f t="shared" si="26"/>
        <v>21.557812500000001</v>
      </c>
      <c r="J251" s="3">
        <f t="shared" si="30"/>
        <v>0</v>
      </c>
      <c r="K251" s="3">
        <f t="shared" si="31"/>
        <v>0</v>
      </c>
      <c r="L251" s="291">
        <f t="shared" si="27"/>
        <v>44.552812500000009</v>
      </c>
      <c r="M251" s="3">
        <f t="shared" si="32"/>
        <v>0</v>
      </c>
      <c r="N251" s="187">
        <f t="shared" si="28"/>
        <v>0</v>
      </c>
    </row>
    <row r="252" spans="1:14" ht="13.9" x14ac:dyDescent="0.4">
      <c r="A252" s="12" t="str">
        <f>'C&amp;G'!A252</f>
        <v>CBH Sidings NG</v>
      </c>
      <c r="B252" s="12">
        <f>'C&amp;G'!B252</f>
        <v>42</v>
      </c>
      <c r="C252" t="str">
        <f>'C&amp;G'!C252</f>
        <v>Piawanning</v>
      </c>
      <c r="D252" s="204">
        <f>'DORC build-up'!I196</f>
        <v>1.2</v>
      </c>
      <c r="E252" s="96">
        <v>0</v>
      </c>
      <c r="F252" s="291">
        <f t="shared" si="24"/>
        <v>14.371874999999999</v>
      </c>
      <c r="G252" s="3">
        <f t="shared" si="29"/>
        <v>0</v>
      </c>
      <c r="H252" s="3">
        <f t="shared" si="25"/>
        <v>0</v>
      </c>
      <c r="I252" s="291">
        <f t="shared" si="26"/>
        <v>21.557812500000001</v>
      </c>
      <c r="J252" s="3">
        <f t="shared" si="30"/>
        <v>0</v>
      </c>
      <c r="K252" s="3">
        <f t="shared" si="31"/>
        <v>0</v>
      </c>
      <c r="L252" s="291">
        <f t="shared" si="27"/>
        <v>44.552812500000009</v>
      </c>
      <c r="M252" s="3">
        <f t="shared" si="32"/>
        <v>0</v>
      </c>
      <c r="N252" s="187">
        <f t="shared" si="28"/>
        <v>0</v>
      </c>
    </row>
    <row r="253" spans="1:14" ht="13.9" x14ac:dyDescent="0.4">
      <c r="A253" s="12" t="str">
        <f>'C&amp;G'!A253</f>
        <v>CBH Sidings NG</v>
      </c>
      <c r="B253" s="12">
        <f>'C&amp;G'!B253</f>
        <v>42</v>
      </c>
      <c r="C253" t="str">
        <f>'C&amp;G'!C253</f>
        <v>Pingaring</v>
      </c>
      <c r="D253" s="204">
        <f>'DORC build-up'!I197</f>
        <v>1.3</v>
      </c>
      <c r="E253" s="96">
        <v>0</v>
      </c>
      <c r="F253" s="291">
        <f t="shared" si="24"/>
        <v>14.371874999999999</v>
      </c>
      <c r="G253" s="3">
        <f t="shared" si="29"/>
        <v>0</v>
      </c>
      <c r="H253" s="3">
        <f t="shared" si="25"/>
        <v>0</v>
      </c>
      <c r="I253" s="291">
        <f t="shared" si="26"/>
        <v>21.557812500000001</v>
      </c>
      <c r="J253" s="3">
        <f t="shared" si="30"/>
        <v>0</v>
      </c>
      <c r="K253" s="3">
        <f t="shared" si="31"/>
        <v>0</v>
      </c>
      <c r="L253" s="291">
        <f t="shared" si="27"/>
        <v>44.552812500000009</v>
      </c>
      <c r="M253" s="3">
        <f t="shared" si="32"/>
        <v>0</v>
      </c>
      <c r="N253" s="187">
        <f t="shared" si="28"/>
        <v>0</v>
      </c>
    </row>
    <row r="254" spans="1:14" ht="13.9" x14ac:dyDescent="0.4">
      <c r="A254" s="12" t="str">
        <f>'C&amp;G'!A254</f>
        <v>CBH Sidings NG</v>
      </c>
      <c r="B254" s="12">
        <f>'C&amp;G'!B254</f>
        <v>42</v>
      </c>
      <c r="C254" t="str">
        <f>'C&amp;G'!C254</f>
        <v>Pithara</v>
      </c>
      <c r="D254" s="204">
        <f>'DORC build-up'!I198</f>
        <v>1.2</v>
      </c>
      <c r="E254" s="96">
        <v>0</v>
      </c>
      <c r="F254" s="291">
        <f t="shared" ref="F254:F289" si="33">$H$14</f>
        <v>14.371874999999999</v>
      </c>
      <c r="G254" s="3">
        <f t="shared" si="29"/>
        <v>0</v>
      </c>
      <c r="H254" s="3">
        <f t="shared" ref="H254:H289" si="34">E254*$H$21</f>
        <v>0</v>
      </c>
      <c r="I254" s="291">
        <f t="shared" ref="I254:I289" si="35">$H$16</f>
        <v>21.557812500000001</v>
      </c>
      <c r="J254" s="3">
        <f t="shared" si="30"/>
        <v>0</v>
      </c>
      <c r="K254" s="3">
        <f t="shared" si="31"/>
        <v>0</v>
      </c>
      <c r="L254" s="291">
        <f t="shared" ref="L254:L289" si="36">$H$18</f>
        <v>44.552812500000009</v>
      </c>
      <c r="M254" s="3">
        <f t="shared" si="32"/>
        <v>0</v>
      </c>
      <c r="N254" s="187">
        <f t="shared" ref="N254:N289" si="37">(M254+J254+G254)*D254</f>
        <v>0</v>
      </c>
    </row>
    <row r="255" spans="1:14" ht="13.9" x14ac:dyDescent="0.4">
      <c r="A255" s="12" t="str">
        <f>'C&amp;G'!A255</f>
        <v>CBH Sidings NG</v>
      </c>
      <c r="B255" s="12">
        <f>'C&amp;G'!B255</f>
        <v>42</v>
      </c>
      <c r="C255" t="str">
        <f>'C&amp;G'!C255</f>
        <v>Tambellup</v>
      </c>
      <c r="D255" s="204">
        <f>'DORC build-up'!I199</f>
        <v>1.3</v>
      </c>
      <c r="E255" s="96">
        <v>0</v>
      </c>
      <c r="F255" s="291">
        <f t="shared" si="33"/>
        <v>14.371874999999999</v>
      </c>
      <c r="G255" s="3">
        <f t="shared" si="29"/>
        <v>0</v>
      </c>
      <c r="H255" s="3">
        <f t="shared" si="34"/>
        <v>0</v>
      </c>
      <c r="I255" s="291">
        <f t="shared" si="35"/>
        <v>21.557812500000001</v>
      </c>
      <c r="J255" s="3">
        <f t="shared" si="30"/>
        <v>0</v>
      </c>
      <c r="K255" s="3">
        <f t="shared" si="31"/>
        <v>0</v>
      </c>
      <c r="L255" s="291">
        <f t="shared" si="36"/>
        <v>44.552812500000009</v>
      </c>
      <c r="M255" s="3">
        <f t="shared" si="32"/>
        <v>0</v>
      </c>
      <c r="N255" s="187">
        <f t="shared" si="37"/>
        <v>0</v>
      </c>
    </row>
    <row r="256" spans="1:14" ht="13.9" x14ac:dyDescent="0.4">
      <c r="A256" s="12" t="str">
        <f>'C&amp;G'!A256</f>
        <v>CBH Sidings NG</v>
      </c>
      <c r="B256" s="12">
        <f>'C&amp;G'!B256</f>
        <v>42</v>
      </c>
      <c r="C256" t="str">
        <f>'C&amp;G'!C256</f>
        <v>Tarin Rock</v>
      </c>
      <c r="D256" s="204">
        <f>'DORC build-up'!I200</f>
        <v>1.3</v>
      </c>
      <c r="E256" s="96">
        <v>0</v>
      </c>
      <c r="F256" s="291">
        <f t="shared" si="33"/>
        <v>14.371874999999999</v>
      </c>
      <c r="G256" s="3">
        <f t="shared" si="29"/>
        <v>0</v>
      </c>
      <c r="H256" s="3">
        <f t="shared" si="34"/>
        <v>0</v>
      </c>
      <c r="I256" s="291">
        <f t="shared" si="35"/>
        <v>21.557812500000001</v>
      </c>
      <c r="J256" s="3">
        <f t="shared" si="30"/>
        <v>0</v>
      </c>
      <c r="K256" s="3">
        <f t="shared" si="31"/>
        <v>0</v>
      </c>
      <c r="L256" s="291">
        <f t="shared" si="36"/>
        <v>44.552812500000009</v>
      </c>
      <c r="M256" s="3">
        <f t="shared" si="32"/>
        <v>0</v>
      </c>
      <c r="N256" s="187">
        <f t="shared" si="37"/>
        <v>0</v>
      </c>
    </row>
    <row r="257" spans="1:14" ht="13.9" x14ac:dyDescent="0.4">
      <c r="A257" s="12" t="str">
        <f>'C&amp;G'!A257</f>
        <v>CBH Sidings NG</v>
      </c>
      <c r="B257" s="12">
        <f>'C&amp;G'!B257</f>
        <v>42</v>
      </c>
      <c r="C257" t="str">
        <f>'C&amp;G'!C257</f>
        <v>Three Springs</v>
      </c>
      <c r="D257" s="204">
        <f>'DORC build-up'!I201</f>
        <v>1.3</v>
      </c>
      <c r="E257" s="96">
        <v>0</v>
      </c>
      <c r="F257" s="291">
        <f t="shared" si="33"/>
        <v>14.371874999999999</v>
      </c>
      <c r="G257" s="3">
        <f t="shared" si="29"/>
        <v>0</v>
      </c>
      <c r="H257" s="3">
        <f t="shared" si="34"/>
        <v>0</v>
      </c>
      <c r="I257" s="291">
        <f t="shared" si="35"/>
        <v>21.557812500000001</v>
      </c>
      <c r="J257" s="3">
        <f t="shared" si="30"/>
        <v>0</v>
      </c>
      <c r="K257" s="3">
        <f t="shared" si="31"/>
        <v>0</v>
      </c>
      <c r="L257" s="291">
        <f t="shared" si="36"/>
        <v>44.552812500000009</v>
      </c>
      <c r="M257" s="3">
        <f t="shared" si="32"/>
        <v>0</v>
      </c>
      <c r="N257" s="187">
        <f t="shared" si="37"/>
        <v>0</v>
      </c>
    </row>
    <row r="258" spans="1:14" ht="13.9" x14ac:dyDescent="0.4">
      <c r="A258" s="12" t="str">
        <f>'C&amp;G'!A258</f>
        <v>CBH Sidings NG</v>
      </c>
      <c r="B258" s="12">
        <f>'C&amp;G'!B258</f>
        <v>42</v>
      </c>
      <c r="C258" t="str">
        <f>'C&amp;G'!C258</f>
        <v>Wagin</v>
      </c>
      <c r="D258" s="204">
        <f>'DORC build-up'!I202</f>
        <v>1.3</v>
      </c>
      <c r="E258" s="96">
        <v>0</v>
      </c>
      <c r="F258" s="291">
        <f t="shared" si="33"/>
        <v>14.371874999999999</v>
      </c>
      <c r="G258" s="3">
        <f t="shared" si="29"/>
        <v>0</v>
      </c>
      <c r="H258" s="3">
        <f t="shared" si="34"/>
        <v>0</v>
      </c>
      <c r="I258" s="291">
        <f t="shared" si="35"/>
        <v>21.557812500000001</v>
      </c>
      <c r="J258" s="3">
        <f t="shared" si="30"/>
        <v>0</v>
      </c>
      <c r="K258" s="3">
        <f t="shared" si="31"/>
        <v>0</v>
      </c>
      <c r="L258" s="291">
        <f t="shared" si="36"/>
        <v>44.552812500000009</v>
      </c>
      <c r="M258" s="3">
        <f t="shared" si="32"/>
        <v>0</v>
      </c>
      <c r="N258" s="187">
        <f t="shared" si="37"/>
        <v>0</v>
      </c>
    </row>
    <row r="259" spans="1:14" ht="13.9" x14ac:dyDescent="0.4">
      <c r="A259" s="12" t="str">
        <f>'C&amp;G'!A259</f>
        <v>CBH Sidings NG</v>
      </c>
      <c r="B259" s="12">
        <f>'C&amp;G'!B259</f>
        <v>42</v>
      </c>
      <c r="C259" t="str">
        <f>'C&amp;G'!C259</f>
        <v>Watheroo</v>
      </c>
      <c r="D259" s="204">
        <f>'DORC build-up'!I203</f>
        <v>1.3</v>
      </c>
      <c r="E259" s="96">
        <v>0</v>
      </c>
      <c r="F259" s="291">
        <f t="shared" si="33"/>
        <v>14.371874999999999</v>
      </c>
      <c r="G259" s="3">
        <f t="shared" si="29"/>
        <v>0</v>
      </c>
      <c r="H259" s="3">
        <f t="shared" si="34"/>
        <v>0</v>
      </c>
      <c r="I259" s="291">
        <f t="shared" si="35"/>
        <v>21.557812500000001</v>
      </c>
      <c r="J259" s="3">
        <f t="shared" si="30"/>
        <v>0</v>
      </c>
      <c r="K259" s="3">
        <f t="shared" si="31"/>
        <v>0</v>
      </c>
      <c r="L259" s="291">
        <f t="shared" si="36"/>
        <v>44.552812500000009</v>
      </c>
      <c r="M259" s="3">
        <f t="shared" si="32"/>
        <v>0</v>
      </c>
      <c r="N259" s="187">
        <f t="shared" si="37"/>
        <v>0</v>
      </c>
    </row>
    <row r="260" spans="1:14" ht="13.9" x14ac:dyDescent="0.4">
      <c r="A260" s="12" t="str">
        <f>'C&amp;G'!A260</f>
        <v>CBH Sidings NG</v>
      </c>
      <c r="B260" s="12">
        <f>'C&amp;G'!B260</f>
        <v>42</v>
      </c>
      <c r="C260" t="str">
        <f>'C&amp;G'!C260</f>
        <v>Welbungin</v>
      </c>
      <c r="D260" s="204">
        <f>'DORC build-up'!I204</f>
        <v>1.2</v>
      </c>
      <c r="E260" s="96">
        <v>0</v>
      </c>
      <c r="F260" s="291">
        <f t="shared" si="33"/>
        <v>14.371874999999999</v>
      </c>
      <c r="G260" s="3">
        <f t="shared" si="29"/>
        <v>0</v>
      </c>
      <c r="H260" s="3">
        <f t="shared" si="34"/>
        <v>0</v>
      </c>
      <c r="I260" s="291">
        <f t="shared" si="35"/>
        <v>21.557812500000001</v>
      </c>
      <c r="J260" s="3">
        <f t="shared" si="30"/>
        <v>0</v>
      </c>
      <c r="K260" s="3">
        <f t="shared" si="31"/>
        <v>0</v>
      </c>
      <c r="L260" s="291">
        <f t="shared" si="36"/>
        <v>44.552812500000009</v>
      </c>
      <c r="M260" s="3">
        <f t="shared" si="32"/>
        <v>0</v>
      </c>
      <c r="N260" s="187">
        <f t="shared" si="37"/>
        <v>0</v>
      </c>
    </row>
    <row r="261" spans="1:14" ht="13.9" x14ac:dyDescent="0.4">
      <c r="A261" s="12" t="str">
        <f>'C&amp;G'!A261</f>
        <v>CBH Sidings NG</v>
      </c>
      <c r="B261" s="12">
        <f>'C&amp;G'!B261</f>
        <v>42</v>
      </c>
      <c r="C261" t="str">
        <f>'C&amp;G'!C261</f>
        <v>Wongan Hills</v>
      </c>
      <c r="D261" s="204">
        <f>'DORC build-up'!I205</f>
        <v>1.2</v>
      </c>
      <c r="E261" s="96">
        <v>0</v>
      </c>
      <c r="F261" s="291">
        <f t="shared" si="33"/>
        <v>14.371874999999999</v>
      </c>
      <c r="G261" s="3">
        <f t="shared" si="29"/>
        <v>0</v>
      </c>
      <c r="H261" s="3">
        <f t="shared" si="34"/>
        <v>0</v>
      </c>
      <c r="I261" s="291">
        <f t="shared" si="35"/>
        <v>21.557812500000001</v>
      </c>
      <c r="J261" s="3">
        <f t="shared" si="30"/>
        <v>0</v>
      </c>
      <c r="K261" s="3">
        <f t="shared" si="31"/>
        <v>0</v>
      </c>
      <c r="L261" s="291">
        <f t="shared" si="36"/>
        <v>44.552812500000009</v>
      </c>
      <c r="M261" s="3">
        <f t="shared" si="32"/>
        <v>0</v>
      </c>
      <c r="N261" s="187">
        <f t="shared" si="37"/>
        <v>0</v>
      </c>
    </row>
    <row r="262" spans="1:14" ht="13.9" x14ac:dyDescent="0.4">
      <c r="A262" s="12" t="str">
        <f>'C&amp;G'!A262</f>
        <v>CBH Sidings NG</v>
      </c>
      <c r="B262" s="12">
        <f>'C&amp;G'!B262</f>
        <v>42</v>
      </c>
      <c r="C262" t="str">
        <f>'C&amp;G'!C262</f>
        <v>Woodanilling</v>
      </c>
      <c r="D262" s="204">
        <f>'DORC build-up'!I206</f>
        <v>1.3</v>
      </c>
      <c r="E262" s="96">
        <v>0</v>
      </c>
      <c r="F262" s="291">
        <f t="shared" si="33"/>
        <v>14.371874999999999</v>
      </c>
      <c r="G262" s="3">
        <f t="shared" ref="G262:G289" si="38">E262*F262</f>
        <v>0</v>
      </c>
      <c r="H262" s="3">
        <f t="shared" si="34"/>
        <v>0</v>
      </c>
      <c r="I262" s="291">
        <f t="shared" si="35"/>
        <v>21.557812500000001</v>
      </c>
      <c r="J262" s="3">
        <f t="shared" ref="J262:J289" si="39">H262*I262</f>
        <v>0</v>
      </c>
      <c r="K262" s="3">
        <f t="shared" ref="K262:K289" si="40">IF(C262=$C$24,$H$22-H262,0)</f>
        <v>0</v>
      </c>
      <c r="L262" s="291">
        <f t="shared" si="36"/>
        <v>44.552812500000009</v>
      </c>
      <c r="M262" s="3">
        <f t="shared" ref="M262:M289" si="41">K262*L262</f>
        <v>0</v>
      </c>
      <c r="N262" s="187">
        <f t="shared" si="37"/>
        <v>0</v>
      </c>
    </row>
    <row r="263" spans="1:14" ht="13.9" x14ac:dyDescent="0.4">
      <c r="A263" s="12" t="str">
        <f>'C&amp;G'!A263</f>
        <v>CBH Sidings NG</v>
      </c>
      <c r="B263" s="12">
        <f>'C&amp;G'!B263</f>
        <v>42</v>
      </c>
      <c r="C263" t="str">
        <f>'C&amp;G'!C263</f>
        <v>Wyalkatchem</v>
      </c>
      <c r="D263" s="204">
        <f>'DORC build-up'!I207</f>
        <v>1.2</v>
      </c>
      <c r="E263" s="96">
        <v>0</v>
      </c>
      <c r="F263" s="291">
        <f t="shared" si="33"/>
        <v>14.371874999999999</v>
      </c>
      <c r="G263" s="3">
        <f t="shared" si="38"/>
        <v>0</v>
      </c>
      <c r="H263" s="3">
        <f t="shared" si="34"/>
        <v>0</v>
      </c>
      <c r="I263" s="291">
        <f t="shared" si="35"/>
        <v>21.557812500000001</v>
      </c>
      <c r="J263" s="3">
        <f t="shared" si="39"/>
        <v>0</v>
      </c>
      <c r="K263" s="3">
        <f t="shared" si="40"/>
        <v>0</v>
      </c>
      <c r="L263" s="291">
        <f t="shared" si="36"/>
        <v>44.552812500000009</v>
      </c>
      <c r="M263" s="3">
        <f t="shared" si="41"/>
        <v>0</v>
      </c>
      <c r="N263" s="187">
        <f t="shared" si="37"/>
        <v>0</v>
      </c>
    </row>
    <row r="264" spans="1:14" ht="13.9" x14ac:dyDescent="0.4">
      <c r="A264" s="12" t="str">
        <f>'C&amp;G'!A264</f>
        <v>CBH Sidings NG</v>
      </c>
      <c r="B264" s="12">
        <f>'C&amp;G'!B264</f>
        <v>42</v>
      </c>
      <c r="C264" t="str">
        <f>'C&amp;G'!C264</f>
        <v>Yerecoin</v>
      </c>
      <c r="D264" s="204">
        <f>'DORC build-up'!I208</f>
        <v>1.2</v>
      </c>
      <c r="E264" s="96">
        <v>0</v>
      </c>
      <c r="F264" s="291">
        <f t="shared" si="33"/>
        <v>14.371874999999999</v>
      </c>
      <c r="G264" s="3">
        <f t="shared" si="38"/>
        <v>0</v>
      </c>
      <c r="H264" s="3">
        <f t="shared" si="34"/>
        <v>0</v>
      </c>
      <c r="I264" s="291">
        <f t="shared" si="35"/>
        <v>21.557812500000001</v>
      </c>
      <c r="J264" s="3">
        <f t="shared" si="39"/>
        <v>0</v>
      </c>
      <c r="K264" s="3">
        <f t="shared" si="40"/>
        <v>0</v>
      </c>
      <c r="L264" s="291">
        <f t="shared" si="36"/>
        <v>44.552812500000009</v>
      </c>
      <c r="M264" s="3">
        <f t="shared" si="41"/>
        <v>0</v>
      </c>
      <c r="N264" s="187">
        <f t="shared" si="37"/>
        <v>0</v>
      </c>
    </row>
    <row r="265" spans="1:14" ht="13.9" x14ac:dyDescent="0.4">
      <c r="A265" s="12" t="str">
        <f>'C&amp;G'!A265</f>
        <v>CBH Sidings NG</v>
      </c>
      <c r="B265" s="12">
        <f>'C&amp;G'!B265</f>
        <v>42</v>
      </c>
      <c r="C265" t="str">
        <f>'C&amp;G'!C265</f>
        <v>York</v>
      </c>
      <c r="D265" s="204">
        <f>'DORC build-up'!I209</f>
        <v>1.3</v>
      </c>
      <c r="E265" s="96">
        <v>0</v>
      </c>
      <c r="F265" s="291">
        <f t="shared" si="33"/>
        <v>14.371874999999999</v>
      </c>
      <c r="G265" s="3">
        <f t="shared" si="38"/>
        <v>0</v>
      </c>
      <c r="H265" s="3">
        <f t="shared" si="34"/>
        <v>0</v>
      </c>
      <c r="I265" s="291">
        <f t="shared" si="35"/>
        <v>21.557812500000001</v>
      </c>
      <c r="J265" s="3">
        <f t="shared" si="39"/>
        <v>0</v>
      </c>
      <c r="K265" s="3">
        <f t="shared" si="40"/>
        <v>0</v>
      </c>
      <c r="L265" s="291">
        <f t="shared" si="36"/>
        <v>44.552812500000009</v>
      </c>
      <c r="M265" s="3">
        <f t="shared" si="41"/>
        <v>0</v>
      </c>
      <c r="N265" s="187">
        <f t="shared" si="37"/>
        <v>0</v>
      </c>
    </row>
    <row r="266" spans="1:14" ht="13.9" x14ac:dyDescent="0.4">
      <c r="A266" s="12" t="str">
        <f>'C&amp;G'!A266</f>
        <v>CBH Sidings NG</v>
      </c>
      <c r="B266" s="12">
        <f>'C&amp;G'!B266</f>
        <v>42</v>
      </c>
      <c r="C266" t="str">
        <f>'C&amp;G'!C266</f>
        <v>Yornaning</v>
      </c>
      <c r="D266" s="204">
        <f>'DORC build-up'!I210</f>
        <v>1.3</v>
      </c>
      <c r="E266" s="96">
        <v>0</v>
      </c>
      <c r="F266" s="291">
        <f t="shared" si="33"/>
        <v>14.371874999999999</v>
      </c>
      <c r="G266" s="3">
        <f t="shared" si="38"/>
        <v>0</v>
      </c>
      <c r="H266" s="3">
        <f t="shared" si="34"/>
        <v>0</v>
      </c>
      <c r="I266" s="291">
        <f t="shared" si="35"/>
        <v>21.557812500000001</v>
      </c>
      <c r="J266" s="3">
        <f t="shared" si="39"/>
        <v>0</v>
      </c>
      <c r="K266" s="3">
        <f t="shared" si="40"/>
        <v>0</v>
      </c>
      <c r="L266" s="291">
        <f t="shared" si="36"/>
        <v>44.552812500000009</v>
      </c>
      <c r="M266" s="3">
        <f t="shared" si="41"/>
        <v>0</v>
      </c>
      <c r="N266" s="187">
        <f t="shared" si="37"/>
        <v>0</v>
      </c>
    </row>
    <row r="267" spans="1:14" ht="13.9" x14ac:dyDescent="0.4">
      <c r="A267" s="12" t="str">
        <f>'C&amp;G'!A267</f>
        <v>Sidings &amp; Other</v>
      </c>
      <c r="B267" s="12">
        <f>'C&amp;G'!B267</f>
        <v>43</v>
      </c>
      <c r="C267" t="str">
        <f>'C&amp;G'!C267</f>
        <v>Kwinana to Kwinana Alcoa</v>
      </c>
      <c r="D267" s="204">
        <f>'DORC build-up'!I211</f>
        <v>1.2</v>
      </c>
      <c r="E267" s="96">
        <v>0</v>
      </c>
      <c r="F267" s="291">
        <f t="shared" si="33"/>
        <v>14.371874999999999</v>
      </c>
      <c r="G267" s="3">
        <f t="shared" si="38"/>
        <v>0</v>
      </c>
      <c r="H267" s="3">
        <f t="shared" si="34"/>
        <v>0</v>
      </c>
      <c r="I267" s="291">
        <f t="shared" si="35"/>
        <v>21.557812500000001</v>
      </c>
      <c r="J267" s="3">
        <f t="shared" si="39"/>
        <v>0</v>
      </c>
      <c r="K267" s="3">
        <f t="shared" si="40"/>
        <v>0</v>
      </c>
      <c r="L267" s="291">
        <f t="shared" si="36"/>
        <v>44.552812500000009</v>
      </c>
      <c r="M267" s="3">
        <f t="shared" si="41"/>
        <v>0</v>
      </c>
      <c r="N267" s="187">
        <f t="shared" si="37"/>
        <v>0</v>
      </c>
    </row>
    <row r="268" spans="1:14" ht="13.9" x14ac:dyDescent="0.4">
      <c r="A268" s="12" t="str">
        <f>'C&amp;G'!A268</f>
        <v>Sidings &amp; Other</v>
      </c>
      <c r="B268" s="12">
        <f>'C&amp;G'!B268</f>
        <v>43</v>
      </c>
      <c r="C268" t="str">
        <f>'C&amp;G'!C268</f>
        <v>Kwinana to Kwinana West</v>
      </c>
      <c r="D268" s="204">
        <f>'DORC build-up'!I212</f>
        <v>1.2</v>
      </c>
      <c r="E268" s="96">
        <v>0</v>
      </c>
      <c r="F268" s="291">
        <f t="shared" si="33"/>
        <v>14.371874999999999</v>
      </c>
      <c r="G268" s="3">
        <f t="shared" si="38"/>
        <v>0</v>
      </c>
      <c r="H268" s="3">
        <f t="shared" si="34"/>
        <v>0</v>
      </c>
      <c r="I268" s="291">
        <f t="shared" si="35"/>
        <v>21.557812500000001</v>
      </c>
      <c r="J268" s="3">
        <f t="shared" si="39"/>
        <v>0</v>
      </c>
      <c r="K268" s="3">
        <f t="shared" si="40"/>
        <v>0</v>
      </c>
      <c r="L268" s="291">
        <f t="shared" si="36"/>
        <v>44.552812500000009</v>
      </c>
      <c r="M268" s="3">
        <f t="shared" si="41"/>
        <v>0</v>
      </c>
      <c r="N268" s="187">
        <f t="shared" si="37"/>
        <v>0</v>
      </c>
    </row>
    <row r="269" spans="1:14" ht="13.9" x14ac:dyDescent="0.4">
      <c r="A269" s="12" t="str">
        <f>'C&amp;G'!A269</f>
        <v>Sidings &amp; Other</v>
      </c>
      <c r="B269" s="12">
        <f>'C&amp;G'!B269</f>
        <v>43</v>
      </c>
      <c r="C269" t="str">
        <f>'C&amp;G'!C269</f>
        <v>Kwinana West to Kwinana KBT</v>
      </c>
      <c r="D269" s="204">
        <f>'DORC build-up'!I213</f>
        <v>1</v>
      </c>
      <c r="E269" s="96">
        <v>0</v>
      </c>
      <c r="F269" s="291">
        <f t="shared" si="33"/>
        <v>14.371874999999999</v>
      </c>
      <c r="G269" s="3">
        <f t="shared" si="38"/>
        <v>0</v>
      </c>
      <c r="H269" s="3">
        <f t="shared" si="34"/>
        <v>0</v>
      </c>
      <c r="I269" s="291">
        <f t="shared" si="35"/>
        <v>21.557812500000001</v>
      </c>
      <c r="J269" s="3">
        <f t="shared" si="39"/>
        <v>0</v>
      </c>
      <c r="K269" s="3">
        <f t="shared" si="40"/>
        <v>0</v>
      </c>
      <c r="L269" s="291">
        <f t="shared" si="36"/>
        <v>44.552812500000009</v>
      </c>
      <c r="M269" s="3">
        <f t="shared" si="41"/>
        <v>0</v>
      </c>
      <c r="N269" s="187">
        <f t="shared" si="37"/>
        <v>0</v>
      </c>
    </row>
    <row r="270" spans="1:14" ht="13.9" x14ac:dyDescent="0.4">
      <c r="A270" s="12" t="str">
        <f>'C&amp;G'!A270</f>
        <v>EGR</v>
      </c>
      <c r="B270" s="12">
        <f>'C&amp;G'!B270</f>
        <v>44</v>
      </c>
      <c r="C270" t="str">
        <f>'C&amp;G'!C270</f>
        <v>Midland to Millendon Junction</v>
      </c>
      <c r="D270" s="204">
        <f>'DORC build-up'!I214</f>
        <v>1.1000000000000001</v>
      </c>
      <c r="E270" s="96">
        <v>0</v>
      </c>
      <c r="F270" s="291">
        <f t="shared" si="33"/>
        <v>14.371874999999999</v>
      </c>
      <c r="G270" s="3">
        <f t="shared" si="38"/>
        <v>0</v>
      </c>
      <c r="H270" s="3">
        <f t="shared" si="34"/>
        <v>0</v>
      </c>
      <c r="I270" s="291">
        <f t="shared" si="35"/>
        <v>21.557812500000001</v>
      </c>
      <c r="J270" s="3">
        <f t="shared" si="39"/>
        <v>0</v>
      </c>
      <c r="K270" s="3">
        <f t="shared" si="40"/>
        <v>0</v>
      </c>
      <c r="L270" s="291">
        <f t="shared" si="36"/>
        <v>44.552812500000009</v>
      </c>
      <c r="M270" s="3">
        <f t="shared" si="41"/>
        <v>0</v>
      </c>
      <c r="N270" s="187">
        <f t="shared" si="37"/>
        <v>0</v>
      </c>
    </row>
    <row r="271" spans="1:14" ht="13.9" x14ac:dyDescent="0.4">
      <c r="A271" s="12" t="str">
        <f>'C&amp;G'!A271</f>
        <v>EGR</v>
      </c>
      <c r="B271" s="12">
        <f>'C&amp;G'!B271</f>
        <v>44</v>
      </c>
      <c r="C271" t="str">
        <f>'C&amp;G'!C271</f>
        <v>Millendon Junction to Toodyay West</v>
      </c>
      <c r="D271" s="204">
        <f>'DORC build-up'!I215</f>
        <v>1.1000000000000001</v>
      </c>
      <c r="E271" s="96">
        <v>0</v>
      </c>
      <c r="F271" s="291">
        <f t="shared" si="33"/>
        <v>14.371874999999999</v>
      </c>
      <c r="G271" s="3">
        <f t="shared" si="38"/>
        <v>0</v>
      </c>
      <c r="H271" s="3">
        <f t="shared" si="34"/>
        <v>0</v>
      </c>
      <c r="I271" s="291">
        <f t="shared" si="35"/>
        <v>21.557812500000001</v>
      </c>
      <c r="J271" s="3">
        <f t="shared" si="39"/>
        <v>0</v>
      </c>
      <c r="K271" s="3">
        <f t="shared" si="40"/>
        <v>0</v>
      </c>
      <c r="L271" s="291">
        <f t="shared" si="36"/>
        <v>44.552812500000009</v>
      </c>
      <c r="M271" s="3">
        <f t="shared" si="41"/>
        <v>0</v>
      </c>
      <c r="N271" s="187">
        <f t="shared" si="37"/>
        <v>0</v>
      </c>
    </row>
    <row r="272" spans="1:14" ht="13.9" x14ac:dyDescent="0.4">
      <c r="A272" s="12" t="str">
        <f>'C&amp;G'!A272</f>
        <v>EGR</v>
      </c>
      <c r="B272" s="12">
        <f>'C&amp;G'!B272</f>
        <v>44</v>
      </c>
      <c r="C272" t="str">
        <f>'C&amp;G'!C272</f>
        <v>Toodyay West</v>
      </c>
      <c r="D272" s="204">
        <f>'DORC build-up'!I216</f>
        <v>0</v>
      </c>
      <c r="E272" s="96">
        <v>0</v>
      </c>
      <c r="F272" s="291">
        <f t="shared" si="33"/>
        <v>14.371874999999999</v>
      </c>
      <c r="G272" s="3">
        <f t="shared" si="38"/>
        <v>0</v>
      </c>
      <c r="H272" s="3">
        <f t="shared" si="34"/>
        <v>0</v>
      </c>
      <c r="I272" s="291">
        <f t="shared" si="35"/>
        <v>21.557812500000001</v>
      </c>
      <c r="J272" s="3">
        <f t="shared" si="39"/>
        <v>0</v>
      </c>
      <c r="K272" s="3">
        <f t="shared" si="40"/>
        <v>0</v>
      </c>
      <c r="L272" s="291">
        <f t="shared" si="36"/>
        <v>44.552812500000009</v>
      </c>
      <c r="M272" s="3">
        <f t="shared" si="41"/>
        <v>0</v>
      </c>
      <c r="N272" s="187">
        <f t="shared" si="37"/>
        <v>0</v>
      </c>
    </row>
    <row r="273" spans="1:14" ht="13.9" x14ac:dyDescent="0.4">
      <c r="A273" s="12" t="str">
        <f>'C&amp;G'!A273</f>
        <v>EGR</v>
      </c>
      <c r="B273" s="12">
        <f>'C&amp;G'!B273</f>
        <v>44</v>
      </c>
      <c r="C273" t="str">
        <f>'C&amp;G'!C273</f>
        <v>Toodyay West to Avon Yard</v>
      </c>
      <c r="D273" s="204">
        <f>'DORC build-up'!I217</f>
        <v>1.1000000000000001</v>
      </c>
      <c r="E273" s="96">
        <v>0</v>
      </c>
      <c r="F273" s="291">
        <f t="shared" si="33"/>
        <v>14.371874999999999</v>
      </c>
      <c r="G273" s="3">
        <f t="shared" si="38"/>
        <v>0</v>
      </c>
      <c r="H273" s="3">
        <f t="shared" si="34"/>
        <v>0</v>
      </c>
      <c r="I273" s="291">
        <f t="shared" si="35"/>
        <v>21.557812500000001</v>
      </c>
      <c r="J273" s="3">
        <f t="shared" si="39"/>
        <v>0</v>
      </c>
      <c r="K273" s="3">
        <f t="shared" si="40"/>
        <v>0</v>
      </c>
      <c r="L273" s="291">
        <f t="shared" si="36"/>
        <v>44.552812500000009</v>
      </c>
      <c r="M273" s="3">
        <f t="shared" si="41"/>
        <v>0</v>
      </c>
      <c r="N273" s="187">
        <f t="shared" si="37"/>
        <v>0</v>
      </c>
    </row>
    <row r="274" spans="1:14" ht="13.9" x14ac:dyDescent="0.4">
      <c r="A274" s="12" t="str">
        <f>'C&amp;G'!A274</f>
        <v>EGR</v>
      </c>
      <c r="B274" s="12">
        <f>'C&amp;G'!B274</f>
        <v>44</v>
      </c>
      <c r="C274" t="str">
        <f>'C&amp;G'!C274</f>
        <v>Avon Yard</v>
      </c>
      <c r="D274" s="322">
        <f>'DORC build-up'!I218</f>
        <v>1.2</v>
      </c>
      <c r="E274" s="96">
        <v>0</v>
      </c>
      <c r="F274" s="291">
        <f t="shared" si="33"/>
        <v>14.371874999999999</v>
      </c>
      <c r="G274" s="3">
        <f t="shared" si="38"/>
        <v>0</v>
      </c>
      <c r="H274" s="3">
        <f t="shared" si="34"/>
        <v>0</v>
      </c>
      <c r="I274" s="291">
        <f t="shared" si="35"/>
        <v>21.557812500000001</v>
      </c>
      <c r="J274" s="3">
        <f t="shared" si="39"/>
        <v>0</v>
      </c>
      <c r="K274" s="3">
        <f t="shared" si="40"/>
        <v>0</v>
      </c>
      <c r="L274" s="291">
        <f t="shared" si="36"/>
        <v>44.552812500000009</v>
      </c>
      <c r="M274" s="3">
        <f t="shared" si="41"/>
        <v>0</v>
      </c>
      <c r="N274" s="187">
        <f t="shared" si="37"/>
        <v>0</v>
      </c>
    </row>
    <row r="275" spans="1:14" ht="13.9" x14ac:dyDescent="0.4">
      <c r="A275" s="12" t="str">
        <f>'C&amp;G'!A275</f>
        <v>Metro</v>
      </c>
      <c r="B275" s="12">
        <f>'C&amp;G'!B275</f>
        <v>45</v>
      </c>
      <c r="C275" t="str">
        <f>'C&amp;G'!C275</f>
        <v>Midland to Woodbridge South</v>
      </c>
      <c r="D275" s="204">
        <f>'DORC build-up'!I219</f>
        <v>1</v>
      </c>
      <c r="E275" s="96">
        <v>0</v>
      </c>
      <c r="F275" s="291">
        <f t="shared" si="33"/>
        <v>14.371874999999999</v>
      </c>
      <c r="G275" s="3">
        <f t="shared" si="38"/>
        <v>0</v>
      </c>
      <c r="H275" s="3">
        <f t="shared" si="34"/>
        <v>0</v>
      </c>
      <c r="I275" s="291">
        <f t="shared" si="35"/>
        <v>21.557812500000001</v>
      </c>
      <c r="J275" s="3">
        <f t="shared" si="39"/>
        <v>0</v>
      </c>
      <c r="K275" s="3">
        <f t="shared" si="40"/>
        <v>0</v>
      </c>
      <c r="L275" s="291">
        <f t="shared" si="36"/>
        <v>44.552812500000009</v>
      </c>
      <c r="M275" s="3">
        <f t="shared" si="41"/>
        <v>0</v>
      </c>
      <c r="N275" s="187">
        <f t="shared" si="37"/>
        <v>0</v>
      </c>
    </row>
    <row r="276" spans="1:14" ht="13.9" x14ac:dyDescent="0.4">
      <c r="A276" s="12" t="str">
        <f>'C&amp;G'!A276</f>
        <v>Metro</v>
      </c>
      <c r="B276" s="12">
        <f>'C&amp;G'!B276</f>
        <v>45</v>
      </c>
      <c r="C276" t="str">
        <f>'C&amp;G'!C276</f>
        <v>Woodbridge West to Woodbridge South</v>
      </c>
      <c r="D276" s="204">
        <f>'DORC build-up'!I220</f>
        <v>1</v>
      </c>
      <c r="E276" s="96">
        <v>0</v>
      </c>
      <c r="F276" s="291">
        <f t="shared" si="33"/>
        <v>14.371874999999999</v>
      </c>
      <c r="G276" s="3">
        <f t="shared" si="38"/>
        <v>0</v>
      </c>
      <c r="H276" s="3">
        <f t="shared" si="34"/>
        <v>0</v>
      </c>
      <c r="I276" s="291">
        <f t="shared" si="35"/>
        <v>21.557812500000001</v>
      </c>
      <c r="J276" s="3">
        <f t="shared" si="39"/>
        <v>0</v>
      </c>
      <c r="K276" s="3">
        <f t="shared" si="40"/>
        <v>0</v>
      </c>
      <c r="L276" s="291">
        <f t="shared" si="36"/>
        <v>44.552812500000009</v>
      </c>
      <c r="M276" s="3">
        <f t="shared" si="41"/>
        <v>0</v>
      </c>
      <c r="N276" s="187">
        <f t="shared" si="37"/>
        <v>0</v>
      </c>
    </row>
    <row r="277" spans="1:14" ht="13.9" x14ac:dyDescent="0.4">
      <c r="A277" s="12" t="str">
        <f>'C&amp;G'!A277</f>
        <v>Metro</v>
      </c>
      <c r="B277" s="12">
        <f>'C&amp;G'!B277</f>
        <v>45</v>
      </c>
      <c r="C277" t="str">
        <f>'C&amp;G'!C277</f>
        <v>Woodbridge South to Forrestfield</v>
      </c>
      <c r="D277" s="204">
        <f>'DORC build-up'!I221</f>
        <v>1</v>
      </c>
      <c r="E277" s="96">
        <v>0</v>
      </c>
      <c r="F277" s="291">
        <f t="shared" si="33"/>
        <v>14.371874999999999</v>
      </c>
      <c r="G277" s="3">
        <f t="shared" si="38"/>
        <v>0</v>
      </c>
      <c r="H277" s="3">
        <f t="shared" si="34"/>
        <v>0</v>
      </c>
      <c r="I277" s="291">
        <f t="shared" si="35"/>
        <v>21.557812500000001</v>
      </c>
      <c r="J277" s="3">
        <f t="shared" si="39"/>
        <v>0</v>
      </c>
      <c r="K277" s="3">
        <f t="shared" si="40"/>
        <v>0</v>
      </c>
      <c r="L277" s="291">
        <f t="shared" si="36"/>
        <v>44.552812500000009</v>
      </c>
      <c r="M277" s="3">
        <f t="shared" si="41"/>
        <v>0</v>
      </c>
      <c r="N277" s="187">
        <f t="shared" si="37"/>
        <v>0</v>
      </c>
    </row>
    <row r="278" spans="1:14" ht="13.9" x14ac:dyDescent="0.4">
      <c r="A278" s="12" t="str">
        <f>'C&amp;G'!A278</f>
        <v>Metro</v>
      </c>
      <c r="B278" s="12">
        <f>'C&amp;G'!B278</f>
        <v>45</v>
      </c>
      <c r="C278" t="str">
        <f>'C&amp;G'!C278</f>
        <v>Forrestfield</v>
      </c>
      <c r="D278" s="204">
        <f>'DORC build-up'!I222</f>
        <v>1</v>
      </c>
      <c r="E278" s="96">
        <v>0</v>
      </c>
      <c r="F278" s="291">
        <f t="shared" si="33"/>
        <v>14.371874999999999</v>
      </c>
      <c r="G278" s="3">
        <f t="shared" si="38"/>
        <v>0</v>
      </c>
      <c r="H278" s="3">
        <f t="shared" si="34"/>
        <v>0</v>
      </c>
      <c r="I278" s="291">
        <f t="shared" si="35"/>
        <v>21.557812500000001</v>
      </c>
      <c r="J278" s="3">
        <f t="shared" si="39"/>
        <v>0</v>
      </c>
      <c r="K278" s="3">
        <f t="shared" si="40"/>
        <v>0</v>
      </c>
      <c r="L278" s="291">
        <f t="shared" si="36"/>
        <v>44.552812500000009</v>
      </c>
      <c r="M278" s="3">
        <f t="shared" si="41"/>
        <v>0</v>
      </c>
      <c r="N278" s="187">
        <f t="shared" si="37"/>
        <v>0</v>
      </c>
    </row>
    <row r="279" spans="1:14" ht="13.9" x14ac:dyDescent="0.4">
      <c r="A279" s="12" t="str">
        <f>'C&amp;G'!A279</f>
        <v>Metro</v>
      </c>
      <c r="B279" s="12">
        <f>'C&amp;G'!B279</f>
        <v>45</v>
      </c>
      <c r="C279" t="str">
        <f>'C&amp;G'!C279</f>
        <v>Forrestfield to Kenwick</v>
      </c>
      <c r="D279" s="204">
        <f>'DORC build-up'!I223</f>
        <v>1</v>
      </c>
      <c r="E279" s="96">
        <v>0</v>
      </c>
      <c r="F279" s="291">
        <f t="shared" si="33"/>
        <v>14.371874999999999</v>
      </c>
      <c r="G279" s="3">
        <f t="shared" si="38"/>
        <v>0</v>
      </c>
      <c r="H279" s="3">
        <f t="shared" si="34"/>
        <v>0</v>
      </c>
      <c r="I279" s="291">
        <f t="shared" si="35"/>
        <v>21.557812500000001</v>
      </c>
      <c r="J279" s="3">
        <f t="shared" si="39"/>
        <v>0</v>
      </c>
      <c r="K279" s="3">
        <f t="shared" si="40"/>
        <v>0</v>
      </c>
      <c r="L279" s="291">
        <f t="shared" si="36"/>
        <v>44.552812500000009</v>
      </c>
      <c r="M279" s="3">
        <f t="shared" si="41"/>
        <v>0</v>
      </c>
      <c r="N279" s="187">
        <f t="shared" si="37"/>
        <v>0</v>
      </c>
    </row>
    <row r="280" spans="1:14" ht="13.9" x14ac:dyDescent="0.4">
      <c r="A280" s="12" t="str">
        <f>'C&amp;G'!A280</f>
        <v>Metro</v>
      </c>
      <c r="B280" s="12">
        <f>'C&amp;G'!B280</f>
        <v>45</v>
      </c>
      <c r="C280" t="str">
        <f>'C&amp;G'!C280</f>
        <v>Kenwick to Cockburn East</v>
      </c>
      <c r="D280" s="204">
        <f>'DORC build-up'!I224</f>
        <v>1</v>
      </c>
      <c r="E280" s="96">
        <v>0</v>
      </c>
      <c r="F280" s="291">
        <f t="shared" si="33"/>
        <v>14.371874999999999</v>
      </c>
      <c r="G280" s="3">
        <f t="shared" si="38"/>
        <v>0</v>
      </c>
      <c r="H280" s="3">
        <f t="shared" si="34"/>
        <v>0</v>
      </c>
      <c r="I280" s="291">
        <f t="shared" si="35"/>
        <v>21.557812500000001</v>
      </c>
      <c r="J280" s="3">
        <f t="shared" si="39"/>
        <v>0</v>
      </c>
      <c r="K280" s="3">
        <f t="shared" si="40"/>
        <v>0</v>
      </c>
      <c r="L280" s="291">
        <f t="shared" si="36"/>
        <v>44.552812500000009</v>
      </c>
      <c r="M280" s="3">
        <f t="shared" si="41"/>
        <v>0</v>
      </c>
      <c r="N280" s="187">
        <f t="shared" si="37"/>
        <v>0</v>
      </c>
    </row>
    <row r="281" spans="1:14" ht="13.9" x14ac:dyDescent="0.4">
      <c r="A281" s="12" t="str">
        <f>'C&amp;G'!A281</f>
        <v>Metro</v>
      </c>
      <c r="B281" s="12">
        <f>'C&amp;G'!B281</f>
        <v>45</v>
      </c>
      <c r="C281" t="str">
        <f>'C&amp;G'!C281</f>
        <v>Cockburn East to Cockburn South</v>
      </c>
      <c r="D281" s="204">
        <f>'DORC build-up'!I225</f>
        <v>1</v>
      </c>
      <c r="E281" s="96">
        <v>0</v>
      </c>
      <c r="F281" s="291">
        <f t="shared" si="33"/>
        <v>14.371874999999999</v>
      </c>
      <c r="G281" s="3">
        <f t="shared" si="38"/>
        <v>0</v>
      </c>
      <c r="H281" s="3">
        <f t="shared" si="34"/>
        <v>0</v>
      </c>
      <c r="I281" s="291">
        <f t="shared" si="35"/>
        <v>21.557812500000001</v>
      </c>
      <c r="J281" s="3">
        <f t="shared" si="39"/>
        <v>0</v>
      </c>
      <c r="K281" s="3">
        <f t="shared" si="40"/>
        <v>0</v>
      </c>
      <c r="L281" s="291">
        <f t="shared" si="36"/>
        <v>44.552812500000009</v>
      </c>
      <c r="M281" s="3">
        <f t="shared" si="41"/>
        <v>0</v>
      </c>
      <c r="N281" s="187">
        <f t="shared" si="37"/>
        <v>0</v>
      </c>
    </row>
    <row r="282" spans="1:14" ht="13.9" x14ac:dyDescent="0.4">
      <c r="A282" s="12" t="str">
        <f>'C&amp;G'!A282</f>
        <v>Metro</v>
      </c>
      <c r="B282" s="12">
        <f>'C&amp;G'!B282</f>
        <v>45</v>
      </c>
      <c r="C282" t="str">
        <f>'C&amp;G'!C282</f>
        <v>Cockburn South to Kwinana North</v>
      </c>
      <c r="D282" s="204">
        <f>'DORC build-up'!I226</f>
        <v>1</v>
      </c>
      <c r="E282" s="96">
        <v>0</v>
      </c>
      <c r="F282" s="291">
        <f t="shared" si="33"/>
        <v>14.371874999999999</v>
      </c>
      <c r="G282" s="3">
        <f t="shared" si="38"/>
        <v>0</v>
      </c>
      <c r="H282" s="3">
        <f t="shared" si="34"/>
        <v>0</v>
      </c>
      <c r="I282" s="291">
        <f t="shared" si="35"/>
        <v>21.557812500000001</v>
      </c>
      <c r="J282" s="3">
        <f t="shared" si="39"/>
        <v>0</v>
      </c>
      <c r="K282" s="3">
        <f t="shared" si="40"/>
        <v>0</v>
      </c>
      <c r="L282" s="291">
        <f t="shared" si="36"/>
        <v>44.552812500000009</v>
      </c>
      <c r="M282" s="3">
        <f t="shared" si="41"/>
        <v>0</v>
      </c>
      <c r="N282" s="187">
        <f t="shared" si="37"/>
        <v>0</v>
      </c>
    </row>
    <row r="283" spans="1:14" ht="13.9" x14ac:dyDescent="0.4">
      <c r="A283" s="12" t="str">
        <f>'C&amp;G'!A283</f>
        <v>Metro</v>
      </c>
      <c r="B283" s="12">
        <f>'C&amp;G'!B283</f>
        <v>45</v>
      </c>
      <c r="C283" t="str">
        <f>'C&amp;G'!C283</f>
        <v>Kwinana North to Kwinana West</v>
      </c>
      <c r="D283" s="204">
        <f>'DORC build-up'!I227</f>
        <v>1</v>
      </c>
      <c r="E283" s="96">
        <v>0</v>
      </c>
      <c r="F283" s="291">
        <f t="shared" si="33"/>
        <v>14.371874999999999</v>
      </c>
      <c r="G283" s="3">
        <f t="shared" si="38"/>
        <v>0</v>
      </c>
      <c r="H283" s="3">
        <f t="shared" si="34"/>
        <v>0</v>
      </c>
      <c r="I283" s="291">
        <f t="shared" si="35"/>
        <v>21.557812500000001</v>
      </c>
      <c r="J283" s="3">
        <f t="shared" si="39"/>
        <v>0</v>
      </c>
      <c r="K283" s="3">
        <f t="shared" si="40"/>
        <v>0</v>
      </c>
      <c r="L283" s="291">
        <f t="shared" si="36"/>
        <v>44.552812500000009</v>
      </c>
      <c r="M283" s="3">
        <f t="shared" si="41"/>
        <v>0</v>
      </c>
      <c r="N283" s="187">
        <f t="shared" si="37"/>
        <v>0</v>
      </c>
    </row>
    <row r="284" spans="1:14" ht="13.9" x14ac:dyDescent="0.4">
      <c r="A284" s="12" t="str">
        <f>'C&amp;G'!A284</f>
        <v>Metro</v>
      </c>
      <c r="B284" s="12">
        <f>'C&amp;G'!B284</f>
        <v>45</v>
      </c>
      <c r="C284" t="str">
        <f>'C&amp;G'!C284</f>
        <v>Kwinana North to Kwinana</v>
      </c>
      <c r="D284" s="204">
        <f>'DORC build-up'!I228</f>
        <v>1</v>
      </c>
      <c r="E284" s="96">
        <v>0</v>
      </c>
      <c r="F284" s="291">
        <f t="shared" si="33"/>
        <v>14.371874999999999</v>
      </c>
      <c r="G284" s="3">
        <f t="shared" si="38"/>
        <v>0</v>
      </c>
      <c r="H284" s="3">
        <f t="shared" si="34"/>
        <v>0</v>
      </c>
      <c r="I284" s="291">
        <f t="shared" si="35"/>
        <v>21.557812500000001</v>
      </c>
      <c r="J284" s="3">
        <f t="shared" si="39"/>
        <v>0</v>
      </c>
      <c r="K284" s="3">
        <f t="shared" si="40"/>
        <v>0</v>
      </c>
      <c r="L284" s="291">
        <f t="shared" si="36"/>
        <v>44.552812500000009</v>
      </c>
      <c r="M284" s="3">
        <f t="shared" si="41"/>
        <v>0</v>
      </c>
      <c r="N284" s="187">
        <f t="shared" si="37"/>
        <v>0</v>
      </c>
    </row>
    <row r="285" spans="1:14" ht="13.9" x14ac:dyDescent="0.4">
      <c r="A285" s="12" t="str">
        <f>'C&amp;G'!A285</f>
        <v>Metro</v>
      </c>
      <c r="B285" s="12">
        <f>'C&amp;G'!B285</f>
        <v>45</v>
      </c>
      <c r="C285" t="str">
        <f>'C&amp;G'!C285</f>
        <v>Kwinana West to Kwinana KBT</v>
      </c>
      <c r="D285" s="204">
        <f>'DORC build-up'!I229</f>
        <v>1</v>
      </c>
      <c r="E285" s="96">
        <v>0</v>
      </c>
      <c r="F285" s="291">
        <f t="shared" si="33"/>
        <v>14.371874999999999</v>
      </c>
      <c r="G285" s="3">
        <f t="shared" si="38"/>
        <v>0</v>
      </c>
      <c r="H285" s="3">
        <f t="shared" si="34"/>
        <v>0</v>
      </c>
      <c r="I285" s="291">
        <f t="shared" si="35"/>
        <v>21.557812500000001</v>
      </c>
      <c r="J285" s="3">
        <f t="shared" si="39"/>
        <v>0</v>
      </c>
      <c r="K285" s="3">
        <f t="shared" si="40"/>
        <v>0</v>
      </c>
      <c r="L285" s="291">
        <f t="shared" si="36"/>
        <v>44.552812500000009</v>
      </c>
      <c r="M285" s="3">
        <f t="shared" si="41"/>
        <v>0</v>
      </c>
      <c r="N285" s="187">
        <f t="shared" si="37"/>
        <v>0</v>
      </c>
    </row>
    <row r="286" spans="1:14" ht="13.9" x14ac:dyDescent="0.4">
      <c r="A286" s="12" t="str">
        <f>'C&amp;G'!A286</f>
        <v>Metro</v>
      </c>
      <c r="B286" s="12">
        <f>'C&amp;G'!B286</f>
        <v>46</v>
      </c>
      <c r="C286" t="str">
        <f>'C&amp;G'!C286</f>
        <v>Cockburn North to Cockburn East</v>
      </c>
      <c r="D286" s="204">
        <f>'DORC build-up'!I230</f>
        <v>1</v>
      </c>
      <c r="E286" s="96">
        <v>0</v>
      </c>
      <c r="F286" s="291">
        <f t="shared" si="33"/>
        <v>14.371874999999999</v>
      </c>
      <c r="G286" s="3">
        <f t="shared" si="38"/>
        <v>0</v>
      </c>
      <c r="H286" s="3">
        <f t="shared" si="34"/>
        <v>0</v>
      </c>
      <c r="I286" s="291">
        <f t="shared" si="35"/>
        <v>21.557812500000001</v>
      </c>
      <c r="J286" s="3">
        <f t="shared" si="39"/>
        <v>0</v>
      </c>
      <c r="K286" s="3">
        <f t="shared" si="40"/>
        <v>0</v>
      </c>
      <c r="L286" s="291">
        <f t="shared" si="36"/>
        <v>44.552812500000009</v>
      </c>
      <c r="M286" s="3">
        <f t="shared" si="41"/>
        <v>0</v>
      </c>
      <c r="N286" s="187">
        <f t="shared" si="37"/>
        <v>0</v>
      </c>
    </row>
    <row r="287" spans="1:14" ht="13.9" x14ac:dyDescent="0.4">
      <c r="A287" s="12" t="str">
        <f>'C&amp;G'!A287</f>
        <v>Metro</v>
      </c>
      <c r="B287" s="12">
        <f>'C&amp;G'!B287</f>
        <v>47</v>
      </c>
      <c r="C287" t="str">
        <f>'C&amp;G'!C287</f>
        <v>Cockburn North to Cockburn South</v>
      </c>
      <c r="D287" s="204">
        <f>'DORC build-up'!I231</f>
        <v>1</v>
      </c>
      <c r="E287" s="96">
        <v>0</v>
      </c>
      <c r="F287" s="291">
        <f t="shared" si="33"/>
        <v>14.371874999999999</v>
      </c>
      <c r="G287" s="3">
        <f t="shared" si="38"/>
        <v>0</v>
      </c>
      <c r="H287" s="3">
        <f t="shared" si="34"/>
        <v>0</v>
      </c>
      <c r="I287" s="291">
        <f t="shared" si="35"/>
        <v>21.557812500000001</v>
      </c>
      <c r="J287" s="3">
        <f t="shared" si="39"/>
        <v>0</v>
      </c>
      <c r="K287" s="3">
        <f t="shared" si="40"/>
        <v>0</v>
      </c>
      <c r="L287" s="291">
        <f t="shared" si="36"/>
        <v>44.552812500000009</v>
      </c>
      <c r="M287" s="3">
        <f t="shared" si="41"/>
        <v>0</v>
      </c>
      <c r="N287" s="187">
        <f t="shared" si="37"/>
        <v>0</v>
      </c>
    </row>
    <row r="288" spans="1:14" ht="13.9" x14ac:dyDescent="0.4">
      <c r="A288" s="12" t="str">
        <f>'C&amp;G'!A288</f>
        <v>Sidings &amp; Other</v>
      </c>
      <c r="B288" s="12">
        <f>'C&amp;G'!B288</f>
        <v>48</v>
      </c>
      <c r="C288" t="str">
        <f>'C&amp;G'!C288</f>
        <v>Kwinana West to Kwinana FPA</v>
      </c>
      <c r="D288" s="204">
        <f>'DORC build-up'!I232</f>
        <v>1</v>
      </c>
      <c r="E288" s="96">
        <v>0</v>
      </c>
      <c r="F288" s="291">
        <f t="shared" si="33"/>
        <v>14.371874999999999</v>
      </c>
      <c r="G288" s="3">
        <f t="shared" si="38"/>
        <v>0</v>
      </c>
      <c r="H288" s="3">
        <f t="shared" si="34"/>
        <v>0</v>
      </c>
      <c r="I288" s="291">
        <f t="shared" si="35"/>
        <v>21.557812500000001</v>
      </c>
      <c r="J288" s="3">
        <f t="shared" si="39"/>
        <v>0</v>
      </c>
      <c r="K288" s="3">
        <f t="shared" si="40"/>
        <v>0</v>
      </c>
      <c r="L288" s="291">
        <f t="shared" si="36"/>
        <v>44.552812500000009</v>
      </c>
      <c r="M288" s="3">
        <f t="shared" si="41"/>
        <v>0</v>
      </c>
      <c r="N288" s="187">
        <f t="shared" si="37"/>
        <v>0</v>
      </c>
    </row>
    <row r="289" spans="1:14" ht="13.9" x14ac:dyDescent="0.4">
      <c r="A289" s="12" t="str">
        <f>'C&amp;G'!A289</f>
        <v>Sidings &amp; Other</v>
      </c>
      <c r="B289" s="12">
        <f>'C&amp;G'!B289</f>
        <v>48</v>
      </c>
      <c r="C289" t="str">
        <f>'C&amp;G'!C289</f>
        <v>Kwinana FPA to Kwinana CBH</v>
      </c>
      <c r="D289" s="204">
        <f>'DORC build-up'!I233</f>
        <v>1</v>
      </c>
      <c r="E289" s="96">
        <v>0</v>
      </c>
      <c r="F289" s="291">
        <f t="shared" si="33"/>
        <v>14.371874999999999</v>
      </c>
      <c r="G289" s="3">
        <f t="shared" si="38"/>
        <v>0</v>
      </c>
      <c r="H289" s="3">
        <f t="shared" si="34"/>
        <v>0</v>
      </c>
      <c r="I289" s="291">
        <f t="shared" si="35"/>
        <v>21.557812500000001</v>
      </c>
      <c r="J289" s="3">
        <f t="shared" si="39"/>
        <v>0</v>
      </c>
      <c r="K289" s="3">
        <f t="shared" si="40"/>
        <v>0</v>
      </c>
      <c r="L289" s="291">
        <f t="shared" si="36"/>
        <v>44.552812500000009</v>
      </c>
      <c r="M289" s="3">
        <f t="shared" si="41"/>
        <v>0</v>
      </c>
      <c r="N289" s="187">
        <f t="shared" si="37"/>
        <v>0</v>
      </c>
    </row>
    <row r="290" spans="1:14" ht="5.0999999999999996" customHeight="1" x14ac:dyDescent="0.35"/>
    <row r="291" spans="1:14" ht="13.9" x14ac:dyDescent="0.4">
      <c r="A291" s="147"/>
      <c r="B291" s="147"/>
      <c r="C291" s="147" t="s">
        <v>57</v>
      </c>
      <c r="D291" s="147"/>
      <c r="E291" s="153">
        <f>E67</f>
        <v>68028.22</v>
      </c>
      <c r="F291" s="153"/>
      <c r="G291" s="153">
        <f t="shared" ref="G291:N291" si="42">G67</f>
        <v>977693.07431249996</v>
      </c>
      <c r="H291" s="153">
        <f t="shared" si="42"/>
        <v>81633.864000000001</v>
      </c>
      <c r="I291" s="153"/>
      <c r="J291" s="153">
        <f t="shared" si="42"/>
        <v>1759847.5337625002</v>
      </c>
      <c r="K291" s="153">
        <f t="shared" si="42"/>
        <v>241761.58600000001</v>
      </c>
      <c r="L291" s="153"/>
      <c r="M291" s="153">
        <f t="shared" si="42"/>
        <v>10771158.610760627</v>
      </c>
      <c r="N291" s="153">
        <f t="shared" si="42"/>
        <v>17561308.984486315</v>
      </c>
    </row>
    <row r="292" spans="1:14" x14ac:dyDescent="0.35"/>
    <row r="293" spans="1:14" s="66" customFormat="1" ht="13.9" x14ac:dyDescent="0.4">
      <c r="A293" s="66" t="s">
        <v>73</v>
      </c>
    </row>
    <row r="294" spans="1:14" x14ac:dyDescent="0.35"/>
  </sheetData>
  <pageMargins left="0.7" right="0.7" top="0.75" bottom="0.75" header="0.3" footer="0.3"/>
  <pageSetup orientation="portrait" r:id="rId1"/>
  <headerFooter>
    <oddHeader>&amp;C&amp;"Aptos"&amp;10&amp;K000000 OFFICIAL&amp;1#_x000D_</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E459-F083-4E21-B851-6BCB8F73B222}">
  <sheetPr>
    <tabColor theme="0" tint="-0.249977111117893"/>
  </sheetPr>
  <dimension ref="A1:O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20.875" customWidth="1"/>
    <col min="6" max="6" width="15.25" customWidth="1"/>
    <col min="7" max="8" width="13" customWidth="1"/>
    <col min="9" max="10" width="15.375" customWidth="1"/>
    <col min="11" max="11" width="14.25" bestFit="1" customWidth="1"/>
    <col min="12" max="12" width="15.75" bestFit="1" customWidth="1"/>
    <col min="13" max="13" width="15.375" customWidth="1"/>
    <col min="14" max="14" width="17.875" customWidth="1"/>
    <col min="15" max="15" width="1.625" customWidth="1"/>
    <col min="16"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429</v>
      </c>
      <c r="D5" s="170">
        <f>N67</f>
        <v>1566610214.2494788</v>
      </c>
    </row>
    <row r="6" spans="1:8" ht="5.0999999999999996" customHeight="1" x14ac:dyDescent="0.35">
      <c r="D6" s="26"/>
    </row>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958</v>
      </c>
      <c r="E12" s="1" t="s">
        <v>391</v>
      </c>
      <c r="F12" s="1" t="s">
        <v>392</v>
      </c>
      <c r="G12" s="1" t="s">
        <v>397</v>
      </c>
      <c r="H12" s="1" t="s">
        <v>959</v>
      </c>
    </row>
    <row r="13" spans="1:8" ht="17.649999999999999" hidden="1" outlineLevel="1" x14ac:dyDescent="0.5">
      <c r="A13" s="18"/>
      <c r="B13" s="18"/>
      <c r="C13" s="31" t="s">
        <v>430</v>
      </c>
      <c r="D13" s="188">
        <v>8</v>
      </c>
      <c r="E13" s="44">
        <f t="shared" ref="E13:G14" si="0">D13*(1+E8)</f>
        <v>8.4</v>
      </c>
      <c r="F13" s="44">
        <f t="shared" si="0"/>
        <v>10.920000000000002</v>
      </c>
      <c r="G13" s="44">
        <f t="shared" si="0"/>
        <v>11.957400000000002</v>
      </c>
      <c r="H13" s="45">
        <f>G13</f>
        <v>11.957400000000002</v>
      </c>
    </row>
    <row r="14" spans="1:8" ht="17.649999999999999" hidden="1" outlineLevel="1" x14ac:dyDescent="0.5">
      <c r="A14" s="18"/>
      <c r="B14" s="18"/>
      <c r="C14" s="31" t="s">
        <v>431</v>
      </c>
      <c r="D14" s="189">
        <v>8</v>
      </c>
      <c r="E14" s="190">
        <f t="shared" si="0"/>
        <v>8.4</v>
      </c>
      <c r="F14" s="190">
        <f t="shared" si="0"/>
        <v>10.5</v>
      </c>
      <c r="G14" s="190">
        <f t="shared" si="0"/>
        <v>11.4975</v>
      </c>
      <c r="H14" s="46">
        <f t="shared" ref="H14:H18" si="1">G14</f>
        <v>11.4975</v>
      </c>
    </row>
    <row r="15" spans="1:8" ht="17.649999999999999" hidden="1" outlineLevel="1" x14ac:dyDescent="0.5">
      <c r="A15" s="18"/>
      <c r="B15" s="18"/>
      <c r="C15" s="174" t="s">
        <v>432</v>
      </c>
      <c r="D15" s="191">
        <v>43.19</v>
      </c>
      <c r="E15" s="192">
        <f t="shared" ref="E15:G16" si="2">D15*(1+E8)</f>
        <v>45.349499999999999</v>
      </c>
      <c r="F15" s="192">
        <f t="shared" si="2"/>
        <v>58.954349999999998</v>
      </c>
      <c r="G15" s="192">
        <f t="shared" si="2"/>
        <v>64.555013250000002</v>
      </c>
      <c r="H15" s="193">
        <f t="shared" si="1"/>
        <v>64.555013250000002</v>
      </c>
    </row>
    <row r="16" spans="1:8" ht="17.649999999999999" hidden="1" outlineLevel="1" x14ac:dyDescent="0.5">
      <c r="A16" s="18"/>
      <c r="B16" s="18"/>
      <c r="C16" s="31" t="s">
        <v>433</v>
      </c>
      <c r="D16" s="189">
        <v>43.19</v>
      </c>
      <c r="E16" s="190">
        <f t="shared" si="2"/>
        <v>45.349499999999999</v>
      </c>
      <c r="F16" s="190">
        <f t="shared" si="2"/>
        <v>56.686875000000001</v>
      </c>
      <c r="G16" s="190">
        <f t="shared" si="2"/>
        <v>62.072128124999999</v>
      </c>
      <c r="H16" s="46">
        <f t="shared" si="1"/>
        <v>62.072128124999999</v>
      </c>
    </row>
    <row r="17" spans="1:8" ht="17.649999999999999" hidden="1" outlineLevel="1" x14ac:dyDescent="0.5">
      <c r="A17" s="18"/>
      <c r="B17" s="18"/>
      <c r="C17" s="174" t="s">
        <v>434</v>
      </c>
      <c r="D17" s="191">
        <v>12.19</v>
      </c>
      <c r="E17" s="192">
        <f t="shared" ref="E17:G18" si="3">D17*(1+E8)</f>
        <v>12.7995</v>
      </c>
      <c r="F17" s="192">
        <f t="shared" si="3"/>
        <v>16.63935</v>
      </c>
      <c r="G17" s="192">
        <f t="shared" si="3"/>
        <v>18.22008825</v>
      </c>
      <c r="H17" s="193">
        <f t="shared" si="1"/>
        <v>18.22008825</v>
      </c>
    </row>
    <row r="18" spans="1:8" ht="17.649999999999999" hidden="1" outlineLevel="1" x14ac:dyDescent="0.5">
      <c r="A18" s="18"/>
      <c r="B18" s="18"/>
      <c r="C18" s="31" t="s">
        <v>435</v>
      </c>
      <c r="D18" s="189">
        <v>12.19</v>
      </c>
      <c r="E18" s="190">
        <f t="shared" si="3"/>
        <v>12.7995</v>
      </c>
      <c r="F18" s="190">
        <f t="shared" si="3"/>
        <v>15.999375000000001</v>
      </c>
      <c r="G18" s="190">
        <f t="shared" si="3"/>
        <v>17.519315625000001</v>
      </c>
      <c r="H18" s="46">
        <f t="shared" si="1"/>
        <v>17.519315625000001</v>
      </c>
    </row>
    <row r="19" spans="1:8" ht="17.649999999999999" hidden="1" outlineLevel="1" x14ac:dyDescent="0.5">
      <c r="A19" s="18"/>
      <c r="B19" s="18"/>
      <c r="C19" s="175" t="s">
        <v>436</v>
      </c>
      <c r="D19" s="194"/>
      <c r="E19" s="194"/>
      <c r="F19" s="194"/>
      <c r="G19" s="194"/>
      <c r="H19" s="169">
        <v>53.03</v>
      </c>
    </row>
    <row r="20" spans="1:8" hidden="1" outlineLevel="1" x14ac:dyDescent="0.35"/>
    <row r="21" spans="1:8" hidden="1" outlineLevel="1" x14ac:dyDescent="0.35"/>
    <row r="22" spans="1:8" hidden="1" outlineLevel="1" x14ac:dyDescent="0.35"/>
    <row r="23" spans="1:8" hidden="1" outlineLevel="1" x14ac:dyDescent="0.35"/>
    <row r="24" spans="1:8" hidden="1" outlineLevel="1" x14ac:dyDescent="0.35"/>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14" ht="30" customHeight="1" x14ac:dyDescent="0.35">
      <c r="A65" s="1" t="str">
        <f>'C&amp;E'!A65</f>
        <v>Network Group</v>
      </c>
      <c r="B65" s="1" t="str">
        <f>'C&amp;E'!B65</f>
        <v>Route Number</v>
      </c>
      <c r="C65" s="1" t="s">
        <v>81</v>
      </c>
      <c r="D65" s="1" t="s">
        <v>83</v>
      </c>
      <c r="E65" s="1" t="s">
        <v>437</v>
      </c>
      <c r="F65" s="1" t="s">
        <v>438</v>
      </c>
      <c r="G65" s="1" t="s">
        <v>439</v>
      </c>
      <c r="H65" s="1" t="s">
        <v>440</v>
      </c>
      <c r="I65" s="1" t="s">
        <v>441</v>
      </c>
      <c r="J65" s="1" t="s">
        <v>442</v>
      </c>
      <c r="K65" s="1" t="s">
        <v>443</v>
      </c>
      <c r="L65" s="1" t="s">
        <v>444</v>
      </c>
      <c r="M65" s="1" t="s">
        <v>445</v>
      </c>
      <c r="N65" s="1" t="s">
        <v>405</v>
      </c>
    </row>
    <row r="66" spans="1:14" ht="5.0999999999999996" customHeight="1" x14ac:dyDescent="0.35"/>
    <row r="67" spans="1:14" ht="13.9" x14ac:dyDescent="0.4">
      <c r="A67" s="30"/>
      <c r="B67" s="30"/>
      <c r="C67" s="13" t="s">
        <v>57</v>
      </c>
      <c r="D67" s="30"/>
      <c r="E67" s="63">
        <f>SUM(E69:E289)</f>
        <v>21154012.32</v>
      </c>
      <c r="F67" s="63">
        <f>SUM(F69:F289)</f>
        <v>15248701.5875</v>
      </c>
      <c r="G67" s="63">
        <f>SUM(G69:G289)</f>
        <v>262948</v>
      </c>
      <c r="H67" s="36"/>
      <c r="I67" s="36"/>
      <c r="J67" s="37"/>
      <c r="K67" s="63">
        <f>SUM(K69:K289)</f>
        <v>311576124.20098525</v>
      </c>
      <c r="L67" s="63">
        <f>SUM(L69:L289)</f>
        <v>1249045420.342042</v>
      </c>
      <c r="M67" s="63">
        <f>SUM(M69:M289)</f>
        <v>5988669.7064512502</v>
      </c>
      <c r="N67" s="187">
        <f>SUM(N69:N289)</f>
        <v>1566610214.2494788</v>
      </c>
    </row>
    <row r="68" spans="1:14" ht="5.0999999999999996" customHeight="1" x14ac:dyDescent="0.35"/>
    <row r="69" spans="1:14" ht="13.9" x14ac:dyDescent="0.4">
      <c r="A69" s="12" t="str">
        <f>'C&amp;E'!A69</f>
        <v>EGR</v>
      </c>
      <c r="B69" s="12">
        <f>'C&amp;E'!B69</f>
        <v>1</v>
      </c>
      <c r="C69" t="s">
        <v>97</v>
      </c>
      <c r="D69" s="195">
        <f>'DORC build-up'!I13</f>
        <v>1.3</v>
      </c>
      <c r="E69" s="197">
        <v>0</v>
      </c>
      <c r="F69" s="197">
        <v>1273455.4000000001</v>
      </c>
      <c r="G69" s="197">
        <v>0</v>
      </c>
      <c r="H69" s="291">
        <f>$H$14</f>
        <v>11.4975</v>
      </c>
      <c r="I69" s="291">
        <f>$H$16</f>
        <v>62.072128124999999</v>
      </c>
      <c r="J69" s="291">
        <f>$H$18</f>
        <v>17.519315625000001</v>
      </c>
      <c r="K69" s="238">
        <f>E69*H69*$D69</f>
        <v>0</v>
      </c>
      <c r="L69" s="238">
        <f t="shared" ref="L69:M69" si="4">F69*I69*$D69</f>
        <v>102759912.77535509</v>
      </c>
      <c r="M69" s="238">
        <f t="shared" si="4"/>
        <v>0</v>
      </c>
      <c r="N69" s="187">
        <f>SUM(K69:M69)</f>
        <v>102759912.77535509</v>
      </c>
    </row>
    <row r="70" spans="1:14" ht="13.9" x14ac:dyDescent="0.4">
      <c r="A70" s="12" t="str">
        <f>'C&amp;E'!A70</f>
        <v>EGR</v>
      </c>
      <c r="B70" s="12">
        <f>'C&amp;E'!B70</f>
        <v>1</v>
      </c>
      <c r="C70" t="s">
        <v>98</v>
      </c>
      <c r="D70" s="195">
        <f>'DORC build-up'!I14</f>
        <v>1.3</v>
      </c>
      <c r="E70" s="197">
        <v>0</v>
      </c>
      <c r="F70" s="197">
        <v>31563</v>
      </c>
      <c r="G70" s="197">
        <v>0</v>
      </c>
      <c r="H70" s="291">
        <f t="shared" ref="H70:H133" si="5">$H$14</f>
        <v>11.4975</v>
      </c>
      <c r="I70" s="291">
        <f t="shared" ref="I70:I133" si="6">$H$16</f>
        <v>62.072128124999999</v>
      </c>
      <c r="J70" s="291">
        <f t="shared" ref="J70:J133" si="7">$H$18</f>
        <v>17.519315625000001</v>
      </c>
      <c r="K70" s="238">
        <f t="shared" ref="K70:K133" si="8">E70*H70*$D70</f>
        <v>0</v>
      </c>
      <c r="L70" s="238">
        <f t="shared" ref="L70:L133" si="9">F70*I70*$D70</f>
        <v>2546937.3540121876</v>
      </c>
      <c r="M70" s="238">
        <f t="shared" ref="M70:M133" si="10">G70*J70*$D70</f>
        <v>0</v>
      </c>
      <c r="N70" s="187">
        <f t="shared" ref="N70:N133" si="11">SUM(K70:M70)</f>
        <v>2546937.3540121876</v>
      </c>
    </row>
    <row r="71" spans="1:14" ht="13.9" x14ac:dyDescent="0.4">
      <c r="A71" s="12" t="str">
        <f>'C&amp;E'!A71</f>
        <v>EGR</v>
      </c>
      <c r="B71" s="12">
        <f>'C&amp;E'!B71</f>
        <v>1</v>
      </c>
      <c r="C71" t="s">
        <v>99</v>
      </c>
      <c r="D71" s="195">
        <f>'DORC build-up'!I15</f>
        <v>1.3</v>
      </c>
      <c r="E71" s="197">
        <v>0</v>
      </c>
      <c r="F71" s="197">
        <v>17708.600000000002</v>
      </c>
      <c r="G71" s="197">
        <v>0</v>
      </c>
      <c r="H71" s="291">
        <f t="shared" si="5"/>
        <v>11.4975</v>
      </c>
      <c r="I71" s="291">
        <f t="shared" si="6"/>
        <v>62.072128124999999</v>
      </c>
      <c r="J71" s="291">
        <f t="shared" si="7"/>
        <v>17.519315625000001</v>
      </c>
      <c r="K71" s="238">
        <f t="shared" si="8"/>
        <v>0</v>
      </c>
      <c r="L71" s="238">
        <f t="shared" si="9"/>
        <v>1428973.6345486878</v>
      </c>
      <c r="M71" s="238">
        <f t="shared" si="10"/>
        <v>0</v>
      </c>
      <c r="N71" s="187">
        <f t="shared" si="11"/>
        <v>1428973.6345486878</v>
      </c>
    </row>
    <row r="72" spans="1:14" ht="13.9" x14ac:dyDescent="0.4">
      <c r="A72" s="12" t="str">
        <f>'C&amp;E'!A72</f>
        <v>EGR</v>
      </c>
      <c r="B72" s="12">
        <f>'C&amp;E'!B72</f>
        <v>1</v>
      </c>
      <c r="C72" t="s">
        <v>101</v>
      </c>
      <c r="D72" s="195">
        <f>'DORC build-up'!I16</f>
        <v>1.3</v>
      </c>
      <c r="E72" s="197">
        <v>25704</v>
      </c>
      <c r="F72" s="197">
        <v>0</v>
      </c>
      <c r="G72" s="197">
        <v>0</v>
      </c>
      <c r="H72" s="291">
        <f t="shared" si="5"/>
        <v>11.4975</v>
      </c>
      <c r="I72" s="291">
        <f t="shared" si="6"/>
        <v>62.072128124999999</v>
      </c>
      <c r="J72" s="291">
        <f t="shared" si="7"/>
        <v>17.519315625000001</v>
      </c>
      <c r="K72" s="238">
        <f t="shared" si="8"/>
        <v>384191.26199999999</v>
      </c>
      <c r="L72" s="238">
        <f t="shared" si="9"/>
        <v>0</v>
      </c>
      <c r="M72" s="238">
        <f t="shared" si="10"/>
        <v>0</v>
      </c>
      <c r="N72" s="187">
        <f t="shared" si="11"/>
        <v>384191.26199999999</v>
      </c>
    </row>
    <row r="73" spans="1:14" ht="13.9" x14ac:dyDescent="0.4">
      <c r="A73" s="12" t="str">
        <f>'C&amp;E'!A73</f>
        <v>EGR</v>
      </c>
      <c r="B73" s="12">
        <f>'C&amp;E'!B73</f>
        <v>1</v>
      </c>
      <c r="C73" t="s">
        <v>103</v>
      </c>
      <c r="D73" s="195">
        <f>'DORC build-up'!I17</f>
        <v>1.4</v>
      </c>
      <c r="E73" s="197">
        <v>0</v>
      </c>
      <c r="F73" s="197">
        <v>923776.00000000023</v>
      </c>
      <c r="G73" s="197">
        <v>0</v>
      </c>
      <c r="H73" s="291">
        <f t="shared" si="5"/>
        <v>11.4975</v>
      </c>
      <c r="I73" s="291">
        <f t="shared" si="6"/>
        <v>62.072128124999999</v>
      </c>
      <c r="J73" s="291">
        <f t="shared" si="7"/>
        <v>17.519315625000001</v>
      </c>
      <c r="K73" s="238">
        <f t="shared" si="8"/>
        <v>0</v>
      </c>
      <c r="L73" s="238">
        <f t="shared" si="9"/>
        <v>80277039.12312001</v>
      </c>
      <c r="M73" s="238">
        <f t="shared" si="10"/>
        <v>0</v>
      </c>
      <c r="N73" s="187">
        <f t="shared" si="11"/>
        <v>80277039.12312001</v>
      </c>
    </row>
    <row r="74" spans="1:14" ht="13.9" x14ac:dyDescent="0.4">
      <c r="A74" s="12" t="str">
        <f>'C&amp;E'!A74</f>
        <v>EGR</v>
      </c>
      <c r="B74" s="12">
        <f>'C&amp;E'!B74</f>
        <v>1</v>
      </c>
      <c r="C74" t="s">
        <v>104</v>
      </c>
      <c r="D74" s="195">
        <f>'DORC build-up'!I18</f>
        <v>0</v>
      </c>
      <c r="E74" s="197">
        <v>0</v>
      </c>
      <c r="F74" s="197">
        <v>0</v>
      </c>
      <c r="G74" s="197">
        <v>0</v>
      </c>
      <c r="H74" s="291">
        <f t="shared" si="5"/>
        <v>11.4975</v>
      </c>
      <c r="I74" s="291">
        <f t="shared" si="6"/>
        <v>62.072128124999999</v>
      </c>
      <c r="J74" s="291">
        <f t="shared" si="7"/>
        <v>17.519315625000001</v>
      </c>
      <c r="K74" s="238">
        <f t="shared" si="8"/>
        <v>0</v>
      </c>
      <c r="L74" s="238">
        <f t="shared" si="9"/>
        <v>0</v>
      </c>
      <c r="M74" s="238">
        <f t="shared" si="10"/>
        <v>0</v>
      </c>
      <c r="N74" s="187">
        <f t="shared" si="11"/>
        <v>0</v>
      </c>
    </row>
    <row r="75" spans="1:14" ht="13.9" x14ac:dyDescent="0.4">
      <c r="A75" s="12" t="str">
        <f>'C&amp;E'!A75</f>
        <v>EGR</v>
      </c>
      <c r="B75" s="12">
        <f>'C&amp;E'!B75</f>
        <v>1</v>
      </c>
      <c r="C75" t="s">
        <v>106</v>
      </c>
      <c r="D75" s="195">
        <f>'DORC build-up'!I19</f>
        <v>1.4</v>
      </c>
      <c r="E75" s="197">
        <v>0</v>
      </c>
      <c r="F75" s="197">
        <v>425154.1</v>
      </c>
      <c r="G75" s="197">
        <v>0</v>
      </c>
      <c r="H75" s="291">
        <f t="shared" si="5"/>
        <v>11.4975</v>
      </c>
      <c r="I75" s="291">
        <f t="shared" si="6"/>
        <v>62.072128124999999</v>
      </c>
      <c r="J75" s="291">
        <f t="shared" si="7"/>
        <v>17.519315625000001</v>
      </c>
      <c r="K75" s="238">
        <f t="shared" si="8"/>
        <v>0</v>
      </c>
      <c r="L75" s="238">
        <f t="shared" si="9"/>
        <v>36946307.675296687</v>
      </c>
      <c r="M75" s="238">
        <f t="shared" si="10"/>
        <v>0</v>
      </c>
      <c r="N75" s="187">
        <f t="shared" si="11"/>
        <v>36946307.675296687</v>
      </c>
    </row>
    <row r="76" spans="1:14" ht="13.9" x14ac:dyDescent="0.4">
      <c r="A76" s="12" t="str">
        <f>'C&amp;E'!A76</f>
        <v>EGR</v>
      </c>
      <c r="B76" s="12">
        <f>'C&amp;E'!B76</f>
        <v>1</v>
      </c>
      <c r="C76" t="s">
        <v>107</v>
      </c>
      <c r="D76" s="195">
        <f>'DORC build-up'!I20</f>
        <v>1.4</v>
      </c>
      <c r="E76" s="197">
        <v>0</v>
      </c>
      <c r="F76" s="197">
        <v>597655.1</v>
      </c>
      <c r="G76" s="197">
        <v>0</v>
      </c>
      <c r="H76" s="291">
        <f t="shared" si="5"/>
        <v>11.4975</v>
      </c>
      <c r="I76" s="291">
        <f t="shared" si="6"/>
        <v>62.072128124999999</v>
      </c>
      <c r="J76" s="291">
        <f t="shared" si="7"/>
        <v>17.519315625000001</v>
      </c>
      <c r="K76" s="238">
        <f t="shared" si="8"/>
        <v>0</v>
      </c>
      <c r="L76" s="238">
        <f t="shared" si="9"/>
        <v>51936813.518463552</v>
      </c>
      <c r="M76" s="238">
        <f t="shared" si="10"/>
        <v>0</v>
      </c>
      <c r="N76" s="187">
        <f t="shared" si="11"/>
        <v>51936813.518463552</v>
      </c>
    </row>
    <row r="77" spans="1:14" ht="13.9" x14ac:dyDescent="0.4">
      <c r="A77" s="12" t="str">
        <f>'C&amp;E'!A77</f>
        <v>EGR</v>
      </c>
      <c r="B77" s="12">
        <f>'C&amp;E'!B77</f>
        <v>1</v>
      </c>
      <c r="C77" t="s">
        <v>108</v>
      </c>
      <c r="D77" s="195">
        <f>'DORC build-up'!I21</f>
        <v>1.4</v>
      </c>
      <c r="E77" s="197">
        <v>0</v>
      </c>
      <c r="F77" s="197">
        <v>809640.99999999988</v>
      </c>
      <c r="G77" s="197">
        <v>0</v>
      </c>
      <c r="H77" s="291">
        <f t="shared" si="5"/>
        <v>11.4975</v>
      </c>
      <c r="I77" s="291">
        <f t="shared" si="6"/>
        <v>62.072128124999999</v>
      </c>
      <c r="J77" s="291">
        <f t="shared" si="7"/>
        <v>17.519315625000001</v>
      </c>
      <c r="K77" s="238">
        <f t="shared" si="8"/>
        <v>0</v>
      </c>
      <c r="L77" s="238">
        <f t="shared" si="9"/>
        <v>70358595.842154369</v>
      </c>
      <c r="M77" s="238">
        <f t="shared" si="10"/>
        <v>0</v>
      </c>
      <c r="N77" s="187">
        <f t="shared" si="11"/>
        <v>70358595.842154369</v>
      </c>
    </row>
    <row r="78" spans="1:14" ht="13.9" x14ac:dyDescent="0.4">
      <c r="A78" s="12" t="str">
        <f>'C&amp;E'!A78</f>
        <v>EGR</v>
      </c>
      <c r="B78" s="12">
        <f>'C&amp;E'!B78</f>
        <v>1</v>
      </c>
      <c r="C78" t="s">
        <v>109</v>
      </c>
      <c r="D78" s="195">
        <f>'DORC build-up'!I22</f>
        <v>1.4</v>
      </c>
      <c r="E78" s="197">
        <v>0</v>
      </c>
      <c r="F78" s="197">
        <v>55726.999999999993</v>
      </c>
      <c r="G78" s="197">
        <v>0</v>
      </c>
      <c r="H78" s="291">
        <f t="shared" si="5"/>
        <v>11.4975</v>
      </c>
      <c r="I78" s="291">
        <f t="shared" si="6"/>
        <v>62.072128124999999</v>
      </c>
      <c r="J78" s="291">
        <f t="shared" si="7"/>
        <v>17.519315625000001</v>
      </c>
      <c r="K78" s="238">
        <f t="shared" si="8"/>
        <v>0</v>
      </c>
      <c r="L78" s="238">
        <f t="shared" si="9"/>
        <v>4842730.877630624</v>
      </c>
      <c r="M78" s="238">
        <f t="shared" si="10"/>
        <v>0</v>
      </c>
      <c r="N78" s="187">
        <f t="shared" si="11"/>
        <v>4842730.877630624</v>
      </c>
    </row>
    <row r="79" spans="1:14" ht="13.9" x14ac:dyDescent="0.4">
      <c r="A79" s="12" t="str">
        <f>'C&amp;E'!A79</f>
        <v>EGR</v>
      </c>
      <c r="B79" s="12">
        <f>'C&amp;E'!B79</f>
        <v>1</v>
      </c>
      <c r="C79" t="s">
        <v>110</v>
      </c>
      <c r="D79" s="195">
        <f>'DORC build-up'!I23</f>
        <v>1.4</v>
      </c>
      <c r="E79" s="197">
        <v>0</v>
      </c>
      <c r="F79" s="197">
        <v>22498</v>
      </c>
      <c r="G79" s="197">
        <v>0</v>
      </c>
      <c r="H79" s="291">
        <f t="shared" si="5"/>
        <v>11.4975</v>
      </c>
      <c r="I79" s="291">
        <f t="shared" si="6"/>
        <v>62.072128124999999</v>
      </c>
      <c r="J79" s="291">
        <f t="shared" si="7"/>
        <v>17.519315625000001</v>
      </c>
      <c r="K79" s="238">
        <f t="shared" si="8"/>
        <v>0</v>
      </c>
      <c r="L79" s="238">
        <f t="shared" si="9"/>
        <v>1955098.23397875</v>
      </c>
      <c r="M79" s="238">
        <f t="shared" si="10"/>
        <v>0</v>
      </c>
      <c r="N79" s="187">
        <f t="shared" si="11"/>
        <v>1955098.23397875</v>
      </c>
    </row>
    <row r="80" spans="1:14" ht="13.9" x14ac:dyDescent="0.4">
      <c r="A80" s="12" t="str">
        <f>'C&amp;E'!A80</f>
        <v>EGR</v>
      </c>
      <c r="B80" s="12">
        <f>'C&amp;E'!B80</f>
        <v>1</v>
      </c>
      <c r="C80" t="s">
        <v>111</v>
      </c>
      <c r="D80" s="195">
        <f>'DORC build-up'!I24</f>
        <v>1.4</v>
      </c>
      <c r="E80" s="197">
        <v>0</v>
      </c>
      <c r="F80" s="197">
        <v>34579.999999999993</v>
      </c>
      <c r="G80" s="197">
        <v>0</v>
      </c>
      <c r="H80" s="291">
        <f t="shared" si="5"/>
        <v>11.4975</v>
      </c>
      <c r="I80" s="291">
        <f t="shared" si="6"/>
        <v>62.072128124999999</v>
      </c>
      <c r="J80" s="291">
        <f t="shared" si="7"/>
        <v>17.519315625000001</v>
      </c>
      <c r="K80" s="238">
        <f t="shared" si="8"/>
        <v>0</v>
      </c>
      <c r="L80" s="238">
        <f t="shared" si="9"/>
        <v>3005035.8667874993</v>
      </c>
      <c r="M80" s="238">
        <f t="shared" si="10"/>
        <v>0</v>
      </c>
      <c r="N80" s="187">
        <f t="shared" si="11"/>
        <v>3005035.8667874993</v>
      </c>
    </row>
    <row r="81" spans="1:14" ht="13.9" x14ac:dyDescent="0.4">
      <c r="A81" s="12" t="str">
        <f>'C&amp;E'!A81</f>
        <v>EGR</v>
      </c>
      <c r="B81" s="12">
        <f>'C&amp;E'!B81</f>
        <v>1</v>
      </c>
      <c r="C81" t="s">
        <v>112</v>
      </c>
      <c r="D81" s="195">
        <f>'DORC build-up'!I25</f>
        <v>1.4</v>
      </c>
      <c r="E81" s="197">
        <v>0</v>
      </c>
      <c r="F81" s="197">
        <v>7105.0000000000009</v>
      </c>
      <c r="G81" s="197">
        <v>0</v>
      </c>
      <c r="H81" s="291">
        <f t="shared" si="5"/>
        <v>11.4975</v>
      </c>
      <c r="I81" s="291">
        <f t="shared" si="6"/>
        <v>62.072128124999999</v>
      </c>
      <c r="J81" s="291">
        <f t="shared" si="7"/>
        <v>17.519315625000001</v>
      </c>
      <c r="K81" s="238">
        <f t="shared" si="8"/>
        <v>0</v>
      </c>
      <c r="L81" s="238">
        <f t="shared" si="9"/>
        <v>617431.45845937508</v>
      </c>
      <c r="M81" s="238">
        <f t="shared" si="10"/>
        <v>0</v>
      </c>
      <c r="N81" s="187">
        <f t="shared" si="11"/>
        <v>617431.45845937508</v>
      </c>
    </row>
    <row r="82" spans="1:14" ht="13.9" x14ac:dyDescent="0.4">
      <c r="A82" s="12" t="str">
        <f>'C&amp;E'!A82</f>
        <v>EGR</v>
      </c>
      <c r="B82" s="12">
        <f>'C&amp;E'!B82</f>
        <v>1</v>
      </c>
      <c r="C82" t="s">
        <v>113</v>
      </c>
      <c r="D82" s="195">
        <f>'DORC build-up'!I26</f>
        <v>1.4</v>
      </c>
      <c r="E82" s="197">
        <v>0</v>
      </c>
      <c r="F82" s="197">
        <v>3465</v>
      </c>
      <c r="G82" s="197">
        <v>0</v>
      </c>
      <c r="H82" s="291">
        <f t="shared" si="5"/>
        <v>11.4975</v>
      </c>
      <c r="I82" s="291">
        <f t="shared" si="6"/>
        <v>62.072128124999999</v>
      </c>
      <c r="J82" s="291">
        <f t="shared" si="7"/>
        <v>17.519315625000001</v>
      </c>
      <c r="K82" s="238">
        <f t="shared" si="8"/>
        <v>0</v>
      </c>
      <c r="L82" s="238">
        <f t="shared" si="9"/>
        <v>301111.89353437495</v>
      </c>
      <c r="M82" s="238">
        <f t="shared" si="10"/>
        <v>0</v>
      </c>
      <c r="N82" s="187">
        <f t="shared" si="11"/>
        <v>301111.89353437495</v>
      </c>
    </row>
    <row r="83" spans="1:14" ht="13.9" x14ac:dyDescent="0.4">
      <c r="A83" s="12" t="str">
        <f>'C&amp;E'!A83</f>
        <v>Metro</v>
      </c>
      <c r="B83" s="12">
        <f>'C&amp;E'!B83</f>
        <v>2</v>
      </c>
      <c r="C83" t="s">
        <v>116</v>
      </c>
      <c r="D83" s="195">
        <f>'DORC build-up'!I27</f>
        <v>1</v>
      </c>
      <c r="E83" s="197">
        <v>0</v>
      </c>
      <c r="F83" s="197">
        <v>21469</v>
      </c>
      <c r="G83" s="197">
        <v>0</v>
      </c>
      <c r="H83" s="291">
        <f t="shared" si="5"/>
        <v>11.4975</v>
      </c>
      <c r="I83" s="291">
        <f t="shared" si="6"/>
        <v>62.072128124999999</v>
      </c>
      <c r="J83" s="291">
        <f t="shared" si="7"/>
        <v>17.519315625000001</v>
      </c>
      <c r="K83" s="238">
        <f t="shared" si="8"/>
        <v>0</v>
      </c>
      <c r="L83" s="238">
        <f t="shared" si="9"/>
        <v>1332626.5187156249</v>
      </c>
      <c r="M83" s="238">
        <f t="shared" si="10"/>
        <v>0</v>
      </c>
      <c r="N83" s="187">
        <f t="shared" si="11"/>
        <v>1332626.5187156249</v>
      </c>
    </row>
    <row r="84" spans="1:14" ht="13.9" x14ac:dyDescent="0.4">
      <c r="A84" s="12" t="str">
        <f>'C&amp;E'!A84</f>
        <v>LBL</v>
      </c>
      <c r="B84" s="12">
        <f>'C&amp;E'!B84</f>
        <v>3</v>
      </c>
      <c r="C84" t="s">
        <v>119</v>
      </c>
      <c r="D84" s="195">
        <f>'DORC build-up'!I28</f>
        <v>1.5</v>
      </c>
      <c r="E84" s="197">
        <v>921837</v>
      </c>
      <c r="F84" s="197">
        <v>0</v>
      </c>
      <c r="G84" s="197">
        <v>0</v>
      </c>
      <c r="H84" s="291">
        <f t="shared" si="5"/>
        <v>11.4975</v>
      </c>
      <c r="I84" s="291">
        <f t="shared" si="6"/>
        <v>62.072128124999999</v>
      </c>
      <c r="J84" s="291">
        <f t="shared" si="7"/>
        <v>17.519315625000001</v>
      </c>
      <c r="K84" s="238">
        <f t="shared" si="8"/>
        <v>15898231.361250002</v>
      </c>
      <c r="L84" s="238">
        <f t="shared" si="9"/>
        <v>0</v>
      </c>
      <c r="M84" s="238">
        <f t="shared" si="10"/>
        <v>0</v>
      </c>
      <c r="N84" s="187">
        <f t="shared" si="11"/>
        <v>15898231.361250002</v>
      </c>
    </row>
    <row r="85" spans="1:14" ht="13.9" x14ac:dyDescent="0.4">
      <c r="A85" s="12" t="str">
        <f>'C&amp;E'!A85</f>
        <v>LBL</v>
      </c>
      <c r="B85" s="12">
        <f>'C&amp;E'!B85</f>
        <v>3</v>
      </c>
      <c r="C85" t="s">
        <v>120</v>
      </c>
      <c r="D85" s="195">
        <f>'DORC build-up'!I29</f>
        <v>0</v>
      </c>
      <c r="E85" s="197">
        <v>0</v>
      </c>
      <c r="F85" s="197">
        <v>0</v>
      </c>
      <c r="G85" s="197">
        <v>0</v>
      </c>
      <c r="H85" s="291">
        <f t="shared" si="5"/>
        <v>11.4975</v>
      </c>
      <c r="I85" s="291">
        <f t="shared" si="6"/>
        <v>62.072128124999999</v>
      </c>
      <c r="J85" s="291">
        <f t="shared" si="7"/>
        <v>17.519315625000001</v>
      </c>
      <c r="K85" s="238">
        <f t="shared" si="8"/>
        <v>0</v>
      </c>
      <c r="L85" s="238">
        <f t="shared" si="9"/>
        <v>0</v>
      </c>
      <c r="M85" s="238">
        <f t="shared" si="10"/>
        <v>0</v>
      </c>
      <c r="N85" s="187">
        <f t="shared" si="11"/>
        <v>0</v>
      </c>
    </row>
    <row r="86" spans="1:14" ht="13.9" x14ac:dyDescent="0.4">
      <c r="A86" s="12" t="str">
        <f>'C&amp;E'!A86</f>
        <v>LBL</v>
      </c>
      <c r="B86" s="12">
        <f>'C&amp;E'!B86</f>
        <v>3</v>
      </c>
      <c r="C86" t="s">
        <v>121</v>
      </c>
      <c r="D86" s="195">
        <f>'DORC build-up'!I30</f>
        <v>1.5</v>
      </c>
      <c r="E86" s="197">
        <v>746046</v>
      </c>
      <c r="F86" s="197">
        <v>0</v>
      </c>
      <c r="G86" s="197">
        <v>0</v>
      </c>
      <c r="H86" s="291">
        <f t="shared" si="5"/>
        <v>11.4975</v>
      </c>
      <c r="I86" s="291">
        <f t="shared" si="6"/>
        <v>62.072128124999999</v>
      </c>
      <c r="J86" s="291">
        <f t="shared" si="7"/>
        <v>17.519315625000001</v>
      </c>
      <c r="K86" s="238">
        <f t="shared" si="8"/>
        <v>12866495.827500001</v>
      </c>
      <c r="L86" s="238">
        <f t="shared" si="9"/>
        <v>0</v>
      </c>
      <c r="M86" s="238">
        <f t="shared" si="10"/>
        <v>0</v>
      </c>
      <c r="N86" s="187">
        <f t="shared" si="11"/>
        <v>12866495.827500001</v>
      </c>
    </row>
    <row r="87" spans="1:14" ht="13.9" x14ac:dyDescent="0.4">
      <c r="A87" s="12" t="str">
        <f>'C&amp;E'!A87</f>
        <v>LBL</v>
      </c>
      <c r="B87" s="12">
        <f>'C&amp;E'!B87</f>
        <v>3</v>
      </c>
      <c r="C87" t="s">
        <v>122</v>
      </c>
      <c r="D87" s="195">
        <f>'DORC build-up'!I31</f>
        <v>0</v>
      </c>
      <c r="E87" s="197">
        <v>0</v>
      </c>
      <c r="F87" s="197">
        <v>0</v>
      </c>
      <c r="G87" s="197">
        <v>0</v>
      </c>
      <c r="H87" s="291">
        <f t="shared" si="5"/>
        <v>11.4975</v>
      </c>
      <c r="I87" s="291">
        <f t="shared" si="6"/>
        <v>62.072128124999999</v>
      </c>
      <c r="J87" s="291">
        <f t="shared" si="7"/>
        <v>17.519315625000001</v>
      </c>
      <c r="K87" s="238">
        <f t="shared" si="8"/>
        <v>0</v>
      </c>
      <c r="L87" s="238">
        <f t="shared" si="9"/>
        <v>0</v>
      </c>
      <c r="M87" s="238">
        <f t="shared" si="10"/>
        <v>0</v>
      </c>
      <c r="N87" s="187">
        <f t="shared" si="11"/>
        <v>0</v>
      </c>
    </row>
    <row r="88" spans="1:14" ht="13.9" x14ac:dyDescent="0.4">
      <c r="A88" s="12" t="str">
        <f>'C&amp;E'!A88</f>
        <v>LBL</v>
      </c>
      <c r="B88" s="12">
        <f>'C&amp;E'!B88</f>
        <v>3</v>
      </c>
      <c r="C88" t="s">
        <v>123</v>
      </c>
      <c r="D88" s="195">
        <f>'DORC build-up'!I32</f>
        <v>1.5</v>
      </c>
      <c r="E88" s="197">
        <v>175938</v>
      </c>
      <c r="F88" s="197">
        <v>0</v>
      </c>
      <c r="G88" s="197">
        <v>0</v>
      </c>
      <c r="H88" s="291">
        <f t="shared" si="5"/>
        <v>11.4975</v>
      </c>
      <c r="I88" s="291">
        <f t="shared" si="6"/>
        <v>62.072128124999999</v>
      </c>
      <c r="J88" s="291">
        <f t="shared" si="7"/>
        <v>17.519315625000001</v>
      </c>
      <c r="K88" s="238">
        <f t="shared" si="8"/>
        <v>3034270.7324999999</v>
      </c>
      <c r="L88" s="238">
        <f t="shared" si="9"/>
        <v>0</v>
      </c>
      <c r="M88" s="238">
        <f t="shared" si="10"/>
        <v>0</v>
      </c>
      <c r="N88" s="187">
        <f t="shared" si="11"/>
        <v>3034270.7324999999</v>
      </c>
    </row>
    <row r="89" spans="1:14" ht="13.9" x14ac:dyDescent="0.4">
      <c r="A89" s="12" t="str">
        <f>'C&amp;E'!A89</f>
        <v>LBL</v>
      </c>
      <c r="B89" s="12">
        <f>'C&amp;E'!B89</f>
        <v>3</v>
      </c>
      <c r="C89" t="s">
        <v>124</v>
      </c>
      <c r="D89" s="195">
        <f>'DORC build-up'!I33</f>
        <v>1.5</v>
      </c>
      <c r="E89" s="197">
        <v>15750</v>
      </c>
      <c r="F89" s="197">
        <v>0</v>
      </c>
      <c r="G89" s="197">
        <v>0</v>
      </c>
      <c r="H89" s="291">
        <f t="shared" si="5"/>
        <v>11.4975</v>
      </c>
      <c r="I89" s="291">
        <f t="shared" si="6"/>
        <v>62.072128124999999</v>
      </c>
      <c r="J89" s="291">
        <f t="shared" si="7"/>
        <v>17.519315625000001</v>
      </c>
      <c r="K89" s="238">
        <f t="shared" si="8"/>
        <v>271628.4375</v>
      </c>
      <c r="L89" s="238">
        <f t="shared" si="9"/>
        <v>0</v>
      </c>
      <c r="M89" s="238">
        <f t="shared" si="10"/>
        <v>0</v>
      </c>
      <c r="N89" s="187">
        <f t="shared" si="11"/>
        <v>271628.4375</v>
      </c>
    </row>
    <row r="90" spans="1:14" ht="13.9" x14ac:dyDescent="0.4">
      <c r="A90" s="12" t="str">
        <f>'C&amp;E'!A90</f>
        <v>EBL</v>
      </c>
      <c r="B90" s="12">
        <f>'C&amp;E'!B90</f>
        <v>4</v>
      </c>
      <c r="C90" t="s">
        <v>127</v>
      </c>
      <c r="D90" s="195">
        <f>'DORC build-up'!I34</f>
        <v>1.5</v>
      </c>
      <c r="E90" s="197">
        <v>0</v>
      </c>
      <c r="F90" s="197">
        <v>14455</v>
      </c>
      <c r="G90" s="197">
        <v>0</v>
      </c>
      <c r="H90" s="291">
        <f t="shared" si="5"/>
        <v>11.4975</v>
      </c>
      <c r="I90" s="291">
        <f t="shared" si="6"/>
        <v>62.072128124999999</v>
      </c>
      <c r="J90" s="291">
        <f t="shared" si="7"/>
        <v>17.519315625000001</v>
      </c>
      <c r="K90" s="238">
        <f t="shared" si="8"/>
        <v>0</v>
      </c>
      <c r="L90" s="238">
        <f t="shared" si="9"/>
        <v>1345878.9180703124</v>
      </c>
      <c r="M90" s="238">
        <f t="shared" si="10"/>
        <v>0</v>
      </c>
      <c r="N90" s="187">
        <f t="shared" si="11"/>
        <v>1345878.9180703124</v>
      </c>
    </row>
    <row r="91" spans="1:14" ht="13.9" x14ac:dyDescent="0.4">
      <c r="A91" s="12" t="str">
        <f>'C&amp;E'!A91</f>
        <v>EBL</v>
      </c>
      <c r="B91" s="12">
        <f>'C&amp;E'!B91</f>
        <v>4</v>
      </c>
      <c r="C91" t="s">
        <v>128</v>
      </c>
      <c r="D91" s="195">
        <f>'DORC build-up'!I35</f>
        <v>1.5</v>
      </c>
      <c r="E91" s="197">
        <v>0</v>
      </c>
      <c r="F91" s="197">
        <v>18760</v>
      </c>
      <c r="G91" s="197">
        <v>0</v>
      </c>
      <c r="H91" s="291">
        <f t="shared" si="5"/>
        <v>11.4975</v>
      </c>
      <c r="I91" s="291">
        <f t="shared" si="6"/>
        <v>62.072128124999999</v>
      </c>
      <c r="J91" s="291">
        <f t="shared" si="7"/>
        <v>17.519315625000001</v>
      </c>
      <c r="K91" s="238">
        <f t="shared" si="8"/>
        <v>0</v>
      </c>
      <c r="L91" s="238">
        <f t="shared" si="9"/>
        <v>1746709.6854375</v>
      </c>
      <c r="M91" s="238">
        <f t="shared" si="10"/>
        <v>0</v>
      </c>
      <c r="N91" s="187">
        <f t="shared" si="11"/>
        <v>1746709.6854375</v>
      </c>
    </row>
    <row r="92" spans="1:14" ht="13.9" x14ac:dyDescent="0.4">
      <c r="A92" s="12" t="str">
        <f>'C&amp;E'!A92</f>
        <v>EBL</v>
      </c>
      <c r="B92" s="12">
        <f>'C&amp;E'!B92</f>
        <v>5</v>
      </c>
      <c r="C92" t="s">
        <v>130</v>
      </c>
      <c r="D92" s="195">
        <f>'DORC build-up'!I36</f>
        <v>1.5</v>
      </c>
      <c r="E92" s="197">
        <v>0</v>
      </c>
      <c r="F92" s="197">
        <v>82939.989999999991</v>
      </c>
      <c r="G92" s="197">
        <v>0</v>
      </c>
      <c r="H92" s="291">
        <f t="shared" si="5"/>
        <v>11.4975</v>
      </c>
      <c r="I92" s="291">
        <f t="shared" si="6"/>
        <v>62.072128124999999</v>
      </c>
      <c r="J92" s="291">
        <f t="shared" si="7"/>
        <v>17.519315625000001</v>
      </c>
      <c r="K92" s="238">
        <f t="shared" si="8"/>
        <v>0</v>
      </c>
      <c r="L92" s="238">
        <f t="shared" si="9"/>
        <v>7722392.5289493268</v>
      </c>
      <c r="M92" s="238">
        <f t="shared" si="10"/>
        <v>0</v>
      </c>
      <c r="N92" s="187">
        <f t="shared" si="11"/>
        <v>7722392.5289493268</v>
      </c>
    </row>
    <row r="93" spans="1:14" ht="13.9" x14ac:dyDescent="0.4">
      <c r="A93" s="12" t="str">
        <f>'C&amp;E'!A93</f>
        <v>EBL</v>
      </c>
      <c r="B93" s="12">
        <f>'C&amp;E'!B93</f>
        <v>5</v>
      </c>
      <c r="C93" t="s">
        <v>132</v>
      </c>
      <c r="D93" s="195">
        <f>'DORC build-up'!I37</f>
        <v>1.5</v>
      </c>
      <c r="E93" s="197">
        <v>0</v>
      </c>
      <c r="F93" s="197">
        <v>5257</v>
      </c>
      <c r="G93" s="197">
        <v>0</v>
      </c>
      <c r="H93" s="291">
        <f t="shared" si="5"/>
        <v>11.4975</v>
      </c>
      <c r="I93" s="291">
        <f t="shared" si="6"/>
        <v>62.072128124999999</v>
      </c>
      <c r="J93" s="291">
        <f t="shared" si="7"/>
        <v>17.519315625000001</v>
      </c>
      <c r="K93" s="238">
        <f t="shared" si="8"/>
        <v>0</v>
      </c>
      <c r="L93" s="238">
        <f t="shared" si="9"/>
        <v>489469.76632968755</v>
      </c>
      <c r="M93" s="238">
        <f t="shared" si="10"/>
        <v>0</v>
      </c>
      <c r="N93" s="187">
        <f t="shared" si="11"/>
        <v>489469.76632968755</v>
      </c>
    </row>
    <row r="94" spans="1:14" ht="13.9" x14ac:dyDescent="0.4">
      <c r="A94" s="12" t="str">
        <f>'C&amp;E'!A94</f>
        <v>EBL</v>
      </c>
      <c r="B94" s="12">
        <f>'C&amp;E'!B94</f>
        <v>5</v>
      </c>
      <c r="C94" t="s">
        <v>134</v>
      </c>
      <c r="D94" s="195">
        <f>'DORC build-up'!I38</f>
        <v>1.5</v>
      </c>
      <c r="E94" s="197">
        <v>0</v>
      </c>
      <c r="F94" s="197">
        <v>34524</v>
      </c>
      <c r="G94" s="197">
        <v>0</v>
      </c>
      <c r="H94" s="291">
        <f t="shared" si="5"/>
        <v>11.4975</v>
      </c>
      <c r="I94" s="291">
        <f t="shared" si="6"/>
        <v>62.072128124999999</v>
      </c>
      <c r="J94" s="291">
        <f t="shared" si="7"/>
        <v>17.519315625000001</v>
      </c>
      <c r="K94" s="238">
        <f t="shared" si="8"/>
        <v>0</v>
      </c>
      <c r="L94" s="238">
        <f t="shared" si="9"/>
        <v>3214467.2270812504</v>
      </c>
      <c r="M94" s="238">
        <f t="shared" si="10"/>
        <v>0</v>
      </c>
      <c r="N94" s="187">
        <f t="shared" si="11"/>
        <v>3214467.2270812504</v>
      </c>
    </row>
    <row r="95" spans="1:14" ht="13.9" x14ac:dyDescent="0.4">
      <c r="A95" s="12" t="str">
        <f>'C&amp;E'!A95</f>
        <v>EBL</v>
      </c>
      <c r="B95" s="12">
        <f>'C&amp;E'!B95</f>
        <v>5</v>
      </c>
      <c r="C95" t="s">
        <v>136</v>
      </c>
      <c r="D95" s="195">
        <f>'DORC build-up'!I39</f>
        <v>0</v>
      </c>
      <c r="E95" s="197">
        <v>0</v>
      </c>
      <c r="F95" s="197">
        <v>0</v>
      </c>
      <c r="G95" s="197">
        <v>0</v>
      </c>
      <c r="H95" s="291">
        <f t="shared" si="5"/>
        <v>11.4975</v>
      </c>
      <c r="I95" s="291">
        <f t="shared" si="6"/>
        <v>62.072128124999999</v>
      </c>
      <c r="J95" s="291">
        <f t="shared" si="7"/>
        <v>17.519315625000001</v>
      </c>
      <c r="K95" s="238">
        <f t="shared" si="8"/>
        <v>0</v>
      </c>
      <c r="L95" s="238">
        <f t="shared" si="9"/>
        <v>0</v>
      </c>
      <c r="M95" s="238">
        <f t="shared" si="10"/>
        <v>0</v>
      </c>
      <c r="N95" s="187">
        <f t="shared" si="11"/>
        <v>0</v>
      </c>
    </row>
    <row r="96" spans="1:14" ht="13.9" x14ac:dyDescent="0.4">
      <c r="A96" s="12" t="str">
        <f>'C&amp;E'!A96</f>
        <v>EBL</v>
      </c>
      <c r="B96" s="12">
        <f>'C&amp;E'!B96</f>
        <v>5</v>
      </c>
      <c r="C96" t="s">
        <v>137</v>
      </c>
      <c r="D96" s="195">
        <f>'DORC build-up'!I40</f>
        <v>1.5</v>
      </c>
      <c r="E96" s="197">
        <v>0</v>
      </c>
      <c r="F96" s="197">
        <v>276101.00000000006</v>
      </c>
      <c r="G96" s="197">
        <v>0</v>
      </c>
      <c r="H96" s="291">
        <f t="shared" si="5"/>
        <v>11.4975</v>
      </c>
      <c r="I96" s="291">
        <f t="shared" si="6"/>
        <v>62.072128124999999</v>
      </c>
      <c r="J96" s="291">
        <f t="shared" si="7"/>
        <v>17.519315625000001</v>
      </c>
      <c r="K96" s="238">
        <f t="shared" si="8"/>
        <v>0</v>
      </c>
      <c r="L96" s="238">
        <f t="shared" si="9"/>
        <v>25707264.971160941</v>
      </c>
      <c r="M96" s="238">
        <f t="shared" si="10"/>
        <v>0</v>
      </c>
      <c r="N96" s="187">
        <f t="shared" si="11"/>
        <v>25707264.971160941</v>
      </c>
    </row>
    <row r="97" spans="1:14" ht="13.9" x14ac:dyDescent="0.4">
      <c r="A97" s="12" t="str">
        <f>'C&amp;E'!A97</f>
        <v>EBL</v>
      </c>
      <c r="B97" s="12">
        <f>'C&amp;E'!B97</f>
        <v>5</v>
      </c>
      <c r="C97" t="s">
        <v>138</v>
      </c>
      <c r="D97" s="195">
        <f>'DORC build-up'!I41</f>
        <v>1.5</v>
      </c>
      <c r="E97" s="197">
        <v>0</v>
      </c>
      <c r="F97" s="197">
        <v>1644713.0000000002</v>
      </c>
      <c r="G97" s="197">
        <v>0</v>
      </c>
      <c r="H97" s="291">
        <f t="shared" si="5"/>
        <v>11.4975</v>
      </c>
      <c r="I97" s="291">
        <f t="shared" si="6"/>
        <v>62.072128124999999</v>
      </c>
      <c r="J97" s="291">
        <f t="shared" si="7"/>
        <v>17.519315625000001</v>
      </c>
      <c r="K97" s="238">
        <f t="shared" si="8"/>
        <v>0</v>
      </c>
      <c r="L97" s="238">
        <f t="shared" si="9"/>
        <v>153136254.0972797</v>
      </c>
      <c r="M97" s="238">
        <f t="shared" si="10"/>
        <v>0</v>
      </c>
      <c r="N97" s="187">
        <f t="shared" si="11"/>
        <v>153136254.0972797</v>
      </c>
    </row>
    <row r="98" spans="1:14" ht="13.9" x14ac:dyDescent="0.4">
      <c r="A98" s="12" t="str">
        <f>'C&amp;E'!A98</f>
        <v>EBL</v>
      </c>
      <c r="B98" s="12">
        <f>'C&amp;E'!B98</f>
        <v>5</v>
      </c>
      <c r="C98" t="s">
        <v>139</v>
      </c>
      <c r="D98" s="195">
        <f>'DORC build-up'!I42</f>
        <v>1.5</v>
      </c>
      <c r="E98" s="197">
        <v>0</v>
      </c>
      <c r="F98" s="197">
        <v>759591</v>
      </c>
      <c r="G98" s="197">
        <v>0</v>
      </c>
      <c r="H98" s="291">
        <f t="shared" si="5"/>
        <v>11.4975</v>
      </c>
      <c r="I98" s="291">
        <f t="shared" si="6"/>
        <v>62.072128124999999</v>
      </c>
      <c r="J98" s="291">
        <f t="shared" si="7"/>
        <v>17.519315625000001</v>
      </c>
      <c r="K98" s="238">
        <f t="shared" si="8"/>
        <v>0</v>
      </c>
      <c r="L98" s="238">
        <f t="shared" si="9"/>
        <v>70724144.811895311</v>
      </c>
      <c r="M98" s="238">
        <f t="shared" si="10"/>
        <v>0</v>
      </c>
      <c r="N98" s="187">
        <f t="shared" si="11"/>
        <v>70724144.811895311</v>
      </c>
    </row>
    <row r="99" spans="1:14" ht="13.9" x14ac:dyDescent="0.4">
      <c r="A99" s="12" t="str">
        <f>'C&amp;E'!A99</f>
        <v>EBL</v>
      </c>
      <c r="B99" s="12">
        <f>'C&amp;E'!B99</f>
        <v>5</v>
      </c>
      <c r="C99" t="s">
        <v>140</v>
      </c>
      <c r="D99" s="195">
        <f>'DORC build-up'!I43</f>
        <v>0</v>
      </c>
      <c r="E99" s="197">
        <v>0</v>
      </c>
      <c r="F99" s="197">
        <v>0</v>
      </c>
      <c r="G99" s="197">
        <v>0</v>
      </c>
      <c r="H99" s="291">
        <f t="shared" si="5"/>
        <v>11.4975</v>
      </c>
      <c r="I99" s="291">
        <f t="shared" si="6"/>
        <v>62.072128124999999</v>
      </c>
      <c r="J99" s="291">
        <f t="shared" si="7"/>
        <v>17.519315625000001</v>
      </c>
      <c r="K99" s="238">
        <f t="shared" si="8"/>
        <v>0</v>
      </c>
      <c r="L99" s="238">
        <f t="shared" si="9"/>
        <v>0</v>
      </c>
      <c r="M99" s="238">
        <f t="shared" si="10"/>
        <v>0</v>
      </c>
      <c r="N99" s="187">
        <f t="shared" si="11"/>
        <v>0</v>
      </c>
    </row>
    <row r="100" spans="1:14" ht="13.9" x14ac:dyDescent="0.4">
      <c r="A100" s="12" t="str">
        <f>'C&amp;E'!A100</f>
        <v>EBL</v>
      </c>
      <c r="B100" s="12">
        <f>'C&amp;E'!B100</f>
        <v>5</v>
      </c>
      <c r="C100" t="s">
        <v>141</v>
      </c>
      <c r="D100" s="195">
        <f>'DORC build-up'!I44</f>
        <v>1.5</v>
      </c>
      <c r="E100" s="197">
        <v>0</v>
      </c>
      <c r="F100" s="197">
        <v>63609</v>
      </c>
      <c r="G100" s="197">
        <v>0</v>
      </c>
      <c r="H100" s="291">
        <f t="shared" si="5"/>
        <v>11.4975</v>
      </c>
      <c r="I100" s="291">
        <f t="shared" si="6"/>
        <v>62.072128124999999</v>
      </c>
      <c r="J100" s="291">
        <f t="shared" si="7"/>
        <v>17.519315625000001</v>
      </c>
      <c r="K100" s="238">
        <f t="shared" si="8"/>
        <v>0</v>
      </c>
      <c r="L100" s="238">
        <f t="shared" si="9"/>
        <v>5922518.9968546871</v>
      </c>
      <c r="M100" s="238">
        <f t="shared" si="10"/>
        <v>0</v>
      </c>
      <c r="N100" s="187">
        <f t="shared" si="11"/>
        <v>5922518.9968546871</v>
      </c>
    </row>
    <row r="101" spans="1:14" ht="13.9" x14ac:dyDescent="0.4">
      <c r="A101" s="12" t="str">
        <f>'C&amp;E'!A101</f>
        <v>EBL</v>
      </c>
      <c r="B101" s="12">
        <f>'C&amp;E'!B101</f>
        <v>5</v>
      </c>
      <c r="C101" t="s">
        <v>142</v>
      </c>
      <c r="D101" s="195">
        <f>'DORC build-up'!I45</f>
        <v>1.5</v>
      </c>
      <c r="E101" s="197">
        <v>0</v>
      </c>
      <c r="F101" s="197">
        <v>12060.999999999998</v>
      </c>
      <c r="G101" s="197">
        <v>0</v>
      </c>
      <c r="H101" s="291">
        <f t="shared" si="5"/>
        <v>11.4975</v>
      </c>
      <c r="I101" s="291">
        <f t="shared" si="6"/>
        <v>62.072128124999999</v>
      </c>
      <c r="J101" s="291">
        <f t="shared" si="7"/>
        <v>17.519315625000001</v>
      </c>
      <c r="K101" s="238">
        <f t="shared" si="8"/>
        <v>0</v>
      </c>
      <c r="L101" s="238">
        <f t="shared" si="9"/>
        <v>1122977.9059734372</v>
      </c>
      <c r="M101" s="238">
        <f t="shared" si="10"/>
        <v>0</v>
      </c>
      <c r="N101" s="187">
        <f t="shared" si="11"/>
        <v>1122977.9059734372</v>
      </c>
    </row>
    <row r="102" spans="1:14" ht="13.9" x14ac:dyDescent="0.4">
      <c r="A102" s="12" t="str">
        <f>'C&amp;E'!A102</f>
        <v>EBL</v>
      </c>
      <c r="B102" s="12">
        <f>'C&amp;E'!B102</f>
        <v>6</v>
      </c>
      <c r="C102" t="s">
        <v>144</v>
      </c>
      <c r="D102" s="195">
        <f>'DORC build-up'!I46</f>
        <v>1.5</v>
      </c>
      <c r="E102" s="197">
        <v>0</v>
      </c>
      <c r="F102" s="197">
        <v>44877</v>
      </c>
      <c r="G102" s="197">
        <v>0</v>
      </c>
      <c r="H102" s="291">
        <f t="shared" si="5"/>
        <v>11.4975</v>
      </c>
      <c r="I102" s="291">
        <f t="shared" si="6"/>
        <v>62.072128124999999</v>
      </c>
      <c r="J102" s="291">
        <f t="shared" si="7"/>
        <v>17.519315625000001</v>
      </c>
      <c r="K102" s="238">
        <f t="shared" si="8"/>
        <v>0</v>
      </c>
      <c r="L102" s="238">
        <f t="shared" si="9"/>
        <v>4178416.3407984376</v>
      </c>
      <c r="M102" s="238">
        <f t="shared" si="10"/>
        <v>0</v>
      </c>
      <c r="N102" s="187">
        <f t="shared" si="11"/>
        <v>4178416.3407984376</v>
      </c>
    </row>
    <row r="103" spans="1:14" ht="13.9" x14ac:dyDescent="0.4">
      <c r="A103" s="12" t="str">
        <f>'C&amp;E'!A103</f>
        <v>Sidings &amp; Other</v>
      </c>
      <c r="B103" s="12">
        <f>'C&amp;E'!B103</f>
        <v>7</v>
      </c>
      <c r="C103" t="s">
        <v>146</v>
      </c>
      <c r="D103" s="195">
        <f>'DORC build-up'!I47</f>
        <v>1</v>
      </c>
      <c r="E103" s="197">
        <v>51786</v>
      </c>
      <c r="F103" s="197">
        <v>0</v>
      </c>
      <c r="G103" s="197">
        <v>0</v>
      </c>
      <c r="H103" s="291">
        <f t="shared" si="5"/>
        <v>11.4975</v>
      </c>
      <c r="I103" s="291">
        <f t="shared" si="6"/>
        <v>62.072128124999999</v>
      </c>
      <c r="J103" s="291">
        <f t="shared" si="7"/>
        <v>17.519315625000001</v>
      </c>
      <c r="K103" s="238">
        <f t="shared" si="8"/>
        <v>595409.53500000003</v>
      </c>
      <c r="L103" s="238">
        <f t="shared" si="9"/>
        <v>0</v>
      </c>
      <c r="M103" s="238">
        <f t="shared" si="10"/>
        <v>0</v>
      </c>
      <c r="N103" s="187">
        <f t="shared" si="11"/>
        <v>595409.53500000003</v>
      </c>
    </row>
    <row r="104" spans="1:14" ht="13.9" x14ac:dyDescent="0.4">
      <c r="A104" s="12" t="str">
        <f>'C&amp;E'!A104</f>
        <v>CBH Sidings SG</v>
      </c>
      <c r="B104" s="12">
        <f>'C&amp;E'!B104</f>
        <v>8</v>
      </c>
      <c r="C104" t="s">
        <v>149</v>
      </c>
      <c r="D104" s="195">
        <f>'DORC build-up'!I48</f>
        <v>1.3</v>
      </c>
      <c r="E104" s="197">
        <v>18753.000000000004</v>
      </c>
      <c r="F104" s="197">
        <v>0</v>
      </c>
      <c r="G104" s="197">
        <v>0</v>
      </c>
      <c r="H104" s="291">
        <f t="shared" si="5"/>
        <v>11.4975</v>
      </c>
      <c r="I104" s="291">
        <f t="shared" si="6"/>
        <v>62.072128124999999</v>
      </c>
      <c r="J104" s="291">
        <f t="shared" si="7"/>
        <v>17.519315625000001</v>
      </c>
      <c r="K104" s="238">
        <f t="shared" si="8"/>
        <v>280296.40275000007</v>
      </c>
      <c r="L104" s="238">
        <f t="shared" si="9"/>
        <v>0</v>
      </c>
      <c r="M104" s="238">
        <f t="shared" si="10"/>
        <v>0</v>
      </c>
      <c r="N104" s="187">
        <f t="shared" si="11"/>
        <v>280296.40275000007</v>
      </c>
    </row>
    <row r="105" spans="1:14" ht="13.9" x14ac:dyDescent="0.4">
      <c r="A105" s="12" t="str">
        <f>'C&amp;E'!A105</f>
        <v>CBH Sidings SG</v>
      </c>
      <c r="B105" s="12">
        <f>'C&amp;E'!B105</f>
        <v>8</v>
      </c>
      <c r="C105" t="s">
        <v>150</v>
      </c>
      <c r="D105" s="195">
        <f>'DORC build-up'!I49</f>
        <v>1.4</v>
      </c>
      <c r="E105" s="197">
        <v>7755.9999999999982</v>
      </c>
      <c r="F105" s="197">
        <v>0</v>
      </c>
      <c r="G105" s="197">
        <v>0</v>
      </c>
      <c r="H105" s="291">
        <f t="shared" si="5"/>
        <v>11.4975</v>
      </c>
      <c r="I105" s="291">
        <f t="shared" si="6"/>
        <v>62.072128124999999</v>
      </c>
      <c r="J105" s="291">
        <f t="shared" si="7"/>
        <v>17.519315625000001</v>
      </c>
      <c r="K105" s="238">
        <f t="shared" si="8"/>
        <v>124844.45399999997</v>
      </c>
      <c r="L105" s="238">
        <f t="shared" si="9"/>
        <v>0</v>
      </c>
      <c r="M105" s="238">
        <f t="shared" si="10"/>
        <v>0</v>
      </c>
      <c r="N105" s="187">
        <f t="shared" si="11"/>
        <v>124844.45399999997</v>
      </c>
    </row>
    <row r="106" spans="1:14" ht="13.9" x14ac:dyDescent="0.4">
      <c r="A106" s="12" t="str">
        <f>'C&amp;E'!A106</f>
        <v>CBH Sidings SG</v>
      </c>
      <c r="B106" s="12">
        <f>'C&amp;E'!B106</f>
        <v>8</v>
      </c>
      <c r="C106" t="s">
        <v>151</v>
      </c>
      <c r="D106" s="195">
        <f>'DORC build-up'!I50</f>
        <v>1.4</v>
      </c>
      <c r="E106" s="197">
        <v>8288</v>
      </c>
      <c r="F106" s="197">
        <v>0</v>
      </c>
      <c r="G106" s="197">
        <v>0</v>
      </c>
      <c r="H106" s="291">
        <f t="shared" si="5"/>
        <v>11.4975</v>
      </c>
      <c r="I106" s="291">
        <f t="shared" si="6"/>
        <v>62.072128124999999</v>
      </c>
      <c r="J106" s="291">
        <f t="shared" si="7"/>
        <v>17.519315625000001</v>
      </c>
      <c r="K106" s="238">
        <f t="shared" si="8"/>
        <v>133407.79199999999</v>
      </c>
      <c r="L106" s="238">
        <f t="shared" si="9"/>
        <v>0</v>
      </c>
      <c r="M106" s="238">
        <f t="shared" si="10"/>
        <v>0</v>
      </c>
      <c r="N106" s="187">
        <f t="shared" si="11"/>
        <v>133407.79199999999</v>
      </c>
    </row>
    <row r="107" spans="1:14" ht="13.9" x14ac:dyDescent="0.4">
      <c r="A107" s="12" t="str">
        <f>'C&amp;E'!A107</f>
        <v>CBH Sidings SG</v>
      </c>
      <c r="B107" s="12">
        <f>'C&amp;E'!B107</f>
        <v>8</v>
      </c>
      <c r="C107" t="s">
        <v>152</v>
      </c>
      <c r="D107" s="195">
        <f>'DORC build-up'!I51</f>
        <v>1.4</v>
      </c>
      <c r="E107" s="197">
        <v>9009.0000000000018</v>
      </c>
      <c r="F107" s="197">
        <v>0</v>
      </c>
      <c r="G107" s="197">
        <v>0</v>
      </c>
      <c r="H107" s="291">
        <f t="shared" si="5"/>
        <v>11.4975</v>
      </c>
      <c r="I107" s="291">
        <f t="shared" si="6"/>
        <v>62.072128124999999</v>
      </c>
      <c r="J107" s="291">
        <f t="shared" si="7"/>
        <v>17.519315625000001</v>
      </c>
      <c r="K107" s="238">
        <f t="shared" si="8"/>
        <v>145013.36850000001</v>
      </c>
      <c r="L107" s="238">
        <f t="shared" si="9"/>
        <v>0</v>
      </c>
      <c r="M107" s="238">
        <f t="shared" si="10"/>
        <v>0</v>
      </c>
      <c r="N107" s="187">
        <f t="shared" si="11"/>
        <v>145013.36850000001</v>
      </c>
    </row>
    <row r="108" spans="1:14" ht="13.9" x14ac:dyDescent="0.4">
      <c r="A108" s="12" t="str">
        <f>'C&amp;E'!A108</f>
        <v>CBH Sidings SG</v>
      </c>
      <c r="B108" s="12">
        <f>'C&amp;E'!B108</f>
        <v>8</v>
      </c>
      <c r="C108" t="s">
        <v>153</v>
      </c>
      <c r="D108" s="195">
        <f>'DORC build-up'!I52</f>
        <v>1.3</v>
      </c>
      <c r="E108" s="197">
        <v>15428</v>
      </c>
      <c r="F108" s="197">
        <v>0</v>
      </c>
      <c r="G108" s="197">
        <v>0</v>
      </c>
      <c r="H108" s="291">
        <f t="shared" si="5"/>
        <v>11.4975</v>
      </c>
      <c r="I108" s="291">
        <f t="shared" si="6"/>
        <v>62.072128124999999</v>
      </c>
      <c r="J108" s="291">
        <f t="shared" si="7"/>
        <v>17.519315625000001</v>
      </c>
      <c r="K108" s="238">
        <f t="shared" si="8"/>
        <v>230598.45900000003</v>
      </c>
      <c r="L108" s="238">
        <f t="shared" si="9"/>
        <v>0</v>
      </c>
      <c r="M108" s="238">
        <f t="shared" si="10"/>
        <v>0</v>
      </c>
      <c r="N108" s="187">
        <f t="shared" si="11"/>
        <v>230598.45900000003</v>
      </c>
    </row>
    <row r="109" spans="1:14" ht="13.9" x14ac:dyDescent="0.4">
      <c r="A109" s="12" t="str">
        <f>'C&amp;E'!A109</f>
        <v>CBH Sidings SG</v>
      </c>
      <c r="B109" s="12">
        <f>'C&amp;E'!B109</f>
        <v>8</v>
      </c>
      <c r="C109" t="s">
        <v>154</v>
      </c>
      <c r="D109" s="195">
        <f>'DORC build-up'!I53</f>
        <v>1.3</v>
      </c>
      <c r="E109" s="197">
        <v>8925.0000000000018</v>
      </c>
      <c r="F109" s="197">
        <v>0</v>
      </c>
      <c r="G109" s="197">
        <v>0</v>
      </c>
      <c r="H109" s="291">
        <f t="shared" si="5"/>
        <v>11.4975</v>
      </c>
      <c r="I109" s="291">
        <f t="shared" si="6"/>
        <v>62.072128124999999</v>
      </c>
      <c r="J109" s="291">
        <f t="shared" si="7"/>
        <v>17.519315625000001</v>
      </c>
      <c r="K109" s="238">
        <f t="shared" si="8"/>
        <v>133399.74375000005</v>
      </c>
      <c r="L109" s="238">
        <f t="shared" si="9"/>
        <v>0</v>
      </c>
      <c r="M109" s="238">
        <f t="shared" si="10"/>
        <v>0</v>
      </c>
      <c r="N109" s="187">
        <f t="shared" si="11"/>
        <v>133399.74375000005</v>
      </c>
    </row>
    <row r="110" spans="1:14" ht="13.9" x14ac:dyDescent="0.4">
      <c r="A110" s="12" t="str">
        <f>'C&amp;E'!A110</f>
        <v>CBH Sidings SG</v>
      </c>
      <c r="B110" s="12">
        <f>'C&amp;E'!B110</f>
        <v>8</v>
      </c>
      <c r="C110" t="s">
        <v>155</v>
      </c>
      <c r="D110" s="195">
        <f>'DORC build-up'!I54</f>
        <v>1.5</v>
      </c>
      <c r="E110" s="197">
        <v>15491</v>
      </c>
      <c r="F110" s="197">
        <v>0</v>
      </c>
      <c r="G110" s="197">
        <v>0</v>
      </c>
      <c r="H110" s="291">
        <f t="shared" si="5"/>
        <v>11.4975</v>
      </c>
      <c r="I110" s="291">
        <f t="shared" si="6"/>
        <v>62.072128124999999</v>
      </c>
      <c r="J110" s="291">
        <f t="shared" si="7"/>
        <v>17.519315625000001</v>
      </c>
      <c r="K110" s="238">
        <f t="shared" si="8"/>
        <v>267161.65875000006</v>
      </c>
      <c r="L110" s="238">
        <f t="shared" si="9"/>
        <v>0</v>
      </c>
      <c r="M110" s="238">
        <f t="shared" si="10"/>
        <v>0</v>
      </c>
      <c r="N110" s="187">
        <f t="shared" si="11"/>
        <v>267161.65875000006</v>
      </c>
    </row>
    <row r="111" spans="1:14" ht="13.9" x14ac:dyDescent="0.4">
      <c r="A111" s="12" t="str">
        <f>'C&amp;E'!A111</f>
        <v>CBH Sidings SG</v>
      </c>
      <c r="B111" s="12">
        <f>'C&amp;E'!B111</f>
        <v>8</v>
      </c>
      <c r="C111" t="s">
        <v>156</v>
      </c>
      <c r="D111" s="195">
        <f>'DORC build-up'!I55</f>
        <v>1.3</v>
      </c>
      <c r="E111" s="197">
        <v>11410.000000000002</v>
      </c>
      <c r="F111" s="197">
        <v>0</v>
      </c>
      <c r="G111" s="197">
        <v>0</v>
      </c>
      <c r="H111" s="291">
        <f t="shared" si="5"/>
        <v>11.4975</v>
      </c>
      <c r="I111" s="291">
        <f t="shared" si="6"/>
        <v>62.072128124999999</v>
      </c>
      <c r="J111" s="291">
        <f t="shared" si="7"/>
        <v>17.519315625000001</v>
      </c>
      <c r="K111" s="238">
        <f t="shared" si="8"/>
        <v>170542.41750000004</v>
      </c>
      <c r="L111" s="238">
        <f t="shared" si="9"/>
        <v>0</v>
      </c>
      <c r="M111" s="238">
        <f t="shared" si="10"/>
        <v>0</v>
      </c>
      <c r="N111" s="187">
        <f t="shared" si="11"/>
        <v>170542.41750000004</v>
      </c>
    </row>
    <row r="112" spans="1:14" ht="13.9" x14ac:dyDescent="0.4">
      <c r="A112" s="12" t="str">
        <f>'C&amp;E'!A112</f>
        <v>CBH Sidings SG</v>
      </c>
      <c r="B112" s="12">
        <f>'C&amp;E'!B112</f>
        <v>8</v>
      </c>
      <c r="C112" t="s">
        <v>157</v>
      </c>
      <c r="D112" s="195">
        <f>'DORC build-up'!I56</f>
        <v>1.3</v>
      </c>
      <c r="E112" s="197">
        <v>8463</v>
      </c>
      <c r="F112" s="197">
        <v>0</v>
      </c>
      <c r="G112" s="197">
        <v>0</v>
      </c>
      <c r="H112" s="291">
        <f t="shared" si="5"/>
        <v>11.4975</v>
      </c>
      <c r="I112" s="291">
        <f t="shared" si="6"/>
        <v>62.072128124999999</v>
      </c>
      <c r="J112" s="291">
        <f t="shared" si="7"/>
        <v>17.519315625000001</v>
      </c>
      <c r="K112" s="238">
        <f t="shared" si="8"/>
        <v>126494.34525</v>
      </c>
      <c r="L112" s="238">
        <f t="shared" si="9"/>
        <v>0</v>
      </c>
      <c r="M112" s="238">
        <f t="shared" si="10"/>
        <v>0</v>
      </c>
      <c r="N112" s="187">
        <f t="shared" si="11"/>
        <v>126494.34525</v>
      </c>
    </row>
    <row r="113" spans="1:14" ht="13.9" x14ac:dyDescent="0.4">
      <c r="A113" s="12" t="str">
        <f>'C&amp;E'!A113</f>
        <v>CBH Sidings SG</v>
      </c>
      <c r="B113" s="12">
        <f>'C&amp;E'!B113</f>
        <v>8</v>
      </c>
      <c r="C113" t="s">
        <v>158</v>
      </c>
      <c r="D113" s="195">
        <f>'DORC build-up'!I57</f>
        <v>1.3</v>
      </c>
      <c r="E113" s="197">
        <v>18802</v>
      </c>
      <c r="F113" s="197">
        <v>0</v>
      </c>
      <c r="G113" s="197">
        <v>0</v>
      </c>
      <c r="H113" s="291">
        <f t="shared" si="5"/>
        <v>11.4975</v>
      </c>
      <c r="I113" s="291">
        <f t="shared" si="6"/>
        <v>62.072128124999999</v>
      </c>
      <c r="J113" s="291">
        <f t="shared" si="7"/>
        <v>17.519315625000001</v>
      </c>
      <c r="K113" s="238">
        <f t="shared" si="8"/>
        <v>281028.79350000003</v>
      </c>
      <c r="L113" s="238">
        <f t="shared" si="9"/>
        <v>0</v>
      </c>
      <c r="M113" s="238">
        <f t="shared" si="10"/>
        <v>0</v>
      </c>
      <c r="N113" s="187">
        <f t="shared" si="11"/>
        <v>281028.79350000003</v>
      </c>
    </row>
    <row r="114" spans="1:14" ht="13.9" x14ac:dyDescent="0.4">
      <c r="A114" s="12" t="str">
        <f>'C&amp;E'!A114</f>
        <v>CBH Sidings SG</v>
      </c>
      <c r="B114" s="12">
        <f>'C&amp;E'!B114</f>
        <v>8</v>
      </c>
      <c r="C114" t="s">
        <v>159</v>
      </c>
      <c r="D114" s="195">
        <f>'DORC build-up'!I58</f>
        <v>1.3</v>
      </c>
      <c r="E114" s="197">
        <v>7700</v>
      </c>
      <c r="F114" s="197">
        <v>0</v>
      </c>
      <c r="G114" s="197">
        <v>0</v>
      </c>
      <c r="H114" s="291">
        <f t="shared" si="5"/>
        <v>11.4975</v>
      </c>
      <c r="I114" s="291">
        <f t="shared" si="6"/>
        <v>62.072128124999999</v>
      </c>
      <c r="J114" s="291">
        <f t="shared" si="7"/>
        <v>17.519315625000001</v>
      </c>
      <c r="K114" s="238">
        <f t="shared" si="8"/>
        <v>115089.97500000001</v>
      </c>
      <c r="L114" s="238">
        <f t="shared" si="9"/>
        <v>0</v>
      </c>
      <c r="M114" s="238">
        <f t="shared" si="10"/>
        <v>0</v>
      </c>
      <c r="N114" s="187">
        <f t="shared" si="11"/>
        <v>115089.97500000001</v>
      </c>
    </row>
    <row r="115" spans="1:14" ht="13.9" x14ac:dyDescent="0.4">
      <c r="A115" s="12" t="str">
        <f>'C&amp;E'!A115</f>
        <v>CBH Sidings SG</v>
      </c>
      <c r="B115" s="12">
        <f>'C&amp;E'!B115</f>
        <v>8</v>
      </c>
      <c r="C115" t="s">
        <v>101</v>
      </c>
      <c r="D115" s="195">
        <f>'DORC build-up'!I59</f>
        <v>1.3</v>
      </c>
      <c r="E115" s="197">
        <v>14420</v>
      </c>
      <c r="F115" s="197">
        <v>0</v>
      </c>
      <c r="G115" s="197">
        <v>0</v>
      </c>
      <c r="H115" s="291">
        <f t="shared" si="5"/>
        <v>11.4975</v>
      </c>
      <c r="I115" s="291">
        <f t="shared" si="6"/>
        <v>62.072128124999999</v>
      </c>
      <c r="J115" s="291">
        <f t="shared" si="7"/>
        <v>17.519315625000001</v>
      </c>
      <c r="K115" s="238">
        <f t="shared" si="8"/>
        <v>215532.13500000001</v>
      </c>
      <c r="L115" s="238">
        <f t="shared" si="9"/>
        <v>0</v>
      </c>
      <c r="M115" s="238">
        <f t="shared" si="10"/>
        <v>0</v>
      </c>
      <c r="N115" s="187">
        <f t="shared" si="11"/>
        <v>215532.13500000001</v>
      </c>
    </row>
    <row r="116" spans="1:14" ht="13.9" x14ac:dyDescent="0.4">
      <c r="A116" s="12" t="str">
        <f>'C&amp;E'!A116</f>
        <v>CBH Sidings SG</v>
      </c>
      <c r="B116" s="12">
        <f>'C&amp;E'!B116</f>
        <v>8</v>
      </c>
      <c r="C116" t="s">
        <v>160</v>
      </c>
      <c r="D116" s="195">
        <f>'DORC build-up'!I60</f>
        <v>1.4</v>
      </c>
      <c r="E116" s="197">
        <v>7364</v>
      </c>
      <c r="F116" s="197">
        <v>0</v>
      </c>
      <c r="G116" s="197">
        <v>0</v>
      </c>
      <c r="H116" s="291">
        <f t="shared" si="5"/>
        <v>11.4975</v>
      </c>
      <c r="I116" s="291">
        <f t="shared" si="6"/>
        <v>62.072128124999999</v>
      </c>
      <c r="J116" s="291">
        <f t="shared" si="7"/>
        <v>17.519315625000001</v>
      </c>
      <c r="K116" s="238">
        <f t="shared" si="8"/>
        <v>118534.62599999999</v>
      </c>
      <c r="L116" s="238">
        <f t="shared" si="9"/>
        <v>0</v>
      </c>
      <c r="M116" s="238">
        <f t="shared" si="10"/>
        <v>0</v>
      </c>
      <c r="N116" s="187">
        <f t="shared" si="11"/>
        <v>118534.62599999999</v>
      </c>
    </row>
    <row r="117" spans="1:14" ht="13.9" x14ac:dyDescent="0.4">
      <c r="A117" s="12" t="str">
        <f>'C&amp;E'!A117</f>
        <v>CBH Sidings SG</v>
      </c>
      <c r="B117" s="12">
        <f>'C&amp;E'!B117</f>
        <v>8</v>
      </c>
      <c r="C117" t="s">
        <v>161</v>
      </c>
      <c r="D117" s="195">
        <f>'DORC build-up'!I61</f>
        <v>1.5</v>
      </c>
      <c r="E117" s="197">
        <v>10745</v>
      </c>
      <c r="F117" s="197">
        <v>0</v>
      </c>
      <c r="G117" s="197">
        <v>0</v>
      </c>
      <c r="H117" s="291">
        <f t="shared" si="5"/>
        <v>11.4975</v>
      </c>
      <c r="I117" s="291">
        <f t="shared" si="6"/>
        <v>62.072128124999999</v>
      </c>
      <c r="J117" s="291">
        <f t="shared" si="7"/>
        <v>17.519315625000001</v>
      </c>
      <c r="K117" s="238">
        <f t="shared" si="8"/>
        <v>185310.95625000002</v>
      </c>
      <c r="L117" s="238">
        <f t="shared" si="9"/>
        <v>0</v>
      </c>
      <c r="M117" s="238">
        <f t="shared" si="10"/>
        <v>0</v>
      </c>
      <c r="N117" s="187">
        <f t="shared" si="11"/>
        <v>185310.95625000002</v>
      </c>
    </row>
    <row r="118" spans="1:14" ht="13.9" x14ac:dyDescent="0.4">
      <c r="A118" s="12" t="str">
        <f>'C&amp;E'!A118</f>
        <v>CBH Sidings SG</v>
      </c>
      <c r="B118" s="12">
        <f>'C&amp;E'!B118</f>
        <v>8</v>
      </c>
      <c r="C118" t="s">
        <v>104</v>
      </c>
      <c r="D118" s="195">
        <f>'DORC build-up'!I62</f>
        <v>1.4</v>
      </c>
      <c r="E118" s="197">
        <v>19530</v>
      </c>
      <c r="F118" s="197">
        <v>0</v>
      </c>
      <c r="G118" s="197">
        <v>0</v>
      </c>
      <c r="H118" s="291">
        <f t="shared" si="5"/>
        <v>11.4975</v>
      </c>
      <c r="I118" s="291">
        <f t="shared" si="6"/>
        <v>62.072128124999999</v>
      </c>
      <c r="J118" s="291">
        <f t="shared" si="7"/>
        <v>17.519315625000001</v>
      </c>
      <c r="K118" s="238">
        <f t="shared" si="8"/>
        <v>314364.64500000002</v>
      </c>
      <c r="L118" s="238">
        <f t="shared" si="9"/>
        <v>0</v>
      </c>
      <c r="M118" s="238">
        <f t="shared" si="10"/>
        <v>0</v>
      </c>
      <c r="N118" s="187">
        <f t="shared" si="11"/>
        <v>314364.64500000002</v>
      </c>
    </row>
    <row r="119" spans="1:14" ht="13.9" x14ac:dyDescent="0.4">
      <c r="A119" s="12" t="str">
        <f>'C&amp;E'!A119</f>
        <v>CBH Sidings SG</v>
      </c>
      <c r="B119" s="12">
        <f>'C&amp;E'!B119</f>
        <v>8</v>
      </c>
      <c r="C119" t="s">
        <v>162</v>
      </c>
      <c r="D119" s="195">
        <f>'DORC build-up'!I63</f>
        <v>1.3</v>
      </c>
      <c r="E119" s="197">
        <v>16030</v>
      </c>
      <c r="F119" s="197">
        <v>0</v>
      </c>
      <c r="G119" s="197">
        <v>0</v>
      </c>
      <c r="H119" s="291">
        <f t="shared" si="5"/>
        <v>11.4975</v>
      </c>
      <c r="I119" s="291">
        <f t="shared" si="6"/>
        <v>62.072128124999999</v>
      </c>
      <c r="J119" s="291">
        <f t="shared" si="7"/>
        <v>17.519315625000001</v>
      </c>
      <c r="K119" s="238">
        <f t="shared" si="8"/>
        <v>239596.40250000003</v>
      </c>
      <c r="L119" s="238">
        <f t="shared" si="9"/>
        <v>0</v>
      </c>
      <c r="M119" s="238">
        <f t="shared" si="10"/>
        <v>0</v>
      </c>
      <c r="N119" s="187">
        <f t="shared" si="11"/>
        <v>239596.40250000003</v>
      </c>
    </row>
    <row r="120" spans="1:14" ht="13.9" x14ac:dyDescent="0.4">
      <c r="A120" s="12" t="str">
        <f>'C&amp;E'!A120</f>
        <v>Sidings &amp; Other</v>
      </c>
      <c r="B120" s="12">
        <f>'C&amp;E'!B120</f>
        <v>9</v>
      </c>
      <c r="C120" t="s">
        <v>164</v>
      </c>
      <c r="D120" s="195">
        <f>'DORC build-up'!I64</f>
        <v>1.5</v>
      </c>
      <c r="E120" s="197">
        <v>25710.999999999993</v>
      </c>
      <c r="F120" s="197">
        <v>0</v>
      </c>
      <c r="G120" s="197">
        <v>0</v>
      </c>
      <c r="H120" s="291">
        <f t="shared" si="5"/>
        <v>11.4975</v>
      </c>
      <c r="I120" s="291">
        <f t="shared" si="6"/>
        <v>62.072128124999999</v>
      </c>
      <c r="J120" s="291">
        <f t="shared" si="7"/>
        <v>17.519315625000001</v>
      </c>
      <c r="K120" s="238">
        <f t="shared" si="8"/>
        <v>443418.33374999987</v>
      </c>
      <c r="L120" s="238">
        <f t="shared" si="9"/>
        <v>0</v>
      </c>
      <c r="M120" s="238">
        <f t="shared" si="10"/>
        <v>0</v>
      </c>
      <c r="N120" s="187">
        <f t="shared" si="11"/>
        <v>443418.33374999987</v>
      </c>
    </row>
    <row r="121" spans="1:14" ht="13.9" x14ac:dyDescent="0.4">
      <c r="A121" s="12" t="str">
        <f>'C&amp;E'!A121</f>
        <v>Sidings &amp; Other</v>
      </c>
      <c r="B121" s="12">
        <f>'C&amp;E'!B121</f>
        <v>9</v>
      </c>
      <c r="C121" t="s">
        <v>165</v>
      </c>
      <c r="D121" s="195">
        <f>'DORC build-up'!I65</f>
        <v>1.4</v>
      </c>
      <c r="E121" s="197">
        <v>14606.900000000001</v>
      </c>
      <c r="F121" s="197">
        <v>0</v>
      </c>
      <c r="G121" s="197">
        <v>0</v>
      </c>
      <c r="H121" s="291">
        <f t="shared" si="5"/>
        <v>11.4975</v>
      </c>
      <c r="I121" s="291">
        <f t="shared" si="6"/>
        <v>62.072128124999999</v>
      </c>
      <c r="J121" s="291">
        <f t="shared" si="7"/>
        <v>17.519315625000001</v>
      </c>
      <c r="K121" s="238">
        <f t="shared" si="8"/>
        <v>235119.96585000004</v>
      </c>
      <c r="L121" s="238">
        <f t="shared" si="9"/>
        <v>0</v>
      </c>
      <c r="M121" s="238">
        <f t="shared" si="10"/>
        <v>0</v>
      </c>
      <c r="N121" s="187">
        <f t="shared" si="11"/>
        <v>235119.96585000004</v>
      </c>
    </row>
    <row r="122" spans="1:14" ht="13.9" x14ac:dyDescent="0.4">
      <c r="A122" s="12" t="str">
        <f>'C&amp;E'!A122</f>
        <v>Sidings &amp; Other</v>
      </c>
      <c r="B122" s="12">
        <f>'C&amp;E'!B122</f>
        <v>9</v>
      </c>
      <c r="C122" t="s">
        <v>166</v>
      </c>
      <c r="D122" s="195">
        <f>'DORC build-up'!I66</f>
        <v>1</v>
      </c>
      <c r="E122" s="197">
        <v>0</v>
      </c>
      <c r="F122" s="197">
        <v>0</v>
      </c>
      <c r="G122" s="197">
        <v>0</v>
      </c>
      <c r="H122" s="291">
        <f t="shared" si="5"/>
        <v>11.4975</v>
      </c>
      <c r="I122" s="291">
        <f t="shared" si="6"/>
        <v>62.072128124999999</v>
      </c>
      <c r="J122" s="291">
        <f t="shared" si="7"/>
        <v>17.519315625000001</v>
      </c>
      <c r="K122" s="238">
        <f t="shared" si="8"/>
        <v>0</v>
      </c>
      <c r="L122" s="238">
        <f t="shared" si="9"/>
        <v>0</v>
      </c>
      <c r="M122" s="238">
        <f t="shared" si="10"/>
        <v>0</v>
      </c>
      <c r="N122" s="187">
        <f t="shared" si="11"/>
        <v>0</v>
      </c>
    </row>
    <row r="123" spans="1:14" ht="13.9" x14ac:dyDescent="0.4">
      <c r="A123" s="12" t="str">
        <f>'C&amp;E'!A123</f>
        <v>Sidings &amp; Other</v>
      </c>
      <c r="B123" s="12">
        <f>'C&amp;E'!B123</f>
        <v>9</v>
      </c>
      <c r="C123" t="s">
        <v>167</v>
      </c>
      <c r="D123" s="195">
        <f>'DORC build-up'!I67</f>
        <v>1</v>
      </c>
      <c r="E123" s="197">
        <v>9744</v>
      </c>
      <c r="F123" s="197">
        <v>0</v>
      </c>
      <c r="G123" s="197">
        <v>0</v>
      </c>
      <c r="H123" s="291">
        <f t="shared" si="5"/>
        <v>11.4975</v>
      </c>
      <c r="I123" s="291">
        <f t="shared" si="6"/>
        <v>62.072128124999999</v>
      </c>
      <c r="J123" s="291">
        <f t="shared" si="7"/>
        <v>17.519315625000001</v>
      </c>
      <c r="K123" s="238">
        <f t="shared" si="8"/>
        <v>112031.64</v>
      </c>
      <c r="L123" s="238">
        <f t="shared" si="9"/>
        <v>0</v>
      </c>
      <c r="M123" s="238">
        <f t="shared" si="10"/>
        <v>0</v>
      </c>
      <c r="N123" s="187">
        <f t="shared" si="11"/>
        <v>112031.64</v>
      </c>
    </row>
    <row r="124" spans="1:14" ht="13.9" x14ac:dyDescent="0.4">
      <c r="A124" s="12" t="str">
        <f>'C&amp;E'!A124</f>
        <v>SWM</v>
      </c>
      <c r="B124" s="12">
        <f>'C&amp;E'!B124</f>
        <v>10</v>
      </c>
      <c r="C124" t="s">
        <v>170</v>
      </c>
      <c r="D124" s="195">
        <f>'DORC build-up'!I68</f>
        <v>0</v>
      </c>
      <c r="E124" s="197">
        <v>0</v>
      </c>
      <c r="F124" s="197">
        <v>0</v>
      </c>
      <c r="G124" s="197">
        <v>0</v>
      </c>
      <c r="H124" s="291">
        <f t="shared" si="5"/>
        <v>11.4975</v>
      </c>
      <c r="I124" s="291">
        <f t="shared" si="6"/>
        <v>62.072128124999999</v>
      </c>
      <c r="J124" s="291">
        <f t="shared" si="7"/>
        <v>17.519315625000001</v>
      </c>
      <c r="K124" s="238">
        <f t="shared" si="8"/>
        <v>0</v>
      </c>
      <c r="L124" s="238">
        <f t="shared" si="9"/>
        <v>0</v>
      </c>
      <c r="M124" s="238">
        <f t="shared" si="10"/>
        <v>0</v>
      </c>
      <c r="N124" s="187">
        <f t="shared" si="11"/>
        <v>0</v>
      </c>
    </row>
    <row r="125" spans="1:14" ht="13.9" x14ac:dyDescent="0.4">
      <c r="A125" s="12" t="str">
        <f>'C&amp;E'!A125</f>
        <v>SWM</v>
      </c>
      <c r="B125" s="12">
        <f>'C&amp;E'!B125</f>
        <v>10</v>
      </c>
      <c r="C125" t="s">
        <v>171</v>
      </c>
      <c r="D125" s="195">
        <f>'DORC build-up'!I69</f>
        <v>1.2</v>
      </c>
      <c r="E125" s="197">
        <v>0</v>
      </c>
      <c r="F125" s="197">
        <v>210238.00000000006</v>
      </c>
      <c r="G125" s="197">
        <v>0</v>
      </c>
      <c r="H125" s="291">
        <f t="shared" si="5"/>
        <v>11.4975</v>
      </c>
      <c r="I125" s="291">
        <f t="shared" si="6"/>
        <v>62.072128124999999</v>
      </c>
      <c r="J125" s="291">
        <f t="shared" si="7"/>
        <v>17.519315625000001</v>
      </c>
      <c r="K125" s="238">
        <f t="shared" si="8"/>
        <v>0</v>
      </c>
      <c r="L125" s="238">
        <f t="shared" si="9"/>
        <v>15659904.087292504</v>
      </c>
      <c r="M125" s="238">
        <f t="shared" si="10"/>
        <v>0</v>
      </c>
      <c r="N125" s="187">
        <f t="shared" si="11"/>
        <v>15659904.087292504</v>
      </c>
    </row>
    <row r="126" spans="1:14" ht="13.9" x14ac:dyDescent="0.4">
      <c r="A126" s="12" t="str">
        <f>'C&amp;E'!A126</f>
        <v>SWM</v>
      </c>
      <c r="B126" s="12">
        <f>'C&amp;E'!B126</f>
        <v>11</v>
      </c>
      <c r="C126" t="s">
        <v>173</v>
      </c>
      <c r="D126" s="195">
        <f>'DORC build-up'!I70</f>
        <v>1.2</v>
      </c>
      <c r="E126" s="197">
        <v>0</v>
      </c>
      <c r="F126" s="197">
        <v>332853.50000000012</v>
      </c>
      <c r="G126" s="197">
        <v>0</v>
      </c>
      <c r="H126" s="291">
        <f t="shared" si="5"/>
        <v>11.4975</v>
      </c>
      <c r="I126" s="291">
        <f t="shared" si="6"/>
        <v>62.072128124999999</v>
      </c>
      <c r="J126" s="291">
        <f t="shared" si="7"/>
        <v>17.519315625000001</v>
      </c>
      <c r="K126" s="238">
        <f t="shared" si="8"/>
        <v>0</v>
      </c>
      <c r="L126" s="238">
        <f t="shared" si="9"/>
        <v>24793110.118625633</v>
      </c>
      <c r="M126" s="238">
        <f t="shared" si="10"/>
        <v>0</v>
      </c>
      <c r="N126" s="187">
        <f t="shared" si="11"/>
        <v>24793110.118625633</v>
      </c>
    </row>
    <row r="127" spans="1:14" ht="13.9" x14ac:dyDescent="0.4">
      <c r="A127" s="12" t="str">
        <f>'C&amp;E'!A127</f>
        <v>SWM</v>
      </c>
      <c r="B127" s="12">
        <f>'C&amp;E'!B127</f>
        <v>11</v>
      </c>
      <c r="C127" t="s">
        <v>174</v>
      </c>
      <c r="D127" s="195">
        <f>'DORC build-up'!I71</f>
        <v>1.2</v>
      </c>
      <c r="E127" s="197">
        <v>0</v>
      </c>
      <c r="F127" s="197">
        <v>22372</v>
      </c>
      <c r="G127" s="197">
        <v>0</v>
      </c>
      <c r="H127" s="291">
        <f t="shared" si="5"/>
        <v>11.4975</v>
      </c>
      <c r="I127" s="291">
        <f t="shared" si="6"/>
        <v>62.072128124999999</v>
      </c>
      <c r="J127" s="291">
        <f t="shared" si="7"/>
        <v>17.519315625000001</v>
      </c>
      <c r="K127" s="238">
        <f t="shared" si="8"/>
        <v>0</v>
      </c>
      <c r="L127" s="238">
        <f t="shared" si="9"/>
        <v>1666413.1804949997</v>
      </c>
      <c r="M127" s="238">
        <f t="shared" si="10"/>
        <v>0</v>
      </c>
      <c r="N127" s="187">
        <f t="shared" si="11"/>
        <v>1666413.1804949997</v>
      </c>
    </row>
    <row r="128" spans="1:14" ht="13.9" x14ac:dyDescent="0.4">
      <c r="A128" s="12" t="str">
        <f>'C&amp;E'!A128</f>
        <v>SWM</v>
      </c>
      <c r="B128" s="12">
        <f>'C&amp;E'!B128</f>
        <v>11</v>
      </c>
      <c r="C128" t="s">
        <v>175</v>
      </c>
      <c r="D128" s="195">
        <f>'DORC build-up'!I72</f>
        <v>1.2</v>
      </c>
      <c r="E128" s="197">
        <v>0</v>
      </c>
      <c r="F128" s="197">
        <v>222599.99999999997</v>
      </c>
      <c r="G128" s="197">
        <v>0</v>
      </c>
      <c r="H128" s="291">
        <f t="shared" si="5"/>
        <v>11.4975</v>
      </c>
      <c r="I128" s="291">
        <f t="shared" si="6"/>
        <v>62.072128124999999</v>
      </c>
      <c r="J128" s="291">
        <f t="shared" si="7"/>
        <v>17.519315625000001</v>
      </c>
      <c r="K128" s="238">
        <f t="shared" si="8"/>
        <v>0</v>
      </c>
      <c r="L128" s="238">
        <f t="shared" si="9"/>
        <v>16580706.864749998</v>
      </c>
      <c r="M128" s="238">
        <f t="shared" si="10"/>
        <v>0</v>
      </c>
      <c r="N128" s="187">
        <f t="shared" si="11"/>
        <v>16580706.864749998</v>
      </c>
    </row>
    <row r="129" spans="1:14" ht="13.9" x14ac:dyDescent="0.4">
      <c r="A129" s="12" t="str">
        <f>'C&amp;E'!A129</f>
        <v>SWM</v>
      </c>
      <c r="B129" s="12">
        <f>'C&amp;E'!B129</f>
        <v>11</v>
      </c>
      <c r="C129" t="s">
        <v>176</v>
      </c>
      <c r="D129" s="195">
        <f>'DORC build-up'!I73</f>
        <v>1.2</v>
      </c>
      <c r="E129" s="197">
        <v>0</v>
      </c>
      <c r="F129" s="197">
        <v>7560</v>
      </c>
      <c r="G129" s="197">
        <v>0</v>
      </c>
      <c r="H129" s="291">
        <f t="shared" si="5"/>
        <v>11.4975</v>
      </c>
      <c r="I129" s="291">
        <f t="shared" si="6"/>
        <v>62.072128124999999</v>
      </c>
      <c r="J129" s="291">
        <f t="shared" si="7"/>
        <v>17.519315625000001</v>
      </c>
      <c r="K129" s="238">
        <f t="shared" si="8"/>
        <v>0</v>
      </c>
      <c r="L129" s="238">
        <f t="shared" si="9"/>
        <v>563118.34635000001</v>
      </c>
      <c r="M129" s="238">
        <f t="shared" si="10"/>
        <v>0</v>
      </c>
      <c r="N129" s="187">
        <f t="shared" si="11"/>
        <v>563118.34635000001</v>
      </c>
    </row>
    <row r="130" spans="1:14" ht="13.9" x14ac:dyDescent="0.4">
      <c r="A130" s="12" t="str">
        <f>'C&amp;E'!A130</f>
        <v>SWM</v>
      </c>
      <c r="B130" s="12">
        <f>'C&amp;E'!B130</f>
        <v>11</v>
      </c>
      <c r="C130" t="s">
        <v>177</v>
      </c>
      <c r="D130" s="195">
        <f>'DORC build-up'!I74</f>
        <v>1.2</v>
      </c>
      <c r="E130" s="197">
        <v>0</v>
      </c>
      <c r="F130" s="197">
        <v>284725</v>
      </c>
      <c r="G130" s="197">
        <v>0</v>
      </c>
      <c r="H130" s="291">
        <f t="shared" si="5"/>
        <v>11.4975</v>
      </c>
      <c r="I130" s="291">
        <f t="shared" si="6"/>
        <v>62.072128124999999</v>
      </c>
      <c r="J130" s="291">
        <f t="shared" si="7"/>
        <v>17.519315625000001</v>
      </c>
      <c r="K130" s="238">
        <f t="shared" si="8"/>
        <v>0</v>
      </c>
      <c r="L130" s="238">
        <f t="shared" si="9"/>
        <v>21208184.016468752</v>
      </c>
      <c r="M130" s="238">
        <f t="shared" si="10"/>
        <v>0</v>
      </c>
      <c r="N130" s="187">
        <f t="shared" si="11"/>
        <v>21208184.016468752</v>
      </c>
    </row>
    <row r="131" spans="1:14" ht="13.9" x14ac:dyDescent="0.4">
      <c r="A131" s="12" t="str">
        <f>'C&amp;E'!A131</f>
        <v>SWM</v>
      </c>
      <c r="B131" s="12">
        <f>'C&amp;E'!B131</f>
        <v>11</v>
      </c>
      <c r="C131" t="s">
        <v>178</v>
      </c>
      <c r="D131" s="195">
        <f>'DORC build-up'!I75</f>
        <v>1.2</v>
      </c>
      <c r="E131" s="197">
        <v>0</v>
      </c>
      <c r="F131" s="197">
        <v>7252</v>
      </c>
      <c r="G131" s="197">
        <v>0</v>
      </c>
      <c r="H131" s="291">
        <f t="shared" si="5"/>
        <v>11.4975</v>
      </c>
      <c r="I131" s="291">
        <f t="shared" si="6"/>
        <v>62.072128124999999</v>
      </c>
      <c r="J131" s="291">
        <f t="shared" si="7"/>
        <v>17.519315625000001</v>
      </c>
      <c r="K131" s="238">
        <f t="shared" si="8"/>
        <v>0</v>
      </c>
      <c r="L131" s="238">
        <f t="shared" si="9"/>
        <v>540176.48779499996</v>
      </c>
      <c r="M131" s="238">
        <f t="shared" si="10"/>
        <v>0</v>
      </c>
      <c r="N131" s="187">
        <f t="shared" si="11"/>
        <v>540176.48779499996</v>
      </c>
    </row>
    <row r="132" spans="1:14" ht="13.9" x14ac:dyDescent="0.4">
      <c r="A132" s="12" t="str">
        <f>'C&amp;E'!A132</f>
        <v>SWM</v>
      </c>
      <c r="B132" s="12">
        <f>'C&amp;E'!B132</f>
        <v>11</v>
      </c>
      <c r="C132" t="s">
        <v>179</v>
      </c>
      <c r="D132" s="195">
        <f>'DORC build-up'!I76</f>
        <v>0</v>
      </c>
      <c r="E132" s="197">
        <v>0</v>
      </c>
      <c r="F132" s="197">
        <v>0</v>
      </c>
      <c r="G132" s="197">
        <v>0</v>
      </c>
      <c r="H132" s="291">
        <f t="shared" si="5"/>
        <v>11.4975</v>
      </c>
      <c r="I132" s="291">
        <f t="shared" si="6"/>
        <v>62.072128124999999</v>
      </c>
      <c r="J132" s="291">
        <f t="shared" si="7"/>
        <v>17.519315625000001</v>
      </c>
      <c r="K132" s="238">
        <f t="shared" si="8"/>
        <v>0</v>
      </c>
      <c r="L132" s="238">
        <f t="shared" si="9"/>
        <v>0</v>
      </c>
      <c r="M132" s="238">
        <f t="shared" si="10"/>
        <v>0</v>
      </c>
      <c r="N132" s="187">
        <f t="shared" si="11"/>
        <v>0</v>
      </c>
    </row>
    <row r="133" spans="1:14" ht="13.9" x14ac:dyDescent="0.4">
      <c r="A133" s="12" t="str">
        <f>'C&amp;E'!A133</f>
        <v>SWM</v>
      </c>
      <c r="B133" s="12">
        <f>'C&amp;E'!B133</f>
        <v>11</v>
      </c>
      <c r="C133" t="s">
        <v>180</v>
      </c>
      <c r="D133" s="195">
        <f>'DORC build-up'!I77</f>
        <v>1.2</v>
      </c>
      <c r="E133" s="197">
        <v>0</v>
      </c>
      <c r="F133" s="197">
        <v>168175</v>
      </c>
      <c r="G133" s="197">
        <v>0</v>
      </c>
      <c r="H133" s="291">
        <f t="shared" si="5"/>
        <v>11.4975</v>
      </c>
      <c r="I133" s="291">
        <f t="shared" si="6"/>
        <v>62.072128124999999</v>
      </c>
      <c r="J133" s="291">
        <f t="shared" si="7"/>
        <v>17.519315625000001</v>
      </c>
      <c r="K133" s="238">
        <f t="shared" si="8"/>
        <v>0</v>
      </c>
      <c r="L133" s="238">
        <f t="shared" si="9"/>
        <v>12526776.176906249</v>
      </c>
      <c r="M133" s="238">
        <f t="shared" si="10"/>
        <v>0</v>
      </c>
      <c r="N133" s="187">
        <f t="shared" si="11"/>
        <v>12526776.176906249</v>
      </c>
    </row>
    <row r="134" spans="1:14" ht="13.9" x14ac:dyDescent="0.4">
      <c r="A134" s="12" t="str">
        <f>'C&amp;E'!A134</f>
        <v>Sidings &amp; Other</v>
      </c>
      <c r="B134" s="12">
        <f>'C&amp;E'!B134</f>
        <v>12</v>
      </c>
      <c r="C134" t="s">
        <v>182</v>
      </c>
      <c r="D134" s="195">
        <f>'DORC build-up'!I78</f>
        <v>1</v>
      </c>
      <c r="E134" s="197">
        <v>40397</v>
      </c>
      <c r="F134" s="197">
        <v>0</v>
      </c>
      <c r="G134" s="197">
        <v>0</v>
      </c>
      <c r="H134" s="291">
        <f t="shared" ref="H134:H197" si="12">$H$14</f>
        <v>11.4975</v>
      </c>
      <c r="I134" s="291">
        <f t="shared" ref="I134:I197" si="13">$H$16</f>
        <v>62.072128124999999</v>
      </c>
      <c r="J134" s="291">
        <f t="shared" ref="J134:J197" si="14">$H$18</f>
        <v>17.519315625000001</v>
      </c>
      <c r="K134" s="238">
        <f t="shared" ref="K134:K197" si="15">E134*H134*$D134</f>
        <v>464464.50750000001</v>
      </c>
      <c r="L134" s="238">
        <f t="shared" ref="L134:L197" si="16">F134*I134*$D134</f>
        <v>0</v>
      </c>
      <c r="M134" s="238">
        <f t="shared" ref="M134:M197" si="17">G134*J134*$D134</f>
        <v>0</v>
      </c>
      <c r="N134" s="187">
        <f t="shared" ref="N134:N197" si="18">SUM(K134:M134)</f>
        <v>464464.50750000001</v>
      </c>
    </row>
    <row r="135" spans="1:14" ht="13.9" x14ac:dyDescent="0.4">
      <c r="A135" s="12" t="str">
        <f>'C&amp;E'!A135</f>
        <v>Non-operational</v>
      </c>
      <c r="B135" s="12">
        <f>'C&amp;E'!B135</f>
        <v>13</v>
      </c>
      <c r="C135" t="s">
        <v>185</v>
      </c>
      <c r="D135" s="195">
        <f>'DORC build-up'!I79</f>
        <v>1.2</v>
      </c>
      <c r="E135" s="197">
        <v>548172.79999999993</v>
      </c>
      <c r="F135" s="197">
        <v>0</v>
      </c>
      <c r="G135" s="197">
        <v>0</v>
      </c>
      <c r="H135" s="291">
        <f t="shared" si="12"/>
        <v>11.4975</v>
      </c>
      <c r="I135" s="291">
        <f t="shared" si="13"/>
        <v>62.072128124999999</v>
      </c>
      <c r="J135" s="291">
        <f t="shared" si="14"/>
        <v>17.519315625000001</v>
      </c>
      <c r="K135" s="238">
        <f t="shared" si="15"/>
        <v>7563140.1215999983</v>
      </c>
      <c r="L135" s="238">
        <f t="shared" si="16"/>
        <v>0</v>
      </c>
      <c r="M135" s="238">
        <f t="shared" si="17"/>
        <v>0</v>
      </c>
      <c r="N135" s="187">
        <f t="shared" si="18"/>
        <v>7563140.1215999983</v>
      </c>
    </row>
    <row r="136" spans="1:14" ht="13.9" x14ac:dyDescent="0.4">
      <c r="A136" s="12" t="str">
        <f>'C&amp;E'!A136</f>
        <v>Non-operational</v>
      </c>
      <c r="B136" s="12">
        <f>'C&amp;E'!B136</f>
        <v>13</v>
      </c>
      <c r="C136" t="s">
        <v>186</v>
      </c>
      <c r="D136" s="195">
        <f>'DORC build-up'!I80</f>
        <v>1.2</v>
      </c>
      <c r="E136" s="197">
        <v>501774</v>
      </c>
      <c r="F136" s="197">
        <v>0</v>
      </c>
      <c r="G136" s="197">
        <v>0</v>
      </c>
      <c r="H136" s="291">
        <f t="shared" si="12"/>
        <v>11.4975</v>
      </c>
      <c r="I136" s="291">
        <f t="shared" si="13"/>
        <v>62.072128124999999</v>
      </c>
      <c r="J136" s="291">
        <f t="shared" si="14"/>
        <v>17.519315625000001</v>
      </c>
      <c r="K136" s="238">
        <f t="shared" si="15"/>
        <v>6922975.8780000005</v>
      </c>
      <c r="L136" s="238">
        <f t="shared" si="16"/>
        <v>0</v>
      </c>
      <c r="M136" s="238">
        <f t="shared" si="17"/>
        <v>0</v>
      </c>
      <c r="N136" s="187">
        <f t="shared" si="18"/>
        <v>6922975.8780000005</v>
      </c>
    </row>
    <row r="137" spans="1:14" ht="13.9" x14ac:dyDescent="0.4">
      <c r="A137" s="12" t="str">
        <f>'C&amp;E'!A137</f>
        <v>Non-operational</v>
      </c>
      <c r="B137" s="12">
        <f>'C&amp;E'!B137</f>
        <v>14</v>
      </c>
      <c r="C137" t="s">
        <v>188</v>
      </c>
      <c r="D137" s="195">
        <f>'DORC build-up'!I81</f>
        <v>1.2</v>
      </c>
      <c r="E137" s="197">
        <v>152712</v>
      </c>
      <c r="F137" s="197">
        <v>0</v>
      </c>
      <c r="G137" s="197">
        <v>0</v>
      </c>
      <c r="H137" s="291">
        <f t="shared" si="12"/>
        <v>11.4975</v>
      </c>
      <c r="I137" s="291">
        <f t="shared" si="13"/>
        <v>62.072128124999999</v>
      </c>
      <c r="J137" s="291">
        <f t="shared" si="14"/>
        <v>17.519315625000001</v>
      </c>
      <c r="K137" s="238">
        <f t="shared" si="15"/>
        <v>2106967.4639999997</v>
      </c>
      <c r="L137" s="238">
        <f t="shared" si="16"/>
        <v>0</v>
      </c>
      <c r="M137" s="238">
        <f t="shared" si="17"/>
        <v>0</v>
      </c>
      <c r="N137" s="187">
        <f t="shared" si="18"/>
        <v>2106967.4639999997</v>
      </c>
    </row>
    <row r="138" spans="1:14" ht="13.9" x14ac:dyDescent="0.4">
      <c r="A138" s="12" t="str">
        <f>'C&amp;E'!A138</f>
        <v>SWM</v>
      </c>
      <c r="B138" s="12">
        <f>'C&amp;E'!B138</f>
        <v>15</v>
      </c>
      <c r="C138" t="s">
        <v>190</v>
      </c>
      <c r="D138" s="195">
        <f>'DORC build-up'!I82</f>
        <v>1.2</v>
      </c>
      <c r="E138" s="197">
        <v>12765.2</v>
      </c>
      <c r="F138" s="197">
        <v>15505</v>
      </c>
      <c r="G138" s="197">
        <v>0</v>
      </c>
      <c r="H138" s="291">
        <f t="shared" si="12"/>
        <v>11.4975</v>
      </c>
      <c r="I138" s="291">
        <f t="shared" si="13"/>
        <v>62.072128124999999</v>
      </c>
      <c r="J138" s="291">
        <f t="shared" si="14"/>
        <v>17.519315625000001</v>
      </c>
      <c r="K138" s="238">
        <f t="shared" si="15"/>
        <v>176121.46440000003</v>
      </c>
      <c r="L138" s="238">
        <f t="shared" si="16"/>
        <v>1154914.0158937499</v>
      </c>
      <c r="M138" s="238">
        <f t="shared" si="17"/>
        <v>0</v>
      </c>
      <c r="N138" s="187">
        <f t="shared" si="18"/>
        <v>1331035.4802937498</v>
      </c>
    </row>
    <row r="139" spans="1:14" ht="13.9" x14ac:dyDescent="0.4">
      <c r="A139" s="12" t="str">
        <f>'C&amp;E'!A139</f>
        <v>SWM</v>
      </c>
      <c r="B139" s="12">
        <f>'C&amp;E'!B139</f>
        <v>16</v>
      </c>
      <c r="C139" t="s">
        <v>192</v>
      </c>
      <c r="D139" s="195">
        <f>'DORC build-up'!I83</f>
        <v>1.2</v>
      </c>
      <c r="E139" s="197">
        <v>0</v>
      </c>
      <c r="F139" s="197">
        <v>66255</v>
      </c>
      <c r="G139" s="197">
        <v>0</v>
      </c>
      <c r="H139" s="291">
        <f t="shared" si="12"/>
        <v>11.4975</v>
      </c>
      <c r="I139" s="291">
        <f t="shared" si="13"/>
        <v>62.072128124999999</v>
      </c>
      <c r="J139" s="291">
        <f t="shared" si="14"/>
        <v>17.519315625000001</v>
      </c>
      <c r="K139" s="238">
        <f t="shared" si="15"/>
        <v>0</v>
      </c>
      <c r="L139" s="238">
        <f t="shared" si="16"/>
        <v>4935106.6187062496</v>
      </c>
      <c r="M139" s="238">
        <f t="shared" si="17"/>
        <v>0</v>
      </c>
      <c r="N139" s="187">
        <f t="shared" si="18"/>
        <v>4935106.6187062496</v>
      </c>
    </row>
    <row r="140" spans="1:14" ht="13.9" x14ac:dyDescent="0.4">
      <c r="A140" s="12" t="str">
        <f>'C&amp;E'!A140</f>
        <v>SWM</v>
      </c>
      <c r="B140" s="12">
        <f>'C&amp;E'!B140</f>
        <v>17</v>
      </c>
      <c r="C140" t="s">
        <v>194</v>
      </c>
      <c r="D140" s="195">
        <f>'DORC build-up'!I84</f>
        <v>1.2</v>
      </c>
      <c r="E140" s="197">
        <v>0</v>
      </c>
      <c r="F140" s="197">
        <v>11892.999999999998</v>
      </c>
      <c r="G140" s="197">
        <v>0</v>
      </c>
      <c r="H140" s="291">
        <f t="shared" si="12"/>
        <v>11.4975</v>
      </c>
      <c r="I140" s="291">
        <f t="shared" si="13"/>
        <v>62.072128124999999</v>
      </c>
      <c r="J140" s="291">
        <f t="shared" si="14"/>
        <v>17.519315625000001</v>
      </c>
      <c r="K140" s="238">
        <f t="shared" si="15"/>
        <v>0</v>
      </c>
      <c r="L140" s="238">
        <f t="shared" si="16"/>
        <v>885868.58374874981</v>
      </c>
      <c r="M140" s="238">
        <f t="shared" si="17"/>
        <v>0</v>
      </c>
      <c r="N140" s="187">
        <f t="shared" si="18"/>
        <v>885868.58374874981</v>
      </c>
    </row>
    <row r="141" spans="1:14" ht="13.9" x14ac:dyDescent="0.4">
      <c r="A141" s="12" t="str">
        <f>'C&amp;E'!A141</f>
        <v>SWM</v>
      </c>
      <c r="B141" s="12">
        <f>'C&amp;E'!B141</f>
        <v>17</v>
      </c>
      <c r="C141" t="s">
        <v>195</v>
      </c>
      <c r="D141" s="195">
        <f>'DORC build-up'!I85</f>
        <v>1.2</v>
      </c>
      <c r="E141" s="197">
        <v>0</v>
      </c>
      <c r="F141" s="197">
        <v>28000</v>
      </c>
      <c r="G141" s="197">
        <v>0</v>
      </c>
      <c r="H141" s="291">
        <f t="shared" si="12"/>
        <v>11.4975</v>
      </c>
      <c r="I141" s="291">
        <f t="shared" si="13"/>
        <v>62.072128124999999</v>
      </c>
      <c r="J141" s="291">
        <f t="shared" si="14"/>
        <v>17.519315625000001</v>
      </c>
      <c r="K141" s="238">
        <f t="shared" si="15"/>
        <v>0</v>
      </c>
      <c r="L141" s="238">
        <f t="shared" si="16"/>
        <v>2085623.5049999999</v>
      </c>
      <c r="M141" s="238">
        <f t="shared" si="17"/>
        <v>0</v>
      </c>
      <c r="N141" s="187">
        <f t="shared" si="18"/>
        <v>2085623.5049999999</v>
      </c>
    </row>
    <row r="142" spans="1:14" ht="13.9" x14ac:dyDescent="0.4">
      <c r="A142" s="12" t="str">
        <f>'C&amp;E'!A142</f>
        <v>SWM</v>
      </c>
      <c r="B142" s="12">
        <f>'C&amp;E'!B142</f>
        <v>18</v>
      </c>
      <c r="C142" t="s">
        <v>197</v>
      </c>
      <c r="D142" s="195">
        <f>'DORC build-up'!I86</f>
        <v>1.2</v>
      </c>
      <c r="E142" s="197">
        <v>0</v>
      </c>
      <c r="F142" s="197">
        <v>12782</v>
      </c>
      <c r="G142" s="197">
        <v>0</v>
      </c>
      <c r="H142" s="291">
        <f t="shared" si="12"/>
        <v>11.4975</v>
      </c>
      <c r="I142" s="291">
        <f t="shared" si="13"/>
        <v>62.072128124999999</v>
      </c>
      <c r="J142" s="291">
        <f t="shared" si="14"/>
        <v>17.519315625000001</v>
      </c>
      <c r="K142" s="238">
        <f t="shared" si="15"/>
        <v>0</v>
      </c>
      <c r="L142" s="238">
        <f t="shared" si="16"/>
        <v>952087.1300324999</v>
      </c>
      <c r="M142" s="238">
        <f t="shared" si="17"/>
        <v>0</v>
      </c>
      <c r="N142" s="187">
        <f t="shared" si="18"/>
        <v>952087.1300324999</v>
      </c>
    </row>
    <row r="143" spans="1:14" ht="13.9" x14ac:dyDescent="0.4">
      <c r="A143" s="12" t="str">
        <f>'C&amp;E'!A143</f>
        <v>SWM</v>
      </c>
      <c r="B143" s="12">
        <f>'C&amp;E'!B143</f>
        <v>19</v>
      </c>
      <c r="C143" t="s">
        <v>199</v>
      </c>
      <c r="D143" s="195">
        <f>'DORC build-up'!I87</f>
        <v>1.2</v>
      </c>
      <c r="E143" s="197">
        <v>0</v>
      </c>
      <c r="F143" s="197">
        <v>7384.3700000000008</v>
      </c>
      <c r="G143" s="197">
        <v>0</v>
      </c>
      <c r="H143" s="291">
        <f t="shared" si="12"/>
        <v>11.4975</v>
      </c>
      <c r="I143" s="291">
        <f t="shared" si="13"/>
        <v>62.072128124999999</v>
      </c>
      <c r="J143" s="291">
        <f t="shared" si="14"/>
        <v>17.519315625000001</v>
      </c>
      <c r="K143" s="238">
        <f t="shared" si="15"/>
        <v>0</v>
      </c>
      <c r="L143" s="238">
        <f t="shared" si="16"/>
        <v>550036.27291488752</v>
      </c>
      <c r="M143" s="238">
        <f t="shared" si="17"/>
        <v>0</v>
      </c>
      <c r="N143" s="187">
        <f t="shared" si="18"/>
        <v>550036.27291488752</v>
      </c>
    </row>
    <row r="144" spans="1:14" ht="13.9" x14ac:dyDescent="0.4">
      <c r="A144" s="12" t="str">
        <f>'C&amp;E'!A144</f>
        <v>Collie</v>
      </c>
      <c r="B144" s="12">
        <f>'C&amp;E'!B144</f>
        <v>20</v>
      </c>
      <c r="C144" t="s">
        <v>201</v>
      </c>
      <c r="D144" s="195">
        <f>'DORC build-up'!I88</f>
        <v>1.2</v>
      </c>
      <c r="E144" s="197">
        <v>6825.0000000000009</v>
      </c>
      <c r="F144" s="197">
        <v>0</v>
      </c>
      <c r="G144" s="197">
        <v>0</v>
      </c>
      <c r="H144" s="291">
        <f t="shared" si="12"/>
        <v>11.4975</v>
      </c>
      <c r="I144" s="291">
        <f t="shared" si="13"/>
        <v>62.072128124999999</v>
      </c>
      <c r="J144" s="291">
        <f t="shared" si="14"/>
        <v>17.519315625000001</v>
      </c>
      <c r="K144" s="238">
        <f t="shared" si="15"/>
        <v>94164.525000000009</v>
      </c>
      <c r="L144" s="238">
        <f t="shared" si="16"/>
        <v>0</v>
      </c>
      <c r="M144" s="238">
        <f t="shared" si="17"/>
        <v>0</v>
      </c>
      <c r="N144" s="187">
        <f t="shared" si="18"/>
        <v>94164.525000000009</v>
      </c>
    </row>
    <row r="145" spans="1:14" ht="13.9" x14ac:dyDescent="0.4">
      <c r="A145" s="12" t="str">
        <f>'C&amp;E'!A145</f>
        <v>Collie</v>
      </c>
      <c r="B145" s="12">
        <f>'C&amp;E'!B145</f>
        <v>20</v>
      </c>
      <c r="C145" t="s">
        <v>202</v>
      </c>
      <c r="D145" s="195">
        <f>'DORC build-up'!I89</f>
        <v>1.2</v>
      </c>
      <c r="E145" s="197">
        <v>173327</v>
      </c>
      <c r="F145" s="197">
        <v>0</v>
      </c>
      <c r="G145" s="197">
        <v>0</v>
      </c>
      <c r="H145" s="291">
        <f t="shared" si="12"/>
        <v>11.4975</v>
      </c>
      <c r="I145" s="291">
        <f t="shared" si="13"/>
        <v>62.072128124999999</v>
      </c>
      <c r="J145" s="291">
        <f t="shared" si="14"/>
        <v>17.519315625000001</v>
      </c>
      <c r="K145" s="238">
        <f t="shared" si="15"/>
        <v>2391392.6189999999</v>
      </c>
      <c r="L145" s="238">
        <f t="shared" si="16"/>
        <v>0</v>
      </c>
      <c r="M145" s="238">
        <f t="shared" si="17"/>
        <v>0</v>
      </c>
      <c r="N145" s="187">
        <f t="shared" si="18"/>
        <v>2391392.6189999999</v>
      </c>
    </row>
    <row r="146" spans="1:14" ht="13.9" x14ac:dyDescent="0.4">
      <c r="A146" s="12" t="str">
        <f>'C&amp;E'!A146</f>
        <v>Collie</v>
      </c>
      <c r="B146" s="12">
        <f>'C&amp;E'!B146</f>
        <v>20</v>
      </c>
      <c r="C146" t="s">
        <v>203</v>
      </c>
      <c r="D146" s="195">
        <f>'DORC build-up'!I90</f>
        <v>1.2</v>
      </c>
      <c r="E146" s="197">
        <v>6678</v>
      </c>
      <c r="F146" s="197">
        <v>0</v>
      </c>
      <c r="G146" s="197">
        <v>0</v>
      </c>
      <c r="H146" s="291">
        <f t="shared" si="12"/>
        <v>11.4975</v>
      </c>
      <c r="I146" s="291">
        <f t="shared" si="13"/>
        <v>62.072128124999999</v>
      </c>
      <c r="J146" s="291">
        <f t="shared" si="14"/>
        <v>17.519315625000001</v>
      </c>
      <c r="K146" s="238">
        <f t="shared" si="15"/>
        <v>92136.366000000009</v>
      </c>
      <c r="L146" s="238">
        <f t="shared" si="16"/>
        <v>0</v>
      </c>
      <c r="M146" s="238">
        <f t="shared" si="17"/>
        <v>0</v>
      </c>
      <c r="N146" s="187">
        <f t="shared" si="18"/>
        <v>92136.366000000009</v>
      </c>
    </row>
    <row r="147" spans="1:14" ht="13.9" x14ac:dyDescent="0.4">
      <c r="A147" s="12" t="str">
        <f>'C&amp;E'!A147</f>
        <v>Collie</v>
      </c>
      <c r="B147" s="12">
        <f>'C&amp;E'!B147</f>
        <v>20</v>
      </c>
      <c r="C147" t="s">
        <v>204</v>
      </c>
      <c r="D147" s="195">
        <f>'DORC build-up'!I91</f>
        <v>1.2</v>
      </c>
      <c r="E147" s="197">
        <v>192276</v>
      </c>
      <c r="F147" s="197">
        <v>0</v>
      </c>
      <c r="G147" s="197">
        <v>0</v>
      </c>
      <c r="H147" s="291">
        <f t="shared" si="12"/>
        <v>11.4975</v>
      </c>
      <c r="I147" s="291">
        <f t="shared" si="13"/>
        <v>62.072128124999999</v>
      </c>
      <c r="J147" s="291">
        <f t="shared" si="14"/>
        <v>17.519315625000001</v>
      </c>
      <c r="K147" s="238">
        <f t="shared" si="15"/>
        <v>2652831.9720000001</v>
      </c>
      <c r="L147" s="238">
        <f t="shared" si="16"/>
        <v>0</v>
      </c>
      <c r="M147" s="238">
        <f t="shared" si="17"/>
        <v>0</v>
      </c>
      <c r="N147" s="187">
        <f t="shared" si="18"/>
        <v>2652831.9720000001</v>
      </c>
    </row>
    <row r="148" spans="1:14" ht="13.9" x14ac:dyDescent="0.4">
      <c r="A148" s="12" t="str">
        <f>'C&amp;E'!A148</f>
        <v>Collie</v>
      </c>
      <c r="B148" s="12">
        <f>'C&amp;E'!B148</f>
        <v>20</v>
      </c>
      <c r="C148" t="s">
        <v>205</v>
      </c>
      <c r="D148" s="195">
        <f>'DORC build-up'!I92</f>
        <v>1.2</v>
      </c>
      <c r="E148" s="197">
        <v>16870</v>
      </c>
      <c r="F148" s="197">
        <v>0</v>
      </c>
      <c r="G148" s="197">
        <v>0</v>
      </c>
      <c r="H148" s="291">
        <f t="shared" si="12"/>
        <v>11.4975</v>
      </c>
      <c r="I148" s="291">
        <f t="shared" si="13"/>
        <v>62.072128124999999</v>
      </c>
      <c r="J148" s="291">
        <f t="shared" si="14"/>
        <v>17.519315625000001</v>
      </c>
      <c r="K148" s="238">
        <f t="shared" si="15"/>
        <v>232755.39</v>
      </c>
      <c r="L148" s="238">
        <f t="shared" si="16"/>
        <v>0</v>
      </c>
      <c r="M148" s="238">
        <f t="shared" si="17"/>
        <v>0</v>
      </c>
      <c r="N148" s="187">
        <f t="shared" si="18"/>
        <v>232755.39</v>
      </c>
    </row>
    <row r="149" spans="1:14" ht="13.9" x14ac:dyDescent="0.4">
      <c r="A149" s="12" t="str">
        <f>'C&amp;E'!A149</f>
        <v>Collie</v>
      </c>
      <c r="B149" s="12">
        <f>'C&amp;E'!B149</f>
        <v>21</v>
      </c>
      <c r="C149" t="s">
        <v>207</v>
      </c>
      <c r="D149" s="195">
        <f>'DORC build-up'!I93</f>
        <v>1.2</v>
      </c>
      <c r="E149" s="197">
        <v>7777</v>
      </c>
      <c r="F149" s="197">
        <v>0</v>
      </c>
      <c r="G149" s="197">
        <v>0</v>
      </c>
      <c r="H149" s="291">
        <f t="shared" si="12"/>
        <v>11.4975</v>
      </c>
      <c r="I149" s="291">
        <f t="shared" si="13"/>
        <v>62.072128124999999</v>
      </c>
      <c r="J149" s="291">
        <f t="shared" si="14"/>
        <v>17.519315625000001</v>
      </c>
      <c r="K149" s="238">
        <f t="shared" si="15"/>
        <v>107299.26900000001</v>
      </c>
      <c r="L149" s="238">
        <f t="shared" si="16"/>
        <v>0</v>
      </c>
      <c r="M149" s="238">
        <f t="shared" si="17"/>
        <v>0</v>
      </c>
      <c r="N149" s="187">
        <f t="shared" si="18"/>
        <v>107299.26900000001</v>
      </c>
    </row>
    <row r="150" spans="1:14" ht="13.9" x14ac:dyDescent="0.4">
      <c r="A150" s="12" t="str">
        <f>'C&amp;E'!A150</f>
        <v>Collie</v>
      </c>
      <c r="B150" s="12">
        <f>'C&amp;E'!B150</f>
        <v>22</v>
      </c>
      <c r="C150" t="s">
        <v>209</v>
      </c>
      <c r="D150" s="195">
        <f>'DORC build-up'!I94</f>
        <v>1.2</v>
      </c>
      <c r="E150" s="197">
        <v>77237.999999999985</v>
      </c>
      <c r="F150" s="197">
        <v>0</v>
      </c>
      <c r="G150" s="197">
        <v>0</v>
      </c>
      <c r="H150" s="291">
        <f t="shared" si="12"/>
        <v>11.4975</v>
      </c>
      <c r="I150" s="291">
        <f t="shared" si="13"/>
        <v>62.072128124999999</v>
      </c>
      <c r="J150" s="291">
        <f t="shared" si="14"/>
        <v>17.519315625000001</v>
      </c>
      <c r="K150" s="238">
        <f t="shared" si="15"/>
        <v>1065652.6859999998</v>
      </c>
      <c r="L150" s="238">
        <f t="shared" si="16"/>
        <v>0</v>
      </c>
      <c r="M150" s="238">
        <f t="shared" si="17"/>
        <v>0</v>
      </c>
      <c r="N150" s="187">
        <f t="shared" si="18"/>
        <v>1065652.6859999998</v>
      </c>
    </row>
    <row r="151" spans="1:14" ht="13.9" x14ac:dyDescent="0.4">
      <c r="A151" s="12" t="str">
        <f>'C&amp;E'!A151</f>
        <v>Collie</v>
      </c>
      <c r="B151" s="12">
        <f>'C&amp;E'!B151</f>
        <v>22</v>
      </c>
      <c r="C151" t="s">
        <v>210</v>
      </c>
      <c r="D151" s="195">
        <f>'DORC build-up'!I95</f>
        <v>1.2</v>
      </c>
      <c r="E151" s="197">
        <v>7574</v>
      </c>
      <c r="F151" s="197">
        <v>0</v>
      </c>
      <c r="G151" s="197">
        <v>0</v>
      </c>
      <c r="H151" s="291">
        <f t="shared" si="12"/>
        <v>11.4975</v>
      </c>
      <c r="I151" s="291">
        <f t="shared" si="13"/>
        <v>62.072128124999999</v>
      </c>
      <c r="J151" s="291">
        <f t="shared" si="14"/>
        <v>17.519315625000001</v>
      </c>
      <c r="K151" s="238">
        <f t="shared" si="15"/>
        <v>104498.478</v>
      </c>
      <c r="L151" s="238">
        <f t="shared" si="16"/>
        <v>0</v>
      </c>
      <c r="M151" s="238">
        <f t="shared" si="17"/>
        <v>0</v>
      </c>
      <c r="N151" s="187">
        <f t="shared" si="18"/>
        <v>104498.478</v>
      </c>
    </row>
    <row r="152" spans="1:14" ht="13.9" x14ac:dyDescent="0.4">
      <c r="A152" s="12" t="str">
        <f>'C&amp;E'!A152</f>
        <v>GSR</v>
      </c>
      <c r="B152" s="12">
        <f>'C&amp;E'!B152</f>
        <v>23</v>
      </c>
      <c r="C152" t="s">
        <v>213</v>
      </c>
      <c r="D152" s="195">
        <f>'DORC build-up'!I96</f>
        <v>1.3</v>
      </c>
      <c r="E152" s="197">
        <v>0</v>
      </c>
      <c r="F152" s="197">
        <v>293321</v>
      </c>
      <c r="G152" s="197">
        <v>0</v>
      </c>
      <c r="H152" s="291">
        <f t="shared" si="12"/>
        <v>11.4975</v>
      </c>
      <c r="I152" s="291">
        <f t="shared" si="13"/>
        <v>62.072128124999999</v>
      </c>
      <c r="J152" s="291">
        <f t="shared" si="14"/>
        <v>17.519315625000001</v>
      </c>
      <c r="K152" s="238">
        <f t="shared" si="15"/>
        <v>0</v>
      </c>
      <c r="L152" s="238">
        <f t="shared" si="16"/>
        <v>23669176.30187906</v>
      </c>
      <c r="M152" s="238">
        <f t="shared" si="17"/>
        <v>0</v>
      </c>
      <c r="N152" s="187">
        <f t="shared" si="18"/>
        <v>23669176.30187906</v>
      </c>
    </row>
    <row r="153" spans="1:14" ht="13.9" x14ac:dyDescent="0.4">
      <c r="A153" s="12" t="str">
        <f>'C&amp;E'!A153</f>
        <v>GSR</v>
      </c>
      <c r="B153" s="12">
        <f>'C&amp;E'!B153</f>
        <v>23</v>
      </c>
      <c r="C153" t="s">
        <v>214</v>
      </c>
      <c r="D153" s="195">
        <f>'DORC build-up'!I97</f>
        <v>1.3</v>
      </c>
      <c r="E153" s="197">
        <v>0</v>
      </c>
      <c r="F153" s="197">
        <v>449261.40000000008</v>
      </c>
      <c r="G153" s="197">
        <v>0</v>
      </c>
      <c r="H153" s="291">
        <f t="shared" si="12"/>
        <v>11.4975</v>
      </c>
      <c r="I153" s="291">
        <f t="shared" si="13"/>
        <v>62.072128124999999</v>
      </c>
      <c r="J153" s="291">
        <f t="shared" si="14"/>
        <v>17.519315625000001</v>
      </c>
      <c r="K153" s="238">
        <f t="shared" si="15"/>
        <v>0</v>
      </c>
      <c r="L153" s="238">
        <f t="shared" si="16"/>
        <v>36252594.537141941</v>
      </c>
      <c r="M153" s="238">
        <f t="shared" si="17"/>
        <v>0</v>
      </c>
      <c r="N153" s="187">
        <f t="shared" si="18"/>
        <v>36252594.537141941</v>
      </c>
    </row>
    <row r="154" spans="1:14" ht="13.9" x14ac:dyDescent="0.4">
      <c r="A154" s="12" t="str">
        <f>'C&amp;E'!A154</f>
        <v>GSR</v>
      </c>
      <c r="B154" s="12">
        <f>'C&amp;E'!B154</f>
        <v>23</v>
      </c>
      <c r="C154" t="s">
        <v>215</v>
      </c>
      <c r="D154" s="195">
        <f>'DORC build-up'!I98</f>
        <v>1.3</v>
      </c>
      <c r="E154" s="197">
        <v>0</v>
      </c>
      <c r="F154" s="197">
        <v>519244.60000000003</v>
      </c>
      <c r="G154" s="197">
        <v>0</v>
      </c>
      <c r="H154" s="291">
        <f t="shared" si="12"/>
        <v>11.4975</v>
      </c>
      <c r="I154" s="291">
        <f t="shared" si="13"/>
        <v>62.072128124999999</v>
      </c>
      <c r="J154" s="291">
        <f t="shared" si="14"/>
        <v>17.519315625000001</v>
      </c>
      <c r="K154" s="238">
        <f t="shared" si="15"/>
        <v>0</v>
      </c>
      <c r="L154" s="238">
        <f t="shared" si="16"/>
        <v>41899802.541238688</v>
      </c>
      <c r="M154" s="238">
        <f t="shared" si="17"/>
        <v>0</v>
      </c>
      <c r="N154" s="187">
        <f t="shared" si="18"/>
        <v>41899802.541238688</v>
      </c>
    </row>
    <row r="155" spans="1:14" ht="13.9" x14ac:dyDescent="0.4">
      <c r="A155" s="12" t="str">
        <f>'C&amp;E'!A155</f>
        <v>GSR</v>
      </c>
      <c r="B155" s="12">
        <f>'C&amp;E'!B155</f>
        <v>23</v>
      </c>
      <c r="C155" t="s">
        <v>216</v>
      </c>
      <c r="D155" s="195">
        <f>'DORC build-up'!I99</f>
        <v>1.3</v>
      </c>
      <c r="E155" s="197">
        <v>0</v>
      </c>
      <c r="F155" s="197">
        <v>338898</v>
      </c>
      <c r="G155" s="197">
        <v>0</v>
      </c>
      <c r="H155" s="291">
        <f t="shared" si="12"/>
        <v>11.4975</v>
      </c>
      <c r="I155" s="291">
        <f t="shared" si="13"/>
        <v>62.072128124999999</v>
      </c>
      <c r="J155" s="291">
        <f t="shared" si="14"/>
        <v>17.519315625000001</v>
      </c>
      <c r="K155" s="238">
        <f t="shared" si="15"/>
        <v>0</v>
      </c>
      <c r="L155" s="238">
        <f t="shared" si="16"/>
        <v>27346956.100498125</v>
      </c>
      <c r="M155" s="238">
        <f t="shared" si="17"/>
        <v>0</v>
      </c>
      <c r="N155" s="187">
        <f t="shared" si="18"/>
        <v>27346956.100498125</v>
      </c>
    </row>
    <row r="156" spans="1:14" ht="13.9" x14ac:dyDescent="0.4">
      <c r="A156" s="12" t="str">
        <f>'C&amp;E'!A156</f>
        <v>GSR</v>
      </c>
      <c r="B156" s="12">
        <f>'C&amp;E'!B156</f>
        <v>23</v>
      </c>
      <c r="C156" t="s">
        <v>217</v>
      </c>
      <c r="D156" s="195">
        <f>'DORC build-up'!I100</f>
        <v>1.3</v>
      </c>
      <c r="E156" s="197">
        <v>0</v>
      </c>
      <c r="F156" s="197">
        <v>22967.000000000004</v>
      </c>
      <c r="G156" s="197">
        <v>0</v>
      </c>
      <c r="H156" s="291">
        <f t="shared" si="12"/>
        <v>11.4975</v>
      </c>
      <c r="I156" s="291">
        <f t="shared" si="13"/>
        <v>62.072128124999999</v>
      </c>
      <c r="J156" s="291">
        <f t="shared" si="14"/>
        <v>17.519315625000001</v>
      </c>
      <c r="K156" s="238">
        <f t="shared" si="15"/>
        <v>0</v>
      </c>
      <c r="L156" s="238">
        <f t="shared" si="16"/>
        <v>1853293.7366409376</v>
      </c>
      <c r="M156" s="238">
        <f t="shared" si="17"/>
        <v>0</v>
      </c>
      <c r="N156" s="187">
        <f t="shared" si="18"/>
        <v>1853293.7366409376</v>
      </c>
    </row>
    <row r="157" spans="1:14" ht="13.9" x14ac:dyDescent="0.4">
      <c r="A157" s="12" t="str">
        <f>'C&amp;E'!A157</f>
        <v>GSR</v>
      </c>
      <c r="B157" s="12">
        <f>'C&amp;E'!B157</f>
        <v>23</v>
      </c>
      <c r="C157" t="s">
        <v>218</v>
      </c>
      <c r="D157" s="195">
        <f>'DORC build-up'!I101</f>
        <v>1.3</v>
      </c>
      <c r="E157" s="197">
        <v>0</v>
      </c>
      <c r="F157" s="197">
        <v>357882.00000000006</v>
      </c>
      <c r="G157" s="197">
        <v>0</v>
      </c>
      <c r="H157" s="291">
        <f t="shared" si="12"/>
        <v>11.4975</v>
      </c>
      <c r="I157" s="291">
        <f t="shared" si="13"/>
        <v>62.072128124999999</v>
      </c>
      <c r="J157" s="291">
        <f t="shared" si="14"/>
        <v>17.519315625000001</v>
      </c>
      <c r="K157" s="238">
        <f t="shared" si="15"/>
        <v>0</v>
      </c>
      <c r="L157" s="238">
        <f t="shared" si="16"/>
        <v>28878846.564920634</v>
      </c>
      <c r="M157" s="238">
        <f t="shared" si="17"/>
        <v>0</v>
      </c>
      <c r="N157" s="187">
        <f t="shared" si="18"/>
        <v>28878846.564920634</v>
      </c>
    </row>
    <row r="158" spans="1:14" ht="13.9" x14ac:dyDescent="0.4">
      <c r="A158" s="12" t="str">
        <f>'C&amp;E'!A158</f>
        <v>GSR</v>
      </c>
      <c r="B158" s="12">
        <f>'C&amp;E'!B158</f>
        <v>23</v>
      </c>
      <c r="C158" t="s">
        <v>219</v>
      </c>
      <c r="D158" s="195">
        <f>'DORC build-up'!I102</f>
        <v>1.3</v>
      </c>
      <c r="E158" s="197">
        <v>0</v>
      </c>
      <c r="F158" s="197">
        <v>357412.99999999994</v>
      </c>
      <c r="G158" s="197">
        <v>0</v>
      </c>
      <c r="H158" s="291">
        <f t="shared" si="12"/>
        <v>11.4975</v>
      </c>
      <c r="I158" s="291">
        <f t="shared" si="13"/>
        <v>62.072128124999999</v>
      </c>
      <c r="J158" s="291">
        <f t="shared" si="14"/>
        <v>17.519315625000001</v>
      </c>
      <c r="K158" s="238">
        <f t="shared" si="15"/>
        <v>0</v>
      </c>
      <c r="L158" s="238">
        <f t="shared" si="16"/>
        <v>28841001.188402809</v>
      </c>
      <c r="M158" s="238">
        <f t="shared" si="17"/>
        <v>0</v>
      </c>
      <c r="N158" s="187">
        <f t="shared" si="18"/>
        <v>28841001.188402809</v>
      </c>
    </row>
    <row r="159" spans="1:14" ht="13.9" x14ac:dyDescent="0.4">
      <c r="A159" s="12" t="str">
        <f>'C&amp;E'!A159</f>
        <v>GSR</v>
      </c>
      <c r="B159" s="12">
        <f>'C&amp;E'!B159</f>
        <v>23</v>
      </c>
      <c r="C159" t="s">
        <v>220</v>
      </c>
      <c r="D159" s="195">
        <f>'DORC build-up'!I103</f>
        <v>1.3</v>
      </c>
      <c r="E159" s="197">
        <v>0</v>
      </c>
      <c r="F159" s="197">
        <v>844844</v>
      </c>
      <c r="G159" s="197">
        <v>0</v>
      </c>
      <c r="H159" s="291">
        <f t="shared" si="12"/>
        <v>11.4975</v>
      </c>
      <c r="I159" s="291">
        <f t="shared" si="13"/>
        <v>62.072128124999999</v>
      </c>
      <c r="J159" s="291">
        <f t="shared" si="14"/>
        <v>17.519315625000001</v>
      </c>
      <c r="K159" s="238">
        <f t="shared" si="15"/>
        <v>0</v>
      </c>
      <c r="L159" s="238">
        <f t="shared" si="16"/>
        <v>68173644.517728746</v>
      </c>
      <c r="M159" s="238">
        <f t="shared" si="17"/>
        <v>0</v>
      </c>
      <c r="N159" s="187">
        <f t="shared" si="18"/>
        <v>68173644.517728746</v>
      </c>
    </row>
    <row r="160" spans="1:14" ht="13.9" x14ac:dyDescent="0.4">
      <c r="A160" s="12" t="str">
        <f>'C&amp;E'!A160</f>
        <v>GSR</v>
      </c>
      <c r="B160" s="12">
        <f>'C&amp;E'!B160</f>
        <v>23</v>
      </c>
      <c r="C160" t="s">
        <v>221</v>
      </c>
      <c r="D160" s="195">
        <f>'DORC build-up'!I104</f>
        <v>1.3</v>
      </c>
      <c r="E160" s="197">
        <v>11433.8</v>
      </c>
      <c r="F160" s="197">
        <v>180775</v>
      </c>
      <c r="G160" s="197">
        <v>0</v>
      </c>
      <c r="H160" s="291">
        <f t="shared" si="12"/>
        <v>11.4975</v>
      </c>
      <c r="I160" s="291">
        <f t="shared" si="13"/>
        <v>62.072128124999999</v>
      </c>
      <c r="J160" s="291">
        <f t="shared" si="14"/>
        <v>17.519315625000001</v>
      </c>
      <c r="K160" s="238">
        <f t="shared" si="15"/>
        <v>170898.15015</v>
      </c>
      <c r="L160" s="238">
        <f t="shared" si="16"/>
        <v>14587415.650335938</v>
      </c>
      <c r="M160" s="238">
        <f t="shared" si="17"/>
        <v>0</v>
      </c>
      <c r="N160" s="187">
        <f t="shared" si="18"/>
        <v>14758313.800485937</v>
      </c>
    </row>
    <row r="161" spans="1:14" ht="13.9" x14ac:dyDescent="0.4">
      <c r="A161" s="12" t="str">
        <f>'C&amp;E'!A161</f>
        <v>Sidings &amp; Other</v>
      </c>
      <c r="B161" s="12">
        <f>'C&amp;E'!B161</f>
        <v>23</v>
      </c>
      <c r="C161" t="s">
        <v>223</v>
      </c>
      <c r="D161" s="195">
        <f>'DORC build-up'!I105</f>
        <v>1.3</v>
      </c>
      <c r="E161" s="197">
        <v>10654</v>
      </c>
      <c r="F161" s="197">
        <v>0</v>
      </c>
      <c r="G161" s="197">
        <v>0</v>
      </c>
      <c r="H161" s="291">
        <f t="shared" si="12"/>
        <v>11.4975</v>
      </c>
      <c r="I161" s="291">
        <f t="shared" si="13"/>
        <v>62.072128124999999</v>
      </c>
      <c r="J161" s="291">
        <f t="shared" si="14"/>
        <v>17.519315625000001</v>
      </c>
      <c r="K161" s="238">
        <f t="shared" si="15"/>
        <v>159242.67450000002</v>
      </c>
      <c r="L161" s="238">
        <f t="shared" si="16"/>
        <v>0</v>
      </c>
      <c r="M161" s="238">
        <f t="shared" si="17"/>
        <v>0</v>
      </c>
      <c r="N161" s="187">
        <f t="shared" si="18"/>
        <v>159242.67450000002</v>
      </c>
    </row>
    <row r="162" spans="1:14" ht="13.9" x14ac:dyDescent="0.4">
      <c r="A162" s="12" t="str">
        <f>'C&amp;E'!A162</f>
        <v>Non-operational</v>
      </c>
      <c r="B162" s="12">
        <f>'C&amp;E'!B162</f>
        <v>24</v>
      </c>
      <c r="C162" t="s">
        <v>225</v>
      </c>
      <c r="D162" s="195">
        <f>'DORC build-up'!I106</f>
        <v>1.3</v>
      </c>
      <c r="E162" s="197">
        <v>521023.99999999988</v>
      </c>
      <c r="F162" s="197">
        <v>0</v>
      </c>
      <c r="G162" s="197">
        <v>0</v>
      </c>
      <c r="H162" s="291">
        <f t="shared" si="12"/>
        <v>11.4975</v>
      </c>
      <c r="I162" s="291">
        <f t="shared" si="13"/>
        <v>62.072128124999999</v>
      </c>
      <c r="J162" s="291">
        <f t="shared" si="14"/>
        <v>17.519315625000001</v>
      </c>
      <c r="K162" s="238">
        <f t="shared" si="15"/>
        <v>7787615.4719999982</v>
      </c>
      <c r="L162" s="238">
        <f t="shared" si="16"/>
        <v>0</v>
      </c>
      <c r="M162" s="238">
        <f t="shared" si="17"/>
        <v>0</v>
      </c>
      <c r="N162" s="187">
        <f t="shared" si="18"/>
        <v>7787615.4719999982</v>
      </c>
    </row>
    <row r="163" spans="1:14" ht="13.9" x14ac:dyDescent="0.4">
      <c r="A163" s="12" t="str">
        <f>'C&amp;E'!A163</f>
        <v>Non-operational</v>
      </c>
      <c r="B163" s="12">
        <f>'C&amp;E'!B163</f>
        <v>25</v>
      </c>
      <c r="C163" t="s">
        <v>227</v>
      </c>
      <c r="D163" s="195">
        <f>'DORC build-up'!I107</f>
        <v>1.3</v>
      </c>
      <c r="E163" s="197">
        <v>1562161.9999999998</v>
      </c>
      <c r="F163" s="197">
        <v>0</v>
      </c>
      <c r="G163" s="197">
        <v>0</v>
      </c>
      <c r="H163" s="291">
        <f t="shared" si="12"/>
        <v>11.4975</v>
      </c>
      <c r="I163" s="291">
        <f t="shared" si="13"/>
        <v>62.072128124999999</v>
      </c>
      <c r="J163" s="291">
        <f t="shared" si="14"/>
        <v>17.519315625000001</v>
      </c>
      <c r="K163" s="238">
        <f t="shared" si="15"/>
        <v>23349244.873500001</v>
      </c>
      <c r="L163" s="238">
        <f t="shared" si="16"/>
        <v>0</v>
      </c>
      <c r="M163" s="238">
        <f t="shared" si="17"/>
        <v>0</v>
      </c>
      <c r="N163" s="187">
        <f t="shared" si="18"/>
        <v>23349244.873500001</v>
      </c>
    </row>
    <row r="164" spans="1:14" ht="13.9" x14ac:dyDescent="0.4">
      <c r="A164" s="12" t="str">
        <f>'C&amp;E'!A164</f>
        <v>Non-operational</v>
      </c>
      <c r="B164" s="12">
        <f>'C&amp;E'!B164</f>
        <v>26</v>
      </c>
      <c r="C164" t="s">
        <v>229</v>
      </c>
      <c r="D164" s="195">
        <f>'DORC build-up'!I108</f>
        <v>1.3</v>
      </c>
      <c r="E164" s="197">
        <v>698744.20000000007</v>
      </c>
      <c r="F164" s="197">
        <v>0</v>
      </c>
      <c r="G164" s="197">
        <v>0</v>
      </c>
      <c r="H164" s="291">
        <f t="shared" si="12"/>
        <v>11.4975</v>
      </c>
      <c r="I164" s="291">
        <f t="shared" si="13"/>
        <v>62.072128124999999</v>
      </c>
      <c r="J164" s="291">
        <f t="shared" si="14"/>
        <v>17.519315625000001</v>
      </c>
      <c r="K164" s="238">
        <f t="shared" si="15"/>
        <v>10443954.871350002</v>
      </c>
      <c r="L164" s="238">
        <f t="shared" si="16"/>
        <v>0</v>
      </c>
      <c r="M164" s="238">
        <f t="shared" si="17"/>
        <v>0</v>
      </c>
      <c r="N164" s="187">
        <f t="shared" si="18"/>
        <v>10443954.871350002</v>
      </c>
    </row>
    <row r="165" spans="1:14" ht="13.9" x14ac:dyDescent="0.4">
      <c r="A165" s="12" t="str">
        <f>'C&amp;E'!A165</f>
        <v>Lakes</v>
      </c>
      <c r="B165" s="12">
        <f>'C&amp;E'!B165</f>
        <v>27</v>
      </c>
      <c r="C165" t="s">
        <v>231</v>
      </c>
      <c r="D165" s="195">
        <f>'DORC build-up'!I109</f>
        <v>1.3</v>
      </c>
      <c r="E165" s="197">
        <v>859011.99999999988</v>
      </c>
      <c r="F165" s="197">
        <v>0</v>
      </c>
      <c r="G165" s="197">
        <v>0</v>
      </c>
      <c r="H165" s="291">
        <f t="shared" si="12"/>
        <v>11.4975</v>
      </c>
      <c r="I165" s="291">
        <f t="shared" si="13"/>
        <v>62.072128124999999</v>
      </c>
      <c r="J165" s="291">
        <f t="shared" si="14"/>
        <v>17.519315625000001</v>
      </c>
      <c r="K165" s="238">
        <f t="shared" si="15"/>
        <v>12839437.611</v>
      </c>
      <c r="L165" s="238">
        <f t="shared" si="16"/>
        <v>0</v>
      </c>
      <c r="M165" s="238">
        <f t="shared" si="17"/>
        <v>0</v>
      </c>
      <c r="N165" s="187">
        <f t="shared" si="18"/>
        <v>12839437.611</v>
      </c>
    </row>
    <row r="166" spans="1:14" ht="13.9" x14ac:dyDescent="0.4">
      <c r="A166" s="12" t="str">
        <f>'C&amp;E'!A166</f>
        <v>Lakes</v>
      </c>
      <c r="B166" s="12">
        <f>'C&amp;E'!B166</f>
        <v>27</v>
      </c>
      <c r="C166" t="s">
        <v>232</v>
      </c>
      <c r="D166" s="195">
        <f>'DORC build-up'!I110</f>
        <v>1.3</v>
      </c>
      <c r="E166" s="197">
        <v>427629.99999999994</v>
      </c>
      <c r="F166" s="197">
        <v>0</v>
      </c>
      <c r="G166" s="197">
        <v>0</v>
      </c>
      <c r="H166" s="291">
        <f t="shared" si="12"/>
        <v>11.4975</v>
      </c>
      <c r="I166" s="291">
        <f t="shared" si="13"/>
        <v>62.072128124999999</v>
      </c>
      <c r="J166" s="291">
        <f t="shared" si="14"/>
        <v>17.519315625000001</v>
      </c>
      <c r="K166" s="238">
        <f t="shared" si="15"/>
        <v>6391678.7024999997</v>
      </c>
      <c r="L166" s="238">
        <f t="shared" si="16"/>
        <v>0</v>
      </c>
      <c r="M166" s="238">
        <f t="shared" si="17"/>
        <v>0</v>
      </c>
      <c r="N166" s="187">
        <f t="shared" si="18"/>
        <v>6391678.7024999997</v>
      </c>
    </row>
    <row r="167" spans="1:14" ht="13.9" x14ac:dyDescent="0.4">
      <c r="A167" s="12" t="str">
        <f>'C&amp;E'!A167</f>
        <v>Lakes</v>
      </c>
      <c r="B167" s="12">
        <f>'C&amp;E'!B167</f>
        <v>27</v>
      </c>
      <c r="C167" t="s">
        <v>233</v>
      </c>
      <c r="D167" s="195">
        <f>'DORC build-up'!I111</f>
        <v>1.3</v>
      </c>
      <c r="E167" s="197">
        <v>5432</v>
      </c>
      <c r="F167" s="197">
        <v>0</v>
      </c>
      <c r="G167" s="197">
        <v>0</v>
      </c>
      <c r="H167" s="291">
        <f t="shared" si="12"/>
        <v>11.4975</v>
      </c>
      <c r="I167" s="291">
        <f t="shared" si="13"/>
        <v>62.072128124999999</v>
      </c>
      <c r="J167" s="291">
        <f t="shared" si="14"/>
        <v>17.519315625000001</v>
      </c>
      <c r="K167" s="238">
        <f t="shared" si="15"/>
        <v>81190.746000000014</v>
      </c>
      <c r="L167" s="238">
        <f t="shared" si="16"/>
        <v>0</v>
      </c>
      <c r="M167" s="238">
        <f t="shared" si="17"/>
        <v>0</v>
      </c>
      <c r="N167" s="187">
        <f t="shared" si="18"/>
        <v>81190.746000000014</v>
      </c>
    </row>
    <row r="168" spans="1:14" ht="13.9" x14ac:dyDescent="0.4">
      <c r="A168" s="12" t="str">
        <f>'C&amp;E'!A168</f>
        <v>Lakes</v>
      </c>
      <c r="B168" s="12">
        <f>'C&amp;E'!B168</f>
        <v>28</v>
      </c>
      <c r="C168" t="s">
        <v>235</v>
      </c>
      <c r="D168" s="195">
        <f>'DORC build-up'!I112</f>
        <v>1.3</v>
      </c>
      <c r="E168" s="197">
        <v>652281</v>
      </c>
      <c r="F168" s="197">
        <v>0</v>
      </c>
      <c r="G168" s="197">
        <v>0</v>
      </c>
      <c r="H168" s="291">
        <f t="shared" si="12"/>
        <v>11.4975</v>
      </c>
      <c r="I168" s="291">
        <f t="shared" si="13"/>
        <v>62.072128124999999</v>
      </c>
      <c r="J168" s="291">
        <f t="shared" si="14"/>
        <v>17.519315625000001</v>
      </c>
      <c r="K168" s="238">
        <f t="shared" si="15"/>
        <v>9749481.03675</v>
      </c>
      <c r="L168" s="238">
        <f t="shared" si="16"/>
        <v>0</v>
      </c>
      <c r="M168" s="238">
        <f t="shared" si="17"/>
        <v>0</v>
      </c>
      <c r="N168" s="187">
        <f t="shared" si="18"/>
        <v>9749481.03675</v>
      </c>
    </row>
    <row r="169" spans="1:14" ht="13.9" x14ac:dyDescent="0.4">
      <c r="A169" s="12" t="str">
        <f>'C&amp;E'!A169</f>
        <v>Non-operational</v>
      </c>
      <c r="B169" s="12">
        <f>'C&amp;E'!B169</f>
        <v>29</v>
      </c>
      <c r="C169" t="s">
        <v>237</v>
      </c>
      <c r="D169" s="195">
        <f>'DORC build-up'!I113</f>
        <v>1.3</v>
      </c>
      <c r="E169" s="197">
        <v>433334.99999999994</v>
      </c>
      <c r="F169" s="197">
        <v>0</v>
      </c>
      <c r="G169" s="197">
        <v>0</v>
      </c>
      <c r="H169" s="291">
        <f t="shared" si="12"/>
        <v>11.4975</v>
      </c>
      <c r="I169" s="291">
        <f t="shared" si="13"/>
        <v>62.072128124999999</v>
      </c>
      <c r="J169" s="291">
        <f t="shared" si="14"/>
        <v>17.519315625000001</v>
      </c>
      <c r="K169" s="238">
        <f t="shared" si="15"/>
        <v>6476949.9112499999</v>
      </c>
      <c r="L169" s="238">
        <f t="shared" si="16"/>
        <v>0</v>
      </c>
      <c r="M169" s="238">
        <f t="shared" si="17"/>
        <v>0</v>
      </c>
      <c r="N169" s="187">
        <f t="shared" si="18"/>
        <v>6476949.9112499999</v>
      </c>
    </row>
    <row r="170" spans="1:14" ht="13.9" x14ac:dyDescent="0.4">
      <c r="A170" s="12" t="str">
        <f>'C&amp;E'!A170</f>
        <v>Non-operational</v>
      </c>
      <c r="B170" s="12">
        <f>'C&amp;E'!B170</f>
        <v>30</v>
      </c>
      <c r="C170" t="s">
        <v>239</v>
      </c>
      <c r="D170" s="195">
        <f>'DORC build-up'!I114</f>
        <v>0</v>
      </c>
      <c r="E170" s="197">
        <v>0</v>
      </c>
      <c r="F170" s="197">
        <v>0</v>
      </c>
      <c r="G170" s="197">
        <v>0</v>
      </c>
      <c r="H170" s="291">
        <f t="shared" si="12"/>
        <v>11.4975</v>
      </c>
      <c r="I170" s="291">
        <f t="shared" si="13"/>
        <v>62.072128124999999</v>
      </c>
      <c r="J170" s="291">
        <f t="shared" si="14"/>
        <v>17.519315625000001</v>
      </c>
      <c r="K170" s="238">
        <f t="shared" si="15"/>
        <v>0</v>
      </c>
      <c r="L170" s="238">
        <f t="shared" si="16"/>
        <v>0</v>
      </c>
      <c r="M170" s="238">
        <f t="shared" si="17"/>
        <v>0</v>
      </c>
      <c r="N170" s="187">
        <f t="shared" si="18"/>
        <v>0</v>
      </c>
    </row>
    <row r="171" spans="1:14" ht="13.9" x14ac:dyDescent="0.4">
      <c r="A171" s="12" t="str">
        <f>'C&amp;E'!A171</f>
        <v>Non-operational</v>
      </c>
      <c r="B171" s="12">
        <f>'C&amp;E'!B171</f>
        <v>31</v>
      </c>
      <c r="C171" t="s">
        <v>242</v>
      </c>
      <c r="D171" s="195">
        <f>'DORC build-up'!I115</f>
        <v>1.3</v>
      </c>
      <c r="E171" s="197">
        <v>270200</v>
      </c>
      <c r="F171" s="197">
        <v>0</v>
      </c>
      <c r="G171" s="197">
        <v>0</v>
      </c>
      <c r="H171" s="291">
        <f t="shared" si="12"/>
        <v>11.4975</v>
      </c>
      <c r="I171" s="291">
        <f t="shared" si="13"/>
        <v>62.072128124999999</v>
      </c>
      <c r="J171" s="291">
        <f t="shared" si="14"/>
        <v>17.519315625000001</v>
      </c>
      <c r="K171" s="238">
        <f t="shared" si="15"/>
        <v>4038611.85</v>
      </c>
      <c r="L171" s="238">
        <f t="shared" si="16"/>
        <v>0</v>
      </c>
      <c r="M171" s="238">
        <f t="shared" si="17"/>
        <v>0</v>
      </c>
      <c r="N171" s="187">
        <f t="shared" si="18"/>
        <v>4038611.85</v>
      </c>
    </row>
    <row r="172" spans="1:14" ht="13.9" x14ac:dyDescent="0.4">
      <c r="A172" s="12" t="str">
        <f>'C&amp;E'!A172</f>
        <v>Non-operational</v>
      </c>
      <c r="B172" s="12">
        <f>'C&amp;E'!B172</f>
        <v>32</v>
      </c>
      <c r="C172" t="s">
        <v>244</v>
      </c>
      <c r="D172" s="195">
        <f>'DORC build-up'!I116</f>
        <v>1.3</v>
      </c>
      <c r="E172" s="197">
        <v>1028251.0000000002</v>
      </c>
      <c r="F172" s="197">
        <v>0</v>
      </c>
      <c r="G172" s="197">
        <v>0</v>
      </c>
      <c r="H172" s="291">
        <f t="shared" si="12"/>
        <v>11.4975</v>
      </c>
      <c r="I172" s="291">
        <f t="shared" si="13"/>
        <v>62.072128124999999</v>
      </c>
      <c r="J172" s="291">
        <f t="shared" si="14"/>
        <v>17.519315625000001</v>
      </c>
      <c r="K172" s="238">
        <f t="shared" si="15"/>
        <v>15369010.634250004</v>
      </c>
      <c r="L172" s="238">
        <f t="shared" si="16"/>
        <v>0</v>
      </c>
      <c r="M172" s="238">
        <f t="shared" si="17"/>
        <v>0</v>
      </c>
      <c r="N172" s="187">
        <f t="shared" si="18"/>
        <v>15369010.634250004</v>
      </c>
    </row>
    <row r="173" spans="1:14" ht="13.9" x14ac:dyDescent="0.4">
      <c r="A173" s="12" t="str">
        <f>'C&amp;E'!A173</f>
        <v>Non-operational</v>
      </c>
      <c r="B173" s="12">
        <f>'C&amp;E'!B173</f>
        <v>33</v>
      </c>
      <c r="C173" t="s">
        <v>246</v>
      </c>
      <c r="D173" s="195">
        <f>'DORC build-up'!I117</f>
        <v>1.2</v>
      </c>
      <c r="E173" s="197">
        <v>532875.00000000012</v>
      </c>
      <c r="F173" s="197">
        <v>0</v>
      </c>
      <c r="G173" s="197">
        <v>0</v>
      </c>
      <c r="H173" s="291">
        <f t="shared" si="12"/>
        <v>11.4975</v>
      </c>
      <c r="I173" s="291">
        <f t="shared" si="13"/>
        <v>62.072128124999999</v>
      </c>
      <c r="J173" s="291">
        <f t="shared" si="14"/>
        <v>17.519315625000001</v>
      </c>
      <c r="K173" s="238">
        <f t="shared" si="15"/>
        <v>7352076.3750000019</v>
      </c>
      <c r="L173" s="238">
        <f t="shared" si="16"/>
        <v>0</v>
      </c>
      <c r="M173" s="238">
        <f t="shared" si="17"/>
        <v>0</v>
      </c>
      <c r="N173" s="187">
        <f t="shared" si="18"/>
        <v>7352076.3750000019</v>
      </c>
    </row>
    <row r="174" spans="1:14" ht="13.9" x14ac:dyDescent="0.4">
      <c r="A174" s="12" t="str">
        <f>'C&amp;E'!A174</f>
        <v>Central</v>
      </c>
      <c r="B174" s="12">
        <f>'C&amp;E'!B174</f>
        <v>34</v>
      </c>
      <c r="C174" t="s">
        <v>248</v>
      </c>
      <c r="D174" s="195">
        <f>'DORC build-up'!I118</f>
        <v>1.2</v>
      </c>
      <c r="E174" s="197">
        <v>395003</v>
      </c>
      <c r="F174" s="197">
        <v>0</v>
      </c>
      <c r="G174" s="197">
        <v>0</v>
      </c>
      <c r="H174" s="291">
        <f t="shared" si="12"/>
        <v>11.4975</v>
      </c>
      <c r="I174" s="291">
        <f t="shared" si="13"/>
        <v>62.072128124999999</v>
      </c>
      <c r="J174" s="291">
        <f t="shared" si="14"/>
        <v>17.519315625000001</v>
      </c>
      <c r="K174" s="238">
        <f t="shared" si="15"/>
        <v>5449856.3910000008</v>
      </c>
      <c r="L174" s="238">
        <f t="shared" si="16"/>
        <v>0</v>
      </c>
      <c r="M174" s="238">
        <f t="shared" si="17"/>
        <v>0</v>
      </c>
      <c r="N174" s="187">
        <f t="shared" si="18"/>
        <v>5449856.3910000008</v>
      </c>
    </row>
    <row r="175" spans="1:14" ht="13.9" x14ac:dyDescent="0.4">
      <c r="A175" s="12" t="str">
        <f>'C&amp;E'!A175</f>
        <v>Central</v>
      </c>
      <c r="B175" s="12">
        <f>'C&amp;E'!B175</f>
        <v>34</v>
      </c>
      <c r="C175" t="s">
        <v>249</v>
      </c>
      <c r="D175" s="195">
        <f>'DORC build-up'!I119</f>
        <v>1.2</v>
      </c>
      <c r="E175" s="197">
        <v>979776.00000000023</v>
      </c>
      <c r="F175" s="197">
        <v>0</v>
      </c>
      <c r="G175" s="197">
        <v>0</v>
      </c>
      <c r="H175" s="291">
        <f t="shared" si="12"/>
        <v>11.4975</v>
      </c>
      <c r="I175" s="291">
        <f t="shared" si="13"/>
        <v>62.072128124999999</v>
      </c>
      <c r="J175" s="291">
        <f t="shared" si="14"/>
        <v>17.519315625000001</v>
      </c>
      <c r="K175" s="238">
        <f t="shared" si="15"/>
        <v>13517969.472000003</v>
      </c>
      <c r="L175" s="238">
        <f t="shared" si="16"/>
        <v>0</v>
      </c>
      <c r="M175" s="238">
        <f t="shared" si="17"/>
        <v>0</v>
      </c>
      <c r="N175" s="187">
        <f t="shared" si="18"/>
        <v>13517969.472000003</v>
      </c>
    </row>
    <row r="176" spans="1:14" ht="13.9" x14ac:dyDescent="0.4">
      <c r="A176" s="12" t="str">
        <f>'C&amp;E'!A176</f>
        <v>Central</v>
      </c>
      <c r="B176" s="12">
        <f>'C&amp;E'!B176</f>
        <v>35</v>
      </c>
      <c r="C176" t="s">
        <v>251</v>
      </c>
      <c r="D176" s="195">
        <f>'DORC build-up'!I120</f>
        <v>1.2</v>
      </c>
      <c r="E176" s="197">
        <v>236453</v>
      </c>
      <c r="F176" s="197">
        <v>0</v>
      </c>
      <c r="G176" s="197">
        <v>0</v>
      </c>
      <c r="H176" s="291">
        <f t="shared" si="12"/>
        <v>11.4975</v>
      </c>
      <c r="I176" s="291">
        <f t="shared" si="13"/>
        <v>62.072128124999999</v>
      </c>
      <c r="J176" s="291">
        <f t="shared" si="14"/>
        <v>17.519315625000001</v>
      </c>
      <c r="K176" s="238">
        <f t="shared" si="15"/>
        <v>3262342.0410000002</v>
      </c>
      <c r="L176" s="238">
        <f t="shared" si="16"/>
        <v>0</v>
      </c>
      <c r="M176" s="238">
        <f t="shared" si="17"/>
        <v>0</v>
      </c>
      <c r="N176" s="187">
        <f t="shared" si="18"/>
        <v>3262342.0410000002</v>
      </c>
    </row>
    <row r="177" spans="1:14" ht="13.9" x14ac:dyDescent="0.4">
      <c r="A177" s="12" t="str">
        <f>'C&amp;E'!A177</f>
        <v>Central</v>
      </c>
      <c r="B177" s="12">
        <f>'C&amp;E'!B177</f>
        <v>35</v>
      </c>
      <c r="C177" t="s">
        <v>252</v>
      </c>
      <c r="D177" s="195">
        <f>'DORC build-up'!I121</f>
        <v>1.2</v>
      </c>
      <c r="E177" s="197">
        <v>1104026</v>
      </c>
      <c r="F177" s="197">
        <v>0</v>
      </c>
      <c r="G177" s="197">
        <v>0</v>
      </c>
      <c r="H177" s="291">
        <f t="shared" si="12"/>
        <v>11.4975</v>
      </c>
      <c r="I177" s="291">
        <f t="shared" si="13"/>
        <v>62.072128124999999</v>
      </c>
      <c r="J177" s="291">
        <f t="shared" si="14"/>
        <v>17.519315625000001</v>
      </c>
      <c r="K177" s="238">
        <f t="shared" si="15"/>
        <v>15232246.721999999</v>
      </c>
      <c r="L177" s="238">
        <f t="shared" si="16"/>
        <v>0</v>
      </c>
      <c r="M177" s="238">
        <f t="shared" si="17"/>
        <v>0</v>
      </c>
      <c r="N177" s="187">
        <f t="shared" si="18"/>
        <v>15232246.721999999</v>
      </c>
    </row>
    <row r="178" spans="1:14" ht="13.9" x14ac:dyDescent="0.4">
      <c r="A178" s="12" t="str">
        <f>'C&amp;E'!A178</f>
        <v>Central</v>
      </c>
      <c r="B178" s="12">
        <f>'C&amp;E'!B178</f>
        <v>36</v>
      </c>
      <c r="C178" t="s">
        <v>255</v>
      </c>
      <c r="D178" s="195">
        <f>'DORC build-up'!I122</f>
        <v>1.2</v>
      </c>
      <c r="E178" s="197">
        <v>555442.99999999988</v>
      </c>
      <c r="F178" s="197">
        <v>0</v>
      </c>
      <c r="G178" s="197">
        <v>0</v>
      </c>
      <c r="H178" s="291">
        <f t="shared" si="12"/>
        <v>11.4975</v>
      </c>
      <c r="I178" s="291">
        <f t="shared" si="13"/>
        <v>62.072128124999999</v>
      </c>
      <c r="J178" s="291">
        <f t="shared" si="14"/>
        <v>17.519315625000001</v>
      </c>
      <c r="K178" s="238">
        <f t="shared" si="15"/>
        <v>7663447.0709999986</v>
      </c>
      <c r="L178" s="238">
        <f t="shared" si="16"/>
        <v>0</v>
      </c>
      <c r="M178" s="238">
        <f t="shared" si="17"/>
        <v>0</v>
      </c>
      <c r="N178" s="187">
        <f t="shared" si="18"/>
        <v>7663447.0709999986</v>
      </c>
    </row>
    <row r="179" spans="1:14" ht="13.9" x14ac:dyDescent="0.4">
      <c r="A179" s="12" t="str">
        <f>'C&amp;E'!A179</f>
        <v>Central</v>
      </c>
      <c r="B179" s="12">
        <f>'C&amp;E'!B179</f>
        <v>36</v>
      </c>
      <c r="C179" t="s">
        <v>256</v>
      </c>
      <c r="D179" s="195">
        <f>'DORC build-up'!I123</f>
        <v>1.2</v>
      </c>
      <c r="E179" s="197">
        <v>145586</v>
      </c>
      <c r="F179" s="197">
        <v>0</v>
      </c>
      <c r="G179" s="197">
        <v>0</v>
      </c>
      <c r="H179" s="291">
        <f t="shared" si="12"/>
        <v>11.4975</v>
      </c>
      <c r="I179" s="291">
        <f t="shared" si="13"/>
        <v>62.072128124999999</v>
      </c>
      <c r="J179" s="291">
        <f t="shared" si="14"/>
        <v>17.519315625000001</v>
      </c>
      <c r="K179" s="238">
        <f t="shared" si="15"/>
        <v>2008650.0420000001</v>
      </c>
      <c r="L179" s="238">
        <f t="shared" si="16"/>
        <v>0</v>
      </c>
      <c r="M179" s="238">
        <f t="shared" si="17"/>
        <v>0</v>
      </c>
      <c r="N179" s="187">
        <f t="shared" si="18"/>
        <v>2008650.0420000001</v>
      </c>
    </row>
    <row r="180" spans="1:14" ht="13.9" x14ac:dyDescent="0.4">
      <c r="A180" s="12" t="str">
        <f>'C&amp;E'!A180</f>
        <v>Central</v>
      </c>
      <c r="B180" s="12">
        <f>'C&amp;E'!B180</f>
        <v>37</v>
      </c>
      <c r="C180" t="s">
        <v>258</v>
      </c>
      <c r="D180" s="195">
        <f>'DORC build-up'!I124</f>
        <v>1.2</v>
      </c>
      <c r="E180" s="197">
        <v>508844</v>
      </c>
      <c r="F180" s="197">
        <v>0</v>
      </c>
      <c r="G180" s="197">
        <v>0</v>
      </c>
      <c r="H180" s="291">
        <f t="shared" si="12"/>
        <v>11.4975</v>
      </c>
      <c r="I180" s="291">
        <f t="shared" si="13"/>
        <v>62.072128124999999</v>
      </c>
      <c r="J180" s="291">
        <f t="shared" si="14"/>
        <v>17.519315625000001</v>
      </c>
      <c r="K180" s="238">
        <f t="shared" si="15"/>
        <v>7020520.6680000005</v>
      </c>
      <c r="L180" s="238">
        <f t="shared" si="16"/>
        <v>0</v>
      </c>
      <c r="M180" s="238">
        <f t="shared" si="17"/>
        <v>0</v>
      </c>
      <c r="N180" s="187">
        <f t="shared" si="18"/>
        <v>7020520.6680000005</v>
      </c>
    </row>
    <row r="181" spans="1:14" ht="13.9" x14ac:dyDescent="0.4">
      <c r="A181" s="12" t="str">
        <f>'C&amp;E'!A181</f>
        <v>MR</v>
      </c>
      <c r="B181" s="12">
        <f>'C&amp;E'!B181</f>
        <v>38</v>
      </c>
      <c r="C181" t="s">
        <v>262</v>
      </c>
      <c r="D181" s="195">
        <f>'DORC build-up'!I125</f>
        <v>1.3</v>
      </c>
      <c r="E181" s="197">
        <v>1301395.8999999999</v>
      </c>
      <c r="F181" s="197">
        <v>0</v>
      </c>
      <c r="G181" s="197">
        <v>0</v>
      </c>
      <c r="H181" s="291">
        <f t="shared" si="12"/>
        <v>11.4975</v>
      </c>
      <c r="I181" s="291">
        <f t="shared" si="13"/>
        <v>62.072128124999999</v>
      </c>
      <c r="J181" s="291">
        <f t="shared" si="14"/>
        <v>17.519315625000001</v>
      </c>
      <c r="K181" s="238">
        <f t="shared" si="15"/>
        <v>19451639.168325</v>
      </c>
      <c r="L181" s="238">
        <f t="shared" si="16"/>
        <v>0</v>
      </c>
      <c r="M181" s="238">
        <f t="shared" si="17"/>
        <v>0</v>
      </c>
      <c r="N181" s="187">
        <f t="shared" si="18"/>
        <v>19451639.168325</v>
      </c>
    </row>
    <row r="182" spans="1:14" ht="13.9" x14ac:dyDescent="0.4">
      <c r="A182" s="12" t="str">
        <f>'C&amp;E'!A182</f>
        <v>MR</v>
      </c>
      <c r="B182" s="12">
        <f>'C&amp;E'!B182</f>
        <v>38</v>
      </c>
      <c r="C182" t="s">
        <v>263</v>
      </c>
      <c r="D182" s="195">
        <f>'DORC build-up'!I126</f>
        <v>1.3</v>
      </c>
      <c r="E182" s="197">
        <v>199577</v>
      </c>
      <c r="F182" s="197">
        <v>0</v>
      </c>
      <c r="G182" s="197">
        <v>0</v>
      </c>
      <c r="H182" s="291">
        <f t="shared" si="12"/>
        <v>11.4975</v>
      </c>
      <c r="I182" s="291">
        <f t="shared" si="13"/>
        <v>62.072128124999999</v>
      </c>
      <c r="J182" s="291">
        <f t="shared" si="14"/>
        <v>17.519315625000001</v>
      </c>
      <c r="K182" s="238">
        <f t="shared" si="15"/>
        <v>2983027.5247500003</v>
      </c>
      <c r="L182" s="238">
        <f t="shared" si="16"/>
        <v>0</v>
      </c>
      <c r="M182" s="238">
        <f t="shared" si="17"/>
        <v>0</v>
      </c>
      <c r="N182" s="187">
        <f t="shared" si="18"/>
        <v>2983027.5247500003</v>
      </c>
    </row>
    <row r="183" spans="1:14" ht="13.9" x14ac:dyDescent="0.4">
      <c r="A183" s="12" t="str">
        <f>'C&amp;E'!A183</f>
        <v>MR</v>
      </c>
      <c r="B183" s="12">
        <f>'C&amp;E'!B183</f>
        <v>38</v>
      </c>
      <c r="C183" t="s">
        <v>264</v>
      </c>
      <c r="D183" s="195">
        <f>'DORC build-up'!I127</f>
        <v>1.3</v>
      </c>
      <c r="E183" s="197">
        <v>1264116</v>
      </c>
      <c r="F183" s="197">
        <v>0</v>
      </c>
      <c r="G183" s="197">
        <v>0</v>
      </c>
      <c r="H183" s="291">
        <f t="shared" si="12"/>
        <v>11.4975</v>
      </c>
      <c r="I183" s="291">
        <f t="shared" si="13"/>
        <v>62.072128124999999</v>
      </c>
      <c r="J183" s="291">
        <f t="shared" si="14"/>
        <v>17.519315625000001</v>
      </c>
      <c r="K183" s="238">
        <f t="shared" si="15"/>
        <v>18894425.823000003</v>
      </c>
      <c r="L183" s="238">
        <f t="shared" si="16"/>
        <v>0</v>
      </c>
      <c r="M183" s="238">
        <f t="shared" si="17"/>
        <v>0</v>
      </c>
      <c r="N183" s="187">
        <f t="shared" si="18"/>
        <v>18894425.823000003</v>
      </c>
    </row>
    <row r="184" spans="1:14" ht="13.9" x14ac:dyDescent="0.4">
      <c r="A184" s="12" t="str">
        <f>'C&amp;E'!A184</f>
        <v>MR</v>
      </c>
      <c r="B184" s="12">
        <f>'C&amp;E'!B184</f>
        <v>38</v>
      </c>
      <c r="C184" t="s">
        <v>265</v>
      </c>
      <c r="D184" s="195">
        <f>'DORC build-up'!I128</f>
        <v>1.3</v>
      </c>
      <c r="E184" s="197">
        <v>421343.99999999994</v>
      </c>
      <c r="F184" s="197">
        <v>0</v>
      </c>
      <c r="G184" s="197">
        <v>0</v>
      </c>
      <c r="H184" s="291">
        <f t="shared" si="12"/>
        <v>11.4975</v>
      </c>
      <c r="I184" s="291">
        <f t="shared" si="13"/>
        <v>62.072128124999999</v>
      </c>
      <c r="J184" s="291">
        <f t="shared" si="14"/>
        <v>17.519315625000001</v>
      </c>
      <c r="K184" s="238">
        <f t="shared" si="15"/>
        <v>6297723.432</v>
      </c>
      <c r="L184" s="238">
        <f t="shared" si="16"/>
        <v>0</v>
      </c>
      <c r="M184" s="238">
        <f t="shared" si="17"/>
        <v>0</v>
      </c>
      <c r="N184" s="187">
        <f t="shared" si="18"/>
        <v>6297723.432</v>
      </c>
    </row>
    <row r="185" spans="1:14" ht="13.9" x14ac:dyDescent="0.4">
      <c r="A185" s="12" t="str">
        <f>'C&amp;E'!A185</f>
        <v>MR</v>
      </c>
      <c r="B185" s="12">
        <f>'C&amp;E'!B185</f>
        <v>38</v>
      </c>
      <c r="C185" t="s">
        <v>266</v>
      </c>
      <c r="D185" s="195">
        <f>'DORC build-up'!I129</f>
        <v>1.3</v>
      </c>
      <c r="E185" s="197">
        <v>137767</v>
      </c>
      <c r="F185" s="197">
        <v>0</v>
      </c>
      <c r="G185" s="197">
        <v>0</v>
      </c>
      <c r="H185" s="291">
        <f t="shared" si="12"/>
        <v>11.4975</v>
      </c>
      <c r="I185" s="291">
        <f t="shared" si="13"/>
        <v>62.072128124999999</v>
      </c>
      <c r="J185" s="291">
        <f t="shared" si="14"/>
        <v>17.519315625000001</v>
      </c>
      <c r="K185" s="238">
        <f t="shared" si="15"/>
        <v>2059168.9072500002</v>
      </c>
      <c r="L185" s="238">
        <f t="shared" si="16"/>
        <v>0</v>
      </c>
      <c r="M185" s="238">
        <f t="shared" si="17"/>
        <v>0</v>
      </c>
      <c r="N185" s="187">
        <f t="shared" si="18"/>
        <v>2059168.9072500002</v>
      </c>
    </row>
    <row r="186" spans="1:14" ht="13.9" x14ac:dyDescent="0.4">
      <c r="A186" s="12" t="str">
        <f>'C&amp;E'!A186</f>
        <v>MR</v>
      </c>
      <c r="B186" s="12">
        <f>'C&amp;E'!B186</f>
        <v>39</v>
      </c>
      <c r="C186" t="s">
        <v>268</v>
      </c>
      <c r="D186" s="195">
        <f>'DORC build-up'!I130</f>
        <v>1.3</v>
      </c>
      <c r="E186" s="197">
        <v>660681</v>
      </c>
      <c r="F186" s="197">
        <v>0</v>
      </c>
      <c r="G186" s="197">
        <v>0</v>
      </c>
      <c r="H186" s="291">
        <f t="shared" si="12"/>
        <v>11.4975</v>
      </c>
      <c r="I186" s="291">
        <f t="shared" si="13"/>
        <v>62.072128124999999</v>
      </c>
      <c r="J186" s="291">
        <f t="shared" si="14"/>
        <v>17.519315625000001</v>
      </c>
      <c r="K186" s="238">
        <f t="shared" si="15"/>
        <v>9875033.7367500011</v>
      </c>
      <c r="L186" s="238">
        <f t="shared" si="16"/>
        <v>0</v>
      </c>
      <c r="M186" s="238">
        <f t="shared" si="17"/>
        <v>0</v>
      </c>
      <c r="N186" s="187">
        <f t="shared" si="18"/>
        <v>9875033.7367500011</v>
      </c>
    </row>
    <row r="187" spans="1:14" ht="13.9" x14ac:dyDescent="0.4">
      <c r="A187" s="12" t="str">
        <f>'C&amp;E'!A187</f>
        <v>Midwest</v>
      </c>
      <c r="B187" s="12">
        <f>'C&amp;E'!B187</f>
        <v>40</v>
      </c>
      <c r="C187" t="s">
        <v>270</v>
      </c>
      <c r="D187" s="195">
        <f>'DORC build-up'!I131</f>
        <v>1.3</v>
      </c>
      <c r="E187" s="197">
        <v>0</v>
      </c>
      <c r="F187" s="197">
        <v>19432</v>
      </c>
      <c r="G187" s="197">
        <v>0</v>
      </c>
      <c r="H187" s="291">
        <f t="shared" si="12"/>
        <v>11.4975</v>
      </c>
      <c r="I187" s="291">
        <f t="shared" si="13"/>
        <v>62.072128124999999</v>
      </c>
      <c r="J187" s="291">
        <f t="shared" si="14"/>
        <v>17.519315625000001</v>
      </c>
      <c r="K187" s="238">
        <f t="shared" si="15"/>
        <v>0</v>
      </c>
      <c r="L187" s="238">
        <f t="shared" si="16"/>
        <v>1568041.2718425002</v>
      </c>
      <c r="M187" s="238">
        <f t="shared" si="17"/>
        <v>0</v>
      </c>
      <c r="N187" s="187">
        <f t="shared" si="18"/>
        <v>1568041.2718425002</v>
      </c>
    </row>
    <row r="188" spans="1:14" ht="13.9" x14ac:dyDescent="0.4">
      <c r="A188" s="12" t="str">
        <f>'C&amp;E'!A188</f>
        <v>Midwest</v>
      </c>
      <c r="B188" s="12">
        <f>'C&amp;E'!B188</f>
        <v>40</v>
      </c>
      <c r="C188" t="s">
        <v>271</v>
      </c>
      <c r="D188" s="195">
        <f>'DORC build-up'!I132</f>
        <v>1.3</v>
      </c>
      <c r="E188" s="197">
        <v>0</v>
      </c>
      <c r="F188" s="197">
        <v>711473</v>
      </c>
      <c r="G188" s="197">
        <v>0</v>
      </c>
      <c r="H188" s="291">
        <f t="shared" si="12"/>
        <v>11.4975</v>
      </c>
      <c r="I188" s="291">
        <f t="shared" si="13"/>
        <v>62.072128124999999</v>
      </c>
      <c r="J188" s="291">
        <f t="shared" si="14"/>
        <v>17.519315625000001</v>
      </c>
      <c r="K188" s="238">
        <f t="shared" si="15"/>
        <v>0</v>
      </c>
      <c r="L188" s="238">
        <f t="shared" si="16"/>
        <v>57411436.177521564</v>
      </c>
      <c r="M188" s="238">
        <f t="shared" si="17"/>
        <v>0</v>
      </c>
      <c r="N188" s="187">
        <f t="shared" si="18"/>
        <v>57411436.177521564</v>
      </c>
    </row>
    <row r="189" spans="1:14" ht="13.9" x14ac:dyDescent="0.4">
      <c r="A189" s="12" t="str">
        <f>'C&amp;E'!A189</f>
        <v>Midwest</v>
      </c>
      <c r="B189" s="12">
        <f>'C&amp;E'!B189</f>
        <v>40</v>
      </c>
      <c r="C189" t="s">
        <v>272</v>
      </c>
      <c r="D189" s="195">
        <f>'DORC build-up'!I133</f>
        <v>1.3</v>
      </c>
      <c r="E189" s="197">
        <v>0</v>
      </c>
      <c r="F189" s="197">
        <v>686749</v>
      </c>
      <c r="G189" s="197">
        <v>262948</v>
      </c>
      <c r="H189" s="291">
        <f t="shared" si="12"/>
        <v>11.4975</v>
      </c>
      <c r="I189" s="291">
        <f t="shared" si="13"/>
        <v>62.072128124999999</v>
      </c>
      <c r="J189" s="291">
        <f t="shared" si="14"/>
        <v>17.519315625000001</v>
      </c>
      <c r="K189" s="238">
        <f t="shared" si="15"/>
        <v>0</v>
      </c>
      <c r="L189" s="238">
        <f t="shared" si="16"/>
        <v>55416363.49303031</v>
      </c>
      <c r="M189" s="238">
        <f t="shared" si="17"/>
        <v>5988669.7064512502</v>
      </c>
      <c r="N189" s="187">
        <f t="shared" si="18"/>
        <v>61405033.199481562</v>
      </c>
    </row>
    <row r="190" spans="1:14" ht="13.9" x14ac:dyDescent="0.4">
      <c r="A190" s="12" t="str">
        <f>'C&amp;E'!A190</f>
        <v>Midwest</v>
      </c>
      <c r="B190" s="12">
        <f>'C&amp;E'!B190</f>
        <v>40</v>
      </c>
      <c r="C190" t="s">
        <v>273</v>
      </c>
      <c r="D190" s="195">
        <f>'DORC build-up'!I134</f>
        <v>1.3</v>
      </c>
      <c r="E190" s="197">
        <v>12949.300000000001</v>
      </c>
      <c r="F190" s="197">
        <v>12586.7</v>
      </c>
      <c r="G190" s="197">
        <v>0</v>
      </c>
      <c r="H190" s="291">
        <f t="shared" si="12"/>
        <v>11.4975</v>
      </c>
      <c r="I190" s="291">
        <f t="shared" si="13"/>
        <v>62.072128124999999</v>
      </c>
      <c r="J190" s="291">
        <f t="shared" si="14"/>
        <v>17.519315625000001</v>
      </c>
      <c r="K190" s="238">
        <f t="shared" si="15"/>
        <v>193549.94977500002</v>
      </c>
      <c r="L190" s="238">
        <f t="shared" si="16"/>
        <v>1015668.2315922189</v>
      </c>
      <c r="M190" s="238">
        <f t="shared" si="17"/>
        <v>0</v>
      </c>
      <c r="N190" s="187">
        <f t="shared" si="18"/>
        <v>1209218.181367219</v>
      </c>
    </row>
    <row r="191" spans="1:14" ht="13.9" x14ac:dyDescent="0.4">
      <c r="A191" s="12" t="str">
        <f>'C&amp;E'!A191</f>
        <v>Midwest</v>
      </c>
      <c r="B191" s="12">
        <f>'C&amp;E'!B191</f>
        <v>40</v>
      </c>
      <c r="C191" t="s">
        <v>275</v>
      </c>
      <c r="D191" s="195">
        <f>'DORC build-up'!I135</f>
        <v>1.3</v>
      </c>
      <c r="E191" s="197">
        <v>21055.3</v>
      </c>
      <c r="F191" s="197">
        <v>0</v>
      </c>
      <c r="G191" s="197">
        <v>0</v>
      </c>
      <c r="H191" s="291">
        <f t="shared" si="12"/>
        <v>11.4975</v>
      </c>
      <c r="I191" s="291">
        <f t="shared" si="13"/>
        <v>62.072128124999999</v>
      </c>
      <c r="J191" s="291">
        <f t="shared" si="14"/>
        <v>17.519315625000001</v>
      </c>
      <c r="K191" s="238">
        <f t="shared" si="15"/>
        <v>314708.30527499999</v>
      </c>
      <c r="L191" s="238">
        <f t="shared" si="16"/>
        <v>0</v>
      </c>
      <c r="M191" s="238">
        <f t="shared" si="17"/>
        <v>0</v>
      </c>
      <c r="N191" s="187">
        <f t="shared" si="18"/>
        <v>314708.30527499999</v>
      </c>
    </row>
    <row r="192" spans="1:14" ht="13.9" x14ac:dyDescent="0.4">
      <c r="A192" s="12" t="str">
        <f>'C&amp;E'!A192</f>
        <v>Midwest</v>
      </c>
      <c r="B192" s="12">
        <f>'C&amp;E'!B192</f>
        <v>40</v>
      </c>
      <c r="C192" t="s">
        <v>276</v>
      </c>
      <c r="D192" s="195">
        <f>'DORC build-up'!I136</f>
        <v>1.3</v>
      </c>
      <c r="E192" s="197">
        <v>315343</v>
      </c>
      <c r="F192" s="197">
        <v>0</v>
      </c>
      <c r="G192" s="197">
        <v>0</v>
      </c>
      <c r="H192" s="291">
        <f t="shared" si="12"/>
        <v>11.4975</v>
      </c>
      <c r="I192" s="291">
        <f t="shared" si="13"/>
        <v>62.072128124999999</v>
      </c>
      <c r="J192" s="291">
        <f t="shared" si="14"/>
        <v>17.519315625000001</v>
      </c>
      <c r="K192" s="238">
        <f t="shared" si="15"/>
        <v>4713352.9852499999</v>
      </c>
      <c r="L192" s="238">
        <f t="shared" si="16"/>
        <v>0</v>
      </c>
      <c r="M192" s="238">
        <f t="shared" si="17"/>
        <v>0</v>
      </c>
      <c r="N192" s="187">
        <f t="shared" si="18"/>
        <v>4713352.9852499999</v>
      </c>
    </row>
    <row r="193" spans="1:14" ht="13.9" x14ac:dyDescent="0.4">
      <c r="A193" s="12" t="str">
        <f>'C&amp;E'!A193</f>
        <v>Midwest</v>
      </c>
      <c r="B193" s="12">
        <f>'C&amp;E'!B193</f>
        <v>40</v>
      </c>
      <c r="C193" t="s">
        <v>278</v>
      </c>
      <c r="D193" s="195">
        <f>'DORC build-up'!I137</f>
        <v>1.3</v>
      </c>
      <c r="E193" s="197">
        <v>381486.00000000006</v>
      </c>
      <c r="F193" s="197">
        <v>0</v>
      </c>
      <c r="G193" s="197">
        <v>0</v>
      </c>
      <c r="H193" s="291">
        <f t="shared" si="12"/>
        <v>11.4975</v>
      </c>
      <c r="I193" s="291">
        <f t="shared" si="13"/>
        <v>62.072128124999999</v>
      </c>
      <c r="J193" s="291">
        <f t="shared" si="14"/>
        <v>17.519315625000001</v>
      </c>
      <c r="K193" s="238">
        <f t="shared" si="15"/>
        <v>5701975.8705000021</v>
      </c>
      <c r="L193" s="238">
        <f t="shared" si="16"/>
        <v>0</v>
      </c>
      <c r="M193" s="238">
        <f t="shared" si="17"/>
        <v>0</v>
      </c>
      <c r="N193" s="187">
        <f t="shared" si="18"/>
        <v>5701975.8705000021</v>
      </c>
    </row>
    <row r="194" spans="1:14" ht="13.9" x14ac:dyDescent="0.4">
      <c r="A194" s="12" t="str">
        <f>'C&amp;E'!A194</f>
        <v>Central</v>
      </c>
      <c r="B194" s="12">
        <f>'C&amp;E'!B194</f>
        <v>41</v>
      </c>
      <c r="C194" t="s">
        <v>280</v>
      </c>
      <c r="D194" s="195">
        <f>'DORC build-up'!I138</f>
        <v>1.2</v>
      </c>
      <c r="E194" s="197">
        <v>953617.00000000023</v>
      </c>
      <c r="F194" s="197">
        <v>0</v>
      </c>
      <c r="G194" s="197">
        <v>0</v>
      </c>
      <c r="H194" s="291">
        <f t="shared" si="12"/>
        <v>11.4975</v>
      </c>
      <c r="I194" s="291">
        <f t="shared" si="13"/>
        <v>62.072128124999999</v>
      </c>
      <c r="J194" s="291">
        <f t="shared" si="14"/>
        <v>17.519315625000001</v>
      </c>
      <c r="K194" s="238">
        <f t="shared" si="15"/>
        <v>13157053.749000004</v>
      </c>
      <c r="L194" s="238">
        <f t="shared" si="16"/>
        <v>0</v>
      </c>
      <c r="M194" s="238">
        <f t="shared" si="17"/>
        <v>0</v>
      </c>
      <c r="N194" s="187">
        <f t="shared" si="18"/>
        <v>13157053.749000004</v>
      </c>
    </row>
    <row r="195" spans="1:14" ht="13.9" x14ac:dyDescent="0.4">
      <c r="A195" s="12" t="str">
        <f>'C&amp;E'!A195</f>
        <v>CBH Sidings NG</v>
      </c>
      <c r="B195" s="12">
        <f>'C&amp;E'!B195</f>
        <v>42</v>
      </c>
      <c r="C195" t="s">
        <v>283</v>
      </c>
      <c r="D195" s="195">
        <f>'DORC build-up'!I139</f>
        <v>1.3</v>
      </c>
      <c r="E195" s="197">
        <v>4501</v>
      </c>
      <c r="F195" s="197">
        <v>0</v>
      </c>
      <c r="G195" s="197">
        <v>0</v>
      </c>
      <c r="H195" s="291">
        <f t="shared" si="12"/>
        <v>11.4975</v>
      </c>
      <c r="I195" s="291">
        <f t="shared" si="13"/>
        <v>62.072128124999999</v>
      </c>
      <c r="J195" s="291">
        <f t="shared" si="14"/>
        <v>17.519315625000001</v>
      </c>
      <c r="K195" s="238">
        <f t="shared" si="15"/>
        <v>67275.321750000003</v>
      </c>
      <c r="L195" s="238">
        <f t="shared" si="16"/>
        <v>0</v>
      </c>
      <c r="M195" s="238">
        <f t="shared" si="17"/>
        <v>0</v>
      </c>
      <c r="N195" s="187">
        <f t="shared" si="18"/>
        <v>67275.321750000003</v>
      </c>
    </row>
    <row r="196" spans="1:14" ht="13.9" x14ac:dyDescent="0.4">
      <c r="A196" s="12" t="str">
        <f>'C&amp;E'!A196</f>
        <v>CBH Sidings NG</v>
      </c>
      <c r="B196" s="12">
        <f>'C&amp;E'!B196</f>
        <v>42</v>
      </c>
      <c r="C196" t="s">
        <v>149</v>
      </c>
      <c r="D196" s="195">
        <f>'DORC build-up'!I140</f>
        <v>1.1000000000000001</v>
      </c>
      <c r="E196" s="197">
        <v>39186</v>
      </c>
      <c r="F196" s="197">
        <v>0</v>
      </c>
      <c r="G196" s="197">
        <v>0</v>
      </c>
      <c r="H196" s="291">
        <f t="shared" si="12"/>
        <v>11.4975</v>
      </c>
      <c r="I196" s="291">
        <f t="shared" si="13"/>
        <v>62.072128124999999</v>
      </c>
      <c r="J196" s="291">
        <f t="shared" si="14"/>
        <v>17.519315625000001</v>
      </c>
      <c r="K196" s="238">
        <f t="shared" si="15"/>
        <v>495595.13850000006</v>
      </c>
      <c r="L196" s="238">
        <f t="shared" si="16"/>
        <v>0</v>
      </c>
      <c r="M196" s="238">
        <f t="shared" si="17"/>
        <v>0</v>
      </c>
      <c r="N196" s="187">
        <f t="shared" si="18"/>
        <v>495595.13850000006</v>
      </c>
    </row>
    <row r="197" spans="1:14" ht="13.9" x14ac:dyDescent="0.4">
      <c r="A197" s="12" t="str">
        <f>'C&amp;E'!A197</f>
        <v>CBH Sidings NG</v>
      </c>
      <c r="B197" s="12">
        <f>'C&amp;E'!B197</f>
        <v>42</v>
      </c>
      <c r="C197" t="s">
        <v>284</v>
      </c>
      <c r="D197" s="195">
        <f>'DORC build-up'!I141</f>
        <v>1.3</v>
      </c>
      <c r="E197" s="197">
        <v>2849</v>
      </c>
      <c r="F197" s="197">
        <v>0</v>
      </c>
      <c r="G197" s="197">
        <v>0</v>
      </c>
      <c r="H197" s="291">
        <f t="shared" si="12"/>
        <v>11.4975</v>
      </c>
      <c r="I197" s="291">
        <f t="shared" si="13"/>
        <v>62.072128124999999</v>
      </c>
      <c r="J197" s="291">
        <f t="shared" si="14"/>
        <v>17.519315625000001</v>
      </c>
      <c r="K197" s="238">
        <f t="shared" si="15"/>
        <v>42583.290750000007</v>
      </c>
      <c r="L197" s="238">
        <f t="shared" si="16"/>
        <v>0</v>
      </c>
      <c r="M197" s="238">
        <f t="shared" si="17"/>
        <v>0</v>
      </c>
      <c r="N197" s="187">
        <f t="shared" si="18"/>
        <v>42583.290750000007</v>
      </c>
    </row>
    <row r="198" spans="1:14" ht="13.9" x14ac:dyDescent="0.4">
      <c r="A198" s="12" t="str">
        <f>'C&amp;E'!A198</f>
        <v>CBH Sidings NG</v>
      </c>
      <c r="B198" s="12">
        <f>'C&amp;E'!B198</f>
        <v>42</v>
      </c>
      <c r="C198" t="s">
        <v>285</v>
      </c>
      <c r="D198" s="195">
        <f>'DORC build-up'!I142</f>
        <v>1.2</v>
      </c>
      <c r="E198" s="197">
        <v>11606</v>
      </c>
      <c r="F198" s="197">
        <v>0</v>
      </c>
      <c r="G198" s="197">
        <v>0</v>
      </c>
      <c r="H198" s="291">
        <f t="shared" ref="H198:H261" si="19">$H$14</f>
        <v>11.4975</v>
      </c>
      <c r="I198" s="291">
        <f t="shared" ref="I198:I261" si="20">$H$16</f>
        <v>62.072128124999999</v>
      </c>
      <c r="J198" s="291">
        <f t="shared" ref="J198:J261" si="21">$H$18</f>
        <v>17.519315625000001</v>
      </c>
      <c r="K198" s="238">
        <f t="shared" ref="K198:K261" si="22">E198*H198*$D198</f>
        <v>160127.98200000002</v>
      </c>
      <c r="L198" s="238">
        <f t="shared" ref="L198:L261" si="23">F198*I198*$D198</f>
        <v>0</v>
      </c>
      <c r="M198" s="238">
        <f t="shared" ref="M198:M261" si="24">G198*J198*$D198</f>
        <v>0</v>
      </c>
      <c r="N198" s="187">
        <f t="shared" ref="N198:N261" si="25">SUM(K198:M198)</f>
        <v>160127.98200000002</v>
      </c>
    </row>
    <row r="199" spans="1:14" ht="13.9" x14ac:dyDescent="0.4">
      <c r="A199" s="12" t="str">
        <f>'C&amp;E'!A199</f>
        <v>CBH Sidings NG</v>
      </c>
      <c r="B199" s="12">
        <f>'C&amp;E'!B199</f>
        <v>42</v>
      </c>
      <c r="C199" t="s">
        <v>286</v>
      </c>
      <c r="D199" s="195">
        <f>'DORC build-up'!I143</f>
        <v>1.2</v>
      </c>
      <c r="E199" s="197">
        <v>12152</v>
      </c>
      <c r="F199" s="197">
        <v>0</v>
      </c>
      <c r="G199" s="197">
        <v>0</v>
      </c>
      <c r="H199" s="291">
        <f t="shared" si="19"/>
        <v>11.4975</v>
      </c>
      <c r="I199" s="291">
        <f t="shared" si="20"/>
        <v>62.072128124999999</v>
      </c>
      <c r="J199" s="291">
        <f t="shared" si="21"/>
        <v>17.519315625000001</v>
      </c>
      <c r="K199" s="238">
        <f t="shared" si="22"/>
        <v>167661.144</v>
      </c>
      <c r="L199" s="238">
        <f t="shared" si="23"/>
        <v>0</v>
      </c>
      <c r="M199" s="238">
        <f t="shared" si="24"/>
        <v>0</v>
      </c>
      <c r="N199" s="187">
        <f t="shared" si="25"/>
        <v>167661.144</v>
      </c>
    </row>
    <row r="200" spans="1:14" ht="13.9" x14ac:dyDescent="0.4">
      <c r="A200" s="12" t="str">
        <f>'C&amp;E'!A200</f>
        <v>CBH Sidings NG</v>
      </c>
      <c r="B200" s="12">
        <f>'C&amp;E'!B200</f>
        <v>42</v>
      </c>
      <c r="C200" t="s">
        <v>287</v>
      </c>
      <c r="D200" s="195">
        <f>'DORC build-up'!I144</f>
        <v>1.2</v>
      </c>
      <c r="E200" s="197">
        <v>8504.9999999999982</v>
      </c>
      <c r="F200" s="197">
        <v>0</v>
      </c>
      <c r="G200" s="197">
        <v>0</v>
      </c>
      <c r="H200" s="291">
        <f t="shared" si="19"/>
        <v>11.4975</v>
      </c>
      <c r="I200" s="291">
        <f t="shared" si="20"/>
        <v>62.072128124999999</v>
      </c>
      <c r="J200" s="291">
        <f t="shared" si="21"/>
        <v>17.519315625000001</v>
      </c>
      <c r="K200" s="238">
        <f t="shared" si="22"/>
        <v>117343.48499999999</v>
      </c>
      <c r="L200" s="238">
        <f t="shared" si="23"/>
        <v>0</v>
      </c>
      <c r="M200" s="238">
        <f t="shared" si="24"/>
        <v>0</v>
      </c>
      <c r="N200" s="187">
        <f t="shared" si="25"/>
        <v>117343.48499999999</v>
      </c>
    </row>
    <row r="201" spans="1:14" ht="13.9" x14ac:dyDescent="0.4">
      <c r="A201" s="12" t="str">
        <f>'C&amp;E'!A201</f>
        <v>CBH Sidings NG</v>
      </c>
      <c r="B201" s="12">
        <f>'C&amp;E'!B201</f>
        <v>42</v>
      </c>
      <c r="C201" t="s">
        <v>288</v>
      </c>
      <c r="D201" s="195">
        <f>'DORC build-up'!I145</f>
        <v>1.3</v>
      </c>
      <c r="E201" s="197">
        <v>3500</v>
      </c>
      <c r="F201" s="197">
        <v>0</v>
      </c>
      <c r="G201" s="197">
        <v>0</v>
      </c>
      <c r="H201" s="291">
        <f t="shared" si="19"/>
        <v>11.4975</v>
      </c>
      <c r="I201" s="291">
        <f t="shared" si="20"/>
        <v>62.072128124999999</v>
      </c>
      <c r="J201" s="291">
        <f t="shared" si="21"/>
        <v>17.519315625000001</v>
      </c>
      <c r="K201" s="238">
        <f t="shared" si="22"/>
        <v>52313.625</v>
      </c>
      <c r="L201" s="238">
        <f t="shared" si="23"/>
        <v>0</v>
      </c>
      <c r="M201" s="238">
        <f t="shared" si="24"/>
        <v>0</v>
      </c>
      <c r="N201" s="187">
        <f t="shared" si="25"/>
        <v>52313.625</v>
      </c>
    </row>
    <row r="202" spans="1:14" ht="13.9" x14ac:dyDescent="0.4">
      <c r="A202" s="12" t="str">
        <f>'C&amp;E'!A202</f>
        <v>CBH Sidings NG</v>
      </c>
      <c r="B202" s="12">
        <f>'C&amp;E'!B202</f>
        <v>42</v>
      </c>
      <c r="C202" t="s">
        <v>289</v>
      </c>
      <c r="D202" s="195">
        <f>'DORC build-up'!I146</f>
        <v>1.2</v>
      </c>
      <c r="E202" s="197">
        <v>4697</v>
      </c>
      <c r="F202" s="197">
        <v>0</v>
      </c>
      <c r="G202" s="197">
        <v>0</v>
      </c>
      <c r="H202" s="291">
        <f t="shared" si="19"/>
        <v>11.4975</v>
      </c>
      <c r="I202" s="291">
        <f t="shared" si="20"/>
        <v>62.072128124999999</v>
      </c>
      <c r="J202" s="291">
        <f t="shared" si="21"/>
        <v>17.519315625000001</v>
      </c>
      <c r="K202" s="238">
        <f t="shared" si="22"/>
        <v>64804.508999999998</v>
      </c>
      <c r="L202" s="238">
        <f t="shared" si="23"/>
        <v>0</v>
      </c>
      <c r="M202" s="238">
        <f t="shared" si="24"/>
        <v>0</v>
      </c>
      <c r="N202" s="187">
        <f t="shared" si="25"/>
        <v>64804.508999999998</v>
      </c>
    </row>
    <row r="203" spans="1:14" ht="13.9" x14ac:dyDescent="0.4">
      <c r="A203" s="12" t="str">
        <f>'C&amp;E'!A203</f>
        <v>CBH Sidings NG</v>
      </c>
      <c r="B203" s="12">
        <f>'C&amp;E'!B203</f>
        <v>42</v>
      </c>
      <c r="C203" t="s">
        <v>290</v>
      </c>
      <c r="D203" s="195">
        <f>'DORC build-up'!I147</f>
        <v>1.2</v>
      </c>
      <c r="E203" s="197">
        <v>4298</v>
      </c>
      <c r="F203" s="197">
        <v>0</v>
      </c>
      <c r="G203" s="197">
        <v>0</v>
      </c>
      <c r="H203" s="291">
        <f t="shared" si="19"/>
        <v>11.4975</v>
      </c>
      <c r="I203" s="291">
        <f t="shared" si="20"/>
        <v>62.072128124999999</v>
      </c>
      <c r="J203" s="291">
        <f t="shared" si="21"/>
        <v>17.519315625000001</v>
      </c>
      <c r="K203" s="238">
        <f t="shared" si="22"/>
        <v>59299.506000000001</v>
      </c>
      <c r="L203" s="238">
        <f t="shared" si="23"/>
        <v>0</v>
      </c>
      <c r="M203" s="238">
        <f t="shared" si="24"/>
        <v>0</v>
      </c>
      <c r="N203" s="187">
        <f t="shared" si="25"/>
        <v>59299.506000000001</v>
      </c>
    </row>
    <row r="204" spans="1:14" ht="13.9" x14ac:dyDescent="0.4">
      <c r="A204" s="12" t="str">
        <f>'C&amp;E'!A204</f>
        <v>CBH Sidings NG</v>
      </c>
      <c r="B204" s="12">
        <f>'C&amp;E'!B204</f>
        <v>42</v>
      </c>
      <c r="C204" t="s">
        <v>291</v>
      </c>
      <c r="D204" s="195">
        <f>'DORC build-up'!I148</f>
        <v>1.3</v>
      </c>
      <c r="E204" s="197">
        <v>4669</v>
      </c>
      <c r="F204" s="197">
        <v>0</v>
      </c>
      <c r="G204" s="197">
        <v>0</v>
      </c>
      <c r="H204" s="291">
        <f t="shared" si="19"/>
        <v>11.4975</v>
      </c>
      <c r="I204" s="291">
        <f t="shared" si="20"/>
        <v>62.072128124999999</v>
      </c>
      <c r="J204" s="291">
        <f t="shared" si="21"/>
        <v>17.519315625000001</v>
      </c>
      <c r="K204" s="238">
        <f t="shared" si="22"/>
        <v>69786.375750000007</v>
      </c>
      <c r="L204" s="238">
        <f t="shared" si="23"/>
        <v>0</v>
      </c>
      <c r="M204" s="238">
        <f t="shared" si="24"/>
        <v>0</v>
      </c>
      <c r="N204" s="187">
        <f t="shared" si="25"/>
        <v>69786.375750000007</v>
      </c>
    </row>
    <row r="205" spans="1:14" ht="13.9" x14ac:dyDescent="0.4">
      <c r="A205" s="12" t="str">
        <f>'C&amp;E'!A205</f>
        <v>CBH Sidings NG</v>
      </c>
      <c r="B205" s="12">
        <f>'C&amp;E'!B205</f>
        <v>42</v>
      </c>
      <c r="C205" t="s">
        <v>292</v>
      </c>
      <c r="D205" s="195">
        <f>'DORC build-up'!I149</f>
        <v>1.3</v>
      </c>
      <c r="E205" s="197">
        <v>17815.419999999998</v>
      </c>
      <c r="F205" s="197">
        <v>0</v>
      </c>
      <c r="G205" s="197">
        <v>0</v>
      </c>
      <c r="H205" s="291">
        <f t="shared" si="19"/>
        <v>11.4975</v>
      </c>
      <c r="I205" s="291">
        <f t="shared" si="20"/>
        <v>62.072128124999999</v>
      </c>
      <c r="J205" s="291">
        <f t="shared" si="21"/>
        <v>17.519315625000001</v>
      </c>
      <c r="K205" s="238">
        <f t="shared" si="22"/>
        <v>266282.62888500001</v>
      </c>
      <c r="L205" s="238">
        <f t="shared" si="23"/>
        <v>0</v>
      </c>
      <c r="M205" s="238">
        <f t="shared" si="24"/>
        <v>0</v>
      </c>
      <c r="N205" s="187">
        <f t="shared" si="25"/>
        <v>266282.62888500001</v>
      </c>
    </row>
    <row r="206" spans="1:14" ht="13.9" x14ac:dyDescent="0.4">
      <c r="A206" s="12" t="str">
        <f>'C&amp;E'!A206</f>
        <v>CBH Sidings NG</v>
      </c>
      <c r="B206" s="12">
        <f>'C&amp;E'!B206</f>
        <v>42</v>
      </c>
      <c r="C206" t="s">
        <v>293</v>
      </c>
      <c r="D206" s="195">
        <f>'DORC build-up'!I150</f>
        <v>1.3</v>
      </c>
      <c r="E206" s="197">
        <v>9233</v>
      </c>
      <c r="F206" s="197">
        <v>0</v>
      </c>
      <c r="G206" s="197">
        <v>0</v>
      </c>
      <c r="H206" s="291">
        <f t="shared" si="19"/>
        <v>11.4975</v>
      </c>
      <c r="I206" s="291">
        <f t="shared" si="20"/>
        <v>62.072128124999999</v>
      </c>
      <c r="J206" s="291">
        <f t="shared" si="21"/>
        <v>17.519315625000001</v>
      </c>
      <c r="K206" s="238">
        <f t="shared" si="22"/>
        <v>138003.34275000001</v>
      </c>
      <c r="L206" s="238">
        <f t="shared" si="23"/>
        <v>0</v>
      </c>
      <c r="M206" s="238">
        <f t="shared" si="24"/>
        <v>0</v>
      </c>
      <c r="N206" s="187">
        <f t="shared" si="25"/>
        <v>138003.34275000001</v>
      </c>
    </row>
    <row r="207" spans="1:14" ht="13.9" x14ac:dyDescent="0.4">
      <c r="A207" s="12" t="str">
        <f>'C&amp;E'!A207</f>
        <v>CBH Sidings NG</v>
      </c>
      <c r="B207" s="12">
        <f>'C&amp;E'!B207</f>
        <v>42</v>
      </c>
      <c r="C207" t="s">
        <v>294</v>
      </c>
      <c r="D207" s="195">
        <f>'DORC build-up'!I151</f>
        <v>1.3</v>
      </c>
      <c r="E207" s="197">
        <v>5824.0000000000009</v>
      </c>
      <c r="F207" s="197">
        <v>0</v>
      </c>
      <c r="G207" s="197">
        <v>0</v>
      </c>
      <c r="H207" s="291">
        <f t="shared" si="19"/>
        <v>11.4975</v>
      </c>
      <c r="I207" s="291">
        <f t="shared" si="20"/>
        <v>62.072128124999999</v>
      </c>
      <c r="J207" s="291">
        <f t="shared" si="21"/>
        <v>17.519315625000001</v>
      </c>
      <c r="K207" s="238">
        <f t="shared" si="22"/>
        <v>87049.872000000032</v>
      </c>
      <c r="L207" s="238">
        <f t="shared" si="23"/>
        <v>0</v>
      </c>
      <c r="M207" s="238">
        <f t="shared" si="24"/>
        <v>0</v>
      </c>
      <c r="N207" s="187">
        <f t="shared" si="25"/>
        <v>87049.872000000032</v>
      </c>
    </row>
    <row r="208" spans="1:14" ht="13.9" x14ac:dyDescent="0.4">
      <c r="A208" s="12" t="str">
        <f>'C&amp;E'!A208</f>
        <v>CBH Sidings NG</v>
      </c>
      <c r="B208" s="12">
        <f>'C&amp;E'!B208</f>
        <v>42</v>
      </c>
      <c r="C208" t="s">
        <v>295</v>
      </c>
      <c r="D208" s="195">
        <f>'DORC build-up'!I152</f>
        <v>1.3</v>
      </c>
      <c r="E208" s="197">
        <v>5915</v>
      </c>
      <c r="F208" s="197">
        <v>0</v>
      </c>
      <c r="G208" s="197">
        <v>0</v>
      </c>
      <c r="H208" s="291">
        <f t="shared" si="19"/>
        <v>11.4975</v>
      </c>
      <c r="I208" s="291">
        <f t="shared" si="20"/>
        <v>62.072128124999999</v>
      </c>
      <c r="J208" s="291">
        <f t="shared" si="21"/>
        <v>17.519315625000001</v>
      </c>
      <c r="K208" s="238">
        <f t="shared" si="22"/>
        <v>88410.02625000001</v>
      </c>
      <c r="L208" s="238">
        <f t="shared" si="23"/>
        <v>0</v>
      </c>
      <c r="M208" s="238">
        <f t="shared" si="24"/>
        <v>0</v>
      </c>
      <c r="N208" s="187">
        <f t="shared" si="25"/>
        <v>88410.02625000001</v>
      </c>
    </row>
    <row r="209" spans="1:14" ht="13.9" x14ac:dyDescent="0.4">
      <c r="A209" s="12" t="str">
        <f>'C&amp;E'!A209</f>
        <v>CBH Sidings NG</v>
      </c>
      <c r="B209" s="12">
        <f>'C&amp;E'!B209</f>
        <v>42</v>
      </c>
      <c r="C209" t="s">
        <v>296</v>
      </c>
      <c r="D209" s="195">
        <f>'DORC build-up'!I153</f>
        <v>1.2</v>
      </c>
      <c r="E209" s="197">
        <v>6061.9999999999991</v>
      </c>
      <c r="F209" s="197">
        <v>0</v>
      </c>
      <c r="G209" s="197">
        <v>0</v>
      </c>
      <c r="H209" s="291">
        <f t="shared" si="19"/>
        <v>11.4975</v>
      </c>
      <c r="I209" s="291">
        <f t="shared" si="20"/>
        <v>62.072128124999999</v>
      </c>
      <c r="J209" s="291">
        <f t="shared" si="21"/>
        <v>17.519315625000001</v>
      </c>
      <c r="K209" s="238">
        <f t="shared" si="22"/>
        <v>83637.413999999975</v>
      </c>
      <c r="L209" s="238">
        <f t="shared" si="23"/>
        <v>0</v>
      </c>
      <c r="M209" s="238">
        <f t="shared" si="24"/>
        <v>0</v>
      </c>
      <c r="N209" s="187">
        <f t="shared" si="25"/>
        <v>83637.413999999975</v>
      </c>
    </row>
    <row r="210" spans="1:14" ht="13.9" x14ac:dyDescent="0.4">
      <c r="A210" s="12" t="str">
        <f>'C&amp;E'!A210</f>
        <v>CBH Sidings NG</v>
      </c>
      <c r="B210" s="12">
        <f>'C&amp;E'!B210</f>
        <v>42</v>
      </c>
      <c r="C210" t="s">
        <v>297</v>
      </c>
      <c r="D210" s="195">
        <f>'DORC build-up'!I154</f>
        <v>1.2</v>
      </c>
      <c r="E210" s="197">
        <v>6818</v>
      </c>
      <c r="F210" s="197">
        <v>0</v>
      </c>
      <c r="G210" s="197">
        <v>0</v>
      </c>
      <c r="H210" s="291">
        <f t="shared" si="19"/>
        <v>11.4975</v>
      </c>
      <c r="I210" s="291">
        <f t="shared" si="20"/>
        <v>62.072128124999999</v>
      </c>
      <c r="J210" s="291">
        <f t="shared" si="21"/>
        <v>17.519315625000001</v>
      </c>
      <c r="K210" s="238">
        <f t="shared" si="22"/>
        <v>94067.945999999996</v>
      </c>
      <c r="L210" s="238">
        <f t="shared" si="23"/>
        <v>0</v>
      </c>
      <c r="M210" s="238">
        <f t="shared" si="24"/>
        <v>0</v>
      </c>
      <c r="N210" s="187">
        <f t="shared" si="25"/>
        <v>94067.945999999996</v>
      </c>
    </row>
    <row r="211" spans="1:14" ht="13.9" x14ac:dyDescent="0.4">
      <c r="A211" s="12" t="str">
        <f>'C&amp;E'!A211</f>
        <v>CBH Sidings NG</v>
      </c>
      <c r="B211" s="12">
        <f>'C&amp;E'!B211</f>
        <v>42</v>
      </c>
      <c r="C211" t="s">
        <v>298</v>
      </c>
      <c r="D211" s="195">
        <f>'DORC build-up'!I155</f>
        <v>1.3</v>
      </c>
      <c r="E211" s="197">
        <v>20930</v>
      </c>
      <c r="F211" s="197">
        <v>0</v>
      </c>
      <c r="G211" s="197">
        <v>0</v>
      </c>
      <c r="H211" s="291">
        <f t="shared" si="19"/>
        <v>11.4975</v>
      </c>
      <c r="I211" s="291">
        <f t="shared" si="20"/>
        <v>62.072128124999999</v>
      </c>
      <c r="J211" s="291">
        <f t="shared" si="21"/>
        <v>17.519315625000001</v>
      </c>
      <c r="K211" s="238">
        <f t="shared" si="22"/>
        <v>312835.47750000004</v>
      </c>
      <c r="L211" s="238">
        <f t="shared" si="23"/>
        <v>0</v>
      </c>
      <c r="M211" s="238">
        <f t="shared" si="24"/>
        <v>0</v>
      </c>
      <c r="N211" s="187">
        <f t="shared" si="25"/>
        <v>312835.47750000004</v>
      </c>
    </row>
    <row r="212" spans="1:14" ht="13.9" x14ac:dyDescent="0.4">
      <c r="A212" s="12" t="str">
        <f>'C&amp;E'!A212</f>
        <v>CBH Sidings NG</v>
      </c>
      <c r="B212" s="12">
        <f>'C&amp;E'!B212</f>
        <v>42</v>
      </c>
      <c r="C212" t="s">
        <v>299</v>
      </c>
      <c r="D212" s="195">
        <f>'DORC build-up'!I156</f>
        <v>1.3</v>
      </c>
      <c r="E212" s="197">
        <v>7350</v>
      </c>
      <c r="F212" s="197">
        <v>0</v>
      </c>
      <c r="G212" s="197">
        <v>0</v>
      </c>
      <c r="H212" s="291">
        <f t="shared" si="19"/>
        <v>11.4975</v>
      </c>
      <c r="I212" s="291">
        <f t="shared" si="20"/>
        <v>62.072128124999999</v>
      </c>
      <c r="J212" s="291">
        <f t="shared" si="21"/>
        <v>17.519315625000001</v>
      </c>
      <c r="K212" s="238">
        <f t="shared" si="22"/>
        <v>109858.6125</v>
      </c>
      <c r="L212" s="238">
        <f t="shared" si="23"/>
        <v>0</v>
      </c>
      <c r="M212" s="238">
        <f t="shared" si="24"/>
        <v>0</v>
      </c>
      <c r="N212" s="187">
        <f t="shared" si="25"/>
        <v>109858.6125</v>
      </c>
    </row>
    <row r="213" spans="1:14" ht="13.9" x14ac:dyDescent="0.4">
      <c r="A213" s="12" t="str">
        <f>'C&amp;E'!A213</f>
        <v>CBH Sidings NG</v>
      </c>
      <c r="B213" s="12">
        <f>'C&amp;E'!B213</f>
        <v>42</v>
      </c>
      <c r="C213" t="s">
        <v>300</v>
      </c>
      <c r="D213" s="195">
        <f>'DORC build-up'!I157</f>
        <v>1.2</v>
      </c>
      <c r="E213" s="197">
        <v>4347</v>
      </c>
      <c r="F213" s="197">
        <v>0</v>
      </c>
      <c r="G213" s="197">
        <v>0</v>
      </c>
      <c r="H213" s="291">
        <f t="shared" si="19"/>
        <v>11.4975</v>
      </c>
      <c r="I213" s="291">
        <f t="shared" si="20"/>
        <v>62.072128124999999</v>
      </c>
      <c r="J213" s="291">
        <f t="shared" si="21"/>
        <v>17.519315625000001</v>
      </c>
      <c r="K213" s="238">
        <f t="shared" si="22"/>
        <v>59975.558999999994</v>
      </c>
      <c r="L213" s="238">
        <f t="shared" si="23"/>
        <v>0</v>
      </c>
      <c r="M213" s="238">
        <f t="shared" si="24"/>
        <v>0</v>
      </c>
      <c r="N213" s="187">
        <f t="shared" si="25"/>
        <v>59975.558999999994</v>
      </c>
    </row>
    <row r="214" spans="1:14" ht="13.9" x14ac:dyDescent="0.4">
      <c r="A214" s="12" t="str">
        <f>'C&amp;E'!A214</f>
        <v>CBH Sidings NG</v>
      </c>
      <c r="B214" s="12">
        <f>'C&amp;E'!B214</f>
        <v>42</v>
      </c>
      <c r="C214" t="s">
        <v>301</v>
      </c>
      <c r="D214" s="195">
        <f>'DORC build-up'!I158</f>
        <v>1.3</v>
      </c>
      <c r="E214" s="197">
        <v>4501</v>
      </c>
      <c r="F214" s="197">
        <v>0</v>
      </c>
      <c r="G214" s="197">
        <v>0</v>
      </c>
      <c r="H214" s="291">
        <f t="shared" si="19"/>
        <v>11.4975</v>
      </c>
      <c r="I214" s="291">
        <f t="shared" si="20"/>
        <v>62.072128124999999</v>
      </c>
      <c r="J214" s="291">
        <f t="shared" si="21"/>
        <v>17.519315625000001</v>
      </c>
      <c r="K214" s="238">
        <f t="shared" si="22"/>
        <v>67275.321750000003</v>
      </c>
      <c r="L214" s="238">
        <f t="shared" si="23"/>
        <v>0</v>
      </c>
      <c r="M214" s="238">
        <f t="shared" si="24"/>
        <v>0</v>
      </c>
      <c r="N214" s="187">
        <f t="shared" si="25"/>
        <v>67275.321750000003</v>
      </c>
    </row>
    <row r="215" spans="1:14" ht="13.9" x14ac:dyDescent="0.4">
      <c r="A215" s="12" t="str">
        <f>'C&amp;E'!A215</f>
        <v>CBH Sidings NG</v>
      </c>
      <c r="B215" s="12">
        <f>'C&amp;E'!B215</f>
        <v>42</v>
      </c>
      <c r="C215" t="s">
        <v>302</v>
      </c>
      <c r="D215" s="195">
        <f>'DORC build-up'!I159</f>
        <v>1.3</v>
      </c>
      <c r="E215" s="197">
        <v>13629</v>
      </c>
      <c r="F215" s="197">
        <v>0</v>
      </c>
      <c r="G215" s="197">
        <v>0</v>
      </c>
      <c r="H215" s="291">
        <f t="shared" si="19"/>
        <v>11.4975</v>
      </c>
      <c r="I215" s="291">
        <f t="shared" si="20"/>
        <v>62.072128124999999</v>
      </c>
      <c r="J215" s="291">
        <f t="shared" si="21"/>
        <v>17.519315625000001</v>
      </c>
      <c r="K215" s="238">
        <f t="shared" si="22"/>
        <v>203709.25575000004</v>
      </c>
      <c r="L215" s="238">
        <f t="shared" si="23"/>
        <v>0</v>
      </c>
      <c r="M215" s="238">
        <f t="shared" si="24"/>
        <v>0</v>
      </c>
      <c r="N215" s="187">
        <f t="shared" si="25"/>
        <v>203709.25575000004</v>
      </c>
    </row>
    <row r="216" spans="1:14" ht="13.9" x14ac:dyDescent="0.4">
      <c r="A216" s="12" t="str">
        <f>'C&amp;E'!A216</f>
        <v>CBH Sidings NG</v>
      </c>
      <c r="B216" s="12">
        <f>'C&amp;E'!B216</f>
        <v>42</v>
      </c>
      <c r="C216" t="s">
        <v>303</v>
      </c>
      <c r="D216" s="195">
        <f>'DORC build-up'!I160</f>
        <v>1.3</v>
      </c>
      <c r="E216" s="197">
        <v>7728</v>
      </c>
      <c r="F216" s="197">
        <v>0</v>
      </c>
      <c r="G216" s="197">
        <v>0</v>
      </c>
      <c r="H216" s="291">
        <f t="shared" si="19"/>
        <v>11.4975</v>
      </c>
      <c r="I216" s="291">
        <f t="shared" si="20"/>
        <v>62.072128124999999</v>
      </c>
      <c r="J216" s="291">
        <f t="shared" si="21"/>
        <v>17.519315625000001</v>
      </c>
      <c r="K216" s="238">
        <f t="shared" si="22"/>
        <v>115508.48400000001</v>
      </c>
      <c r="L216" s="238">
        <f t="shared" si="23"/>
        <v>0</v>
      </c>
      <c r="M216" s="238">
        <f t="shared" si="24"/>
        <v>0</v>
      </c>
      <c r="N216" s="187">
        <f t="shared" si="25"/>
        <v>115508.48400000001</v>
      </c>
    </row>
    <row r="217" spans="1:14" ht="13.9" x14ac:dyDescent="0.4">
      <c r="A217" s="12" t="str">
        <f>'C&amp;E'!A217</f>
        <v>CBH Sidings NG</v>
      </c>
      <c r="B217" s="12">
        <f>'C&amp;E'!B217</f>
        <v>42</v>
      </c>
      <c r="C217" t="s">
        <v>304</v>
      </c>
      <c r="D217" s="195">
        <f>'DORC build-up'!I161</f>
        <v>1.2</v>
      </c>
      <c r="E217" s="197">
        <v>4242</v>
      </c>
      <c r="F217" s="197">
        <v>0</v>
      </c>
      <c r="G217" s="197">
        <v>0</v>
      </c>
      <c r="H217" s="291">
        <f t="shared" si="19"/>
        <v>11.4975</v>
      </c>
      <c r="I217" s="291">
        <f t="shared" si="20"/>
        <v>62.072128124999999</v>
      </c>
      <c r="J217" s="291">
        <f t="shared" si="21"/>
        <v>17.519315625000001</v>
      </c>
      <c r="K217" s="238">
        <f t="shared" si="22"/>
        <v>58526.874000000003</v>
      </c>
      <c r="L217" s="238">
        <f t="shared" si="23"/>
        <v>0</v>
      </c>
      <c r="M217" s="238">
        <f t="shared" si="24"/>
        <v>0</v>
      </c>
      <c r="N217" s="187">
        <f t="shared" si="25"/>
        <v>58526.874000000003</v>
      </c>
    </row>
    <row r="218" spans="1:14" ht="13.9" x14ac:dyDescent="0.4">
      <c r="A218" s="12" t="str">
        <f>'C&amp;E'!A218</f>
        <v>CBH Sidings NG</v>
      </c>
      <c r="B218" s="12">
        <f>'C&amp;E'!B218</f>
        <v>42</v>
      </c>
      <c r="C218" t="s">
        <v>305</v>
      </c>
      <c r="D218" s="195">
        <f>'DORC build-up'!I162</f>
        <v>1.3</v>
      </c>
      <c r="E218" s="197">
        <v>4158</v>
      </c>
      <c r="F218" s="197">
        <v>0</v>
      </c>
      <c r="G218" s="197">
        <v>0</v>
      </c>
      <c r="H218" s="291">
        <f t="shared" si="19"/>
        <v>11.4975</v>
      </c>
      <c r="I218" s="291">
        <f t="shared" si="20"/>
        <v>62.072128124999999</v>
      </c>
      <c r="J218" s="291">
        <f t="shared" si="21"/>
        <v>17.519315625000001</v>
      </c>
      <c r="K218" s="238">
        <f t="shared" si="22"/>
        <v>62148.586500000005</v>
      </c>
      <c r="L218" s="238">
        <f t="shared" si="23"/>
        <v>0</v>
      </c>
      <c r="M218" s="238">
        <f t="shared" si="24"/>
        <v>0</v>
      </c>
      <c r="N218" s="187">
        <f t="shared" si="25"/>
        <v>62148.586500000005</v>
      </c>
    </row>
    <row r="219" spans="1:14" ht="13.9" x14ac:dyDescent="0.4">
      <c r="A219" s="12" t="str">
        <f>'C&amp;E'!A219</f>
        <v>CBH Sidings NG</v>
      </c>
      <c r="B219" s="12">
        <f>'C&amp;E'!B219</f>
        <v>42</v>
      </c>
      <c r="C219" t="s">
        <v>306</v>
      </c>
      <c r="D219" s="195">
        <f>'DORC build-up'!I163</f>
        <v>1.2</v>
      </c>
      <c r="E219" s="197">
        <v>3731</v>
      </c>
      <c r="F219" s="197">
        <v>0</v>
      </c>
      <c r="G219" s="197">
        <v>0</v>
      </c>
      <c r="H219" s="291">
        <f t="shared" si="19"/>
        <v>11.4975</v>
      </c>
      <c r="I219" s="291">
        <f t="shared" si="20"/>
        <v>62.072128124999999</v>
      </c>
      <c r="J219" s="291">
        <f t="shared" si="21"/>
        <v>17.519315625000001</v>
      </c>
      <c r="K219" s="238">
        <f t="shared" si="22"/>
        <v>51476.606999999996</v>
      </c>
      <c r="L219" s="238">
        <f t="shared" si="23"/>
        <v>0</v>
      </c>
      <c r="M219" s="238">
        <f t="shared" si="24"/>
        <v>0</v>
      </c>
      <c r="N219" s="187">
        <f t="shared" si="25"/>
        <v>51476.606999999996</v>
      </c>
    </row>
    <row r="220" spans="1:14" ht="13.9" x14ac:dyDescent="0.4">
      <c r="A220" s="12" t="str">
        <f>'C&amp;E'!A220</f>
        <v>CBH Sidings NG</v>
      </c>
      <c r="B220" s="12">
        <f>'C&amp;E'!B220</f>
        <v>42</v>
      </c>
      <c r="C220" t="s">
        <v>307</v>
      </c>
      <c r="D220" s="195">
        <f>'DORC build-up'!I164</f>
        <v>1.2</v>
      </c>
      <c r="E220" s="197">
        <v>4830</v>
      </c>
      <c r="F220" s="197">
        <v>0</v>
      </c>
      <c r="G220" s="197">
        <v>0</v>
      </c>
      <c r="H220" s="291">
        <f t="shared" si="19"/>
        <v>11.4975</v>
      </c>
      <c r="I220" s="291">
        <f t="shared" si="20"/>
        <v>62.072128124999999</v>
      </c>
      <c r="J220" s="291">
        <f t="shared" si="21"/>
        <v>17.519315625000001</v>
      </c>
      <c r="K220" s="238">
        <f t="shared" si="22"/>
        <v>66639.509999999995</v>
      </c>
      <c r="L220" s="238">
        <f t="shared" si="23"/>
        <v>0</v>
      </c>
      <c r="M220" s="238">
        <f t="shared" si="24"/>
        <v>0</v>
      </c>
      <c r="N220" s="187">
        <f t="shared" si="25"/>
        <v>66639.509999999995</v>
      </c>
    </row>
    <row r="221" spans="1:14" ht="13.9" x14ac:dyDescent="0.4">
      <c r="A221" s="12" t="str">
        <f>'C&amp;E'!A221</f>
        <v>CBH Sidings NG</v>
      </c>
      <c r="B221" s="12">
        <f>'C&amp;E'!B221</f>
        <v>42</v>
      </c>
      <c r="C221" t="s">
        <v>308</v>
      </c>
      <c r="D221" s="195">
        <f>'DORC build-up'!I165</f>
        <v>1.2</v>
      </c>
      <c r="E221" s="197">
        <v>4641</v>
      </c>
      <c r="F221" s="197">
        <v>0</v>
      </c>
      <c r="G221" s="197">
        <v>0</v>
      </c>
      <c r="H221" s="291">
        <f t="shared" si="19"/>
        <v>11.4975</v>
      </c>
      <c r="I221" s="291">
        <f t="shared" si="20"/>
        <v>62.072128124999999</v>
      </c>
      <c r="J221" s="291">
        <f t="shared" si="21"/>
        <v>17.519315625000001</v>
      </c>
      <c r="K221" s="238">
        <f t="shared" si="22"/>
        <v>64031.876999999993</v>
      </c>
      <c r="L221" s="238">
        <f t="shared" si="23"/>
        <v>0</v>
      </c>
      <c r="M221" s="238">
        <f t="shared" si="24"/>
        <v>0</v>
      </c>
      <c r="N221" s="187">
        <f t="shared" si="25"/>
        <v>64031.876999999993</v>
      </c>
    </row>
    <row r="222" spans="1:14" ht="13.9" x14ac:dyDescent="0.4">
      <c r="A222" s="12" t="str">
        <f>'C&amp;E'!A222</f>
        <v>CBH Sidings NG</v>
      </c>
      <c r="B222" s="12">
        <f>'C&amp;E'!B222</f>
        <v>42</v>
      </c>
      <c r="C222" t="s">
        <v>309</v>
      </c>
      <c r="D222" s="195">
        <f>'DORC build-up'!I166</f>
        <v>0</v>
      </c>
      <c r="E222" s="197">
        <v>0</v>
      </c>
      <c r="F222" s="197">
        <v>0</v>
      </c>
      <c r="G222" s="197">
        <v>0</v>
      </c>
      <c r="H222" s="291">
        <f t="shared" si="19"/>
        <v>11.4975</v>
      </c>
      <c r="I222" s="291">
        <f t="shared" si="20"/>
        <v>62.072128124999999</v>
      </c>
      <c r="J222" s="291">
        <f t="shared" si="21"/>
        <v>17.519315625000001</v>
      </c>
      <c r="K222" s="238">
        <f t="shared" si="22"/>
        <v>0</v>
      </c>
      <c r="L222" s="238">
        <f t="shared" si="23"/>
        <v>0</v>
      </c>
      <c r="M222" s="238">
        <f t="shared" si="24"/>
        <v>0</v>
      </c>
      <c r="N222" s="187">
        <f t="shared" si="25"/>
        <v>0</v>
      </c>
    </row>
    <row r="223" spans="1:14" ht="13.9" x14ac:dyDescent="0.4">
      <c r="A223" s="12" t="str">
        <f>'C&amp;E'!A223</f>
        <v>CBH Sidings NG</v>
      </c>
      <c r="B223" s="12">
        <f>'C&amp;E'!B223</f>
        <v>42</v>
      </c>
      <c r="C223" t="s">
        <v>310</v>
      </c>
      <c r="D223" s="195">
        <f>'DORC build-up'!I167</f>
        <v>1.2</v>
      </c>
      <c r="E223" s="197">
        <v>3780</v>
      </c>
      <c r="F223" s="197">
        <v>0</v>
      </c>
      <c r="G223" s="197">
        <v>0</v>
      </c>
      <c r="H223" s="291">
        <f t="shared" si="19"/>
        <v>11.4975</v>
      </c>
      <c r="I223" s="291">
        <f t="shared" si="20"/>
        <v>62.072128124999999</v>
      </c>
      <c r="J223" s="291">
        <f t="shared" si="21"/>
        <v>17.519315625000001</v>
      </c>
      <c r="K223" s="238">
        <f t="shared" si="22"/>
        <v>52152.66</v>
      </c>
      <c r="L223" s="238">
        <f t="shared" si="23"/>
        <v>0</v>
      </c>
      <c r="M223" s="238">
        <f t="shared" si="24"/>
        <v>0</v>
      </c>
      <c r="N223" s="187">
        <f t="shared" si="25"/>
        <v>52152.66</v>
      </c>
    </row>
    <row r="224" spans="1:14" ht="13.9" x14ac:dyDescent="0.4">
      <c r="A224" s="12" t="str">
        <f>'C&amp;E'!A224</f>
        <v>CBH Sidings NG</v>
      </c>
      <c r="B224" s="12">
        <f>'C&amp;E'!B224</f>
        <v>42</v>
      </c>
      <c r="C224" t="s">
        <v>311</v>
      </c>
      <c r="D224" s="195">
        <f>'DORC build-up'!I168</f>
        <v>1.2</v>
      </c>
      <c r="E224" s="197">
        <v>7539</v>
      </c>
      <c r="F224" s="197">
        <v>0</v>
      </c>
      <c r="G224" s="197">
        <v>0</v>
      </c>
      <c r="H224" s="291">
        <f t="shared" si="19"/>
        <v>11.4975</v>
      </c>
      <c r="I224" s="291">
        <f t="shared" si="20"/>
        <v>62.072128124999999</v>
      </c>
      <c r="J224" s="291">
        <f t="shared" si="21"/>
        <v>17.519315625000001</v>
      </c>
      <c r="K224" s="238">
        <f t="shared" si="22"/>
        <v>104015.583</v>
      </c>
      <c r="L224" s="238">
        <f t="shared" si="23"/>
        <v>0</v>
      </c>
      <c r="M224" s="238">
        <f t="shared" si="24"/>
        <v>0</v>
      </c>
      <c r="N224" s="187">
        <f t="shared" si="25"/>
        <v>104015.583</v>
      </c>
    </row>
    <row r="225" spans="1:14" ht="13.9" x14ac:dyDescent="0.4">
      <c r="A225" s="12" t="str">
        <f>'C&amp;E'!A225</f>
        <v>CBH Sidings NG</v>
      </c>
      <c r="B225" s="12">
        <f>'C&amp;E'!B225</f>
        <v>42</v>
      </c>
      <c r="C225" t="s">
        <v>312</v>
      </c>
      <c r="D225" s="195">
        <f>'DORC build-up'!I169</f>
        <v>1.3</v>
      </c>
      <c r="E225" s="197">
        <v>8651.9999999999982</v>
      </c>
      <c r="F225" s="197">
        <v>0</v>
      </c>
      <c r="G225" s="197">
        <v>0</v>
      </c>
      <c r="H225" s="291">
        <f t="shared" si="19"/>
        <v>11.4975</v>
      </c>
      <c r="I225" s="291">
        <f t="shared" si="20"/>
        <v>62.072128124999999</v>
      </c>
      <c r="J225" s="291">
        <f t="shared" si="21"/>
        <v>17.519315625000001</v>
      </c>
      <c r="K225" s="238">
        <f t="shared" si="22"/>
        <v>129319.28099999997</v>
      </c>
      <c r="L225" s="238">
        <f t="shared" si="23"/>
        <v>0</v>
      </c>
      <c r="M225" s="238">
        <f t="shared" si="24"/>
        <v>0</v>
      </c>
      <c r="N225" s="187">
        <f t="shared" si="25"/>
        <v>129319.28099999997</v>
      </c>
    </row>
    <row r="226" spans="1:14" ht="13.9" x14ac:dyDescent="0.4">
      <c r="A226" s="12" t="str">
        <f>'C&amp;E'!A226</f>
        <v>CBH Sidings NG</v>
      </c>
      <c r="B226" s="12">
        <f>'C&amp;E'!B226</f>
        <v>42</v>
      </c>
      <c r="C226" t="s">
        <v>313</v>
      </c>
      <c r="D226" s="195">
        <f>'DORC build-up'!I170</f>
        <v>1.3</v>
      </c>
      <c r="E226" s="197">
        <v>7805.0000000000018</v>
      </c>
      <c r="F226" s="197">
        <v>0</v>
      </c>
      <c r="G226" s="197">
        <v>0</v>
      </c>
      <c r="H226" s="291">
        <f t="shared" si="19"/>
        <v>11.4975</v>
      </c>
      <c r="I226" s="291">
        <f t="shared" si="20"/>
        <v>62.072128124999999</v>
      </c>
      <c r="J226" s="291">
        <f t="shared" si="21"/>
        <v>17.519315625000001</v>
      </c>
      <c r="K226" s="238">
        <f t="shared" si="22"/>
        <v>116659.38375000005</v>
      </c>
      <c r="L226" s="238">
        <f t="shared" si="23"/>
        <v>0</v>
      </c>
      <c r="M226" s="238">
        <f t="shared" si="24"/>
        <v>0</v>
      </c>
      <c r="N226" s="187">
        <f t="shared" si="25"/>
        <v>116659.38375000005</v>
      </c>
    </row>
    <row r="227" spans="1:14" ht="13.9" x14ac:dyDescent="0.4">
      <c r="A227" s="12" t="str">
        <f>'C&amp;E'!A227</f>
        <v>CBH Sidings NG</v>
      </c>
      <c r="B227" s="12">
        <f>'C&amp;E'!B227</f>
        <v>42</v>
      </c>
      <c r="C227" t="s">
        <v>314</v>
      </c>
      <c r="D227" s="195">
        <f>'DORC build-up'!I171</f>
        <v>1.2</v>
      </c>
      <c r="E227" s="197">
        <v>4312</v>
      </c>
      <c r="F227" s="197">
        <v>0</v>
      </c>
      <c r="G227" s="197">
        <v>0</v>
      </c>
      <c r="H227" s="291">
        <f t="shared" si="19"/>
        <v>11.4975</v>
      </c>
      <c r="I227" s="291">
        <f t="shared" si="20"/>
        <v>62.072128124999999</v>
      </c>
      <c r="J227" s="291">
        <f t="shared" si="21"/>
        <v>17.519315625000001</v>
      </c>
      <c r="K227" s="238">
        <f t="shared" si="22"/>
        <v>59492.663999999997</v>
      </c>
      <c r="L227" s="238">
        <f t="shared" si="23"/>
        <v>0</v>
      </c>
      <c r="M227" s="238">
        <f t="shared" si="24"/>
        <v>0</v>
      </c>
      <c r="N227" s="187">
        <f t="shared" si="25"/>
        <v>59492.663999999997</v>
      </c>
    </row>
    <row r="228" spans="1:14" ht="13.9" x14ac:dyDescent="0.4">
      <c r="A228" s="12" t="str">
        <f>'C&amp;E'!A228</f>
        <v>CBH Sidings NG</v>
      </c>
      <c r="B228" s="12">
        <f>'C&amp;E'!B228</f>
        <v>42</v>
      </c>
      <c r="C228" t="s">
        <v>315</v>
      </c>
      <c r="D228" s="195">
        <f>'DORC build-up'!I172</f>
        <v>1.2</v>
      </c>
      <c r="E228" s="197">
        <v>5404</v>
      </c>
      <c r="F228" s="197">
        <v>0</v>
      </c>
      <c r="G228" s="197">
        <v>0</v>
      </c>
      <c r="H228" s="291">
        <f t="shared" si="19"/>
        <v>11.4975</v>
      </c>
      <c r="I228" s="291">
        <f t="shared" si="20"/>
        <v>62.072128124999999</v>
      </c>
      <c r="J228" s="291">
        <f t="shared" si="21"/>
        <v>17.519315625000001</v>
      </c>
      <c r="K228" s="238">
        <f t="shared" si="22"/>
        <v>74558.987999999998</v>
      </c>
      <c r="L228" s="238">
        <f t="shared" si="23"/>
        <v>0</v>
      </c>
      <c r="M228" s="238">
        <f t="shared" si="24"/>
        <v>0</v>
      </c>
      <c r="N228" s="187">
        <f t="shared" si="25"/>
        <v>74558.987999999998</v>
      </c>
    </row>
    <row r="229" spans="1:14" ht="13.9" x14ac:dyDescent="0.4">
      <c r="A229" s="12" t="str">
        <f>'C&amp;E'!A229</f>
        <v>CBH Sidings NG</v>
      </c>
      <c r="B229" s="12">
        <f>'C&amp;E'!B229</f>
        <v>42</v>
      </c>
      <c r="C229" t="s">
        <v>316</v>
      </c>
      <c r="D229" s="195">
        <f>'DORC build-up'!I173</f>
        <v>1.2</v>
      </c>
      <c r="E229" s="197">
        <v>6348.9999999999991</v>
      </c>
      <c r="F229" s="197">
        <v>0</v>
      </c>
      <c r="G229" s="197">
        <v>0</v>
      </c>
      <c r="H229" s="291">
        <f t="shared" si="19"/>
        <v>11.4975</v>
      </c>
      <c r="I229" s="291">
        <f t="shared" si="20"/>
        <v>62.072128124999999</v>
      </c>
      <c r="J229" s="291">
        <f t="shared" si="21"/>
        <v>17.519315625000001</v>
      </c>
      <c r="K229" s="238">
        <f t="shared" si="22"/>
        <v>87597.152999999977</v>
      </c>
      <c r="L229" s="238">
        <f t="shared" si="23"/>
        <v>0</v>
      </c>
      <c r="M229" s="238">
        <f t="shared" si="24"/>
        <v>0</v>
      </c>
      <c r="N229" s="187">
        <f t="shared" si="25"/>
        <v>87597.152999999977</v>
      </c>
    </row>
    <row r="230" spans="1:14" ht="13.9" x14ac:dyDescent="0.4">
      <c r="A230" s="12" t="str">
        <f>'C&amp;E'!A230</f>
        <v>CBH Sidings NG</v>
      </c>
      <c r="B230" s="12">
        <f>'C&amp;E'!B230</f>
        <v>42</v>
      </c>
      <c r="C230" t="s">
        <v>317</v>
      </c>
      <c r="D230" s="195">
        <f>'DORC build-up'!I174</f>
        <v>1.2</v>
      </c>
      <c r="E230" s="197">
        <v>8897</v>
      </c>
      <c r="F230" s="197">
        <v>0</v>
      </c>
      <c r="G230" s="197">
        <v>0</v>
      </c>
      <c r="H230" s="291">
        <f t="shared" si="19"/>
        <v>11.4975</v>
      </c>
      <c r="I230" s="291">
        <f t="shared" si="20"/>
        <v>62.072128124999999</v>
      </c>
      <c r="J230" s="291">
        <f t="shared" si="21"/>
        <v>17.519315625000001</v>
      </c>
      <c r="K230" s="238">
        <f t="shared" si="22"/>
        <v>122751.909</v>
      </c>
      <c r="L230" s="238">
        <f t="shared" si="23"/>
        <v>0</v>
      </c>
      <c r="M230" s="238">
        <f t="shared" si="24"/>
        <v>0</v>
      </c>
      <c r="N230" s="187">
        <f t="shared" si="25"/>
        <v>122751.909</v>
      </c>
    </row>
    <row r="231" spans="1:14" ht="13.9" x14ac:dyDescent="0.4">
      <c r="A231" s="12" t="str">
        <f>'C&amp;E'!A231</f>
        <v>CBH Sidings NG</v>
      </c>
      <c r="B231" s="12">
        <f>'C&amp;E'!B231</f>
        <v>42</v>
      </c>
      <c r="C231" t="s">
        <v>318</v>
      </c>
      <c r="D231" s="195">
        <f>'DORC build-up'!I175</f>
        <v>1.3</v>
      </c>
      <c r="E231" s="197">
        <v>5838.0000000000009</v>
      </c>
      <c r="F231" s="197">
        <v>0</v>
      </c>
      <c r="G231" s="197">
        <v>0</v>
      </c>
      <c r="H231" s="291">
        <f t="shared" si="19"/>
        <v>11.4975</v>
      </c>
      <c r="I231" s="291">
        <f t="shared" si="20"/>
        <v>62.072128124999999</v>
      </c>
      <c r="J231" s="291">
        <f t="shared" si="21"/>
        <v>17.519315625000001</v>
      </c>
      <c r="K231" s="238">
        <f t="shared" si="22"/>
        <v>87259.126500000028</v>
      </c>
      <c r="L231" s="238">
        <f t="shared" si="23"/>
        <v>0</v>
      </c>
      <c r="M231" s="238">
        <f t="shared" si="24"/>
        <v>0</v>
      </c>
      <c r="N231" s="187">
        <f t="shared" si="25"/>
        <v>87259.126500000028</v>
      </c>
    </row>
    <row r="232" spans="1:14" ht="13.9" x14ac:dyDescent="0.4">
      <c r="A232" s="12" t="str">
        <f>'C&amp;E'!A232</f>
        <v>CBH Sidings NG</v>
      </c>
      <c r="B232" s="12">
        <f>'C&amp;E'!B232</f>
        <v>42</v>
      </c>
      <c r="C232" t="s">
        <v>319</v>
      </c>
      <c r="D232" s="195">
        <f>'DORC build-up'!I176</f>
        <v>1.3</v>
      </c>
      <c r="E232" s="197">
        <v>4592</v>
      </c>
      <c r="F232" s="197">
        <v>0</v>
      </c>
      <c r="G232" s="197">
        <v>0</v>
      </c>
      <c r="H232" s="291">
        <f t="shared" si="19"/>
        <v>11.4975</v>
      </c>
      <c r="I232" s="291">
        <f t="shared" si="20"/>
        <v>62.072128124999999</v>
      </c>
      <c r="J232" s="291">
        <f t="shared" si="21"/>
        <v>17.519315625000001</v>
      </c>
      <c r="K232" s="238">
        <f t="shared" si="22"/>
        <v>68635.47600000001</v>
      </c>
      <c r="L232" s="238">
        <f t="shared" si="23"/>
        <v>0</v>
      </c>
      <c r="M232" s="238">
        <f t="shared" si="24"/>
        <v>0</v>
      </c>
      <c r="N232" s="187">
        <f t="shared" si="25"/>
        <v>68635.47600000001</v>
      </c>
    </row>
    <row r="233" spans="1:14" ht="13.9" x14ac:dyDescent="0.4">
      <c r="A233" s="12" t="str">
        <f>'C&amp;E'!A233</f>
        <v>CBH Sidings NG</v>
      </c>
      <c r="B233" s="12">
        <f>'C&amp;E'!B233</f>
        <v>42</v>
      </c>
      <c r="C233" t="s">
        <v>320</v>
      </c>
      <c r="D233" s="195">
        <f>'DORC build-up'!I177</f>
        <v>1.2</v>
      </c>
      <c r="E233" s="197">
        <v>3962</v>
      </c>
      <c r="F233" s="197">
        <v>0</v>
      </c>
      <c r="G233" s="197">
        <v>0</v>
      </c>
      <c r="H233" s="291">
        <f t="shared" si="19"/>
        <v>11.4975</v>
      </c>
      <c r="I233" s="291">
        <f t="shared" si="20"/>
        <v>62.072128124999999</v>
      </c>
      <c r="J233" s="291">
        <f t="shared" si="21"/>
        <v>17.519315625000001</v>
      </c>
      <c r="K233" s="238">
        <f t="shared" si="22"/>
        <v>54663.714</v>
      </c>
      <c r="L233" s="238">
        <f t="shared" si="23"/>
        <v>0</v>
      </c>
      <c r="M233" s="238">
        <f t="shared" si="24"/>
        <v>0</v>
      </c>
      <c r="N233" s="187">
        <f t="shared" si="25"/>
        <v>54663.714</v>
      </c>
    </row>
    <row r="234" spans="1:14" ht="13.9" x14ac:dyDescent="0.4">
      <c r="A234" s="12" t="str">
        <f>'C&amp;E'!A234</f>
        <v>CBH Sidings NG</v>
      </c>
      <c r="B234" s="12">
        <f>'C&amp;E'!B234</f>
        <v>42</v>
      </c>
      <c r="C234" t="s">
        <v>321</v>
      </c>
      <c r="D234" s="195">
        <f>'DORC build-up'!I178</f>
        <v>1.3</v>
      </c>
      <c r="E234" s="197">
        <v>11263</v>
      </c>
      <c r="F234" s="197">
        <v>0</v>
      </c>
      <c r="G234" s="197">
        <v>0</v>
      </c>
      <c r="H234" s="291">
        <f t="shared" si="19"/>
        <v>11.4975</v>
      </c>
      <c r="I234" s="291">
        <f t="shared" si="20"/>
        <v>62.072128124999999</v>
      </c>
      <c r="J234" s="291">
        <f t="shared" si="21"/>
        <v>17.519315625000001</v>
      </c>
      <c r="K234" s="238">
        <f t="shared" si="22"/>
        <v>168345.24525000001</v>
      </c>
      <c r="L234" s="238">
        <f t="shared" si="23"/>
        <v>0</v>
      </c>
      <c r="M234" s="238">
        <f t="shared" si="24"/>
        <v>0</v>
      </c>
      <c r="N234" s="187">
        <f t="shared" si="25"/>
        <v>168345.24525000001</v>
      </c>
    </row>
    <row r="235" spans="1:14" ht="13.9" x14ac:dyDescent="0.4">
      <c r="A235" s="12" t="str">
        <f>'C&amp;E'!A235</f>
        <v>CBH Sidings NG</v>
      </c>
      <c r="B235" s="12">
        <f>'C&amp;E'!B235</f>
        <v>42</v>
      </c>
      <c r="C235" t="s">
        <v>322</v>
      </c>
      <c r="D235" s="195">
        <f>'DORC build-up'!I179</f>
        <v>1.3</v>
      </c>
      <c r="E235" s="197">
        <v>1596</v>
      </c>
      <c r="F235" s="197">
        <v>0</v>
      </c>
      <c r="G235" s="197">
        <v>0</v>
      </c>
      <c r="H235" s="291">
        <f t="shared" si="19"/>
        <v>11.4975</v>
      </c>
      <c r="I235" s="291">
        <f t="shared" si="20"/>
        <v>62.072128124999999</v>
      </c>
      <c r="J235" s="291">
        <f t="shared" si="21"/>
        <v>17.519315625000001</v>
      </c>
      <c r="K235" s="238">
        <f t="shared" si="22"/>
        <v>23855.013000000003</v>
      </c>
      <c r="L235" s="238">
        <f t="shared" si="23"/>
        <v>0</v>
      </c>
      <c r="M235" s="238">
        <f t="shared" si="24"/>
        <v>0</v>
      </c>
      <c r="N235" s="187">
        <f t="shared" si="25"/>
        <v>23855.013000000003</v>
      </c>
    </row>
    <row r="236" spans="1:14" ht="13.9" x14ac:dyDescent="0.4">
      <c r="A236" s="12" t="str">
        <f>'C&amp;E'!A236</f>
        <v>CBH Sidings NG</v>
      </c>
      <c r="B236" s="12">
        <f>'C&amp;E'!B236</f>
        <v>42</v>
      </c>
      <c r="C236" t="s">
        <v>323</v>
      </c>
      <c r="D236" s="195">
        <f>'DORC build-up'!I180</f>
        <v>1.2</v>
      </c>
      <c r="E236" s="197">
        <v>5761</v>
      </c>
      <c r="F236" s="197">
        <v>0</v>
      </c>
      <c r="G236" s="197">
        <v>0</v>
      </c>
      <c r="H236" s="291">
        <f t="shared" si="19"/>
        <v>11.4975</v>
      </c>
      <c r="I236" s="291">
        <f t="shared" si="20"/>
        <v>62.072128124999999</v>
      </c>
      <c r="J236" s="291">
        <f t="shared" si="21"/>
        <v>17.519315625000001</v>
      </c>
      <c r="K236" s="238">
        <f t="shared" si="22"/>
        <v>79484.517000000007</v>
      </c>
      <c r="L236" s="238">
        <f t="shared" si="23"/>
        <v>0</v>
      </c>
      <c r="M236" s="238">
        <f t="shared" si="24"/>
        <v>0</v>
      </c>
      <c r="N236" s="187">
        <f t="shared" si="25"/>
        <v>79484.517000000007</v>
      </c>
    </row>
    <row r="237" spans="1:14" ht="13.9" x14ac:dyDescent="0.4">
      <c r="A237" s="12" t="str">
        <f>'C&amp;E'!A237</f>
        <v>CBH Sidings NG</v>
      </c>
      <c r="B237" s="12">
        <f>'C&amp;E'!B237</f>
        <v>42</v>
      </c>
      <c r="C237" t="s">
        <v>324</v>
      </c>
      <c r="D237" s="195">
        <f>'DORC build-up'!I181</f>
        <v>1.3</v>
      </c>
      <c r="E237" s="197">
        <v>6426</v>
      </c>
      <c r="F237" s="197">
        <v>0</v>
      </c>
      <c r="G237" s="197">
        <v>0</v>
      </c>
      <c r="H237" s="291">
        <f t="shared" si="19"/>
        <v>11.4975</v>
      </c>
      <c r="I237" s="291">
        <f t="shared" si="20"/>
        <v>62.072128124999999</v>
      </c>
      <c r="J237" s="291">
        <f t="shared" si="21"/>
        <v>17.519315625000001</v>
      </c>
      <c r="K237" s="238">
        <f t="shared" si="22"/>
        <v>96047.815499999997</v>
      </c>
      <c r="L237" s="238">
        <f t="shared" si="23"/>
        <v>0</v>
      </c>
      <c r="M237" s="238">
        <f t="shared" si="24"/>
        <v>0</v>
      </c>
      <c r="N237" s="187">
        <f t="shared" si="25"/>
        <v>96047.815499999997</v>
      </c>
    </row>
    <row r="238" spans="1:14" ht="13.9" x14ac:dyDescent="0.4">
      <c r="A238" s="12" t="str">
        <f>'C&amp;E'!A238</f>
        <v>CBH Sidings NG</v>
      </c>
      <c r="B238" s="12">
        <f>'C&amp;E'!B238</f>
        <v>42</v>
      </c>
      <c r="C238" t="s">
        <v>325</v>
      </c>
      <c r="D238" s="195">
        <f>'DORC build-up'!I182</f>
        <v>1.3</v>
      </c>
      <c r="E238" s="197">
        <v>4144</v>
      </c>
      <c r="F238" s="197">
        <v>0</v>
      </c>
      <c r="G238" s="197">
        <v>0</v>
      </c>
      <c r="H238" s="291">
        <f t="shared" si="19"/>
        <v>11.4975</v>
      </c>
      <c r="I238" s="291">
        <f t="shared" si="20"/>
        <v>62.072128124999999</v>
      </c>
      <c r="J238" s="291">
        <f t="shared" si="21"/>
        <v>17.519315625000001</v>
      </c>
      <c r="K238" s="238">
        <f t="shared" si="22"/>
        <v>61939.332000000002</v>
      </c>
      <c r="L238" s="238">
        <f t="shared" si="23"/>
        <v>0</v>
      </c>
      <c r="M238" s="238">
        <f t="shared" si="24"/>
        <v>0</v>
      </c>
      <c r="N238" s="187">
        <f t="shared" si="25"/>
        <v>61939.332000000002</v>
      </c>
    </row>
    <row r="239" spans="1:14" ht="13.9" x14ac:dyDescent="0.4">
      <c r="A239" s="12" t="str">
        <f>'C&amp;E'!A239</f>
        <v>CBH Sidings NG</v>
      </c>
      <c r="B239" s="12">
        <f>'C&amp;E'!B239</f>
        <v>42</v>
      </c>
      <c r="C239" t="s">
        <v>326</v>
      </c>
      <c r="D239" s="195">
        <f>'DORC build-up'!I183</f>
        <v>1.2</v>
      </c>
      <c r="E239" s="197">
        <v>7490</v>
      </c>
      <c r="F239" s="197">
        <v>0</v>
      </c>
      <c r="G239" s="197">
        <v>0</v>
      </c>
      <c r="H239" s="291">
        <f t="shared" si="19"/>
        <v>11.4975</v>
      </c>
      <c r="I239" s="291">
        <f t="shared" si="20"/>
        <v>62.072128124999999</v>
      </c>
      <c r="J239" s="291">
        <f t="shared" si="21"/>
        <v>17.519315625000001</v>
      </c>
      <c r="K239" s="238">
        <f t="shared" si="22"/>
        <v>103339.53000000001</v>
      </c>
      <c r="L239" s="238">
        <f t="shared" si="23"/>
        <v>0</v>
      </c>
      <c r="M239" s="238">
        <f t="shared" si="24"/>
        <v>0</v>
      </c>
      <c r="N239" s="187">
        <f t="shared" si="25"/>
        <v>103339.53000000001</v>
      </c>
    </row>
    <row r="240" spans="1:14" ht="13.9" x14ac:dyDescent="0.4">
      <c r="A240" s="12" t="str">
        <f>'C&amp;E'!A240</f>
        <v>CBH Sidings NG</v>
      </c>
      <c r="B240" s="12">
        <f>'C&amp;E'!B240</f>
        <v>42</v>
      </c>
      <c r="C240" t="s">
        <v>327</v>
      </c>
      <c r="D240" s="195">
        <f>'DORC build-up'!I184</f>
        <v>1.2</v>
      </c>
      <c r="E240" s="197">
        <v>8624</v>
      </c>
      <c r="F240" s="197">
        <v>0</v>
      </c>
      <c r="G240" s="197">
        <v>0</v>
      </c>
      <c r="H240" s="291">
        <f t="shared" si="19"/>
        <v>11.4975</v>
      </c>
      <c r="I240" s="291">
        <f t="shared" si="20"/>
        <v>62.072128124999999</v>
      </c>
      <c r="J240" s="291">
        <f t="shared" si="21"/>
        <v>17.519315625000001</v>
      </c>
      <c r="K240" s="238">
        <f t="shared" si="22"/>
        <v>118985.32799999999</v>
      </c>
      <c r="L240" s="238">
        <f t="shared" si="23"/>
        <v>0</v>
      </c>
      <c r="M240" s="238">
        <f t="shared" si="24"/>
        <v>0</v>
      </c>
      <c r="N240" s="187">
        <f t="shared" si="25"/>
        <v>118985.32799999999</v>
      </c>
    </row>
    <row r="241" spans="1:14" ht="13.9" x14ac:dyDescent="0.4">
      <c r="A241" s="12" t="str">
        <f>'C&amp;E'!A241</f>
        <v>CBH Sidings NG</v>
      </c>
      <c r="B241" s="12">
        <f>'C&amp;E'!B241</f>
        <v>42</v>
      </c>
      <c r="C241" t="s">
        <v>328</v>
      </c>
      <c r="D241" s="195">
        <f>'DORC build-up'!I185</f>
        <v>1.3</v>
      </c>
      <c r="E241" s="197">
        <v>12929.000000000002</v>
      </c>
      <c r="F241" s="197">
        <v>0</v>
      </c>
      <c r="G241" s="197">
        <v>0</v>
      </c>
      <c r="H241" s="291">
        <f t="shared" si="19"/>
        <v>11.4975</v>
      </c>
      <c r="I241" s="291">
        <f t="shared" si="20"/>
        <v>62.072128124999999</v>
      </c>
      <c r="J241" s="291">
        <f t="shared" si="21"/>
        <v>17.519315625000001</v>
      </c>
      <c r="K241" s="238">
        <f t="shared" si="22"/>
        <v>193246.53075000003</v>
      </c>
      <c r="L241" s="238">
        <f t="shared" si="23"/>
        <v>0</v>
      </c>
      <c r="M241" s="238">
        <f t="shared" si="24"/>
        <v>0</v>
      </c>
      <c r="N241" s="187">
        <f t="shared" si="25"/>
        <v>193246.53075000003</v>
      </c>
    </row>
    <row r="242" spans="1:14" ht="13.9" x14ac:dyDescent="0.4">
      <c r="A242" s="12" t="str">
        <f>'C&amp;E'!A242</f>
        <v>CBH Sidings NG</v>
      </c>
      <c r="B242" s="12">
        <f>'C&amp;E'!B242</f>
        <v>42</v>
      </c>
      <c r="C242" t="s">
        <v>329</v>
      </c>
      <c r="D242" s="195">
        <f>'DORC build-up'!I186</f>
        <v>1.3</v>
      </c>
      <c r="E242" s="197">
        <v>5369</v>
      </c>
      <c r="F242" s="197">
        <v>0</v>
      </c>
      <c r="G242" s="197">
        <v>0</v>
      </c>
      <c r="H242" s="291">
        <f t="shared" si="19"/>
        <v>11.4975</v>
      </c>
      <c r="I242" s="291">
        <f t="shared" si="20"/>
        <v>62.072128124999999</v>
      </c>
      <c r="J242" s="291">
        <f t="shared" si="21"/>
        <v>17.519315625000001</v>
      </c>
      <c r="K242" s="238">
        <f t="shared" si="22"/>
        <v>80249.100749999998</v>
      </c>
      <c r="L242" s="238">
        <f t="shared" si="23"/>
        <v>0</v>
      </c>
      <c r="M242" s="238">
        <f t="shared" si="24"/>
        <v>0</v>
      </c>
      <c r="N242" s="187">
        <f t="shared" si="25"/>
        <v>80249.100749999998</v>
      </c>
    </row>
    <row r="243" spans="1:14" ht="13.9" x14ac:dyDescent="0.4">
      <c r="A243" s="12" t="str">
        <f>'C&amp;E'!A243</f>
        <v>CBH Sidings NG</v>
      </c>
      <c r="B243" s="12">
        <f>'C&amp;E'!B243</f>
        <v>42</v>
      </c>
      <c r="C243" t="s">
        <v>330</v>
      </c>
      <c r="D243" s="195">
        <f>'DORC build-up'!I187</f>
        <v>1.3</v>
      </c>
      <c r="E243" s="197">
        <v>11333.000000000002</v>
      </c>
      <c r="F243" s="197">
        <v>0</v>
      </c>
      <c r="G243" s="197">
        <v>0</v>
      </c>
      <c r="H243" s="291">
        <f t="shared" si="19"/>
        <v>11.4975</v>
      </c>
      <c r="I243" s="291">
        <f t="shared" si="20"/>
        <v>62.072128124999999</v>
      </c>
      <c r="J243" s="291">
        <f t="shared" si="21"/>
        <v>17.519315625000001</v>
      </c>
      <c r="K243" s="238">
        <f t="shared" si="22"/>
        <v>169391.51775000003</v>
      </c>
      <c r="L243" s="238">
        <f t="shared" si="23"/>
        <v>0</v>
      </c>
      <c r="M243" s="238">
        <f t="shared" si="24"/>
        <v>0</v>
      </c>
      <c r="N243" s="187">
        <f t="shared" si="25"/>
        <v>169391.51775000003</v>
      </c>
    </row>
    <row r="244" spans="1:14" ht="13.9" x14ac:dyDescent="0.4">
      <c r="A244" s="12" t="str">
        <f>'C&amp;E'!A244</f>
        <v>CBH Sidings NG</v>
      </c>
      <c r="B244" s="12">
        <f>'C&amp;E'!B244</f>
        <v>42</v>
      </c>
      <c r="C244" t="s">
        <v>331</v>
      </c>
      <c r="D244" s="195">
        <f>'DORC build-up'!I188</f>
        <v>1.3</v>
      </c>
      <c r="E244" s="197">
        <v>11073.999999999998</v>
      </c>
      <c r="F244" s="197">
        <v>0</v>
      </c>
      <c r="G244" s="197">
        <v>0</v>
      </c>
      <c r="H244" s="291">
        <f t="shared" si="19"/>
        <v>11.4975</v>
      </c>
      <c r="I244" s="291">
        <f t="shared" si="20"/>
        <v>62.072128124999999</v>
      </c>
      <c r="J244" s="291">
        <f t="shared" si="21"/>
        <v>17.519315625000001</v>
      </c>
      <c r="K244" s="238">
        <f t="shared" si="22"/>
        <v>165520.3095</v>
      </c>
      <c r="L244" s="238">
        <f t="shared" si="23"/>
        <v>0</v>
      </c>
      <c r="M244" s="238">
        <f t="shared" si="24"/>
        <v>0</v>
      </c>
      <c r="N244" s="187">
        <f t="shared" si="25"/>
        <v>165520.3095</v>
      </c>
    </row>
    <row r="245" spans="1:14" ht="13.9" x14ac:dyDescent="0.4">
      <c r="A245" s="12" t="str">
        <f>'C&amp;E'!A245</f>
        <v>CBH Sidings NG</v>
      </c>
      <c r="B245" s="12">
        <f>'C&amp;E'!B245</f>
        <v>42</v>
      </c>
      <c r="C245" t="s">
        <v>332</v>
      </c>
      <c r="D245" s="195">
        <f>'DORC build-up'!I189</f>
        <v>1.3</v>
      </c>
      <c r="E245" s="197">
        <v>3416</v>
      </c>
      <c r="F245" s="197">
        <v>0</v>
      </c>
      <c r="G245" s="197">
        <v>0</v>
      </c>
      <c r="H245" s="291">
        <f t="shared" si="19"/>
        <v>11.4975</v>
      </c>
      <c r="I245" s="291">
        <f t="shared" si="20"/>
        <v>62.072128124999999</v>
      </c>
      <c r="J245" s="291">
        <f t="shared" si="21"/>
        <v>17.519315625000001</v>
      </c>
      <c r="K245" s="238">
        <f t="shared" si="22"/>
        <v>51058.097999999998</v>
      </c>
      <c r="L245" s="238">
        <f t="shared" si="23"/>
        <v>0</v>
      </c>
      <c r="M245" s="238">
        <f t="shared" si="24"/>
        <v>0</v>
      </c>
      <c r="N245" s="187">
        <f t="shared" si="25"/>
        <v>51058.097999999998</v>
      </c>
    </row>
    <row r="246" spans="1:14" ht="13.9" x14ac:dyDescent="0.4">
      <c r="A246" s="12" t="str">
        <f>'C&amp;E'!A246</f>
        <v>CBH Sidings NG</v>
      </c>
      <c r="B246" s="12">
        <f>'C&amp;E'!B246</f>
        <v>42</v>
      </c>
      <c r="C246" t="s">
        <v>333</v>
      </c>
      <c r="D246" s="195">
        <f>'DORC build-up'!I190</f>
        <v>1.3</v>
      </c>
      <c r="E246" s="197">
        <v>4060</v>
      </c>
      <c r="F246" s="197">
        <v>0</v>
      </c>
      <c r="G246" s="197">
        <v>0</v>
      </c>
      <c r="H246" s="291">
        <f t="shared" si="19"/>
        <v>11.4975</v>
      </c>
      <c r="I246" s="291">
        <f t="shared" si="20"/>
        <v>62.072128124999999</v>
      </c>
      <c r="J246" s="291">
        <f t="shared" si="21"/>
        <v>17.519315625000001</v>
      </c>
      <c r="K246" s="238">
        <f t="shared" si="22"/>
        <v>60683.805</v>
      </c>
      <c r="L246" s="238">
        <f t="shared" si="23"/>
        <v>0</v>
      </c>
      <c r="M246" s="238">
        <f t="shared" si="24"/>
        <v>0</v>
      </c>
      <c r="N246" s="187">
        <f t="shared" si="25"/>
        <v>60683.805</v>
      </c>
    </row>
    <row r="247" spans="1:14" ht="13.9" x14ac:dyDescent="0.4">
      <c r="A247" s="12" t="str">
        <f>'C&amp;E'!A247</f>
        <v>CBH Sidings NG</v>
      </c>
      <c r="B247" s="12">
        <f>'C&amp;E'!B247</f>
        <v>42</v>
      </c>
      <c r="C247" t="s">
        <v>334</v>
      </c>
      <c r="D247" s="195">
        <f>'DORC build-up'!I191</f>
        <v>1.2</v>
      </c>
      <c r="E247" s="197">
        <v>9695</v>
      </c>
      <c r="F247" s="197">
        <v>0</v>
      </c>
      <c r="G247" s="197">
        <v>0</v>
      </c>
      <c r="H247" s="291">
        <f t="shared" si="19"/>
        <v>11.4975</v>
      </c>
      <c r="I247" s="291">
        <f t="shared" si="20"/>
        <v>62.072128124999999</v>
      </c>
      <c r="J247" s="291">
        <f t="shared" si="21"/>
        <v>17.519315625000001</v>
      </c>
      <c r="K247" s="238">
        <f t="shared" si="22"/>
        <v>133761.91500000001</v>
      </c>
      <c r="L247" s="238">
        <f t="shared" si="23"/>
        <v>0</v>
      </c>
      <c r="M247" s="238">
        <f t="shared" si="24"/>
        <v>0</v>
      </c>
      <c r="N247" s="187">
        <f t="shared" si="25"/>
        <v>133761.91500000001</v>
      </c>
    </row>
    <row r="248" spans="1:14" ht="13.9" x14ac:dyDescent="0.4">
      <c r="A248" s="12" t="str">
        <f>'C&amp;E'!A248</f>
        <v>CBH Sidings NG</v>
      </c>
      <c r="B248" s="12">
        <f>'C&amp;E'!B248</f>
        <v>42</v>
      </c>
      <c r="C248" t="s">
        <v>335</v>
      </c>
      <c r="D248" s="195">
        <f>'DORC build-up'!I192</f>
        <v>1.3</v>
      </c>
      <c r="E248" s="197">
        <v>9250.5</v>
      </c>
      <c r="F248" s="197">
        <v>0</v>
      </c>
      <c r="G248" s="197">
        <v>0</v>
      </c>
      <c r="H248" s="291">
        <f t="shared" si="19"/>
        <v>11.4975</v>
      </c>
      <c r="I248" s="291">
        <f t="shared" si="20"/>
        <v>62.072128124999999</v>
      </c>
      <c r="J248" s="291">
        <f t="shared" si="21"/>
        <v>17.519315625000001</v>
      </c>
      <c r="K248" s="238">
        <f t="shared" si="22"/>
        <v>138264.910875</v>
      </c>
      <c r="L248" s="238">
        <f t="shared" si="23"/>
        <v>0</v>
      </c>
      <c r="M248" s="238">
        <f t="shared" si="24"/>
        <v>0</v>
      </c>
      <c r="N248" s="187">
        <f t="shared" si="25"/>
        <v>138264.910875</v>
      </c>
    </row>
    <row r="249" spans="1:14" ht="13.9" x14ac:dyDescent="0.4">
      <c r="A249" s="12" t="str">
        <f>'C&amp;E'!A249</f>
        <v>CBH Sidings NG</v>
      </c>
      <c r="B249" s="12">
        <f>'C&amp;E'!B249</f>
        <v>42</v>
      </c>
      <c r="C249" t="s">
        <v>336</v>
      </c>
      <c r="D249" s="195">
        <f>'DORC build-up'!I193</f>
        <v>1.3</v>
      </c>
      <c r="E249" s="197">
        <v>6587.0000000000009</v>
      </c>
      <c r="F249" s="197">
        <v>0</v>
      </c>
      <c r="G249" s="197">
        <v>0</v>
      </c>
      <c r="H249" s="291">
        <f t="shared" si="19"/>
        <v>11.4975</v>
      </c>
      <c r="I249" s="291">
        <f t="shared" si="20"/>
        <v>62.072128124999999</v>
      </c>
      <c r="J249" s="291">
        <f t="shared" si="21"/>
        <v>17.519315625000001</v>
      </c>
      <c r="K249" s="238">
        <f t="shared" si="22"/>
        <v>98454.242250000025</v>
      </c>
      <c r="L249" s="238">
        <f t="shared" si="23"/>
        <v>0</v>
      </c>
      <c r="M249" s="238">
        <f t="shared" si="24"/>
        <v>0</v>
      </c>
      <c r="N249" s="187">
        <f t="shared" si="25"/>
        <v>98454.242250000025</v>
      </c>
    </row>
    <row r="250" spans="1:14" ht="13.9" x14ac:dyDescent="0.4">
      <c r="A250" s="12" t="str">
        <f>'C&amp;E'!A250</f>
        <v>CBH Sidings NG</v>
      </c>
      <c r="B250" s="12">
        <f>'C&amp;E'!B250</f>
        <v>42</v>
      </c>
      <c r="C250" t="s">
        <v>337</v>
      </c>
      <c r="D250" s="195">
        <f>'DORC build-up'!I194</f>
        <v>1.3</v>
      </c>
      <c r="E250" s="197">
        <v>5789</v>
      </c>
      <c r="F250" s="197">
        <v>0</v>
      </c>
      <c r="G250" s="197">
        <v>0</v>
      </c>
      <c r="H250" s="291">
        <f t="shared" si="19"/>
        <v>11.4975</v>
      </c>
      <c r="I250" s="291">
        <f t="shared" si="20"/>
        <v>62.072128124999999</v>
      </c>
      <c r="J250" s="291">
        <f t="shared" si="21"/>
        <v>17.519315625000001</v>
      </c>
      <c r="K250" s="238">
        <f t="shared" si="22"/>
        <v>86526.735749999993</v>
      </c>
      <c r="L250" s="238">
        <f t="shared" si="23"/>
        <v>0</v>
      </c>
      <c r="M250" s="238">
        <f t="shared" si="24"/>
        <v>0</v>
      </c>
      <c r="N250" s="187">
        <f t="shared" si="25"/>
        <v>86526.735749999993</v>
      </c>
    </row>
    <row r="251" spans="1:14" ht="13.9" x14ac:dyDescent="0.4">
      <c r="A251" s="12" t="str">
        <f>'C&amp;E'!A251</f>
        <v>CBH Sidings NG</v>
      </c>
      <c r="B251" s="12">
        <f>'C&amp;E'!B251</f>
        <v>42</v>
      </c>
      <c r="C251" t="s">
        <v>338</v>
      </c>
      <c r="D251" s="195">
        <f>'DORC build-up'!I195</f>
        <v>1.3</v>
      </c>
      <c r="E251" s="197">
        <v>5775.0000000000009</v>
      </c>
      <c r="F251" s="197">
        <v>0</v>
      </c>
      <c r="G251" s="197">
        <v>0</v>
      </c>
      <c r="H251" s="291">
        <f t="shared" si="19"/>
        <v>11.4975</v>
      </c>
      <c r="I251" s="291">
        <f t="shared" si="20"/>
        <v>62.072128124999999</v>
      </c>
      <c r="J251" s="291">
        <f t="shared" si="21"/>
        <v>17.519315625000001</v>
      </c>
      <c r="K251" s="238">
        <f t="shared" si="22"/>
        <v>86317.481250000026</v>
      </c>
      <c r="L251" s="238">
        <f t="shared" si="23"/>
        <v>0</v>
      </c>
      <c r="M251" s="238">
        <f t="shared" si="24"/>
        <v>0</v>
      </c>
      <c r="N251" s="187">
        <f t="shared" si="25"/>
        <v>86317.481250000026</v>
      </c>
    </row>
    <row r="252" spans="1:14" ht="13.9" x14ac:dyDescent="0.4">
      <c r="A252" s="12" t="str">
        <f>'C&amp;E'!A252</f>
        <v>CBH Sidings NG</v>
      </c>
      <c r="B252" s="12">
        <f>'C&amp;E'!B252</f>
        <v>42</v>
      </c>
      <c r="C252" t="s">
        <v>339</v>
      </c>
      <c r="D252" s="195">
        <f>'DORC build-up'!I196</f>
        <v>1.2</v>
      </c>
      <c r="E252" s="197">
        <v>6552</v>
      </c>
      <c r="F252" s="197">
        <v>0</v>
      </c>
      <c r="G252" s="197">
        <v>0</v>
      </c>
      <c r="H252" s="291">
        <f t="shared" si="19"/>
        <v>11.4975</v>
      </c>
      <c r="I252" s="291">
        <f t="shared" si="20"/>
        <v>62.072128124999999</v>
      </c>
      <c r="J252" s="291">
        <f t="shared" si="21"/>
        <v>17.519315625000001</v>
      </c>
      <c r="K252" s="238">
        <f t="shared" si="22"/>
        <v>90397.944000000003</v>
      </c>
      <c r="L252" s="238">
        <f t="shared" si="23"/>
        <v>0</v>
      </c>
      <c r="M252" s="238">
        <f t="shared" si="24"/>
        <v>0</v>
      </c>
      <c r="N252" s="187">
        <f t="shared" si="25"/>
        <v>90397.944000000003</v>
      </c>
    </row>
    <row r="253" spans="1:14" ht="13.9" x14ac:dyDescent="0.4">
      <c r="A253" s="12" t="str">
        <f>'C&amp;E'!A253</f>
        <v>CBH Sidings NG</v>
      </c>
      <c r="B253" s="12">
        <f>'C&amp;E'!B253</f>
        <v>42</v>
      </c>
      <c r="C253" t="s">
        <v>340</v>
      </c>
      <c r="D253" s="195">
        <f>'DORC build-up'!I197</f>
        <v>1.3</v>
      </c>
      <c r="E253" s="197">
        <v>5740</v>
      </c>
      <c r="F253" s="197">
        <v>0</v>
      </c>
      <c r="G253" s="197">
        <v>0</v>
      </c>
      <c r="H253" s="291">
        <f t="shared" si="19"/>
        <v>11.4975</v>
      </c>
      <c r="I253" s="291">
        <f t="shared" si="20"/>
        <v>62.072128124999999</v>
      </c>
      <c r="J253" s="291">
        <f t="shared" si="21"/>
        <v>17.519315625000001</v>
      </c>
      <c r="K253" s="238">
        <f t="shared" si="22"/>
        <v>85794.345000000016</v>
      </c>
      <c r="L253" s="238">
        <f t="shared" si="23"/>
        <v>0</v>
      </c>
      <c r="M253" s="238">
        <f t="shared" si="24"/>
        <v>0</v>
      </c>
      <c r="N253" s="187">
        <f t="shared" si="25"/>
        <v>85794.345000000016</v>
      </c>
    </row>
    <row r="254" spans="1:14" ht="13.9" x14ac:dyDescent="0.4">
      <c r="A254" s="12" t="str">
        <f>'C&amp;E'!A254</f>
        <v>CBH Sidings NG</v>
      </c>
      <c r="B254" s="12">
        <f>'C&amp;E'!B254</f>
        <v>42</v>
      </c>
      <c r="C254" t="s">
        <v>341</v>
      </c>
      <c r="D254" s="195">
        <f>'DORC build-up'!I198</f>
        <v>1.2</v>
      </c>
      <c r="E254" s="197">
        <v>5124</v>
      </c>
      <c r="F254" s="197">
        <v>0</v>
      </c>
      <c r="G254" s="197">
        <v>0</v>
      </c>
      <c r="H254" s="291">
        <f t="shared" si="19"/>
        <v>11.4975</v>
      </c>
      <c r="I254" s="291">
        <f t="shared" si="20"/>
        <v>62.072128124999999</v>
      </c>
      <c r="J254" s="291">
        <f t="shared" si="21"/>
        <v>17.519315625000001</v>
      </c>
      <c r="K254" s="238">
        <f t="shared" si="22"/>
        <v>70695.827999999994</v>
      </c>
      <c r="L254" s="238">
        <f t="shared" si="23"/>
        <v>0</v>
      </c>
      <c r="M254" s="238">
        <f t="shared" si="24"/>
        <v>0</v>
      </c>
      <c r="N254" s="187">
        <f t="shared" si="25"/>
        <v>70695.827999999994</v>
      </c>
    </row>
    <row r="255" spans="1:14" ht="13.9" x14ac:dyDescent="0.4">
      <c r="A255" s="12" t="str">
        <f>'C&amp;E'!A255</f>
        <v>CBH Sidings NG</v>
      </c>
      <c r="B255" s="12">
        <f>'C&amp;E'!B255</f>
        <v>42</v>
      </c>
      <c r="C255" t="s">
        <v>342</v>
      </c>
      <c r="D255" s="195">
        <f>'DORC build-up'!I199</f>
        <v>1.3</v>
      </c>
      <c r="E255" s="197">
        <v>4627</v>
      </c>
      <c r="F255" s="197">
        <v>0</v>
      </c>
      <c r="G255" s="197">
        <v>0</v>
      </c>
      <c r="H255" s="291">
        <f t="shared" si="19"/>
        <v>11.4975</v>
      </c>
      <c r="I255" s="291">
        <f t="shared" si="20"/>
        <v>62.072128124999999</v>
      </c>
      <c r="J255" s="291">
        <f t="shared" si="21"/>
        <v>17.519315625000001</v>
      </c>
      <c r="K255" s="238">
        <f t="shared" si="22"/>
        <v>69158.612250000006</v>
      </c>
      <c r="L255" s="238">
        <f t="shared" si="23"/>
        <v>0</v>
      </c>
      <c r="M255" s="238">
        <f t="shared" si="24"/>
        <v>0</v>
      </c>
      <c r="N255" s="187">
        <f t="shared" si="25"/>
        <v>69158.612250000006</v>
      </c>
    </row>
    <row r="256" spans="1:14" ht="13.9" x14ac:dyDescent="0.4">
      <c r="A256" s="12" t="str">
        <f>'C&amp;E'!A256</f>
        <v>CBH Sidings NG</v>
      </c>
      <c r="B256" s="12">
        <f>'C&amp;E'!B256</f>
        <v>42</v>
      </c>
      <c r="C256" t="s">
        <v>343</v>
      </c>
      <c r="D256" s="195">
        <f>'DORC build-up'!I200</f>
        <v>1.3</v>
      </c>
      <c r="E256" s="197">
        <v>4081</v>
      </c>
      <c r="F256" s="197">
        <v>0</v>
      </c>
      <c r="G256" s="197">
        <v>0</v>
      </c>
      <c r="H256" s="291">
        <f t="shared" si="19"/>
        <v>11.4975</v>
      </c>
      <c r="I256" s="291">
        <f t="shared" si="20"/>
        <v>62.072128124999999</v>
      </c>
      <c r="J256" s="291">
        <f t="shared" si="21"/>
        <v>17.519315625000001</v>
      </c>
      <c r="K256" s="238">
        <f t="shared" si="22"/>
        <v>60997.686750000001</v>
      </c>
      <c r="L256" s="238">
        <f t="shared" si="23"/>
        <v>0</v>
      </c>
      <c r="M256" s="238">
        <f t="shared" si="24"/>
        <v>0</v>
      </c>
      <c r="N256" s="187">
        <f t="shared" si="25"/>
        <v>60997.686750000001</v>
      </c>
    </row>
    <row r="257" spans="1:14" ht="13.9" x14ac:dyDescent="0.4">
      <c r="A257" s="12" t="str">
        <f>'C&amp;E'!A257</f>
        <v>CBH Sidings NG</v>
      </c>
      <c r="B257" s="12">
        <f>'C&amp;E'!B257</f>
        <v>42</v>
      </c>
      <c r="C257" t="s">
        <v>344</v>
      </c>
      <c r="D257" s="195">
        <f>'DORC build-up'!I201</f>
        <v>1.3</v>
      </c>
      <c r="E257" s="197">
        <v>7385.0000000000018</v>
      </c>
      <c r="F257" s="197">
        <v>0</v>
      </c>
      <c r="G257" s="197">
        <v>0</v>
      </c>
      <c r="H257" s="291">
        <f t="shared" si="19"/>
        <v>11.4975</v>
      </c>
      <c r="I257" s="291">
        <f t="shared" si="20"/>
        <v>62.072128124999999</v>
      </c>
      <c r="J257" s="291">
        <f t="shared" si="21"/>
        <v>17.519315625000001</v>
      </c>
      <c r="K257" s="238">
        <f t="shared" si="22"/>
        <v>110381.74875000003</v>
      </c>
      <c r="L257" s="238">
        <f t="shared" si="23"/>
        <v>0</v>
      </c>
      <c r="M257" s="238">
        <f t="shared" si="24"/>
        <v>0</v>
      </c>
      <c r="N257" s="187">
        <f t="shared" si="25"/>
        <v>110381.74875000003</v>
      </c>
    </row>
    <row r="258" spans="1:14" ht="13.9" x14ac:dyDescent="0.4">
      <c r="A258" s="12" t="str">
        <f>'C&amp;E'!A258</f>
        <v>CBH Sidings NG</v>
      </c>
      <c r="B258" s="12">
        <f>'C&amp;E'!B258</f>
        <v>42</v>
      </c>
      <c r="C258" t="s">
        <v>345</v>
      </c>
      <c r="D258" s="195">
        <f>'DORC build-up'!I202</f>
        <v>1.3</v>
      </c>
      <c r="E258" s="197">
        <v>7721</v>
      </c>
      <c r="F258" s="197">
        <v>0</v>
      </c>
      <c r="G258" s="197">
        <v>0</v>
      </c>
      <c r="H258" s="291">
        <f t="shared" si="19"/>
        <v>11.4975</v>
      </c>
      <c r="I258" s="291">
        <f t="shared" si="20"/>
        <v>62.072128124999999</v>
      </c>
      <c r="J258" s="291">
        <f t="shared" si="21"/>
        <v>17.519315625000001</v>
      </c>
      <c r="K258" s="238">
        <f t="shared" si="22"/>
        <v>115403.85675000002</v>
      </c>
      <c r="L258" s="238">
        <f t="shared" si="23"/>
        <v>0</v>
      </c>
      <c r="M258" s="238">
        <f t="shared" si="24"/>
        <v>0</v>
      </c>
      <c r="N258" s="187">
        <f t="shared" si="25"/>
        <v>115403.85675000002</v>
      </c>
    </row>
    <row r="259" spans="1:14" ht="13.9" x14ac:dyDescent="0.4">
      <c r="A259" s="12" t="str">
        <f>'C&amp;E'!A259</f>
        <v>CBH Sidings NG</v>
      </c>
      <c r="B259" s="12">
        <f>'C&amp;E'!B259</f>
        <v>42</v>
      </c>
      <c r="C259" t="s">
        <v>346</v>
      </c>
      <c r="D259" s="195">
        <f>'DORC build-up'!I203</f>
        <v>1.3</v>
      </c>
      <c r="E259" s="197">
        <v>4746</v>
      </c>
      <c r="F259" s="197">
        <v>0</v>
      </c>
      <c r="G259" s="197">
        <v>0</v>
      </c>
      <c r="H259" s="291">
        <f t="shared" si="19"/>
        <v>11.4975</v>
      </c>
      <c r="I259" s="291">
        <f t="shared" si="20"/>
        <v>62.072128124999999</v>
      </c>
      <c r="J259" s="291">
        <f t="shared" si="21"/>
        <v>17.519315625000001</v>
      </c>
      <c r="K259" s="238">
        <f t="shared" si="22"/>
        <v>70937.275500000003</v>
      </c>
      <c r="L259" s="238">
        <f t="shared" si="23"/>
        <v>0</v>
      </c>
      <c r="M259" s="238">
        <f t="shared" si="24"/>
        <v>0</v>
      </c>
      <c r="N259" s="187">
        <f t="shared" si="25"/>
        <v>70937.275500000003</v>
      </c>
    </row>
    <row r="260" spans="1:14" ht="13.9" x14ac:dyDescent="0.4">
      <c r="A260" s="12" t="str">
        <f>'C&amp;E'!A260</f>
        <v>CBH Sidings NG</v>
      </c>
      <c r="B260" s="12">
        <f>'C&amp;E'!B260</f>
        <v>42</v>
      </c>
      <c r="C260" t="s">
        <v>347</v>
      </c>
      <c r="D260" s="195">
        <f>'DORC build-up'!I204</f>
        <v>1.2</v>
      </c>
      <c r="E260" s="197">
        <v>4445</v>
      </c>
      <c r="F260" s="197">
        <v>0</v>
      </c>
      <c r="G260" s="197">
        <v>0</v>
      </c>
      <c r="H260" s="291">
        <f t="shared" si="19"/>
        <v>11.4975</v>
      </c>
      <c r="I260" s="291">
        <f t="shared" si="20"/>
        <v>62.072128124999999</v>
      </c>
      <c r="J260" s="291">
        <f t="shared" si="21"/>
        <v>17.519315625000001</v>
      </c>
      <c r="K260" s="238">
        <f t="shared" si="22"/>
        <v>61327.665000000001</v>
      </c>
      <c r="L260" s="238">
        <f t="shared" si="23"/>
        <v>0</v>
      </c>
      <c r="M260" s="238">
        <f t="shared" si="24"/>
        <v>0</v>
      </c>
      <c r="N260" s="187">
        <f t="shared" si="25"/>
        <v>61327.665000000001</v>
      </c>
    </row>
    <row r="261" spans="1:14" ht="13.9" x14ac:dyDescent="0.4">
      <c r="A261" s="12" t="str">
        <f>'C&amp;E'!A261</f>
        <v>CBH Sidings NG</v>
      </c>
      <c r="B261" s="12">
        <f>'C&amp;E'!B261</f>
        <v>42</v>
      </c>
      <c r="C261" t="s">
        <v>348</v>
      </c>
      <c r="D261" s="195">
        <f>'DORC build-up'!I205</f>
        <v>1.2</v>
      </c>
      <c r="E261" s="197">
        <v>11262.999999999998</v>
      </c>
      <c r="F261" s="197">
        <v>0</v>
      </c>
      <c r="G261" s="197">
        <v>0</v>
      </c>
      <c r="H261" s="291">
        <f t="shared" si="19"/>
        <v>11.4975</v>
      </c>
      <c r="I261" s="291">
        <f t="shared" si="20"/>
        <v>62.072128124999999</v>
      </c>
      <c r="J261" s="291">
        <f t="shared" si="21"/>
        <v>17.519315625000001</v>
      </c>
      <c r="K261" s="238">
        <f t="shared" si="22"/>
        <v>155395.61099999998</v>
      </c>
      <c r="L261" s="238">
        <f t="shared" si="23"/>
        <v>0</v>
      </c>
      <c r="M261" s="238">
        <f t="shared" si="24"/>
        <v>0</v>
      </c>
      <c r="N261" s="187">
        <f t="shared" si="25"/>
        <v>155395.61099999998</v>
      </c>
    </row>
    <row r="262" spans="1:14" ht="13.9" x14ac:dyDescent="0.4">
      <c r="A262" s="12" t="str">
        <f>'C&amp;E'!A262</f>
        <v>CBH Sidings NG</v>
      </c>
      <c r="B262" s="12">
        <f>'C&amp;E'!B262</f>
        <v>42</v>
      </c>
      <c r="C262" t="s">
        <v>349</v>
      </c>
      <c r="D262" s="195">
        <f>'DORC build-up'!I206</f>
        <v>1.3</v>
      </c>
      <c r="E262" s="197">
        <v>5047.0000000000009</v>
      </c>
      <c r="F262" s="197">
        <v>0</v>
      </c>
      <c r="G262" s="197">
        <v>0</v>
      </c>
      <c r="H262" s="291">
        <f t="shared" ref="H262:H289" si="26">$H$14</f>
        <v>11.4975</v>
      </c>
      <c r="I262" s="291">
        <f t="shared" ref="I262:I289" si="27">$H$16</f>
        <v>62.072128124999999</v>
      </c>
      <c r="J262" s="291">
        <f t="shared" ref="J262:J289" si="28">$H$18</f>
        <v>17.519315625000001</v>
      </c>
      <c r="K262" s="238">
        <f t="shared" ref="K262:K289" si="29">E262*H262*$D262</f>
        <v>75436.247250000015</v>
      </c>
      <c r="L262" s="238">
        <f t="shared" ref="L262:L289" si="30">F262*I262*$D262</f>
        <v>0</v>
      </c>
      <c r="M262" s="238">
        <f t="shared" ref="M262:M289" si="31">G262*J262*$D262</f>
        <v>0</v>
      </c>
      <c r="N262" s="187">
        <f t="shared" ref="N262:N289" si="32">SUM(K262:M262)</f>
        <v>75436.247250000015</v>
      </c>
    </row>
    <row r="263" spans="1:14" ht="13.9" x14ac:dyDescent="0.4">
      <c r="A263" s="12" t="str">
        <f>'C&amp;E'!A263</f>
        <v>CBH Sidings NG</v>
      </c>
      <c r="B263" s="12">
        <f>'C&amp;E'!B263</f>
        <v>42</v>
      </c>
      <c r="C263" t="s">
        <v>350</v>
      </c>
      <c r="D263" s="195">
        <f>'DORC build-up'!I207</f>
        <v>1.2</v>
      </c>
      <c r="E263" s="197">
        <v>6251</v>
      </c>
      <c r="F263" s="197">
        <v>0</v>
      </c>
      <c r="G263" s="197">
        <v>0</v>
      </c>
      <c r="H263" s="291">
        <f t="shared" si="26"/>
        <v>11.4975</v>
      </c>
      <c r="I263" s="291">
        <f t="shared" si="27"/>
        <v>62.072128124999999</v>
      </c>
      <c r="J263" s="291">
        <f t="shared" si="28"/>
        <v>17.519315625000001</v>
      </c>
      <c r="K263" s="238">
        <f t="shared" si="29"/>
        <v>86245.046999999991</v>
      </c>
      <c r="L263" s="238">
        <f t="shared" si="30"/>
        <v>0</v>
      </c>
      <c r="M263" s="238">
        <f t="shared" si="31"/>
        <v>0</v>
      </c>
      <c r="N263" s="187">
        <f t="shared" si="32"/>
        <v>86245.046999999991</v>
      </c>
    </row>
    <row r="264" spans="1:14" ht="13.9" x14ac:dyDescent="0.4">
      <c r="A264" s="12" t="str">
        <f>'C&amp;E'!A264</f>
        <v>CBH Sidings NG</v>
      </c>
      <c r="B264" s="12">
        <f>'C&amp;E'!B264</f>
        <v>42</v>
      </c>
      <c r="C264" t="s">
        <v>351</v>
      </c>
      <c r="D264" s="195">
        <f>'DORC build-up'!I208</f>
        <v>1.2</v>
      </c>
      <c r="E264" s="197">
        <v>7077.0000000000009</v>
      </c>
      <c r="F264" s="197">
        <v>0</v>
      </c>
      <c r="G264" s="197">
        <v>0</v>
      </c>
      <c r="H264" s="291">
        <f t="shared" si="26"/>
        <v>11.4975</v>
      </c>
      <c r="I264" s="291">
        <f t="shared" si="27"/>
        <v>62.072128124999999</v>
      </c>
      <c r="J264" s="291">
        <f t="shared" si="28"/>
        <v>17.519315625000001</v>
      </c>
      <c r="K264" s="238">
        <f t="shared" si="29"/>
        <v>97641.369000000006</v>
      </c>
      <c r="L264" s="238">
        <f t="shared" si="30"/>
        <v>0</v>
      </c>
      <c r="M264" s="238">
        <f t="shared" si="31"/>
        <v>0</v>
      </c>
      <c r="N264" s="187">
        <f t="shared" si="32"/>
        <v>97641.369000000006</v>
      </c>
    </row>
    <row r="265" spans="1:14" ht="13.9" x14ac:dyDescent="0.4">
      <c r="A265" s="12" t="str">
        <f>'C&amp;E'!A265</f>
        <v>CBH Sidings NG</v>
      </c>
      <c r="B265" s="12">
        <f>'C&amp;E'!B265</f>
        <v>42</v>
      </c>
      <c r="C265" t="s">
        <v>352</v>
      </c>
      <c r="D265" s="195">
        <f>'DORC build-up'!I209</f>
        <v>1.3</v>
      </c>
      <c r="E265" s="197">
        <v>5754</v>
      </c>
      <c r="F265" s="197">
        <v>0</v>
      </c>
      <c r="G265" s="197">
        <v>0</v>
      </c>
      <c r="H265" s="291">
        <f t="shared" si="26"/>
        <v>11.4975</v>
      </c>
      <c r="I265" s="291">
        <f t="shared" si="27"/>
        <v>62.072128124999999</v>
      </c>
      <c r="J265" s="291">
        <f t="shared" si="28"/>
        <v>17.519315625000001</v>
      </c>
      <c r="K265" s="238">
        <f t="shared" si="29"/>
        <v>86003.599500000011</v>
      </c>
      <c r="L265" s="238">
        <f t="shared" si="30"/>
        <v>0</v>
      </c>
      <c r="M265" s="238">
        <f t="shared" si="31"/>
        <v>0</v>
      </c>
      <c r="N265" s="187">
        <f t="shared" si="32"/>
        <v>86003.599500000011</v>
      </c>
    </row>
    <row r="266" spans="1:14" ht="13.9" x14ac:dyDescent="0.4">
      <c r="A266" s="12" t="str">
        <f>'C&amp;E'!A266</f>
        <v>CBH Sidings NG</v>
      </c>
      <c r="B266" s="12">
        <f>'C&amp;E'!B266</f>
        <v>42</v>
      </c>
      <c r="C266" t="s">
        <v>353</v>
      </c>
      <c r="D266" s="195">
        <f>'DORC build-up'!I210</f>
        <v>1.3</v>
      </c>
      <c r="E266" s="197">
        <v>4242</v>
      </c>
      <c r="F266" s="197">
        <v>0</v>
      </c>
      <c r="G266" s="197">
        <v>0</v>
      </c>
      <c r="H266" s="291">
        <f t="shared" si="26"/>
        <v>11.4975</v>
      </c>
      <c r="I266" s="291">
        <f t="shared" si="27"/>
        <v>62.072128124999999</v>
      </c>
      <c r="J266" s="291">
        <f t="shared" si="28"/>
        <v>17.519315625000001</v>
      </c>
      <c r="K266" s="238">
        <f t="shared" si="29"/>
        <v>63404.113500000007</v>
      </c>
      <c r="L266" s="238">
        <f t="shared" si="30"/>
        <v>0</v>
      </c>
      <c r="M266" s="238">
        <f t="shared" si="31"/>
        <v>0</v>
      </c>
      <c r="N266" s="187">
        <f t="shared" si="32"/>
        <v>63404.113500000007</v>
      </c>
    </row>
    <row r="267" spans="1:14" ht="13.9" x14ac:dyDescent="0.4">
      <c r="A267" s="12" t="str">
        <f>'C&amp;E'!A267</f>
        <v>Sidings &amp; Other</v>
      </c>
      <c r="B267" s="12">
        <f>'C&amp;E'!B267</f>
        <v>43</v>
      </c>
      <c r="C267" t="s">
        <v>355</v>
      </c>
      <c r="D267" s="195">
        <f>'DORC build-up'!I211</f>
        <v>1.2</v>
      </c>
      <c r="E267" s="197">
        <v>42545.999999999993</v>
      </c>
      <c r="F267" s="197">
        <v>0</v>
      </c>
      <c r="G267" s="197">
        <v>0</v>
      </c>
      <c r="H267" s="291">
        <f t="shared" si="26"/>
        <v>11.4975</v>
      </c>
      <c r="I267" s="291">
        <f t="shared" si="27"/>
        <v>62.072128124999999</v>
      </c>
      <c r="J267" s="291">
        <f t="shared" si="28"/>
        <v>17.519315625000001</v>
      </c>
      <c r="K267" s="238">
        <f t="shared" si="29"/>
        <v>587007.16199999989</v>
      </c>
      <c r="L267" s="238">
        <f t="shared" si="30"/>
        <v>0</v>
      </c>
      <c r="M267" s="238">
        <f t="shared" si="31"/>
        <v>0</v>
      </c>
      <c r="N267" s="187">
        <f t="shared" si="32"/>
        <v>587007.16199999989</v>
      </c>
    </row>
    <row r="268" spans="1:14" ht="13.9" x14ac:dyDescent="0.4">
      <c r="A268" s="12" t="str">
        <f>'C&amp;E'!A268</f>
        <v>Sidings &amp; Other</v>
      </c>
      <c r="B268" s="12">
        <f>'C&amp;E'!B268</f>
        <v>43</v>
      </c>
      <c r="C268" t="s">
        <v>356</v>
      </c>
      <c r="D268" s="195">
        <f>'DORC build-up'!I212</f>
        <v>1.2</v>
      </c>
      <c r="E268" s="197">
        <v>5138</v>
      </c>
      <c r="F268" s="197">
        <v>0</v>
      </c>
      <c r="G268" s="197">
        <v>0</v>
      </c>
      <c r="H268" s="291">
        <f t="shared" si="26"/>
        <v>11.4975</v>
      </c>
      <c r="I268" s="291">
        <f t="shared" si="27"/>
        <v>62.072128124999999</v>
      </c>
      <c r="J268" s="291">
        <f t="shared" si="28"/>
        <v>17.519315625000001</v>
      </c>
      <c r="K268" s="238">
        <f t="shared" si="29"/>
        <v>70888.986000000004</v>
      </c>
      <c r="L268" s="238">
        <f t="shared" si="30"/>
        <v>0</v>
      </c>
      <c r="M268" s="238">
        <f t="shared" si="31"/>
        <v>0</v>
      </c>
      <c r="N268" s="187">
        <f t="shared" si="32"/>
        <v>70888.986000000004</v>
      </c>
    </row>
    <row r="269" spans="1:14" ht="13.9" x14ac:dyDescent="0.4">
      <c r="A269" s="12" t="str">
        <f>'C&amp;E'!A269</f>
        <v>Sidings &amp; Other</v>
      </c>
      <c r="B269" s="12">
        <f>'C&amp;E'!B269</f>
        <v>43</v>
      </c>
      <c r="C269" t="s">
        <v>357</v>
      </c>
      <c r="D269" s="195">
        <f>'DORC build-up'!I213</f>
        <v>1</v>
      </c>
      <c r="E269" s="197">
        <v>665</v>
      </c>
      <c r="F269" s="197">
        <v>0</v>
      </c>
      <c r="G269" s="197">
        <v>0</v>
      </c>
      <c r="H269" s="291">
        <f t="shared" si="26"/>
        <v>11.4975</v>
      </c>
      <c r="I269" s="291">
        <f t="shared" si="27"/>
        <v>62.072128124999999</v>
      </c>
      <c r="J269" s="291">
        <f t="shared" si="28"/>
        <v>17.519315625000001</v>
      </c>
      <c r="K269" s="238">
        <f t="shared" si="29"/>
        <v>7645.8375000000005</v>
      </c>
      <c r="L269" s="238">
        <f t="shared" si="30"/>
        <v>0</v>
      </c>
      <c r="M269" s="238">
        <f t="shared" si="31"/>
        <v>0</v>
      </c>
      <c r="N269" s="187">
        <f t="shared" si="32"/>
        <v>7645.8375000000005</v>
      </c>
    </row>
    <row r="270" spans="1:14" ht="13.9" x14ac:dyDescent="0.4">
      <c r="A270" s="12" t="str">
        <f>'C&amp;E'!A270</f>
        <v>EGR</v>
      </c>
      <c r="B270" s="12">
        <f>'C&amp;E'!B270</f>
        <v>44</v>
      </c>
      <c r="C270" t="s">
        <v>360</v>
      </c>
      <c r="D270" s="195">
        <f>'DORC build-up'!I214</f>
        <v>1.1000000000000001</v>
      </c>
      <c r="E270" s="197">
        <v>0</v>
      </c>
      <c r="F270" s="197">
        <v>154190</v>
      </c>
      <c r="G270" s="197">
        <v>0</v>
      </c>
      <c r="H270" s="291">
        <f t="shared" si="26"/>
        <v>11.4975</v>
      </c>
      <c r="I270" s="291">
        <f t="shared" si="27"/>
        <v>62.072128124999999</v>
      </c>
      <c r="J270" s="291">
        <f t="shared" si="28"/>
        <v>17.519315625000001</v>
      </c>
      <c r="K270" s="238">
        <f t="shared" si="29"/>
        <v>0</v>
      </c>
      <c r="L270" s="238">
        <f t="shared" si="30"/>
        <v>10527991.579153126</v>
      </c>
      <c r="M270" s="238">
        <f t="shared" si="31"/>
        <v>0</v>
      </c>
      <c r="N270" s="187">
        <f t="shared" si="32"/>
        <v>10527991.579153126</v>
      </c>
    </row>
    <row r="271" spans="1:14" ht="13.9" x14ac:dyDescent="0.4">
      <c r="A271" s="12" t="str">
        <f>'C&amp;E'!A271</f>
        <v>EGR</v>
      </c>
      <c r="B271" s="12">
        <f>'C&amp;E'!B271</f>
        <v>44</v>
      </c>
      <c r="C271" t="s">
        <v>361</v>
      </c>
      <c r="D271" s="195">
        <f>'DORC build-up'!I215</f>
        <v>1.1000000000000001</v>
      </c>
      <c r="E271" s="197">
        <v>0</v>
      </c>
      <c r="F271" s="197">
        <v>718681</v>
      </c>
      <c r="G271" s="197">
        <v>0</v>
      </c>
      <c r="H271" s="291">
        <f t="shared" si="26"/>
        <v>11.4975</v>
      </c>
      <c r="I271" s="291">
        <f t="shared" si="27"/>
        <v>62.072128124999999</v>
      </c>
      <c r="J271" s="291">
        <f t="shared" si="28"/>
        <v>17.519315625000001</v>
      </c>
      <c r="K271" s="238">
        <f t="shared" si="29"/>
        <v>0</v>
      </c>
      <c r="L271" s="238">
        <f t="shared" si="30"/>
        <v>49071065.024303444</v>
      </c>
      <c r="M271" s="238">
        <f t="shared" si="31"/>
        <v>0</v>
      </c>
      <c r="N271" s="187">
        <f t="shared" si="32"/>
        <v>49071065.024303444</v>
      </c>
    </row>
    <row r="272" spans="1:14" ht="13.9" x14ac:dyDescent="0.4">
      <c r="A272" s="12" t="str">
        <f>'C&amp;E'!A272</f>
        <v>EGR</v>
      </c>
      <c r="B272" s="12">
        <f>'C&amp;E'!B272</f>
        <v>44</v>
      </c>
      <c r="C272" t="s">
        <v>362</v>
      </c>
      <c r="D272" s="195">
        <f>'DORC build-up'!I216</f>
        <v>0</v>
      </c>
      <c r="E272" s="197">
        <v>0</v>
      </c>
      <c r="F272" s="197">
        <v>0</v>
      </c>
      <c r="G272" s="197">
        <v>0</v>
      </c>
      <c r="H272" s="291">
        <f t="shared" si="26"/>
        <v>11.4975</v>
      </c>
      <c r="I272" s="291">
        <f t="shared" si="27"/>
        <v>62.072128124999999</v>
      </c>
      <c r="J272" s="291">
        <f t="shared" si="28"/>
        <v>17.519315625000001</v>
      </c>
      <c r="K272" s="238">
        <f t="shared" si="29"/>
        <v>0</v>
      </c>
      <c r="L272" s="238">
        <f t="shared" si="30"/>
        <v>0</v>
      </c>
      <c r="M272" s="238">
        <f t="shared" si="31"/>
        <v>0</v>
      </c>
      <c r="N272" s="187">
        <f t="shared" si="32"/>
        <v>0</v>
      </c>
    </row>
    <row r="273" spans="1:14" ht="13.9" x14ac:dyDescent="0.4">
      <c r="A273" s="12" t="str">
        <f>'C&amp;E'!A273</f>
        <v>EGR</v>
      </c>
      <c r="B273" s="12">
        <f>'C&amp;E'!B273</f>
        <v>44</v>
      </c>
      <c r="C273" t="s">
        <v>363</v>
      </c>
      <c r="D273" s="195">
        <f>'DORC build-up'!I217</f>
        <v>1.1000000000000001</v>
      </c>
      <c r="E273" s="197">
        <v>0</v>
      </c>
      <c r="F273" s="197">
        <v>348316</v>
      </c>
      <c r="G273" s="197">
        <v>0</v>
      </c>
      <c r="H273" s="291">
        <f t="shared" si="26"/>
        <v>11.4975</v>
      </c>
      <c r="I273" s="291">
        <f t="shared" si="27"/>
        <v>62.072128124999999</v>
      </c>
      <c r="J273" s="291">
        <f t="shared" si="28"/>
        <v>17.519315625000001</v>
      </c>
      <c r="K273" s="238">
        <f t="shared" si="29"/>
        <v>0</v>
      </c>
      <c r="L273" s="238">
        <f t="shared" si="30"/>
        <v>23782786.917986251</v>
      </c>
      <c r="M273" s="238">
        <f t="shared" si="31"/>
        <v>0</v>
      </c>
      <c r="N273" s="187">
        <f t="shared" si="32"/>
        <v>23782786.917986251</v>
      </c>
    </row>
    <row r="274" spans="1:14" ht="13.9" x14ac:dyDescent="0.4">
      <c r="A274" s="12" t="str">
        <f>'C&amp;E'!A274</f>
        <v>EGR</v>
      </c>
      <c r="B274" s="12">
        <f>'C&amp;E'!B274</f>
        <v>44</v>
      </c>
      <c r="C274" t="s">
        <v>149</v>
      </c>
      <c r="D274" s="195">
        <f>'DORC build-up'!I218</f>
        <v>1.2</v>
      </c>
      <c r="E274" s="197">
        <v>0</v>
      </c>
      <c r="F274" s="197">
        <v>32942</v>
      </c>
      <c r="G274" s="197">
        <v>0</v>
      </c>
      <c r="H274" s="291">
        <f t="shared" si="26"/>
        <v>11.4975</v>
      </c>
      <c r="I274" s="291">
        <f t="shared" si="27"/>
        <v>62.072128124999999</v>
      </c>
      <c r="J274" s="291">
        <f t="shared" si="28"/>
        <v>17.519315625000001</v>
      </c>
      <c r="K274" s="238">
        <f t="shared" si="29"/>
        <v>0</v>
      </c>
      <c r="L274" s="238">
        <f t="shared" si="30"/>
        <v>2453736.0536324997</v>
      </c>
      <c r="M274" s="238">
        <f t="shared" si="31"/>
        <v>0</v>
      </c>
      <c r="N274" s="187">
        <f t="shared" si="32"/>
        <v>2453736.0536324997</v>
      </c>
    </row>
    <row r="275" spans="1:14" ht="13.9" x14ac:dyDescent="0.4">
      <c r="A275" s="12" t="str">
        <f>'C&amp;E'!A275</f>
        <v>Metro</v>
      </c>
      <c r="B275" s="12">
        <f>'C&amp;E'!B275</f>
        <v>45</v>
      </c>
      <c r="C275" t="s">
        <v>365</v>
      </c>
      <c r="D275" s="195">
        <f>'DORC build-up'!I219</f>
        <v>1</v>
      </c>
      <c r="E275" s="197">
        <v>0</v>
      </c>
      <c r="F275" s="197">
        <v>12495</v>
      </c>
      <c r="G275" s="197">
        <v>0</v>
      </c>
      <c r="H275" s="291">
        <f t="shared" si="26"/>
        <v>11.4975</v>
      </c>
      <c r="I275" s="291">
        <f t="shared" si="27"/>
        <v>62.072128124999999</v>
      </c>
      <c r="J275" s="291">
        <f t="shared" si="28"/>
        <v>17.519315625000001</v>
      </c>
      <c r="K275" s="238">
        <f t="shared" si="29"/>
        <v>0</v>
      </c>
      <c r="L275" s="238">
        <f t="shared" si="30"/>
        <v>775591.240921875</v>
      </c>
      <c r="M275" s="238">
        <f t="shared" si="31"/>
        <v>0</v>
      </c>
      <c r="N275" s="187">
        <f t="shared" si="32"/>
        <v>775591.240921875</v>
      </c>
    </row>
    <row r="276" spans="1:14" ht="13.9" x14ac:dyDescent="0.4">
      <c r="A276" s="12" t="str">
        <f>'C&amp;E'!A276</f>
        <v>Metro</v>
      </c>
      <c r="B276" s="12">
        <f>'C&amp;E'!B276</f>
        <v>45</v>
      </c>
      <c r="C276" t="s">
        <v>366</v>
      </c>
      <c r="D276" s="195">
        <f>'DORC build-up'!I220</f>
        <v>1</v>
      </c>
      <c r="E276" s="197">
        <v>0</v>
      </c>
      <c r="F276" s="197">
        <v>7658</v>
      </c>
      <c r="G276" s="197">
        <v>0</v>
      </c>
      <c r="H276" s="291">
        <f t="shared" si="26"/>
        <v>11.4975</v>
      </c>
      <c r="I276" s="291">
        <f t="shared" si="27"/>
        <v>62.072128124999999</v>
      </c>
      <c r="J276" s="291">
        <f t="shared" si="28"/>
        <v>17.519315625000001</v>
      </c>
      <c r="K276" s="238">
        <f t="shared" si="29"/>
        <v>0</v>
      </c>
      <c r="L276" s="238">
        <f t="shared" si="30"/>
        <v>475348.35718125</v>
      </c>
      <c r="M276" s="238">
        <f t="shared" si="31"/>
        <v>0</v>
      </c>
      <c r="N276" s="187">
        <f t="shared" si="32"/>
        <v>475348.35718125</v>
      </c>
    </row>
    <row r="277" spans="1:14" ht="13.9" x14ac:dyDescent="0.4">
      <c r="A277" s="12" t="str">
        <f>'C&amp;E'!A277</f>
        <v>Metro</v>
      </c>
      <c r="B277" s="12">
        <f>'C&amp;E'!B277</f>
        <v>45</v>
      </c>
      <c r="C277" t="s">
        <v>367</v>
      </c>
      <c r="D277" s="195">
        <f>'DORC build-up'!I221</f>
        <v>1</v>
      </c>
      <c r="E277" s="197">
        <v>0</v>
      </c>
      <c r="F277" s="197">
        <v>94668.66</v>
      </c>
      <c r="G277" s="197">
        <v>0</v>
      </c>
      <c r="H277" s="291">
        <f t="shared" si="26"/>
        <v>11.4975</v>
      </c>
      <c r="I277" s="291">
        <f t="shared" si="27"/>
        <v>62.072128124999999</v>
      </c>
      <c r="J277" s="291">
        <f t="shared" si="28"/>
        <v>17.519315625000001</v>
      </c>
      <c r="K277" s="238">
        <f t="shared" si="29"/>
        <v>0</v>
      </c>
      <c r="L277" s="238">
        <f t="shared" si="30"/>
        <v>5876285.1929420624</v>
      </c>
      <c r="M277" s="238">
        <f t="shared" si="31"/>
        <v>0</v>
      </c>
      <c r="N277" s="187">
        <f t="shared" si="32"/>
        <v>5876285.1929420624</v>
      </c>
    </row>
    <row r="278" spans="1:14" ht="13.9" x14ac:dyDescent="0.4">
      <c r="A278" s="12" t="str">
        <f>'C&amp;E'!A278</f>
        <v>Metro</v>
      </c>
      <c r="B278" s="12">
        <f>'C&amp;E'!B278</f>
        <v>45</v>
      </c>
      <c r="C278" t="s">
        <v>368</v>
      </c>
      <c r="D278" s="195">
        <f>'DORC build-up'!I222</f>
        <v>1</v>
      </c>
      <c r="E278" s="197">
        <v>0</v>
      </c>
      <c r="F278" s="197">
        <v>113981.00000000001</v>
      </c>
      <c r="G278" s="197">
        <v>0</v>
      </c>
      <c r="H278" s="291">
        <f t="shared" si="26"/>
        <v>11.4975</v>
      </c>
      <c r="I278" s="291">
        <f t="shared" si="27"/>
        <v>62.072128124999999</v>
      </c>
      <c r="J278" s="291">
        <f t="shared" si="28"/>
        <v>17.519315625000001</v>
      </c>
      <c r="K278" s="238">
        <f t="shared" si="29"/>
        <v>0</v>
      </c>
      <c r="L278" s="238">
        <f t="shared" si="30"/>
        <v>7075043.2358156256</v>
      </c>
      <c r="M278" s="238">
        <f t="shared" si="31"/>
        <v>0</v>
      </c>
      <c r="N278" s="187">
        <f t="shared" si="32"/>
        <v>7075043.2358156256</v>
      </c>
    </row>
    <row r="279" spans="1:14" ht="13.9" x14ac:dyDescent="0.4">
      <c r="A279" s="12" t="str">
        <f>'C&amp;E'!A279</f>
        <v>Metro</v>
      </c>
      <c r="B279" s="12">
        <f>'C&amp;E'!B279</f>
        <v>45</v>
      </c>
      <c r="C279" t="s">
        <v>369</v>
      </c>
      <c r="D279" s="195">
        <f>'DORC build-up'!I223</f>
        <v>1</v>
      </c>
      <c r="E279" s="197">
        <v>0</v>
      </c>
      <c r="F279" s="197">
        <v>42348.52</v>
      </c>
      <c r="G279" s="197">
        <v>0</v>
      </c>
      <c r="H279" s="291">
        <f t="shared" si="26"/>
        <v>11.4975</v>
      </c>
      <c r="I279" s="291">
        <f t="shared" si="27"/>
        <v>62.072128124999999</v>
      </c>
      <c r="J279" s="291">
        <f t="shared" si="28"/>
        <v>17.519315625000001</v>
      </c>
      <c r="K279" s="238">
        <f t="shared" si="29"/>
        <v>0</v>
      </c>
      <c r="L279" s="238">
        <f t="shared" si="30"/>
        <v>2628662.7593441247</v>
      </c>
      <c r="M279" s="238">
        <f t="shared" si="31"/>
        <v>0</v>
      </c>
      <c r="N279" s="187">
        <f t="shared" si="32"/>
        <v>2628662.7593441247</v>
      </c>
    </row>
    <row r="280" spans="1:14" ht="13.9" x14ac:dyDescent="0.4">
      <c r="A280" s="12" t="str">
        <f>'C&amp;E'!A280</f>
        <v>Metro</v>
      </c>
      <c r="B280" s="12">
        <f>'C&amp;E'!B280</f>
        <v>45</v>
      </c>
      <c r="C280" t="s">
        <v>370</v>
      </c>
      <c r="D280" s="195">
        <f>'DORC build-up'!I224</f>
        <v>1</v>
      </c>
      <c r="E280" s="197">
        <v>0</v>
      </c>
      <c r="F280" s="197">
        <v>228703.2475</v>
      </c>
      <c r="G280" s="197">
        <v>0</v>
      </c>
      <c r="H280" s="291">
        <f t="shared" si="26"/>
        <v>11.4975</v>
      </c>
      <c r="I280" s="291">
        <f t="shared" si="27"/>
        <v>62.072128124999999</v>
      </c>
      <c r="J280" s="291">
        <f t="shared" si="28"/>
        <v>17.519315625000001</v>
      </c>
      <c r="K280" s="238">
        <f t="shared" si="29"/>
        <v>0</v>
      </c>
      <c r="L280" s="238">
        <f t="shared" si="30"/>
        <v>14196097.281423585</v>
      </c>
      <c r="M280" s="238">
        <f t="shared" si="31"/>
        <v>0</v>
      </c>
      <c r="N280" s="187">
        <f t="shared" si="32"/>
        <v>14196097.281423585</v>
      </c>
    </row>
    <row r="281" spans="1:14" ht="13.9" x14ac:dyDescent="0.4">
      <c r="A281" s="12" t="str">
        <f>'C&amp;E'!A281</f>
        <v>Metro</v>
      </c>
      <c r="B281" s="12">
        <f>'C&amp;E'!B281</f>
        <v>45</v>
      </c>
      <c r="C281" t="s">
        <v>371</v>
      </c>
      <c r="D281" s="195">
        <f>'DORC build-up'!I225</f>
        <v>1</v>
      </c>
      <c r="E281" s="197">
        <v>0</v>
      </c>
      <c r="F281" s="197">
        <v>8204</v>
      </c>
      <c r="G281" s="197">
        <v>0</v>
      </c>
      <c r="H281" s="291">
        <f t="shared" si="26"/>
        <v>11.4975</v>
      </c>
      <c r="I281" s="291">
        <f t="shared" si="27"/>
        <v>62.072128124999999</v>
      </c>
      <c r="J281" s="291">
        <f t="shared" si="28"/>
        <v>17.519315625000001</v>
      </c>
      <c r="K281" s="238">
        <f t="shared" si="29"/>
        <v>0</v>
      </c>
      <c r="L281" s="238">
        <f t="shared" si="30"/>
        <v>509239.7391375</v>
      </c>
      <c r="M281" s="238">
        <f t="shared" si="31"/>
        <v>0</v>
      </c>
      <c r="N281" s="187">
        <f t="shared" si="32"/>
        <v>509239.7391375</v>
      </c>
    </row>
    <row r="282" spans="1:14" ht="13.9" x14ac:dyDescent="0.4">
      <c r="A282" s="12" t="str">
        <f>'C&amp;E'!A282</f>
        <v>Metro</v>
      </c>
      <c r="B282" s="12">
        <f>'C&amp;E'!B282</f>
        <v>45</v>
      </c>
      <c r="C282" t="s">
        <v>372</v>
      </c>
      <c r="D282" s="195">
        <f>'DORC build-up'!I226</f>
        <v>1</v>
      </c>
      <c r="E282" s="197">
        <v>0</v>
      </c>
      <c r="F282" s="197">
        <v>80690.400000000009</v>
      </c>
      <c r="G282" s="197">
        <v>0</v>
      </c>
      <c r="H282" s="291">
        <f t="shared" si="26"/>
        <v>11.4975</v>
      </c>
      <c r="I282" s="291">
        <f t="shared" si="27"/>
        <v>62.072128124999999</v>
      </c>
      <c r="J282" s="291">
        <f t="shared" si="28"/>
        <v>17.519315625000001</v>
      </c>
      <c r="K282" s="238">
        <f t="shared" si="29"/>
        <v>0</v>
      </c>
      <c r="L282" s="238">
        <f t="shared" si="30"/>
        <v>5008624.8472575005</v>
      </c>
      <c r="M282" s="238">
        <f t="shared" si="31"/>
        <v>0</v>
      </c>
      <c r="N282" s="187">
        <f t="shared" si="32"/>
        <v>5008624.8472575005</v>
      </c>
    </row>
    <row r="283" spans="1:14" ht="13.9" x14ac:dyDescent="0.4">
      <c r="A283" s="12" t="str">
        <f>'C&amp;E'!A283</f>
        <v>Metro</v>
      </c>
      <c r="B283" s="12">
        <f>'C&amp;E'!B283</f>
        <v>45</v>
      </c>
      <c r="C283" t="s">
        <v>373</v>
      </c>
      <c r="D283" s="195">
        <f>'DORC build-up'!I227</f>
        <v>1</v>
      </c>
      <c r="E283" s="197">
        <v>0</v>
      </c>
      <c r="F283" s="197">
        <v>4683</v>
      </c>
      <c r="G283" s="197">
        <v>0</v>
      </c>
      <c r="H283" s="291">
        <f t="shared" si="26"/>
        <v>11.4975</v>
      </c>
      <c r="I283" s="291">
        <f t="shared" si="27"/>
        <v>62.072128124999999</v>
      </c>
      <c r="J283" s="291">
        <f t="shared" si="28"/>
        <v>17.519315625000001</v>
      </c>
      <c r="K283" s="238">
        <f t="shared" si="29"/>
        <v>0</v>
      </c>
      <c r="L283" s="238">
        <f t="shared" si="30"/>
        <v>290683.776009375</v>
      </c>
      <c r="M283" s="238">
        <f t="shared" si="31"/>
        <v>0</v>
      </c>
      <c r="N283" s="187">
        <f t="shared" si="32"/>
        <v>290683.776009375</v>
      </c>
    </row>
    <row r="284" spans="1:14" ht="13.9" x14ac:dyDescent="0.4">
      <c r="A284" s="12" t="str">
        <f>'C&amp;E'!A284</f>
        <v>Metro</v>
      </c>
      <c r="B284" s="12">
        <f>'C&amp;E'!B284</f>
        <v>45</v>
      </c>
      <c r="C284" t="s">
        <v>374</v>
      </c>
      <c r="D284" s="195">
        <f>'DORC build-up'!I228</f>
        <v>1</v>
      </c>
      <c r="E284" s="197">
        <v>0</v>
      </c>
      <c r="F284" s="197">
        <v>8162.0000000000018</v>
      </c>
      <c r="G284" s="197">
        <v>0</v>
      </c>
      <c r="H284" s="291">
        <f t="shared" si="26"/>
        <v>11.4975</v>
      </c>
      <c r="I284" s="291">
        <f t="shared" si="27"/>
        <v>62.072128124999999</v>
      </c>
      <c r="J284" s="291">
        <f t="shared" si="28"/>
        <v>17.519315625000001</v>
      </c>
      <c r="K284" s="238">
        <f t="shared" si="29"/>
        <v>0</v>
      </c>
      <c r="L284" s="238">
        <f t="shared" si="30"/>
        <v>506632.70975625009</v>
      </c>
      <c r="M284" s="238">
        <f t="shared" si="31"/>
        <v>0</v>
      </c>
      <c r="N284" s="187">
        <f t="shared" si="32"/>
        <v>506632.70975625009</v>
      </c>
    </row>
    <row r="285" spans="1:14" ht="13.9" x14ac:dyDescent="0.4">
      <c r="A285" s="12" t="str">
        <f>'C&amp;E'!A285</f>
        <v>Metro</v>
      </c>
      <c r="B285" s="12">
        <f>'C&amp;E'!B285</f>
        <v>45</v>
      </c>
      <c r="C285" t="s">
        <v>357</v>
      </c>
      <c r="D285" s="195">
        <f>'DORC build-up'!I229</f>
        <v>1</v>
      </c>
      <c r="E285" s="197">
        <v>0</v>
      </c>
      <c r="F285" s="197">
        <v>1274</v>
      </c>
      <c r="G285" s="197">
        <v>0</v>
      </c>
      <c r="H285" s="291">
        <f t="shared" si="26"/>
        <v>11.4975</v>
      </c>
      <c r="I285" s="291">
        <f t="shared" si="27"/>
        <v>62.072128124999999</v>
      </c>
      <c r="J285" s="291">
        <f t="shared" si="28"/>
        <v>17.519315625000001</v>
      </c>
      <c r="K285" s="238">
        <f t="shared" si="29"/>
        <v>0</v>
      </c>
      <c r="L285" s="238">
        <f t="shared" si="30"/>
        <v>79079.891231250003</v>
      </c>
      <c r="M285" s="238">
        <f t="shared" si="31"/>
        <v>0</v>
      </c>
      <c r="N285" s="187">
        <f t="shared" si="32"/>
        <v>79079.891231250003</v>
      </c>
    </row>
    <row r="286" spans="1:14" ht="13.9" x14ac:dyDescent="0.4">
      <c r="A286" s="12" t="str">
        <f>'C&amp;E'!A286</f>
        <v>Metro</v>
      </c>
      <c r="B286" s="12">
        <f>'C&amp;E'!B286</f>
        <v>46</v>
      </c>
      <c r="C286" t="s">
        <v>376</v>
      </c>
      <c r="D286" s="195">
        <f>'DORC build-up'!I230</f>
        <v>1</v>
      </c>
      <c r="E286" s="197">
        <v>0</v>
      </c>
      <c r="F286" s="197">
        <v>8064</v>
      </c>
      <c r="G286" s="197">
        <v>0</v>
      </c>
      <c r="H286" s="291">
        <f t="shared" si="26"/>
        <v>11.4975</v>
      </c>
      <c r="I286" s="291">
        <f t="shared" si="27"/>
        <v>62.072128124999999</v>
      </c>
      <c r="J286" s="291">
        <f t="shared" si="28"/>
        <v>17.519315625000001</v>
      </c>
      <c r="K286" s="238">
        <f t="shared" si="29"/>
        <v>0</v>
      </c>
      <c r="L286" s="238">
        <f t="shared" si="30"/>
        <v>500549.64120000001</v>
      </c>
      <c r="M286" s="238">
        <f t="shared" si="31"/>
        <v>0</v>
      </c>
      <c r="N286" s="187">
        <f t="shared" si="32"/>
        <v>500549.64120000001</v>
      </c>
    </row>
    <row r="287" spans="1:14" ht="13.9" x14ac:dyDescent="0.4">
      <c r="A287" s="12" t="str">
        <f>'C&amp;E'!A287</f>
        <v>Metro</v>
      </c>
      <c r="B287" s="12">
        <f>'C&amp;E'!B287</f>
        <v>47</v>
      </c>
      <c r="C287" t="s">
        <v>378</v>
      </c>
      <c r="D287" s="195">
        <f>'DORC build-up'!I231</f>
        <v>1</v>
      </c>
      <c r="E287" s="197">
        <v>0</v>
      </c>
      <c r="F287" s="197">
        <v>10514</v>
      </c>
      <c r="G287" s="197">
        <v>0</v>
      </c>
      <c r="H287" s="291">
        <f t="shared" si="26"/>
        <v>11.4975</v>
      </c>
      <c r="I287" s="291">
        <f t="shared" si="27"/>
        <v>62.072128124999999</v>
      </c>
      <c r="J287" s="291">
        <f t="shared" si="28"/>
        <v>17.519315625000001</v>
      </c>
      <c r="K287" s="238">
        <f t="shared" si="29"/>
        <v>0</v>
      </c>
      <c r="L287" s="238">
        <f t="shared" si="30"/>
        <v>652626.35510625003</v>
      </c>
      <c r="M287" s="238">
        <f t="shared" si="31"/>
        <v>0</v>
      </c>
      <c r="N287" s="187">
        <f t="shared" si="32"/>
        <v>652626.35510625003</v>
      </c>
    </row>
    <row r="288" spans="1:14" ht="13.9" x14ac:dyDescent="0.4">
      <c r="A288" s="12" t="str">
        <f>'C&amp;E'!A288</f>
        <v>Sidings &amp; Other</v>
      </c>
      <c r="B288" s="12">
        <f>'C&amp;E'!B288</f>
        <v>48</v>
      </c>
      <c r="C288" t="s">
        <v>380</v>
      </c>
      <c r="D288" s="195">
        <f>'DORC build-up'!I232</f>
        <v>1</v>
      </c>
      <c r="E288" s="197">
        <v>19250.000000000004</v>
      </c>
      <c r="F288" s="197">
        <v>0</v>
      </c>
      <c r="G288" s="197">
        <v>0</v>
      </c>
      <c r="H288" s="291">
        <f t="shared" si="26"/>
        <v>11.4975</v>
      </c>
      <c r="I288" s="291">
        <f t="shared" si="27"/>
        <v>62.072128124999999</v>
      </c>
      <c r="J288" s="291">
        <f t="shared" si="28"/>
        <v>17.519315625000001</v>
      </c>
      <c r="K288" s="238">
        <f t="shared" si="29"/>
        <v>221326.87500000006</v>
      </c>
      <c r="L288" s="238">
        <f t="shared" si="30"/>
        <v>0</v>
      </c>
      <c r="M288" s="238">
        <f t="shared" si="31"/>
        <v>0</v>
      </c>
      <c r="N288" s="187">
        <f t="shared" si="32"/>
        <v>221326.87500000006</v>
      </c>
    </row>
    <row r="289" spans="1:14" ht="13.9" x14ac:dyDescent="0.4">
      <c r="A289" s="12" t="str">
        <f>'C&amp;E'!A289</f>
        <v>Sidings &amp; Other</v>
      </c>
      <c r="B289" s="12">
        <f>'C&amp;E'!B289</f>
        <v>48</v>
      </c>
      <c r="C289" t="s">
        <v>381</v>
      </c>
      <c r="D289" s="195">
        <f>'DORC build-up'!I233</f>
        <v>1</v>
      </c>
      <c r="E289" s="197">
        <v>33810</v>
      </c>
      <c r="F289" s="197">
        <v>0</v>
      </c>
      <c r="G289" s="197">
        <v>0</v>
      </c>
      <c r="H289" s="291">
        <f t="shared" si="26"/>
        <v>11.4975</v>
      </c>
      <c r="I289" s="291">
        <f t="shared" si="27"/>
        <v>62.072128124999999</v>
      </c>
      <c r="J289" s="291">
        <f t="shared" si="28"/>
        <v>17.519315625000001</v>
      </c>
      <c r="K289" s="238">
        <f t="shared" si="29"/>
        <v>388730.47500000003</v>
      </c>
      <c r="L289" s="238">
        <f t="shared" si="30"/>
        <v>0</v>
      </c>
      <c r="M289" s="238">
        <f t="shared" si="31"/>
        <v>0</v>
      </c>
      <c r="N289" s="187">
        <f t="shared" si="32"/>
        <v>388730.47500000003</v>
      </c>
    </row>
    <row r="290" spans="1:14" ht="5.0999999999999996" customHeight="1" x14ac:dyDescent="0.35"/>
    <row r="291" spans="1:14" s="22" customFormat="1" ht="13.9" x14ac:dyDescent="0.4">
      <c r="A291" s="147"/>
      <c r="B291" s="147"/>
      <c r="C291" s="147" t="s">
        <v>57</v>
      </c>
      <c r="D291" s="147"/>
      <c r="E291" s="201">
        <f>E67</f>
        <v>21154012.32</v>
      </c>
      <c r="F291" s="201">
        <f t="shared" ref="F291:N291" si="33">F67</f>
        <v>15248701.5875</v>
      </c>
      <c r="G291" s="201">
        <f t="shared" si="33"/>
        <v>262948</v>
      </c>
      <c r="H291" s="201"/>
      <c r="I291" s="201"/>
      <c r="J291" s="201"/>
      <c r="K291" s="201">
        <f t="shared" si="33"/>
        <v>311576124.20098525</v>
      </c>
      <c r="L291" s="201">
        <f t="shared" si="33"/>
        <v>1249045420.342042</v>
      </c>
      <c r="M291" s="201">
        <f t="shared" si="33"/>
        <v>5988669.7064512502</v>
      </c>
      <c r="N291" s="201">
        <f t="shared" si="33"/>
        <v>1566610214.2494788</v>
      </c>
    </row>
    <row r="292" spans="1:14" x14ac:dyDescent="0.35"/>
    <row r="293" spans="1:14" s="66" customFormat="1" ht="13.9" x14ac:dyDescent="0.4">
      <c r="A293" s="66" t="s">
        <v>73</v>
      </c>
    </row>
    <row r="294" spans="1:14" x14ac:dyDescent="0.35"/>
  </sheetData>
  <mergeCells count="1">
    <mergeCell ref="E11:G11"/>
  </mergeCells>
  <pageMargins left="0.7" right="0.7" top="0.75" bottom="0.75" header="0.3" footer="0.3"/>
  <pageSetup orientation="portrait" r:id="rId1"/>
  <headerFooter>
    <oddHeader>&amp;C&amp;"Aptos"&amp;10&amp;K000000 OFFICIAL&amp;1#_x000D_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87D6C-C1D2-4835-9A6D-E8AF01F21965}">
  <sheetPr>
    <tabColor theme="0" tint="-0.249977111117893"/>
  </sheetPr>
  <dimension ref="A1:N294"/>
  <sheetViews>
    <sheetView showGridLines="0" zoomScaleNormal="100" workbookViewId="0"/>
  </sheetViews>
  <sheetFormatPr defaultColWidth="0" defaultRowHeight="13.5" zeroHeight="1" outlineLevelRow="1" x14ac:dyDescent="0.35"/>
  <cols>
    <col min="1" max="1" width="15.75" customWidth="1"/>
    <col min="2" max="2" width="9.125" customWidth="1"/>
    <col min="3" max="3" width="55.125" customWidth="1"/>
    <col min="4" max="4" width="15.625" customWidth="1"/>
    <col min="5" max="5" width="15" customWidth="1"/>
    <col min="6" max="6" width="17.25" customWidth="1"/>
    <col min="7" max="8" width="20" customWidth="1"/>
    <col min="9" max="9" width="1.625" customWidth="1"/>
    <col min="10" max="10" width="10.625" hidden="1" customWidth="1"/>
    <col min="11" max="11" width="5.75" hidden="1" customWidth="1"/>
    <col min="12" max="13" width="7.875" hidden="1" customWidth="1"/>
    <col min="14" max="14" width="11.25" hidden="1" customWidth="1"/>
    <col min="15"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446</v>
      </c>
      <c r="D5" s="170">
        <v>0</v>
      </c>
    </row>
    <row r="6" spans="1:8" ht="5.0999999999999996" customHeight="1" x14ac:dyDescent="0.35"/>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0">
        <v>0.05</v>
      </c>
      <c r="F8" s="10">
        <v>0.3</v>
      </c>
      <c r="G8" s="10">
        <v>9.5000000000000001E-2</v>
      </c>
    </row>
    <row r="9" spans="1:8" ht="17.649999999999999" hidden="1" outlineLevel="1" x14ac:dyDescent="0.5">
      <c r="A9" s="18"/>
      <c r="B9" s="18"/>
      <c r="C9" s="22"/>
      <c r="D9" s="20"/>
      <c r="E9" s="10">
        <v>0.05</v>
      </c>
      <c r="F9" s="10">
        <v>0.25</v>
      </c>
      <c r="G9" s="10">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396</v>
      </c>
      <c r="E12" s="1" t="s">
        <v>391</v>
      </c>
      <c r="F12" s="1" t="s">
        <v>392</v>
      </c>
      <c r="G12" s="1" t="s">
        <v>397</v>
      </c>
      <c r="H12" s="1" t="s">
        <v>447</v>
      </c>
    </row>
    <row r="13" spans="1:8" ht="17.649999999999999" hidden="1" outlineLevel="1" x14ac:dyDescent="0.5">
      <c r="A13" s="18"/>
      <c r="B13" s="18"/>
      <c r="C13" s="31" t="s">
        <v>448</v>
      </c>
      <c r="D13" s="197">
        <v>0</v>
      </c>
      <c r="E13" s="33">
        <f t="shared" ref="E13:G14" si="0">D13+D13*E8</f>
        <v>0</v>
      </c>
      <c r="F13" s="33">
        <f t="shared" si="0"/>
        <v>0</v>
      </c>
      <c r="G13" s="33">
        <f t="shared" si="0"/>
        <v>0</v>
      </c>
      <c r="H13" s="34">
        <f>G13</f>
        <v>0</v>
      </c>
    </row>
    <row r="14" spans="1:8" ht="17.649999999999999" hidden="1" outlineLevel="1" x14ac:dyDescent="0.5">
      <c r="A14" s="18"/>
      <c r="B14" s="18"/>
      <c r="C14" s="31" t="s">
        <v>449</v>
      </c>
      <c r="D14" s="197">
        <v>0</v>
      </c>
      <c r="E14" s="33">
        <f t="shared" si="0"/>
        <v>0</v>
      </c>
      <c r="F14" s="33">
        <f t="shared" si="0"/>
        <v>0</v>
      </c>
      <c r="G14" s="33">
        <f t="shared" si="0"/>
        <v>0</v>
      </c>
      <c r="H14" s="35">
        <f t="shared" ref="H14" si="1">G14</f>
        <v>0</v>
      </c>
    </row>
    <row r="15" spans="1:8" ht="17.649999999999999" hidden="1" outlineLevel="1" x14ac:dyDescent="0.5">
      <c r="A15" s="18"/>
      <c r="B15" s="18"/>
      <c r="C15" s="175" t="s">
        <v>436</v>
      </c>
      <c r="D15" s="176"/>
      <c r="E15" s="176"/>
      <c r="F15" s="176"/>
      <c r="G15" s="176"/>
      <c r="H15" s="203">
        <v>45.05</v>
      </c>
    </row>
    <row r="16" spans="1:8"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7" ht="30" customHeight="1" x14ac:dyDescent="0.35">
      <c r="A65" s="1" t="str">
        <f>Form!A65</f>
        <v>Network Group</v>
      </c>
      <c r="B65" s="1" t="str">
        <f>Form!B65</f>
        <v>Route Number</v>
      </c>
      <c r="C65" s="1" t="s">
        <v>81</v>
      </c>
      <c r="D65" s="1" t="s">
        <v>83</v>
      </c>
      <c r="E65" s="1" t="s">
        <v>403</v>
      </c>
      <c r="F65" s="1" t="s">
        <v>404</v>
      </c>
      <c r="G65" s="1" t="s">
        <v>405</v>
      </c>
    </row>
    <row r="66" spans="1:7" ht="5.0999999999999996" customHeight="1" x14ac:dyDescent="0.35">
      <c r="A66" s="288"/>
      <c r="D66" s="41"/>
      <c r="G66" s="41"/>
    </row>
    <row r="67" spans="1:7" ht="13.9" x14ac:dyDescent="0.4">
      <c r="A67" s="14"/>
      <c r="B67" s="14"/>
      <c r="C67" s="13" t="s">
        <v>57</v>
      </c>
      <c r="D67" s="115"/>
      <c r="E67" s="146">
        <f>SUM(E69:E289)</f>
        <v>0</v>
      </c>
      <c r="F67" s="146"/>
      <c r="G67" s="146">
        <f t="shared" ref="G67" si="2">SUM(G69:G289)</f>
        <v>0</v>
      </c>
    </row>
    <row r="68" spans="1:7" ht="5.0999999999999996" customHeight="1" x14ac:dyDescent="0.35">
      <c r="D68" s="29"/>
      <c r="G68" s="29"/>
    </row>
    <row r="69" spans="1:7" x14ac:dyDescent="0.35">
      <c r="A69" s="12" t="str">
        <f>Form!A69</f>
        <v>EGR</v>
      </c>
      <c r="B69" s="12">
        <f>Form!B69</f>
        <v>1</v>
      </c>
      <c r="C69" t="s">
        <v>97</v>
      </c>
      <c r="D69" s="204">
        <f>'DORC build-up'!I13</f>
        <v>1.3</v>
      </c>
      <c r="E69" s="77"/>
      <c r="F69" s="205">
        <f>$H$14</f>
        <v>0</v>
      </c>
      <c r="G69" s="77"/>
    </row>
    <row r="70" spans="1:7" x14ac:dyDescent="0.35">
      <c r="A70" s="12" t="str">
        <f>Form!A70</f>
        <v>EGR</v>
      </c>
      <c r="B70" s="12">
        <f>Form!B70</f>
        <v>1</v>
      </c>
      <c r="C70" t="s">
        <v>98</v>
      </c>
      <c r="D70" s="204">
        <f>'DORC build-up'!I14</f>
        <v>1.3</v>
      </c>
      <c r="E70" s="77"/>
      <c r="F70" s="205">
        <f t="shared" ref="F70:F133" si="3">$H$14</f>
        <v>0</v>
      </c>
      <c r="G70" s="77"/>
    </row>
    <row r="71" spans="1:7" x14ac:dyDescent="0.35">
      <c r="A71" s="12" t="str">
        <f>Form!A71</f>
        <v>EGR</v>
      </c>
      <c r="B71" s="12">
        <f>Form!B71</f>
        <v>1</v>
      </c>
      <c r="C71" t="s">
        <v>99</v>
      </c>
      <c r="D71" s="204">
        <f>'DORC build-up'!I15</f>
        <v>1.3</v>
      </c>
      <c r="E71" s="77"/>
      <c r="F71" s="205">
        <f t="shared" si="3"/>
        <v>0</v>
      </c>
      <c r="G71" s="77"/>
    </row>
    <row r="72" spans="1:7" x14ac:dyDescent="0.35">
      <c r="A72" s="12" t="str">
        <f>Form!A72</f>
        <v>EGR</v>
      </c>
      <c r="B72" s="12">
        <f>Form!B72</f>
        <v>1</v>
      </c>
      <c r="C72" t="s">
        <v>101</v>
      </c>
      <c r="D72" s="204">
        <f>'DORC build-up'!I16</f>
        <v>1.3</v>
      </c>
      <c r="E72" s="77"/>
      <c r="F72" s="205">
        <f t="shared" si="3"/>
        <v>0</v>
      </c>
      <c r="G72" s="77"/>
    </row>
    <row r="73" spans="1:7" x14ac:dyDescent="0.35">
      <c r="A73" s="12" t="str">
        <f>Form!A73</f>
        <v>EGR</v>
      </c>
      <c r="B73" s="12">
        <f>Form!B73</f>
        <v>1</v>
      </c>
      <c r="C73" t="s">
        <v>103</v>
      </c>
      <c r="D73" s="204">
        <f>'DORC build-up'!I17</f>
        <v>1.4</v>
      </c>
      <c r="E73" s="77"/>
      <c r="F73" s="205">
        <f t="shared" si="3"/>
        <v>0</v>
      </c>
      <c r="G73" s="77"/>
    </row>
    <row r="74" spans="1:7" x14ac:dyDescent="0.35">
      <c r="A74" s="12" t="str">
        <f>Form!A74</f>
        <v>EGR</v>
      </c>
      <c r="B74" s="12">
        <f>Form!B74</f>
        <v>1</v>
      </c>
      <c r="C74" t="s">
        <v>104</v>
      </c>
      <c r="D74" s="204">
        <f>'DORC build-up'!I18</f>
        <v>0</v>
      </c>
      <c r="E74" s="77"/>
      <c r="F74" s="205">
        <f t="shared" si="3"/>
        <v>0</v>
      </c>
      <c r="G74" s="77"/>
    </row>
    <row r="75" spans="1:7" x14ac:dyDescent="0.35">
      <c r="A75" s="12" t="str">
        <f>Form!A75</f>
        <v>EGR</v>
      </c>
      <c r="B75" s="12">
        <f>Form!B75</f>
        <v>1</v>
      </c>
      <c r="C75" t="s">
        <v>106</v>
      </c>
      <c r="D75" s="204">
        <f>'DORC build-up'!I19</f>
        <v>1.4</v>
      </c>
      <c r="E75" s="77"/>
      <c r="F75" s="205">
        <f t="shared" si="3"/>
        <v>0</v>
      </c>
      <c r="G75" s="77"/>
    </row>
    <row r="76" spans="1:7" x14ac:dyDescent="0.35">
      <c r="A76" s="12" t="str">
        <f>Form!A76</f>
        <v>EGR</v>
      </c>
      <c r="B76" s="12">
        <f>Form!B76</f>
        <v>1</v>
      </c>
      <c r="C76" t="s">
        <v>107</v>
      </c>
      <c r="D76" s="204">
        <f>'DORC build-up'!I20</f>
        <v>1.4</v>
      </c>
      <c r="E76" s="77"/>
      <c r="F76" s="205">
        <f t="shared" si="3"/>
        <v>0</v>
      </c>
      <c r="G76" s="77"/>
    </row>
    <row r="77" spans="1:7" x14ac:dyDescent="0.35">
      <c r="A77" s="12" t="str">
        <f>Form!A77</f>
        <v>EGR</v>
      </c>
      <c r="B77" s="12">
        <f>Form!B77</f>
        <v>1</v>
      </c>
      <c r="C77" t="s">
        <v>108</v>
      </c>
      <c r="D77" s="204">
        <f>'DORC build-up'!I21</f>
        <v>1.4</v>
      </c>
      <c r="E77" s="77"/>
      <c r="F77" s="205">
        <f t="shared" si="3"/>
        <v>0</v>
      </c>
      <c r="G77" s="77"/>
    </row>
    <row r="78" spans="1:7" x14ac:dyDescent="0.35">
      <c r="A78" s="12" t="str">
        <f>Form!A78</f>
        <v>EGR</v>
      </c>
      <c r="B78" s="12">
        <f>Form!B78</f>
        <v>1</v>
      </c>
      <c r="C78" t="s">
        <v>109</v>
      </c>
      <c r="D78" s="204">
        <f>'DORC build-up'!I22</f>
        <v>1.4</v>
      </c>
      <c r="E78" s="77"/>
      <c r="F78" s="205">
        <f t="shared" si="3"/>
        <v>0</v>
      </c>
      <c r="G78" s="77"/>
    </row>
    <row r="79" spans="1:7" x14ac:dyDescent="0.35">
      <c r="A79" s="12" t="str">
        <f>Form!A79</f>
        <v>EGR</v>
      </c>
      <c r="B79" s="12">
        <f>Form!B79</f>
        <v>1</v>
      </c>
      <c r="C79" t="s">
        <v>110</v>
      </c>
      <c r="D79" s="204">
        <f>'DORC build-up'!I23</f>
        <v>1.4</v>
      </c>
      <c r="E79" s="77"/>
      <c r="F79" s="205">
        <f t="shared" si="3"/>
        <v>0</v>
      </c>
      <c r="G79" s="77"/>
    </row>
    <row r="80" spans="1:7" x14ac:dyDescent="0.35">
      <c r="A80" s="12" t="str">
        <f>Form!A80</f>
        <v>EGR</v>
      </c>
      <c r="B80" s="12">
        <f>Form!B80</f>
        <v>1</v>
      </c>
      <c r="C80" t="s">
        <v>111</v>
      </c>
      <c r="D80" s="204">
        <f>'DORC build-up'!I24</f>
        <v>1.4</v>
      </c>
      <c r="E80" s="77"/>
      <c r="F80" s="205">
        <f t="shared" si="3"/>
        <v>0</v>
      </c>
      <c r="G80" s="77"/>
    </row>
    <row r="81" spans="1:7" x14ac:dyDescent="0.35">
      <c r="A81" s="12" t="str">
        <f>Form!A81</f>
        <v>EGR</v>
      </c>
      <c r="B81" s="12">
        <f>Form!B81</f>
        <v>1</v>
      </c>
      <c r="C81" t="s">
        <v>112</v>
      </c>
      <c r="D81" s="204">
        <f>'DORC build-up'!I25</f>
        <v>1.4</v>
      </c>
      <c r="E81" s="77"/>
      <c r="F81" s="205">
        <f t="shared" si="3"/>
        <v>0</v>
      </c>
      <c r="G81" s="77"/>
    </row>
    <row r="82" spans="1:7" x14ac:dyDescent="0.35">
      <c r="A82" s="12" t="str">
        <f>Form!A82</f>
        <v>EGR</v>
      </c>
      <c r="B82" s="12">
        <f>Form!B82</f>
        <v>1</v>
      </c>
      <c r="C82" t="s">
        <v>113</v>
      </c>
      <c r="D82" s="204">
        <f>'DORC build-up'!I26</f>
        <v>1.4</v>
      </c>
      <c r="E82" s="77"/>
      <c r="F82" s="205">
        <f t="shared" si="3"/>
        <v>0</v>
      </c>
      <c r="G82" s="77"/>
    </row>
    <row r="83" spans="1:7" x14ac:dyDescent="0.35">
      <c r="A83" s="12" t="str">
        <f>Form!A83</f>
        <v>Metro</v>
      </c>
      <c r="B83" s="12">
        <f>Form!B83</f>
        <v>2</v>
      </c>
      <c r="C83" t="s">
        <v>116</v>
      </c>
      <c r="D83" s="204">
        <f>'DORC build-up'!I27</f>
        <v>1</v>
      </c>
      <c r="E83" s="77"/>
      <c r="F83" s="205">
        <f t="shared" si="3"/>
        <v>0</v>
      </c>
      <c r="G83" s="77"/>
    </row>
    <row r="84" spans="1:7" x14ac:dyDescent="0.35">
      <c r="A84" s="12" t="str">
        <f>Form!A84</f>
        <v>LBL</v>
      </c>
      <c r="B84" s="12">
        <f>Form!B84</f>
        <v>3</v>
      </c>
      <c r="C84" t="s">
        <v>119</v>
      </c>
      <c r="D84" s="204">
        <f>'DORC build-up'!I28</f>
        <v>1.5</v>
      </c>
      <c r="E84" s="77"/>
      <c r="F84" s="205">
        <f t="shared" si="3"/>
        <v>0</v>
      </c>
      <c r="G84" s="77"/>
    </row>
    <row r="85" spans="1:7" x14ac:dyDescent="0.35">
      <c r="A85" s="12" t="str">
        <f>Form!A85</f>
        <v>LBL</v>
      </c>
      <c r="B85" s="12">
        <f>Form!B85</f>
        <v>3</v>
      </c>
      <c r="C85" t="s">
        <v>120</v>
      </c>
      <c r="D85" s="204">
        <f>'DORC build-up'!I29</f>
        <v>0</v>
      </c>
      <c r="E85" s="77"/>
      <c r="F85" s="205">
        <f t="shared" si="3"/>
        <v>0</v>
      </c>
      <c r="G85" s="77"/>
    </row>
    <row r="86" spans="1:7" x14ac:dyDescent="0.35">
      <c r="A86" s="12" t="str">
        <f>Form!A86</f>
        <v>LBL</v>
      </c>
      <c r="B86" s="12">
        <f>Form!B86</f>
        <v>3</v>
      </c>
      <c r="C86" t="s">
        <v>121</v>
      </c>
      <c r="D86" s="204">
        <f>'DORC build-up'!I30</f>
        <v>1.5</v>
      </c>
      <c r="E86" s="77"/>
      <c r="F86" s="205">
        <f t="shared" si="3"/>
        <v>0</v>
      </c>
      <c r="G86" s="77"/>
    </row>
    <row r="87" spans="1:7" x14ac:dyDescent="0.35">
      <c r="A87" s="12" t="str">
        <f>Form!A87</f>
        <v>LBL</v>
      </c>
      <c r="B87" s="12">
        <f>Form!B87</f>
        <v>3</v>
      </c>
      <c r="C87" t="s">
        <v>122</v>
      </c>
      <c r="D87" s="204">
        <f>'DORC build-up'!I31</f>
        <v>0</v>
      </c>
      <c r="E87" s="77"/>
      <c r="F87" s="205">
        <f t="shared" si="3"/>
        <v>0</v>
      </c>
      <c r="G87" s="77"/>
    </row>
    <row r="88" spans="1:7" x14ac:dyDescent="0.35">
      <c r="A88" s="12" t="str">
        <f>Form!A88</f>
        <v>LBL</v>
      </c>
      <c r="B88" s="12">
        <f>Form!B88</f>
        <v>3</v>
      </c>
      <c r="C88" t="s">
        <v>123</v>
      </c>
      <c r="D88" s="204">
        <f>'DORC build-up'!I32</f>
        <v>1.5</v>
      </c>
      <c r="E88" s="77"/>
      <c r="F88" s="205">
        <f t="shared" si="3"/>
        <v>0</v>
      </c>
      <c r="G88" s="77"/>
    </row>
    <row r="89" spans="1:7" x14ac:dyDescent="0.35">
      <c r="A89" s="12" t="str">
        <f>Form!A89</f>
        <v>LBL</v>
      </c>
      <c r="B89" s="12">
        <f>Form!B89</f>
        <v>3</v>
      </c>
      <c r="C89" t="s">
        <v>124</v>
      </c>
      <c r="D89" s="204">
        <f>'DORC build-up'!I33</f>
        <v>1.5</v>
      </c>
      <c r="E89" s="77"/>
      <c r="F89" s="205">
        <f t="shared" si="3"/>
        <v>0</v>
      </c>
      <c r="G89" s="77"/>
    </row>
    <row r="90" spans="1:7" x14ac:dyDescent="0.35">
      <c r="A90" s="12" t="str">
        <f>Form!A90</f>
        <v>EBL</v>
      </c>
      <c r="B90" s="12">
        <f>Form!B90</f>
        <v>4</v>
      </c>
      <c r="C90" t="s">
        <v>127</v>
      </c>
      <c r="D90" s="204">
        <f>'DORC build-up'!I34</f>
        <v>1.5</v>
      </c>
      <c r="E90" s="77"/>
      <c r="F90" s="205">
        <f t="shared" si="3"/>
        <v>0</v>
      </c>
      <c r="G90" s="77"/>
    </row>
    <row r="91" spans="1:7" x14ac:dyDescent="0.35">
      <c r="A91" s="12" t="str">
        <f>Form!A91</f>
        <v>EBL</v>
      </c>
      <c r="B91" s="12">
        <f>Form!B91</f>
        <v>4</v>
      </c>
      <c r="C91" t="s">
        <v>128</v>
      </c>
      <c r="D91" s="204">
        <f>'DORC build-up'!I35</f>
        <v>1.5</v>
      </c>
      <c r="E91" s="77"/>
      <c r="F91" s="205">
        <f t="shared" si="3"/>
        <v>0</v>
      </c>
      <c r="G91" s="77"/>
    </row>
    <row r="92" spans="1:7" x14ac:dyDescent="0.35">
      <c r="A92" s="12" t="str">
        <f>Form!A92</f>
        <v>EBL</v>
      </c>
      <c r="B92" s="12">
        <f>Form!B92</f>
        <v>5</v>
      </c>
      <c r="C92" t="s">
        <v>130</v>
      </c>
      <c r="D92" s="204">
        <f>'DORC build-up'!I36</f>
        <v>1.5</v>
      </c>
      <c r="E92" s="77"/>
      <c r="F92" s="205">
        <f t="shared" si="3"/>
        <v>0</v>
      </c>
      <c r="G92" s="77"/>
    </row>
    <row r="93" spans="1:7" x14ac:dyDescent="0.35">
      <c r="A93" s="12" t="str">
        <f>Form!A93</f>
        <v>EBL</v>
      </c>
      <c r="B93" s="12">
        <f>Form!B93</f>
        <v>5</v>
      </c>
      <c r="C93" t="s">
        <v>132</v>
      </c>
      <c r="D93" s="204">
        <f>'DORC build-up'!I37</f>
        <v>1.5</v>
      </c>
      <c r="E93" s="77"/>
      <c r="F93" s="205">
        <f t="shared" si="3"/>
        <v>0</v>
      </c>
      <c r="G93" s="77"/>
    </row>
    <row r="94" spans="1:7" x14ac:dyDescent="0.35">
      <c r="A94" s="12" t="str">
        <f>Form!A94</f>
        <v>EBL</v>
      </c>
      <c r="B94" s="12">
        <f>Form!B94</f>
        <v>5</v>
      </c>
      <c r="C94" t="s">
        <v>134</v>
      </c>
      <c r="D94" s="204">
        <f>'DORC build-up'!I38</f>
        <v>1.5</v>
      </c>
      <c r="E94" s="77"/>
      <c r="F94" s="205">
        <f t="shared" si="3"/>
        <v>0</v>
      </c>
      <c r="G94" s="77"/>
    </row>
    <row r="95" spans="1:7" x14ac:dyDescent="0.35">
      <c r="A95" s="12" t="str">
        <f>Form!A95</f>
        <v>EBL</v>
      </c>
      <c r="B95" s="12">
        <f>Form!B95</f>
        <v>5</v>
      </c>
      <c r="C95" t="s">
        <v>136</v>
      </c>
      <c r="D95" s="204">
        <f>'DORC build-up'!I39</f>
        <v>0</v>
      </c>
      <c r="E95" s="77"/>
      <c r="F95" s="205">
        <f t="shared" si="3"/>
        <v>0</v>
      </c>
      <c r="G95" s="77"/>
    </row>
    <row r="96" spans="1:7" x14ac:dyDescent="0.35">
      <c r="A96" s="12" t="str">
        <f>Form!A96</f>
        <v>EBL</v>
      </c>
      <c r="B96" s="12">
        <f>Form!B96</f>
        <v>5</v>
      </c>
      <c r="C96" t="s">
        <v>137</v>
      </c>
      <c r="D96" s="204">
        <f>'DORC build-up'!I40</f>
        <v>1.5</v>
      </c>
      <c r="E96" s="77"/>
      <c r="F96" s="205">
        <f t="shared" si="3"/>
        <v>0</v>
      </c>
      <c r="G96" s="77"/>
    </row>
    <row r="97" spans="1:7" x14ac:dyDescent="0.35">
      <c r="A97" s="12" t="str">
        <f>Form!A97</f>
        <v>EBL</v>
      </c>
      <c r="B97" s="12">
        <f>Form!B97</f>
        <v>5</v>
      </c>
      <c r="C97" t="s">
        <v>138</v>
      </c>
      <c r="D97" s="204">
        <f>'DORC build-up'!I41</f>
        <v>1.5</v>
      </c>
      <c r="E97" s="77"/>
      <c r="F97" s="205">
        <f t="shared" si="3"/>
        <v>0</v>
      </c>
      <c r="G97" s="77"/>
    </row>
    <row r="98" spans="1:7" x14ac:dyDescent="0.35">
      <c r="A98" s="12" t="str">
        <f>Form!A98</f>
        <v>EBL</v>
      </c>
      <c r="B98" s="12">
        <f>Form!B98</f>
        <v>5</v>
      </c>
      <c r="C98" t="s">
        <v>139</v>
      </c>
      <c r="D98" s="204">
        <f>'DORC build-up'!I42</f>
        <v>1.5</v>
      </c>
      <c r="E98" s="77"/>
      <c r="F98" s="205">
        <f t="shared" si="3"/>
        <v>0</v>
      </c>
      <c r="G98" s="77"/>
    </row>
    <row r="99" spans="1:7" x14ac:dyDescent="0.35">
      <c r="A99" s="12" t="str">
        <f>Form!A99</f>
        <v>EBL</v>
      </c>
      <c r="B99" s="12">
        <f>Form!B99</f>
        <v>5</v>
      </c>
      <c r="C99" t="s">
        <v>140</v>
      </c>
      <c r="D99" s="204">
        <f>'DORC build-up'!I43</f>
        <v>0</v>
      </c>
      <c r="E99" s="77"/>
      <c r="F99" s="205">
        <f t="shared" si="3"/>
        <v>0</v>
      </c>
      <c r="G99" s="77"/>
    </row>
    <row r="100" spans="1:7" x14ac:dyDescent="0.35">
      <c r="A100" s="12" t="str">
        <f>Form!A100</f>
        <v>EBL</v>
      </c>
      <c r="B100" s="12">
        <f>Form!B100</f>
        <v>5</v>
      </c>
      <c r="C100" t="s">
        <v>141</v>
      </c>
      <c r="D100" s="204">
        <f>'DORC build-up'!I44</f>
        <v>1.5</v>
      </c>
      <c r="E100" s="77"/>
      <c r="F100" s="205">
        <f t="shared" si="3"/>
        <v>0</v>
      </c>
      <c r="G100" s="77"/>
    </row>
    <row r="101" spans="1:7" x14ac:dyDescent="0.35">
      <c r="A101" s="12" t="str">
        <f>Form!A101</f>
        <v>EBL</v>
      </c>
      <c r="B101" s="12">
        <f>Form!B101</f>
        <v>5</v>
      </c>
      <c r="C101" t="s">
        <v>142</v>
      </c>
      <c r="D101" s="204">
        <f>'DORC build-up'!I45</f>
        <v>1.5</v>
      </c>
      <c r="E101" s="77"/>
      <c r="F101" s="205">
        <f t="shared" si="3"/>
        <v>0</v>
      </c>
      <c r="G101" s="77"/>
    </row>
    <row r="102" spans="1:7" x14ac:dyDescent="0.35">
      <c r="A102" s="12" t="str">
        <f>Form!A102</f>
        <v>EBL</v>
      </c>
      <c r="B102" s="12">
        <f>Form!B102</f>
        <v>6</v>
      </c>
      <c r="C102" t="s">
        <v>144</v>
      </c>
      <c r="D102" s="204">
        <f>'DORC build-up'!I46</f>
        <v>1.5</v>
      </c>
      <c r="E102" s="77"/>
      <c r="F102" s="205">
        <f t="shared" si="3"/>
        <v>0</v>
      </c>
      <c r="G102" s="77"/>
    </row>
    <row r="103" spans="1:7" x14ac:dyDescent="0.35">
      <c r="A103" s="12" t="str">
        <f>Form!A103</f>
        <v>Sidings &amp; Other</v>
      </c>
      <c r="B103" s="12">
        <f>Form!B103</f>
        <v>7</v>
      </c>
      <c r="C103" t="s">
        <v>146</v>
      </c>
      <c r="D103" s="204">
        <f>'DORC build-up'!I47</f>
        <v>1</v>
      </c>
      <c r="E103" s="77"/>
      <c r="F103" s="205">
        <f t="shared" si="3"/>
        <v>0</v>
      </c>
      <c r="G103" s="77"/>
    </row>
    <row r="104" spans="1:7" x14ac:dyDescent="0.35">
      <c r="A104" s="12" t="str">
        <f>Form!A104</f>
        <v>CBH Sidings SG</v>
      </c>
      <c r="B104" s="12">
        <f>Form!B104</f>
        <v>8</v>
      </c>
      <c r="C104" t="s">
        <v>149</v>
      </c>
      <c r="D104" s="204">
        <f>'DORC build-up'!I48</f>
        <v>1.3</v>
      </c>
      <c r="E104" s="77"/>
      <c r="F104" s="205">
        <f t="shared" si="3"/>
        <v>0</v>
      </c>
      <c r="G104" s="77"/>
    </row>
    <row r="105" spans="1:7" x14ac:dyDescent="0.35">
      <c r="A105" s="12" t="str">
        <f>Form!A105</f>
        <v>CBH Sidings SG</v>
      </c>
      <c r="B105" s="12">
        <f>Form!B105</f>
        <v>8</v>
      </c>
      <c r="C105" t="s">
        <v>150</v>
      </c>
      <c r="D105" s="204">
        <f>'DORC build-up'!I49</f>
        <v>1.4</v>
      </c>
      <c r="E105" s="77"/>
      <c r="F105" s="205">
        <f t="shared" si="3"/>
        <v>0</v>
      </c>
      <c r="G105" s="77"/>
    </row>
    <row r="106" spans="1:7" x14ac:dyDescent="0.35">
      <c r="A106" s="12" t="str">
        <f>Form!A106</f>
        <v>CBH Sidings SG</v>
      </c>
      <c r="B106" s="12">
        <f>Form!B106</f>
        <v>8</v>
      </c>
      <c r="C106" t="s">
        <v>151</v>
      </c>
      <c r="D106" s="204">
        <f>'DORC build-up'!I50</f>
        <v>1.4</v>
      </c>
      <c r="E106" s="77"/>
      <c r="F106" s="205">
        <f t="shared" si="3"/>
        <v>0</v>
      </c>
      <c r="G106" s="77"/>
    </row>
    <row r="107" spans="1:7" x14ac:dyDescent="0.35">
      <c r="A107" s="12" t="str">
        <f>Form!A107</f>
        <v>CBH Sidings SG</v>
      </c>
      <c r="B107" s="12">
        <f>Form!B107</f>
        <v>8</v>
      </c>
      <c r="C107" t="s">
        <v>152</v>
      </c>
      <c r="D107" s="204">
        <f>'DORC build-up'!I51</f>
        <v>1.4</v>
      </c>
      <c r="E107" s="77"/>
      <c r="F107" s="205">
        <f t="shared" si="3"/>
        <v>0</v>
      </c>
      <c r="G107" s="77"/>
    </row>
    <row r="108" spans="1:7" x14ac:dyDescent="0.35">
      <c r="A108" s="12" t="str">
        <f>Form!A108</f>
        <v>CBH Sidings SG</v>
      </c>
      <c r="B108" s="12">
        <f>Form!B108</f>
        <v>8</v>
      </c>
      <c r="C108" t="s">
        <v>153</v>
      </c>
      <c r="D108" s="204">
        <f>'DORC build-up'!I52</f>
        <v>1.3</v>
      </c>
      <c r="E108" s="77"/>
      <c r="F108" s="205">
        <f t="shared" si="3"/>
        <v>0</v>
      </c>
      <c r="G108" s="77"/>
    </row>
    <row r="109" spans="1:7" x14ac:dyDescent="0.35">
      <c r="A109" s="12" t="str">
        <f>Form!A109</f>
        <v>CBH Sidings SG</v>
      </c>
      <c r="B109" s="12">
        <f>Form!B109</f>
        <v>8</v>
      </c>
      <c r="C109" t="s">
        <v>154</v>
      </c>
      <c r="D109" s="204">
        <f>'DORC build-up'!I53</f>
        <v>1.3</v>
      </c>
      <c r="E109" s="77"/>
      <c r="F109" s="205">
        <f t="shared" si="3"/>
        <v>0</v>
      </c>
      <c r="G109" s="77"/>
    </row>
    <row r="110" spans="1:7" x14ac:dyDescent="0.35">
      <c r="A110" s="12" t="str">
        <f>Form!A110</f>
        <v>CBH Sidings SG</v>
      </c>
      <c r="B110" s="12">
        <f>Form!B110</f>
        <v>8</v>
      </c>
      <c r="C110" t="s">
        <v>155</v>
      </c>
      <c r="D110" s="204">
        <f>'DORC build-up'!I54</f>
        <v>1.5</v>
      </c>
      <c r="E110" s="77"/>
      <c r="F110" s="205">
        <f t="shared" si="3"/>
        <v>0</v>
      </c>
      <c r="G110" s="77"/>
    </row>
    <row r="111" spans="1:7" x14ac:dyDescent="0.35">
      <c r="A111" s="12" t="str">
        <f>Form!A111</f>
        <v>CBH Sidings SG</v>
      </c>
      <c r="B111" s="12">
        <f>Form!B111</f>
        <v>8</v>
      </c>
      <c r="C111" t="s">
        <v>156</v>
      </c>
      <c r="D111" s="204">
        <f>'DORC build-up'!I55</f>
        <v>1.3</v>
      </c>
      <c r="E111" s="77"/>
      <c r="F111" s="205">
        <f t="shared" si="3"/>
        <v>0</v>
      </c>
      <c r="G111" s="77"/>
    </row>
    <row r="112" spans="1:7" x14ac:dyDescent="0.35">
      <c r="A112" s="12" t="str">
        <f>Form!A112</f>
        <v>CBH Sidings SG</v>
      </c>
      <c r="B112" s="12">
        <f>Form!B112</f>
        <v>8</v>
      </c>
      <c r="C112" t="s">
        <v>157</v>
      </c>
      <c r="D112" s="204">
        <f>'DORC build-up'!I56</f>
        <v>1.3</v>
      </c>
      <c r="E112" s="77"/>
      <c r="F112" s="205">
        <f t="shared" si="3"/>
        <v>0</v>
      </c>
      <c r="G112" s="77"/>
    </row>
    <row r="113" spans="1:7" x14ac:dyDescent="0.35">
      <c r="A113" s="12" t="str">
        <f>Form!A113</f>
        <v>CBH Sidings SG</v>
      </c>
      <c r="B113" s="12">
        <f>Form!B113</f>
        <v>8</v>
      </c>
      <c r="C113" t="s">
        <v>158</v>
      </c>
      <c r="D113" s="204">
        <f>'DORC build-up'!I57</f>
        <v>1.3</v>
      </c>
      <c r="E113" s="77"/>
      <c r="F113" s="205">
        <f t="shared" si="3"/>
        <v>0</v>
      </c>
      <c r="G113" s="77"/>
    </row>
    <row r="114" spans="1:7" x14ac:dyDescent="0.35">
      <c r="A114" s="12" t="str">
        <f>Form!A114</f>
        <v>CBH Sidings SG</v>
      </c>
      <c r="B114" s="12">
        <f>Form!B114</f>
        <v>8</v>
      </c>
      <c r="C114" t="s">
        <v>159</v>
      </c>
      <c r="D114" s="204">
        <f>'DORC build-up'!I58</f>
        <v>1.3</v>
      </c>
      <c r="E114" s="77"/>
      <c r="F114" s="205">
        <f t="shared" si="3"/>
        <v>0</v>
      </c>
      <c r="G114" s="77"/>
    </row>
    <row r="115" spans="1:7" x14ac:dyDescent="0.35">
      <c r="A115" s="12" t="str">
        <f>Form!A115</f>
        <v>CBH Sidings SG</v>
      </c>
      <c r="B115" s="12">
        <f>Form!B115</f>
        <v>8</v>
      </c>
      <c r="C115" t="s">
        <v>101</v>
      </c>
      <c r="D115" s="204">
        <f>'DORC build-up'!I59</f>
        <v>1.3</v>
      </c>
      <c r="E115" s="77"/>
      <c r="F115" s="205">
        <f t="shared" si="3"/>
        <v>0</v>
      </c>
      <c r="G115" s="77"/>
    </row>
    <row r="116" spans="1:7" x14ac:dyDescent="0.35">
      <c r="A116" s="12" t="str">
        <f>Form!A116</f>
        <v>CBH Sidings SG</v>
      </c>
      <c r="B116" s="12">
        <f>Form!B116</f>
        <v>8</v>
      </c>
      <c r="C116" t="s">
        <v>160</v>
      </c>
      <c r="D116" s="204">
        <f>'DORC build-up'!I60</f>
        <v>1.4</v>
      </c>
      <c r="E116" s="77"/>
      <c r="F116" s="205">
        <f t="shared" si="3"/>
        <v>0</v>
      </c>
      <c r="G116" s="77"/>
    </row>
    <row r="117" spans="1:7" x14ac:dyDescent="0.35">
      <c r="A117" s="12" t="str">
        <f>Form!A117</f>
        <v>CBH Sidings SG</v>
      </c>
      <c r="B117" s="12">
        <f>Form!B117</f>
        <v>8</v>
      </c>
      <c r="C117" t="s">
        <v>161</v>
      </c>
      <c r="D117" s="204">
        <f>'DORC build-up'!I61</f>
        <v>1.5</v>
      </c>
      <c r="E117" s="77"/>
      <c r="F117" s="205">
        <f t="shared" si="3"/>
        <v>0</v>
      </c>
      <c r="G117" s="77"/>
    </row>
    <row r="118" spans="1:7" x14ac:dyDescent="0.35">
      <c r="A118" s="12" t="str">
        <f>Form!A118</f>
        <v>CBH Sidings SG</v>
      </c>
      <c r="B118" s="12">
        <f>Form!B118</f>
        <v>8</v>
      </c>
      <c r="C118" t="s">
        <v>104</v>
      </c>
      <c r="D118" s="204">
        <f>'DORC build-up'!I62</f>
        <v>1.4</v>
      </c>
      <c r="E118" s="77"/>
      <c r="F118" s="205">
        <f t="shared" si="3"/>
        <v>0</v>
      </c>
      <c r="G118" s="77"/>
    </row>
    <row r="119" spans="1:7" x14ac:dyDescent="0.35">
      <c r="A119" s="12" t="str">
        <f>Form!A119</f>
        <v>CBH Sidings SG</v>
      </c>
      <c r="B119" s="12">
        <f>Form!B119</f>
        <v>8</v>
      </c>
      <c r="C119" t="s">
        <v>162</v>
      </c>
      <c r="D119" s="204">
        <f>'DORC build-up'!I63</f>
        <v>1.3</v>
      </c>
      <c r="E119" s="77"/>
      <c r="F119" s="205">
        <f t="shared" si="3"/>
        <v>0</v>
      </c>
      <c r="G119" s="77"/>
    </row>
    <row r="120" spans="1:7" x14ac:dyDescent="0.35">
      <c r="A120" s="12" t="str">
        <f>Form!A120</f>
        <v>Sidings &amp; Other</v>
      </c>
      <c r="B120" s="12">
        <f>Form!B120</f>
        <v>9</v>
      </c>
      <c r="C120" t="s">
        <v>164</v>
      </c>
      <c r="D120" s="204">
        <f>'DORC build-up'!I64</f>
        <v>1.5</v>
      </c>
      <c r="E120" s="77"/>
      <c r="F120" s="205">
        <f t="shared" si="3"/>
        <v>0</v>
      </c>
      <c r="G120" s="77"/>
    </row>
    <row r="121" spans="1:7" x14ac:dyDescent="0.35">
      <c r="A121" s="12" t="str">
        <f>Form!A121</f>
        <v>Sidings &amp; Other</v>
      </c>
      <c r="B121" s="12">
        <f>Form!B121</f>
        <v>9</v>
      </c>
      <c r="C121" t="s">
        <v>165</v>
      </c>
      <c r="D121" s="204">
        <f>'DORC build-up'!I65</f>
        <v>1.4</v>
      </c>
      <c r="E121" s="77"/>
      <c r="F121" s="205">
        <f t="shared" si="3"/>
        <v>0</v>
      </c>
      <c r="G121" s="77"/>
    </row>
    <row r="122" spans="1:7" x14ac:dyDescent="0.35">
      <c r="A122" s="12" t="str">
        <f>Form!A122</f>
        <v>Sidings &amp; Other</v>
      </c>
      <c r="B122" s="12">
        <f>Form!B122</f>
        <v>9</v>
      </c>
      <c r="C122" t="s">
        <v>166</v>
      </c>
      <c r="D122" s="204">
        <f>'DORC build-up'!I66</f>
        <v>1</v>
      </c>
      <c r="E122" s="77"/>
      <c r="F122" s="205">
        <f t="shared" si="3"/>
        <v>0</v>
      </c>
      <c r="G122" s="77"/>
    </row>
    <row r="123" spans="1:7" x14ac:dyDescent="0.35">
      <c r="A123" s="12" t="str">
        <f>Form!A123</f>
        <v>Sidings &amp; Other</v>
      </c>
      <c r="B123" s="12">
        <f>Form!B123</f>
        <v>9</v>
      </c>
      <c r="C123" t="s">
        <v>167</v>
      </c>
      <c r="D123" s="204">
        <f>'DORC build-up'!I67</f>
        <v>1</v>
      </c>
      <c r="E123" s="77"/>
      <c r="F123" s="205">
        <f t="shared" si="3"/>
        <v>0</v>
      </c>
      <c r="G123" s="77"/>
    </row>
    <row r="124" spans="1:7" x14ac:dyDescent="0.35">
      <c r="A124" s="12" t="str">
        <f>Form!A124</f>
        <v>SWM</v>
      </c>
      <c r="B124" s="12">
        <f>Form!B124</f>
        <v>10</v>
      </c>
      <c r="C124" t="s">
        <v>170</v>
      </c>
      <c r="D124" s="204">
        <f>'DORC build-up'!I68</f>
        <v>0</v>
      </c>
      <c r="E124" s="77"/>
      <c r="F124" s="205">
        <f t="shared" si="3"/>
        <v>0</v>
      </c>
      <c r="G124" s="77"/>
    </row>
    <row r="125" spans="1:7" x14ac:dyDescent="0.35">
      <c r="A125" s="12" t="str">
        <f>Form!A125</f>
        <v>SWM</v>
      </c>
      <c r="B125" s="12">
        <f>Form!B125</f>
        <v>10</v>
      </c>
      <c r="C125" t="s">
        <v>171</v>
      </c>
      <c r="D125" s="204">
        <f>'DORC build-up'!I69</f>
        <v>1.2</v>
      </c>
      <c r="E125" s="77"/>
      <c r="F125" s="205">
        <f t="shared" si="3"/>
        <v>0</v>
      </c>
      <c r="G125" s="77"/>
    </row>
    <row r="126" spans="1:7" x14ac:dyDescent="0.35">
      <c r="A126" s="12" t="str">
        <f>Form!A126</f>
        <v>SWM</v>
      </c>
      <c r="B126" s="12">
        <f>Form!B126</f>
        <v>11</v>
      </c>
      <c r="C126" t="s">
        <v>173</v>
      </c>
      <c r="D126" s="204">
        <f>'DORC build-up'!I70</f>
        <v>1.2</v>
      </c>
      <c r="E126" s="77"/>
      <c r="F126" s="205">
        <f t="shared" si="3"/>
        <v>0</v>
      </c>
      <c r="G126" s="77"/>
    </row>
    <row r="127" spans="1:7" x14ac:dyDescent="0.35">
      <c r="A127" s="12" t="str">
        <f>Form!A127</f>
        <v>SWM</v>
      </c>
      <c r="B127" s="12">
        <f>Form!B127</f>
        <v>11</v>
      </c>
      <c r="C127" t="s">
        <v>174</v>
      </c>
      <c r="D127" s="204">
        <f>'DORC build-up'!I71</f>
        <v>1.2</v>
      </c>
      <c r="E127" s="77"/>
      <c r="F127" s="205">
        <f t="shared" si="3"/>
        <v>0</v>
      </c>
      <c r="G127" s="77"/>
    </row>
    <row r="128" spans="1:7" x14ac:dyDescent="0.35">
      <c r="A128" s="12" t="str">
        <f>Form!A128</f>
        <v>SWM</v>
      </c>
      <c r="B128" s="12">
        <f>Form!B128</f>
        <v>11</v>
      </c>
      <c r="C128" t="s">
        <v>175</v>
      </c>
      <c r="D128" s="204">
        <f>'DORC build-up'!I72</f>
        <v>1.2</v>
      </c>
      <c r="E128" s="77"/>
      <c r="F128" s="205">
        <f t="shared" si="3"/>
        <v>0</v>
      </c>
      <c r="G128" s="77"/>
    </row>
    <row r="129" spans="1:7" x14ac:dyDescent="0.35">
      <c r="A129" s="12" t="str">
        <f>Form!A129</f>
        <v>SWM</v>
      </c>
      <c r="B129" s="12">
        <f>Form!B129</f>
        <v>11</v>
      </c>
      <c r="C129" t="s">
        <v>176</v>
      </c>
      <c r="D129" s="204">
        <f>'DORC build-up'!I73</f>
        <v>1.2</v>
      </c>
      <c r="E129" s="77"/>
      <c r="F129" s="205">
        <f t="shared" si="3"/>
        <v>0</v>
      </c>
      <c r="G129" s="77"/>
    </row>
    <row r="130" spans="1:7" x14ac:dyDescent="0.35">
      <c r="A130" s="12" t="str">
        <f>Form!A130</f>
        <v>SWM</v>
      </c>
      <c r="B130" s="12">
        <f>Form!B130</f>
        <v>11</v>
      </c>
      <c r="C130" t="s">
        <v>177</v>
      </c>
      <c r="D130" s="204">
        <f>'DORC build-up'!I74</f>
        <v>1.2</v>
      </c>
      <c r="E130" s="77"/>
      <c r="F130" s="205">
        <f t="shared" si="3"/>
        <v>0</v>
      </c>
      <c r="G130" s="77"/>
    </row>
    <row r="131" spans="1:7" x14ac:dyDescent="0.35">
      <c r="A131" s="12" t="str">
        <f>Form!A131</f>
        <v>SWM</v>
      </c>
      <c r="B131" s="12">
        <f>Form!B131</f>
        <v>11</v>
      </c>
      <c r="C131" t="s">
        <v>178</v>
      </c>
      <c r="D131" s="204">
        <f>'DORC build-up'!I75</f>
        <v>1.2</v>
      </c>
      <c r="E131" s="77"/>
      <c r="F131" s="205">
        <f t="shared" si="3"/>
        <v>0</v>
      </c>
      <c r="G131" s="77"/>
    </row>
    <row r="132" spans="1:7" x14ac:dyDescent="0.35">
      <c r="A132" s="12" t="str">
        <f>Form!A132</f>
        <v>SWM</v>
      </c>
      <c r="B132" s="12">
        <f>Form!B132</f>
        <v>11</v>
      </c>
      <c r="C132" t="s">
        <v>179</v>
      </c>
      <c r="D132" s="204">
        <f>'DORC build-up'!I76</f>
        <v>0</v>
      </c>
      <c r="E132" s="77"/>
      <c r="F132" s="205">
        <f t="shared" si="3"/>
        <v>0</v>
      </c>
      <c r="G132" s="77"/>
    </row>
    <row r="133" spans="1:7" x14ac:dyDescent="0.35">
      <c r="A133" s="12" t="str">
        <f>Form!A133</f>
        <v>SWM</v>
      </c>
      <c r="B133" s="12">
        <f>Form!B133</f>
        <v>11</v>
      </c>
      <c r="C133" t="s">
        <v>180</v>
      </c>
      <c r="D133" s="204">
        <f>'DORC build-up'!I77</f>
        <v>1.2</v>
      </c>
      <c r="E133" s="77"/>
      <c r="F133" s="205">
        <f t="shared" si="3"/>
        <v>0</v>
      </c>
      <c r="G133" s="77"/>
    </row>
    <row r="134" spans="1:7" x14ac:dyDescent="0.35">
      <c r="A134" s="12" t="str">
        <f>Form!A134</f>
        <v>Sidings &amp; Other</v>
      </c>
      <c r="B134" s="12">
        <f>Form!B134</f>
        <v>12</v>
      </c>
      <c r="C134" t="s">
        <v>182</v>
      </c>
      <c r="D134" s="204">
        <f>'DORC build-up'!I78</f>
        <v>1</v>
      </c>
      <c r="E134" s="77"/>
      <c r="F134" s="205">
        <f t="shared" ref="F134:F197" si="4">$H$14</f>
        <v>0</v>
      </c>
      <c r="G134" s="77"/>
    </row>
    <row r="135" spans="1:7" x14ac:dyDescent="0.35">
      <c r="A135" s="12" t="str">
        <f>Form!A135</f>
        <v>Non-operational</v>
      </c>
      <c r="B135" s="12">
        <f>Form!B135</f>
        <v>13</v>
      </c>
      <c r="C135" t="s">
        <v>185</v>
      </c>
      <c r="D135" s="204">
        <f>'DORC build-up'!I79</f>
        <v>1.2</v>
      </c>
      <c r="E135" s="77"/>
      <c r="F135" s="205">
        <f t="shared" si="4"/>
        <v>0</v>
      </c>
      <c r="G135" s="77"/>
    </row>
    <row r="136" spans="1:7" x14ac:dyDescent="0.35">
      <c r="A136" s="12" t="str">
        <f>Form!A136</f>
        <v>Non-operational</v>
      </c>
      <c r="B136" s="12">
        <f>Form!B136</f>
        <v>13</v>
      </c>
      <c r="C136" t="s">
        <v>186</v>
      </c>
      <c r="D136" s="204">
        <f>'DORC build-up'!I80</f>
        <v>1.2</v>
      </c>
      <c r="E136" s="77"/>
      <c r="F136" s="205">
        <f t="shared" si="4"/>
        <v>0</v>
      </c>
      <c r="G136" s="77"/>
    </row>
    <row r="137" spans="1:7" x14ac:dyDescent="0.35">
      <c r="A137" s="12" t="str">
        <f>Form!A137</f>
        <v>Non-operational</v>
      </c>
      <c r="B137" s="12">
        <f>Form!B137</f>
        <v>14</v>
      </c>
      <c r="C137" t="s">
        <v>188</v>
      </c>
      <c r="D137" s="204">
        <f>'DORC build-up'!I81</f>
        <v>1.2</v>
      </c>
      <c r="E137" s="77"/>
      <c r="F137" s="205">
        <f t="shared" si="4"/>
        <v>0</v>
      </c>
      <c r="G137" s="77"/>
    </row>
    <row r="138" spans="1:7" x14ac:dyDescent="0.35">
      <c r="A138" s="12" t="str">
        <f>Form!A138</f>
        <v>SWM</v>
      </c>
      <c r="B138" s="12">
        <f>Form!B138</f>
        <v>15</v>
      </c>
      <c r="C138" t="s">
        <v>190</v>
      </c>
      <c r="D138" s="204">
        <f>'DORC build-up'!I82</f>
        <v>1.2</v>
      </c>
      <c r="E138" s="77"/>
      <c r="F138" s="205">
        <f t="shared" si="4"/>
        <v>0</v>
      </c>
      <c r="G138" s="77"/>
    </row>
    <row r="139" spans="1:7" x14ac:dyDescent="0.35">
      <c r="A139" s="12" t="str">
        <f>Form!A139</f>
        <v>SWM</v>
      </c>
      <c r="B139" s="12">
        <f>Form!B139</f>
        <v>16</v>
      </c>
      <c r="C139" t="s">
        <v>192</v>
      </c>
      <c r="D139" s="204">
        <f>'DORC build-up'!I83</f>
        <v>1.2</v>
      </c>
      <c r="E139" s="77"/>
      <c r="F139" s="205">
        <f t="shared" si="4"/>
        <v>0</v>
      </c>
      <c r="G139" s="77"/>
    </row>
    <row r="140" spans="1:7" x14ac:dyDescent="0.35">
      <c r="A140" s="12" t="str">
        <f>Form!A140</f>
        <v>SWM</v>
      </c>
      <c r="B140" s="12">
        <f>Form!B140</f>
        <v>17</v>
      </c>
      <c r="C140" t="s">
        <v>194</v>
      </c>
      <c r="D140" s="204">
        <f>'DORC build-up'!I84</f>
        <v>1.2</v>
      </c>
      <c r="E140" s="77"/>
      <c r="F140" s="205">
        <f t="shared" si="4"/>
        <v>0</v>
      </c>
      <c r="G140" s="77"/>
    </row>
    <row r="141" spans="1:7" x14ac:dyDescent="0.35">
      <c r="A141" s="12" t="str">
        <f>Form!A141</f>
        <v>SWM</v>
      </c>
      <c r="B141" s="12">
        <f>Form!B141</f>
        <v>17</v>
      </c>
      <c r="C141" t="s">
        <v>195</v>
      </c>
      <c r="D141" s="204">
        <f>'DORC build-up'!I85</f>
        <v>1.2</v>
      </c>
      <c r="E141" s="77"/>
      <c r="F141" s="205">
        <f t="shared" si="4"/>
        <v>0</v>
      </c>
      <c r="G141" s="77"/>
    </row>
    <row r="142" spans="1:7" x14ac:dyDescent="0.35">
      <c r="A142" s="12" t="str">
        <f>Form!A142</f>
        <v>SWM</v>
      </c>
      <c r="B142" s="12">
        <f>Form!B142</f>
        <v>18</v>
      </c>
      <c r="C142" t="s">
        <v>197</v>
      </c>
      <c r="D142" s="204">
        <f>'DORC build-up'!I86</f>
        <v>1.2</v>
      </c>
      <c r="E142" s="77"/>
      <c r="F142" s="205">
        <f t="shared" si="4"/>
        <v>0</v>
      </c>
      <c r="G142" s="77"/>
    </row>
    <row r="143" spans="1:7" x14ac:dyDescent="0.35">
      <c r="A143" s="12" t="str">
        <f>Form!A143</f>
        <v>SWM</v>
      </c>
      <c r="B143" s="12">
        <f>Form!B143</f>
        <v>19</v>
      </c>
      <c r="C143" t="s">
        <v>199</v>
      </c>
      <c r="D143" s="204">
        <f>'DORC build-up'!I87</f>
        <v>1.2</v>
      </c>
      <c r="E143" s="77"/>
      <c r="F143" s="205">
        <f t="shared" si="4"/>
        <v>0</v>
      </c>
      <c r="G143" s="77"/>
    </row>
    <row r="144" spans="1:7" x14ac:dyDescent="0.35">
      <c r="A144" s="12" t="str">
        <f>Form!A144</f>
        <v>Collie</v>
      </c>
      <c r="B144" s="12">
        <f>Form!B144</f>
        <v>20</v>
      </c>
      <c r="C144" t="s">
        <v>201</v>
      </c>
      <c r="D144" s="204">
        <f>'DORC build-up'!I88</f>
        <v>1.2</v>
      </c>
      <c r="E144" s="77"/>
      <c r="F144" s="205">
        <f t="shared" si="4"/>
        <v>0</v>
      </c>
      <c r="G144" s="77"/>
    </row>
    <row r="145" spans="1:7" x14ac:dyDescent="0.35">
      <c r="A145" s="12" t="str">
        <f>Form!A145</f>
        <v>Collie</v>
      </c>
      <c r="B145" s="12">
        <f>Form!B145</f>
        <v>20</v>
      </c>
      <c r="C145" t="s">
        <v>202</v>
      </c>
      <c r="D145" s="204">
        <f>'DORC build-up'!I89</f>
        <v>1.2</v>
      </c>
      <c r="E145" s="77"/>
      <c r="F145" s="205">
        <f t="shared" si="4"/>
        <v>0</v>
      </c>
      <c r="G145" s="77"/>
    </row>
    <row r="146" spans="1:7" x14ac:dyDescent="0.35">
      <c r="A146" s="12" t="str">
        <f>Form!A146</f>
        <v>Collie</v>
      </c>
      <c r="B146" s="12">
        <f>Form!B146</f>
        <v>20</v>
      </c>
      <c r="C146" t="s">
        <v>203</v>
      </c>
      <c r="D146" s="204">
        <f>'DORC build-up'!I90</f>
        <v>1.2</v>
      </c>
      <c r="E146" s="77"/>
      <c r="F146" s="205">
        <f t="shared" si="4"/>
        <v>0</v>
      </c>
      <c r="G146" s="77"/>
    </row>
    <row r="147" spans="1:7" x14ac:dyDescent="0.35">
      <c r="A147" s="12" t="str">
        <f>Form!A147</f>
        <v>Collie</v>
      </c>
      <c r="B147" s="12">
        <f>Form!B147</f>
        <v>20</v>
      </c>
      <c r="C147" t="s">
        <v>204</v>
      </c>
      <c r="D147" s="204">
        <f>'DORC build-up'!I91</f>
        <v>1.2</v>
      </c>
      <c r="E147" s="77"/>
      <c r="F147" s="205">
        <f t="shared" si="4"/>
        <v>0</v>
      </c>
      <c r="G147" s="77"/>
    </row>
    <row r="148" spans="1:7" x14ac:dyDescent="0.35">
      <c r="A148" s="12" t="str">
        <f>Form!A148</f>
        <v>Collie</v>
      </c>
      <c r="B148" s="12">
        <f>Form!B148</f>
        <v>20</v>
      </c>
      <c r="C148" t="s">
        <v>205</v>
      </c>
      <c r="D148" s="204">
        <f>'DORC build-up'!I92</f>
        <v>1.2</v>
      </c>
      <c r="E148" s="77"/>
      <c r="F148" s="205">
        <f t="shared" si="4"/>
        <v>0</v>
      </c>
      <c r="G148" s="77"/>
    </row>
    <row r="149" spans="1:7" x14ac:dyDescent="0.35">
      <c r="A149" s="12" t="str">
        <f>Form!A149</f>
        <v>Collie</v>
      </c>
      <c r="B149" s="12">
        <f>Form!B149</f>
        <v>21</v>
      </c>
      <c r="C149" t="s">
        <v>207</v>
      </c>
      <c r="D149" s="204">
        <f>'DORC build-up'!I93</f>
        <v>1.2</v>
      </c>
      <c r="E149" s="77"/>
      <c r="F149" s="205">
        <f t="shared" si="4"/>
        <v>0</v>
      </c>
      <c r="G149" s="77"/>
    </row>
    <row r="150" spans="1:7" x14ac:dyDescent="0.35">
      <c r="A150" s="12" t="str">
        <f>Form!A150</f>
        <v>Collie</v>
      </c>
      <c r="B150" s="12">
        <f>Form!B150</f>
        <v>22</v>
      </c>
      <c r="C150" t="s">
        <v>209</v>
      </c>
      <c r="D150" s="204">
        <f>'DORC build-up'!I94</f>
        <v>1.2</v>
      </c>
      <c r="E150" s="77"/>
      <c r="F150" s="205">
        <f t="shared" si="4"/>
        <v>0</v>
      </c>
      <c r="G150" s="77"/>
    </row>
    <row r="151" spans="1:7" x14ac:dyDescent="0.35">
      <c r="A151" s="12" t="str">
        <f>Form!A151</f>
        <v>Collie</v>
      </c>
      <c r="B151" s="12">
        <f>Form!B151</f>
        <v>22</v>
      </c>
      <c r="C151" t="s">
        <v>210</v>
      </c>
      <c r="D151" s="204">
        <f>'DORC build-up'!I95</f>
        <v>1.2</v>
      </c>
      <c r="E151" s="77"/>
      <c r="F151" s="205">
        <f t="shared" si="4"/>
        <v>0</v>
      </c>
      <c r="G151" s="77"/>
    </row>
    <row r="152" spans="1:7" x14ac:dyDescent="0.35">
      <c r="A152" s="12" t="str">
        <f>Form!A152</f>
        <v>GSR</v>
      </c>
      <c r="B152" s="12">
        <f>Form!B152</f>
        <v>23</v>
      </c>
      <c r="C152" t="s">
        <v>213</v>
      </c>
      <c r="D152" s="204">
        <f>'DORC build-up'!I96</f>
        <v>1.3</v>
      </c>
      <c r="E152" s="77"/>
      <c r="F152" s="205">
        <f t="shared" si="4"/>
        <v>0</v>
      </c>
      <c r="G152" s="77"/>
    </row>
    <row r="153" spans="1:7" x14ac:dyDescent="0.35">
      <c r="A153" s="12" t="str">
        <f>Form!A153</f>
        <v>GSR</v>
      </c>
      <c r="B153" s="12">
        <f>Form!B153</f>
        <v>23</v>
      </c>
      <c r="C153" t="s">
        <v>214</v>
      </c>
      <c r="D153" s="204">
        <f>'DORC build-up'!I97</f>
        <v>1.3</v>
      </c>
      <c r="E153" s="77"/>
      <c r="F153" s="205">
        <f t="shared" si="4"/>
        <v>0</v>
      </c>
      <c r="G153" s="77"/>
    </row>
    <row r="154" spans="1:7" x14ac:dyDescent="0.35">
      <c r="A154" s="12" t="str">
        <f>Form!A154</f>
        <v>GSR</v>
      </c>
      <c r="B154" s="12">
        <f>Form!B154</f>
        <v>23</v>
      </c>
      <c r="C154" t="s">
        <v>215</v>
      </c>
      <c r="D154" s="204">
        <f>'DORC build-up'!I98</f>
        <v>1.3</v>
      </c>
      <c r="E154" s="77"/>
      <c r="F154" s="205">
        <f t="shared" si="4"/>
        <v>0</v>
      </c>
      <c r="G154" s="77"/>
    </row>
    <row r="155" spans="1:7" x14ac:dyDescent="0.35">
      <c r="A155" s="12" t="str">
        <f>Form!A155</f>
        <v>GSR</v>
      </c>
      <c r="B155" s="12">
        <f>Form!B155</f>
        <v>23</v>
      </c>
      <c r="C155" t="s">
        <v>216</v>
      </c>
      <c r="D155" s="204">
        <f>'DORC build-up'!I99</f>
        <v>1.3</v>
      </c>
      <c r="E155" s="77"/>
      <c r="F155" s="205">
        <f t="shared" si="4"/>
        <v>0</v>
      </c>
      <c r="G155" s="77"/>
    </row>
    <row r="156" spans="1:7" x14ac:dyDescent="0.35">
      <c r="A156" s="12" t="str">
        <f>Form!A156</f>
        <v>GSR</v>
      </c>
      <c r="B156" s="12">
        <f>Form!B156</f>
        <v>23</v>
      </c>
      <c r="C156" t="s">
        <v>217</v>
      </c>
      <c r="D156" s="204">
        <f>'DORC build-up'!I100</f>
        <v>1.3</v>
      </c>
      <c r="E156" s="77"/>
      <c r="F156" s="205">
        <f t="shared" si="4"/>
        <v>0</v>
      </c>
      <c r="G156" s="77"/>
    </row>
    <row r="157" spans="1:7" x14ac:dyDescent="0.35">
      <c r="A157" s="12" t="str">
        <f>Form!A157</f>
        <v>GSR</v>
      </c>
      <c r="B157" s="12">
        <f>Form!B157</f>
        <v>23</v>
      </c>
      <c r="C157" t="s">
        <v>218</v>
      </c>
      <c r="D157" s="204">
        <f>'DORC build-up'!I101</f>
        <v>1.3</v>
      </c>
      <c r="E157" s="77"/>
      <c r="F157" s="205">
        <f t="shared" si="4"/>
        <v>0</v>
      </c>
      <c r="G157" s="77"/>
    </row>
    <row r="158" spans="1:7" x14ac:dyDescent="0.35">
      <c r="A158" s="12" t="str">
        <f>Form!A158</f>
        <v>GSR</v>
      </c>
      <c r="B158" s="12">
        <f>Form!B158</f>
        <v>23</v>
      </c>
      <c r="C158" t="s">
        <v>219</v>
      </c>
      <c r="D158" s="204">
        <f>'DORC build-up'!I102</f>
        <v>1.3</v>
      </c>
      <c r="E158" s="77"/>
      <c r="F158" s="205">
        <f t="shared" si="4"/>
        <v>0</v>
      </c>
      <c r="G158" s="77"/>
    </row>
    <row r="159" spans="1:7" x14ac:dyDescent="0.35">
      <c r="A159" s="12" t="str">
        <f>Form!A159</f>
        <v>GSR</v>
      </c>
      <c r="B159" s="12">
        <f>Form!B159</f>
        <v>23</v>
      </c>
      <c r="C159" t="s">
        <v>220</v>
      </c>
      <c r="D159" s="204">
        <f>'DORC build-up'!I103</f>
        <v>1.3</v>
      </c>
      <c r="E159" s="77"/>
      <c r="F159" s="205">
        <f t="shared" si="4"/>
        <v>0</v>
      </c>
      <c r="G159" s="77"/>
    </row>
    <row r="160" spans="1:7" x14ac:dyDescent="0.35">
      <c r="A160" s="12" t="str">
        <f>Form!A160</f>
        <v>GSR</v>
      </c>
      <c r="B160" s="12">
        <f>Form!B160</f>
        <v>23</v>
      </c>
      <c r="C160" t="s">
        <v>221</v>
      </c>
      <c r="D160" s="204">
        <f>'DORC build-up'!I104</f>
        <v>1.3</v>
      </c>
      <c r="E160" s="77"/>
      <c r="F160" s="205">
        <f t="shared" si="4"/>
        <v>0</v>
      </c>
      <c r="G160" s="77"/>
    </row>
    <row r="161" spans="1:7" x14ac:dyDescent="0.35">
      <c r="A161" s="12" t="str">
        <f>Form!A161</f>
        <v>Sidings &amp; Other</v>
      </c>
      <c r="B161" s="12">
        <f>Form!B161</f>
        <v>23</v>
      </c>
      <c r="C161" t="s">
        <v>223</v>
      </c>
      <c r="D161" s="204">
        <f>'DORC build-up'!I105</f>
        <v>1.3</v>
      </c>
      <c r="E161" s="77"/>
      <c r="F161" s="205">
        <f t="shared" si="4"/>
        <v>0</v>
      </c>
      <c r="G161" s="77"/>
    </row>
    <row r="162" spans="1:7" x14ac:dyDescent="0.35">
      <c r="A162" s="12" t="str">
        <f>Form!A162</f>
        <v>Non-operational</v>
      </c>
      <c r="B162" s="12">
        <f>Form!B162</f>
        <v>24</v>
      </c>
      <c r="C162" t="s">
        <v>225</v>
      </c>
      <c r="D162" s="204">
        <f>'DORC build-up'!I106</f>
        <v>1.3</v>
      </c>
      <c r="E162" s="77"/>
      <c r="F162" s="205">
        <f t="shared" si="4"/>
        <v>0</v>
      </c>
      <c r="G162" s="77"/>
    </row>
    <row r="163" spans="1:7" x14ac:dyDescent="0.35">
      <c r="A163" s="12" t="str">
        <f>Form!A163</f>
        <v>Non-operational</v>
      </c>
      <c r="B163" s="12">
        <f>Form!B163</f>
        <v>25</v>
      </c>
      <c r="C163" t="s">
        <v>227</v>
      </c>
      <c r="D163" s="204">
        <f>'DORC build-up'!I107</f>
        <v>1.3</v>
      </c>
      <c r="E163" s="77"/>
      <c r="F163" s="205">
        <f t="shared" si="4"/>
        <v>0</v>
      </c>
      <c r="G163" s="77"/>
    </row>
    <row r="164" spans="1:7" x14ac:dyDescent="0.35">
      <c r="A164" s="12" t="str">
        <f>Form!A164</f>
        <v>Non-operational</v>
      </c>
      <c r="B164" s="12">
        <f>Form!B164</f>
        <v>26</v>
      </c>
      <c r="C164" t="s">
        <v>229</v>
      </c>
      <c r="D164" s="204">
        <f>'DORC build-up'!I108</f>
        <v>1.3</v>
      </c>
      <c r="E164" s="77"/>
      <c r="F164" s="205">
        <f t="shared" si="4"/>
        <v>0</v>
      </c>
      <c r="G164" s="77"/>
    </row>
    <row r="165" spans="1:7" x14ac:dyDescent="0.35">
      <c r="A165" s="12" t="str">
        <f>Form!A165</f>
        <v>Lakes</v>
      </c>
      <c r="B165" s="12">
        <f>Form!B165</f>
        <v>27</v>
      </c>
      <c r="C165" t="s">
        <v>231</v>
      </c>
      <c r="D165" s="204">
        <f>'DORC build-up'!I109</f>
        <v>1.3</v>
      </c>
      <c r="E165" s="77"/>
      <c r="F165" s="205">
        <f t="shared" si="4"/>
        <v>0</v>
      </c>
      <c r="G165" s="77"/>
    </row>
    <row r="166" spans="1:7" x14ac:dyDescent="0.35">
      <c r="A166" s="12" t="str">
        <f>Form!A166</f>
        <v>Lakes</v>
      </c>
      <c r="B166" s="12">
        <f>Form!B166</f>
        <v>27</v>
      </c>
      <c r="C166" t="s">
        <v>232</v>
      </c>
      <c r="D166" s="204">
        <f>'DORC build-up'!I110</f>
        <v>1.3</v>
      </c>
      <c r="E166" s="77"/>
      <c r="F166" s="205">
        <f t="shared" si="4"/>
        <v>0</v>
      </c>
      <c r="G166" s="77"/>
    </row>
    <row r="167" spans="1:7" x14ac:dyDescent="0.35">
      <c r="A167" s="12" t="str">
        <f>Form!A167</f>
        <v>Lakes</v>
      </c>
      <c r="B167" s="12">
        <f>Form!B167</f>
        <v>27</v>
      </c>
      <c r="C167" t="s">
        <v>233</v>
      </c>
      <c r="D167" s="204">
        <f>'DORC build-up'!I111</f>
        <v>1.3</v>
      </c>
      <c r="E167" s="77"/>
      <c r="F167" s="205">
        <f t="shared" si="4"/>
        <v>0</v>
      </c>
      <c r="G167" s="77"/>
    </row>
    <row r="168" spans="1:7" x14ac:dyDescent="0.35">
      <c r="A168" s="12" t="str">
        <f>Form!A168</f>
        <v>Lakes</v>
      </c>
      <c r="B168" s="12">
        <f>Form!B168</f>
        <v>28</v>
      </c>
      <c r="C168" t="s">
        <v>235</v>
      </c>
      <c r="D168" s="204">
        <f>'DORC build-up'!I112</f>
        <v>1.3</v>
      </c>
      <c r="E168" s="77"/>
      <c r="F168" s="205">
        <f t="shared" si="4"/>
        <v>0</v>
      </c>
      <c r="G168" s="77"/>
    </row>
    <row r="169" spans="1:7" x14ac:dyDescent="0.35">
      <c r="A169" s="12" t="str">
        <f>Form!A169</f>
        <v>Non-operational</v>
      </c>
      <c r="B169" s="12">
        <f>Form!B169</f>
        <v>29</v>
      </c>
      <c r="C169" t="s">
        <v>237</v>
      </c>
      <c r="D169" s="204">
        <f>'DORC build-up'!I113</f>
        <v>1.3</v>
      </c>
      <c r="E169" s="77"/>
      <c r="F169" s="205">
        <f t="shared" si="4"/>
        <v>0</v>
      </c>
      <c r="G169" s="77"/>
    </row>
    <row r="170" spans="1:7" x14ac:dyDescent="0.35">
      <c r="A170" s="12" t="str">
        <f>Form!A170</f>
        <v>Non-operational</v>
      </c>
      <c r="B170" s="12">
        <f>Form!B170</f>
        <v>30</v>
      </c>
      <c r="C170" t="s">
        <v>239</v>
      </c>
      <c r="D170" s="204">
        <f>'DORC build-up'!I114</f>
        <v>0</v>
      </c>
      <c r="E170" s="77"/>
      <c r="F170" s="205">
        <f t="shared" si="4"/>
        <v>0</v>
      </c>
      <c r="G170" s="77"/>
    </row>
    <row r="171" spans="1:7" x14ac:dyDescent="0.35">
      <c r="A171" s="12" t="str">
        <f>Form!A171</f>
        <v>Non-operational</v>
      </c>
      <c r="B171" s="12">
        <f>Form!B171</f>
        <v>31</v>
      </c>
      <c r="C171" t="s">
        <v>242</v>
      </c>
      <c r="D171" s="204">
        <f>'DORC build-up'!I115</f>
        <v>1.3</v>
      </c>
      <c r="E171" s="77"/>
      <c r="F171" s="205">
        <f t="shared" si="4"/>
        <v>0</v>
      </c>
      <c r="G171" s="77"/>
    </row>
    <row r="172" spans="1:7" x14ac:dyDescent="0.35">
      <c r="A172" s="12" t="str">
        <f>Form!A172</f>
        <v>Non-operational</v>
      </c>
      <c r="B172" s="12">
        <f>Form!B172</f>
        <v>32</v>
      </c>
      <c r="C172" t="s">
        <v>244</v>
      </c>
      <c r="D172" s="204">
        <f>'DORC build-up'!I116</f>
        <v>1.3</v>
      </c>
      <c r="E172" s="77"/>
      <c r="F172" s="205">
        <f t="shared" si="4"/>
        <v>0</v>
      </c>
      <c r="G172" s="77"/>
    </row>
    <row r="173" spans="1:7" x14ac:dyDescent="0.35">
      <c r="A173" s="12" t="str">
        <f>Form!A173</f>
        <v>Non-operational</v>
      </c>
      <c r="B173" s="12">
        <f>Form!B173</f>
        <v>33</v>
      </c>
      <c r="C173" t="s">
        <v>246</v>
      </c>
      <c r="D173" s="204">
        <f>'DORC build-up'!I117</f>
        <v>1.2</v>
      </c>
      <c r="E173" s="77"/>
      <c r="F173" s="205">
        <f t="shared" si="4"/>
        <v>0</v>
      </c>
      <c r="G173" s="77"/>
    </row>
    <row r="174" spans="1:7" x14ac:dyDescent="0.35">
      <c r="A174" s="12" t="str">
        <f>Form!A174</f>
        <v>Central</v>
      </c>
      <c r="B174" s="12">
        <f>Form!B174</f>
        <v>34</v>
      </c>
      <c r="C174" t="s">
        <v>248</v>
      </c>
      <c r="D174" s="204">
        <f>'DORC build-up'!I118</f>
        <v>1.2</v>
      </c>
      <c r="E174" s="77"/>
      <c r="F174" s="205">
        <f t="shared" si="4"/>
        <v>0</v>
      </c>
      <c r="G174" s="77"/>
    </row>
    <row r="175" spans="1:7" x14ac:dyDescent="0.35">
      <c r="A175" s="12" t="str">
        <f>Form!A175</f>
        <v>Central</v>
      </c>
      <c r="B175" s="12">
        <f>Form!B175</f>
        <v>34</v>
      </c>
      <c r="C175" t="s">
        <v>249</v>
      </c>
      <c r="D175" s="204">
        <f>'DORC build-up'!I119</f>
        <v>1.2</v>
      </c>
      <c r="E175" s="77"/>
      <c r="F175" s="205">
        <f t="shared" si="4"/>
        <v>0</v>
      </c>
      <c r="G175" s="77"/>
    </row>
    <row r="176" spans="1:7" x14ac:dyDescent="0.35">
      <c r="A176" s="12" t="str">
        <f>Form!A176</f>
        <v>Central</v>
      </c>
      <c r="B176" s="12">
        <f>Form!B176</f>
        <v>35</v>
      </c>
      <c r="C176" t="s">
        <v>251</v>
      </c>
      <c r="D176" s="204">
        <f>'DORC build-up'!I120</f>
        <v>1.2</v>
      </c>
      <c r="E176" s="77"/>
      <c r="F176" s="205">
        <f t="shared" si="4"/>
        <v>0</v>
      </c>
      <c r="G176" s="77"/>
    </row>
    <row r="177" spans="1:7" x14ac:dyDescent="0.35">
      <c r="A177" s="12" t="str">
        <f>Form!A177</f>
        <v>Central</v>
      </c>
      <c r="B177" s="12">
        <f>Form!B177</f>
        <v>35</v>
      </c>
      <c r="C177" t="s">
        <v>252</v>
      </c>
      <c r="D177" s="204">
        <f>'DORC build-up'!I121</f>
        <v>1.2</v>
      </c>
      <c r="E177" s="77"/>
      <c r="F177" s="205">
        <f t="shared" si="4"/>
        <v>0</v>
      </c>
      <c r="G177" s="77"/>
    </row>
    <row r="178" spans="1:7" x14ac:dyDescent="0.35">
      <c r="A178" s="12" t="str">
        <f>Form!A178</f>
        <v>Central</v>
      </c>
      <c r="B178" s="12">
        <f>Form!B178</f>
        <v>36</v>
      </c>
      <c r="C178" t="s">
        <v>255</v>
      </c>
      <c r="D178" s="204">
        <f>'DORC build-up'!I122</f>
        <v>1.2</v>
      </c>
      <c r="E178" s="77"/>
      <c r="F178" s="205">
        <f t="shared" si="4"/>
        <v>0</v>
      </c>
      <c r="G178" s="77"/>
    </row>
    <row r="179" spans="1:7" x14ac:dyDescent="0.35">
      <c r="A179" s="12" t="str">
        <f>Form!A179</f>
        <v>Central</v>
      </c>
      <c r="B179" s="12">
        <f>Form!B179</f>
        <v>36</v>
      </c>
      <c r="C179" t="s">
        <v>256</v>
      </c>
      <c r="D179" s="204">
        <f>'DORC build-up'!I123</f>
        <v>1.2</v>
      </c>
      <c r="E179" s="77"/>
      <c r="F179" s="205">
        <f t="shared" si="4"/>
        <v>0</v>
      </c>
      <c r="G179" s="77"/>
    </row>
    <row r="180" spans="1:7" x14ac:dyDescent="0.35">
      <c r="A180" s="12" t="str">
        <f>Form!A180</f>
        <v>Central</v>
      </c>
      <c r="B180" s="12">
        <f>Form!B180</f>
        <v>37</v>
      </c>
      <c r="C180" t="s">
        <v>258</v>
      </c>
      <c r="D180" s="204">
        <f>'DORC build-up'!I124</f>
        <v>1.2</v>
      </c>
      <c r="E180" s="77"/>
      <c r="F180" s="205">
        <f t="shared" si="4"/>
        <v>0</v>
      </c>
      <c r="G180" s="77"/>
    </row>
    <row r="181" spans="1:7" x14ac:dyDescent="0.35">
      <c r="A181" s="12" t="str">
        <f>Form!A181</f>
        <v>MR</v>
      </c>
      <c r="B181" s="12">
        <f>Form!B181</f>
        <v>38</v>
      </c>
      <c r="C181" t="s">
        <v>262</v>
      </c>
      <c r="D181" s="204">
        <f>'DORC build-up'!I125</f>
        <v>1.3</v>
      </c>
      <c r="E181" s="77"/>
      <c r="F181" s="205">
        <f t="shared" si="4"/>
        <v>0</v>
      </c>
      <c r="G181" s="77"/>
    </row>
    <row r="182" spans="1:7" x14ac:dyDescent="0.35">
      <c r="A182" s="12" t="str">
        <f>Form!A182</f>
        <v>MR</v>
      </c>
      <c r="B182" s="12">
        <f>Form!B182</f>
        <v>38</v>
      </c>
      <c r="C182" t="s">
        <v>263</v>
      </c>
      <c r="D182" s="204">
        <f>'DORC build-up'!I126</f>
        <v>1.3</v>
      </c>
      <c r="E182" s="77"/>
      <c r="F182" s="205">
        <f t="shared" si="4"/>
        <v>0</v>
      </c>
      <c r="G182" s="77"/>
    </row>
    <row r="183" spans="1:7" x14ac:dyDescent="0.35">
      <c r="A183" s="12" t="str">
        <f>Form!A183</f>
        <v>MR</v>
      </c>
      <c r="B183" s="12">
        <f>Form!B183</f>
        <v>38</v>
      </c>
      <c r="C183" t="s">
        <v>264</v>
      </c>
      <c r="D183" s="204">
        <f>'DORC build-up'!I127</f>
        <v>1.3</v>
      </c>
      <c r="E183" s="77"/>
      <c r="F183" s="205">
        <f t="shared" si="4"/>
        <v>0</v>
      </c>
      <c r="G183" s="77"/>
    </row>
    <row r="184" spans="1:7" x14ac:dyDescent="0.35">
      <c r="A184" s="12" t="str">
        <f>Form!A184</f>
        <v>MR</v>
      </c>
      <c r="B184" s="12">
        <f>Form!B184</f>
        <v>38</v>
      </c>
      <c r="C184" t="s">
        <v>265</v>
      </c>
      <c r="D184" s="204">
        <f>'DORC build-up'!I128</f>
        <v>1.3</v>
      </c>
      <c r="E184" s="77"/>
      <c r="F184" s="205">
        <f t="shared" si="4"/>
        <v>0</v>
      </c>
      <c r="G184" s="77"/>
    </row>
    <row r="185" spans="1:7" x14ac:dyDescent="0.35">
      <c r="A185" s="12" t="str">
        <f>Form!A185</f>
        <v>MR</v>
      </c>
      <c r="B185" s="12">
        <f>Form!B185</f>
        <v>38</v>
      </c>
      <c r="C185" t="s">
        <v>266</v>
      </c>
      <c r="D185" s="204">
        <f>'DORC build-up'!I129</f>
        <v>1.3</v>
      </c>
      <c r="E185" s="77"/>
      <c r="F185" s="205">
        <f t="shared" si="4"/>
        <v>0</v>
      </c>
      <c r="G185" s="77"/>
    </row>
    <row r="186" spans="1:7" x14ac:dyDescent="0.35">
      <c r="A186" s="12" t="str">
        <f>Form!A186</f>
        <v>MR</v>
      </c>
      <c r="B186" s="12">
        <f>Form!B186</f>
        <v>39</v>
      </c>
      <c r="C186" t="s">
        <v>268</v>
      </c>
      <c r="D186" s="204">
        <f>'DORC build-up'!I130</f>
        <v>1.3</v>
      </c>
      <c r="E186" s="77"/>
      <c r="F186" s="205">
        <f t="shared" si="4"/>
        <v>0</v>
      </c>
      <c r="G186" s="77"/>
    </row>
    <row r="187" spans="1:7" x14ac:dyDescent="0.35">
      <c r="A187" s="12" t="str">
        <f>Form!A187</f>
        <v>Midwest</v>
      </c>
      <c r="B187" s="12">
        <f>Form!B187</f>
        <v>40</v>
      </c>
      <c r="C187" t="s">
        <v>270</v>
      </c>
      <c r="D187" s="204">
        <f>'DORC build-up'!I131</f>
        <v>1.3</v>
      </c>
      <c r="E187" s="77"/>
      <c r="F187" s="205">
        <f t="shared" si="4"/>
        <v>0</v>
      </c>
      <c r="G187" s="77"/>
    </row>
    <row r="188" spans="1:7" x14ac:dyDescent="0.35">
      <c r="A188" s="12" t="str">
        <f>Form!A188</f>
        <v>Midwest</v>
      </c>
      <c r="B188" s="12">
        <f>Form!B188</f>
        <v>40</v>
      </c>
      <c r="C188" t="s">
        <v>271</v>
      </c>
      <c r="D188" s="204">
        <f>'DORC build-up'!I132</f>
        <v>1.3</v>
      </c>
      <c r="E188" s="77"/>
      <c r="F188" s="205">
        <f t="shared" si="4"/>
        <v>0</v>
      </c>
      <c r="G188" s="77"/>
    </row>
    <row r="189" spans="1:7" x14ac:dyDescent="0.35">
      <c r="A189" s="12" t="str">
        <f>Form!A189</f>
        <v>Midwest</v>
      </c>
      <c r="B189" s="12">
        <f>Form!B189</f>
        <v>40</v>
      </c>
      <c r="C189" t="s">
        <v>272</v>
      </c>
      <c r="D189" s="204">
        <f>'DORC build-up'!I133</f>
        <v>1.3</v>
      </c>
      <c r="E189" s="77"/>
      <c r="F189" s="205">
        <f t="shared" si="4"/>
        <v>0</v>
      </c>
      <c r="G189" s="77"/>
    </row>
    <row r="190" spans="1:7" x14ac:dyDescent="0.35">
      <c r="A190" s="12" t="str">
        <f>Form!A190</f>
        <v>Midwest</v>
      </c>
      <c r="B190" s="12">
        <f>Form!B190</f>
        <v>40</v>
      </c>
      <c r="C190" t="s">
        <v>273</v>
      </c>
      <c r="D190" s="204">
        <f>'DORC build-up'!I134</f>
        <v>1.3</v>
      </c>
      <c r="E190" s="77"/>
      <c r="F190" s="205">
        <f t="shared" si="4"/>
        <v>0</v>
      </c>
      <c r="G190" s="77"/>
    </row>
    <row r="191" spans="1:7" x14ac:dyDescent="0.35">
      <c r="A191" s="12" t="str">
        <f>Form!A191</f>
        <v>Midwest</v>
      </c>
      <c r="B191" s="12">
        <f>Form!B191</f>
        <v>40</v>
      </c>
      <c r="C191" t="s">
        <v>275</v>
      </c>
      <c r="D191" s="204">
        <f>'DORC build-up'!I135</f>
        <v>1.3</v>
      </c>
      <c r="E191" s="77"/>
      <c r="F191" s="205">
        <f t="shared" si="4"/>
        <v>0</v>
      </c>
      <c r="G191" s="77"/>
    </row>
    <row r="192" spans="1:7" x14ac:dyDescent="0.35">
      <c r="A192" s="12" t="str">
        <f>Form!A192</f>
        <v>Midwest</v>
      </c>
      <c r="B192" s="12">
        <f>Form!B192</f>
        <v>40</v>
      </c>
      <c r="C192" t="s">
        <v>276</v>
      </c>
      <c r="D192" s="204">
        <f>'DORC build-up'!I136</f>
        <v>1.3</v>
      </c>
      <c r="E192" s="77"/>
      <c r="F192" s="205">
        <f t="shared" si="4"/>
        <v>0</v>
      </c>
      <c r="G192" s="77"/>
    </row>
    <row r="193" spans="1:7" x14ac:dyDescent="0.35">
      <c r="A193" s="12" t="str">
        <f>Form!A193</f>
        <v>Midwest</v>
      </c>
      <c r="B193" s="12">
        <f>Form!B193</f>
        <v>40</v>
      </c>
      <c r="C193" t="s">
        <v>278</v>
      </c>
      <c r="D193" s="204">
        <f>'DORC build-up'!I137</f>
        <v>1.3</v>
      </c>
      <c r="E193" s="77"/>
      <c r="F193" s="205">
        <f t="shared" si="4"/>
        <v>0</v>
      </c>
      <c r="G193" s="77"/>
    </row>
    <row r="194" spans="1:7" x14ac:dyDescent="0.35">
      <c r="A194" s="12" t="str">
        <f>Form!A194</f>
        <v>Central</v>
      </c>
      <c r="B194" s="12">
        <f>Form!B194</f>
        <v>41</v>
      </c>
      <c r="C194" t="s">
        <v>280</v>
      </c>
      <c r="D194" s="204">
        <f>'DORC build-up'!I138</f>
        <v>1.2</v>
      </c>
      <c r="E194" s="77"/>
      <c r="F194" s="205">
        <f t="shared" si="4"/>
        <v>0</v>
      </c>
      <c r="G194" s="77"/>
    </row>
    <row r="195" spans="1:7" x14ac:dyDescent="0.35">
      <c r="A195" s="12" t="str">
        <f>Form!A195</f>
        <v>CBH Sidings NG</v>
      </c>
      <c r="B195" s="12">
        <f>Form!B195</f>
        <v>42</v>
      </c>
      <c r="C195" t="s">
        <v>283</v>
      </c>
      <c r="D195" s="204">
        <f>'DORC build-up'!I139</f>
        <v>1.3</v>
      </c>
      <c r="E195" s="77"/>
      <c r="F195" s="205">
        <f t="shared" si="4"/>
        <v>0</v>
      </c>
      <c r="G195" s="77"/>
    </row>
    <row r="196" spans="1:7" x14ac:dyDescent="0.35">
      <c r="A196" s="12" t="str">
        <f>Form!A196</f>
        <v>CBH Sidings NG</v>
      </c>
      <c r="B196" s="12">
        <f>Form!B196</f>
        <v>42</v>
      </c>
      <c r="C196" t="s">
        <v>149</v>
      </c>
      <c r="D196" s="204">
        <f>'DORC build-up'!I140</f>
        <v>1.1000000000000001</v>
      </c>
      <c r="E196" s="77"/>
      <c r="F196" s="205">
        <f t="shared" si="4"/>
        <v>0</v>
      </c>
      <c r="G196" s="77"/>
    </row>
    <row r="197" spans="1:7" x14ac:dyDescent="0.35">
      <c r="A197" s="12" t="str">
        <f>Form!A197</f>
        <v>CBH Sidings NG</v>
      </c>
      <c r="B197" s="12">
        <f>Form!B197</f>
        <v>42</v>
      </c>
      <c r="C197" t="s">
        <v>284</v>
      </c>
      <c r="D197" s="204">
        <f>'DORC build-up'!I141</f>
        <v>1.3</v>
      </c>
      <c r="E197" s="77"/>
      <c r="F197" s="205">
        <f t="shared" si="4"/>
        <v>0</v>
      </c>
      <c r="G197" s="77"/>
    </row>
    <row r="198" spans="1:7" x14ac:dyDescent="0.35">
      <c r="A198" s="12" t="str">
        <f>Form!A198</f>
        <v>CBH Sidings NG</v>
      </c>
      <c r="B198" s="12">
        <f>Form!B198</f>
        <v>42</v>
      </c>
      <c r="C198" t="s">
        <v>285</v>
      </c>
      <c r="D198" s="204">
        <f>'DORC build-up'!I142</f>
        <v>1.2</v>
      </c>
      <c r="E198" s="77"/>
      <c r="F198" s="205">
        <f t="shared" ref="F198:F261" si="5">$H$14</f>
        <v>0</v>
      </c>
      <c r="G198" s="77"/>
    </row>
    <row r="199" spans="1:7" x14ac:dyDescent="0.35">
      <c r="A199" s="12" t="str">
        <f>Form!A199</f>
        <v>CBH Sidings NG</v>
      </c>
      <c r="B199" s="12">
        <f>Form!B199</f>
        <v>42</v>
      </c>
      <c r="C199" t="s">
        <v>286</v>
      </c>
      <c r="D199" s="204">
        <f>'DORC build-up'!I143</f>
        <v>1.2</v>
      </c>
      <c r="E199" s="77"/>
      <c r="F199" s="205">
        <f t="shared" si="5"/>
        <v>0</v>
      </c>
      <c r="G199" s="77"/>
    </row>
    <row r="200" spans="1:7" x14ac:dyDescent="0.35">
      <c r="A200" s="12" t="str">
        <f>Form!A200</f>
        <v>CBH Sidings NG</v>
      </c>
      <c r="B200" s="12">
        <f>Form!B200</f>
        <v>42</v>
      </c>
      <c r="C200" t="s">
        <v>287</v>
      </c>
      <c r="D200" s="204">
        <f>'DORC build-up'!I144</f>
        <v>1.2</v>
      </c>
      <c r="E200" s="77"/>
      <c r="F200" s="205">
        <f t="shared" si="5"/>
        <v>0</v>
      </c>
      <c r="G200" s="77"/>
    </row>
    <row r="201" spans="1:7" x14ac:dyDescent="0.35">
      <c r="A201" s="12" t="str">
        <f>Form!A201</f>
        <v>CBH Sidings NG</v>
      </c>
      <c r="B201" s="12">
        <f>Form!B201</f>
        <v>42</v>
      </c>
      <c r="C201" t="s">
        <v>288</v>
      </c>
      <c r="D201" s="204">
        <f>'DORC build-up'!I145</f>
        <v>1.3</v>
      </c>
      <c r="E201" s="77"/>
      <c r="F201" s="205">
        <f t="shared" si="5"/>
        <v>0</v>
      </c>
      <c r="G201" s="77"/>
    </row>
    <row r="202" spans="1:7" x14ac:dyDescent="0.35">
      <c r="A202" s="12" t="str">
        <f>Form!A202</f>
        <v>CBH Sidings NG</v>
      </c>
      <c r="B202" s="12">
        <f>Form!B202</f>
        <v>42</v>
      </c>
      <c r="C202" t="s">
        <v>289</v>
      </c>
      <c r="D202" s="204">
        <f>'DORC build-up'!I146</f>
        <v>1.2</v>
      </c>
      <c r="E202" s="77"/>
      <c r="F202" s="205">
        <f t="shared" si="5"/>
        <v>0</v>
      </c>
      <c r="G202" s="77"/>
    </row>
    <row r="203" spans="1:7" x14ac:dyDescent="0.35">
      <c r="A203" s="12" t="str">
        <f>Form!A203</f>
        <v>CBH Sidings NG</v>
      </c>
      <c r="B203" s="12">
        <f>Form!B203</f>
        <v>42</v>
      </c>
      <c r="C203" t="s">
        <v>290</v>
      </c>
      <c r="D203" s="204">
        <f>'DORC build-up'!I147</f>
        <v>1.2</v>
      </c>
      <c r="E203" s="77"/>
      <c r="F203" s="205">
        <f t="shared" si="5"/>
        <v>0</v>
      </c>
      <c r="G203" s="77"/>
    </row>
    <row r="204" spans="1:7" x14ac:dyDescent="0.35">
      <c r="A204" s="12" t="str">
        <f>Form!A204</f>
        <v>CBH Sidings NG</v>
      </c>
      <c r="B204" s="12">
        <f>Form!B204</f>
        <v>42</v>
      </c>
      <c r="C204" t="s">
        <v>291</v>
      </c>
      <c r="D204" s="204">
        <f>'DORC build-up'!I148</f>
        <v>1.3</v>
      </c>
      <c r="E204" s="77"/>
      <c r="F204" s="205">
        <f t="shared" si="5"/>
        <v>0</v>
      </c>
      <c r="G204" s="77"/>
    </row>
    <row r="205" spans="1:7" x14ac:dyDescent="0.35">
      <c r="A205" s="12" t="str">
        <f>Form!A205</f>
        <v>CBH Sidings NG</v>
      </c>
      <c r="B205" s="12">
        <f>Form!B205</f>
        <v>42</v>
      </c>
      <c r="C205" t="s">
        <v>292</v>
      </c>
      <c r="D205" s="204">
        <f>'DORC build-up'!I149</f>
        <v>1.3</v>
      </c>
      <c r="E205" s="77"/>
      <c r="F205" s="205">
        <f t="shared" si="5"/>
        <v>0</v>
      </c>
      <c r="G205" s="77"/>
    </row>
    <row r="206" spans="1:7" x14ac:dyDescent="0.35">
      <c r="A206" s="12" t="str">
        <f>Form!A206</f>
        <v>CBH Sidings NG</v>
      </c>
      <c r="B206" s="12">
        <f>Form!B206</f>
        <v>42</v>
      </c>
      <c r="C206" t="s">
        <v>293</v>
      </c>
      <c r="D206" s="204">
        <f>'DORC build-up'!I150</f>
        <v>1.3</v>
      </c>
      <c r="E206" s="77"/>
      <c r="F206" s="205">
        <f t="shared" si="5"/>
        <v>0</v>
      </c>
      <c r="G206" s="77"/>
    </row>
    <row r="207" spans="1:7" x14ac:dyDescent="0.35">
      <c r="A207" s="12" t="str">
        <f>Form!A207</f>
        <v>CBH Sidings NG</v>
      </c>
      <c r="B207" s="12">
        <f>Form!B207</f>
        <v>42</v>
      </c>
      <c r="C207" t="s">
        <v>294</v>
      </c>
      <c r="D207" s="204">
        <f>'DORC build-up'!I151</f>
        <v>1.3</v>
      </c>
      <c r="E207" s="77"/>
      <c r="F207" s="205">
        <f t="shared" si="5"/>
        <v>0</v>
      </c>
      <c r="G207" s="77"/>
    </row>
    <row r="208" spans="1:7" x14ac:dyDescent="0.35">
      <c r="A208" s="12" t="str">
        <f>Form!A208</f>
        <v>CBH Sidings NG</v>
      </c>
      <c r="B208" s="12">
        <f>Form!B208</f>
        <v>42</v>
      </c>
      <c r="C208" t="s">
        <v>295</v>
      </c>
      <c r="D208" s="204">
        <f>'DORC build-up'!I152</f>
        <v>1.3</v>
      </c>
      <c r="E208" s="77"/>
      <c r="F208" s="205">
        <f t="shared" si="5"/>
        <v>0</v>
      </c>
      <c r="G208" s="77"/>
    </row>
    <row r="209" spans="1:7" x14ac:dyDescent="0.35">
      <c r="A209" s="12" t="str">
        <f>Form!A209</f>
        <v>CBH Sidings NG</v>
      </c>
      <c r="B209" s="12">
        <f>Form!B209</f>
        <v>42</v>
      </c>
      <c r="C209" t="s">
        <v>296</v>
      </c>
      <c r="D209" s="204">
        <f>'DORC build-up'!I153</f>
        <v>1.2</v>
      </c>
      <c r="E209" s="77"/>
      <c r="F209" s="205">
        <f t="shared" si="5"/>
        <v>0</v>
      </c>
      <c r="G209" s="77"/>
    </row>
    <row r="210" spans="1:7" x14ac:dyDescent="0.35">
      <c r="A210" s="12" t="str">
        <f>Form!A210</f>
        <v>CBH Sidings NG</v>
      </c>
      <c r="B210" s="12">
        <f>Form!B210</f>
        <v>42</v>
      </c>
      <c r="C210" t="s">
        <v>297</v>
      </c>
      <c r="D210" s="204">
        <f>'DORC build-up'!I154</f>
        <v>1.2</v>
      </c>
      <c r="E210" s="77"/>
      <c r="F210" s="205">
        <f t="shared" si="5"/>
        <v>0</v>
      </c>
      <c r="G210" s="77"/>
    </row>
    <row r="211" spans="1:7" x14ac:dyDescent="0.35">
      <c r="A211" s="12" t="str">
        <f>Form!A211</f>
        <v>CBH Sidings NG</v>
      </c>
      <c r="B211" s="12">
        <f>Form!B211</f>
        <v>42</v>
      </c>
      <c r="C211" t="s">
        <v>298</v>
      </c>
      <c r="D211" s="204">
        <f>'DORC build-up'!I155</f>
        <v>1.3</v>
      </c>
      <c r="E211" s="77"/>
      <c r="F211" s="205">
        <f t="shared" si="5"/>
        <v>0</v>
      </c>
      <c r="G211" s="77"/>
    </row>
    <row r="212" spans="1:7" x14ac:dyDescent="0.35">
      <c r="A212" s="12" t="str">
        <f>Form!A212</f>
        <v>CBH Sidings NG</v>
      </c>
      <c r="B212" s="12">
        <f>Form!B212</f>
        <v>42</v>
      </c>
      <c r="C212" t="s">
        <v>299</v>
      </c>
      <c r="D212" s="204">
        <f>'DORC build-up'!I156</f>
        <v>1.3</v>
      </c>
      <c r="E212" s="77"/>
      <c r="F212" s="205">
        <f t="shared" si="5"/>
        <v>0</v>
      </c>
      <c r="G212" s="77"/>
    </row>
    <row r="213" spans="1:7" x14ac:dyDescent="0.35">
      <c r="A213" s="12" t="str">
        <f>Form!A213</f>
        <v>CBH Sidings NG</v>
      </c>
      <c r="B213" s="12">
        <f>Form!B213</f>
        <v>42</v>
      </c>
      <c r="C213" t="s">
        <v>300</v>
      </c>
      <c r="D213" s="204">
        <f>'DORC build-up'!I157</f>
        <v>1.2</v>
      </c>
      <c r="E213" s="77"/>
      <c r="F213" s="205">
        <f t="shared" si="5"/>
        <v>0</v>
      </c>
      <c r="G213" s="77"/>
    </row>
    <row r="214" spans="1:7" x14ac:dyDescent="0.35">
      <c r="A214" s="12" t="str">
        <f>Form!A214</f>
        <v>CBH Sidings NG</v>
      </c>
      <c r="B214" s="12">
        <f>Form!B214</f>
        <v>42</v>
      </c>
      <c r="C214" t="s">
        <v>301</v>
      </c>
      <c r="D214" s="204">
        <f>'DORC build-up'!I158</f>
        <v>1.3</v>
      </c>
      <c r="E214" s="77"/>
      <c r="F214" s="205">
        <f t="shared" si="5"/>
        <v>0</v>
      </c>
      <c r="G214" s="77"/>
    </row>
    <row r="215" spans="1:7" x14ac:dyDescent="0.35">
      <c r="A215" s="12" t="str">
        <f>Form!A215</f>
        <v>CBH Sidings NG</v>
      </c>
      <c r="B215" s="12">
        <f>Form!B215</f>
        <v>42</v>
      </c>
      <c r="C215" t="s">
        <v>302</v>
      </c>
      <c r="D215" s="204">
        <f>'DORC build-up'!I159</f>
        <v>1.3</v>
      </c>
      <c r="E215" s="77"/>
      <c r="F215" s="205">
        <f t="shared" si="5"/>
        <v>0</v>
      </c>
      <c r="G215" s="77"/>
    </row>
    <row r="216" spans="1:7" x14ac:dyDescent="0.35">
      <c r="A216" s="12" t="str">
        <f>Form!A216</f>
        <v>CBH Sidings NG</v>
      </c>
      <c r="B216" s="12">
        <f>Form!B216</f>
        <v>42</v>
      </c>
      <c r="C216" t="s">
        <v>303</v>
      </c>
      <c r="D216" s="204">
        <f>'DORC build-up'!I160</f>
        <v>1.3</v>
      </c>
      <c r="E216" s="77"/>
      <c r="F216" s="205">
        <f t="shared" si="5"/>
        <v>0</v>
      </c>
      <c r="G216" s="77"/>
    </row>
    <row r="217" spans="1:7" x14ac:dyDescent="0.35">
      <c r="A217" s="12" t="str">
        <f>Form!A217</f>
        <v>CBH Sidings NG</v>
      </c>
      <c r="B217" s="12">
        <f>Form!B217</f>
        <v>42</v>
      </c>
      <c r="C217" t="s">
        <v>304</v>
      </c>
      <c r="D217" s="204">
        <f>'DORC build-up'!I161</f>
        <v>1.2</v>
      </c>
      <c r="E217" s="77"/>
      <c r="F217" s="205">
        <f t="shared" si="5"/>
        <v>0</v>
      </c>
      <c r="G217" s="77"/>
    </row>
    <row r="218" spans="1:7" x14ac:dyDescent="0.35">
      <c r="A218" s="12" t="str">
        <f>Form!A218</f>
        <v>CBH Sidings NG</v>
      </c>
      <c r="B218" s="12">
        <f>Form!B218</f>
        <v>42</v>
      </c>
      <c r="C218" t="s">
        <v>305</v>
      </c>
      <c r="D218" s="204">
        <f>'DORC build-up'!I162</f>
        <v>1.3</v>
      </c>
      <c r="E218" s="77"/>
      <c r="F218" s="205">
        <f t="shared" si="5"/>
        <v>0</v>
      </c>
      <c r="G218" s="77"/>
    </row>
    <row r="219" spans="1:7" x14ac:dyDescent="0.35">
      <c r="A219" s="12" t="str">
        <f>Form!A219</f>
        <v>CBH Sidings NG</v>
      </c>
      <c r="B219" s="12">
        <f>Form!B219</f>
        <v>42</v>
      </c>
      <c r="C219" t="s">
        <v>306</v>
      </c>
      <c r="D219" s="204">
        <f>'DORC build-up'!I163</f>
        <v>1.2</v>
      </c>
      <c r="E219" s="77"/>
      <c r="F219" s="205">
        <f t="shared" si="5"/>
        <v>0</v>
      </c>
      <c r="G219" s="77"/>
    </row>
    <row r="220" spans="1:7" x14ac:dyDescent="0.35">
      <c r="A220" s="12" t="str">
        <f>Form!A220</f>
        <v>CBH Sidings NG</v>
      </c>
      <c r="B220" s="12">
        <f>Form!B220</f>
        <v>42</v>
      </c>
      <c r="C220" t="s">
        <v>307</v>
      </c>
      <c r="D220" s="204">
        <f>'DORC build-up'!I164</f>
        <v>1.2</v>
      </c>
      <c r="E220" s="77"/>
      <c r="F220" s="205">
        <f t="shared" si="5"/>
        <v>0</v>
      </c>
      <c r="G220" s="77"/>
    </row>
    <row r="221" spans="1:7" x14ac:dyDescent="0.35">
      <c r="A221" s="12" t="str">
        <f>Form!A221</f>
        <v>CBH Sidings NG</v>
      </c>
      <c r="B221" s="12">
        <f>Form!B221</f>
        <v>42</v>
      </c>
      <c r="C221" t="s">
        <v>308</v>
      </c>
      <c r="D221" s="204">
        <f>'DORC build-up'!I165</f>
        <v>1.2</v>
      </c>
      <c r="E221" s="77"/>
      <c r="F221" s="205">
        <f t="shared" si="5"/>
        <v>0</v>
      </c>
      <c r="G221" s="77"/>
    </row>
    <row r="222" spans="1:7" x14ac:dyDescent="0.35">
      <c r="A222" s="12" t="str">
        <f>Form!A222</f>
        <v>CBH Sidings NG</v>
      </c>
      <c r="B222" s="12">
        <f>Form!B222</f>
        <v>42</v>
      </c>
      <c r="C222" t="s">
        <v>309</v>
      </c>
      <c r="D222" s="204">
        <f>'DORC build-up'!I166</f>
        <v>0</v>
      </c>
      <c r="E222" s="77"/>
      <c r="F222" s="205">
        <f t="shared" si="5"/>
        <v>0</v>
      </c>
      <c r="G222" s="77"/>
    </row>
    <row r="223" spans="1:7" x14ac:dyDescent="0.35">
      <c r="A223" s="12" t="str">
        <f>Form!A223</f>
        <v>CBH Sidings NG</v>
      </c>
      <c r="B223" s="12">
        <f>Form!B223</f>
        <v>42</v>
      </c>
      <c r="C223" t="s">
        <v>310</v>
      </c>
      <c r="D223" s="204">
        <f>'DORC build-up'!I167</f>
        <v>1.2</v>
      </c>
      <c r="E223" s="77"/>
      <c r="F223" s="205">
        <f t="shared" si="5"/>
        <v>0</v>
      </c>
      <c r="G223" s="77"/>
    </row>
    <row r="224" spans="1:7" x14ac:dyDescent="0.35">
      <c r="A224" s="12" t="str">
        <f>Form!A224</f>
        <v>CBH Sidings NG</v>
      </c>
      <c r="B224" s="12">
        <f>Form!B224</f>
        <v>42</v>
      </c>
      <c r="C224" t="s">
        <v>311</v>
      </c>
      <c r="D224" s="204">
        <f>'DORC build-up'!I168</f>
        <v>1.2</v>
      </c>
      <c r="E224" s="77"/>
      <c r="F224" s="205">
        <f t="shared" si="5"/>
        <v>0</v>
      </c>
      <c r="G224" s="77"/>
    </row>
    <row r="225" spans="1:7" x14ac:dyDescent="0.35">
      <c r="A225" s="12" t="str">
        <f>Form!A225</f>
        <v>CBH Sidings NG</v>
      </c>
      <c r="B225" s="12">
        <f>Form!B225</f>
        <v>42</v>
      </c>
      <c r="C225" t="s">
        <v>312</v>
      </c>
      <c r="D225" s="204">
        <f>'DORC build-up'!I169</f>
        <v>1.3</v>
      </c>
      <c r="E225" s="77"/>
      <c r="F225" s="205">
        <f t="shared" si="5"/>
        <v>0</v>
      </c>
      <c r="G225" s="77"/>
    </row>
    <row r="226" spans="1:7" x14ac:dyDescent="0.35">
      <c r="A226" s="12" t="str">
        <f>Form!A226</f>
        <v>CBH Sidings NG</v>
      </c>
      <c r="B226" s="12">
        <f>Form!B226</f>
        <v>42</v>
      </c>
      <c r="C226" t="s">
        <v>313</v>
      </c>
      <c r="D226" s="204">
        <f>'DORC build-up'!I170</f>
        <v>1.3</v>
      </c>
      <c r="E226" s="77"/>
      <c r="F226" s="205">
        <f t="shared" si="5"/>
        <v>0</v>
      </c>
      <c r="G226" s="77"/>
    </row>
    <row r="227" spans="1:7" x14ac:dyDescent="0.35">
      <c r="A227" s="12" t="str">
        <f>Form!A227</f>
        <v>CBH Sidings NG</v>
      </c>
      <c r="B227" s="12">
        <f>Form!B227</f>
        <v>42</v>
      </c>
      <c r="C227" t="s">
        <v>314</v>
      </c>
      <c r="D227" s="204">
        <f>'DORC build-up'!I171</f>
        <v>1.2</v>
      </c>
      <c r="E227" s="77"/>
      <c r="F227" s="205">
        <f t="shared" si="5"/>
        <v>0</v>
      </c>
      <c r="G227" s="77"/>
    </row>
    <row r="228" spans="1:7" x14ac:dyDescent="0.35">
      <c r="A228" s="12" t="str">
        <f>Form!A228</f>
        <v>CBH Sidings NG</v>
      </c>
      <c r="B228" s="12">
        <f>Form!B228</f>
        <v>42</v>
      </c>
      <c r="C228" t="s">
        <v>315</v>
      </c>
      <c r="D228" s="204">
        <f>'DORC build-up'!I172</f>
        <v>1.2</v>
      </c>
      <c r="E228" s="77"/>
      <c r="F228" s="205">
        <f t="shared" si="5"/>
        <v>0</v>
      </c>
      <c r="G228" s="77"/>
    </row>
    <row r="229" spans="1:7" x14ac:dyDescent="0.35">
      <c r="A229" s="12" t="str">
        <f>Form!A229</f>
        <v>CBH Sidings NG</v>
      </c>
      <c r="B229" s="12">
        <f>Form!B229</f>
        <v>42</v>
      </c>
      <c r="C229" t="s">
        <v>316</v>
      </c>
      <c r="D229" s="204">
        <f>'DORC build-up'!I173</f>
        <v>1.2</v>
      </c>
      <c r="E229" s="77"/>
      <c r="F229" s="205">
        <f t="shared" si="5"/>
        <v>0</v>
      </c>
      <c r="G229" s="77"/>
    </row>
    <row r="230" spans="1:7" x14ac:dyDescent="0.35">
      <c r="A230" s="12" t="str">
        <f>Form!A230</f>
        <v>CBH Sidings NG</v>
      </c>
      <c r="B230" s="12">
        <f>Form!B230</f>
        <v>42</v>
      </c>
      <c r="C230" t="s">
        <v>317</v>
      </c>
      <c r="D230" s="204">
        <f>'DORC build-up'!I174</f>
        <v>1.2</v>
      </c>
      <c r="E230" s="77"/>
      <c r="F230" s="205">
        <f t="shared" si="5"/>
        <v>0</v>
      </c>
      <c r="G230" s="77"/>
    </row>
    <row r="231" spans="1:7" x14ac:dyDescent="0.35">
      <c r="A231" s="12" t="str">
        <f>Form!A231</f>
        <v>CBH Sidings NG</v>
      </c>
      <c r="B231" s="12">
        <f>Form!B231</f>
        <v>42</v>
      </c>
      <c r="C231" t="s">
        <v>318</v>
      </c>
      <c r="D231" s="204">
        <f>'DORC build-up'!I175</f>
        <v>1.3</v>
      </c>
      <c r="E231" s="77"/>
      <c r="F231" s="205">
        <f t="shared" si="5"/>
        <v>0</v>
      </c>
      <c r="G231" s="77"/>
    </row>
    <row r="232" spans="1:7" x14ac:dyDescent="0.35">
      <c r="A232" s="12" t="str">
        <f>Form!A232</f>
        <v>CBH Sidings NG</v>
      </c>
      <c r="B232" s="12">
        <f>Form!B232</f>
        <v>42</v>
      </c>
      <c r="C232" t="s">
        <v>319</v>
      </c>
      <c r="D232" s="204">
        <f>'DORC build-up'!I176</f>
        <v>1.3</v>
      </c>
      <c r="E232" s="77"/>
      <c r="F232" s="205">
        <f t="shared" si="5"/>
        <v>0</v>
      </c>
      <c r="G232" s="77"/>
    </row>
    <row r="233" spans="1:7" x14ac:dyDescent="0.35">
      <c r="A233" s="12" t="str">
        <f>Form!A233</f>
        <v>CBH Sidings NG</v>
      </c>
      <c r="B233" s="12">
        <f>Form!B233</f>
        <v>42</v>
      </c>
      <c r="C233" t="s">
        <v>320</v>
      </c>
      <c r="D233" s="204">
        <f>'DORC build-up'!I177</f>
        <v>1.2</v>
      </c>
      <c r="E233" s="77"/>
      <c r="F233" s="205">
        <f t="shared" si="5"/>
        <v>0</v>
      </c>
      <c r="G233" s="77"/>
    </row>
    <row r="234" spans="1:7" x14ac:dyDescent="0.35">
      <c r="A234" s="12" t="str">
        <f>Form!A234</f>
        <v>CBH Sidings NG</v>
      </c>
      <c r="B234" s="12">
        <f>Form!B234</f>
        <v>42</v>
      </c>
      <c r="C234" t="s">
        <v>321</v>
      </c>
      <c r="D234" s="204">
        <f>'DORC build-up'!I178</f>
        <v>1.3</v>
      </c>
      <c r="E234" s="77"/>
      <c r="F234" s="205">
        <f t="shared" si="5"/>
        <v>0</v>
      </c>
      <c r="G234" s="77"/>
    </row>
    <row r="235" spans="1:7" x14ac:dyDescent="0.35">
      <c r="A235" s="12" t="str">
        <f>Form!A235</f>
        <v>CBH Sidings NG</v>
      </c>
      <c r="B235" s="12">
        <f>Form!B235</f>
        <v>42</v>
      </c>
      <c r="C235" t="s">
        <v>322</v>
      </c>
      <c r="D235" s="204">
        <f>'DORC build-up'!I179</f>
        <v>1.3</v>
      </c>
      <c r="E235" s="77"/>
      <c r="F235" s="205">
        <f t="shared" si="5"/>
        <v>0</v>
      </c>
      <c r="G235" s="77"/>
    </row>
    <row r="236" spans="1:7" x14ac:dyDescent="0.35">
      <c r="A236" s="12" t="str">
        <f>Form!A236</f>
        <v>CBH Sidings NG</v>
      </c>
      <c r="B236" s="12">
        <f>Form!B236</f>
        <v>42</v>
      </c>
      <c r="C236" t="s">
        <v>323</v>
      </c>
      <c r="D236" s="204">
        <f>'DORC build-up'!I180</f>
        <v>1.2</v>
      </c>
      <c r="E236" s="77"/>
      <c r="F236" s="205">
        <f t="shared" si="5"/>
        <v>0</v>
      </c>
      <c r="G236" s="77"/>
    </row>
    <row r="237" spans="1:7" x14ac:dyDescent="0.35">
      <c r="A237" s="12" t="str">
        <f>Form!A237</f>
        <v>CBH Sidings NG</v>
      </c>
      <c r="B237" s="12">
        <f>Form!B237</f>
        <v>42</v>
      </c>
      <c r="C237" t="s">
        <v>324</v>
      </c>
      <c r="D237" s="204">
        <f>'DORC build-up'!I181</f>
        <v>1.3</v>
      </c>
      <c r="E237" s="77"/>
      <c r="F237" s="205">
        <f t="shared" si="5"/>
        <v>0</v>
      </c>
      <c r="G237" s="77"/>
    </row>
    <row r="238" spans="1:7" x14ac:dyDescent="0.35">
      <c r="A238" s="12" t="str">
        <f>Form!A238</f>
        <v>CBH Sidings NG</v>
      </c>
      <c r="B238" s="12">
        <f>Form!B238</f>
        <v>42</v>
      </c>
      <c r="C238" t="s">
        <v>325</v>
      </c>
      <c r="D238" s="204">
        <f>'DORC build-up'!I182</f>
        <v>1.3</v>
      </c>
      <c r="E238" s="77"/>
      <c r="F238" s="205">
        <f t="shared" si="5"/>
        <v>0</v>
      </c>
      <c r="G238" s="77"/>
    </row>
    <row r="239" spans="1:7" x14ac:dyDescent="0.35">
      <c r="A239" s="12" t="str">
        <f>Form!A239</f>
        <v>CBH Sidings NG</v>
      </c>
      <c r="B239" s="12">
        <f>Form!B239</f>
        <v>42</v>
      </c>
      <c r="C239" t="s">
        <v>326</v>
      </c>
      <c r="D239" s="204">
        <f>'DORC build-up'!I183</f>
        <v>1.2</v>
      </c>
      <c r="E239" s="77"/>
      <c r="F239" s="205">
        <f t="shared" si="5"/>
        <v>0</v>
      </c>
      <c r="G239" s="77"/>
    </row>
    <row r="240" spans="1:7" x14ac:dyDescent="0.35">
      <c r="A240" s="12" t="str">
        <f>Form!A240</f>
        <v>CBH Sidings NG</v>
      </c>
      <c r="B240" s="12">
        <f>Form!B240</f>
        <v>42</v>
      </c>
      <c r="C240" t="s">
        <v>327</v>
      </c>
      <c r="D240" s="204">
        <f>'DORC build-up'!I184</f>
        <v>1.2</v>
      </c>
      <c r="E240" s="77"/>
      <c r="F240" s="205">
        <f t="shared" si="5"/>
        <v>0</v>
      </c>
      <c r="G240" s="77"/>
    </row>
    <row r="241" spans="1:7" x14ac:dyDescent="0.35">
      <c r="A241" s="12" t="str">
        <f>Form!A241</f>
        <v>CBH Sidings NG</v>
      </c>
      <c r="B241" s="12">
        <f>Form!B241</f>
        <v>42</v>
      </c>
      <c r="C241" t="s">
        <v>328</v>
      </c>
      <c r="D241" s="204">
        <f>'DORC build-up'!I185</f>
        <v>1.3</v>
      </c>
      <c r="E241" s="77"/>
      <c r="F241" s="205">
        <f t="shared" si="5"/>
        <v>0</v>
      </c>
      <c r="G241" s="77"/>
    </row>
    <row r="242" spans="1:7" x14ac:dyDescent="0.35">
      <c r="A242" s="12" t="str">
        <f>Form!A242</f>
        <v>CBH Sidings NG</v>
      </c>
      <c r="B242" s="12">
        <f>Form!B242</f>
        <v>42</v>
      </c>
      <c r="C242" t="s">
        <v>329</v>
      </c>
      <c r="D242" s="204">
        <f>'DORC build-up'!I186</f>
        <v>1.3</v>
      </c>
      <c r="E242" s="77"/>
      <c r="F242" s="205">
        <f t="shared" si="5"/>
        <v>0</v>
      </c>
      <c r="G242" s="77"/>
    </row>
    <row r="243" spans="1:7" x14ac:dyDescent="0.35">
      <c r="A243" s="12" t="str">
        <f>Form!A243</f>
        <v>CBH Sidings NG</v>
      </c>
      <c r="B243" s="12">
        <f>Form!B243</f>
        <v>42</v>
      </c>
      <c r="C243" t="s">
        <v>330</v>
      </c>
      <c r="D243" s="204">
        <f>'DORC build-up'!I187</f>
        <v>1.3</v>
      </c>
      <c r="E243" s="77"/>
      <c r="F243" s="205">
        <f t="shared" si="5"/>
        <v>0</v>
      </c>
      <c r="G243" s="77"/>
    </row>
    <row r="244" spans="1:7" x14ac:dyDescent="0.35">
      <c r="A244" s="12" t="str">
        <f>Form!A244</f>
        <v>CBH Sidings NG</v>
      </c>
      <c r="B244" s="12">
        <f>Form!B244</f>
        <v>42</v>
      </c>
      <c r="C244" t="s">
        <v>331</v>
      </c>
      <c r="D244" s="204">
        <f>'DORC build-up'!I188</f>
        <v>1.3</v>
      </c>
      <c r="E244" s="77"/>
      <c r="F244" s="205">
        <f t="shared" si="5"/>
        <v>0</v>
      </c>
      <c r="G244" s="77"/>
    </row>
    <row r="245" spans="1:7" x14ac:dyDescent="0.35">
      <c r="A245" s="12" t="str">
        <f>Form!A245</f>
        <v>CBH Sidings NG</v>
      </c>
      <c r="B245" s="12">
        <f>Form!B245</f>
        <v>42</v>
      </c>
      <c r="C245" t="s">
        <v>332</v>
      </c>
      <c r="D245" s="204">
        <f>'DORC build-up'!I189</f>
        <v>1.3</v>
      </c>
      <c r="E245" s="77"/>
      <c r="F245" s="205">
        <f t="shared" si="5"/>
        <v>0</v>
      </c>
      <c r="G245" s="77"/>
    </row>
    <row r="246" spans="1:7" x14ac:dyDescent="0.35">
      <c r="A246" s="12" t="str">
        <f>Form!A246</f>
        <v>CBH Sidings NG</v>
      </c>
      <c r="B246" s="12">
        <f>Form!B246</f>
        <v>42</v>
      </c>
      <c r="C246" t="s">
        <v>333</v>
      </c>
      <c r="D246" s="204">
        <f>'DORC build-up'!I190</f>
        <v>1.3</v>
      </c>
      <c r="E246" s="77"/>
      <c r="F246" s="205">
        <f t="shared" si="5"/>
        <v>0</v>
      </c>
      <c r="G246" s="77"/>
    </row>
    <row r="247" spans="1:7" x14ac:dyDescent="0.35">
      <c r="A247" s="12" t="str">
        <f>Form!A247</f>
        <v>CBH Sidings NG</v>
      </c>
      <c r="B247" s="12">
        <f>Form!B247</f>
        <v>42</v>
      </c>
      <c r="C247" t="s">
        <v>334</v>
      </c>
      <c r="D247" s="204">
        <f>'DORC build-up'!I191</f>
        <v>1.2</v>
      </c>
      <c r="E247" s="77"/>
      <c r="F247" s="205">
        <f t="shared" si="5"/>
        <v>0</v>
      </c>
      <c r="G247" s="77"/>
    </row>
    <row r="248" spans="1:7" x14ac:dyDescent="0.35">
      <c r="A248" s="12" t="str">
        <f>Form!A248</f>
        <v>CBH Sidings NG</v>
      </c>
      <c r="B248" s="12">
        <f>Form!B248</f>
        <v>42</v>
      </c>
      <c r="C248" t="s">
        <v>335</v>
      </c>
      <c r="D248" s="204">
        <f>'DORC build-up'!I192</f>
        <v>1.3</v>
      </c>
      <c r="E248" s="77"/>
      <c r="F248" s="205">
        <f t="shared" si="5"/>
        <v>0</v>
      </c>
      <c r="G248" s="77"/>
    </row>
    <row r="249" spans="1:7" x14ac:dyDescent="0.35">
      <c r="A249" s="12" t="str">
        <f>Form!A249</f>
        <v>CBH Sidings NG</v>
      </c>
      <c r="B249" s="12">
        <f>Form!B249</f>
        <v>42</v>
      </c>
      <c r="C249" t="s">
        <v>336</v>
      </c>
      <c r="D249" s="204">
        <f>'DORC build-up'!I193</f>
        <v>1.3</v>
      </c>
      <c r="E249" s="77"/>
      <c r="F249" s="205">
        <f t="shared" si="5"/>
        <v>0</v>
      </c>
      <c r="G249" s="77"/>
    </row>
    <row r="250" spans="1:7" x14ac:dyDescent="0.35">
      <c r="A250" s="12" t="str">
        <f>Form!A250</f>
        <v>CBH Sidings NG</v>
      </c>
      <c r="B250" s="12">
        <f>Form!B250</f>
        <v>42</v>
      </c>
      <c r="C250" t="s">
        <v>337</v>
      </c>
      <c r="D250" s="204">
        <f>'DORC build-up'!I194</f>
        <v>1.3</v>
      </c>
      <c r="E250" s="77"/>
      <c r="F250" s="205">
        <f t="shared" si="5"/>
        <v>0</v>
      </c>
      <c r="G250" s="77"/>
    </row>
    <row r="251" spans="1:7" x14ac:dyDescent="0.35">
      <c r="A251" s="12" t="str">
        <f>Form!A251</f>
        <v>CBH Sidings NG</v>
      </c>
      <c r="B251" s="12">
        <f>Form!B251</f>
        <v>42</v>
      </c>
      <c r="C251" t="s">
        <v>338</v>
      </c>
      <c r="D251" s="204">
        <f>'DORC build-up'!I195</f>
        <v>1.3</v>
      </c>
      <c r="E251" s="77"/>
      <c r="F251" s="205">
        <f t="shared" si="5"/>
        <v>0</v>
      </c>
      <c r="G251" s="77"/>
    </row>
    <row r="252" spans="1:7" x14ac:dyDescent="0.35">
      <c r="A252" s="12" t="str">
        <f>Form!A252</f>
        <v>CBH Sidings NG</v>
      </c>
      <c r="B252" s="12">
        <f>Form!B252</f>
        <v>42</v>
      </c>
      <c r="C252" t="s">
        <v>339</v>
      </c>
      <c r="D252" s="204">
        <f>'DORC build-up'!I196</f>
        <v>1.2</v>
      </c>
      <c r="E252" s="77"/>
      <c r="F252" s="205">
        <f t="shared" si="5"/>
        <v>0</v>
      </c>
      <c r="G252" s="77"/>
    </row>
    <row r="253" spans="1:7" x14ac:dyDescent="0.35">
      <c r="A253" s="12" t="str">
        <f>Form!A253</f>
        <v>CBH Sidings NG</v>
      </c>
      <c r="B253" s="12">
        <f>Form!B253</f>
        <v>42</v>
      </c>
      <c r="C253" t="s">
        <v>340</v>
      </c>
      <c r="D253" s="204">
        <f>'DORC build-up'!I197</f>
        <v>1.3</v>
      </c>
      <c r="E253" s="77"/>
      <c r="F253" s="205">
        <f t="shared" si="5"/>
        <v>0</v>
      </c>
      <c r="G253" s="77"/>
    </row>
    <row r="254" spans="1:7" x14ac:dyDescent="0.35">
      <c r="A254" s="12" t="str">
        <f>Form!A254</f>
        <v>CBH Sidings NG</v>
      </c>
      <c r="B254" s="12">
        <f>Form!B254</f>
        <v>42</v>
      </c>
      <c r="C254" t="s">
        <v>341</v>
      </c>
      <c r="D254" s="204">
        <f>'DORC build-up'!I198</f>
        <v>1.2</v>
      </c>
      <c r="E254" s="77"/>
      <c r="F254" s="205">
        <f t="shared" si="5"/>
        <v>0</v>
      </c>
      <c r="G254" s="77"/>
    </row>
    <row r="255" spans="1:7" x14ac:dyDescent="0.35">
      <c r="A255" s="12" t="str">
        <f>Form!A255</f>
        <v>CBH Sidings NG</v>
      </c>
      <c r="B255" s="12">
        <f>Form!B255</f>
        <v>42</v>
      </c>
      <c r="C255" t="s">
        <v>342</v>
      </c>
      <c r="D255" s="204">
        <f>'DORC build-up'!I199</f>
        <v>1.3</v>
      </c>
      <c r="E255" s="77"/>
      <c r="F255" s="205">
        <f t="shared" si="5"/>
        <v>0</v>
      </c>
      <c r="G255" s="77"/>
    </row>
    <row r="256" spans="1:7" x14ac:dyDescent="0.35">
      <c r="A256" s="12" t="str">
        <f>Form!A256</f>
        <v>CBH Sidings NG</v>
      </c>
      <c r="B256" s="12">
        <f>Form!B256</f>
        <v>42</v>
      </c>
      <c r="C256" t="s">
        <v>343</v>
      </c>
      <c r="D256" s="204">
        <f>'DORC build-up'!I200</f>
        <v>1.3</v>
      </c>
      <c r="E256" s="77"/>
      <c r="F256" s="205">
        <f t="shared" si="5"/>
        <v>0</v>
      </c>
      <c r="G256" s="77"/>
    </row>
    <row r="257" spans="1:7" x14ac:dyDescent="0.35">
      <c r="A257" s="12" t="str">
        <f>Form!A257</f>
        <v>CBH Sidings NG</v>
      </c>
      <c r="B257" s="12">
        <f>Form!B257</f>
        <v>42</v>
      </c>
      <c r="C257" t="s">
        <v>344</v>
      </c>
      <c r="D257" s="204">
        <f>'DORC build-up'!I201</f>
        <v>1.3</v>
      </c>
      <c r="E257" s="77"/>
      <c r="F257" s="205">
        <f t="shared" si="5"/>
        <v>0</v>
      </c>
      <c r="G257" s="77"/>
    </row>
    <row r="258" spans="1:7" x14ac:dyDescent="0.35">
      <c r="A258" s="12" t="str">
        <f>Form!A258</f>
        <v>CBH Sidings NG</v>
      </c>
      <c r="B258" s="12">
        <f>Form!B258</f>
        <v>42</v>
      </c>
      <c r="C258" t="s">
        <v>345</v>
      </c>
      <c r="D258" s="204">
        <f>'DORC build-up'!I202</f>
        <v>1.3</v>
      </c>
      <c r="E258" s="77"/>
      <c r="F258" s="205">
        <f t="shared" si="5"/>
        <v>0</v>
      </c>
      <c r="G258" s="77"/>
    </row>
    <row r="259" spans="1:7" x14ac:dyDescent="0.35">
      <c r="A259" s="12" t="str">
        <f>Form!A259</f>
        <v>CBH Sidings NG</v>
      </c>
      <c r="B259" s="12">
        <f>Form!B259</f>
        <v>42</v>
      </c>
      <c r="C259" t="s">
        <v>346</v>
      </c>
      <c r="D259" s="204">
        <f>'DORC build-up'!I203</f>
        <v>1.3</v>
      </c>
      <c r="E259" s="77"/>
      <c r="F259" s="205">
        <f t="shared" si="5"/>
        <v>0</v>
      </c>
      <c r="G259" s="77"/>
    </row>
    <row r="260" spans="1:7" x14ac:dyDescent="0.35">
      <c r="A260" s="12" t="str">
        <f>Form!A260</f>
        <v>CBH Sidings NG</v>
      </c>
      <c r="B260" s="12">
        <f>Form!B260</f>
        <v>42</v>
      </c>
      <c r="C260" t="s">
        <v>347</v>
      </c>
      <c r="D260" s="204">
        <f>'DORC build-up'!I204</f>
        <v>1.2</v>
      </c>
      <c r="E260" s="77"/>
      <c r="F260" s="205">
        <f t="shared" si="5"/>
        <v>0</v>
      </c>
      <c r="G260" s="77"/>
    </row>
    <row r="261" spans="1:7" x14ac:dyDescent="0.35">
      <c r="A261" s="12" t="str">
        <f>Form!A261</f>
        <v>CBH Sidings NG</v>
      </c>
      <c r="B261" s="12">
        <f>Form!B261</f>
        <v>42</v>
      </c>
      <c r="C261" t="s">
        <v>348</v>
      </c>
      <c r="D261" s="204">
        <f>'DORC build-up'!I205</f>
        <v>1.2</v>
      </c>
      <c r="E261" s="77"/>
      <c r="F261" s="205">
        <f t="shared" si="5"/>
        <v>0</v>
      </c>
      <c r="G261" s="77"/>
    </row>
    <row r="262" spans="1:7" x14ac:dyDescent="0.35">
      <c r="A262" s="12" t="str">
        <f>Form!A262</f>
        <v>CBH Sidings NG</v>
      </c>
      <c r="B262" s="12">
        <f>Form!B262</f>
        <v>42</v>
      </c>
      <c r="C262" t="s">
        <v>349</v>
      </c>
      <c r="D262" s="204">
        <f>'DORC build-up'!I206</f>
        <v>1.3</v>
      </c>
      <c r="E262" s="77"/>
      <c r="F262" s="205">
        <f t="shared" ref="F262:F289" si="6">$H$14</f>
        <v>0</v>
      </c>
      <c r="G262" s="77"/>
    </row>
    <row r="263" spans="1:7" x14ac:dyDescent="0.35">
      <c r="A263" s="12" t="str">
        <f>Form!A263</f>
        <v>CBH Sidings NG</v>
      </c>
      <c r="B263" s="12">
        <f>Form!B263</f>
        <v>42</v>
      </c>
      <c r="C263" t="s">
        <v>350</v>
      </c>
      <c r="D263" s="204">
        <f>'DORC build-up'!I207</f>
        <v>1.2</v>
      </c>
      <c r="E263" s="77"/>
      <c r="F263" s="205">
        <f t="shared" si="6"/>
        <v>0</v>
      </c>
      <c r="G263" s="77"/>
    </row>
    <row r="264" spans="1:7" x14ac:dyDescent="0.35">
      <c r="A264" s="12" t="str">
        <f>Form!A264</f>
        <v>CBH Sidings NG</v>
      </c>
      <c r="B264" s="12">
        <f>Form!B264</f>
        <v>42</v>
      </c>
      <c r="C264" t="s">
        <v>351</v>
      </c>
      <c r="D264" s="204">
        <f>'DORC build-up'!I208</f>
        <v>1.2</v>
      </c>
      <c r="E264" s="77"/>
      <c r="F264" s="205">
        <f t="shared" si="6"/>
        <v>0</v>
      </c>
      <c r="G264" s="77"/>
    </row>
    <row r="265" spans="1:7" x14ac:dyDescent="0.35">
      <c r="A265" s="12" t="str">
        <f>Form!A265</f>
        <v>CBH Sidings NG</v>
      </c>
      <c r="B265" s="12">
        <f>Form!B265</f>
        <v>42</v>
      </c>
      <c r="C265" t="s">
        <v>352</v>
      </c>
      <c r="D265" s="204">
        <f>'DORC build-up'!I209</f>
        <v>1.3</v>
      </c>
      <c r="E265" s="77"/>
      <c r="F265" s="205">
        <f t="shared" si="6"/>
        <v>0</v>
      </c>
      <c r="G265" s="77"/>
    </row>
    <row r="266" spans="1:7" x14ac:dyDescent="0.35">
      <c r="A266" s="12" t="str">
        <f>Form!A266</f>
        <v>CBH Sidings NG</v>
      </c>
      <c r="B266" s="12">
        <f>Form!B266</f>
        <v>42</v>
      </c>
      <c r="C266" t="s">
        <v>353</v>
      </c>
      <c r="D266" s="204">
        <f>'DORC build-up'!I210</f>
        <v>1.3</v>
      </c>
      <c r="E266" s="77"/>
      <c r="F266" s="205">
        <f t="shared" si="6"/>
        <v>0</v>
      </c>
      <c r="G266" s="77"/>
    </row>
    <row r="267" spans="1:7" x14ac:dyDescent="0.35">
      <c r="A267" s="12" t="str">
        <f>Form!A267</f>
        <v>Sidings &amp; Other</v>
      </c>
      <c r="B267" s="12">
        <f>Form!B267</f>
        <v>43</v>
      </c>
      <c r="C267" t="s">
        <v>355</v>
      </c>
      <c r="D267" s="204">
        <f>'DORC build-up'!I211</f>
        <v>1.2</v>
      </c>
      <c r="E267" s="77"/>
      <c r="F267" s="205">
        <f t="shared" si="6"/>
        <v>0</v>
      </c>
      <c r="G267" s="77"/>
    </row>
    <row r="268" spans="1:7" x14ac:dyDescent="0.35">
      <c r="A268" s="12" t="str">
        <f>Form!A268</f>
        <v>Sidings &amp; Other</v>
      </c>
      <c r="B268" s="12">
        <f>Form!B268</f>
        <v>43</v>
      </c>
      <c r="C268" t="s">
        <v>356</v>
      </c>
      <c r="D268" s="204">
        <f>'DORC build-up'!I212</f>
        <v>1.2</v>
      </c>
      <c r="E268" s="77"/>
      <c r="F268" s="205">
        <f t="shared" si="6"/>
        <v>0</v>
      </c>
      <c r="G268" s="77"/>
    </row>
    <row r="269" spans="1:7" x14ac:dyDescent="0.35">
      <c r="A269" s="12" t="str">
        <f>Form!A269</f>
        <v>Sidings &amp; Other</v>
      </c>
      <c r="B269" s="12">
        <f>Form!B269</f>
        <v>43</v>
      </c>
      <c r="C269" t="s">
        <v>357</v>
      </c>
      <c r="D269" s="204">
        <f>'DORC build-up'!I213</f>
        <v>1</v>
      </c>
      <c r="E269" s="77"/>
      <c r="F269" s="205">
        <f t="shared" si="6"/>
        <v>0</v>
      </c>
      <c r="G269" s="77"/>
    </row>
    <row r="270" spans="1:7" x14ac:dyDescent="0.35">
      <c r="A270" s="12" t="str">
        <f>Form!A270</f>
        <v>EGR</v>
      </c>
      <c r="B270" s="12">
        <f>Form!B270</f>
        <v>44</v>
      </c>
      <c r="C270" t="s">
        <v>360</v>
      </c>
      <c r="D270" s="204">
        <f>'DORC build-up'!I214</f>
        <v>1.1000000000000001</v>
      </c>
      <c r="E270" s="77"/>
      <c r="F270" s="205">
        <f t="shared" si="6"/>
        <v>0</v>
      </c>
      <c r="G270" s="77"/>
    </row>
    <row r="271" spans="1:7" x14ac:dyDescent="0.35">
      <c r="A271" s="12" t="str">
        <f>Form!A271</f>
        <v>EGR</v>
      </c>
      <c r="B271" s="12">
        <f>Form!B271</f>
        <v>44</v>
      </c>
      <c r="C271" t="s">
        <v>361</v>
      </c>
      <c r="D271" s="204">
        <f>'DORC build-up'!I215</f>
        <v>1.1000000000000001</v>
      </c>
      <c r="E271" s="77"/>
      <c r="F271" s="205">
        <f t="shared" si="6"/>
        <v>0</v>
      </c>
      <c r="G271" s="77"/>
    </row>
    <row r="272" spans="1:7" x14ac:dyDescent="0.35">
      <c r="A272" s="12" t="str">
        <f>Form!A272</f>
        <v>EGR</v>
      </c>
      <c r="B272" s="12">
        <f>Form!B272</f>
        <v>44</v>
      </c>
      <c r="C272" t="s">
        <v>362</v>
      </c>
      <c r="D272" s="204">
        <f>'DORC build-up'!I216</f>
        <v>0</v>
      </c>
      <c r="E272" s="77"/>
      <c r="F272" s="205">
        <f t="shared" si="6"/>
        <v>0</v>
      </c>
      <c r="G272" s="77"/>
    </row>
    <row r="273" spans="1:7" x14ac:dyDescent="0.35">
      <c r="A273" s="12" t="str">
        <f>Form!A273</f>
        <v>EGR</v>
      </c>
      <c r="B273" s="12">
        <f>Form!B273</f>
        <v>44</v>
      </c>
      <c r="C273" t="s">
        <v>363</v>
      </c>
      <c r="D273" s="204">
        <f>'DORC build-up'!I217</f>
        <v>1.1000000000000001</v>
      </c>
      <c r="E273" s="77"/>
      <c r="F273" s="205">
        <f t="shared" si="6"/>
        <v>0</v>
      </c>
      <c r="G273" s="77"/>
    </row>
    <row r="274" spans="1:7" x14ac:dyDescent="0.35">
      <c r="A274" s="12" t="str">
        <f>Form!A274</f>
        <v>EGR</v>
      </c>
      <c r="B274" s="12">
        <f>Form!B274</f>
        <v>44</v>
      </c>
      <c r="C274" t="s">
        <v>149</v>
      </c>
      <c r="D274" s="204">
        <f>'DORC build-up'!I218</f>
        <v>1.2</v>
      </c>
      <c r="E274" s="77"/>
      <c r="F274" s="205">
        <f t="shared" si="6"/>
        <v>0</v>
      </c>
      <c r="G274" s="77"/>
    </row>
    <row r="275" spans="1:7" x14ac:dyDescent="0.35">
      <c r="A275" s="12" t="str">
        <f>Form!A275</f>
        <v>Metro</v>
      </c>
      <c r="B275" s="12">
        <f>Form!B275</f>
        <v>45</v>
      </c>
      <c r="C275" t="s">
        <v>365</v>
      </c>
      <c r="D275" s="204">
        <f>'DORC build-up'!I219</f>
        <v>1</v>
      </c>
      <c r="E275" s="77"/>
      <c r="F275" s="205">
        <f t="shared" si="6"/>
        <v>0</v>
      </c>
      <c r="G275" s="77"/>
    </row>
    <row r="276" spans="1:7" x14ac:dyDescent="0.35">
      <c r="A276" s="12" t="str">
        <f>Form!A276</f>
        <v>Metro</v>
      </c>
      <c r="B276" s="12">
        <f>Form!B276</f>
        <v>45</v>
      </c>
      <c r="C276" t="s">
        <v>366</v>
      </c>
      <c r="D276" s="204">
        <f>'DORC build-up'!I220</f>
        <v>1</v>
      </c>
      <c r="E276" s="77"/>
      <c r="F276" s="205">
        <f t="shared" si="6"/>
        <v>0</v>
      </c>
      <c r="G276" s="77"/>
    </row>
    <row r="277" spans="1:7" x14ac:dyDescent="0.35">
      <c r="A277" s="12" t="str">
        <f>Form!A277</f>
        <v>Metro</v>
      </c>
      <c r="B277" s="12">
        <f>Form!B277</f>
        <v>45</v>
      </c>
      <c r="C277" t="s">
        <v>367</v>
      </c>
      <c r="D277" s="204">
        <f>'DORC build-up'!I221</f>
        <v>1</v>
      </c>
      <c r="E277" s="77"/>
      <c r="F277" s="205">
        <f t="shared" si="6"/>
        <v>0</v>
      </c>
      <c r="G277" s="77"/>
    </row>
    <row r="278" spans="1:7" x14ac:dyDescent="0.35">
      <c r="A278" s="12" t="str">
        <f>Form!A278</f>
        <v>Metro</v>
      </c>
      <c r="B278" s="12">
        <f>Form!B278</f>
        <v>45</v>
      </c>
      <c r="C278" t="s">
        <v>368</v>
      </c>
      <c r="D278" s="204">
        <f>'DORC build-up'!I222</f>
        <v>1</v>
      </c>
      <c r="E278" s="77"/>
      <c r="F278" s="205">
        <f t="shared" si="6"/>
        <v>0</v>
      </c>
      <c r="G278" s="77"/>
    </row>
    <row r="279" spans="1:7" x14ac:dyDescent="0.35">
      <c r="A279" s="12" t="str">
        <f>Form!A279</f>
        <v>Metro</v>
      </c>
      <c r="B279" s="12">
        <f>Form!B279</f>
        <v>45</v>
      </c>
      <c r="C279" t="s">
        <v>369</v>
      </c>
      <c r="D279" s="204">
        <f>'DORC build-up'!I223</f>
        <v>1</v>
      </c>
      <c r="E279" s="77"/>
      <c r="F279" s="205">
        <f t="shared" si="6"/>
        <v>0</v>
      </c>
      <c r="G279" s="77"/>
    </row>
    <row r="280" spans="1:7" x14ac:dyDescent="0.35">
      <c r="A280" s="12" t="str">
        <f>Form!A280</f>
        <v>Metro</v>
      </c>
      <c r="B280" s="12">
        <f>Form!B280</f>
        <v>45</v>
      </c>
      <c r="C280" t="s">
        <v>370</v>
      </c>
      <c r="D280" s="204">
        <f>'DORC build-up'!I224</f>
        <v>1</v>
      </c>
      <c r="E280" s="77"/>
      <c r="F280" s="205">
        <f t="shared" si="6"/>
        <v>0</v>
      </c>
      <c r="G280" s="77"/>
    </row>
    <row r="281" spans="1:7" x14ac:dyDescent="0.35">
      <c r="A281" s="12" t="str">
        <f>Form!A281</f>
        <v>Metro</v>
      </c>
      <c r="B281" s="12">
        <f>Form!B281</f>
        <v>45</v>
      </c>
      <c r="C281" t="s">
        <v>371</v>
      </c>
      <c r="D281" s="204">
        <f>'DORC build-up'!I225</f>
        <v>1</v>
      </c>
      <c r="E281" s="77"/>
      <c r="F281" s="205">
        <f t="shared" si="6"/>
        <v>0</v>
      </c>
      <c r="G281" s="77"/>
    </row>
    <row r="282" spans="1:7" x14ac:dyDescent="0.35">
      <c r="A282" s="12" t="str">
        <f>Form!A282</f>
        <v>Metro</v>
      </c>
      <c r="B282" s="12">
        <f>Form!B282</f>
        <v>45</v>
      </c>
      <c r="C282" t="s">
        <v>372</v>
      </c>
      <c r="D282" s="204">
        <f>'DORC build-up'!I226</f>
        <v>1</v>
      </c>
      <c r="E282" s="77"/>
      <c r="F282" s="205">
        <f t="shared" si="6"/>
        <v>0</v>
      </c>
      <c r="G282" s="77"/>
    </row>
    <row r="283" spans="1:7" x14ac:dyDescent="0.35">
      <c r="A283" s="12" t="str">
        <f>Form!A283</f>
        <v>Metro</v>
      </c>
      <c r="B283" s="12">
        <f>Form!B283</f>
        <v>45</v>
      </c>
      <c r="C283" t="s">
        <v>373</v>
      </c>
      <c r="D283" s="204">
        <f>'DORC build-up'!I227</f>
        <v>1</v>
      </c>
      <c r="E283" s="77"/>
      <c r="F283" s="205">
        <f t="shared" si="6"/>
        <v>0</v>
      </c>
      <c r="G283" s="77"/>
    </row>
    <row r="284" spans="1:7" x14ac:dyDescent="0.35">
      <c r="A284" s="12" t="str">
        <f>Form!A284</f>
        <v>Metro</v>
      </c>
      <c r="B284" s="12">
        <f>Form!B284</f>
        <v>45</v>
      </c>
      <c r="C284" t="s">
        <v>374</v>
      </c>
      <c r="D284" s="204">
        <f>'DORC build-up'!I228</f>
        <v>1</v>
      </c>
      <c r="E284" s="77"/>
      <c r="F284" s="205">
        <f t="shared" si="6"/>
        <v>0</v>
      </c>
      <c r="G284" s="77"/>
    </row>
    <row r="285" spans="1:7" x14ac:dyDescent="0.35">
      <c r="A285" s="12" t="str">
        <f>Form!A285</f>
        <v>Metro</v>
      </c>
      <c r="B285" s="12">
        <f>Form!B285</f>
        <v>45</v>
      </c>
      <c r="C285" t="s">
        <v>357</v>
      </c>
      <c r="D285" s="204">
        <f>'DORC build-up'!I229</f>
        <v>1</v>
      </c>
      <c r="E285" s="77"/>
      <c r="F285" s="205">
        <f t="shared" si="6"/>
        <v>0</v>
      </c>
      <c r="G285" s="77"/>
    </row>
    <row r="286" spans="1:7" x14ac:dyDescent="0.35">
      <c r="A286" s="12" t="str">
        <f>Form!A286</f>
        <v>Metro</v>
      </c>
      <c r="B286" s="12">
        <f>Form!B286</f>
        <v>46</v>
      </c>
      <c r="C286" t="s">
        <v>376</v>
      </c>
      <c r="D286" s="204">
        <f>'DORC build-up'!I230</f>
        <v>1</v>
      </c>
      <c r="E286" s="77"/>
      <c r="F286" s="205">
        <f t="shared" si="6"/>
        <v>0</v>
      </c>
      <c r="G286" s="77"/>
    </row>
    <row r="287" spans="1:7" x14ac:dyDescent="0.35">
      <c r="A287" s="12" t="str">
        <f>Form!A287</f>
        <v>Metro</v>
      </c>
      <c r="B287" s="12">
        <f>Form!B287</f>
        <v>47</v>
      </c>
      <c r="C287" t="s">
        <v>378</v>
      </c>
      <c r="D287" s="204">
        <f>'DORC build-up'!I231</f>
        <v>1</v>
      </c>
      <c r="E287" s="77"/>
      <c r="F287" s="205">
        <f t="shared" si="6"/>
        <v>0</v>
      </c>
      <c r="G287" s="77"/>
    </row>
    <row r="288" spans="1:7" x14ac:dyDescent="0.35">
      <c r="A288" s="12" t="str">
        <f>Form!A288</f>
        <v>Sidings &amp; Other</v>
      </c>
      <c r="B288" s="12">
        <f>Form!B288</f>
        <v>48</v>
      </c>
      <c r="C288" t="s">
        <v>380</v>
      </c>
      <c r="D288" s="204">
        <f>'DORC build-up'!I232</f>
        <v>1</v>
      </c>
      <c r="E288" s="77"/>
      <c r="F288" s="205">
        <f t="shared" si="6"/>
        <v>0</v>
      </c>
      <c r="G288" s="77"/>
    </row>
    <row r="289" spans="1:7" x14ac:dyDescent="0.35">
      <c r="A289" s="12" t="str">
        <f>Form!A289</f>
        <v>Sidings &amp; Other</v>
      </c>
      <c r="B289" s="12">
        <f>Form!B289</f>
        <v>48</v>
      </c>
      <c r="C289" t="s">
        <v>381</v>
      </c>
      <c r="D289" s="204">
        <f>'DORC build-up'!I233</f>
        <v>1</v>
      </c>
      <c r="E289" s="77"/>
      <c r="F289" s="205">
        <f t="shared" si="6"/>
        <v>0</v>
      </c>
      <c r="G289" s="77"/>
    </row>
    <row r="290" spans="1:7" ht="5.0999999999999996" customHeight="1" x14ac:dyDescent="0.35">
      <c r="D290" s="29"/>
      <c r="F290" s="26">
        <f t="shared" ref="F290" si="7">H282</f>
        <v>0</v>
      </c>
      <c r="G290" s="29"/>
    </row>
    <row r="291" spans="1:7" ht="13.9" x14ac:dyDescent="0.4">
      <c r="A291" s="148"/>
      <c r="B291" s="148"/>
      <c r="C291" s="147" t="s">
        <v>57</v>
      </c>
      <c r="D291" s="148"/>
      <c r="E291" s="2">
        <f>E67</f>
        <v>0</v>
      </c>
      <c r="F291" s="2">
        <f>F67</f>
        <v>0</v>
      </c>
      <c r="G291" s="2">
        <f>G67</f>
        <v>0</v>
      </c>
    </row>
    <row r="292" spans="1:7" x14ac:dyDescent="0.35"/>
    <row r="293" spans="1:7" s="66" customFormat="1" ht="13.9" x14ac:dyDescent="0.4">
      <c r="A293" s="66" t="s">
        <v>73</v>
      </c>
    </row>
    <row r="294" spans="1:7" x14ac:dyDescent="0.35"/>
  </sheetData>
  <mergeCells count="1">
    <mergeCell ref="E11:G11"/>
  </mergeCells>
  <pageMargins left="0.7" right="0.7" top="0.75" bottom="0.75" header="0.3" footer="0.3"/>
  <pageSetup orientation="portrait" r:id="rId1"/>
  <headerFooter>
    <oddHeader>&amp;C&amp;"Aptos"&amp;10&amp;K000000 OFFICIAL&amp;1#_x000D_</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2B2-D9C1-4616-A148-536559B2A3C2}">
  <sheetPr>
    <tabColor theme="0" tint="-0.249977111117893"/>
  </sheetPr>
  <dimension ref="A1:W294"/>
  <sheetViews>
    <sheetView showGridLines="0" zoomScaleNormal="100" workbookViewId="0"/>
  </sheetViews>
  <sheetFormatPr defaultRowHeight="13.5" zeroHeight="1" outlineLevelRow="1" x14ac:dyDescent="0.35"/>
  <cols>
    <col min="1" max="1" width="15.75" customWidth="1"/>
    <col min="2" max="2" width="9.125" customWidth="1"/>
    <col min="3" max="3" width="55.125" customWidth="1"/>
    <col min="4" max="4" width="15.625" customWidth="1"/>
    <col min="5" max="6" width="15" customWidth="1"/>
    <col min="7" max="7" width="17.25" customWidth="1"/>
    <col min="8" max="8" width="20" customWidth="1"/>
    <col min="9" max="9" width="15.75" customWidth="1"/>
    <col min="10" max="10" width="12.75" customWidth="1"/>
    <col min="11" max="11" width="1.625" customWidth="1"/>
    <col min="12" max="12" width="13.75" customWidth="1"/>
    <col min="13" max="16" width="12.625" customWidth="1"/>
    <col min="17" max="17" width="1.625" customWidth="1"/>
    <col min="18" max="22" width="15.5" customWidth="1"/>
    <col min="23" max="23" width="17.875" customWidth="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4" spans="1:8" x14ac:dyDescent="0.35"/>
    <row r="5" spans="1:8" ht="15" x14ac:dyDescent="0.4">
      <c r="C5" s="23" t="s">
        <v>450</v>
      </c>
      <c r="D5" s="170">
        <f>W67</f>
        <v>505938126.58042502</v>
      </c>
    </row>
    <row r="6" spans="1:8" ht="5.0999999999999996" customHeight="1" x14ac:dyDescent="0.35"/>
    <row r="7" spans="1:8" ht="55.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55.5" hidden="1" outlineLevel="1" x14ac:dyDescent="0.5">
      <c r="A12" s="18"/>
      <c r="B12" s="18"/>
      <c r="C12" s="1" t="s">
        <v>59</v>
      </c>
      <c r="D12" s="1" t="s">
        <v>396</v>
      </c>
      <c r="E12" s="1" t="s">
        <v>391</v>
      </c>
      <c r="F12" s="1" t="s">
        <v>392</v>
      </c>
      <c r="G12" s="1" t="s">
        <v>397</v>
      </c>
      <c r="H12" s="1" t="s">
        <v>447</v>
      </c>
    </row>
    <row r="13" spans="1:8" ht="17.649999999999999" hidden="1" outlineLevel="1" x14ac:dyDescent="0.5">
      <c r="A13" s="18"/>
      <c r="B13" s="18"/>
      <c r="C13" s="31" t="s">
        <v>451</v>
      </c>
      <c r="D13" s="197">
        <v>315000</v>
      </c>
      <c r="E13" s="163">
        <f>D13*(1+E8)</f>
        <v>330750</v>
      </c>
      <c r="F13" s="163">
        <f t="shared" ref="F13:G13" si="0">E13*(1+F$8)</f>
        <v>429975</v>
      </c>
      <c r="G13" s="163">
        <f t="shared" si="0"/>
        <v>470822.625</v>
      </c>
      <c r="H13" s="164">
        <f>G13</f>
        <v>470822.625</v>
      </c>
    </row>
    <row r="14" spans="1:8" ht="17.649999999999999" hidden="1" outlineLevel="1" x14ac:dyDescent="0.5">
      <c r="A14" s="18"/>
      <c r="B14" s="18"/>
      <c r="C14" s="31" t="s">
        <v>452</v>
      </c>
      <c r="D14" s="197">
        <v>315000</v>
      </c>
      <c r="E14" s="178">
        <f>D14*(1+E9)</f>
        <v>330750</v>
      </c>
      <c r="F14" s="178">
        <f t="shared" ref="F14" si="1">E14*(1+F$8)</f>
        <v>429975</v>
      </c>
      <c r="G14" s="178">
        <f t="shared" ref="G14" si="2">F14*(1+G$8)</f>
        <v>470822.625</v>
      </c>
      <c r="H14" s="213">
        <f t="shared" ref="H14:H22" si="3">G14</f>
        <v>470822.625</v>
      </c>
    </row>
    <row r="15" spans="1:8" ht="17.649999999999999" hidden="1" outlineLevel="1" x14ac:dyDescent="0.5">
      <c r="A15" s="18"/>
      <c r="B15" s="18"/>
      <c r="C15" s="174" t="s">
        <v>453</v>
      </c>
      <c r="D15" s="197">
        <v>8500</v>
      </c>
      <c r="E15" s="212">
        <f>D15*(1+E8)</f>
        <v>8925</v>
      </c>
      <c r="F15" s="212">
        <f t="shared" ref="F15:G15" si="4">E15*(1+F8)</f>
        <v>11602.5</v>
      </c>
      <c r="G15" s="212">
        <f t="shared" si="4"/>
        <v>12704.737499999999</v>
      </c>
      <c r="H15" s="214">
        <f t="shared" si="3"/>
        <v>12704.737499999999</v>
      </c>
    </row>
    <row r="16" spans="1:8" ht="17.649999999999999" hidden="1" outlineLevel="1" x14ac:dyDescent="0.5">
      <c r="A16" s="18"/>
      <c r="B16" s="18"/>
      <c r="C16" s="31" t="s">
        <v>454</v>
      </c>
      <c r="D16" s="197">
        <v>8500</v>
      </c>
      <c r="E16" s="178">
        <f t="shared" ref="E16:G16" si="5">D16*(1+E9)</f>
        <v>8925</v>
      </c>
      <c r="F16" s="178">
        <f t="shared" si="5"/>
        <v>11156.25</v>
      </c>
      <c r="G16" s="178">
        <f t="shared" si="5"/>
        <v>12216.09375</v>
      </c>
      <c r="H16" s="213">
        <f t="shared" si="3"/>
        <v>12216.09375</v>
      </c>
    </row>
    <row r="17" spans="1:8" ht="17.649999999999999" hidden="1" outlineLevel="1" x14ac:dyDescent="0.5">
      <c r="A17" s="18"/>
      <c r="B17" s="18"/>
      <c r="C17" s="174" t="s">
        <v>455</v>
      </c>
      <c r="D17" s="197">
        <v>9000</v>
      </c>
      <c r="E17" s="212">
        <f>D17*(1+E8)</f>
        <v>9450</v>
      </c>
      <c r="F17" s="212">
        <f t="shared" ref="F17:G17" si="6">E17*(1+F8)</f>
        <v>12285</v>
      </c>
      <c r="G17" s="212">
        <f t="shared" si="6"/>
        <v>13452.074999999999</v>
      </c>
      <c r="H17" s="214">
        <f t="shared" si="3"/>
        <v>13452.074999999999</v>
      </c>
    </row>
    <row r="18" spans="1:8" ht="17.649999999999999" hidden="1" outlineLevel="1" x14ac:dyDescent="0.5">
      <c r="A18" s="18"/>
      <c r="B18" s="18"/>
      <c r="C18" s="31" t="s">
        <v>456</v>
      </c>
      <c r="D18" s="197">
        <v>9000</v>
      </c>
      <c r="E18" s="178">
        <f t="shared" ref="E18:G18" si="7">D18*(1+E9)</f>
        <v>9450</v>
      </c>
      <c r="F18" s="178">
        <f t="shared" si="7"/>
        <v>11812.5</v>
      </c>
      <c r="G18" s="178">
        <f t="shared" si="7"/>
        <v>12934.6875</v>
      </c>
      <c r="H18" s="213">
        <f t="shared" si="3"/>
        <v>12934.6875</v>
      </c>
    </row>
    <row r="19" spans="1:8" ht="17.649999999999999" hidden="1" outlineLevel="1" x14ac:dyDescent="0.5">
      <c r="A19" s="18"/>
      <c r="B19" s="18"/>
      <c r="C19" s="174" t="s">
        <v>457</v>
      </c>
      <c r="D19" s="197">
        <v>9000</v>
      </c>
      <c r="E19" s="212">
        <f>D19*(1+E8)</f>
        <v>9450</v>
      </c>
      <c r="F19" s="212">
        <f t="shared" ref="F19:G19" si="8">E19*(1+F8)</f>
        <v>12285</v>
      </c>
      <c r="G19" s="212">
        <f t="shared" si="8"/>
        <v>13452.074999999999</v>
      </c>
      <c r="H19" s="214">
        <f t="shared" si="3"/>
        <v>13452.074999999999</v>
      </c>
    </row>
    <row r="20" spans="1:8" ht="17.649999999999999" hidden="1" outlineLevel="1" x14ac:dyDescent="0.5">
      <c r="A20" s="18"/>
      <c r="B20" s="18"/>
      <c r="C20" s="31" t="s">
        <v>458</v>
      </c>
      <c r="D20" s="197">
        <v>9000</v>
      </c>
      <c r="E20" s="178">
        <f t="shared" ref="E20:G20" si="9">D20*(1+E9)</f>
        <v>9450</v>
      </c>
      <c r="F20" s="178">
        <f t="shared" si="9"/>
        <v>11812.5</v>
      </c>
      <c r="G20" s="178">
        <f t="shared" si="9"/>
        <v>12934.6875</v>
      </c>
      <c r="H20" s="213">
        <f t="shared" si="3"/>
        <v>12934.6875</v>
      </c>
    </row>
    <row r="21" spans="1:8" ht="17.649999999999999" hidden="1" outlineLevel="1" x14ac:dyDescent="0.5">
      <c r="A21" s="18"/>
      <c r="B21" s="18"/>
      <c r="C21" s="174" t="s">
        <v>459</v>
      </c>
      <c r="D21" s="197">
        <v>8500</v>
      </c>
      <c r="E21" s="212">
        <f>D21*(1+E8)</f>
        <v>8925</v>
      </c>
      <c r="F21" s="212">
        <f t="shared" ref="F21:G21" si="10">E21*(1+F8)</f>
        <v>11602.5</v>
      </c>
      <c r="G21" s="212">
        <f t="shared" si="10"/>
        <v>12704.737499999999</v>
      </c>
      <c r="H21" s="214">
        <f t="shared" si="3"/>
        <v>12704.737499999999</v>
      </c>
    </row>
    <row r="22" spans="1:8" ht="17.649999999999999" hidden="1" outlineLevel="1" x14ac:dyDescent="0.5">
      <c r="A22" s="18"/>
      <c r="B22" s="18"/>
      <c r="C22" s="31" t="s">
        <v>460</v>
      </c>
      <c r="D22" s="197">
        <v>8500</v>
      </c>
      <c r="E22" s="178">
        <f t="shared" ref="E22:G22" si="11">D22*(1+E9)</f>
        <v>8925</v>
      </c>
      <c r="F22" s="178">
        <f t="shared" si="11"/>
        <v>11156.25</v>
      </c>
      <c r="G22" s="178">
        <f t="shared" si="11"/>
        <v>12216.09375</v>
      </c>
      <c r="H22" s="213">
        <f t="shared" si="3"/>
        <v>12216.09375</v>
      </c>
    </row>
    <row r="23" spans="1:8" ht="17.649999999999999" hidden="1" outlineLevel="1" x14ac:dyDescent="0.5">
      <c r="A23" s="18"/>
      <c r="B23" s="18"/>
      <c r="C23" s="175" t="s">
        <v>461</v>
      </c>
      <c r="D23" s="197">
        <v>6000</v>
      </c>
      <c r="E23" s="207"/>
      <c r="F23" s="207"/>
      <c r="G23" s="207"/>
      <c r="H23" s="188">
        <v>10481.629999999999</v>
      </c>
    </row>
    <row r="24" spans="1:8" hidden="1" outlineLevel="1" x14ac:dyDescent="0.35"/>
    <row r="25" spans="1:8" hidden="1" outlineLevel="1" x14ac:dyDescent="0.35"/>
    <row r="26" spans="1:8" hidden="1" outlineLevel="1" x14ac:dyDescent="0.35"/>
    <row r="27" spans="1:8" hidden="1" outlineLevel="1" x14ac:dyDescent="0.35"/>
    <row r="28" spans="1:8" hidden="1" outlineLevel="1" x14ac:dyDescent="0.35"/>
    <row r="29" spans="1:8" hidden="1" outlineLevel="1" x14ac:dyDescent="0.35"/>
    <row r="30" spans="1:8" hidden="1" outlineLevel="1" x14ac:dyDescent="0.35"/>
    <row r="31" spans="1:8" hidden="1" outlineLevel="1" x14ac:dyDescent="0.35"/>
    <row r="32" spans="1:8"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spans="4:4" hidden="1" outlineLevel="1" x14ac:dyDescent="0.35"/>
    <row r="50" spans="4:4" hidden="1" outlineLevel="1" x14ac:dyDescent="0.35"/>
    <row r="51" spans="4:4" hidden="1" outlineLevel="1" x14ac:dyDescent="0.35"/>
    <row r="52" spans="4:4" hidden="1" outlineLevel="1" x14ac:dyDescent="0.35"/>
    <row r="53" spans="4:4" hidden="1" outlineLevel="1" x14ac:dyDescent="0.35"/>
    <row r="54" spans="4:4" hidden="1" outlineLevel="1" x14ac:dyDescent="0.35"/>
    <row r="55" spans="4:4" hidden="1" outlineLevel="1" x14ac:dyDescent="0.35"/>
    <row r="56" spans="4:4" hidden="1" outlineLevel="1" x14ac:dyDescent="0.35"/>
    <row r="57" spans="4:4" hidden="1" outlineLevel="1" x14ac:dyDescent="0.35"/>
    <row r="58" spans="4:4" hidden="1" outlineLevel="1" x14ac:dyDescent="0.35"/>
    <row r="59" spans="4:4" hidden="1" outlineLevel="1" x14ac:dyDescent="0.35"/>
    <row r="60" spans="4:4" hidden="1" outlineLevel="1" x14ac:dyDescent="0.35"/>
    <row r="61" spans="4:4" hidden="1" outlineLevel="1" x14ac:dyDescent="0.35"/>
    <row r="62" spans="4:4" hidden="1" outlineLevel="1" x14ac:dyDescent="0.35"/>
    <row r="63" spans="4:4" ht="14.25" hidden="1" customHeight="1" outlineLevel="1" x14ac:dyDescent="0.35">
      <c r="D63" s="268"/>
    </row>
    <row r="64" spans="4:4" ht="5.0999999999999996" customHeight="1" collapsed="1" x14ac:dyDescent="0.35"/>
    <row r="65" spans="1:23" ht="30" customHeight="1" x14ac:dyDescent="0.35">
      <c r="A65" s="1" t="str">
        <f>AcRd!A65</f>
        <v>Network Group</v>
      </c>
      <c r="B65" s="1" t="str">
        <f>AcRd!B65</f>
        <v>Route Number</v>
      </c>
      <c r="C65" s="1" t="s">
        <v>81</v>
      </c>
      <c r="D65" s="1" t="s">
        <v>83</v>
      </c>
      <c r="E65" s="1" t="s">
        <v>462</v>
      </c>
      <c r="F65" s="1" t="s">
        <v>463</v>
      </c>
      <c r="G65" s="1" t="s">
        <v>464</v>
      </c>
      <c r="H65" s="1" t="s">
        <v>465</v>
      </c>
      <c r="I65" s="1" t="s">
        <v>466</v>
      </c>
      <c r="J65" s="1" t="s">
        <v>467</v>
      </c>
      <c r="L65" s="1" t="s">
        <v>468</v>
      </c>
      <c r="M65" s="1" t="s">
        <v>469</v>
      </c>
      <c r="N65" s="1" t="s">
        <v>470</v>
      </c>
      <c r="O65" s="1" t="s">
        <v>471</v>
      </c>
      <c r="P65" s="1" t="s">
        <v>472</v>
      </c>
      <c r="R65" s="1" t="s">
        <v>473</v>
      </c>
      <c r="S65" s="1" t="s">
        <v>474</v>
      </c>
      <c r="T65" s="1" t="s">
        <v>475</v>
      </c>
      <c r="U65" s="1" t="s">
        <v>476</v>
      </c>
      <c r="V65" s="1" t="s">
        <v>477</v>
      </c>
      <c r="W65" s="1" t="s">
        <v>405</v>
      </c>
    </row>
    <row r="66" spans="1:23" ht="5.0999999999999996" customHeight="1" x14ac:dyDescent="0.35"/>
    <row r="67" spans="1:23" ht="13.9" x14ac:dyDescent="0.4">
      <c r="A67" s="30"/>
      <c r="B67" s="30"/>
      <c r="C67" s="13" t="s">
        <v>57</v>
      </c>
      <c r="D67" s="30"/>
      <c r="E67" s="185">
        <f t="shared" ref="E67:J67" si="12">SUM(E69:E289)</f>
        <v>163.26600000000002</v>
      </c>
      <c r="F67" s="185">
        <f t="shared" si="12"/>
        <v>513.86139999999989</v>
      </c>
      <c r="G67" s="185">
        <f t="shared" si="12"/>
        <v>10546.143300000003</v>
      </c>
      <c r="H67" s="185">
        <f t="shared" si="12"/>
        <v>4245.4967999999999</v>
      </c>
      <c r="I67" s="185">
        <f t="shared" si="12"/>
        <v>6885.6844000000001</v>
      </c>
      <c r="J67" s="185">
        <f t="shared" si="12"/>
        <v>5406.7951999999996</v>
      </c>
      <c r="L67" s="185"/>
      <c r="M67" s="185"/>
      <c r="N67" s="185"/>
      <c r="O67" s="185"/>
      <c r="P67" s="185"/>
      <c r="R67" s="185">
        <f t="shared" ref="R67:W67" si="13">SUM(R69:R289)</f>
        <v>98133183.070650011</v>
      </c>
      <c r="S67" s="185">
        <f t="shared" si="13"/>
        <v>164510944.42052808</v>
      </c>
      <c r="T67" s="185">
        <f t="shared" si="13"/>
        <v>64247269.814043745</v>
      </c>
      <c r="U67" s="185">
        <f t="shared" si="13"/>
        <v>104630383.183725</v>
      </c>
      <c r="V67" s="185">
        <f t="shared" si="13"/>
        <v>74416346.091478124</v>
      </c>
      <c r="W67" s="215">
        <f t="shared" si="13"/>
        <v>505938126.58042502</v>
      </c>
    </row>
    <row r="68" spans="1:23" ht="5.0999999999999996" customHeight="1" x14ac:dyDescent="0.35"/>
    <row r="69" spans="1:23" ht="13.9" x14ac:dyDescent="0.4">
      <c r="A69" s="12" t="str">
        <f>AcRd!A69</f>
        <v>EGR</v>
      </c>
      <c r="B69" s="12">
        <f>AcRd!B69</f>
        <v>1</v>
      </c>
      <c r="C69" t="str">
        <f>AcRd!C69</f>
        <v>Avon Yard to West Merredin</v>
      </c>
      <c r="D69" s="204">
        <f>'DORC build-up'!I13</f>
        <v>1.3</v>
      </c>
      <c r="E69" s="188">
        <v>0</v>
      </c>
      <c r="F69" s="16">
        <v>0</v>
      </c>
      <c r="G69" s="16">
        <v>0</v>
      </c>
      <c r="H69" s="188">
        <v>0</v>
      </c>
      <c r="I69" s="188">
        <v>264.25200000000001</v>
      </c>
      <c r="J69" s="188">
        <v>0</v>
      </c>
      <c r="L69" s="269">
        <f t="shared" ref="L69:L132" si="14">H$14</f>
        <v>470822.625</v>
      </c>
      <c r="M69" s="269">
        <f t="shared" ref="M69:M132" si="15">H$16</f>
        <v>12216.09375</v>
      </c>
      <c r="N69" s="269">
        <f t="shared" ref="N69:N132" si="16">H$18</f>
        <v>12934.6875</v>
      </c>
      <c r="O69" s="269">
        <f t="shared" ref="O69:O132" si="17">H$20</f>
        <v>12934.6875</v>
      </c>
      <c r="P69" s="269">
        <f t="shared" ref="P69:P132" si="18">H$22</f>
        <v>12216.09375</v>
      </c>
      <c r="R69" s="200">
        <f>E69*L69*$D69</f>
        <v>0</v>
      </c>
      <c r="S69" s="200">
        <f t="shared" ref="S69:V70" si="19">G69*M69*$D69</f>
        <v>0</v>
      </c>
      <c r="T69" s="200">
        <f t="shared" si="19"/>
        <v>0</v>
      </c>
      <c r="U69" s="200">
        <f t="shared" si="19"/>
        <v>4443422.1536250003</v>
      </c>
      <c r="V69" s="238">
        <f t="shared" si="19"/>
        <v>0</v>
      </c>
      <c r="W69" s="187">
        <f>SUM(R69:V69)</f>
        <v>4443422.1536250003</v>
      </c>
    </row>
    <row r="70" spans="1:23" ht="13.9" x14ac:dyDescent="0.4">
      <c r="A70" s="12" t="str">
        <f>AcRd!A70</f>
        <v>EGR</v>
      </c>
      <c r="B70" s="12">
        <f>AcRd!B70</f>
        <v>1</v>
      </c>
      <c r="C70" t="str">
        <f>AcRd!C70</f>
        <v>West Merredin</v>
      </c>
      <c r="D70" s="204">
        <f>'DORC build-up'!I14</f>
        <v>1.3</v>
      </c>
      <c r="E70" s="188">
        <v>0</v>
      </c>
      <c r="F70" s="16">
        <v>0</v>
      </c>
      <c r="G70" s="16">
        <v>0</v>
      </c>
      <c r="H70" s="188">
        <v>0</v>
      </c>
      <c r="I70" s="188">
        <v>0</v>
      </c>
      <c r="J70" s="188">
        <v>0</v>
      </c>
      <c r="L70" s="269">
        <f t="shared" si="14"/>
        <v>470822.625</v>
      </c>
      <c r="M70" s="269">
        <f t="shared" si="15"/>
        <v>12216.09375</v>
      </c>
      <c r="N70" s="269">
        <f t="shared" si="16"/>
        <v>12934.6875</v>
      </c>
      <c r="O70" s="269">
        <f t="shared" si="17"/>
        <v>12934.6875</v>
      </c>
      <c r="P70" s="269">
        <f t="shared" si="18"/>
        <v>12216.09375</v>
      </c>
      <c r="R70" s="200">
        <f t="shared" ref="R70:R133" si="20">E70*L70*$D70</f>
        <v>0</v>
      </c>
      <c r="S70" s="200">
        <f t="shared" si="19"/>
        <v>0</v>
      </c>
      <c r="T70" s="200">
        <f t="shared" si="19"/>
        <v>0</v>
      </c>
      <c r="U70" s="200">
        <f t="shared" si="19"/>
        <v>0</v>
      </c>
      <c r="V70" s="238">
        <f t="shared" si="19"/>
        <v>0</v>
      </c>
      <c r="W70" s="187">
        <f t="shared" ref="W70:W133" si="21">SUM(R70:V70)</f>
        <v>0</v>
      </c>
    </row>
    <row r="71" spans="1:23" ht="13.9" x14ac:dyDescent="0.4">
      <c r="A71" s="12" t="str">
        <f>AcRd!A71</f>
        <v>EGR</v>
      </c>
      <c r="B71" s="12">
        <f>AcRd!B71</f>
        <v>1</v>
      </c>
      <c r="C71" t="str">
        <f>AcRd!C71</f>
        <v>West Merredin to Merredin</v>
      </c>
      <c r="D71" s="204">
        <f>'DORC build-up'!I15</f>
        <v>1.3</v>
      </c>
      <c r="E71" s="188">
        <v>0</v>
      </c>
      <c r="F71" s="16">
        <v>0</v>
      </c>
      <c r="G71" s="16">
        <v>0</v>
      </c>
      <c r="H71" s="188">
        <v>0</v>
      </c>
      <c r="I71" s="188">
        <v>0</v>
      </c>
      <c r="J71" s="188">
        <v>0</v>
      </c>
      <c r="L71" s="269">
        <f t="shared" si="14"/>
        <v>470822.625</v>
      </c>
      <c r="M71" s="269">
        <f t="shared" si="15"/>
        <v>12216.09375</v>
      </c>
      <c r="N71" s="269">
        <f t="shared" si="16"/>
        <v>12934.6875</v>
      </c>
      <c r="O71" s="269">
        <f t="shared" si="17"/>
        <v>12934.6875</v>
      </c>
      <c r="P71" s="269">
        <f t="shared" si="18"/>
        <v>12216.09375</v>
      </c>
      <c r="R71" s="200">
        <f t="shared" si="20"/>
        <v>0</v>
      </c>
      <c r="S71" s="200">
        <f t="shared" ref="S71:S134" si="22">G71*M71*$D71</f>
        <v>0</v>
      </c>
      <c r="T71" s="200">
        <f t="shared" ref="T71:T134" si="23">H71*N71*$D71</f>
        <v>0</v>
      </c>
      <c r="U71" s="200">
        <f t="shared" ref="U71:U134" si="24">I71*O71*$D71</f>
        <v>0</v>
      </c>
      <c r="V71" s="238">
        <f t="shared" ref="V71:V134" si="25">J71*P71*$D71</f>
        <v>0</v>
      </c>
      <c r="W71" s="187">
        <f t="shared" si="21"/>
        <v>0</v>
      </c>
    </row>
    <row r="72" spans="1:23" ht="13.9" x14ac:dyDescent="0.4">
      <c r="A72" s="12" t="str">
        <f>AcRd!A72</f>
        <v>EGR</v>
      </c>
      <c r="B72" s="12">
        <f>AcRd!B72</f>
        <v>1</v>
      </c>
      <c r="C72" t="str">
        <f>AcRd!C72</f>
        <v>Merredin</v>
      </c>
      <c r="D72" s="204">
        <f>'DORC build-up'!I16</f>
        <v>1.3</v>
      </c>
      <c r="E72" s="188">
        <v>0</v>
      </c>
      <c r="F72" s="16">
        <v>0</v>
      </c>
      <c r="G72" s="16">
        <v>0</v>
      </c>
      <c r="H72" s="188">
        <v>0</v>
      </c>
      <c r="I72" s="188">
        <v>0</v>
      </c>
      <c r="J72" s="188">
        <v>0</v>
      </c>
      <c r="L72" s="269">
        <f t="shared" si="14"/>
        <v>470822.625</v>
      </c>
      <c r="M72" s="269">
        <f t="shared" si="15"/>
        <v>12216.09375</v>
      </c>
      <c r="N72" s="269">
        <f t="shared" si="16"/>
        <v>12934.6875</v>
      </c>
      <c r="O72" s="269">
        <f t="shared" si="17"/>
        <v>12934.6875</v>
      </c>
      <c r="P72" s="269">
        <f t="shared" si="18"/>
        <v>12216.09375</v>
      </c>
      <c r="R72" s="200">
        <f t="shared" si="20"/>
        <v>0</v>
      </c>
      <c r="S72" s="200">
        <f t="shared" si="22"/>
        <v>0</v>
      </c>
      <c r="T72" s="200">
        <f t="shared" si="23"/>
        <v>0</v>
      </c>
      <c r="U72" s="200">
        <f t="shared" si="24"/>
        <v>0</v>
      </c>
      <c r="V72" s="238">
        <f t="shared" si="25"/>
        <v>0</v>
      </c>
      <c r="W72" s="187">
        <f t="shared" si="21"/>
        <v>0</v>
      </c>
    </row>
    <row r="73" spans="1:23" ht="13.9" x14ac:dyDescent="0.4">
      <c r="A73" s="12" t="str">
        <f>AcRd!A73</f>
        <v>EGR</v>
      </c>
      <c r="B73" s="12">
        <f>AcRd!B73</f>
        <v>1</v>
      </c>
      <c r="C73" t="str">
        <f>AcRd!C73</f>
        <v>Merredin to Southern Cross</v>
      </c>
      <c r="D73" s="204">
        <f>'DORC build-up'!I17</f>
        <v>1.4</v>
      </c>
      <c r="E73" s="188">
        <v>0</v>
      </c>
      <c r="F73" s="16">
        <v>0</v>
      </c>
      <c r="G73" s="16">
        <v>0</v>
      </c>
      <c r="H73" s="188">
        <v>139.12899999999999</v>
      </c>
      <c r="I73" s="188">
        <v>0</v>
      </c>
      <c r="J73" s="188">
        <v>0</v>
      </c>
      <c r="L73" s="269">
        <f t="shared" si="14"/>
        <v>470822.625</v>
      </c>
      <c r="M73" s="269">
        <f t="shared" si="15"/>
        <v>12216.09375</v>
      </c>
      <c r="N73" s="269">
        <f t="shared" si="16"/>
        <v>12934.6875</v>
      </c>
      <c r="O73" s="269">
        <f t="shared" si="17"/>
        <v>12934.6875</v>
      </c>
      <c r="P73" s="269">
        <f t="shared" si="18"/>
        <v>12216.09375</v>
      </c>
      <c r="R73" s="200">
        <f t="shared" si="20"/>
        <v>0</v>
      </c>
      <c r="S73" s="200">
        <f t="shared" si="22"/>
        <v>0</v>
      </c>
      <c r="T73" s="200">
        <f t="shared" si="23"/>
        <v>2519426.1920624995</v>
      </c>
      <c r="U73" s="200">
        <f t="shared" si="24"/>
        <v>0</v>
      </c>
      <c r="V73" s="238">
        <f t="shared" si="25"/>
        <v>0</v>
      </c>
      <c r="W73" s="187">
        <f t="shared" si="21"/>
        <v>2519426.1920624995</v>
      </c>
    </row>
    <row r="74" spans="1:23" ht="13.9" x14ac:dyDescent="0.4">
      <c r="A74" s="12" t="str">
        <f>AcRd!A74</f>
        <v>EGR</v>
      </c>
      <c r="B74" s="12">
        <f>AcRd!B74</f>
        <v>1</v>
      </c>
      <c r="C74" t="str">
        <f>AcRd!C74</f>
        <v>Southern Cross</v>
      </c>
      <c r="D74" s="204">
        <f>'DORC build-up'!I18</f>
        <v>0</v>
      </c>
      <c r="E74" s="188">
        <v>0</v>
      </c>
      <c r="F74" s="16">
        <v>0</v>
      </c>
      <c r="G74" s="16">
        <v>0</v>
      </c>
      <c r="H74" s="188">
        <v>0</v>
      </c>
      <c r="I74" s="188">
        <v>0</v>
      </c>
      <c r="J74" s="188">
        <v>0</v>
      </c>
      <c r="L74" s="269">
        <f t="shared" si="14"/>
        <v>470822.625</v>
      </c>
      <c r="M74" s="269">
        <f t="shared" si="15"/>
        <v>12216.09375</v>
      </c>
      <c r="N74" s="269">
        <f t="shared" si="16"/>
        <v>12934.6875</v>
      </c>
      <c r="O74" s="269">
        <f t="shared" si="17"/>
        <v>12934.6875</v>
      </c>
      <c r="P74" s="269">
        <f t="shared" si="18"/>
        <v>12216.09375</v>
      </c>
      <c r="R74" s="200">
        <f t="shared" si="20"/>
        <v>0</v>
      </c>
      <c r="S74" s="200">
        <f t="shared" si="22"/>
        <v>0</v>
      </c>
      <c r="T74" s="200">
        <f t="shared" si="23"/>
        <v>0</v>
      </c>
      <c r="U74" s="200">
        <f t="shared" si="24"/>
        <v>0</v>
      </c>
      <c r="V74" s="238">
        <f t="shared" si="25"/>
        <v>0</v>
      </c>
      <c r="W74" s="187">
        <f t="shared" si="21"/>
        <v>0</v>
      </c>
    </row>
    <row r="75" spans="1:23" ht="13.9" x14ac:dyDescent="0.4">
      <c r="A75" s="12" t="str">
        <f>AcRd!A75</f>
        <v>EGR</v>
      </c>
      <c r="B75" s="12">
        <f>AcRd!B75</f>
        <v>1</v>
      </c>
      <c r="C75" t="str">
        <f>AcRd!C75</f>
        <v>Southern Cross to Koolyanobbing East</v>
      </c>
      <c r="D75" s="204">
        <f>'DORC build-up'!I19</f>
        <v>1.4</v>
      </c>
      <c r="E75" s="188">
        <v>0</v>
      </c>
      <c r="F75" s="16">
        <v>0</v>
      </c>
      <c r="G75" s="16">
        <v>0</v>
      </c>
      <c r="H75" s="188">
        <v>0</v>
      </c>
      <c r="I75" s="188">
        <v>0</v>
      </c>
      <c r="J75" s="188">
        <v>0</v>
      </c>
      <c r="L75" s="269">
        <f t="shared" si="14"/>
        <v>470822.625</v>
      </c>
      <c r="M75" s="269">
        <f t="shared" si="15"/>
        <v>12216.09375</v>
      </c>
      <c r="N75" s="269">
        <f t="shared" si="16"/>
        <v>12934.6875</v>
      </c>
      <c r="O75" s="269">
        <f t="shared" si="17"/>
        <v>12934.6875</v>
      </c>
      <c r="P75" s="269">
        <f t="shared" si="18"/>
        <v>12216.09375</v>
      </c>
      <c r="R75" s="200">
        <f t="shared" si="20"/>
        <v>0</v>
      </c>
      <c r="S75" s="200">
        <f t="shared" si="22"/>
        <v>0</v>
      </c>
      <c r="T75" s="200">
        <f t="shared" si="23"/>
        <v>0</v>
      </c>
      <c r="U75" s="200">
        <f t="shared" si="24"/>
        <v>0</v>
      </c>
      <c r="V75" s="238">
        <f t="shared" si="25"/>
        <v>0</v>
      </c>
      <c r="W75" s="187">
        <f t="shared" si="21"/>
        <v>0</v>
      </c>
    </row>
    <row r="76" spans="1:23" ht="13.9" x14ac:dyDescent="0.4">
      <c r="A76" s="12" t="str">
        <f>AcRd!A76</f>
        <v>EGR</v>
      </c>
      <c r="B76" s="12">
        <f>AcRd!B76</f>
        <v>1</v>
      </c>
      <c r="C76" t="str">
        <f>AcRd!C76</f>
        <v>Koolyanobbing East to Mount Walton</v>
      </c>
      <c r="D76" s="204">
        <f>'DORC build-up'!I20</f>
        <v>1.4</v>
      </c>
      <c r="E76" s="188">
        <v>0</v>
      </c>
      <c r="F76" s="16">
        <v>0</v>
      </c>
      <c r="G76" s="16">
        <v>0</v>
      </c>
      <c r="H76" s="188">
        <v>0</v>
      </c>
      <c r="I76" s="188">
        <v>0</v>
      </c>
      <c r="J76" s="188">
        <v>0</v>
      </c>
      <c r="L76" s="269">
        <f t="shared" si="14"/>
        <v>470822.625</v>
      </c>
      <c r="M76" s="269">
        <f t="shared" si="15"/>
        <v>12216.09375</v>
      </c>
      <c r="N76" s="269">
        <f t="shared" si="16"/>
        <v>12934.6875</v>
      </c>
      <c r="O76" s="269">
        <f t="shared" si="17"/>
        <v>12934.6875</v>
      </c>
      <c r="P76" s="269">
        <f t="shared" si="18"/>
        <v>12216.09375</v>
      </c>
      <c r="R76" s="200">
        <f t="shared" si="20"/>
        <v>0</v>
      </c>
      <c r="S76" s="200">
        <f t="shared" si="22"/>
        <v>0</v>
      </c>
      <c r="T76" s="200">
        <f t="shared" si="23"/>
        <v>0</v>
      </c>
      <c r="U76" s="200">
        <f t="shared" si="24"/>
        <v>0</v>
      </c>
      <c r="V76" s="238">
        <f t="shared" si="25"/>
        <v>0</v>
      </c>
      <c r="W76" s="187">
        <f t="shared" si="21"/>
        <v>0</v>
      </c>
    </row>
    <row r="77" spans="1:23" ht="13.9" x14ac:dyDescent="0.4">
      <c r="A77" s="12" t="str">
        <f>AcRd!A77</f>
        <v>EGR</v>
      </c>
      <c r="B77" s="12">
        <f>AcRd!B77</f>
        <v>1</v>
      </c>
      <c r="C77" t="str">
        <f>AcRd!C77</f>
        <v>Mount Walton to West Kalgoorlie West</v>
      </c>
      <c r="D77" s="204">
        <f>'DORC build-up'!I21</f>
        <v>1.4</v>
      </c>
      <c r="E77" s="188">
        <v>0</v>
      </c>
      <c r="F77" s="16">
        <v>0</v>
      </c>
      <c r="G77" s="16">
        <v>0</v>
      </c>
      <c r="H77" s="188">
        <v>0</v>
      </c>
      <c r="I77" s="188">
        <v>0</v>
      </c>
      <c r="J77" s="188">
        <v>0</v>
      </c>
      <c r="L77" s="269">
        <f t="shared" si="14"/>
        <v>470822.625</v>
      </c>
      <c r="M77" s="269">
        <f t="shared" si="15"/>
        <v>12216.09375</v>
      </c>
      <c r="N77" s="269">
        <f t="shared" si="16"/>
        <v>12934.6875</v>
      </c>
      <c r="O77" s="269">
        <f t="shared" si="17"/>
        <v>12934.6875</v>
      </c>
      <c r="P77" s="269">
        <f t="shared" si="18"/>
        <v>12216.09375</v>
      </c>
      <c r="R77" s="200">
        <f t="shared" si="20"/>
        <v>0</v>
      </c>
      <c r="S77" s="200">
        <f t="shared" si="22"/>
        <v>0</v>
      </c>
      <c r="T77" s="200">
        <f t="shared" si="23"/>
        <v>0</v>
      </c>
      <c r="U77" s="200">
        <f t="shared" si="24"/>
        <v>0</v>
      </c>
      <c r="V77" s="238">
        <f t="shared" si="25"/>
        <v>0</v>
      </c>
      <c r="W77" s="187">
        <f t="shared" si="21"/>
        <v>0</v>
      </c>
    </row>
    <row r="78" spans="1:23" ht="13.9" x14ac:dyDescent="0.4">
      <c r="A78" s="12" t="str">
        <f>AcRd!A78</f>
        <v>EGR</v>
      </c>
      <c r="B78" s="12">
        <f>AcRd!B78</f>
        <v>1</v>
      </c>
      <c r="C78" t="str">
        <f>AcRd!C78</f>
        <v>West Kalgoorlie West to West Kalgoorlie</v>
      </c>
      <c r="D78" s="204">
        <f>'DORC build-up'!I22</f>
        <v>1.4</v>
      </c>
      <c r="E78" s="188">
        <v>0</v>
      </c>
      <c r="F78" s="16">
        <v>0</v>
      </c>
      <c r="G78" s="16">
        <v>0</v>
      </c>
      <c r="H78" s="188">
        <v>0</v>
      </c>
      <c r="I78" s="188">
        <v>0</v>
      </c>
      <c r="J78" s="188">
        <v>0</v>
      </c>
      <c r="L78" s="269">
        <f t="shared" si="14"/>
        <v>470822.625</v>
      </c>
      <c r="M78" s="269">
        <f t="shared" si="15"/>
        <v>12216.09375</v>
      </c>
      <c r="N78" s="269">
        <f t="shared" si="16"/>
        <v>12934.6875</v>
      </c>
      <c r="O78" s="269">
        <f t="shared" si="17"/>
        <v>12934.6875</v>
      </c>
      <c r="P78" s="269">
        <f t="shared" si="18"/>
        <v>12216.09375</v>
      </c>
      <c r="R78" s="200">
        <f t="shared" si="20"/>
        <v>0</v>
      </c>
      <c r="S78" s="200">
        <f t="shared" si="22"/>
        <v>0</v>
      </c>
      <c r="T78" s="200">
        <f t="shared" si="23"/>
        <v>0</v>
      </c>
      <c r="U78" s="200">
        <f t="shared" si="24"/>
        <v>0</v>
      </c>
      <c r="V78" s="238">
        <f t="shared" si="25"/>
        <v>0</v>
      </c>
      <c r="W78" s="187">
        <f t="shared" si="21"/>
        <v>0</v>
      </c>
    </row>
    <row r="79" spans="1:23" ht="13.9" x14ac:dyDescent="0.4">
      <c r="A79" s="12" t="str">
        <f>AcRd!A79</f>
        <v>EGR</v>
      </c>
      <c r="B79" s="12">
        <f>AcRd!B79</f>
        <v>1</v>
      </c>
      <c r="C79" t="str">
        <f>AcRd!C79</f>
        <v>West Kalgoorlie</v>
      </c>
      <c r="D79" s="204">
        <f>'DORC build-up'!I23</f>
        <v>1.4</v>
      </c>
      <c r="E79" s="188">
        <v>0</v>
      </c>
      <c r="F79" s="16">
        <v>0</v>
      </c>
      <c r="G79" s="16">
        <v>0</v>
      </c>
      <c r="H79" s="188">
        <v>0</v>
      </c>
      <c r="I79" s="188">
        <v>0</v>
      </c>
      <c r="J79" s="188">
        <v>0</v>
      </c>
      <c r="L79" s="269">
        <f t="shared" si="14"/>
        <v>470822.625</v>
      </c>
      <c r="M79" s="269">
        <f t="shared" si="15"/>
        <v>12216.09375</v>
      </c>
      <c r="N79" s="269">
        <f t="shared" si="16"/>
        <v>12934.6875</v>
      </c>
      <c r="O79" s="269">
        <f t="shared" si="17"/>
        <v>12934.6875</v>
      </c>
      <c r="P79" s="269">
        <f t="shared" si="18"/>
        <v>12216.09375</v>
      </c>
      <c r="R79" s="200">
        <f t="shared" si="20"/>
        <v>0</v>
      </c>
      <c r="S79" s="200">
        <f t="shared" si="22"/>
        <v>0</v>
      </c>
      <c r="T79" s="200">
        <f t="shared" si="23"/>
        <v>0</v>
      </c>
      <c r="U79" s="200">
        <f t="shared" si="24"/>
        <v>0</v>
      </c>
      <c r="V79" s="238">
        <f t="shared" si="25"/>
        <v>0</v>
      </c>
      <c r="W79" s="187">
        <f t="shared" si="21"/>
        <v>0</v>
      </c>
    </row>
    <row r="80" spans="1:23" ht="13.9" x14ac:dyDescent="0.4">
      <c r="A80" s="12" t="str">
        <f>AcRd!A80</f>
        <v>EGR</v>
      </c>
      <c r="B80" s="12">
        <f>AcRd!B80</f>
        <v>1</v>
      </c>
      <c r="C80" t="str">
        <f>AcRd!C80</f>
        <v>West Kalgoorlie to Kalgoorlie</v>
      </c>
      <c r="D80" s="204">
        <f>'DORC build-up'!I24</f>
        <v>1.4</v>
      </c>
      <c r="E80" s="188">
        <v>0</v>
      </c>
      <c r="F80" s="16">
        <v>0</v>
      </c>
      <c r="G80" s="16">
        <v>0</v>
      </c>
      <c r="H80" s="188">
        <v>0</v>
      </c>
      <c r="I80" s="188">
        <v>0</v>
      </c>
      <c r="J80" s="188">
        <v>0</v>
      </c>
      <c r="L80" s="269">
        <f t="shared" si="14"/>
        <v>470822.625</v>
      </c>
      <c r="M80" s="269">
        <f t="shared" si="15"/>
        <v>12216.09375</v>
      </c>
      <c r="N80" s="269">
        <f t="shared" si="16"/>
        <v>12934.6875</v>
      </c>
      <c r="O80" s="269">
        <f t="shared" si="17"/>
        <v>12934.6875</v>
      </c>
      <c r="P80" s="269">
        <f t="shared" si="18"/>
        <v>12216.09375</v>
      </c>
      <c r="R80" s="200">
        <f t="shared" si="20"/>
        <v>0</v>
      </c>
      <c r="S80" s="200">
        <f t="shared" si="22"/>
        <v>0</v>
      </c>
      <c r="T80" s="200">
        <f t="shared" si="23"/>
        <v>0</v>
      </c>
      <c r="U80" s="200">
        <f t="shared" si="24"/>
        <v>0</v>
      </c>
      <c r="V80" s="238">
        <f t="shared" si="25"/>
        <v>0</v>
      </c>
      <c r="W80" s="187">
        <f t="shared" si="21"/>
        <v>0</v>
      </c>
    </row>
    <row r="81" spans="1:23" ht="13.9" x14ac:dyDescent="0.4">
      <c r="A81" s="12" t="str">
        <f>AcRd!A81</f>
        <v>EGR</v>
      </c>
      <c r="B81" s="12">
        <f>AcRd!B81</f>
        <v>1</v>
      </c>
      <c r="C81" t="str">
        <f>AcRd!C81</f>
        <v>Kalgoorlie</v>
      </c>
      <c r="D81" s="204">
        <f>'DORC build-up'!I25</f>
        <v>1.4</v>
      </c>
      <c r="E81" s="188">
        <v>0</v>
      </c>
      <c r="F81" s="16">
        <v>0</v>
      </c>
      <c r="G81" s="16">
        <v>0</v>
      </c>
      <c r="H81" s="188">
        <v>0</v>
      </c>
      <c r="I81" s="188">
        <v>0</v>
      </c>
      <c r="J81" s="188">
        <v>0</v>
      </c>
      <c r="L81" s="269">
        <f t="shared" si="14"/>
        <v>470822.625</v>
      </c>
      <c r="M81" s="269">
        <f t="shared" si="15"/>
        <v>12216.09375</v>
      </c>
      <c r="N81" s="269">
        <f t="shared" si="16"/>
        <v>12934.6875</v>
      </c>
      <c r="O81" s="269">
        <f t="shared" si="17"/>
        <v>12934.6875</v>
      </c>
      <c r="P81" s="269">
        <f t="shared" si="18"/>
        <v>12216.09375</v>
      </c>
      <c r="R81" s="200">
        <f t="shared" si="20"/>
        <v>0</v>
      </c>
      <c r="S81" s="200">
        <f t="shared" si="22"/>
        <v>0</v>
      </c>
      <c r="T81" s="200">
        <f t="shared" si="23"/>
        <v>0</v>
      </c>
      <c r="U81" s="200">
        <f t="shared" si="24"/>
        <v>0</v>
      </c>
      <c r="V81" s="238">
        <f t="shared" si="25"/>
        <v>0</v>
      </c>
      <c r="W81" s="187">
        <f t="shared" si="21"/>
        <v>0</v>
      </c>
    </row>
    <row r="82" spans="1:23" ht="13.9" x14ac:dyDescent="0.4">
      <c r="A82" s="12" t="str">
        <f>AcRd!A82</f>
        <v>EGR</v>
      </c>
      <c r="B82" s="12">
        <f>AcRd!B82</f>
        <v>1</v>
      </c>
      <c r="C82" t="str">
        <f>AcRd!C82</f>
        <v>Kalgoorlie to Parkeston (border)</v>
      </c>
      <c r="D82" s="204">
        <f>'DORC build-up'!I26</f>
        <v>1.4</v>
      </c>
      <c r="E82" s="188">
        <v>0</v>
      </c>
      <c r="F82" s="16">
        <v>0</v>
      </c>
      <c r="G82" s="16">
        <v>0</v>
      </c>
      <c r="H82" s="188">
        <v>0</v>
      </c>
      <c r="I82" s="188">
        <v>0</v>
      </c>
      <c r="J82" s="188">
        <v>0</v>
      </c>
      <c r="L82" s="269">
        <f t="shared" si="14"/>
        <v>470822.625</v>
      </c>
      <c r="M82" s="269">
        <f t="shared" si="15"/>
        <v>12216.09375</v>
      </c>
      <c r="N82" s="269">
        <f t="shared" si="16"/>
        <v>12934.6875</v>
      </c>
      <c r="O82" s="269">
        <f t="shared" si="17"/>
        <v>12934.6875</v>
      </c>
      <c r="P82" s="269">
        <f t="shared" si="18"/>
        <v>12216.09375</v>
      </c>
      <c r="R82" s="200">
        <f t="shared" si="20"/>
        <v>0</v>
      </c>
      <c r="S82" s="200">
        <f t="shared" si="22"/>
        <v>0</v>
      </c>
      <c r="T82" s="200">
        <f t="shared" si="23"/>
        <v>0</v>
      </c>
      <c r="U82" s="200">
        <f t="shared" si="24"/>
        <v>0</v>
      </c>
      <c r="V82" s="238">
        <f t="shared" si="25"/>
        <v>0</v>
      </c>
      <c r="W82" s="187">
        <f t="shared" si="21"/>
        <v>0</v>
      </c>
    </row>
    <row r="83" spans="1:23" ht="13.9" x14ac:dyDescent="0.4">
      <c r="A83" s="12" t="str">
        <f>AcRd!A83</f>
        <v>Metro</v>
      </c>
      <c r="B83" s="12">
        <f>AcRd!B83</f>
        <v>2</v>
      </c>
      <c r="C83" t="str">
        <f>AcRd!C83</f>
        <v>Forrestfield South to Kewdale</v>
      </c>
      <c r="D83" s="204">
        <f>'DORC build-up'!I27</f>
        <v>1</v>
      </c>
      <c r="E83" s="188">
        <v>0</v>
      </c>
      <c r="F83" s="16">
        <v>0</v>
      </c>
      <c r="G83" s="16">
        <v>0</v>
      </c>
      <c r="H83" s="188">
        <v>0</v>
      </c>
      <c r="I83" s="188">
        <v>0</v>
      </c>
      <c r="J83" s="188">
        <v>0</v>
      </c>
      <c r="L83" s="269">
        <f t="shared" si="14"/>
        <v>470822.625</v>
      </c>
      <c r="M83" s="269">
        <f t="shared" si="15"/>
        <v>12216.09375</v>
      </c>
      <c r="N83" s="269">
        <f t="shared" si="16"/>
        <v>12934.6875</v>
      </c>
      <c r="O83" s="269">
        <f t="shared" si="17"/>
        <v>12934.6875</v>
      </c>
      <c r="P83" s="269">
        <f t="shared" si="18"/>
        <v>12216.09375</v>
      </c>
      <c r="R83" s="200">
        <f t="shared" si="20"/>
        <v>0</v>
      </c>
      <c r="S83" s="200">
        <f t="shared" si="22"/>
        <v>0</v>
      </c>
      <c r="T83" s="200">
        <f t="shared" si="23"/>
        <v>0</v>
      </c>
      <c r="U83" s="200">
        <f t="shared" si="24"/>
        <v>0</v>
      </c>
      <c r="V83" s="238">
        <f t="shared" si="25"/>
        <v>0</v>
      </c>
      <c r="W83" s="187">
        <f t="shared" si="21"/>
        <v>0</v>
      </c>
    </row>
    <row r="84" spans="1:23" ht="13.9" x14ac:dyDescent="0.4">
      <c r="A84" s="12" t="str">
        <f>AcRd!A84</f>
        <v>LBL</v>
      </c>
      <c r="B84" s="12">
        <f>AcRd!B84</f>
        <v>3</v>
      </c>
      <c r="C84" t="str">
        <f>AcRd!C84</f>
        <v>Kalgoorlie to Menzies</v>
      </c>
      <c r="D84" s="204">
        <f>'DORC build-up'!I28</f>
        <v>1.5</v>
      </c>
      <c r="E84" s="188">
        <v>0</v>
      </c>
      <c r="F84" s="16">
        <v>0</v>
      </c>
      <c r="G84" s="16">
        <v>700.005</v>
      </c>
      <c r="H84" s="188">
        <v>0</v>
      </c>
      <c r="I84" s="188">
        <v>0</v>
      </c>
      <c r="J84" s="188">
        <v>0</v>
      </c>
      <c r="L84" s="269">
        <f t="shared" si="14"/>
        <v>470822.625</v>
      </c>
      <c r="M84" s="269">
        <f t="shared" si="15"/>
        <v>12216.09375</v>
      </c>
      <c r="N84" s="269">
        <f t="shared" si="16"/>
        <v>12934.6875</v>
      </c>
      <c r="O84" s="269">
        <f t="shared" si="17"/>
        <v>12934.6875</v>
      </c>
      <c r="P84" s="269">
        <f t="shared" si="18"/>
        <v>12216.09375</v>
      </c>
      <c r="R84" s="200">
        <f t="shared" si="20"/>
        <v>0</v>
      </c>
      <c r="S84" s="200">
        <f t="shared" si="22"/>
        <v>12826990.058203124</v>
      </c>
      <c r="T84" s="200">
        <f t="shared" si="23"/>
        <v>0</v>
      </c>
      <c r="U84" s="200">
        <f t="shared" si="24"/>
        <v>0</v>
      </c>
      <c r="V84" s="238">
        <f t="shared" si="25"/>
        <v>0</v>
      </c>
      <c r="W84" s="187">
        <f t="shared" si="21"/>
        <v>12826990.058203124</v>
      </c>
    </row>
    <row r="85" spans="1:23" ht="13.9" x14ac:dyDescent="0.4">
      <c r="A85" s="12" t="str">
        <f>AcRd!A85</f>
        <v>LBL</v>
      </c>
      <c r="B85" s="12">
        <f>AcRd!B85</f>
        <v>3</v>
      </c>
      <c r="C85" t="str">
        <f>AcRd!C85</f>
        <v>Menzies</v>
      </c>
      <c r="D85" s="204">
        <f>'DORC build-up'!I29</f>
        <v>0</v>
      </c>
      <c r="E85" s="188">
        <v>0</v>
      </c>
      <c r="F85" s="16">
        <v>0</v>
      </c>
      <c r="G85" s="16">
        <v>0</v>
      </c>
      <c r="H85" s="188">
        <v>0</v>
      </c>
      <c r="I85" s="188">
        <v>0</v>
      </c>
      <c r="J85" s="188">
        <v>0</v>
      </c>
      <c r="L85" s="269">
        <f t="shared" si="14"/>
        <v>470822.625</v>
      </c>
      <c r="M85" s="269">
        <f t="shared" si="15"/>
        <v>12216.09375</v>
      </c>
      <c r="N85" s="269">
        <f t="shared" si="16"/>
        <v>12934.6875</v>
      </c>
      <c r="O85" s="269">
        <f t="shared" si="17"/>
        <v>12934.6875</v>
      </c>
      <c r="P85" s="269">
        <f t="shared" si="18"/>
        <v>12216.09375</v>
      </c>
      <c r="R85" s="200">
        <f t="shared" si="20"/>
        <v>0</v>
      </c>
      <c r="S85" s="200">
        <f t="shared" si="22"/>
        <v>0</v>
      </c>
      <c r="T85" s="200">
        <f t="shared" si="23"/>
        <v>0</v>
      </c>
      <c r="U85" s="200">
        <f t="shared" si="24"/>
        <v>0</v>
      </c>
      <c r="V85" s="238">
        <f t="shared" si="25"/>
        <v>0</v>
      </c>
      <c r="W85" s="187">
        <f t="shared" si="21"/>
        <v>0</v>
      </c>
    </row>
    <row r="86" spans="1:23" ht="13.9" x14ac:dyDescent="0.4">
      <c r="A86" s="12" t="str">
        <f>AcRd!A86</f>
        <v>LBL</v>
      </c>
      <c r="B86" s="12">
        <f>AcRd!B86</f>
        <v>3</v>
      </c>
      <c r="C86" t="str">
        <f>AcRd!C86</f>
        <v>Menzies to Malcolm</v>
      </c>
      <c r="D86" s="204">
        <f>'DORC build-up'!I30</f>
        <v>1.5</v>
      </c>
      <c r="E86" s="188">
        <v>0</v>
      </c>
      <c r="F86" s="16">
        <v>0</v>
      </c>
      <c r="G86" s="16">
        <v>63</v>
      </c>
      <c r="H86" s="188">
        <v>0</v>
      </c>
      <c r="I86" s="188">
        <v>0</v>
      </c>
      <c r="J86" s="188">
        <v>0</v>
      </c>
      <c r="L86" s="269">
        <f t="shared" si="14"/>
        <v>470822.625</v>
      </c>
      <c r="M86" s="269">
        <f t="shared" si="15"/>
        <v>12216.09375</v>
      </c>
      <c r="N86" s="269">
        <f t="shared" si="16"/>
        <v>12934.6875</v>
      </c>
      <c r="O86" s="269">
        <f t="shared" si="17"/>
        <v>12934.6875</v>
      </c>
      <c r="P86" s="269">
        <f t="shared" si="18"/>
        <v>12216.09375</v>
      </c>
      <c r="R86" s="200">
        <f t="shared" si="20"/>
        <v>0</v>
      </c>
      <c r="S86" s="200">
        <f t="shared" si="22"/>
        <v>1154420.859375</v>
      </c>
      <c r="T86" s="200">
        <f t="shared" si="23"/>
        <v>0</v>
      </c>
      <c r="U86" s="200">
        <f t="shared" si="24"/>
        <v>0</v>
      </c>
      <c r="V86" s="238">
        <f t="shared" si="25"/>
        <v>0</v>
      </c>
      <c r="W86" s="187">
        <f t="shared" si="21"/>
        <v>1154420.859375</v>
      </c>
    </row>
    <row r="87" spans="1:23" ht="13.9" x14ac:dyDescent="0.4">
      <c r="A87" s="12" t="str">
        <f>AcRd!A87</f>
        <v>LBL</v>
      </c>
      <c r="B87" s="12">
        <f>AcRd!B87</f>
        <v>3</v>
      </c>
      <c r="C87" t="str">
        <f>AcRd!C87</f>
        <v>Malcolm</v>
      </c>
      <c r="D87" s="204">
        <f>'DORC build-up'!I31</f>
        <v>0</v>
      </c>
      <c r="E87" s="188">
        <v>0</v>
      </c>
      <c r="F87" s="16">
        <v>0</v>
      </c>
      <c r="G87" s="16">
        <v>0</v>
      </c>
      <c r="H87" s="188">
        <v>0</v>
      </c>
      <c r="I87" s="188">
        <v>0</v>
      </c>
      <c r="J87" s="188">
        <v>0</v>
      </c>
      <c r="L87" s="269">
        <f t="shared" si="14"/>
        <v>470822.625</v>
      </c>
      <c r="M87" s="269">
        <f t="shared" si="15"/>
        <v>12216.09375</v>
      </c>
      <c r="N87" s="269">
        <f t="shared" si="16"/>
        <v>12934.6875</v>
      </c>
      <c r="O87" s="269">
        <f t="shared" si="17"/>
        <v>12934.6875</v>
      </c>
      <c r="P87" s="269">
        <f t="shared" si="18"/>
        <v>12216.09375</v>
      </c>
      <c r="R87" s="200">
        <f t="shared" si="20"/>
        <v>0</v>
      </c>
      <c r="S87" s="200">
        <f t="shared" si="22"/>
        <v>0</v>
      </c>
      <c r="T87" s="200">
        <f t="shared" si="23"/>
        <v>0</v>
      </c>
      <c r="U87" s="200">
        <f t="shared" si="24"/>
        <v>0</v>
      </c>
      <c r="V87" s="238">
        <f t="shared" si="25"/>
        <v>0</v>
      </c>
      <c r="W87" s="187">
        <f t="shared" si="21"/>
        <v>0</v>
      </c>
    </row>
    <row r="88" spans="1:23" ht="13.9" x14ac:dyDescent="0.4">
      <c r="A88" s="12" t="str">
        <f>AcRd!A88</f>
        <v>LBL</v>
      </c>
      <c r="B88" s="12">
        <f>AcRd!B88</f>
        <v>3</v>
      </c>
      <c r="C88" t="str">
        <f>AcRd!C88</f>
        <v>Malcolm to Leonora</v>
      </c>
      <c r="D88" s="204">
        <f>'DORC build-up'!I32</f>
        <v>1.5</v>
      </c>
      <c r="E88" s="188">
        <v>0</v>
      </c>
      <c r="F88" s="16">
        <v>0</v>
      </c>
      <c r="G88" s="16">
        <v>0</v>
      </c>
      <c r="H88" s="188">
        <v>0</v>
      </c>
      <c r="I88" s="188">
        <v>0</v>
      </c>
      <c r="J88" s="188">
        <v>0</v>
      </c>
      <c r="L88" s="269">
        <f t="shared" si="14"/>
        <v>470822.625</v>
      </c>
      <c r="M88" s="269">
        <f t="shared" si="15"/>
        <v>12216.09375</v>
      </c>
      <c r="N88" s="269">
        <f t="shared" si="16"/>
        <v>12934.6875</v>
      </c>
      <c r="O88" s="269">
        <f t="shared" si="17"/>
        <v>12934.6875</v>
      </c>
      <c r="P88" s="269">
        <f t="shared" si="18"/>
        <v>12216.09375</v>
      </c>
      <c r="R88" s="200">
        <f t="shared" si="20"/>
        <v>0</v>
      </c>
      <c r="S88" s="200">
        <f t="shared" si="22"/>
        <v>0</v>
      </c>
      <c r="T88" s="200">
        <f t="shared" si="23"/>
        <v>0</v>
      </c>
      <c r="U88" s="200">
        <f t="shared" si="24"/>
        <v>0</v>
      </c>
      <c r="V88" s="238">
        <f t="shared" si="25"/>
        <v>0</v>
      </c>
      <c r="W88" s="187">
        <f t="shared" si="21"/>
        <v>0</v>
      </c>
    </row>
    <row r="89" spans="1:23" ht="13.9" x14ac:dyDescent="0.4">
      <c r="A89" s="12" t="str">
        <f>AcRd!A89</f>
        <v>LBL</v>
      </c>
      <c r="B89" s="12">
        <f>AcRd!B89</f>
        <v>3</v>
      </c>
      <c r="C89" t="str">
        <f>AcRd!C89</f>
        <v>Leonora</v>
      </c>
      <c r="D89" s="204">
        <f>'DORC build-up'!I33</f>
        <v>1.5</v>
      </c>
      <c r="E89" s="188">
        <v>0</v>
      </c>
      <c r="F89" s="16">
        <v>0</v>
      </c>
      <c r="G89" s="16">
        <v>0</v>
      </c>
      <c r="H89" s="188">
        <v>0</v>
      </c>
      <c r="I89" s="188">
        <v>0</v>
      </c>
      <c r="J89" s="188">
        <v>0</v>
      </c>
      <c r="L89" s="269">
        <f t="shared" si="14"/>
        <v>470822.625</v>
      </c>
      <c r="M89" s="269">
        <f t="shared" si="15"/>
        <v>12216.09375</v>
      </c>
      <c r="N89" s="269">
        <f t="shared" si="16"/>
        <v>12934.6875</v>
      </c>
      <c r="O89" s="269">
        <f t="shared" si="17"/>
        <v>12934.6875</v>
      </c>
      <c r="P89" s="269">
        <f t="shared" si="18"/>
        <v>12216.09375</v>
      </c>
      <c r="R89" s="200">
        <f t="shared" si="20"/>
        <v>0</v>
      </c>
      <c r="S89" s="200">
        <f t="shared" si="22"/>
        <v>0</v>
      </c>
      <c r="T89" s="200">
        <f t="shared" si="23"/>
        <v>0</v>
      </c>
      <c r="U89" s="200">
        <f t="shared" si="24"/>
        <v>0</v>
      </c>
      <c r="V89" s="238">
        <f t="shared" si="25"/>
        <v>0</v>
      </c>
      <c r="W89" s="187">
        <f t="shared" si="21"/>
        <v>0</v>
      </c>
    </row>
    <row r="90" spans="1:23" ht="13.9" x14ac:dyDescent="0.4">
      <c r="A90" s="12" t="str">
        <f>AcRd!A90</f>
        <v>EBL</v>
      </c>
      <c r="B90" s="12">
        <f>AcRd!B90</f>
        <v>4</v>
      </c>
      <c r="C90" t="str">
        <f>AcRd!C90</f>
        <v>West Kalgoorlie West to West Kalgoorlie South</v>
      </c>
      <c r="D90" s="204">
        <f>'DORC build-up'!I34</f>
        <v>1.5</v>
      </c>
      <c r="E90" s="188">
        <v>0</v>
      </c>
      <c r="F90" s="16">
        <v>0</v>
      </c>
      <c r="G90" s="16">
        <v>0</v>
      </c>
      <c r="H90" s="188">
        <v>0</v>
      </c>
      <c r="I90" s="188">
        <v>0</v>
      </c>
      <c r="J90" s="188">
        <v>0</v>
      </c>
      <c r="L90" s="269">
        <f t="shared" si="14"/>
        <v>470822.625</v>
      </c>
      <c r="M90" s="269">
        <f t="shared" si="15"/>
        <v>12216.09375</v>
      </c>
      <c r="N90" s="269">
        <f t="shared" si="16"/>
        <v>12934.6875</v>
      </c>
      <c r="O90" s="269">
        <f t="shared" si="17"/>
        <v>12934.6875</v>
      </c>
      <c r="P90" s="269">
        <f t="shared" si="18"/>
        <v>12216.09375</v>
      </c>
      <c r="R90" s="200">
        <f t="shared" si="20"/>
        <v>0</v>
      </c>
      <c r="S90" s="200">
        <f t="shared" si="22"/>
        <v>0</v>
      </c>
      <c r="T90" s="200">
        <f t="shared" si="23"/>
        <v>0</v>
      </c>
      <c r="U90" s="200">
        <f t="shared" si="24"/>
        <v>0</v>
      </c>
      <c r="V90" s="238">
        <f t="shared" si="25"/>
        <v>0</v>
      </c>
      <c r="W90" s="187">
        <f t="shared" si="21"/>
        <v>0</v>
      </c>
    </row>
    <row r="91" spans="1:23" ht="13.9" x14ac:dyDescent="0.4">
      <c r="A91" s="12" t="str">
        <f>AcRd!A91</f>
        <v>EBL</v>
      </c>
      <c r="B91" s="12">
        <f>AcRd!B91</f>
        <v>4</v>
      </c>
      <c r="C91" t="str">
        <f>AcRd!C91</f>
        <v>West Kalgoorlie to West Kalgoorlie South</v>
      </c>
      <c r="D91" s="204">
        <f>'DORC build-up'!I35</f>
        <v>1.5</v>
      </c>
      <c r="E91" s="188">
        <v>0</v>
      </c>
      <c r="F91" s="16">
        <v>0</v>
      </c>
      <c r="G91" s="16">
        <v>0</v>
      </c>
      <c r="H91" s="188">
        <v>0</v>
      </c>
      <c r="I91" s="188">
        <v>0</v>
      </c>
      <c r="J91" s="188">
        <v>0</v>
      </c>
      <c r="L91" s="269">
        <f t="shared" si="14"/>
        <v>470822.625</v>
      </c>
      <c r="M91" s="269">
        <f t="shared" si="15"/>
        <v>12216.09375</v>
      </c>
      <c r="N91" s="269">
        <f t="shared" si="16"/>
        <v>12934.6875</v>
      </c>
      <c r="O91" s="269">
        <f t="shared" si="17"/>
        <v>12934.6875</v>
      </c>
      <c r="P91" s="269">
        <f t="shared" si="18"/>
        <v>12216.09375</v>
      </c>
      <c r="R91" s="200">
        <f t="shared" si="20"/>
        <v>0</v>
      </c>
      <c r="S91" s="200">
        <f t="shared" si="22"/>
        <v>0</v>
      </c>
      <c r="T91" s="200">
        <f t="shared" si="23"/>
        <v>0</v>
      </c>
      <c r="U91" s="200">
        <f t="shared" si="24"/>
        <v>0</v>
      </c>
      <c r="V91" s="238">
        <f t="shared" si="25"/>
        <v>0</v>
      </c>
      <c r="W91" s="187">
        <f t="shared" si="21"/>
        <v>0</v>
      </c>
    </row>
    <row r="92" spans="1:23" ht="13.9" x14ac:dyDescent="0.4">
      <c r="A92" s="12" t="str">
        <f>AcRd!A92</f>
        <v>EBL</v>
      </c>
      <c r="B92" s="12">
        <f>AcRd!B92</f>
        <v>5</v>
      </c>
      <c r="C92" t="str">
        <f>AcRd!C92</f>
        <v>West Kalgoorlie South to Hampton Terminal</v>
      </c>
      <c r="D92" s="204">
        <f>'DORC build-up'!I36</f>
        <v>1.5</v>
      </c>
      <c r="E92" s="188">
        <v>0</v>
      </c>
      <c r="F92" s="16">
        <v>0</v>
      </c>
      <c r="G92" s="16">
        <v>0</v>
      </c>
      <c r="H92" s="188">
        <v>0</v>
      </c>
      <c r="I92" s="188">
        <v>0</v>
      </c>
      <c r="J92" s="188">
        <v>0</v>
      </c>
      <c r="L92" s="269">
        <f t="shared" si="14"/>
        <v>470822.625</v>
      </c>
      <c r="M92" s="269">
        <f t="shared" si="15"/>
        <v>12216.09375</v>
      </c>
      <c r="N92" s="269">
        <f t="shared" si="16"/>
        <v>12934.6875</v>
      </c>
      <c r="O92" s="269">
        <f t="shared" si="17"/>
        <v>12934.6875</v>
      </c>
      <c r="P92" s="269">
        <f t="shared" si="18"/>
        <v>12216.09375</v>
      </c>
      <c r="R92" s="200">
        <f t="shared" si="20"/>
        <v>0</v>
      </c>
      <c r="S92" s="200">
        <f t="shared" si="22"/>
        <v>0</v>
      </c>
      <c r="T92" s="200">
        <f t="shared" si="23"/>
        <v>0</v>
      </c>
      <c r="U92" s="200">
        <f t="shared" si="24"/>
        <v>0</v>
      </c>
      <c r="V92" s="238">
        <f t="shared" si="25"/>
        <v>0</v>
      </c>
      <c r="W92" s="187">
        <f t="shared" si="21"/>
        <v>0</v>
      </c>
    </row>
    <row r="93" spans="1:23" ht="13.9" x14ac:dyDescent="0.4">
      <c r="A93" s="12" t="str">
        <f>AcRd!A93</f>
        <v>EBL</v>
      </c>
      <c r="B93" s="12">
        <f>AcRd!B93</f>
        <v>5</v>
      </c>
      <c r="C93" t="str">
        <f>AcRd!C93</f>
        <v>Hampton Terminal</v>
      </c>
      <c r="D93" s="204">
        <f>'DORC build-up'!I37</f>
        <v>1.5</v>
      </c>
      <c r="E93" s="188">
        <v>0</v>
      </c>
      <c r="F93" s="16">
        <v>0</v>
      </c>
      <c r="G93" s="16">
        <v>0</v>
      </c>
      <c r="H93" s="188">
        <v>0</v>
      </c>
      <c r="I93" s="188">
        <v>0</v>
      </c>
      <c r="J93" s="188">
        <v>0</v>
      </c>
      <c r="L93" s="269">
        <f t="shared" si="14"/>
        <v>470822.625</v>
      </c>
      <c r="M93" s="269">
        <f t="shared" si="15"/>
        <v>12216.09375</v>
      </c>
      <c r="N93" s="269">
        <f t="shared" si="16"/>
        <v>12934.6875</v>
      </c>
      <c r="O93" s="269">
        <f t="shared" si="17"/>
        <v>12934.6875</v>
      </c>
      <c r="P93" s="269">
        <f t="shared" si="18"/>
        <v>12216.09375</v>
      </c>
      <c r="R93" s="200">
        <f t="shared" si="20"/>
        <v>0</v>
      </c>
      <c r="S93" s="200">
        <f t="shared" si="22"/>
        <v>0</v>
      </c>
      <c r="T93" s="200">
        <f t="shared" si="23"/>
        <v>0</v>
      </c>
      <c r="U93" s="200">
        <f t="shared" si="24"/>
        <v>0</v>
      </c>
      <c r="V93" s="238">
        <f t="shared" si="25"/>
        <v>0</v>
      </c>
      <c r="W93" s="187">
        <f t="shared" si="21"/>
        <v>0</v>
      </c>
    </row>
    <row r="94" spans="1:23" ht="13.9" x14ac:dyDescent="0.4">
      <c r="A94" s="12" t="str">
        <f>AcRd!A94</f>
        <v>EBL</v>
      </c>
      <c r="B94" s="12">
        <f>AcRd!B94</f>
        <v>5</v>
      </c>
      <c r="C94" t="str">
        <f>AcRd!C94</f>
        <v>Hampton Terminal to Hampton</v>
      </c>
      <c r="D94" s="204">
        <f>'DORC build-up'!I38</f>
        <v>1.5</v>
      </c>
      <c r="E94" s="188">
        <v>0</v>
      </c>
      <c r="F94" s="16">
        <v>0</v>
      </c>
      <c r="G94" s="16">
        <v>0</v>
      </c>
      <c r="H94" s="188">
        <v>0</v>
      </c>
      <c r="I94" s="188">
        <v>0</v>
      </c>
      <c r="J94" s="188">
        <v>0</v>
      </c>
      <c r="L94" s="269">
        <f t="shared" si="14"/>
        <v>470822.625</v>
      </c>
      <c r="M94" s="269">
        <f t="shared" si="15"/>
        <v>12216.09375</v>
      </c>
      <c r="N94" s="269">
        <f t="shared" si="16"/>
        <v>12934.6875</v>
      </c>
      <c r="O94" s="269">
        <f t="shared" si="17"/>
        <v>12934.6875</v>
      </c>
      <c r="P94" s="269">
        <f t="shared" si="18"/>
        <v>12216.09375</v>
      </c>
      <c r="R94" s="200">
        <f t="shared" si="20"/>
        <v>0</v>
      </c>
      <c r="S94" s="200">
        <f t="shared" si="22"/>
        <v>0</v>
      </c>
      <c r="T94" s="200">
        <f t="shared" si="23"/>
        <v>0</v>
      </c>
      <c r="U94" s="200">
        <f t="shared" si="24"/>
        <v>0</v>
      </c>
      <c r="V94" s="238">
        <f t="shared" si="25"/>
        <v>0</v>
      </c>
      <c r="W94" s="187">
        <f t="shared" si="21"/>
        <v>0</v>
      </c>
    </row>
    <row r="95" spans="1:23" ht="13.9" x14ac:dyDescent="0.4">
      <c r="A95" s="12" t="str">
        <f>AcRd!A95</f>
        <v>EBL</v>
      </c>
      <c r="B95" s="12">
        <f>AcRd!B95</f>
        <v>5</v>
      </c>
      <c r="C95" t="str">
        <f>AcRd!C95</f>
        <v>Hampton</v>
      </c>
      <c r="D95" s="204">
        <f>'DORC build-up'!I39</f>
        <v>0</v>
      </c>
      <c r="E95" s="188">
        <v>0</v>
      </c>
      <c r="F95" s="16">
        <v>0</v>
      </c>
      <c r="G95" s="16">
        <v>0</v>
      </c>
      <c r="H95" s="188">
        <v>0</v>
      </c>
      <c r="I95" s="188">
        <v>0</v>
      </c>
      <c r="J95" s="188">
        <v>0</v>
      </c>
      <c r="L95" s="269">
        <f t="shared" si="14"/>
        <v>470822.625</v>
      </c>
      <c r="M95" s="269">
        <f t="shared" si="15"/>
        <v>12216.09375</v>
      </c>
      <c r="N95" s="269">
        <f t="shared" si="16"/>
        <v>12934.6875</v>
      </c>
      <c r="O95" s="269">
        <f t="shared" si="17"/>
        <v>12934.6875</v>
      </c>
      <c r="P95" s="269">
        <f t="shared" si="18"/>
        <v>12216.09375</v>
      </c>
      <c r="R95" s="200">
        <f t="shared" si="20"/>
        <v>0</v>
      </c>
      <c r="S95" s="200">
        <f t="shared" si="22"/>
        <v>0</v>
      </c>
      <c r="T95" s="200">
        <f t="shared" si="23"/>
        <v>0</v>
      </c>
      <c r="U95" s="200">
        <f t="shared" si="24"/>
        <v>0</v>
      </c>
      <c r="V95" s="238">
        <f t="shared" si="25"/>
        <v>0</v>
      </c>
      <c r="W95" s="187">
        <f t="shared" si="21"/>
        <v>0</v>
      </c>
    </row>
    <row r="96" spans="1:23" ht="13.9" x14ac:dyDescent="0.4">
      <c r="A96" s="12" t="str">
        <f>AcRd!A96</f>
        <v>EBL</v>
      </c>
      <c r="B96" s="12">
        <f>AcRd!B96</f>
        <v>5</v>
      </c>
      <c r="C96" t="str">
        <f>AcRd!C96</f>
        <v>Hampton to Kambalda</v>
      </c>
      <c r="D96" s="204">
        <f>'DORC build-up'!I40</f>
        <v>1.5</v>
      </c>
      <c r="E96" s="188">
        <v>0</v>
      </c>
      <c r="F96" s="16">
        <v>0</v>
      </c>
      <c r="G96" s="16">
        <v>0</v>
      </c>
      <c r="H96" s="188">
        <v>0</v>
      </c>
      <c r="I96" s="188">
        <v>0</v>
      </c>
      <c r="J96" s="188">
        <v>0</v>
      </c>
      <c r="L96" s="269">
        <f t="shared" si="14"/>
        <v>470822.625</v>
      </c>
      <c r="M96" s="269">
        <f t="shared" si="15"/>
        <v>12216.09375</v>
      </c>
      <c r="N96" s="269">
        <f t="shared" si="16"/>
        <v>12934.6875</v>
      </c>
      <c r="O96" s="269">
        <f t="shared" si="17"/>
        <v>12934.6875</v>
      </c>
      <c r="P96" s="269">
        <f t="shared" si="18"/>
        <v>12216.09375</v>
      </c>
      <c r="R96" s="200">
        <f t="shared" si="20"/>
        <v>0</v>
      </c>
      <c r="S96" s="200">
        <f t="shared" si="22"/>
        <v>0</v>
      </c>
      <c r="T96" s="200">
        <f t="shared" si="23"/>
        <v>0</v>
      </c>
      <c r="U96" s="200">
        <f t="shared" si="24"/>
        <v>0</v>
      </c>
      <c r="V96" s="238">
        <f t="shared" si="25"/>
        <v>0</v>
      </c>
      <c r="W96" s="187">
        <f t="shared" si="21"/>
        <v>0</v>
      </c>
    </row>
    <row r="97" spans="1:23" ht="13.9" x14ac:dyDescent="0.4">
      <c r="A97" s="12" t="str">
        <f>AcRd!A97</f>
        <v>EBL</v>
      </c>
      <c r="B97" s="12">
        <f>AcRd!B97</f>
        <v>5</v>
      </c>
      <c r="C97" t="str">
        <f>AcRd!C97</f>
        <v>Kambalda to Salmon Gums</v>
      </c>
      <c r="D97" s="204">
        <f>'DORC build-up'!I41</f>
        <v>1.5</v>
      </c>
      <c r="E97" s="188">
        <v>0</v>
      </c>
      <c r="F97" s="16">
        <v>0</v>
      </c>
      <c r="G97" s="16">
        <v>0</v>
      </c>
      <c r="H97" s="188">
        <v>0</v>
      </c>
      <c r="I97" s="188">
        <v>0</v>
      </c>
      <c r="J97" s="188">
        <v>0</v>
      </c>
      <c r="L97" s="269">
        <f t="shared" si="14"/>
        <v>470822.625</v>
      </c>
      <c r="M97" s="269">
        <f t="shared" si="15"/>
        <v>12216.09375</v>
      </c>
      <c r="N97" s="269">
        <f t="shared" si="16"/>
        <v>12934.6875</v>
      </c>
      <c r="O97" s="269">
        <f t="shared" si="17"/>
        <v>12934.6875</v>
      </c>
      <c r="P97" s="269">
        <f t="shared" si="18"/>
        <v>12216.09375</v>
      </c>
      <c r="R97" s="200">
        <f t="shared" si="20"/>
        <v>0</v>
      </c>
      <c r="S97" s="200">
        <f t="shared" si="22"/>
        <v>0</v>
      </c>
      <c r="T97" s="200">
        <f t="shared" si="23"/>
        <v>0</v>
      </c>
      <c r="U97" s="200">
        <f t="shared" si="24"/>
        <v>0</v>
      </c>
      <c r="V97" s="238">
        <f t="shared" si="25"/>
        <v>0</v>
      </c>
      <c r="W97" s="187">
        <f t="shared" si="21"/>
        <v>0</v>
      </c>
    </row>
    <row r="98" spans="1:23" ht="13.9" x14ac:dyDescent="0.4">
      <c r="A98" s="12" t="str">
        <f>AcRd!A98</f>
        <v>EBL</v>
      </c>
      <c r="B98" s="12">
        <f>AcRd!B98</f>
        <v>5</v>
      </c>
      <c r="C98" t="str">
        <f>AcRd!C98</f>
        <v>Salmon Gums to Esperance</v>
      </c>
      <c r="D98" s="204">
        <f>'DORC build-up'!I42</f>
        <v>1.5</v>
      </c>
      <c r="E98" s="188">
        <v>0</v>
      </c>
      <c r="F98" s="16">
        <v>0</v>
      </c>
      <c r="G98" s="16">
        <v>27.81</v>
      </c>
      <c r="H98" s="188">
        <v>0</v>
      </c>
      <c r="I98" s="188">
        <v>0</v>
      </c>
      <c r="J98" s="188">
        <v>0</v>
      </c>
      <c r="L98" s="269">
        <f t="shared" si="14"/>
        <v>470822.625</v>
      </c>
      <c r="M98" s="269">
        <f t="shared" si="15"/>
        <v>12216.09375</v>
      </c>
      <c r="N98" s="269">
        <f t="shared" si="16"/>
        <v>12934.6875</v>
      </c>
      <c r="O98" s="269">
        <f t="shared" si="17"/>
        <v>12934.6875</v>
      </c>
      <c r="P98" s="269">
        <f t="shared" si="18"/>
        <v>12216.09375</v>
      </c>
      <c r="R98" s="200">
        <f t="shared" si="20"/>
        <v>0</v>
      </c>
      <c r="S98" s="200">
        <f t="shared" si="22"/>
        <v>509594.35078125005</v>
      </c>
      <c r="T98" s="200">
        <f t="shared" si="23"/>
        <v>0</v>
      </c>
      <c r="U98" s="200">
        <f t="shared" si="24"/>
        <v>0</v>
      </c>
      <c r="V98" s="238">
        <f t="shared" si="25"/>
        <v>0</v>
      </c>
      <c r="W98" s="187">
        <f t="shared" si="21"/>
        <v>509594.35078125005</v>
      </c>
    </row>
    <row r="99" spans="1:23" ht="13.9" x14ac:dyDescent="0.4">
      <c r="A99" s="12" t="str">
        <f>AcRd!A99</f>
        <v>EBL</v>
      </c>
      <c r="B99" s="12">
        <f>AcRd!B99</f>
        <v>5</v>
      </c>
      <c r="C99" t="str">
        <f>AcRd!C99</f>
        <v>Esperance</v>
      </c>
      <c r="D99" s="204">
        <f>'DORC build-up'!I43</f>
        <v>0</v>
      </c>
      <c r="E99" s="188">
        <v>0</v>
      </c>
      <c r="F99" s="16">
        <v>0</v>
      </c>
      <c r="G99" s="16">
        <v>0</v>
      </c>
      <c r="H99" s="188">
        <v>0</v>
      </c>
      <c r="I99" s="188">
        <v>0</v>
      </c>
      <c r="J99" s="188">
        <v>0</v>
      </c>
      <c r="L99" s="269">
        <f t="shared" si="14"/>
        <v>470822.625</v>
      </c>
      <c r="M99" s="269">
        <f t="shared" si="15"/>
        <v>12216.09375</v>
      </c>
      <c r="N99" s="269">
        <f t="shared" si="16"/>
        <v>12934.6875</v>
      </c>
      <c r="O99" s="269">
        <f t="shared" si="17"/>
        <v>12934.6875</v>
      </c>
      <c r="P99" s="269">
        <f t="shared" si="18"/>
        <v>12216.09375</v>
      </c>
      <c r="R99" s="200">
        <f t="shared" si="20"/>
        <v>0</v>
      </c>
      <c r="S99" s="200">
        <f t="shared" si="22"/>
        <v>0</v>
      </c>
      <c r="T99" s="200">
        <f t="shared" si="23"/>
        <v>0</v>
      </c>
      <c r="U99" s="200">
        <f t="shared" si="24"/>
        <v>0</v>
      </c>
      <c r="V99" s="238">
        <f t="shared" si="25"/>
        <v>0</v>
      </c>
      <c r="W99" s="187">
        <f t="shared" si="21"/>
        <v>0</v>
      </c>
    </row>
    <row r="100" spans="1:23" ht="13.9" x14ac:dyDescent="0.4">
      <c r="A100" s="12" t="str">
        <f>AcRd!A100</f>
        <v>EBL</v>
      </c>
      <c r="B100" s="12">
        <f>AcRd!B100</f>
        <v>5</v>
      </c>
      <c r="C100" t="str">
        <f>AcRd!C100</f>
        <v>Esperance to Esperance Wharf</v>
      </c>
      <c r="D100" s="204">
        <f>'DORC build-up'!I44</f>
        <v>1.5</v>
      </c>
      <c r="E100" s="188">
        <v>0</v>
      </c>
      <c r="F100" s="16">
        <v>0</v>
      </c>
      <c r="G100" s="16">
        <v>0</v>
      </c>
      <c r="H100" s="188">
        <v>0</v>
      </c>
      <c r="I100" s="188">
        <v>0</v>
      </c>
      <c r="J100" s="188">
        <v>0</v>
      </c>
      <c r="L100" s="269">
        <f t="shared" si="14"/>
        <v>470822.625</v>
      </c>
      <c r="M100" s="269">
        <f t="shared" si="15"/>
        <v>12216.09375</v>
      </c>
      <c r="N100" s="269">
        <f t="shared" si="16"/>
        <v>12934.6875</v>
      </c>
      <c r="O100" s="269">
        <f t="shared" si="17"/>
        <v>12934.6875</v>
      </c>
      <c r="P100" s="269">
        <f t="shared" si="18"/>
        <v>12216.09375</v>
      </c>
      <c r="R100" s="200">
        <f t="shared" si="20"/>
        <v>0</v>
      </c>
      <c r="S100" s="200">
        <f t="shared" si="22"/>
        <v>0</v>
      </c>
      <c r="T100" s="200">
        <f t="shared" si="23"/>
        <v>0</v>
      </c>
      <c r="U100" s="200">
        <f t="shared" si="24"/>
        <v>0</v>
      </c>
      <c r="V100" s="238">
        <f t="shared" si="25"/>
        <v>0</v>
      </c>
      <c r="W100" s="187">
        <f t="shared" si="21"/>
        <v>0</v>
      </c>
    </row>
    <row r="101" spans="1:23" ht="13.9" x14ac:dyDescent="0.4">
      <c r="A101" s="12" t="str">
        <f>AcRd!A101</f>
        <v>EBL</v>
      </c>
      <c r="B101" s="12">
        <f>AcRd!B101</f>
        <v>5</v>
      </c>
      <c r="C101" t="str">
        <f>AcRd!C101</f>
        <v>Esperance Wharf</v>
      </c>
      <c r="D101" s="204">
        <f>'DORC build-up'!I45</f>
        <v>1.5</v>
      </c>
      <c r="E101" s="188">
        <v>0</v>
      </c>
      <c r="F101" s="16">
        <v>0</v>
      </c>
      <c r="G101" s="16">
        <v>0</v>
      </c>
      <c r="H101" s="188">
        <v>0</v>
      </c>
      <c r="I101" s="188">
        <v>0</v>
      </c>
      <c r="J101" s="188">
        <v>0</v>
      </c>
      <c r="L101" s="269">
        <f t="shared" si="14"/>
        <v>470822.625</v>
      </c>
      <c r="M101" s="269">
        <f t="shared" si="15"/>
        <v>12216.09375</v>
      </c>
      <c r="N101" s="269">
        <f t="shared" si="16"/>
        <v>12934.6875</v>
      </c>
      <c r="O101" s="269">
        <f t="shared" si="17"/>
        <v>12934.6875</v>
      </c>
      <c r="P101" s="269">
        <f t="shared" si="18"/>
        <v>12216.09375</v>
      </c>
      <c r="R101" s="200">
        <f t="shared" si="20"/>
        <v>0</v>
      </c>
      <c r="S101" s="200">
        <f t="shared" si="22"/>
        <v>0</v>
      </c>
      <c r="T101" s="200">
        <f t="shared" si="23"/>
        <v>0</v>
      </c>
      <c r="U101" s="200">
        <f t="shared" si="24"/>
        <v>0</v>
      </c>
      <c r="V101" s="238">
        <f t="shared" si="25"/>
        <v>0</v>
      </c>
      <c r="W101" s="187">
        <f t="shared" si="21"/>
        <v>0</v>
      </c>
    </row>
    <row r="102" spans="1:23" ht="13.9" x14ac:dyDescent="0.4">
      <c r="A102" s="12" t="str">
        <f>AcRd!A102</f>
        <v>EBL</v>
      </c>
      <c r="B102" s="12">
        <f>AcRd!B102</f>
        <v>6</v>
      </c>
      <c r="C102" t="str">
        <f>AcRd!C102</f>
        <v>Kambalda to Redmine</v>
      </c>
      <c r="D102" s="204">
        <f>'DORC build-up'!I46</f>
        <v>1.5</v>
      </c>
      <c r="E102" s="188">
        <v>0</v>
      </c>
      <c r="F102" s="16">
        <v>0</v>
      </c>
      <c r="G102" s="16">
        <v>0</v>
      </c>
      <c r="H102" s="188">
        <v>0</v>
      </c>
      <c r="I102" s="188">
        <v>0</v>
      </c>
      <c r="J102" s="188">
        <v>0</v>
      </c>
      <c r="L102" s="269">
        <f t="shared" si="14"/>
        <v>470822.625</v>
      </c>
      <c r="M102" s="269">
        <f t="shared" si="15"/>
        <v>12216.09375</v>
      </c>
      <c r="N102" s="269">
        <f t="shared" si="16"/>
        <v>12934.6875</v>
      </c>
      <c r="O102" s="269">
        <f t="shared" si="17"/>
        <v>12934.6875</v>
      </c>
      <c r="P102" s="269">
        <f t="shared" si="18"/>
        <v>12216.09375</v>
      </c>
      <c r="R102" s="200">
        <f t="shared" si="20"/>
        <v>0</v>
      </c>
      <c r="S102" s="200">
        <f t="shared" si="22"/>
        <v>0</v>
      </c>
      <c r="T102" s="200">
        <f t="shared" si="23"/>
        <v>0</v>
      </c>
      <c r="U102" s="200">
        <f t="shared" si="24"/>
        <v>0</v>
      </c>
      <c r="V102" s="238">
        <f t="shared" si="25"/>
        <v>0</v>
      </c>
      <c r="W102" s="187">
        <f t="shared" si="21"/>
        <v>0</v>
      </c>
    </row>
    <row r="103" spans="1:23" ht="13.9" x14ac:dyDescent="0.4">
      <c r="A103" s="12" t="str">
        <f>AcRd!A103</f>
        <v>Sidings &amp; Other</v>
      </c>
      <c r="B103" s="12">
        <f>AcRd!B103</f>
        <v>7</v>
      </c>
      <c r="C103" t="str">
        <f>AcRd!C103</f>
        <v>Cockburn North to Robb Jetty (SG)</v>
      </c>
      <c r="D103" s="204">
        <f>'DORC build-up'!I47</f>
        <v>1</v>
      </c>
      <c r="E103" s="188">
        <v>0</v>
      </c>
      <c r="F103" s="16">
        <v>0</v>
      </c>
      <c r="G103" s="16">
        <v>0</v>
      </c>
      <c r="H103" s="188">
        <v>395.84999999999997</v>
      </c>
      <c r="I103" s="188">
        <v>0</v>
      </c>
      <c r="J103" s="188">
        <v>0</v>
      </c>
      <c r="L103" s="269">
        <f t="shared" si="14"/>
        <v>470822.625</v>
      </c>
      <c r="M103" s="269">
        <f t="shared" si="15"/>
        <v>12216.09375</v>
      </c>
      <c r="N103" s="269">
        <f t="shared" si="16"/>
        <v>12934.6875</v>
      </c>
      <c r="O103" s="269">
        <f t="shared" si="17"/>
        <v>12934.6875</v>
      </c>
      <c r="P103" s="269">
        <f t="shared" si="18"/>
        <v>12216.09375</v>
      </c>
      <c r="R103" s="200">
        <f t="shared" si="20"/>
        <v>0</v>
      </c>
      <c r="S103" s="200">
        <f t="shared" si="22"/>
        <v>0</v>
      </c>
      <c r="T103" s="200">
        <f t="shared" si="23"/>
        <v>5120196.046875</v>
      </c>
      <c r="U103" s="200">
        <f t="shared" si="24"/>
        <v>0</v>
      </c>
      <c r="V103" s="238">
        <f t="shared" si="25"/>
        <v>0</v>
      </c>
      <c r="W103" s="187">
        <f t="shared" si="21"/>
        <v>5120196.046875</v>
      </c>
    </row>
    <row r="104" spans="1:23" ht="13.9" x14ac:dyDescent="0.4">
      <c r="A104" s="12" t="str">
        <f>AcRd!A104</f>
        <v>CBH Sidings SG</v>
      </c>
      <c r="B104" s="12">
        <f>AcRd!B104</f>
        <v>8</v>
      </c>
      <c r="C104" t="str">
        <f>AcRd!C104</f>
        <v>Avon Yard</v>
      </c>
      <c r="D104" s="204">
        <f>'DORC build-up'!I48</f>
        <v>1.3</v>
      </c>
      <c r="E104" s="188">
        <v>0</v>
      </c>
      <c r="F104" s="16">
        <v>0</v>
      </c>
      <c r="G104" s="16">
        <v>0</v>
      </c>
      <c r="H104" s="188">
        <v>0</v>
      </c>
      <c r="I104" s="188">
        <v>0</v>
      </c>
      <c r="J104" s="188">
        <v>0</v>
      </c>
      <c r="L104" s="269">
        <f t="shared" si="14"/>
        <v>470822.625</v>
      </c>
      <c r="M104" s="269">
        <f t="shared" si="15"/>
        <v>12216.09375</v>
      </c>
      <c r="N104" s="269">
        <f t="shared" si="16"/>
        <v>12934.6875</v>
      </c>
      <c r="O104" s="269">
        <f t="shared" si="17"/>
        <v>12934.6875</v>
      </c>
      <c r="P104" s="269">
        <f t="shared" si="18"/>
        <v>12216.09375</v>
      </c>
      <c r="R104" s="200">
        <f t="shared" si="20"/>
        <v>0</v>
      </c>
      <c r="S104" s="200">
        <f t="shared" si="22"/>
        <v>0</v>
      </c>
      <c r="T104" s="200">
        <f t="shared" si="23"/>
        <v>0</v>
      </c>
      <c r="U104" s="200">
        <f t="shared" si="24"/>
        <v>0</v>
      </c>
      <c r="V104" s="238">
        <f t="shared" si="25"/>
        <v>0</v>
      </c>
      <c r="W104" s="187">
        <f t="shared" si="21"/>
        <v>0</v>
      </c>
    </row>
    <row r="105" spans="1:23" ht="13.9" x14ac:dyDescent="0.4">
      <c r="A105" s="12" t="str">
        <f>AcRd!A105</f>
        <v>CBH Sidings SG</v>
      </c>
      <c r="B105" s="12">
        <f>AcRd!B105</f>
        <v>8</v>
      </c>
      <c r="C105" t="str">
        <f>AcRd!C105</f>
        <v>Bodallin</v>
      </c>
      <c r="D105" s="204">
        <f>'DORC build-up'!I49</f>
        <v>1.4</v>
      </c>
      <c r="E105" s="188">
        <v>0</v>
      </c>
      <c r="F105" s="16">
        <v>0</v>
      </c>
      <c r="G105" s="16">
        <v>0</v>
      </c>
      <c r="H105" s="188">
        <v>0</v>
      </c>
      <c r="I105" s="188">
        <v>0</v>
      </c>
      <c r="J105" s="188">
        <v>0</v>
      </c>
      <c r="L105" s="269">
        <f t="shared" si="14"/>
        <v>470822.625</v>
      </c>
      <c r="M105" s="269">
        <f t="shared" si="15"/>
        <v>12216.09375</v>
      </c>
      <c r="N105" s="269">
        <f t="shared" si="16"/>
        <v>12934.6875</v>
      </c>
      <c r="O105" s="269">
        <f t="shared" si="17"/>
        <v>12934.6875</v>
      </c>
      <c r="P105" s="269">
        <f t="shared" si="18"/>
        <v>12216.09375</v>
      </c>
      <c r="R105" s="200">
        <f t="shared" si="20"/>
        <v>0</v>
      </c>
      <c r="S105" s="200">
        <f t="shared" si="22"/>
        <v>0</v>
      </c>
      <c r="T105" s="200">
        <f t="shared" si="23"/>
        <v>0</v>
      </c>
      <c r="U105" s="200">
        <f t="shared" si="24"/>
        <v>0</v>
      </c>
      <c r="V105" s="238">
        <f t="shared" si="25"/>
        <v>0</v>
      </c>
      <c r="W105" s="187">
        <f t="shared" si="21"/>
        <v>0</v>
      </c>
    </row>
    <row r="106" spans="1:23" ht="13.9" x14ac:dyDescent="0.4">
      <c r="A106" s="12" t="str">
        <f>AcRd!A106</f>
        <v>CBH Sidings SG</v>
      </c>
      <c r="B106" s="12">
        <f>AcRd!B106</f>
        <v>8</v>
      </c>
      <c r="C106" t="str">
        <f>AcRd!C106</f>
        <v>Burracoppin</v>
      </c>
      <c r="D106" s="204">
        <f>'DORC build-up'!I50</f>
        <v>1.4</v>
      </c>
      <c r="E106" s="188">
        <v>0</v>
      </c>
      <c r="F106" s="16">
        <v>0</v>
      </c>
      <c r="G106" s="16">
        <v>0</v>
      </c>
      <c r="H106" s="188">
        <v>0</v>
      </c>
      <c r="I106" s="188">
        <v>0</v>
      </c>
      <c r="J106" s="188">
        <v>0</v>
      </c>
      <c r="L106" s="269">
        <f t="shared" si="14"/>
        <v>470822.625</v>
      </c>
      <c r="M106" s="269">
        <f t="shared" si="15"/>
        <v>12216.09375</v>
      </c>
      <c r="N106" s="269">
        <f t="shared" si="16"/>
        <v>12934.6875</v>
      </c>
      <c r="O106" s="269">
        <f t="shared" si="17"/>
        <v>12934.6875</v>
      </c>
      <c r="P106" s="269">
        <f t="shared" si="18"/>
        <v>12216.09375</v>
      </c>
      <c r="R106" s="200">
        <f t="shared" si="20"/>
        <v>0</v>
      </c>
      <c r="S106" s="200">
        <f t="shared" si="22"/>
        <v>0</v>
      </c>
      <c r="T106" s="200">
        <f t="shared" si="23"/>
        <v>0</v>
      </c>
      <c r="U106" s="200">
        <f t="shared" si="24"/>
        <v>0</v>
      </c>
      <c r="V106" s="238">
        <f t="shared" si="25"/>
        <v>0</v>
      </c>
      <c r="W106" s="187">
        <f t="shared" si="21"/>
        <v>0</v>
      </c>
    </row>
    <row r="107" spans="1:23" ht="13.9" x14ac:dyDescent="0.4">
      <c r="A107" s="12" t="str">
        <f>AcRd!A107</f>
        <v>CBH Sidings SG</v>
      </c>
      <c r="B107" s="12">
        <f>AcRd!B107</f>
        <v>8</v>
      </c>
      <c r="C107" t="str">
        <f>AcRd!C107</f>
        <v>Carrabin</v>
      </c>
      <c r="D107" s="204">
        <f>'DORC build-up'!I51</f>
        <v>1.4</v>
      </c>
      <c r="E107" s="188">
        <v>0</v>
      </c>
      <c r="F107" s="16">
        <v>0</v>
      </c>
      <c r="G107" s="16">
        <v>0</v>
      </c>
      <c r="H107" s="188">
        <v>0</v>
      </c>
      <c r="I107" s="188">
        <v>0</v>
      </c>
      <c r="J107" s="188">
        <v>0</v>
      </c>
      <c r="L107" s="269">
        <f t="shared" si="14"/>
        <v>470822.625</v>
      </c>
      <c r="M107" s="269">
        <f t="shared" si="15"/>
        <v>12216.09375</v>
      </c>
      <c r="N107" s="269">
        <f t="shared" si="16"/>
        <v>12934.6875</v>
      </c>
      <c r="O107" s="269">
        <f t="shared" si="17"/>
        <v>12934.6875</v>
      </c>
      <c r="P107" s="269">
        <f t="shared" si="18"/>
        <v>12216.09375</v>
      </c>
      <c r="R107" s="200">
        <f t="shared" si="20"/>
        <v>0</v>
      </c>
      <c r="S107" s="200">
        <f t="shared" si="22"/>
        <v>0</v>
      </c>
      <c r="T107" s="200">
        <f t="shared" si="23"/>
        <v>0</v>
      </c>
      <c r="U107" s="200">
        <f t="shared" si="24"/>
        <v>0</v>
      </c>
      <c r="V107" s="238">
        <f t="shared" si="25"/>
        <v>0</v>
      </c>
      <c r="W107" s="187">
        <f t="shared" si="21"/>
        <v>0</v>
      </c>
    </row>
    <row r="108" spans="1:23" ht="13.9" x14ac:dyDescent="0.4">
      <c r="A108" s="12" t="str">
        <f>AcRd!A108</f>
        <v>CBH Sidings SG</v>
      </c>
      <c r="B108" s="12">
        <f>AcRd!B108</f>
        <v>8</v>
      </c>
      <c r="C108" t="str">
        <f>AcRd!C108</f>
        <v>Cunderdin</v>
      </c>
      <c r="D108" s="204">
        <f>'DORC build-up'!I52</f>
        <v>1.3</v>
      </c>
      <c r="E108" s="188">
        <v>0</v>
      </c>
      <c r="F108" s="16">
        <v>0</v>
      </c>
      <c r="G108" s="16">
        <v>0</v>
      </c>
      <c r="H108" s="188">
        <v>0</v>
      </c>
      <c r="I108" s="188">
        <v>0</v>
      </c>
      <c r="J108" s="188">
        <v>0</v>
      </c>
      <c r="L108" s="269">
        <f t="shared" si="14"/>
        <v>470822.625</v>
      </c>
      <c r="M108" s="269">
        <f t="shared" si="15"/>
        <v>12216.09375</v>
      </c>
      <c r="N108" s="269">
        <f t="shared" si="16"/>
        <v>12934.6875</v>
      </c>
      <c r="O108" s="269">
        <f t="shared" si="17"/>
        <v>12934.6875</v>
      </c>
      <c r="P108" s="269">
        <f t="shared" si="18"/>
        <v>12216.09375</v>
      </c>
      <c r="R108" s="200">
        <f t="shared" si="20"/>
        <v>0</v>
      </c>
      <c r="S108" s="200">
        <f t="shared" si="22"/>
        <v>0</v>
      </c>
      <c r="T108" s="200">
        <f t="shared" si="23"/>
        <v>0</v>
      </c>
      <c r="U108" s="200">
        <f t="shared" si="24"/>
        <v>0</v>
      </c>
      <c r="V108" s="238">
        <f t="shared" si="25"/>
        <v>0</v>
      </c>
      <c r="W108" s="187">
        <f t="shared" si="21"/>
        <v>0</v>
      </c>
    </row>
    <row r="109" spans="1:23" ht="13.9" x14ac:dyDescent="0.4">
      <c r="A109" s="12" t="str">
        <f>AcRd!A109</f>
        <v>CBH Sidings SG</v>
      </c>
      <c r="B109" s="12">
        <f>AcRd!B109</f>
        <v>8</v>
      </c>
      <c r="C109" t="str">
        <f>AcRd!C109</f>
        <v>Doodlakine</v>
      </c>
      <c r="D109" s="204">
        <f>'DORC build-up'!I53</f>
        <v>1.3</v>
      </c>
      <c r="E109" s="188">
        <v>0</v>
      </c>
      <c r="F109" s="16">
        <v>0</v>
      </c>
      <c r="G109" s="16">
        <v>0</v>
      </c>
      <c r="H109" s="188">
        <v>0</v>
      </c>
      <c r="I109" s="188">
        <v>0</v>
      </c>
      <c r="J109" s="188">
        <v>0</v>
      </c>
      <c r="L109" s="269">
        <f t="shared" si="14"/>
        <v>470822.625</v>
      </c>
      <c r="M109" s="269">
        <f t="shared" si="15"/>
        <v>12216.09375</v>
      </c>
      <c r="N109" s="269">
        <f t="shared" si="16"/>
        <v>12934.6875</v>
      </c>
      <c r="O109" s="269">
        <f t="shared" si="17"/>
        <v>12934.6875</v>
      </c>
      <c r="P109" s="269">
        <f t="shared" si="18"/>
        <v>12216.09375</v>
      </c>
      <c r="R109" s="200">
        <f t="shared" si="20"/>
        <v>0</v>
      </c>
      <c r="S109" s="200">
        <f t="shared" si="22"/>
        <v>0</v>
      </c>
      <c r="T109" s="200">
        <f t="shared" si="23"/>
        <v>0</v>
      </c>
      <c r="U109" s="200">
        <f t="shared" si="24"/>
        <v>0</v>
      </c>
      <c r="V109" s="238">
        <f t="shared" si="25"/>
        <v>0</v>
      </c>
      <c r="W109" s="187">
        <f t="shared" si="21"/>
        <v>0</v>
      </c>
    </row>
    <row r="110" spans="1:23" ht="13.9" x14ac:dyDescent="0.4">
      <c r="A110" s="12" t="str">
        <f>AcRd!A110</f>
        <v>CBH Sidings SG</v>
      </c>
      <c r="B110" s="12">
        <f>AcRd!B110</f>
        <v>8</v>
      </c>
      <c r="C110" t="str">
        <f>AcRd!C110</f>
        <v>Grass Patch</v>
      </c>
      <c r="D110" s="204">
        <f>'DORC build-up'!I54</f>
        <v>1.5</v>
      </c>
      <c r="E110" s="188">
        <v>0</v>
      </c>
      <c r="F110" s="16">
        <v>0</v>
      </c>
      <c r="G110" s="16">
        <v>0</v>
      </c>
      <c r="H110" s="188">
        <v>0</v>
      </c>
      <c r="I110" s="188">
        <v>0</v>
      </c>
      <c r="J110" s="188">
        <v>0</v>
      </c>
      <c r="L110" s="269">
        <f t="shared" si="14"/>
        <v>470822.625</v>
      </c>
      <c r="M110" s="269">
        <f t="shared" si="15"/>
        <v>12216.09375</v>
      </c>
      <c r="N110" s="269">
        <f t="shared" si="16"/>
        <v>12934.6875</v>
      </c>
      <c r="O110" s="269">
        <f t="shared" si="17"/>
        <v>12934.6875</v>
      </c>
      <c r="P110" s="269">
        <f t="shared" si="18"/>
        <v>12216.09375</v>
      </c>
      <c r="R110" s="200">
        <f t="shared" si="20"/>
        <v>0</v>
      </c>
      <c r="S110" s="200">
        <f t="shared" si="22"/>
        <v>0</v>
      </c>
      <c r="T110" s="200">
        <f t="shared" si="23"/>
        <v>0</v>
      </c>
      <c r="U110" s="200">
        <f t="shared" si="24"/>
        <v>0</v>
      </c>
      <c r="V110" s="238">
        <f t="shared" si="25"/>
        <v>0</v>
      </c>
      <c r="W110" s="187">
        <f t="shared" si="21"/>
        <v>0</v>
      </c>
    </row>
    <row r="111" spans="1:23" ht="13.9" x14ac:dyDescent="0.4">
      <c r="A111" s="12" t="str">
        <f>AcRd!A111</f>
        <v>CBH Sidings SG</v>
      </c>
      <c r="B111" s="12">
        <f>AcRd!B111</f>
        <v>8</v>
      </c>
      <c r="C111" t="str">
        <f>AcRd!C111</f>
        <v>Grass Valley</v>
      </c>
      <c r="D111" s="204">
        <f>'DORC build-up'!I55</f>
        <v>1.3</v>
      </c>
      <c r="E111" s="188">
        <v>0</v>
      </c>
      <c r="F111" s="16">
        <v>0</v>
      </c>
      <c r="G111" s="16">
        <v>0</v>
      </c>
      <c r="H111" s="188">
        <v>0</v>
      </c>
      <c r="I111" s="188">
        <v>0</v>
      </c>
      <c r="J111" s="188">
        <v>0</v>
      </c>
      <c r="L111" s="269">
        <f t="shared" si="14"/>
        <v>470822.625</v>
      </c>
      <c r="M111" s="269">
        <f t="shared" si="15"/>
        <v>12216.09375</v>
      </c>
      <c r="N111" s="269">
        <f t="shared" si="16"/>
        <v>12934.6875</v>
      </c>
      <c r="O111" s="269">
        <f t="shared" si="17"/>
        <v>12934.6875</v>
      </c>
      <c r="P111" s="269">
        <f t="shared" si="18"/>
        <v>12216.09375</v>
      </c>
      <c r="R111" s="200">
        <f t="shared" si="20"/>
        <v>0</v>
      </c>
      <c r="S111" s="200">
        <f t="shared" si="22"/>
        <v>0</v>
      </c>
      <c r="T111" s="200">
        <f t="shared" si="23"/>
        <v>0</v>
      </c>
      <c r="U111" s="200">
        <f t="shared" si="24"/>
        <v>0</v>
      </c>
      <c r="V111" s="238">
        <f t="shared" si="25"/>
        <v>0</v>
      </c>
      <c r="W111" s="187">
        <f t="shared" si="21"/>
        <v>0</v>
      </c>
    </row>
    <row r="112" spans="1:23" ht="13.9" x14ac:dyDescent="0.4">
      <c r="A112" s="12" t="str">
        <f>AcRd!A112</f>
        <v>CBH Sidings SG</v>
      </c>
      <c r="B112" s="12">
        <f>AcRd!B112</f>
        <v>8</v>
      </c>
      <c r="C112" t="str">
        <f>AcRd!C112</f>
        <v>Hines Hill</v>
      </c>
      <c r="D112" s="204">
        <f>'DORC build-up'!I56</f>
        <v>1.3</v>
      </c>
      <c r="E112" s="188">
        <v>0</v>
      </c>
      <c r="F112" s="16">
        <v>0</v>
      </c>
      <c r="G112" s="16">
        <v>0</v>
      </c>
      <c r="H112" s="188">
        <v>0</v>
      </c>
      <c r="I112" s="188">
        <v>0</v>
      </c>
      <c r="J112" s="188">
        <v>0</v>
      </c>
      <c r="L112" s="269">
        <f t="shared" si="14"/>
        <v>470822.625</v>
      </c>
      <c r="M112" s="269">
        <f t="shared" si="15"/>
        <v>12216.09375</v>
      </c>
      <c r="N112" s="269">
        <f t="shared" si="16"/>
        <v>12934.6875</v>
      </c>
      <c r="O112" s="269">
        <f t="shared" si="17"/>
        <v>12934.6875</v>
      </c>
      <c r="P112" s="269">
        <f t="shared" si="18"/>
        <v>12216.09375</v>
      </c>
      <c r="R112" s="200">
        <f t="shared" si="20"/>
        <v>0</v>
      </c>
      <c r="S112" s="200">
        <f t="shared" si="22"/>
        <v>0</v>
      </c>
      <c r="T112" s="200">
        <f t="shared" si="23"/>
        <v>0</v>
      </c>
      <c r="U112" s="200">
        <f t="shared" si="24"/>
        <v>0</v>
      </c>
      <c r="V112" s="238">
        <f t="shared" si="25"/>
        <v>0</v>
      </c>
      <c r="W112" s="187">
        <f t="shared" si="21"/>
        <v>0</v>
      </c>
    </row>
    <row r="113" spans="1:23" ht="13.9" x14ac:dyDescent="0.4">
      <c r="A113" s="12" t="str">
        <f>AcRd!A113</f>
        <v>CBH Sidings SG</v>
      </c>
      <c r="B113" s="12">
        <f>AcRd!B113</f>
        <v>8</v>
      </c>
      <c r="C113" t="str">
        <f>AcRd!C113</f>
        <v>Kellerberrin</v>
      </c>
      <c r="D113" s="204">
        <f>'DORC build-up'!I57</f>
        <v>1.3</v>
      </c>
      <c r="E113" s="188">
        <v>0</v>
      </c>
      <c r="F113" s="16">
        <v>0</v>
      </c>
      <c r="G113" s="16">
        <v>0</v>
      </c>
      <c r="H113" s="188">
        <v>0</v>
      </c>
      <c r="I113" s="188">
        <v>0</v>
      </c>
      <c r="J113" s="188">
        <v>0</v>
      </c>
      <c r="L113" s="269">
        <f t="shared" si="14"/>
        <v>470822.625</v>
      </c>
      <c r="M113" s="269">
        <f t="shared" si="15"/>
        <v>12216.09375</v>
      </c>
      <c r="N113" s="269">
        <f t="shared" si="16"/>
        <v>12934.6875</v>
      </c>
      <c r="O113" s="269">
        <f t="shared" si="17"/>
        <v>12934.6875</v>
      </c>
      <c r="P113" s="269">
        <f t="shared" si="18"/>
        <v>12216.09375</v>
      </c>
      <c r="R113" s="200">
        <f t="shared" si="20"/>
        <v>0</v>
      </c>
      <c r="S113" s="200">
        <f t="shared" si="22"/>
        <v>0</v>
      </c>
      <c r="T113" s="200">
        <f t="shared" si="23"/>
        <v>0</v>
      </c>
      <c r="U113" s="200">
        <f t="shared" si="24"/>
        <v>0</v>
      </c>
      <c r="V113" s="238">
        <f t="shared" si="25"/>
        <v>0</v>
      </c>
      <c r="W113" s="187">
        <f t="shared" si="21"/>
        <v>0</v>
      </c>
    </row>
    <row r="114" spans="1:23" ht="13.9" x14ac:dyDescent="0.4">
      <c r="A114" s="12" t="str">
        <f>AcRd!A114</f>
        <v>CBH Sidings SG</v>
      </c>
      <c r="B114" s="12">
        <f>AcRd!B114</f>
        <v>8</v>
      </c>
      <c r="C114" t="str">
        <f>AcRd!C114</f>
        <v>Meckering</v>
      </c>
      <c r="D114" s="204">
        <f>'DORC build-up'!I58</f>
        <v>1.3</v>
      </c>
      <c r="E114" s="188">
        <v>0</v>
      </c>
      <c r="F114" s="16">
        <v>0</v>
      </c>
      <c r="G114" s="16">
        <v>0</v>
      </c>
      <c r="H114" s="188">
        <v>0</v>
      </c>
      <c r="I114" s="188">
        <v>0</v>
      </c>
      <c r="J114" s="188">
        <v>0</v>
      </c>
      <c r="L114" s="269">
        <f t="shared" si="14"/>
        <v>470822.625</v>
      </c>
      <c r="M114" s="269">
        <f t="shared" si="15"/>
        <v>12216.09375</v>
      </c>
      <c r="N114" s="269">
        <f t="shared" si="16"/>
        <v>12934.6875</v>
      </c>
      <c r="O114" s="269">
        <f t="shared" si="17"/>
        <v>12934.6875</v>
      </c>
      <c r="P114" s="269">
        <f t="shared" si="18"/>
        <v>12216.09375</v>
      </c>
      <c r="R114" s="200">
        <f t="shared" si="20"/>
        <v>0</v>
      </c>
      <c r="S114" s="200">
        <f t="shared" si="22"/>
        <v>0</v>
      </c>
      <c r="T114" s="200">
        <f t="shared" si="23"/>
        <v>0</v>
      </c>
      <c r="U114" s="200">
        <f t="shared" si="24"/>
        <v>0</v>
      </c>
      <c r="V114" s="238">
        <f t="shared" si="25"/>
        <v>0</v>
      </c>
      <c r="W114" s="187">
        <f t="shared" si="21"/>
        <v>0</v>
      </c>
    </row>
    <row r="115" spans="1:23" ht="13.9" x14ac:dyDescent="0.4">
      <c r="A115" s="12" t="str">
        <f>AcRd!A115</f>
        <v>CBH Sidings SG</v>
      </c>
      <c r="B115" s="12">
        <f>AcRd!B115</f>
        <v>8</v>
      </c>
      <c r="C115" t="str">
        <f>AcRd!C115</f>
        <v>Merredin</v>
      </c>
      <c r="D115" s="204">
        <f>'DORC build-up'!I59</f>
        <v>1.3</v>
      </c>
      <c r="E115" s="188">
        <v>0</v>
      </c>
      <c r="F115" s="16">
        <v>0</v>
      </c>
      <c r="G115" s="16">
        <v>0</v>
      </c>
      <c r="H115" s="188">
        <v>0</v>
      </c>
      <c r="I115" s="188">
        <v>0</v>
      </c>
      <c r="J115" s="188">
        <v>0</v>
      </c>
      <c r="L115" s="269">
        <f t="shared" si="14"/>
        <v>470822.625</v>
      </c>
      <c r="M115" s="269">
        <f t="shared" si="15"/>
        <v>12216.09375</v>
      </c>
      <c r="N115" s="269">
        <f t="shared" si="16"/>
        <v>12934.6875</v>
      </c>
      <c r="O115" s="269">
        <f t="shared" si="17"/>
        <v>12934.6875</v>
      </c>
      <c r="P115" s="269">
        <f t="shared" si="18"/>
        <v>12216.09375</v>
      </c>
      <c r="R115" s="200">
        <f t="shared" si="20"/>
        <v>0</v>
      </c>
      <c r="S115" s="200">
        <f t="shared" si="22"/>
        <v>0</v>
      </c>
      <c r="T115" s="200">
        <f t="shared" si="23"/>
        <v>0</v>
      </c>
      <c r="U115" s="200">
        <f t="shared" si="24"/>
        <v>0</v>
      </c>
      <c r="V115" s="238">
        <f t="shared" si="25"/>
        <v>0</v>
      </c>
      <c r="W115" s="187">
        <f t="shared" si="21"/>
        <v>0</v>
      </c>
    </row>
    <row r="116" spans="1:23" ht="13.9" x14ac:dyDescent="0.4">
      <c r="A116" s="12" t="str">
        <f>AcRd!A116</f>
        <v>CBH Sidings SG</v>
      </c>
      <c r="B116" s="12">
        <f>AcRd!B116</f>
        <v>8</v>
      </c>
      <c r="C116" t="str">
        <f>AcRd!C116</f>
        <v>Moorine Rock</v>
      </c>
      <c r="D116" s="204">
        <f>'DORC build-up'!I60</f>
        <v>1.4</v>
      </c>
      <c r="E116" s="188">
        <v>0</v>
      </c>
      <c r="F116" s="16">
        <v>0</v>
      </c>
      <c r="G116" s="16">
        <v>0</v>
      </c>
      <c r="H116" s="188">
        <v>0</v>
      </c>
      <c r="I116" s="188">
        <v>0</v>
      </c>
      <c r="J116" s="188">
        <v>0</v>
      </c>
      <c r="L116" s="269">
        <f t="shared" si="14"/>
        <v>470822.625</v>
      </c>
      <c r="M116" s="269">
        <f t="shared" si="15"/>
        <v>12216.09375</v>
      </c>
      <c r="N116" s="269">
        <f t="shared" si="16"/>
        <v>12934.6875</v>
      </c>
      <c r="O116" s="269">
        <f t="shared" si="17"/>
        <v>12934.6875</v>
      </c>
      <c r="P116" s="269">
        <f t="shared" si="18"/>
        <v>12216.09375</v>
      </c>
      <c r="R116" s="200">
        <f t="shared" si="20"/>
        <v>0</v>
      </c>
      <c r="S116" s="200">
        <f t="shared" si="22"/>
        <v>0</v>
      </c>
      <c r="T116" s="200">
        <f t="shared" si="23"/>
        <v>0</v>
      </c>
      <c r="U116" s="200">
        <f t="shared" si="24"/>
        <v>0</v>
      </c>
      <c r="V116" s="238">
        <f t="shared" si="25"/>
        <v>0</v>
      </c>
      <c r="W116" s="187">
        <f t="shared" si="21"/>
        <v>0</v>
      </c>
    </row>
    <row r="117" spans="1:23" ht="13.9" x14ac:dyDescent="0.4">
      <c r="A117" s="12" t="str">
        <f>AcRd!A117</f>
        <v>CBH Sidings SG</v>
      </c>
      <c r="B117" s="12">
        <f>AcRd!B117</f>
        <v>8</v>
      </c>
      <c r="C117" t="str">
        <f>AcRd!C117</f>
        <v>Salmon Gums</v>
      </c>
      <c r="D117" s="204">
        <f>'DORC build-up'!I61</f>
        <v>1.5</v>
      </c>
      <c r="E117" s="188">
        <v>0</v>
      </c>
      <c r="F117" s="16">
        <v>0</v>
      </c>
      <c r="G117" s="16">
        <v>0</v>
      </c>
      <c r="H117" s="188">
        <v>0</v>
      </c>
      <c r="I117" s="188">
        <v>0</v>
      </c>
      <c r="J117" s="188">
        <v>0</v>
      </c>
      <c r="L117" s="269">
        <f t="shared" si="14"/>
        <v>470822.625</v>
      </c>
      <c r="M117" s="269">
        <f t="shared" si="15"/>
        <v>12216.09375</v>
      </c>
      <c r="N117" s="269">
        <f t="shared" si="16"/>
        <v>12934.6875</v>
      </c>
      <c r="O117" s="269">
        <f t="shared" si="17"/>
        <v>12934.6875</v>
      </c>
      <c r="P117" s="269">
        <f t="shared" si="18"/>
        <v>12216.09375</v>
      </c>
      <c r="R117" s="200">
        <f t="shared" si="20"/>
        <v>0</v>
      </c>
      <c r="S117" s="200">
        <f t="shared" si="22"/>
        <v>0</v>
      </c>
      <c r="T117" s="200">
        <f t="shared" si="23"/>
        <v>0</v>
      </c>
      <c r="U117" s="200">
        <f t="shared" si="24"/>
        <v>0</v>
      </c>
      <c r="V117" s="238">
        <f t="shared" si="25"/>
        <v>0</v>
      </c>
      <c r="W117" s="187">
        <f t="shared" si="21"/>
        <v>0</v>
      </c>
    </row>
    <row r="118" spans="1:23" ht="13.9" x14ac:dyDescent="0.4">
      <c r="A118" s="12" t="str">
        <f>AcRd!A118</f>
        <v>CBH Sidings SG</v>
      </c>
      <c r="B118" s="12">
        <f>AcRd!B118</f>
        <v>8</v>
      </c>
      <c r="C118" t="str">
        <f>AcRd!C118</f>
        <v>Southern Cross</v>
      </c>
      <c r="D118" s="204">
        <f>'DORC build-up'!I62</f>
        <v>1.4</v>
      </c>
      <c r="E118" s="188">
        <v>0</v>
      </c>
      <c r="F118" s="16">
        <v>0</v>
      </c>
      <c r="G118" s="16">
        <v>0</v>
      </c>
      <c r="H118" s="188">
        <v>0</v>
      </c>
      <c r="I118" s="188">
        <v>0</v>
      </c>
      <c r="J118" s="188">
        <v>0</v>
      </c>
      <c r="L118" s="269">
        <f t="shared" si="14"/>
        <v>470822.625</v>
      </c>
      <c r="M118" s="269">
        <f t="shared" si="15"/>
        <v>12216.09375</v>
      </c>
      <c r="N118" s="269">
        <f t="shared" si="16"/>
        <v>12934.6875</v>
      </c>
      <c r="O118" s="269">
        <f t="shared" si="17"/>
        <v>12934.6875</v>
      </c>
      <c r="P118" s="269">
        <f t="shared" si="18"/>
        <v>12216.09375</v>
      </c>
      <c r="R118" s="200">
        <f t="shared" si="20"/>
        <v>0</v>
      </c>
      <c r="S118" s="200">
        <f t="shared" si="22"/>
        <v>0</v>
      </c>
      <c r="T118" s="200">
        <f t="shared" si="23"/>
        <v>0</v>
      </c>
      <c r="U118" s="200">
        <f t="shared" si="24"/>
        <v>0</v>
      </c>
      <c r="V118" s="238">
        <f t="shared" si="25"/>
        <v>0</v>
      </c>
      <c r="W118" s="187">
        <f t="shared" si="21"/>
        <v>0</v>
      </c>
    </row>
    <row r="119" spans="1:23" ht="13.9" x14ac:dyDescent="0.4">
      <c r="A119" s="12" t="str">
        <f>AcRd!A119</f>
        <v>CBH Sidings SG</v>
      </c>
      <c r="B119" s="12">
        <f>AcRd!B119</f>
        <v>8</v>
      </c>
      <c r="C119" t="str">
        <f>AcRd!C119</f>
        <v>Tammin</v>
      </c>
      <c r="D119" s="204">
        <f>'DORC build-up'!I63</f>
        <v>1.3</v>
      </c>
      <c r="E119" s="188">
        <v>0</v>
      </c>
      <c r="F119" s="16">
        <v>0</v>
      </c>
      <c r="G119" s="16">
        <v>0</v>
      </c>
      <c r="H119" s="188">
        <v>0</v>
      </c>
      <c r="I119" s="188">
        <v>0</v>
      </c>
      <c r="J119" s="188">
        <v>0</v>
      </c>
      <c r="L119" s="269">
        <f t="shared" si="14"/>
        <v>470822.625</v>
      </c>
      <c r="M119" s="269">
        <f t="shared" si="15"/>
        <v>12216.09375</v>
      </c>
      <c r="N119" s="269">
        <f t="shared" si="16"/>
        <v>12934.6875</v>
      </c>
      <c r="O119" s="269">
        <f t="shared" si="17"/>
        <v>12934.6875</v>
      </c>
      <c r="P119" s="269">
        <f t="shared" si="18"/>
        <v>12216.09375</v>
      </c>
      <c r="R119" s="200">
        <f t="shared" si="20"/>
        <v>0</v>
      </c>
      <c r="S119" s="200">
        <f t="shared" si="22"/>
        <v>0</v>
      </c>
      <c r="T119" s="200">
        <f t="shared" si="23"/>
        <v>0</v>
      </c>
      <c r="U119" s="200">
        <f t="shared" si="24"/>
        <v>0</v>
      </c>
      <c r="V119" s="238">
        <f t="shared" si="25"/>
        <v>0</v>
      </c>
      <c r="W119" s="187">
        <f t="shared" si="21"/>
        <v>0</v>
      </c>
    </row>
    <row r="120" spans="1:23" ht="13.9" x14ac:dyDescent="0.4">
      <c r="A120" s="12" t="str">
        <f>AcRd!A120</f>
        <v>Sidings &amp; Other</v>
      </c>
      <c r="B120" s="12">
        <f>AcRd!B120</f>
        <v>9</v>
      </c>
      <c r="C120" t="str">
        <f>AcRd!C120</f>
        <v>Esperance Industrial Road</v>
      </c>
      <c r="D120" s="204">
        <f>'DORC build-up'!I64</f>
        <v>1.5</v>
      </c>
      <c r="E120" s="188">
        <v>0</v>
      </c>
      <c r="F120" s="16">
        <v>0</v>
      </c>
      <c r="G120" s="16">
        <v>0</v>
      </c>
      <c r="H120" s="188">
        <v>0</v>
      </c>
      <c r="I120" s="188">
        <v>0</v>
      </c>
      <c r="J120" s="188">
        <v>0</v>
      </c>
      <c r="L120" s="269">
        <f t="shared" si="14"/>
        <v>470822.625</v>
      </c>
      <c r="M120" s="269">
        <f t="shared" si="15"/>
        <v>12216.09375</v>
      </c>
      <c r="N120" s="269">
        <f t="shared" si="16"/>
        <v>12934.6875</v>
      </c>
      <c r="O120" s="269">
        <f t="shared" si="17"/>
        <v>12934.6875</v>
      </c>
      <c r="P120" s="269">
        <f t="shared" si="18"/>
        <v>12216.09375</v>
      </c>
      <c r="R120" s="200">
        <f t="shared" si="20"/>
        <v>0</v>
      </c>
      <c r="S120" s="200">
        <f t="shared" si="22"/>
        <v>0</v>
      </c>
      <c r="T120" s="200">
        <f t="shared" si="23"/>
        <v>0</v>
      </c>
      <c r="U120" s="200">
        <f t="shared" si="24"/>
        <v>0</v>
      </c>
      <c r="V120" s="238">
        <f t="shared" si="25"/>
        <v>0</v>
      </c>
      <c r="W120" s="187">
        <f t="shared" si="21"/>
        <v>0</v>
      </c>
    </row>
    <row r="121" spans="1:23" ht="13.9" x14ac:dyDescent="0.4">
      <c r="A121" s="12" t="str">
        <f>AcRd!A121</f>
        <v>Sidings &amp; Other</v>
      </c>
      <c r="B121" s="12">
        <f>AcRd!B121</f>
        <v>9</v>
      </c>
      <c r="C121" t="str">
        <f>AcRd!C121</f>
        <v>West Kalgoorlie Industrial Road</v>
      </c>
      <c r="D121" s="204">
        <f>'DORC build-up'!I65</f>
        <v>1.4</v>
      </c>
      <c r="E121" s="188">
        <v>0</v>
      </c>
      <c r="F121" s="16">
        <v>0</v>
      </c>
      <c r="G121" s="16">
        <v>0</v>
      </c>
      <c r="H121" s="188">
        <v>0</v>
      </c>
      <c r="I121" s="188">
        <v>0</v>
      </c>
      <c r="J121" s="188">
        <v>0</v>
      </c>
      <c r="L121" s="269">
        <f t="shared" si="14"/>
        <v>470822.625</v>
      </c>
      <c r="M121" s="269">
        <f t="shared" si="15"/>
        <v>12216.09375</v>
      </c>
      <c r="N121" s="269">
        <f t="shared" si="16"/>
        <v>12934.6875</v>
      </c>
      <c r="O121" s="269">
        <f t="shared" si="17"/>
        <v>12934.6875</v>
      </c>
      <c r="P121" s="269">
        <f t="shared" si="18"/>
        <v>12216.09375</v>
      </c>
      <c r="R121" s="200">
        <f t="shared" si="20"/>
        <v>0</v>
      </c>
      <c r="S121" s="200">
        <f t="shared" si="22"/>
        <v>0</v>
      </c>
      <c r="T121" s="200">
        <f t="shared" si="23"/>
        <v>0</v>
      </c>
      <c r="U121" s="200">
        <f t="shared" si="24"/>
        <v>0</v>
      </c>
      <c r="V121" s="238">
        <f t="shared" si="25"/>
        <v>0</v>
      </c>
      <c r="W121" s="187">
        <f t="shared" si="21"/>
        <v>0</v>
      </c>
    </row>
    <row r="122" spans="1:23" ht="13.9" x14ac:dyDescent="0.4">
      <c r="A122" s="12" t="str">
        <f>AcRd!A122</f>
        <v>Sidings &amp; Other</v>
      </c>
      <c r="B122" s="12">
        <f>AcRd!B122</f>
        <v>9</v>
      </c>
      <c r="C122" t="str">
        <f>AcRd!C122</f>
        <v>Kewdale North Grid</v>
      </c>
      <c r="D122" s="204">
        <f>'DORC build-up'!I66</f>
        <v>1</v>
      </c>
      <c r="E122" s="188">
        <v>0</v>
      </c>
      <c r="F122" s="16">
        <v>0</v>
      </c>
      <c r="G122" s="16">
        <v>0</v>
      </c>
      <c r="H122" s="188">
        <v>0</v>
      </c>
      <c r="I122" s="188">
        <v>0</v>
      </c>
      <c r="J122" s="188">
        <v>0</v>
      </c>
      <c r="L122" s="269">
        <f t="shared" si="14"/>
        <v>470822.625</v>
      </c>
      <c r="M122" s="269">
        <f t="shared" si="15"/>
        <v>12216.09375</v>
      </c>
      <c r="N122" s="269">
        <f t="shared" si="16"/>
        <v>12934.6875</v>
      </c>
      <c r="O122" s="269">
        <f t="shared" si="17"/>
        <v>12934.6875</v>
      </c>
      <c r="P122" s="269">
        <f t="shared" si="18"/>
        <v>12216.09375</v>
      </c>
      <c r="R122" s="200">
        <f t="shared" si="20"/>
        <v>0</v>
      </c>
      <c r="S122" s="200">
        <f t="shared" si="22"/>
        <v>0</v>
      </c>
      <c r="T122" s="200">
        <f t="shared" si="23"/>
        <v>0</v>
      </c>
      <c r="U122" s="200">
        <f t="shared" si="24"/>
        <v>0</v>
      </c>
      <c r="V122" s="238">
        <f t="shared" si="25"/>
        <v>0</v>
      </c>
      <c r="W122" s="187">
        <f t="shared" si="21"/>
        <v>0</v>
      </c>
    </row>
    <row r="123" spans="1:23" ht="13.9" x14ac:dyDescent="0.4">
      <c r="A123" s="12" t="str">
        <f>AcRd!A123</f>
        <v>Sidings &amp; Other</v>
      </c>
      <c r="B123" s="12">
        <f>AcRd!B123</f>
        <v>9</v>
      </c>
      <c r="C123" t="str">
        <f>AcRd!C123</f>
        <v>Kewdale BP Loading Depot</v>
      </c>
      <c r="D123" s="204">
        <f>'DORC build-up'!I67</f>
        <v>1</v>
      </c>
      <c r="E123" s="188">
        <v>0</v>
      </c>
      <c r="F123" s="16">
        <v>0</v>
      </c>
      <c r="G123" s="16">
        <v>0</v>
      </c>
      <c r="H123" s="188">
        <v>0</v>
      </c>
      <c r="I123" s="188">
        <v>0</v>
      </c>
      <c r="J123" s="188">
        <v>0</v>
      </c>
      <c r="L123" s="269">
        <f t="shared" si="14"/>
        <v>470822.625</v>
      </c>
      <c r="M123" s="269">
        <f t="shared" si="15"/>
        <v>12216.09375</v>
      </c>
      <c r="N123" s="269">
        <f t="shared" si="16"/>
        <v>12934.6875</v>
      </c>
      <c r="O123" s="269">
        <f t="shared" si="17"/>
        <v>12934.6875</v>
      </c>
      <c r="P123" s="269">
        <f t="shared" si="18"/>
        <v>12216.09375</v>
      </c>
      <c r="R123" s="200">
        <f t="shared" si="20"/>
        <v>0</v>
      </c>
      <c r="S123" s="200">
        <f t="shared" si="22"/>
        <v>0</v>
      </c>
      <c r="T123" s="200">
        <f t="shared" si="23"/>
        <v>0</v>
      </c>
      <c r="U123" s="200">
        <f t="shared" si="24"/>
        <v>0</v>
      </c>
      <c r="V123" s="238">
        <f t="shared" si="25"/>
        <v>0</v>
      </c>
      <c r="W123" s="187">
        <f t="shared" si="21"/>
        <v>0</v>
      </c>
    </row>
    <row r="124" spans="1:23" ht="13.9" x14ac:dyDescent="0.4">
      <c r="A124" s="12" t="str">
        <f>AcRd!A124</f>
        <v>SWM</v>
      </c>
      <c r="B124" s="12">
        <f>AcRd!B124</f>
        <v>10</v>
      </c>
      <c r="C124" t="str">
        <f>AcRd!C124</f>
        <v>Kwinana</v>
      </c>
      <c r="D124" s="204">
        <f>'DORC build-up'!I68</f>
        <v>0</v>
      </c>
      <c r="E124" s="188">
        <v>0</v>
      </c>
      <c r="F124" s="16">
        <v>0</v>
      </c>
      <c r="G124" s="16">
        <v>0</v>
      </c>
      <c r="H124" s="188">
        <v>0</v>
      </c>
      <c r="I124" s="188">
        <v>0</v>
      </c>
      <c r="J124" s="188">
        <v>0</v>
      </c>
      <c r="L124" s="269">
        <f t="shared" si="14"/>
        <v>470822.625</v>
      </c>
      <c r="M124" s="269">
        <f t="shared" si="15"/>
        <v>12216.09375</v>
      </c>
      <c r="N124" s="269">
        <f t="shared" si="16"/>
        <v>12934.6875</v>
      </c>
      <c r="O124" s="269">
        <f t="shared" si="17"/>
        <v>12934.6875</v>
      </c>
      <c r="P124" s="269">
        <f t="shared" si="18"/>
        <v>12216.09375</v>
      </c>
      <c r="R124" s="200">
        <f t="shared" si="20"/>
        <v>0</v>
      </c>
      <c r="S124" s="200">
        <f t="shared" si="22"/>
        <v>0</v>
      </c>
      <c r="T124" s="200">
        <f t="shared" si="23"/>
        <v>0</v>
      </c>
      <c r="U124" s="200">
        <f t="shared" si="24"/>
        <v>0</v>
      </c>
      <c r="V124" s="238">
        <f t="shared" si="25"/>
        <v>0</v>
      </c>
      <c r="W124" s="187">
        <f t="shared" si="21"/>
        <v>0</v>
      </c>
    </row>
    <row r="125" spans="1:23" ht="13.9" x14ac:dyDescent="0.4">
      <c r="A125" s="12" t="str">
        <f>AcRd!A125</f>
        <v>SWM</v>
      </c>
      <c r="B125" s="12">
        <f>AcRd!B125</f>
        <v>10</v>
      </c>
      <c r="C125" t="str">
        <f>AcRd!C125</f>
        <v>Kwinana to Mundijong Junction</v>
      </c>
      <c r="D125" s="204">
        <f>'DORC build-up'!I69</f>
        <v>1.2</v>
      </c>
      <c r="E125" s="188">
        <v>0</v>
      </c>
      <c r="F125" s="16">
        <v>0</v>
      </c>
      <c r="G125" s="16">
        <v>171.30600000000001</v>
      </c>
      <c r="H125" s="188">
        <v>32</v>
      </c>
      <c r="I125" s="188">
        <v>0</v>
      </c>
      <c r="J125" s="188">
        <v>0</v>
      </c>
      <c r="L125" s="269">
        <f t="shared" si="14"/>
        <v>470822.625</v>
      </c>
      <c r="M125" s="269">
        <f t="shared" si="15"/>
        <v>12216.09375</v>
      </c>
      <c r="N125" s="269">
        <f t="shared" si="16"/>
        <v>12934.6875</v>
      </c>
      <c r="O125" s="269">
        <f t="shared" si="17"/>
        <v>12934.6875</v>
      </c>
      <c r="P125" s="269">
        <f t="shared" si="18"/>
        <v>12216.09375</v>
      </c>
      <c r="R125" s="200">
        <f t="shared" si="20"/>
        <v>0</v>
      </c>
      <c r="S125" s="200">
        <f t="shared" si="22"/>
        <v>2511228.1871250002</v>
      </c>
      <c r="T125" s="200">
        <f t="shared" si="23"/>
        <v>496692</v>
      </c>
      <c r="U125" s="200">
        <f t="shared" si="24"/>
        <v>0</v>
      </c>
      <c r="V125" s="238">
        <f t="shared" si="25"/>
        <v>0</v>
      </c>
      <c r="W125" s="187">
        <f t="shared" si="21"/>
        <v>3007920.1871250002</v>
      </c>
    </row>
    <row r="126" spans="1:23" ht="13.9" x14ac:dyDescent="0.4">
      <c r="A126" s="12" t="str">
        <f>AcRd!A126</f>
        <v>SWM</v>
      </c>
      <c r="B126" s="12">
        <f>AcRd!B126</f>
        <v>11</v>
      </c>
      <c r="C126" t="str">
        <f>AcRd!C126</f>
        <v>Mundijong Junction to Pinjarra</v>
      </c>
      <c r="D126" s="204">
        <f>'DORC build-up'!I70</f>
        <v>1.2</v>
      </c>
      <c r="E126" s="188">
        <v>0</v>
      </c>
      <c r="F126" s="16">
        <v>0</v>
      </c>
      <c r="G126" s="16">
        <v>225.01300000000001</v>
      </c>
      <c r="H126" s="188">
        <v>102.4</v>
      </c>
      <c r="I126" s="188">
        <v>162</v>
      </c>
      <c r="J126" s="188">
        <v>0</v>
      </c>
      <c r="L126" s="269">
        <f t="shared" si="14"/>
        <v>470822.625</v>
      </c>
      <c r="M126" s="269">
        <f t="shared" si="15"/>
        <v>12216.09375</v>
      </c>
      <c r="N126" s="269">
        <f t="shared" si="16"/>
        <v>12934.6875</v>
      </c>
      <c r="O126" s="269">
        <f t="shared" si="17"/>
        <v>12934.6875</v>
      </c>
      <c r="P126" s="269">
        <f t="shared" si="18"/>
        <v>12216.09375</v>
      </c>
      <c r="R126" s="200">
        <f t="shared" si="20"/>
        <v>0</v>
      </c>
      <c r="S126" s="200">
        <f t="shared" si="22"/>
        <v>3298535.8835624997</v>
      </c>
      <c r="T126" s="200">
        <f t="shared" si="23"/>
        <v>1589414.4</v>
      </c>
      <c r="U126" s="200">
        <f t="shared" si="24"/>
        <v>2514503.25</v>
      </c>
      <c r="V126" s="238">
        <f t="shared" si="25"/>
        <v>0</v>
      </c>
      <c r="W126" s="187">
        <f t="shared" si="21"/>
        <v>7402453.5335625</v>
      </c>
    </row>
    <row r="127" spans="1:23" ht="13.9" x14ac:dyDescent="0.4">
      <c r="A127" s="12" t="str">
        <f>AcRd!A127</f>
        <v>SWM</v>
      </c>
      <c r="B127" s="12">
        <f>AcRd!B127</f>
        <v>11</v>
      </c>
      <c r="C127" t="str">
        <f>AcRd!C127</f>
        <v>Pinjarra to Pinjarra South</v>
      </c>
      <c r="D127" s="204">
        <f>'DORC build-up'!I71</f>
        <v>1.2</v>
      </c>
      <c r="E127" s="188">
        <v>0</v>
      </c>
      <c r="F127" s="16">
        <v>0</v>
      </c>
      <c r="G127" s="16">
        <v>0</v>
      </c>
      <c r="H127" s="188">
        <v>0</v>
      </c>
      <c r="I127" s="188">
        <v>0</v>
      </c>
      <c r="J127" s="188">
        <v>0</v>
      </c>
      <c r="L127" s="269">
        <f t="shared" si="14"/>
        <v>470822.625</v>
      </c>
      <c r="M127" s="269">
        <f t="shared" si="15"/>
        <v>12216.09375</v>
      </c>
      <c r="N127" s="269">
        <f t="shared" si="16"/>
        <v>12934.6875</v>
      </c>
      <c r="O127" s="269">
        <f t="shared" si="17"/>
        <v>12934.6875</v>
      </c>
      <c r="P127" s="269">
        <f t="shared" si="18"/>
        <v>12216.09375</v>
      </c>
      <c r="R127" s="200">
        <f t="shared" si="20"/>
        <v>0</v>
      </c>
      <c r="S127" s="200">
        <f t="shared" si="22"/>
        <v>0</v>
      </c>
      <c r="T127" s="200">
        <f t="shared" si="23"/>
        <v>0</v>
      </c>
      <c r="U127" s="200">
        <f t="shared" si="24"/>
        <v>0</v>
      </c>
      <c r="V127" s="238">
        <f t="shared" si="25"/>
        <v>0</v>
      </c>
      <c r="W127" s="187">
        <f t="shared" si="21"/>
        <v>0</v>
      </c>
    </row>
    <row r="128" spans="1:23" ht="13.9" x14ac:dyDescent="0.4">
      <c r="A128" s="12" t="str">
        <f>AcRd!A128</f>
        <v>SWM</v>
      </c>
      <c r="B128" s="12">
        <f>AcRd!B128</f>
        <v>11</v>
      </c>
      <c r="C128" t="str">
        <f>AcRd!C128</f>
        <v>Pinjarra South to Wagerup North</v>
      </c>
      <c r="D128" s="204">
        <f>'DORC build-up'!I72</f>
        <v>1.2</v>
      </c>
      <c r="E128" s="188">
        <v>0</v>
      </c>
      <c r="F128" s="16">
        <v>0</v>
      </c>
      <c r="G128" s="16">
        <v>195.44499999999999</v>
      </c>
      <c r="H128" s="188">
        <v>0</v>
      </c>
      <c r="I128" s="188">
        <v>292.06</v>
      </c>
      <c r="J128" s="188">
        <v>0</v>
      </c>
      <c r="L128" s="269">
        <f t="shared" si="14"/>
        <v>470822.625</v>
      </c>
      <c r="M128" s="269">
        <f t="shared" si="15"/>
        <v>12216.09375</v>
      </c>
      <c r="N128" s="269">
        <f t="shared" si="16"/>
        <v>12934.6875</v>
      </c>
      <c r="O128" s="269">
        <f t="shared" si="17"/>
        <v>12934.6875</v>
      </c>
      <c r="P128" s="269">
        <f t="shared" si="18"/>
        <v>12216.09375</v>
      </c>
      <c r="R128" s="200">
        <f t="shared" si="20"/>
        <v>0</v>
      </c>
      <c r="S128" s="200">
        <f t="shared" si="22"/>
        <v>2865089.3315625</v>
      </c>
      <c r="T128" s="200">
        <f t="shared" si="23"/>
        <v>0</v>
      </c>
      <c r="U128" s="200">
        <f t="shared" si="24"/>
        <v>4533245.7974999994</v>
      </c>
      <c r="V128" s="238">
        <f t="shared" si="25"/>
        <v>0</v>
      </c>
      <c r="W128" s="187">
        <f t="shared" si="21"/>
        <v>7398335.1290624999</v>
      </c>
    </row>
    <row r="129" spans="1:23" ht="13.9" x14ac:dyDescent="0.4">
      <c r="A129" s="12" t="str">
        <f>AcRd!A129</f>
        <v>SWM</v>
      </c>
      <c r="B129" s="12">
        <f>AcRd!B129</f>
        <v>11</v>
      </c>
      <c r="C129" t="str">
        <f>AcRd!C129</f>
        <v>Wagerup North to Wagerup South</v>
      </c>
      <c r="D129" s="204">
        <f>'DORC build-up'!I73</f>
        <v>1.2</v>
      </c>
      <c r="E129" s="188">
        <v>0</v>
      </c>
      <c r="F129" s="16">
        <v>0</v>
      </c>
      <c r="G129" s="16">
        <v>13.904000000000002</v>
      </c>
      <c r="H129" s="188">
        <v>0</v>
      </c>
      <c r="I129" s="188">
        <v>0</v>
      </c>
      <c r="J129" s="188">
        <v>0</v>
      </c>
      <c r="L129" s="269">
        <f t="shared" si="14"/>
        <v>470822.625</v>
      </c>
      <c r="M129" s="269">
        <f t="shared" si="15"/>
        <v>12216.09375</v>
      </c>
      <c r="N129" s="269">
        <f t="shared" si="16"/>
        <v>12934.6875</v>
      </c>
      <c r="O129" s="269">
        <f t="shared" si="17"/>
        <v>12934.6875</v>
      </c>
      <c r="P129" s="269">
        <f t="shared" si="18"/>
        <v>12216.09375</v>
      </c>
      <c r="R129" s="200">
        <f t="shared" si="20"/>
        <v>0</v>
      </c>
      <c r="S129" s="200">
        <f t="shared" si="22"/>
        <v>203823.08100000003</v>
      </c>
      <c r="T129" s="200">
        <f t="shared" si="23"/>
        <v>0</v>
      </c>
      <c r="U129" s="200">
        <f t="shared" si="24"/>
        <v>0</v>
      </c>
      <c r="V129" s="238">
        <f t="shared" si="25"/>
        <v>0</v>
      </c>
      <c r="W129" s="187">
        <f t="shared" si="21"/>
        <v>203823.08100000003</v>
      </c>
    </row>
    <row r="130" spans="1:23" ht="13.9" x14ac:dyDescent="0.4">
      <c r="A130" s="12" t="str">
        <f>AcRd!A130</f>
        <v>SWM</v>
      </c>
      <c r="B130" s="12">
        <f>AcRd!B130</f>
        <v>11</v>
      </c>
      <c r="C130" t="str">
        <f>AcRd!C130</f>
        <v>Wagerup South to Brunswick North</v>
      </c>
      <c r="D130" s="204">
        <f>'DORC build-up'!I74</f>
        <v>1.2</v>
      </c>
      <c r="E130" s="188">
        <v>0</v>
      </c>
      <c r="F130" s="16">
        <v>0</v>
      </c>
      <c r="G130" s="16">
        <v>139.846</v>
      </c>
      <c r="H130" s="188">
        <v>208.54399999999998</v>
      </c>
      <c r="I130" s="188">
        <v>0</v>
      </c>
      <c r="J130" s="188">
        <v>0</v>
      </c>
      <c r="L130" s="269">
        <f t="shared" si="14"/>
        <v>470822.625</v>
      </c>
      <c r="M130" s="269">
        <f t="shared" si="15"/>
        <v>12216.09375</v>
      </c>
      <c r="N130" s="269">
        <f t="shared" si="16"/>
        <v>12934.6875</v>
      </c>
      <c r="O130" s="269">
        <f t="shared" si="17"/>
        <v>12934.6875</v>
      </c>
      <c r="P130" s="269">
        <f t="shared" si="18"/>
        <v>12216.09375</v>
      </c>
      <c r="R130" s="200">
        <f t="shared" si="20"/>
        <v>0</v>
      </c>
      <c r="S130" s="200">
        <f t="shared" si="22"/>
        <v>2050046.215875</v>
      </c>
      <c r="T130" s="200">
        <f t="shared" si="23"/>
        <v>3236941.7639999995</v>
      </c>
      <c r="U130" s="200">
        <f t="shared" si="24"/>
        <v>0</v>
      </c>
      <c r="V130" s="238">
        <f t="shared" si="25"/>
        <v>0</v>
      </c>
      <c r="W130" s="187">
        <f t="shared" si="21"/>
        <v>5286987.9798749993</v>
      </c>
    </row>
    <row r="131" spans="1:23" ht="13.9" x14ac:dyDescent="0.4">
      <c r="A131" s="12" t="str">
        <f>AcRd!A131</f>
        <v>SWM</v>
      </c>
      <c r="B131" s="12">
        <f>AcRd!B131</f>
        <v>11</v>
      </c>
      <c r="C131" t="str">
        <f>AcRd!C131</f>
        <v>Brunswick North to Brunswick Junction</v>
      </c>
      <c r="D131" s="204">
        <f>'DORC build-up'!I75</f>
        <v>1.2</v>
      </c>
      <c r="E131" s="188">
        <v>0</v>
      </c>
      <c r="F131" s="16">
        <v>0</v>
      </c>
      <c r="G131" s="16">
        <v>0</v>
      </c>
      <c r="H131" s="188">
        <v>0</v>
      </c>
      <c r="I131" s="188">
        <v>143.35999999999999</v>
      </c>
      <c r="J131" s="188">
        <v>0</v>
      </c>
      <c r="L131" s="269">
        <f t="shared" si="14"/>
        <v>470822.625</v>
      </c>
      <c r="M131" s="269">
        <f t="shared" si="15"/>
        <v>12216.09375</v>
      </c>
      <c r="N131" s="269">
        <f t="shared" si="16"/>
        <v>12934.6875</v>
      </c>
      <c r="O131" s="269">
        <f t="shared" si="17"/>
        <v>12934.6875</v>
      </c>
      <c r="P131" s="269">
        <f t="shared" si="18"/>
        <v>12216.09375</v>
      </c>
      <c r="R131" s="200">
        <f t="shared" si="20"/>
        <v>0</v>
      </c>
      <c r="S131" s="200">
        <f t="shared" si="22"/>
        <v>0</v>
      </c>
      <c r="T131" s="200">
        <f t="shared" si="23"/>
        <v>0</v>
      </c>
      <c r="U131" s="200">
        <f t="shared" si="24"/>
        <v>2225180.1599999997</v>
      </c>
      <c r="V131" s="238">
        <f t="shared" si="25"/>
        <v>0</v>
      </c>
      <c r="W131" s="187">
        <f t="shared" si="21"/>
        <v>2225180.1599999997</v>
      </c>
    </row>
    <row r="132" spans="1:23" ht="13.9" x14ac:dyDescent="0.4">
      <c r="A132" s="12" t="str">
        <f>AcRd!A132</f>
        <v>SWM</v>
      </c>
      <c r="B132" s="12">
        <f>AcRd!B132</f>
        <v>11</v>
      </c>
      <c r="C132" t="str">
        <f>AcRd!C132</f>
        <v>Brunswick Junction</v>
      </c>
      <c r="D132" s="204">
        <f>'DORC build-up'!I76</f>
        <v>0</v>
      </c>
      <c r="E132" s="188">
        <v>0</v>
      </c>
      <c r="F132" s="16">
        <v>0</v>
      </c>
      <c r="G132" s="16">
        <v>0</v>
      </c>
      <c r="H132" s="188">
        <v>0</v>
      </c>
      <c r="I132" s="188">
        <v>0</v>
      </c>
      <c r="J132" s="188">
        <v>0</v>
      </c>
      <c r="L132" s="269">
        <f t="shared" si="14"/>
        <v>470822.625</v>
      </c>
      <c r="M132" s="269">
        <f t="shared" si="15"/>
        <v>12216.09375</v>
      </c>
      <c r="N132" s="269">
        <f t="shared" si="16"/>
        <v>12934.6875</v>
      </c>
      <c r="O132" s="269">
        <f t="shared" si="17"/>
        <v>12934.6875</v>
      </c>
      <c r="P132" s="269">
        <f t="shared" si="18"/>
        <v>12216.09375</v>
      </c>
      <c r="R132" s="200">
        <f t="shared" si="20"/>
        <v>0</v>
      </c>
      <c r="S132" s="200">
        <f t="shared" si="22"/>
        <v>0</v>
      </c>
      <c r="T132" s="200">
        <f t="shared" si="23"/>
        <v>0</v>
      </c>
      <c r="U132" s="200">
        <f t="shared" si="24"/>
        <v>0</v>
      </c>
      <c r="V132" s="238">
        <f t="shared" si="25"/>
        <v>0</v>
      </c>
      <c r="W132" s="187">
        <f t="shared" si="21"/>
        <v>0</v>
      </c>
    </row>
    <row r="133" spans="1:23" ht="13.9" x14ac:dyDescent="0.4">
      <c r="A133" s="12" t="str">
        <f>AcRd!A133</f>
        <v>SWM</v>
      </c>
      <c r="B133" s="12">
        <f>AcRd!B133</f>
        <v>11</v>
      </c>
      <c r="C133" t="str">
        <f>AcRd!C133</f>
        <v>Brunswick Junction to Picton Junction</v>
      </c>
      <c r="D133" s="204">
        <f>'DORC build-up'!I77</f>
        <v>1.2</v>
      </c>
      <c r="E133" s="188">
        <v>0</v>
      </c>
      <c r="F133" s="16">
        <v>0</v>
      </c>
      <c r="G133" s="16">
        <v>318.16800000000001</v>
      </c>
      <c r="H133" s="188">
        <v>0</v>
      </c>
      <c r="I133" s="188">
        <v>445.55</v>
      </c>
      <c r="J133" s="188">
        <v>0</v>
      </c>
      <c r="L133" s="269">
        <f t="shared" ref="L133:L196" si="26">H$14</f>
        <v>470822.625</v>
      </c>
      <c r="M133" s="269">
        <f t="shared" ref="M133:M196" si="27">H$16</f>
        <v>12216.09375</v>
      </c>
      <c r="N133" s="269">
        <f t="shared" ref="N133:N196" si="28">H$18</f>
        <v>12934.6875</v>
      </c>
      <c r="O133" s="269">
        <f t="shared" ref="O133:O196" si="29">H$20</f>
        <v>12934.6875</v>
      </c>
      <c r="P133" s="269">
        <f t="shared" ref="P133:P196" si="30">H$22</f>
        <v>12216.09375</v>
      </c>
      <c r="R133" s="200">
        <f t="shared" si="20"/>
        <v>0</v>
      </c>
      <c r="S133" s="200">
        <f t="shared" si="22"/>
        <v>4664124.1394999996</v>
      </c>
      <c r="T133" s="200">
        <f t="shared" si="23"/>
        <v>0</v>
      </c>
      <c r="U133" s="200">
        <f t="shared" si="24"/>
        <v>6915660.0187499998</v>
      </c>
      <c r="V133" s="238">
        <f t="shared" si="25"/>
        <v>0</v>
      </c>
      <c r="W133" s="187">
        <f t="shared" si="21"/>
        <v>11579784.15825</v>
      </c>
    </row>
    <row r="134" spans="1:23" ht="13.9" x14ac:dyDescent="0.4">
      <c r="A134" s="12" t="str">
        <f>AcRd!A134</f>
        <v>Sidings &amp; Other</v>
      </c>
      <c r="B134" s="12">
        <f>AcRd!B134</f>
        <v>12</v>
      </c>
      <c r="C134" t="str">
        <f>AcRd!C134</f>
        <v>Cockburn North to Robb Jetty (NG)</v>
      </c>
      <c r="D134" s="204">
        <f>'DORC build-up'!I78</f>
        <v>1</v>
      </c>
      <c r="E134" s="188">
        <v>0</v>
      </c>
      <c r="F134" s="16">
        <v>0</v>
      </c>
      <c r="G134" s="16">
        <v>0</v>
      </c>
      <c r="H134" s="188">
        <v>0</v>
      </c>
      <c r="I134" s="188">
        <v>0</v>
      </c>
      <c r="J134" s="188">
        <v>0</v>
      </c>
      <c r="L134" s="269">
        <f t="shared" si="26"/>
        <v>470822.625</v>
      </c>
      <c r="M134" s="269">
        <f t="shared" si="27"/>
        <v>12216.09375</v>
      </c>
      <c r="N134" s="269">
        <f t="shared" si="28"/>
        <v>12934.6875</v>
      </c>
      <c r="O134" s="269">
        <f t="shared" si="29"/>
        <v>12934.6875</v>
      </c>
      <c r="P134" s="269">
        <f t="shared" si="30"/>
        <v>12216.09375</v>
      </c>
      <c r="R134" s="200">
        <f t="shared" ref="R134:R197" si="31">E134*L134*$D134</f>
        <v>0</v>
      </c>
      <c r="S134" s="200">
        <f t="shared" si="22"/>
        <v>0</v>
      </c>
      <c r="T134" s="200">
        <f t="shared" si="23"/>
        <v>0</v>
      </c>
      <c r="U134" s="200">
        <f t="shared" si="24"/>
        <v>0</v>
      </c>
      <c r="V134" s="238">
        <f t="shared" si="25"/>
        <v>0</v>
      </c>
      <c r="W134" s="187">
        <f t="shared" ref="W134:W197" si="32">SUM(R134:V134)</f>
        <v>0</v>
      </c>
    </row>
    <row r="135" spans="1:23" ht="13.9" x14ac:dyDescent="0.4">
      <c r="A135" s="12" t="str">
        <f>AcRd!A135</f>
        <v>Non-operational</v>
      </c>
      <c r="B135" s="12">
        <f>AcRd!B135</f>
        <v>13</v>
      </c>
      <c r="C135" t="str">
        <f>AcRd!C135</f>
        <v>Picton Junction to Greenbushes</v>
      </c>
      <c r="D135" s="204">
        <f>'DORC build-up'!I79</f>
        <v>1.2</v>
      </c>
      <c r="E135" s="188">
        <v>0</v>
      </c>
      <c r="F135" s="16">
        <v>0</v>
      </c>
      <c r="G135" s="16">
        <v>342.45</v>
      </c>
      <c r="H135" s="188">
        <v>111.3</v>
      </c>
      <c r="I135" s="188">
        <v>596.5498</v>
      </c>
      <c r="J135" s="188">
        <v>0</v>
      </c>
      <c r="L135" s="269">
        <f t="shared" si="26"/>
        <v>470822.625</v>
      </c>
      <c r="M135" s="269">
        <f t="shared" si="27"/>
        <v>12216.09375</v>
      </c>
      <c r="N135" s="269">
        <f t="shared" si="28"/>
        <v>12934.6875</v>
      </c>
      <c r="O135" s="269">
        <f t="shared" si="29"/>
        <v>12934.6875</v>
      </c>
      <c r="P135" s="269">
        <f t="shared" si="30"/>
        <v>12216.09375</v>
      </c>
      <c r="R135" s="200">
        <f t="shared" si="31"/>
        <v>0</v>
      </c>
      <c r="S135" s="200">
        <f t="shared" ref="S135:S198" si="33">G135*M135*$D135</f>
        <v>5020081.5656249998</v>
      </c>
      <c r="T135" s="200">
        <f t="shared" ref="T135:T198" si="34">H135*N135*$D135</f>
        <v>1727556.8625</v>
      </c>
      <c r="U135" s="200">
        <f t="shared" ref="U135:U198" si="35">I135*O135*$D135</f>
        <v>9259422.2894249987</v>
      </c>
      <c r="V135" s="238">
        <f t="shared" ref="V135:V198" si="36">J135*P135*$D135</f>
        <v>0</v>
      </c>
      <c r="W135" s="187">
        <f t="shared" si="32"/>
        <v>16007060.717549998</v>
      </c>
    </row>
    <row r="136" spans="1:23" ht="13.9" x14ac:dyDescent="0.4">
      <c r="A136" s="12" t="str">
        <f>AcRd!A136</f>
        <v>Non-operational</v>
      </c>
      <c r="B136" s="12">
        <f>AcRd!B136</f>
        <v>13</v>
      </c>
      <c r="C136" t="str">
        <f>AcRd!C136</f>
        <v>Greenbushes to Lambert</v>
      </c>
      <c r="D136" s="204">
        <f>'DORC build-up'!I80</f>
        <v>1.2</v>
      </c>
      <c r="E136" s="188">
        <v>0</v>
      </c>
      <c r="F136" s="16">
        <v>0</v>
      </c>
      <c r="G136" s="16">
        <v>75.706699999999998</v>
      </c>
      <c r="H136" s="188">
        <v>0</v>
      </c>
      <c r="I136" s="188">
        <v>0</v>
      </c>
      <c r="J136" s="188">
        <v>533.4</v>
      </c>
      <c r="L136" s="269">
        <f t="shared" si="26"/>
        <v>470822.625</v>
      </c>
      <c r="M136" s="269">
        <f t="shared" si="27"/>
        <v>12216.09375</v>
      </c>
      <c r="N136" s="269">
        <f t="shared" si="28"/>
        <v>12934.6875</v>
      </c>
      <c r="O136" s="269">
        <f t="shared" si="29"/>
        <v>12934.6875</v>
      </c>
      <c r="P136" s="269">
        <f t="shared" si="30"/>
        <v>12216.09375</v>
      </c>
      <c r="R136" s="200">
        <f t="shared" si="31"/>
        <v>0</v>
      </c>
      <c r="S136" s="200">
        <f t="shared" si="33"/>
        <v>1109808.1736437499</v>
      </c>
      <c r="T136" s="200">
        <f t="shared" si="34"/>
        <v>0</v>
      </c>
      <c r="U136" s="200">
        <f t="shared" si="35"/>
        <v>0</v>
      </c>
      <c r="V136" s="238">
        <f t="shared" si="36"/>
        <v>7819277.2874999996</v>
      </c>
      <c r="W136" s="187">
        <f t="shared" si="32"/>
        <v>8929085.4611437488</v>
      </c>
    </row>
    <row r="137" spans="1:23" ht="13.9" x14ac:dyDescent="0.4">
      <c r="A137" s="12" t="str">
        <f>AcRd!A137</f>
        <v>Non-operational</v>
      </c>
      <c r="B137" s="12">
        <f>AcRd!B137</f>
        <v>14</v>
      </c>
      <c r="C137" t="str">
        <f>AcRd!C137</f>
        <v>Boyanup to Capel</v>
      </c>
      <c r="D137" s="204">
        <f>'DORC build-up'!I81</f>
        <v>1.2</v>
      </c>
      <c r="E137" s="188">
        <v>0</v>
      </c>
      <c r="F137" s="16">
        <v>0</v>
      </c>
      <c r="G137" s="16">
        <v>279.08660000000003</v>
      </c>
      <c r="H137" s="188">
        <v>0</v>
      </c>
      <c r="I137" s="188">
        <v>0</v>
      </c>
      <c r="J137" s="188">
        <v>0</v>
      </c>
      <c r="L137" s="269">
        <f t="shared" si="26"/>
        <v>470822.625</v>
      </c>
      <c r="M137" s="269">
        <f t="shared" si="27"/>
        <v>12216.09375</v>
      </c>
      <c r="N137" s="269">
        <f t="shared" si="28"/>
        <v>12934.6875</v>
      </c>
      <c r="O137" s="269">
        <f t="shared" si="29"/>
        <v>12934.6875</v>
      </c>
      <c r="P137" s="269">
        <f t="shared" si="30"/>
        <v>12216.09375</v>
      </c>
      <c r="R137" s="200">
        <f t="shared" si="31"/>
        <v>0</v>
      </c>
      <c r="S137" s="200">
        <f t="shared" si="33"/>
        <v>4091217.6839625002</v>
      </c>
      <c r="T137" s="200">
        <f t="shared" si="34"/>
        <v>0</v>
      </c>
      <c r="U137" s="200">
        <f t="shared" si="35"/>
        <v>0</v>
      </c>
      <c r="V137" s="238">
        <f t="shared" si="36"/>
        <v>0</v>
      </c>
      <c r="W137" s="187">
        <f t="shared" si="32"/>
        <v>4091217.6839625002</v>
      </c>
    </row>
    <row r="138" spans="1:23" ht="13.9" x14ac:dyDescent="0.4">
      <c r="A138" s="12" t="str">
        <f>AcRd!A138</f>
        <v>SWM</v>
      </c>
      <c r="B138" s="12">
        <f>AcRd!B138</f>
        <v>15</v>
      </c>
      <c r="C138" t="str">
        <f>AcRd!C138</f>
        <v>Picton Junction to Picton East</v>
      </c>
      <c r="D138" s="204">
        <f>'DORC build-up'!I82</f>
        <v>1.2</v>
      </c>
      <c r="E138" s="188">
        <v>0</v>
      </c>
      <c r="F138" s="16">
        <v>0</v>
      </c>
      <c r="G138" s="16">
        <v>0</v>
      </c>
      <c r="H138" s="188">
        <v>0</v>
      </c>
      <c r="I138" s="188">
        <v>0</v>
      </c>
      <c r="J138" s="188">
        <v>0</v>
      </c>
      <c r="L138" s="269">
        <f t="shared" si="26"/>
        <v>470822.625</v>
      </c>
      <c r="M138" s="269">
        <f t="shared" si="27"/>
        <v>12216.09375</v>
      </c>
      <c r="N138" s="269">
        <f t="shared" si="28"/>
        <v>12934.6875</v>
      </c>
      <c r="O138" s="269">
        <f t="shared" si="29"/>
        <v>12934.6875</v>
      </c>
      <c r="P138" s="269">
        <f t="shared" si="30"/>
        <v>12216.09375</v>
      </c>
      <c r="R138" s="200">
        <f t="shared" si="31"/>
        <v>0</v>
      </c>
      <c r="S138" s="200">
        <f t="shared" si="33"/>
        <v>0</v>
      </c>
      <c r="T138" s="200">
        <f t="shared" si="34"/>
        <v>0</v>
      </c>
      <c r="U138" s="200">
        <f t="shared" si="35"/>
        <v>0</v>
      </c>
      <c r="V138" s="238">
        <f t="shared" si="36"/>
        <v>0</v>
      </c>
      <c r="W138" s="187">
        <f t="shared" si="32"/>
        <v>0</v>
      </c>
    </row>
    <row r="139" spans="1:23" ht="13.9" x14ac:dyDescent="0.4">
      <c r="A139" s="12" t="str">
        <f>AcRd!A139</f>
        <v>SWM</v>
      </c>
      <c r="B139" s="12">
        <f>AcRd!B139</f>
        <v>16</v>
      </c>
      <c r="C139" t="str">
        <f>AcRd!C139</f>
        <v>Picton Junction to Bunbury Inner Harbour</v>
      </c>
      <c r="D139" s="204">
        <f>'DORC build-up'!I83</f>
        <v>1.2</v>
      </c>
      <c r="E139" s="188">
        <v>0</v>
      </c>
      <c r="F139" s="16">
        <v>0</v>
      </c>
      <c r="G139" s="16">
        <v>581</v>
      </c>
      <c r="H139" s="188">
        <v>524.80799999999999</v>
      </c>
      <c r="I139" s="188">
        <v>0</v>
      </c>
      <c r="J139" s="188">
        <v>0</v>
      </c>
      <c r="L139" s="269">
        <f t="shared" si="26"/>
        <v>470822.625</v>
      </c>
      <c r="M139" s="269">
        <f t="shared" si="27"/>
        <v>12216.09375</v>
      </c>
      <c r="N139" s="269">
        <f t="shared" si="28"/>
        <v>12934.6875</v>
      </c>
      <c r="O139" s="269">
        <f t="shared" si="29"/>
        <v>12934.6875</v>
      </c>
      <c r="P139" s="269">
        <f t="shared" si="30"/>
        <v>12216.09375</v>
      </c>
      <c r="R139" s="200">
        <f t="shared" si="31"/>
        <v>0</v>
      </c>
      <c r="S139" s="200">
        <f t="shared" si="33"/>
        <v>8517060.5625</v>
      </c>
      <c r="T139" s="200">
        <f t="shared" si="34"/>
        <v>8145872.9729999993</v>
      </c>
      <c r="U139" s="200">
        <f t="shared" si="35"/>
        <v>0</v>
      </c>
      <c r="V139" s="238">
        <f t="shared" si="36"/>
        <v>0</v>
      </c>
      <c r="W139" s="187">
        <f t="shared" si="32"/>
        <v>16662933.535499999</v>
      </c>
    </row>
    <row r="140" spans="1:23" ht="13.9" x14ac:dyDescent="0.4">
      <c r="A140" s="12" t="str">
        <f>AcRd!A140</f>
        <v>SWM</v>
      </c>
      <c r="B140" s="12">
        <f>AcRd!B140</f>
        <v>17</v>
      </c>
      <c r="C140" t="str">
        <f>AcRd!C140</f>
        <v>Picton Junction to Picton Container Terminal</v>
      </c>
      <c r="D140" s="204">
        <f>'DORC build-up'!I84</f>
        <v>1.2</v>
      </c>
      <c r="E140" s="188">
        <v>0</v>
      </c>
      <c r="F140" s="16">
        <v>0</v>
      </c>
      <c r="G140" s="16">
        <v>0</v>
      </c>
      <c r="H140" s="188">
        <v>0</v>
      </c>
      <c r="I140" s="188">
        <v>0</v>
      </c>
      <c r="J140" s="188">
        <v>0</v>
      </c>
      <c r="L140" s="269">
        <f t="shared" si="26"/>
        <v>470822.625</v>
      </c>
      <c r="M140" s="269">
        <f t="shared" si="27"/>
        <v>12216.09375</v>
      </c>
      <c r="N140" s="269">
        <f t="shared" si="28"/>
        <v>12934.6875</v>
      </c>
      <c r="O140" s="269">
        <f t="shared" si="29"/>
        <v>12934.6875</v>
      </c>
      <c r="P140" s="269">
        <f t="shared" si="30"/>
        <v>12216.09375</v>
      </c>
      <c r="R140" s="200">
        <f t="shared" si="31"/>
        <v>0</v>
      </c>
      <c r="S140" s="200">
        <f t="shared" si="33"/>
        <v>0</v>
      </c>
      <c r="T140" s="200">
        <f t="shared" si="34"/>
        <v>0</v>
      </c>
      <c r="U140" s="200">
        <f t="shared" si="35"/>
        <v>0</v>
      </c>
      <c r="V140" s="238">
        <f t="shared" si="36"/>
        <v>0</v>
      </c>
      <c r="W140" s="187">
        <f t="shared" si="32"/>
        <v>0</v>
      </c>
    </row>
    <row r="141" spans="1:23" ht="13.9" x14ac:dyDescent="0.4">
      <c r="A141" s="12" t="str">
        <f>AcRd!A141</f>
        <v>SWM</v>
      </c>
      <c r="B141" s="12">
        <f>AcRd!B141</f>
        <v>17</v>
      </c>
      <c r="C141" t="str">
        <f>AcRd!C141</f>
        <v>Picton Container Terminal to Bunbury Terminal</v>
      </c>
      <c r="D141" s="204">
        <f>'DORC build-up'!I85</f>
        <v>1.2</v>
      </c>
      <c r="E141" s="188">
        <v>13</v>
      </c>
      <c r="F141" s="16">
        <v>45</v>
      </c>
      <c r="G141" s="16">
        <v>0</v>
      </c>
      <c r="H141" s="188">
        <v>0</v>
      </c>
      <c r="I141" s="188">
        <v>249.54999999999998</v>
      </c>
      <c r="J141" s="188">
        <v>0</v>
      </c>
      <c r="L141" s="269">
        <f t="shared" si="26"/>
        <v>470822.625</v>
      </c>
      <c r="M141" s="269">
        <f t="shared" si="27"/>
        <v>12216.09375</v>
      </c>
      <c r="N141" s="269">
        <f t="shared" si="28"/>
        <v>12934.6875</v>
      </c>
      <c r="O141" s="269">
        <f t="shared" si="29"/>
        <v>12934.6875</v>
      </c>
      <c r="P141" s="269">
        <f t="shared" si="30"/>
        <v>12216.09375</v>
      </c>
      <c r="R141" s="200">
        <f t="shared" si="31"/>
        <v>7344832.9500000002</v>
      </c>
      <c r="S141" s="200">
        <f t="shared" si="33"/>
        <v>0</v>
      </c>
      <c r="T141" s="200">
        <f t="shared" si="34"/>
        <v>0</v>
      </c>
      <c r="U141" s="200">
        <f t="shared" si="35"/>
        <v>3873421.5187499998</v>
      </c>
      <c r="V141" s="238">
        <f t="shared" si="36"/>
        <v>0</v>
      </c>
      <c r="W141" s="187">
        <f t="shared" si="32"/>
        <v>11218254.46875</v>
      </c>
    </row>
    <row r="142" spans="1:23" ht="13.9" x14ac:dyDescent="0.4">
      <c r="A142" s="12" t="str">
        <f>AcRd!A142</f>
        <v>SWM</v>
      </c>
      <c r="B142" s="12">
        <f>AcRd!B142</f>
        <v>18</v>
      </c>
      <c r="C142" t="str">
        <f>AcRd!C142</f>
        <v>Pinjarra to Alumina Junction</v>
      </c>
      <c r="D142" s="204">
        <f>'DORC build-up'!I86</f>
        <v>1.2</v>
      </c>
      <c r="E142" s="188">
        <v>0</v>
      </c>
      <c r="F142" s="16">
        <v>0</v>
      </c>
      <c r="G142" s="16">
        <v>0</v>
      </c>
      <c r="H142" s="188">
        <v>0</v>
      </c>
      <c r="I142" s="188">
        <v>0</v>
      </c>
      <c r="J142" s="188">
        <v>0</v>
      </c>
      <c r="L142" s="269">
        <f t="shared" si="26"/>
        <v>470822.625</v>
      </c>
      <c r="M142" s="269">
        <f t="shared" si="27"/>
        <v>12216.09375</v>
      </c>
      <c r="N142" s="269">
        <f t="shared" si="28"/>
        <v>12934.6875</v>
      </c>
      <c r="O142" s="269">
        <f t="shared" si="29"/>
        <v>12934.6875</v>
      </c>
      <c r="P142" s="269">
        <f t="shared" si="30"/>
        <v>12216.09375</v>
      </c>
      <c r="R142" s="200">
        <f t="shared" si="31"/>
        <v>0</v>
      </c>
      <c r="S142" s="200">
        <f t="shared" si="33"/>
        <v>0</v>
      </c>
      <c r="T142" s="200">
        <f t="shared" si="34"/>
        <v>0</v>
      </c>
      <c r="U142" s="200">
        <f t="shared" si="35"/>
        <v>0</v>
      </c>
      <c r="V142" s="238">
        <f t="shared" si="36"/>
        <v>0</v>
      </c>
      <c r="W142" s="187">
        <f t="shared" si="32"/>
        <v>0</v>
      </c>
    </row>
    <row r="143" spans="1:23" ht="13.9" x14ac:dyDescent="0.4">
      <c r="A143" s="12" t="str">
        <f>AcRd!A143</f>
        <v>SWM</v>
      </c>
      <c r="B143" s="12">
        <f>AcRd!B143</f>
        <v>19</v>
      </c>
      <c r="C143" t="str">
        <f>AcRd!C143</f>
        <v>Alumina Junction to Pinjarra South</v>
      </c>
      <c r="D143" s="204">
        <f>'DORC build-up'!I87</f>
        <v>1.2</v>
      </c>
      <c r="E143" s="188">
        <v>0</v>
      </c>
      <c r="F143" s="16">
        <v>0</v>
      </c>
      <c r="G143" s="16">
        <v>0</v>
      </c>
      <c r="H143" s="188">
        <v>0</v>
      </c>
      <c r="I143" s="188">
        <v>0</v>
      </c>
      <c r="J143" s="188">
        <v>0</v>
      </c>
      <c r="L143" s="269">
        <f t="shared" si="26"/>
        <v>470822.625</v>
      </c>
      <c r="M143" s="269">
        <f t="shared" si="27"/>
        <v>12216.09375</v>
      </c>
      <c r="N143" s="269">
        <f t="shared" si="28"/>
        <v>12934.6875</v>
      </c>
      <c r="O143" s="269">
        <f t="shared" si="29"/>
        <v>12934.6875</v>
      </c>
      <c r="P143" s="269">
        <f t="shared" si="30"/>
        <v>12216.09375</v>
      </c>
      <c r="R143" s="200">
        <f t="shared" si="31"/>
        <v>0</v>
      </c>
      <c r="S143" s="200">
        <f t="shared" si="33"/>
        <v>0</v>
      </c>
      <c r="T143" s="200">
        <f t="shared" si="34"/>
        <v>0</v>
      </c>
      <c r="U143" s="200">
        <f t="shared" si="35"/>
        <v>0</v>
      </c>
      <c r="V143" s="238">
        <f t="shared" si="36"/>
        <v>0</v>
      </c>
      <c r="W143" s="187">
        <f t="shared" si="32"/>
        <v>0</v>
      </c>
    </row>
    <row r="144" spans="1:23" ht="13.9" x14ac:dyDescent="0.4">
      <c r="A144" s="12" t="str">
        <f>AcRd!A144</f>
        <v>Collie</v>
      </c>
      <c r="B144" s="12">
        <f>AcRd!B144</f>
        <v>20</v>
      </c>
      <c r="C144" t="str">
        <f>AcRd!C144</f>
        <v>Brunswick Junction to Brunswick East</v>
      </c>
      <c r="D144" s="204">
        <f>'DORC build-up'!I88</f>
        <v>1.2</v>
      </c>
      <c r="E144" s="188">
        <v>0</v>
      </c>
      <c r="F144" s="16">
        <v>0</v>
      </c>
      <c r="G144" s="16">
        <v>0</v>
      </c>
      <c r="H144" s="188">
        <v>0</v>
      </c>
      <c r="I144" s="188">
        <v>0</v>
      </c>
      <c r="J144" s="188">
        <v>0</v>
      </c>
      <c r="L144" s="269">
        <f t="shared" si="26"/>
        <v>470822.625</v>
      </c>
      <c r="M144" s="269">
        <f t="shared" si="27"/>
        <v>12216.09375</v>
      </c>
      <c r="N144" s="269">
        <f t="shared" si="28"/>
        <v>12934.6875</v>
      </c>
      <c r="O144" s="269">
        <f t="shared" si="29"/>
        <v>12934.6875</v>
      </c>
      <c r="P144" s="269">
        <f t="shared" si="30"/>
        <v>12216.09375</v>
      </c>
      <c r="R144" s="200">
        <f t="shared" si="31"/>
        <v>0</v>
      </c>
      <c r="S144" s="200">
        <f t="shared" si="33"/>
        <v>0</v>
      </c>
      <c r="T144" s="200">
        <f t="shared" si="34"/>
        <v>0</v>
      </c>
      <c r="U144" s="200">
        <f t="shared" si="35"/>
        <v>0</v>
      </c>
      <c r="V144" s="238">
        <f t="shared" si="36"/>
        <v>0</v>
      </c>
      <c r="W144" s="187">
        <f t="shared" si="32"/>
        <v>0</v>
      </c>
    </row>
    <row r="145" spans="1:23" ht="13.9" x14ac:dyDescent="0.4">
      <c r="A145" s="12" t="str">
        <f>AcRd!A145</f>
        <v>Collie</v>
      </c>
      <c r="B145" s="12">
        <f>AcRd!B145</f>
        <v>20</v>
      </c>
      <c r="C145" t="str">
        <f>AcRd!C145</f>
        <v>Brunswick East to Worsley</v>
      </c>
      <c r="D145" s="204">
        <f>'DORC build-up'!I89</f>
        <v>1.2</v>
      </c>
      <c r="E145" s="188">
        <v>0</v>
      </c>
      <c r="F145" s="16">
        <v>0</v>
      </c>
      <c r="G145" s="16">
        <v>211.50400000000002</v>
      </c>
      <c r="H145" s="188">
        <v>34.760000000000005</v>
      </c>
      <c r="I145" s="188">
        <v>0</v>
      </c>
      <c r="J145" s="188">
        <v>0</v>
      </c>
      <c r="L145" s="269">
        <f t="shared" si="26"/>
        <v>470822.625</v>
      </c>
      <c r="M145" s="269">
        <f t="shared" si="27"/>
        <v>12216.09375</v>
      </c>
      <c r="N145" s="269">
        <f t="shared" si="28"/>
        <v>12934.6875</v>
      </c>
      <c r="O145" s="269">
        <f t="shared" si="29"/>
        <v>12934.6875</v>
      </c>
      <c r="P145" s="269">
        <f t="shared" si="30"/>
        <v>12216.09375</v>
      </c>
      <c r="R145" s="200">
        <f t="shared" si="31"/>
        <v>0</v>
      </c>
      <c r="S145" s="200">
        <f t="shared" si="33"/>
        <v>3100503.2310000001</v>
      </c>
      <c r="T145" s="200">
        <f t="shared" si="34"/>
        <v>539531.68500000006</v>
      </c>
      <c r="U145" s="200">
        <f t="shared" si="35"/>
        <v>0</v>
      </c>
      <c r="V145" s="238">
        <f t="shared" si="36"/>
        <v>0</v>
      </c>
      <c r="W145" s="187">
        <f t="shared" si="32"/>
        <v>3640034.9160000002</v>
      </c>
    </row>
    <row r="146" spans="1:23" ht="13.9" x14ac:dyDescent="0.4">
      <c r="A146" s="12" t="str">
        <f>AcRd!A146</f>
        <v>Collie</v>
      </c>
      <c r="B146" s="12">
        <f>AcRd!B146</f>
        <v>20</v>
      </c>
      <c r="C146" t="str">
        <f>AcRd!C146</f>
        <v>Worsley to Worsley East</v>
      </c>
      <c r="D146" s="204">
        <f>'DORC build-up'!I90</f>
        <v>1.2</v>
      </c>
      <c r="E146" s="188">
        <v>0</v>
      </c>
      <c r="F146" s="16">
        <v>0</v>
      </c>
      <c r="G146" s="16">
        <v>0</v>
      </c>
      <c r="H146" s="188">
        <v>0</v>
      </c>
      <c r="I146" s="188">
        <v>0</v>
      </c>
      <c r="J146" s="188">
        <v>0</v>
      </c>
      <c r="L146" s="269">
        <f t="shared" si="26"/>
        <v>470822.625</v>
      </c>
      <c r="M146" s="269">
        <f t="shared" si="27"/>
        <v>12216.09375</v>
      </c>
      <c r="N146" s="269">
        <f t="shared" si="28"/>
        <v>12934.6875</v>
      </c>
      <c r="O146" s="269">
        <f t="shared" si="29"/>
        <v>12934.6875</v>
      </c>
      <c r="P146" s="269">
        <f t="shared" si="30"/>
        <v>12216.09375</v>
      </c>
      <c r="R146" s="200">
        <f t="shared" si="31"/>
        <v>0</v>
      </c>
      <c r="S146" s="200">
        <f t="shared" si="33"/>
        <v>0</v>
      </c>
      <c r="T146" s="200">
        <f t="shared" si="34"/>
        <v>0</v>
      </c>
      <c r="U146" s="200">
        <f t="shared" si="35"/>
        <v>0</v>
      </c>
      <c r="V146" s="238">
        <f t="shared" si="36"/>
        <v>0</v>
      </c>
      <c r="W146" s="187">
        <f t="shared" si="32"/>
        <v>0</v>
      </c>
    </row>
    <row r="147" spans="1:23" ht="13.9" x14ac:dyDescent="0.4">
      <c r="A147" s="12" t="str">
        <f>AcRd!A147</f>
        <v>Collie</v>
      </c>
      <c r="B147" s="12">
        <f>AcRd!B147</f>
        <v>20</v>
      </c>
      <c r="C147" t="str">
        <f>AcRd!C147</f>
        <v>Worsley East to Ewington Junction</v>
      </c>
      <c r="D147" s="204">
        <f>'DORC build-up'!I91</f>
        <v>1.2</v>
      </c>
      <c r="E147" s="188">
        <v>0</v>
      </c>
      <c r="F147" s="16">
        <v>0</v>
      </c>
      <c r="G147" s="16">
        <v>0</v>
      </c>
      <c r="H147" s="188">
        <v>168</v>
      </c>
      <c r="I147" s="188">
        <v>252</v>
      </c>
      <c r="J147" s="188">
        <v>0</v>
      </c>
      <c r="L147" s="269">
        <f t="shared" si="26"/>
        <v>470822.625</v>
      </c>
      <c r="M147" s="269">
        <f t="shared" si="27"/>
        <v>12216.09375</v>
      </c>
      <c r="N147" s="269">
        <f t="shared" si="28"/>
        <v>12934.6875</v>
      </c>
      <c r="O147" s="269">
        <f t="shared" si="29"/>
        <v>12934.6875</v>
      </c>
      <c r="P147" s="269">
        <f t="shared" si="30"/>
        <v>12216.09375</v>
      </c>
      <c r="R147" s="200">
        <f t="shared" si="31"/>
        <v>0</v>
      </c>
      <c r="S147" s="200">
        <f t="shared" si="33"/>
        <v>0</v>
      </c>
      <c r="T147" s="200">
        <f t="shared" si="34"/>
        <v>2607633</v>
      </c>
      <c r="U147" s="200">
        <f t="shared" si="35"/>
        <v>3911449.5</v>
      </c>
      <c r="V147" s="238">
        <f t="shared" si="36"/>
        <v>0</v>
      </c>
      <c r="W147" s="187">
        <f t="shared" si="32"/>
        <v>6519082.5</v>
      </c>
    </row>
    <row r="148" spans="1:23" ht="13.9" x14ac:dyDescent="0.4">
      <c r="A148" s="12" t="str">
        <f>AcRd!A148</f>
        <v>Collie</v>
      </c>
      <c r="B148" s="12">
        <f>AcRd!B148</f>
        <v>20</v>
      </c>
      <c r="C148" t="str">
        <f>AcRd!C148</f>
        <v>Ewington Junction to Premier</v>
      </c>
      <c r="D148" s="204">
        <f>'DORC build-up'!I92</f>
        <v>1.2</v>
      </c>
      <c r="E148" s="188">
        <v>0</v>
      </c>
      <c r="F148" s="16">
        <v>0</v>
      </c>
      <c r="G148" s="16">
        <v>0</v>
      </c>
      <c r="H148" s="188">
        <v>0</v>
      </c>
      <c r="I148" s="188">
        <v>0</v>
      </c>
      <c r="J148" s="188">
        <v>0</v>
      </c>
      <c r="L148" s="269">
        <f t="shared" si="26"/>
        <v>470822.625</v>
      </c>
      <c r="M148" s="269">
        <f t="shared" si="27"/>
        <v>12216.09375</v>
      </c>
      <c r="N148" s="269">
        <f t="shared" si="28"/>
        <v>12934.6875</v>
      </c>
      <c r="O148" s="269">
        <f t="shared" si="29"/>
        <v>12934.6875</v>
      </c>
      <c r="P148" s="269">
        <f t="shared" si="30"/>
        <v>12216.09375</v>
      </c>
      <c r="R148" s="200">
        <f t="shared" si="31"/>
        <v>0</v>
      </c>
      <c r="S148" s="200">
        <f t="shared" si="33"/>
        <v>0</v>
      </c>
      <c r="T148" s="200">
        <f t="shared" si="34"/>
        <v>0</v>
      </c>
      <c r="U148" s="200">
        <f t="shared" si="35"/>
        <v>0</v>
      </c>
      <c r="V148" s="238">
        <f t="shared" si="36"/>
        <v>0</v>
      </c>
      <c r="W148" s="187">
        <f t="shared" si="32"/>
        <v>0</v>
      </c>
    </row>
    <row r="149" spans="1:23" ht="13.9" x14ac:dyDescent="0.4">
      <c r="A149" s="12" t="str">
        <f>AcRd!A149</f>
        <v>Collie</v>
      </c>
      <c r="B149" s="12">
        <f>AcRd!B149</f>
        <v>21</v>
      </c>
      <c r="C149" t="str">
        <f>AcRd!C149</f>
        <v>Brunswick North to Brunswick East</v>
      </c>
      <c r="D149" s="204">
        <f>'DORC build-up'!I93</f>
        <v>1.2</v>
      </c>
      <c r="E149" s="188">
        <v>0</v>
      </c>
      <c r="F149" s="16">
        <v>0</v>
      </c>
      <c r="G149" s="16">
        <v>0</v>
      </c>
      <c r="H149" s="188">
        <v>0</v>
      </c>
      <c r="I149" s="188">
        <v>168.85</v>
      </c>
      <c r="J149" s="188">
        <v>0</v>
      </c>
      <c r="L149" s="269">
        <f t="shared" si="26"/>
        <v>470822.625</v>
      </c>
      <c r="M149" s="269">
        <f t="shared" si="27"/>
        <v>12216.09375</v>
      </c>
      <c r="N149" s="269">
        <f t="shared" si="28"/>
        <v>12934.6875</v>
      </c>
      <c r="O149" s="269">
        <f t="shared" si="29"/>
        <v>12934.6875</v>
      </c>
      <c r="P149" s="269">
        <f t="shared" si="30"/>
        <v>12216.09375</v>
      </c>
      <c r="R149" s="200">
        <f t="shared" si="31"/>
        <v>0</v>
      </c>
      <c r="S149" s="200">
        <f t="shared" si="33"/>
        <v>0</v>
      </c>
      <c r="T149" s="200">
        <f t="shared" si="34"/>
        <v>0</v>
      </c>
      <c r="U149" s="200">
        <f t="shared" si="35"/>
        <v>2620826.3812500001</v>
      </c>
      <c r="V149" s="238">
        <f t="shared" si="36"/>
        <v>0</v>
      </c>
      <c r="W149" s="187">
        <f t="shared" si="32"/>
        <v>2620826.3812500001</v>
      </c>
    </row>
    <row r="150" spans="1:23" ht="13.9" x14ac:dyDescent="0.4">
      <c r="A150" s="12" t="str">
        <f>AcRd!A150</f>
        <v>Collie</v>
      </c>
      <c r="B150" s="12">
        <f>AcRd!B150</f>
        <v>22</v>
      </c>
      <c r="C150" t="str">
        <f>AcRd!C150</f>
        <v>Worsley to Hamilton</v>
      </c>
      <c r="D150" s="204">
        <f>'DORC build-up'!I94</f>
        <v>1.2</v>
      </c>
      <c r="E150" s="188">
        <v>0</v>
      </c>
      <c r="F150" s="16">
        <v>0</v>
      </c>
      <c r="G150" s="16">
        <v>0</v>
      </c>
      <c r="H150" s="188">
        <v>0</v>
      </c>
      <c r="I150" s="188">
        <v>0</v>
      </c>
      <c r="J150" s="188">
        <v>0</v>
      </c>
      <c r="L150" s="269">
        <f t="shared" si="26"/>
        <v>470822.625</v>
      </c>
      <c r="M150" s="269">
        <f t="shared" si="27"/>
        <v>12216.09375</v>
      </c>
      <c r="N150" s="269">
        <f t="shared" si="28"/>
        <v>12934.6875</v>
      </c>
      <c r="O150" s="269">
        <f t="shared" si="29"/>
        <v>12934.6875</v>
      </c>
      <c r="P150" s="269">
        <f t="shared" si="30"/>
        <v>12216.09375</v>
      </c>
      <c r="R150" s="200">
        <f t="shared" si="31"/>
        <v>0</v>
      </c>
      <c r="S150" s="200">
        <f t="shared" si="33"/>
        <v>0</v>
      </c>
      <c r="T150" s="200">
        <f t="shared" si="34"/>
        <v>0</v>
      </c>
      <c r="U150" s="200">
        <f t="shared" si="35"/>
        <v>0</v>
      </c>
      <c r="V150" s="238">
        <f t="shared" si="36"/>
        <v>0</v>
      </c>
      <c r="W150" s="187">
        <f t="shared" si="32"/>
        <v>0</v>
      </c>
    </row>
    <row r="151" spans="1:23" ht="13.9" x14ac:dyDescent="0.4">
      <c r="A151" s="12" t="str">
        <f>AcRd!A151</f>
        <v>Collie</v>
      </c>
      <c r="B151" s="12">
        <f>AcRd!B151</f>
        <v>22</v>
      </c>
      <c r="C151" t="str">
        <f>AcRd!C151</f>
        <v>Worsley East to Worsley North</v>
      </c>
      <c r="D151" s="204">
        <f>'DORC build-up'!I95</f>
        <v>1.2</v>
      </c>
      <c r="E151" s="188">
        <v>0</v>
      </c>
      <c r="F151" s="16">
        <v>0</v>
      </c>
      <c r="G151" s="16">
        <v>0</v>
      </c>
      <c r="H151" s="188">
        <v>0</v>
      </c>
      <c r="I151" s="188">
        <v>0</v>
      </c>
      <c r="J151" s="188">
        <v>0</v>
      </c>
      <c r="L151" s="269">
        <f t="shared" si="26"/>
        <v>470822.625</v>
      </c>
      <c r="M151" s="269">
        <f t="shared" si="27"/>
        <v>12216.09375</v>
      </c>
      <c r="N151" s="269">
        <f t="shared" si="28"/>
        <v>12934.6875</v>
      </c>
      <c r="O151" s="269">
        <f t="shared" si="29"/>
        <v>12934.6875</v>
      </c>
      <c r="P151" s="269">
        <f t="shared" si="30"/>
        <v>12216.09375</v>
      </c>
      <c r="R151" s="200">
        <f t="shared" si="31"/>
        <v>0</v>
      </c>
      <c r="S151" s="200">
        <f t="shared" si="33"/>
        <v>0</v>
      </c>
      <c r="T151" s="200">
        <f t="shared" si="34"/>
        <v>0</v>
      </c>
      <c r="U151" s="200">
        <f t="shared" si="35"/>
        <v>0</v>
      </c>
      <c r="V151" s="238">
        <f t="shared" si="36"/>
        <v>0</v>
      </c>
      <c r="W151" s="187">
        <f t="shared" si="32"/>
        <v>0</v>
      </c>
    </row>
    <row r="152" spans="1:23" ht="13.9" x14ac:dyDescent="0.4">
      <c r="A152" s="12" t="str">
        <f>AcRd!A152</f>
        <v>GSR</v>
      </c>
      <c r="B152" s="12">
        <f>AcRd!B152</f>
        <v>23</v>
      </c>
      <c r="C152" t="str">
        <f>AcRd!C152</f>
        <v>Avon Yard to York</v>
      </c>
      <c r="D152" s="204">
        <f>'DORC build-up'!I96</f>
        <v>1.3</v>
      </c>
      <c r="E152" s="188">
        <v>7</v>
      </c>
      <c r="F152" s="16">
        <v>22.400000000000002</v>
      </c>
      <c r="G152" s="16">
        <v>197.59400000000002</v>
      </c>
      <c r="H152" s="188">
        <v>683.03200000000004</v>
      </c>
      <c r="I152" s="188">
        <v>0</v>
      </c>
      <c r="J152" s="188">
        <v>856.08899999999994</v>
      </c>
      <c r="L152" s="269">
        <f t="shared" si="26"/>
        <v>470822.625</v>
      </c>
      <c r="M152" s="269">
        <f t="shared" si="27"/>
        <v>12216.09375</v>
      </c>
      <c r="N152" s="269">
        <f t="shared" si="28"/>
        <v>12934.6875</v>
      </c>
      <c r="O152" s="269">
        <f t="shared" si="29"/>
        <v>12934.6875</v>
      </c>
      <c r="P152" s="269">
        <f t="shared" si="30"/>
        <v>12216.09375</v>
      </c>
      <c r="R152" s="200">
        <f t="shared" si="31"/>
        <v>4284485.8875000002</v>
      </c>
      <c r="S152" s="200">
        <f t="shared" si="33"/>
        <v>3137974.8769687503</v>
      </c>
      <c r="T152" s="200">
        <f t="shared" si="34"/>
        <v>11485247.114250001</v>
      </c>
      <c r="U152" s="200">
        <f t="shared" si="35"/>
        <v>0</v>
      </c>
      <c r="V152" s="238">
        <f t="shared" si="36"/>
        <v>13595482.527046876</v>
      </c>
      <c r="W152" s="187">
        <f t="shared" si="32"/>
        <v>32503190.405765623</v>
      </c>
    </row>
    <row r="153" spans="1:23" ht="13.9" x14ac:dyDescent="0.4">
      <c r="A153" s="12" t="str">
        <f>AcRd!A153</f>
        <v>GSR</v>
      </c>
      <c r="B153" s="12">
        <f>AcRd!B153</f>
        <v>23</v>
      </c>
      <c r="C153" t="str">
        <f>AcRd!C153</f>
        <v>York to Brookton</v>
      </c>
      <c r="D153" s="204">
        <f>'DORC build-up'!I97</f>
        <v>1.3</v>
      </c>
      <c r="E153" s="188">
        <v>0</v>
      </c>
      <c r="F153" s="16">
        <v>0</v>
      </c>
      <c r="G153" s="16">
        <v>90.05</v>
      </c>
      <c r="H153" s="188">
        <v>0</v>
      </c>
      <c r="I153" s="188">
        <v>452.6</v>
      </c>
      <c r="J153" s="188">
        <v>0</v>
      </c>
      <c r="L153" s="269">
        <f t="shared" si="26"/>
        <v>470822.625</v>
      </c>
      <c r="M153" s="269">
        <f t="shared" si="27"/>
        <v>12216.09375</v>
      </c>
      <c r="N153" s="269">
        <f t="shared" si="28"/>
        <v>12934.6875</v>
      </c>
      <c r="O153" s="269">
        <f t="shared" si="29"/>
        <v>12934.6875</v>
      </c>
      <c r="P153" s="269">
        <f t="shared" si="30"/>
        <v>12216.09375</v>
      </c>
      <c r="R153" s="200">
        <f t="shared" si="31"/>
        <v>0</v>
      </c>
      <c r="S153" s="200">
        <f t="shared" si="33"/>
        <v>1430077.01484375</v>
      </c>
      <c r="T153" s="200">
        <f t="shared" si="34"/>
        <v>0</v>
      </c>
      <c r="U153" s="200">
        <f t="shared" si="35"/>
        <v>7610511.4312500004</v>
      </c>
      <c r="V153" s="238">
        <f t="shared" si="36"/>
        <v>0</v>
      </c>
      <c r="W153" s="187">
        <f t="shared" si="32"/>
        <v>9040588.4460937511</v>
      </c>
    </row>
    <row r="154" spans="1:23" ht="13.9" x14ac:dyDescent="0.4">
      <c r="A154" s="12" t="str">
        <f>AcRd!A154</f>
        <v>GSR</v>
      </c>
      <c r="B154" s="12">
        <f>AcRd!B154</f>
        <v>23</v>
      </c>
      <c r="C154" t="str">
        <f>AcRd!C154</f>
        <v>Brookton to Narrogin</v>
      </c>
      <c r="D154" s="204">
        <f>'DORC build-up'!I98</f>
        <v>1.3</v>
      </c>
      <c r="E154" s="188">
        <v>0</v>
      </c>
      <c r="F154" s="16">
        <v>0</v>
      </c>
      <c r="G154" s="16">
        <v>609.81399999999996</v>
      </c>
      <c r="H154" s="188">
        <v>0</v>
      </c>
      <c r="I154" s="188">
        <v>0</v>
      </c>
      <c r="J154" s="188">
        <v>0</v>
      </c>
      <c r="L154" s="269">
        <f t="shared" si="26"/>
        <v>470822.625</v>
      </c>
      <c r="M154" s="269">
        <f t="shared" si="27"/>
        <v>12216.09375</v>
      </c>
      <c r="N154" s="269">
        <f t="shared" si="28"/>
        <v>12934.6875</v>
      </c>
      <c r="O154" s="269">
        <f t="shared" si="29"/>
        <v>12934.6875</v>
      </c>
      <c r="P154" s="269">
        <f t="shared" si="30"/>
        <v>12216.09375</v>
      </c>
      <c r="R154" s="200">
        <f t="shared" si="31"/>
        <v>0</v>
      </c>
      <c r="S154" s="200">
        <f t="shared" si="33"/>
        <v>9684408.4922812488</v>
      </c>
      <c r="T154" s="200">
        <f t="shared" si="34"/>
        <v>0</v>
      </c>
      <c r="U154" s="200">
        <f t="shared" si="35"/>
        <v>0</v>
      </c>
      <c r="V154" s="238">
        <f t="shared" si="36"/>
        <v>0</v>
      </c>
      <c r="W154" s="187">
        <f t="shared" si="32"/>
        <v>9684408.4922812488</v>
      </c>
    </row>
    <row r="155" spans="1:23" ht="13.9" x14ac:dyDescent="0.4">
      <c r="A155" s="12" t="str">
        <f>AcRd!A155</f>
        <v>GSR</v>
      </c>
      <c r="B155" s="12">
        <f>AcRd!B155</f>
        <v>23</v>
      </c>
      <c r="C155" t="str">
        <f>AcRd!C155</f>
        <v>Narrogin to Wagin</v>
      </c>
      <c r="D155" s="204">
        <f>'DORC build-up'!I99</f>
        <v>1.3</v>
      </c>
      <c r="E155" s="188">
        <v>0</v>
      </c>
      <c r="F155" s="16">
        <v>0</v>
      </c>
      <c r="G155" s="16">
        <v>510.78000000000003</v>
      </c>
      <c r="H155" s="188">
        <v>0</v>
      </c>
      <c r="I155" s="188">
        <v>0</v>
      </c>
      <c r="J155" s="188">
        <v>0</v>
      </c>
      <c r="L155" s="269">
        <f t="shared" si="26"/>
        <v>470822.625</v>
      </c>
      <c r="M155" s="269">
        <f t="shared" si="27"/>
        <v>12216.09375</v>
      </c>
      <c r="N155" s="269">
        <f t="shared" si="28"/>
        <v>12934.6875</v>
      </c>
      <c r="O155" s="269">
        <f t="shared" si="29"/>
        <v>12934.6875</v>
      </c>
      <c r="P155" s="269">
        <f t="shared" si="30"/>
        <v>12216.09375</v>
      </c>
      <c r="R155" s="200">
        <f t="shared" si="31"/>
        <v>0</v>
      </c>
      <c r="S155" s="200">
        <f t="shared" si="33"/>
        <v>8111657.275312501</v>
      </c>
      <c r="T155" s="200">
        <f t="shared" si="34"/>
        <v>0</v>
      </c>
      <c r="U155" s="200">
        <f t="shared" si="35"/>
        <v>0</v>
      </c>
      <c r="V155" s="238">
        <f t="shared" si="36"/>
        <v>0</v>
      </c>
      <c r="W155" s="187">
        <f t="shared" si="32"/>
        <v>8111657.275312501</v>
      </c>
    </row>
    <row r="156" spans="1:23" ht="13.9" x14ac:dyDescent="0.4">
      <c r="A156" s="12" t="str">
        <f>AcRd!A156</f>
        <v>GSR</v>
      </c>
      <c r="B156" s="12">
        <f>AcRd!B156</f>
        <v>23</v>
      </c>
      <c r="C156" t="str">
        <f>AcRd!C156</f>
        <v>Wagin to Wagin South</v>
      </c>
      <c r="D156" s="204">
        <f>'DORC build-up'!I100</f>
        <v>1.3</v>
      </c>
      <c r="E156" s="188">
        <v>0</v>
      </c>
      <c r="F156" s="16">
        <v>0</v>
      </c>
      <c r="G156" s="16">
        <v>0</v>
      </c>
      <c r="H156" s="188">
        <v>0</v>
      </c>
      <c r="I156" s="188">
        <v>0</v>
      </c>
      <c r="J156" s="188">
        <v>0</v>
      </c>
      <c r="L156" s="269">
        <f t="shared" si="26"/>
        <v>470822.625</v>
      </c>
      <c r="M156" s="269">
        <f t="shared" si="27"/>
        <v>12216.09375</v>
      </c>
      <c r="N156" s="269">
        <f t="shared" si="28"/>
        <v>12934.6875</v>
      </c>
      <c r="O156" s="269">
        <f t="shared" si="29"/>
        <v>12934.6875</v>
      </c>
      <c r="P156" s="269">
        <f t="shared" si="30"/>
        <v>12216.09375</v>
      </c>
      <c r="R156" s="200">
        <f t="shared" si="31"/>
        <v>0</v>
      </c>
      <c r="S156" s="200">
        <f t="shared" si="33"/>
        <v>0</v>
      </c>
      <c r="T156" s="200">
        <f t="shared" si="34"/>
        <v>0</v>
      </c>
      <c r="U156" s="200">
        <f t="shared" si="35"/>
        <v>0</v>
      </c>
      <c r="V156" s="238">
        <f t="shared" si="36"/>
        <v>0</v>
      </c>
      <c r="W156" s="187">
        <f t="shared" si="32"/>
        <v>0</v>
      </c>
    </row>
    <row r="157" spans="1:23" ht="13.9" x14ac:dyDescent="0.4">
      <c r="A157" s="12" t="str">
        <f>AcRd!A157</f>
        <v>GSR</v>
      </c>
      <c r="B157" s="12">
        <f>AcRd!B157</f>
        <v>23</v>
      </c>
      <c r="C157" t="str">
        <f>AcRd!C157</f>
        <v>Wagin South to Katanning</v>
      </c>
      <c r="D157" s="204">
        <f>'DORC build-up'!I101</f>
        <v>1.3</v>
      </c>
      <c r="E157" s="188">
        <v>10.4</v>
      </c>
      <c r="F157" s="16">
        <v>39.519999999999996</v>
      </c>
      <c r="G157" s="16">
        <v>220.15</v>
      </c>
      <c r="H157" s="188">
        <v>0</v>
      </c>
      <c r="I157" s="188">
        <v>0</v>
      </c>
      <c r="J157" s="188">
        <v>0</v>
      </c>
      <c r="L157" s="269">
        <f t="shared" si="26"/>
        <v>470822.625</v>
      </c>
      <c r="M157" s="269">
        <f t="shared" si="27"/>
        <v>12216.09375</v>
      </c>
      <c r="N157" s="269">
        <f t="shared" si="28"/>
        <v>12934.6875</v>
      </c>
      <c r="O157" s="269">
        <f t="shared" si="29"/>
        <v>12934.6875</v>
      </c>
      <c r="P157" s="269">
        <f t="shared" si="30"/>
        <v>12216.09375</v>
      </c>
      <c r="R157" s="200">
        <f t="shared" si="31"/>
        <v>6365521.8899999997</v>
      </c>
      <c r="S157" s="200">
        <f t="shared" si="33"/>
        <v>3496184.9507812499</v>
      </c>
      <c r="T157" s="200">
        <f t="shared" si="34"/>
        <v>0</v>
      </c>
      <c r="U157" s="200">
        <f t="shared" si="35"/>
        <v>0</v>
      </c>
      <c r="V157" s="238">
        <f t="shared" si="36"/>
        <v>0</v>
      </c>
      <c r="W157" s="187">
        <f t="shared" si="32"/>
        <v>9861706.8407812491</v>
      </c>
    </row>
    <row r="158" spans="1:23" ht="13.9" x14ac:dyDescent="0.4">
      <c r="A158" s="12" t="str">
        <f>AcRd!A158</f>
        <v>GSR</v>
      </c>
      <c r="B158" s="12">
        <f>AcRd!B158</f>
        <v>23</v>
      </c>
      <c r="C158" t="str">
        <f>AcRd!C158</f>
        <v>Katanning to Tambellup</v>
      </c>
      <c r="D158" s="204">
        <f>'DORC build-up'!I102</f>
        <v>1.3</v>
      </c>
      <c r="E158" s="188">
        <v>0</v>
      </c>
      <c r="F158" s="16">
        <v>0</v>
      </c>
      <c r="G158" s="16">
        <v>361.06700000000001</v>
      </c>
      <c r="H158" s="188">
        <v>0</v>
      </c>
      <c r="I158" s="188">
        <v>0</v>
      </c>
      <c r="J158" s="188">
        <v>0</v>
      </c>
      <c r="L158" s="269">
        <f t="shared" si="26"/>
        <v>470822.625</v>
      </c>
      <c r="M158" s="269">
        <f t="shared" si="27"/>
        <v>12216.09375</v>
      </c>
      <c r="N158" s="269">
        <f t="shared" si="28"/>
        <v>12934.6875</v>
      </c>
      <c r="O158" s="269">
        <f t="shared" si="29"/>
        <v>12934.6875</v>
      </c>
      <c r="P158" s="269">
        <f t="shared" si="30"/>
        <v>12216.09375</v>
      </c>
      <c r="R158" s="200">
        <f t="shared" si="31"/>
        <v>0</v>
      </c>
      <c r="S158" s="200">
        <f t="shared" si="33"/>
        <v>5734076.8186406251</v>
      </c>
      <c r="T158" s="200">
        <f t="shared" si="34"/>
        <v>0</v>
      </c>
      <c r="U158" s="200">
        <f t="shared" si="35"/>
        <v>0</v>
      </c>
      <c r="V158" s="238">
        <f t="shared" si="36"/>
        <v>0</v>
      </c>
      <c r="W158" s="187">
        <f t="shared" si="32"/>
        <v>5734076.8186406251</v>
      </c>
    </row>
    <row r="159" spans="1:23" ht="13.9" x14ac:dyDescent="0.4">
      <c r="A159" s="12" t="str">
        <f>AcRd!A159</f>
        <v>GSR</v>
      </c>
      <c r="B159" s="12">
        <f>AcRd!B159</f>
        <v>23</v>
      </c>
      <c r="C159" t="str">
        <f>AcRd!C159</f>
        <v>Tambellup to Redmond</v>
      </c>
      <c r="D159" s="204">
        <f>'DORC build-up'!I103</f>
        <v>1.3</v>
      </c>
      <c r="E159" s="188">
        <v>8.4</v>
      </c>
      <c r="F159" s="16">
        <v>20.16</v>
      </c>
      <c r="G159" s="16">
        <v>158.55000000000001</v>
      </c>
      <c r="H159" s="188">
        <v>0</v>
      </c>
      <c r="I159" s="188">
        <v>0</v>
      </c>
      <c r="J159" s="188">
        <v>0</v>
      </c>
      <c r="L159" s="269">
        <f t="shared" si="26"/>
        <v>470822.625</v>
      </c>
      <c r="M159" s="269">
        <f t="shared" si="27"/>
        <v>12216.09375</v>
      </c>
      <c r="N159" s="269">
        <f t="shared" si="28"/>
        <v>12934.6875</v>
      </c>
      <c r="O159" s="269">
        <f t="shared" si="29"/>
        <v>12934.6875</v>
      </c>
      <c r="P159" s="269">
        <f t="shared" si="30"/>
        <v>12216.09375</v>
      </c>
      <c r="R159" s="200">
        <f t="shared" si="31"/>
        <v>5141383.0650000004</v>
      </c>
      <c r="S159" s="200">
        <f t="shared" si="33"/>
        <v>2517920.1632812503</v>
      </c>
      <c r="T159" s="200">
        <f t="shared" si="34"/>
        <v>0</v>
      </c>
      <c r="U159" s="200">
        <f t="shared" si="35"/>
        <v>0</v>
      </c>
      <c r="V159" s="238">
        <f t="shared" si="36"/>
        <v>0</v>
      </c>
      <c r="W159" s="187">
        <f t="shared" si="32"/>
        <v>7659303.2282812502</v>
      </c>
    </row>
    <row r="160" spans="1:23" ht="13.9" x14ac:dyDescent="0.4">
      <c r="A160" s="12" t="str">
        <f>AcRd!A160</f>
        <v>GSR</v>
      </c>
      <c r="B160" s="12">
        <f>AcRd!B160</f>
        <v>23</v>
      </c>
      <c r="C160" t="str">
        <f>AcRd!C160</f>
        <v>Redmond to Albany</v>
      </c>
      <c r="D160" s="204">
        <f>'DORC build-up'!I104</f>
        <v>1.3</v>
      </c>
      <c r="E160" s="188">
        <v>0</v>
      </c>
      <c r="F160" s="16">
        <v>0</v>
      </c>
      <c r="G160" s="16">
        <v>0</v>
      </c>
      <c r="H160" s="188">
        <v>0</v>
      </c>
      <c r="I160" s="188">
        <v>0</v>
      </c>
      <c r="J160" s="188">
        <v>0</v>
      </c>
      <c r="L160" s="269">
        <f t="shared" si="26"/>
        <v>470822.625</v>
      </c>
      <c r="M160" s="269">
        <f t="shared" si="27"/>
        <v>12216.09375</v>
      </c>
      <c r="N160" s="269">
        <f t="shared" si="28"/>
        <v>12934.6875</v>
      </c>
      <c r="O160" s="269">
        <f t="shared" si="29"/>
        <v>12934.6875</v>
      </c>
      <c r="P160" s="269">
        <f t="shared" si="30"/>
        <v>12216.09375</v>
      </c>
      <c r="R160" s="200">
        <f t="shared" si="31"/>
        <v>0</v>
      </c>
      <c r="S160" s="200">
        <f t="shared" si="33"/>
        <v>0</v>
      </c>
      <c r="T160" s="200">
        <f t="shared" si="34"/>
        <v>0</v>
      </c>
      <c r="U160" s="200">
        <f t="shared" si="35"/>
        <v>0</v>
      </c>
      <c r="V160" s="238">
        <f t="shared" si="36"/>
        <v>0</v>
      </c>
      <c r="W160" s="187">
        <f t="shared" si="32"/>
        <v>0</v>
      </c>
    </row>
    <row r="161" spans="1:23" ht="13.9" x14ac:dyDescent="0.4">
      <c r="A161" s="12" t="str">
        <f>AcRd!A161</f>
        <v>Sidings &amp; Other</v>
      </c>
      <c r="B161" s="12">
        <f>AcRd!B161</f>
        <v>23</v>
      </c>
      <c r="C161" t="str">
        <f>AcRd!C161</f>
        <v>Redmond to Mirrambeena</v>
      </c>
      <c r="D161" s="204">
        <f>'DORC build-up'!I105</f>
        <v>1.3</v>
      </c>
      <c r="E161" s="188">
        <v>0</v>
      </c>
      <c r="F161" s="16">
        <v>0</v>
      </c>
      <c r="G161" s="16">
        <v>0</v>
      </c>
      <c r="H161" s="188">
        <v>0</v>
      </c>
      <c r="I161" s="188">
        <v>0</v>
      </c>
      <c r="J161" s="188">
        <v>0</v>
      </c>
      <c r="L161" s="269">
        <f t="shared" si="26"/>
        <v>470822.625</v>
      </c>
      <c r="M161" s="269">
        <f t="shared" si="27"/>
        <v>12216.09375</v>
      </c>
      <c r="N161" s="269">
        <f t="shared" si="28"/>
        <v>12934.6875</v>
      </c>
      <c r="O161" s="269">
        <f t="shared" si="29"/>
        <v>12934.6875</v>
      </c>
      <c r="P161" s="269">
        <f t="shared" si="30"/>
        <v>12216.09375</v>
      </c>
      <c r="R161" s="200">
        <f t="shared" si="31"/>
        <v>0</v>
      </c>
      <c r="S161" s="200">
        <f t="shared" si="33"/>
        <v>0</v>
      </c>
      <c r="T161" s="200">
        <f t="shared" si="34"/>
        <v>0</v>
      </c>
      <c r="U161" s="200">
        <f t="shared" si="35"/>
        <v>0</v>
      </c>
      <c r="V161" s="238">
        <f t="shared" si="36"/>
        <v>0</v>
      </c>
      <c r="W161" s="187">
        <f t="shared" si="32"/>
        <v>0</v>
      </c>
    </row>
    <row r="162" spans="1:23" ht="13.9" x14ac:dyDescent="0.4">
      <c r="A162" s="12" t="str">
        <f>AcRd!A162</f>
        <v>Non-operational</v>
      </c>
      <c r="B162" s="12">
        <f>AcRd!B162</f>
        <v>24</v>
      </c>
      <c r="C162" t="str">
        <f>AcRd!C162</f>
        <v>York to Quairading</v>
      </c>
      <c r="D162" s="204">
        <f>'DORC build-up'!I106</f>
        <v>1.3</v>
      </c>
      <c r="E162" s="188">
        <v>3.7</v>
      </c>
      <c r="F162" s="16">
        <v>10.8544</v>
      </c>
      <c r="G162" s="16">
        <v>1024.0639999999999</v>
      </c>
      <c r="H162" s="188">
        <v>0</v>
      </c>
      <c r="I162" s="188">
        <v>0</v>
      </c>
      <c r="J162" s="188">
        <v>0</v>
      </c>
      <c r="L162" s="269">
        <f t="shared" si="26"/>
        <v>470822.625</v>
      </c>
      <c r="M162" s="269">
        <f t="shared" si="27"/>
        <v>12216.09375</v>
      </c>
      <c r="N162" s="269">
        <f t="shared" si="28"/>
        <v>12934.6875</v>
      </c>
      <c r="O162" s="269">
        <f t="shared" si="29"/>
        <v>12934.6875</v>
      </c>
      <c r="P162" s="269">
        <f t="shared" si="30"/>
        <v>12216.09375</v>
      </c>
      <c r="R162" s="200">
        <f t="shared" si="31"/>
        <v>2264656.8262500004</v>
      </c>
      <c r="S162" s="200">
        <f t="shared" si="33"/>
        <v>16263080.378999999</v>
      </c>
      <c r="T162" s="200">
        <f t="shared" si="34"/>
        <v>0</v>
      </c>
      <c r="U162" s="200">
        <f t="shared" si="35"/>
        <v>0</v>
      </c>
      <c r="V162" s="238">
        <f t="shared" si="36"/>
        <v>0</v>
      </c>
      <c r="W162" s="187">
        <f t="shared" si="32"/>
        <v>18527737.205249999</v>
      </c>
    </row>
    <row r="163" spans="1:23" ht="13.9" x14ac:dyDescent="0.4">
      <c r="A163" s="12" t="str">
        <f>AcRd!A163</f>
        <v>Non-operational</v>
      </c>
      <c r="B163" s="12">
        <f>AcRd!B163</f>
        <v>25</v>
      </c>
      <c r="C163" t="str">
        <f>AcRd!C163</f>
        <v>Narrogin to West Merredin</v>
      </c>
      <c r="D163" s="204">
        <f>'DORC build-up'!I107</f>
        <v>1.3</v>
      </c>
      <c r="E163" s="188">
        <v>28.4</v>
      </c>
      <c r="F163" s="16">
        <v>97.8</v>
      </c>
      <c r="G163" s="16">
        <v>546.35</v>
      </c>
      <c r="H163" s="188">
        <v>0</v>
      </c>
      <c r="I163" s="188">
        <v>70</v>
      </c>
      <c r="J163" s="188">
        <v>0</v>
      </c>
      <c r="L163" s="269">
        <f t="shared" si="26"/>
        <v>470822.625</v>
      </c>
      <c r="M163" s="269">
        <f t="shared" si="27"/>
        <v>12216.09375</v>
      </c>
      <c r="N163" s="269">
        <f t="shared" si="28"/>
        <v>12934.6875</v>
      </c>
      <c r="O163" s="269">
        <f t="shared" si="29"/>
        <v>12934.6875</v>
      </c>
      <c r="P163" s="269">
        <f t="shared" si="30"/>
        <v>12216.09375</v>
      </c>
      <c r="R163" s="200">
        <f t="shared" si="31"/>
        <v>17382771.314999998</v>
      </c>
      <c r="S163" s="200">
        <f t="shared" si="33"/>
        <v>8676541.6664062496</v>
      </c>
      <c r="T163" s="200">
        <f t="shared" si="34"/>
        <v>0</v>
      </c>
      <c r="U163" s="200">
        <f t="shared" si="35"/>
        <v>1177056.5625</v>
      </c>
      <c r="V163" s="238">
        <f t="shared" si="36"/>
        <v>0</v>
      </c>
      <c r="W163" s="187">
        <f t="shared" si="32"/>
        <v>27236369.543906249</v>
      </c>
    </row>
    <row r="164" spans="1:23" ht="13.9" x14ac:dyDescent="0.4">
      <c r="A164" s="12" t="str">
        <f>AcRd!A164</f>
        <v>Non-operational</v>
      </c>
      <c r="B164" s="12">
        <f>AcRd!B164</f>
        <v>26</v>
      </c>
      <c r="C164" t="str">
        <f>AcRd!C164</f>
        <v>Yilliminning to Kulin</v>
      </c>
      <c r="D164" s="204">
        <f>'DORC build-up'!I108</f>
        <v>1.3</v>
      </c>
      <c r="E164" s="188">
        <v>0</v>
      </c>
      <c r="F164" s="16">
        <v>0</v>
      </c>
      <c r="G164" s="16">
        <v>31.849999999999998</v>
      </c>
      <c r="H164" s="188">
        <v>0</v>
      </c>
      <c r="I164" s="188">
        <v>0</v>
      </c>
      <c r="J164" s="188">
        <v>0</v>
      </c>
      <c r="L164" s="269">
        <f t="shared" si="26"/>
        <v>470822.625</v>
      </c>
      <c r="M164" s="269">
        <f t="shared" si="27"/>
        <v>12216.09375</v>
      </c>
      <c r="N164" s="269">
        <f t="shared" si="28"/>
        <v>12934.6875</v>
      </c>
      <c r="O164" s="269">
        <f t="shared" si="29"/>
        <v>12934.6875</v>
      </c>
      <c r="P164" s="269">
        <f t="shared" si="30"/>
        <v>12216.09375</v>
      </c>
      <c r="R164" s="200">
        <f t="shared" si="31"/>
        <v>0</v>
      </c>
      <c r="S164" s="200">
        <f t="shared" si="33"/>
        <v>505807.36171875003</v>
      </c>
      <c r="T164" s="200">
        <f t="shared" si="34"/>
        <v>0</v>
      </c>
      <c r="U164" s="200">
        <f t="shared" si="35"/>
        <v>0</v>
      </c>
      <c r="V164" s="238">
        <f t="shared" si="36"/>
        <v>0</v>
      </c>
      <c r="W164" s="187">
        <f t="shared" si="32"/>
        <v>505807.36171875003</v>
      </c>
    </row>
    <row r="165" spans="1:23" ht="13.9" x14ac:dyDescent="0.4">
      <c r="A165" s="12" t="str">
        <f>AcRd!A165</f>
        <v>Lakes</v>
      </c>
      <c r="B165" s="12">
        <f>AcRd!B165</f>
        <v>27</v>
      </c>
      <c r="C165" t="str">
        <f>AcRd!C165</f>
        <v>Wagin to Lake Grace</v>
      </c>
      <c r="D165" s="204">
        <f>'DORC build-up'!I109</f>
        <v>1.3</v>
      </c>
      <c r="E165" s="188">
        <v>10.8</v>
      </c>
      <c r="F165" s="16">
        <v>25.92</v>
      </c>
      <c r="G165" s="16">
        <v>143.85</v>
      </c>
      <c r="H165" s="188">
        <v>0</v>
      </c>
      <c r="I165" s="188">
        <v>0</v>
      </c>
      <c r="J165" s="188">
        <v>0</v>
      </c>
      <c r="L165" s="269">
        <f t="shared" si="26"/>
        <v>470822.625</v>
      </c>
      <c r="M165" s="269">
        <f t="shared" si="27"/>
        <v>12216.09375</v>
      </c>
      <c r="N165" s="269">
        <f t="shared" si="28"/>
        <v>12934.6875</v>
      </c>
      <c r="O165" s="269">
        <f t="shared" si="29"/>
        <v>12934.6875</v>
      </c>
      <c r="P165" s="269">
        <f t="shared" si="30"/>
        <v>12216.09375</v>
      </c>
      <c r="R165" s="200">
        <f t="shared" si="31"/>
        <v>6610349.6550000012</v>
      </c>
      <c r="S165" s="200">
        <f t="shared" si="33"/>
        <v>2284470.6117187501</v>
      </c>
      <c r="T165" s="200">
        <f t="shared" si="34"/>
        <v>0</v>
      </c>
      <c r="U165" s="200">
        <f t="shared" si="35"/>
        <v>0</v>
      </c>
      <c r="V165" s="238">
        <f t="shared" si="36"/>
        <v>0</v>
      </c>
      <c r="W165" s="187">
        <f t="shared" si="32"/>
        <v>8894820.2667187508</v>
      </c>
    </row>
    <row r="166" spans="1:23" ht="13.9" x14ac:dyDescent="0.4">
      <c r="A166" s="12" t="str">
        <f>AcRd!A166</f>
        <v>Lakes</v>
      </c>
      <c r="B166" s="12">
        <f>AcRd!B166</f>
        <v>27</v>
      </c>
      <c r="C166" t="str">
        <f>AcRd!C166</f>
        <v>Lake Grace to Newdegate</v>
      </c>
      <c r="D166" s="204">
        <f>'DORC build-up'!I110</f>
        <v>1.3</v>
      </c>
      <c r="E166" s="188">
        <v>0</v>
      </c>
      <c r="F166" s="16">
        <v>0</v>
      </c>
      <c r="G166" s="16">
        <v>0</v>
      </c>
      <c r="H166" s="188">
        <v>0</v>
      </c>
      <c r="I166" s="188">
        <v>0</v>
      </c>
      <c r="J166" s="188">
        <v>0</v>
      </c>
      <c r="L166" s="269">
        <f t="shared" si="26"/>
        <v>470822.625</v>
      </c>
      <c r="M166" s="269">
        <f t="shared" si="27"/>
        <v>12216.09375</v>
      </c>
      <c r="N166" s="269">
        <f t="shared" si="28"/>
        <v>12934.6875</v>
      </c>
      <c r="O166" s="269">
        <f t="shared" si="29"/>
        <v>12934.6875</v>
      </c>
      <c r="P166" s="269">
        <f t="shared" si="30"/>
        <v>12216.09375</v>
      </c>
      <c r="R166" s="200">
        <f t="shared" si="31"/>
        <v>0</v>
      </c>
      <c r="S166" s="200">
        <f t="shared" si="33"/>
        <v>0</v>
      </c>
      <c r="T166" s="200">
        <f t="shared" si="34"/>
        <v>0</v>
      </c>
      <c r="U166" s="200">
        <f t="shared" si="35"/>
        <v>0</v>
      </c>
      <c r="V166" s="238">
        <f t="shared" si="36"/>
        <v>0</v>
      </c>
      <c r="W166" s="187">
        <f t="shared" si="32"/>
        <v>0</v>
      </c>
    </row>
    <row r="167" spans="1:23" ht="13.9" x14ac:dyDescent="0.4">
      <c r="A167" s="12" t="str">
        <f>AcRd!A167</f>
        <v>Lakes</v>
      </c>
      <c r="B167" s="12">
        <f>AcRd!B167</f>
        <v>27</v>
      </c>
      <c r="C167" t="str">
        <f>AcRd!C167</f>
        <v>Wagin East to Wagin South</v>
      </c>
      <c r="D167" s="204">
        <f>'DORC build-up'!I111</f>
        <v>1.3</v>
      </c>
      <c r="E167" s="188">
        <v>0</v>
      </c>
      <c r="F167" s="16">
        <v>0</v>
      </c>
      <c r="G167" s="16">
        <v>0</v>
      </c>
      <c r="H167" s="188">
        <v>0</v>
      </c>
      <c r="I167" s="188">
        <v>0</v>
      </c>
      <c r="J167" s="188">
        <v>0</v>
      </c>
      <c r="L167" s="269">
        <f t="shared" si="26"/>
        <v>470822.625</v>
      </c>
      <c r="M167" s="269">
        <f t="shared" si="27"/>
        <v>12216.09375</v>
      </c>
      <c r="N167" s="269">
        <f t="shared" si="28"/>
        <v>12934.6875</v>
      </c>
      <c r="O167" s="269">
        <f t="shared" si="29"/>
        <v>12934.6875</v>
      </c>
      <c r="P167" s="269">
        <f t="shared" si="30"/>
        <v>12216.09375</v>
      </c>
      <c r="R167" s="200">
        <f t="shared" si="31"/>
        <v>0</v>
      </c>
      <c r="S167" s="200">
        <f t="shared" si="33"/>
        <v>0</v>
      </c>
      <c r="T167" s="200">
        <f t="shared" si="34"/>
        <v>0</v>
      </c>
      <c r="U167" s="200">
        <f t="shared" si="35"/>
        <v>0</v>
      </c>
      <c r="V167" s="238">
        <f t="shared" si="36"/>
        <v>0</v>
      </c>
      <c r="W167" s="187">
        <f t="shared" si="32"/>
        <v>0</v>
      </c>
    </row>
    <row r="168" spans="1:23" ht="13.9" x14ac:dyDescent="0.4">
      <c r="A168" s="12" t="str">
        <f>AcRd!A168</f>
        <v>Lakes</v>
      </c>
      <c r="B168" s="12">
        <f>AcRd!B168</f>
        <v>28</v>
      </c>
      <c r="C168" t="str">
        <f>AcRd!C168</f>
        <v>Lake Grace to Hyden</v>
      </c>
      <c r="D168" s="204">
        <f>'DORC build-up'!I112</f>
        <v>1.3</v>
      </c>
      <c r="E168" s="188">
        <v>0</v>
      </c>
      <c r="F168" s="16">
        <v>0</v>
      </c>
      <c r="G168" s="16">
        <v>0</v>
      </c>
      <c r="H168" s="188">
        <v>0</v>
      </c>
      <c r="I168" s="188">
        <v>0</v>
      </c>
      <c r="J168" s="188">
        <v>0</v>
      </c>
      <c r="L168" s="269">
        <f t="shared" si="26"/>
        <v>470822.625</v>
      </c>
      <c r="M168" s="269">
        <f t="shared" si="27"/>
        <v>12216.09375</v>
      </c>
      <c r="N168" s="269">
        <f t="shared" si="28"/>
        <v>12934.6875</v>
      </c>
      <c r="O168" s="269">
        <f t="shared" si="29"/>
        <v>12934.6875</v>
      </c>
      <c r="P168" s="269">
        <f t="shared" si="30"/>
        <v>12216.09375</v>
      </c>
      <c r="R168" s="200">
        <f t="shared" si="31"/>
        <v>0</v>
      </c>
      <c r="S168" s="200">
        <f t="shared" si="33"/>
        <v>0</v>
      </c>
      <c r="T168" s="200">
        <f t="shared" si="34"/>
        <v>0</v>
      </c>
      <c r="U168" s="200">
        <f t="shared" si="35"/>
        <v>0</v>
      </c>
      <c r="V168" s="238">
        <f t="shared" si="36"/>
        <v>0</v>
      </c>
      <c r="W168" s="187">
        <f t="shared" si="32"/>
        <v>0</v>
      </c>
    </row>
    <row r="169" spans="1:23" ht="13.9" x14ac:dyDescent="0.4">
      <c r="A169" s="12" t="str">
        <f>AcRd!A169</f>
        <v>Non-operational</v>
      </c>
      <c r="B169" s="12">
        <f>AcRd!B169</f>
        <v>29</v>
      </c>
      <c r="C169" t="str">
        <f>AcRd!C169</f>
        <v>Katanning to Nyabing</v>
      </c>
      <c r="D169" s="204">
        <f>'DORC build-up'!I113</f>
        <v>1.3</v>
      </c>
      <c r="E169" s="188">
        <v>10.6</v>
      </c>
      <c r="F169" s="16">
        <v>26.476999999999997</v>
      </c>
      <c r="G169" s="16">
        <v>663.25</v>
      </c>
      <c r="H169" s="188">
        <v>0</v>
      </c>
      <c r="I169" s="188">
        <v>0</v>
      </c>
      <c r="J169" s="188">
        <v>0</v>
      </c>
      <c r="L169" s="269">
        <f t="shared" si="26"/>
        <v>470822.625</v>
      </c>
      <c r="M169" s="269">
        <f t="shared" si="27"/>
        <v>12216.09375</v>
      </c>
      <c r="N169" s="269">
        <f t="shared" si="28"/>
        <v>12934.6875</v>
      </c>
      <c r="O169" s="269">
        <f t="shared" si="29"/>
        <v>12934.6875</v>
      </c>
      <c r="P169" s="269">
        <f t="shared" si="30"/>
        <v>12216.09375</v>
      </c>
      <c r="R169" s="200">
        <f t="shared" si="31"/>
        <v>6487935.7725000009</v>
      </c>
      <c r="S169" s="200">
        <f t="shared" si="33"/>
        <v>10533021.43359375</v>
      </c>
      <c r="T169" s="200">
        <f t="shared" si="34"/>
        <v>0</v>
      </c>
      <c r="U169" s="200">
        <f t="shared" si="35"/>
        <v>0</v>
      </c>
      <c r="V169" s="238">
        <f t="shared" si="36"/>
        <v>0</v>
      </c>
      <c r="W169" s="187">
        <f t="shared" si="32"/>
        <v>17020957.206093751</v>
      </c>
    </row>
    <row r="170" spans="1:23" ht="13.9" x14ac:dyDescent="0.4">
      <c r="A170" s="12" t="str">
        <f>AcRd!A170</f>
        <v>Non-operational</v>
      </c>
      <c r="B170" s="12">
        <f>AcRd!B170</f>
        <v>30</v>
      </c>
      <c r="C170" t="str">
        <f>AcRd!C170</f>
        <v>Katanning East to Katanning South</v>
      </c>
      <c r="D170" s="204">
        <f>'DORC build-up'!I114</f>
        <v>0</v>
      </c>
      <c r="E170" s="188">
        <v>0</v>
      </c>
      <c r="F170" s="16">
        <v>0</v>
      </c>
      <c r="G170" s="16">
        <v>0</v>
      </c>
      <c r="H170" s="188">
        <v>0</v>
      </c>
      <c r="I170" s="188">
        <v>0</v>
      </c>
      <c r="J170" s="188">
        <v>0</v>
      </c>
      <c r="L170" s="269">
        <f t="shared" si="26"/>
        <v>470822.625</v>
      </c>
      <c r="M170" s="269">
        <f t="shared" si="27"/>
        <v>12216.09375</v>
      </c>
      <c r="N170" s="269">
        <f t="shared" si="28"/>
        <v>12934.6875</v>
      </c>
      <c r="O170" s="269">
        <f t="shared" si="29"/>
        <v>12934.6875</v>
      </c>
      <c r="P170" s="269">
        <f t="shared" si="30"/>
        <v>12216.09375</v>
      </c>
      <c r="R170" s="200">
        <f t="shared" si="31"/>
        <v>0</v>
      </c>
      <c r="S170" s="200">
        <f t="shared" si="33"/>
        <v>0</v>
      </c>
      <c r="T170" s="200">
        <f t="shared" si="34"/>
        <v>0</v>
      </c>
      <c r="U170" s="200">
        <f t="shared" si="35"/>
        <v>0</v>
      </c>
      <c r="V170" s="238">
        <f t="shared" si="36"/>
        <v>0</v>
      </c>
      <c r="W170" s="187">
        <f t="shared" si="32"/>
        <v>0</v>
      </c>
    </row>
    <row r="171" spans="1:23" ht="13.9" x14ac:dyDescent="0.4">
      <c r="A171" s="12" t="str">
        <f>AcRd!A171</f>
        <v>Non-operational</v>
      </c>
      <c r="B171" s="12">
        <f>AcRd!B171</f>
        <v>31</v>
      </c>
      <c r="C171" t="str">
        <f>AcRd!C171</f>
        <v>Tambellup to Gnowangerup</v>
      </c>
      <c r="D171" s="204">
        <f>'DORC build-up'!I115</f>
        <v>1.3</v>
      </c>
      <c r="E171" s="188">
        <v>0</v>
      </c>
      <c r="F171" s="16">
        <v>0</v>
      </c>
      <c r="G171" s="16">
        <v>95.899999999999991</v>
      </c>
      <c r="H171" s="188">
        <v>455.29280000000006</v>
      </c>
      <c r="I171" s="188">
        <v>0</v>
      </c>
      <c r="J171" s="188">
        <v>0</v>
      </c>
      <c r="L171" s="269">
        <f t="shared" si="26"/>
        <v>470822.625</v>
      </c>
      <c r="M171" s="269">
        <f t="shared" si="27"/>
        <v>12216.09375</v>
      </c>
      <c r="N171" s="269">
        <f t="shared" si="28"/>
        <v>12934.6875</v>
      </c>
      <c r="O171" s="269">
        <f t="shared" si="29"/>
        <v>12934.6875</v>
      </c>
      <c r="P171" s="269">
        <f t="shared" si="30"/>
        <v>12216.09375</v>
      </c>
      <c r="R171" s="200">
        <f t="shared" si="31"/>
        <v>0</v>
      </c>
      <c r="S171" s="200">
        <f t="shared" si="33"/>
        <v>1522980.4078125001</v>
      </c>
      <c r="T171" s="200">
        <f t="shared" si="34"/>
        <v>7655791.1157000009</v>
      </c>
      <c r="U171" s="200">
        <f t="shared" si="35"/>
        <v>0</v>
      </c>
      <c r="V171" s="238">
        <f t="shared" si="36"/>
        <v>0</v>
      </c>
      <c r="W171" s="187">
        <f t="shared" si="32"/>
        <v>9178771.5235125013</v>
      </c>
    </row>
    <row r="172" spans="1:23" ht="13.9" x14ac:dyDescent="0.4">
      <c r="A172" s="12" t="str">
        <f>AcRd!A172</f>
        <v>Non-operational</v>
      </c>
      <c r="B172" s="12">
        <f>AcRd!B172</f>
        <v>32</v>
      </c>
      <c r="C172" t="str">
        <f>AcRd!C172</f>
        <v>West Merredin to Kondinin</v>
      </c>
      <c r="D172" s="204">
        <f>'DORC build-up'!I116</f>
        <v>1.3</v>
      </c>
      <c r="E172" s="188">
        <v>0</v>
      </c>
      <c r="F172" s="16">
        <v>0</v>
      </c>
      <c r="G172" s="16">
        <v>0</v>
      </c>
      <c r="H172" s="188">
        <v>0</v>
      </c>
      <c r="I172" s="188">
        <v>0</v>
      </c>
      <c r="J172" s="188">
        <v>0</v>
      </c>
      <c r="L172" s="269">
        <f t="shared" si="26"/>
        <v>470822.625</v>
      </c>
      <c r="M172" s="269">
        <f t="shared" si="27"/>
        <v>12216.09375</v>
      </c>
      <c r="N172" s="269">
        <f t="shared" si="28"/>
        <v>12934.6875</v>
      </c>
      <c r="O172" s="269">
        <f t="shared" si="29"/>
        <v>12934.6875</v>
      </c>
      <c r="P172" s="269">
        <f t="shared" si="30"/>
        <v>12216.09375</v>
      </c>
      <c r="R172" s="200">
        <f t="shared" si="31"/>
        <v>0</v>
      </c>
      <c r="S172" s="200">
        <f t="shared" si="33"/>
        <v>0</v>
      </c>
      <c r="T172" s="200">
        <f t="shared" si="34"/>
        <v>0</v>
      </c>
      <c r="U172" s="200">
        <f t="shared" si="35"/>
        <v>0</v>
      </c>
      <c r="V172" s="238">
        <f t="shared" si="36"/>
        <v>0</v>
      </c>
      <c r="W172" s="187">
        <f t="shared" si="32"/>
        <v>0</v>
      </c>
    </row>
    <row r="173" spans="1:23" ht="13.9" x14ac:dyDescent="0.4">
      <c r="A173" s="12" t="str">
        <f>AcRd!A173</f>
        <v>Non-operational</v>
      </c>
      <c r="B173" s="12">
        <f>AcRd!B173</f>
        <v>33</v>
      </c>
      <c r="C173" t="str">
        <f>AcRd!C173</f>
        <v>West Merredin to Trayning</v>
      </c>
      <c r="D173" s="204">
        <f>'DORC build-up'!I117</f>
        <v>1.2</v>
      </c>
      <c r="E173" s="188">
        <v>0</v>
      </c>
      <c r="F173" s="16">
        <v>0</v>
      </c>
      <c r="G173" s="16">
        <v>0</v>
      </c>
      <c r="H173" s="188">
        <v>0</v>
      </c>
      <c r="I173" s="188">
        <v>0</v>
      </c>
      <c r="J173" s="188">
        <v>0</v>
      </c>
      <c r="L173" s="269">
        <f t="shared" si="26"/>
        <v>470822.625</v>
      </c>
      <c r="M173" s="269">
        <f t="shared" si="27"/>
        <v>12216.09375</v>
      </c>
      <c r="N173" s="269">
        <f t="shared" si="28"/>
        <v>12934.6875</v>
      </c>
      <c r="O173" s="269">
        <f t="shared" si="29"/>
        <v>12934.6875</v>
      </c>
      <c r="P173" s="269">
        <f t="shared" si="30"/>
        <v>12216.09375</v>
      </c>
      <c r="R173" s="200">
        <f t="shared" si="31"/>
        <v>0</v>
      </c>
      <c r="S173" s="200">
        <f t="shared" si="33"/>
        <v>0</v>
      </c>
      <c r="T173" s="200">
        <f t="shared" si="34"/>
        <v>0</v>
      </c>
      <c r="U173" s="200">
        <f t="shared" si="35"/>
        <v>0</v>
      </c>
      <c r="V173" s="238">
        <f t="shared" si="36"/>
        <v>0</v>
      </c>
      <c r="W173" s="187">
        <f t="shared" si="32"/>
        <v>0</v>
      </c>
    </row>
    <row r="174" spans="1:23" ht="13.9" x14ac:dyDescent="0.4">
      <c r="A174" s="12" t="str">
        <f>AcRd!A174</f>
        <v>Central</v>
      </c>
      <c r="B174" s="12">
        <f>AcRd!B174</f>
        <v>34</v>
      </c>
      <c r="C174" t="str">
        <f>AcRd!C174</f>
        <v>Avon Yard to Goomalling</v>
      </c>
      <c r="D174" s="204">
        <f>'DORC build-up'!I118</f>
        <v>1.2</v>
      </c>
      <c r="E174" s="188">
        <v>0</v>
      </c>
      <c r="F174" s="16">
        <v>0</v>
      </c>
      <c r="G174" s="16">
        <v>901.5</v>
      </c>
      <c r="H174" s="188">
        <v>0</v>
      </c>
      <c r="I174" s="188">
        <v>0</v>
      </c>
      <c r="J174" s="188">
        <v>0</v>
      </c>
      <c r="L174" s="269">
        <f t="shared" si="26"/>
        <v>470822.625</v>
      </c>
      <c r="M174" s="269">
        <f t="shared" si="27"/>
        <v>12216.09375</v>
      </c>
      <c r="N174" s="269">
        <f t="shared" si="28"/>
        <v>12934.6875</v>
      </c>
      <c r="O174" s="269">
        <f t="shared" si="29"/>
        <v>12934.6875</v>
      </c>
      <c r="P174" s="269">
        <f t="shared" si="30"/>
        <v>12216.09375</v>
      </c>
      <c r="R174" s="200">
        <f t="shared" si="31"/>
        <v>0</v>
      </c>
      <c r="S174" s="200">
        <f t="shared" si="33"/>
        <v>13215370.21875</v>
      </c>
      <c r="T174" s="200">
        <f t="shared" si="34"/>
        <v>0</v>
      </c>
      <c r="U174" s="200">
        <f t="shared" si="35"/>
        <v>0</v>
      </c>
      <c r="V174" s="238">
        <f t="shared" si="36"/>
        <v>0</v>
      </c>
      <c r="W174" s="187">
        <f t="shared" si="32"/>
        <v>13215370.21875</v>
      </c>
    </row>
    <row r="175" spans="1:23" ht="13.9" x14ac:dyDescent="0.4">
      <c r="A175" s="12" t="str">
        <f>AcRd!A175</f>
        <v>Central</v>
      </c>
      <c r="B175" s="12">
        <f>AcRd!B175</f>
        <v>34</v>
      </c>
      <c r="C175" t="str">
        <f>AcRd!C175</f>
        <v>Goomalling to McLevie</v>
      </c>
      <c r="D175" s="204">
        <f>'DORC build-up'!I119</f>
        <v>1.2</v>
      </c>
      <c r="E175" s="188">
        <v>7.4</v>
      </c>
      <c r="F175" s="16">
        <v>17.760000000000002</v>
      </c>
      <c r="G175" s="16">
        <v>124.13500000000001</v>
      </c>
      <c r="H175" s="188">
        <v>0</v>
      </c>
      <c r="I175" s="188">
        <v>0</v>
      </c>
      <c r="J175" s="188">
        <v>0</v>
      </c>
      <c r="L175" s="269">
        <f t="shared" si="26"/>
        <v>470822.625</v>
      </c>
      <c r="M175" s="269">
        <f t="shared" si="27"/>
        <v>12216.09375</v>
      </c>
      <c r="N175" s="269">
        <f t="shared" si="28"/>
        <v>12934.6875</v>
      </c>
      <c r="O175" s="269">
        <f t="shared" si="29"/>
        <v>12934.6875</v>
      </c>
      <c r="P175" s="269">
        <f t="shared" si="30"/>
        <v>12216.09375</v>
      </c>
      <c r="R175" s="200">
        <f t="shared" si="31"/>
        <v>4180904.91</v>
      </c>
      <c r="S175" s="200">
        <f t="shared" si="33"/>
        <v>1819733.7571874999</v>
      </c>
      <c r="T175" s="200">
        <f t="shared" si="34"/>
        <v>0</v>
      </c>
      <c r="U175" s="200">
        <f t="shared" si="35"/>
        <v>0</v>
      </c>
      <c r="V175" s="238">
        <f t="shared" si="36"/>
        <v>0</v>
      </c>
      <c r="W175" s="187">
        <f t="shared" si="32"/>
        <v>6000638.6671874998</v>
      </c>
    </row>
    <row r="176" spans="1:23" ht="13.9" x14ac:dyDescent="0.4">
      <c r="A176" s="12" t="str">
        <f>AcRd!A176</f>
        <v>Central</v>
      </c>
      <c r="B176" s="12">
        <f>AcRd!B176</f>
        <v>35</v>
      </c>
      <c r="C176" t="str">
        <f>AcRd!C176</f>
        <v>Goomalling to Amery</v>
      </c>
      <c r="D176" s="204">
        <f>'DORC build-up'!I120</f>
        <v>1.2</v>
      </c>
      <c r="E176" s="188">
        <v>0</v>
      </c>
      <c r="F176" s="16">
        <v>0</v>
      </c>
      <c r="G176" s="16">
        <v>0</v>
      </c>
      <c r="H176" s="188">
        <v>0</v>
      </c>
      <c r="I176" s="188">
        <v>0</v>
      </c>
      <c r="J176" s="188">
        <v>0</v>
      </c>
      <c r="L176" s="269">
        <f t="shared" si="26"/>
        <v>470822.625</v>
      </c>
      <c r="M176" s="269">
        <f t="shared" si="27"/>
        <v>12216.09375</v>
      </c>
      <c r="N176" s="269">
        <f t="shared" si="28"/>
        <v>12934.6875</v>
      </c>
      <c r="O176" s="269">
        <f t="shared" si="29"/>
        <v>12934.6875</v>
      </c>
      <c r="P176" s="269">
        <f t="shared" si="30"/>
        <v>12216.09375</v>
      </c>
      <c r="R176" s="200">
        <f t="shared" si="31"/>
        <v>0</v>
      </c>
      <c r="S176" s="200">
        <f t="shared" si="33"/>
        <v>0</v>
      </c>
      <c r="T176" s="200">
        <f t="shared" si="34"/>
        <v>0</v>
      </c>
      <c r="U176" s="200">
        <f t="shared" si="35"/>
        <v>0</v>
      </c>
      <c r="V176" s="238">
        <f t="shared" si="36"/>
        <v>0</v>
      </c>
      <c r="W176" s="187">
        <f t="shared" si="32"/>
        <v>0</v>
      </c>
    </row>
    <row r="177" spans="1:23" ht="13.9" x14ac:dyDescent="0.4">
      <c r="A177" s="12" t="str">
        <f>AcRd!A177</f>
        <v>Central</v>
      </c>
      <c r="B177" s="12">
        <f>AcRd!B177</f>
        <v>35</v>
      </c>
      <c r="C177" t="str">
        <f>AcRd!C177</f>
        <v>Amery to Mukinbudin</v>
      </c>
      <c r="D177" s="204">
        <f>'DORC build-up'!I121</f>
        <v>1.2</v>
      </c>
      <c r="E177" s="188">
        <v>0</v>
      </c>
      <c r="F177" s="16">
        <v>0</v>
      </c>
      <c r="G177" s="16">
        <v>74.906000000000006</v>
      </c>
      <c r="H177" s="188">
        <v>0</v>
      </c>
      <c r="I177" s="188">
        <v>0</v>
      </c>
      <c r="J177" s="188">
        <v>0</v>
      </c>
      <c r="L177" s="269">
        <f t="shared" si="26"/>
        <v>470822.625</v>
      </c>
      <c r="M177" s="269">
        <f t="shared" si="27"/>
        <v>12216.09375</v>
      </c>
      <c r="N177" s="269">
        <f t="shared" si="28"/>
        <v>12934.6875</v>
      </c>
      <c r="O177" s="269">
        <f t="shared" si="29"/>
        <v>12934.6875</v>
      </c>
      <c r="P177" s="269">
        <f t="shared" si="30"/>
        <v>12216.09375</v>
      </c>
      <c r="R177" s="200">
        <f t="shared" si="31"/>
        <v>0</v>
      </c>
      <c r="S177" s="200">
        <f t="shared" si="33"/>
        <v>1098070.4621250001</v>
      </c>
      <c r="T177" s="200">
        <f t="shared" si="34"/>
        <v>0</v>
      </c>
      <c r="U177" s="200">
        <f t="shared" si="35"/>
        <v>0</v>
      </c>
      <c r="V177" s="238">
        <f t="shared" si="36"/>
        <v>0</v>
      </c>
      <c r="W177" s="187">
        <f t="shared" si="32"/>
        <v>1098070.4621250001</v>
      </c>
    </row>
    <row r="178" spans="1:23" ht="13.9" x14ac:dyDescent="0.4">
      <c r="A178" s="12" t="str">
        <f>AcRd!A178</f>
        <v>Central</v>
      </c>
      <c r="B178" s="12">
        <f>AcRd!B178</f>
        <v>36</v>
      </c>
      <c r="C178" t="str">
        <f>AcRd!C178</f>
        <v>Amery to Burakin</v>
      </c>
      <c r="D178" s="204">
        <f>'DORC build-up'!I122</f>
        <v>1.2</v>
      </c>
      <c r="E178" s="188">
        <v>0</v>
      </c>
      <c r="F178" s="16">
        <v>0</v>
      </c>
      <c r="G178" s="16">
        <v>0</v>
      </c>
      <c r="H178" s="188">
        <v>0</v>
      </c>
      <c r="I178" s="188">
        <v>0</v>
      </c>
      <c r="J178" s="188">
        <v>0</v>
      </c>
      <c r="L178" s="269">
        <f t="shared" si="26"/>
        <v>470822.625</v>
      </c>
      <c r="M178" s="269">
        <f t="shared" si="27"/>
        <v>12216.09375</v>
      </c>
      <c r="N178" s="269">
        <f t="shared" si="28"/>
        <v>12934.6875</v>
      </c>
      <c r="O178" s="269">
        <f t="shared" si="29"/>
        <v>12934.6875</v>
      </c>
      <c r="P178" s="269">
        <f t="shared" si="30"/>
        <v>12216.09375</v>
      </c>
      <c r="R178" s="200">
        <f t="shared" si="31"/>
        <v>0</v>
      </c>
      <c r="S178" s="200">
        <f t="shared" si="33"/>
        <v>0</v>
      </c>
      <c r="T178" s="200">
        <f t="shared" si="34"/>
        <v>0</v>
      </c>
      <c r="U178" s="200">
        <f t="shared" si="35"/>
        <v>0</v>
      </c>
      <c r="V178" s="238">
        <f t="shared" si="36"/>
        <v>0</v>
      </c>
      <c r="W178" s="187">
        <f t="shared" si="32"/>
        <v>0</v>
      </c>
    </row>
    <row r="179" spans="1:23" ht="13.9" x14ac:dyDescent="0.4">
      <c r="A179" s="12" t="str">
        <f>AcRd!A179</f>
        <v>Central</v>
      </c>
      <c r="B179" s="12">
        <f>AcRd!B179</f>
        <v>36</v>
      </c>
      <c r="C179" t="str">
        <f>AcRd!C179</f>
        <v>Burakin to Kalannie</v>
      </c>
      <c r="D179" s="204">
        <f>'DORC build-up'!I123</f>
        <v>1.2</v>
      </c>
      <c r="E179" s="188">
        <v>0</v>
      </c>
      <c r="F179" s="16">
        <v>0</v>
      </c>
      <c r="G179" s="16">
        <v>0</v>
      </c>
      <c r="H179" s="188">
        <v>0</v>
      </c>
      <c r="I179" s="188">
        <v>0</v>
      </c>
      <c r="J179" s="188">
        <v>0</v>
      </c>
      <c r="L179" s="269">
        <f t="shared" si="26"/>
        <v>470822.625</v>
      </c>
      <c r="M179" s="269">
        <f t="shared" si="27"/>
        <v>12216.09375</v>
      </c>
      <c r="N179" s="269">
        <f t="shared" si="28"/>
        <v>12934.6875</v>
      </c>
      <c r="O179" s="269">
        <f t="shared" si="29"/>
        <v>12934.6875</v>
      </c>
      <c r="P179" s="269">
        <f t="shared" si="30"/>
        <v>12216.09375</v>
      </c>
      <c r="R179" s="200">
        <f t="shared" si="31"/>
        <v>0</v>
      </c>
      <c r="S179" s="200">
        <f t="shared" si="33"/>
        <v>0</v>
      </c>
      <c r="T179" s="200">
        <f t="shared" si="34"/>
        <v>0</v>
      </c>
      <c r="U179" s="200">
        <f t="shared" si="35"/>
        <v>0</v>
      </c>
      <c r="V179" s="238">
        <f t="shared" si="36"/>
        <v>0</v>
      </c>
      <c r="W179" s="187">
        <f t="shared" si="32"/>
        <v>0</v>
      </c>
    </row>
    <row r="180" spans="1:23" ht="13.9" x14ac:dyDescent="0.4">
      <c r="A180" s="12" t="str">
        <f>AcRd!A180</f>
        <v>Central</v>
      </c>
      <c r="B180" s="12">
        <f>AcRd!B180</f>
        <v>37</v>
      </c>
      <c r="C180" t="str">
        <f>AcRd!C180</f>
        <v>Burakin to Beacon</v>
      </c>
      <c r="D180" s="204">
        <f>'DORC build-up'!I124</f>
        <v>1.2</v>
      </c>
      <c r="E180" s="188">
        <v>0.26600000000000001</v>
      </c>
      <c r="F180" s="16">
        <v>0</v>
      </c>
      <c r="G180" s="16">
        <v>0</v>
      </c>
      <c r="H180" s="188">
        <v>0</v>
      </c>
      <c r="I180" s="188">
        <v>0</v>
      </c>
      <c r="J180" s="188">
        <v>0</v>
      </c>
      <c r="L180" s="269">
        <f t="shared" si="26"/>
        <v>470822.625</v>
      </c>
      <c r="M180" s="269">
        <f t="shared" si="27"/>
        <v>12216.09375</v>
      </c>
      <c r="N180" s="269">
        <f t="shared" si="28"/>
        <v>12934.6875</v>
      </c>
      <c r="O180" s="269">
        <f t="shared" si="29"/>
        <v>12934.6875</v>
      </c>
      <c r="P180" s="269">
        <f t="shared" si="30"/>
        <v>12216.09375</v>
      </c>
      <c r="R180" s="200">
        <f t="shared" si="31"/>
        <v>150286.58190000002</v>
      </c>
      <c r="S180" s="200">
        <f t="shared" si="33"/>
        <v>0</v>
      </c>
      <c r="T180" s="200">
        <f t="shared" si="34"/>
        <v>0</v>
      </c>
      <c r="U180" s="200">
        <f t="shared" si="35"/>
        <v>0</v>
      </c>
      <c r="V180" s="238">
        <f t="shared" si="36"/>
        <v>0</v>
      </c>
      <c r="W180" s="187">
        <f t="shared" si="32"/>
        <v>150286.58190000002</v>
      </c>
    </row>
    <row r="181" spans="1:23" ht="13.9" x14ac:dyDescent="0.4">
      <c r="A181" s="12" t="str">
        <f>AcRd!A181</f>
        <v>MR</v>
      </c>
      <c r="B181" s="12">
        <f>AcRd!B181</f>
        <v>38</v>
      </c>
      <c r="C181" t="str">
        <f>AcRd!C181</f>
        <v>Millendon Junction to Watheroo</v>
      </c>
      <c r="D181" s="204">
        <f>'DORC build-up'!I125</f>
        <v>1.3</v>
      </c>
      <c r="E181" s="188">
        <v>0</v>
      </c>
      <c r="F181" s="16">
        <v>0</v>
      </c>
      <c r="G181" s="16">
        <v>617.04799999999989</v>
      </c>
      <c r="H181" s="188">
        <v>105.48</v>
      </c>
      <c r="I181" s="188">
        <v>830.2</v>
      </c>
      <c r="J181" s="188">
        <v>0</v>
      </c>
      <c r="L181" s="269">
        <f t="shared" si="26"/>
        <v>470822.625</v>
      </c>
      <c r="M181" s="269">
        <f t="shared" si="27"/>
        <v>12216.09375</v>
      </c>
      <c r="N181" s="269">
        <f t="shared" si="28"/>
        <v>12934.6875</v>
      </c>
      <c r="O181" s="269">
        <f t="shared" si="29"/>
        <v>12934.6875</v>
      </c>
      <c r="P181" s="269">
        <f t="shared" si="30"/>
        <v>12216.09375</v>
      </c>
      <c r="R181" s="200">
        <f t="shared" si="31"/>
        <v>0</v>
      </c>
      <c r="S181" s="200">
        <f t="shared" si="33"/>
        <v>9799291.0811249986</v>
      </c>
      <c r="T181" s="200">
        <f t="shared" si="34"/>
        <v>1773656.0887500003</v>
      </c>
      <c r="U181" s="200">
        <f t="shared" si="35"/>
        <v>13959890.831250001</v>
      </c>
      <c r="V181" s="238">
        <f t="shared" si="36"/>
        <v>0</v>
      </c>
      <c r="W181" s="187">
        <f t="shared" si="32"/>
        <v>25532838.001125</v>
      </c>
    </row>
    <row r="182" spans="1:23" ht="13.9" x14ac:dyDescent="0.4">
      <c r="A182" s="12" t="str">
        <f>AcRd!A182</f>
        <v>MR</v>
      </c>
      <c r="B182" s="12">
        <f>AcRd!B182</f>
        <v>38</v>
      </c>
      <c r="C182" t="str">
        <f>AcRd!C182</f>
        <v>Watheroo to Marchagee</v>
      </c>
      <c r="D182" s="204">
        <f>'DORC build-up'!I126</f>
        <v>1.3</v>
      </c>
      <c r="E182" s="188">
        <v>0</v>
      </c>
      <c r="F182" s="16">
        <v>0</v>
      </c>
      <c r="G182" s="16">
        <v>31.150000000000002</v>
      </c>
      <c r="H182" s="188">
        <v>0</v>
      </c>
      <c r="I182" s="188">
        <v>0</v>
      </c>
      <c r="J182" s="188">
        <v>0</v>
      </c>
      <c r="L182" s="269">
        <f t="shared" si="26"/>
        <v>470822.625</v>
      </c>
      <c r="M182" s="269">
        <f t="shared" si="27"/>
        <v>12216.09375</v>
      </c>
      <c r="N182" s="269">
        <f t="shared" si="28"/>
        <v>12934.6875</v>
      </c>
      <c r="O182" s="269">
        <f t="shared" si="29"/>
        <v>12934.6875</v>
      </c>
      <c r="P182" s="269">
        <f t="shared" si="30"/>
        <v>12216.09375</v>
      </c>
      <c r="R182" s="200">
        <f t="shared" si="31"/>
        <v>0</v>
      </c>
      <c r="S182" s="200">
        <f t="shared" si="33"/>
        <v>494690.71640625002</v>
      </c>
      <c r="T182" s="200">
        <f t="shared" si="34"/>
        <v>0</v>
      </c>
      <c r="U182" s="200">
        <f t="shared" si="35"/>
        <v>0</v>
      </c>
      <c r="V182" s="238">
        <f t="shared" si="36"/>
        <v>0</v>
      </c>
      <c r="W182" s="187">
        <f t="shared" si="32"/>
        <v>494690.71640625002</v>
      </c>
    </row>
    <row r="183" spans="1:23" ht="13.9" x14ac:dyDescent="0.4">
      <c r="A183" s="12" t="str">
        <f>AcRd!A183</f>
        <v>MR</v>
      </c>
      <c r="B183" s="12">
        <f>AcRd!B183</f>
        <v>38</v>
      </c>
      <c r="C183" t="str">
        <f>AcRd!C183</f>
        <v>Marchagee to Dongara</v>
      </c>
      <c r="D183" s="204">
        <f>'DORC build-up'!I127</f>
        <v>1.3</v>
      </c>
      <c r="E183" s="188">
        <v>0</v>
      </c>
      <c r="F183" s="16">
        <v>0</v>
      </c>
      <c r="G183" s="16">
        <v>192.517</v>
      </c>
      <c r="H183" s="188">
        <v>0</v>
      </c>
      <c r="I183" s="188">
        <v>261.45</v>
      </c>
      <c r="J183" s="188">
        <v>0</v>
      </c>
      <c r="L183" s="269">
        <f t="shared" si="26"/>
        <v>470822.625</v>
      </c>
      <c r="M183" s="269">
        <f t="shared" si="27"/>
        <v>12216.09375</v>
      </c>
      <c r="N183" s="269">
        <f t="shared" si="28"/>
        <v>12934.6875</v>
      </c>
      <c r="O183" s="269">
        <f t="shared" si="29"/>
        <v>12934.6875</v>
      </c>
      <c r="P183" s="269">
        <f t="shared" si="30"/>
        <v>12216.09375</v>
      </c>
      <c r="R183" s="200">
        <f t="shared" si="31"/>
        <v>0</v>
      </c>
      <c r="S183" s="200">
        <f t="shared" si="33"/>
        <v>3057347.4366093748</v>
      </c>
      <c r="T183" s="200">
        <f t="shared" si="34"/>
        <v>0</v>
      </c>
      <c r="U183" s="200">
        <f t="shared" si="35"/>
        <v>4396306.2609374998</v>
      </c>
      <c r="V183" s="238">
        <f t="shared" si="36"/>
        <v>0</v>
      </c>
      <c r="W183" s="187">
        <f t="shared" si="32"/>
        <v>7453653.6975468751</v>
      </c>
    </row>
    <row r="184" spans="1:23" ht="13.9" x14ac:dyDescent="0.4">
      <c r="A184" s="12" t="str">
        <f>AcRd!A184</f>
        <v>MR</v>
      </c>
      <c r="B184" s="12">
        <f>AcRd!B184</f>
        <v>38</v>
      </c>
      <c r="C184" t="str">
        <f>AcRd!C184</f>
        <v>Dongara to Narngulu</v>
      </c>
      <c r="D184" s="204">
        <f>'DORC build-up'!I128</f>
        <v>1.3</v>
      </c>
      <c r="E184" s="188">
        <v>0</v>
      </c>
      <c r="F184" s="16">
        <v>0</v>
      </c>
      <c r="G184" s="16">
        <v>128.18</v>
      </c>
      <c r="H184" s="188">
        <v>0</v>
      </c>
      <c r="I184" s="188">
        <v>0</v>
      </c>
      <c r="J184" s="188">
        <v>0</v>
      </c>
      <c r="L184" s="269">
        <f t="shared" si="26"/>
        <v>470822.625</v>
      </c>
      <c r="M184" s="269">
        <f t="shared" si="27"/>
        <v>12216.09375</v>
      </c>
      <c r="N184" s="269">
        <f t="shared" si="28"/>
        <v>12934.6875</v>
      </c>
      <c r="O184" s="269">
        <f t="shared" si="29"/>
        <v>12934.6875</v>
      </c>
      <c r="P184" s="269">
        <f t="shared" si="30"/>
        <v>12216.09375</v>
      </c>
      <c r="R184" s="200">
        <f t="shared" si="31"/>
        <v>0</v>
      </c>
      <c r="S184" s="200">
        <f t="shared" si="33"/>
        <v>2035616.5659375002</v>
      </c>
      <c r="T184" s="200">
        <f t="shared" si="34"/>
        <v>0</v>
      </c>
      <c r="U184" s="200">
        <f t="shared" si="35"/>
        <v>0</v>
      </c>
      <c r="V184" s="238">
        <f t="shared" si="36"/>
        <v>0</v>
      </c>
      <c r="W184" s="187">
        <f t="shared" si="32"/>
        <v>2035616.5659375002</v>
      </c>
    </row>
    <row r="185" spans="1:23" ht="13.9" x14ac:dyDescent="0.4">
      <c r="A185" s="12" t="str">
        <f>AcRd!A185</f>
        <v>MR</v>
      </c>
      <c r="B185" s="12">
        <f>AcRd!B185</f>
        <v>38</v>
      </c>
      <c r="C185" t="str">
        <f>AcRd!C185</f>
        <v>Narngulu to Geraldton</v>
      </c>
      <c r="D185" s="204">
        <f>'DORC build-up'!I129</f>
        <v>1.3</v>
      </c>
      <c r="E185" s="188">
        <v>0</v>
      </c>
      <c r="F185" s="16">
        <v>0</v>
      </c>
      <c r="G185" s="16">
        <v>0</v>
      </c>
      <c r="H185" s="188">
        <v>0</v>
      </c>
      <c r="I185" s="188">
        <v>0</v>
      </c>
      <c r="J185" s="188">
        <v>0</v>
      </c>
      <c r="L185" s="269">
        <f t="shared" si="26"/>
        <v>470822.625</v>
      </c>
      <c r="M185" s="269">
        <f t="shared" si="27"/>
        <v>12216.09375</v>
      </c>
      <c r="N185" s="269">
        <f t="shared" si="28"/>
        <v>12934.6875</v>
      </c>
      <c r="O185" s="269">
        <f t="shared" si="29"/>
        <v>12934.6875</v>
      </c>
      <c r="P185" s="269">
        <f t="shared" si="30"/>
        <v>12216.09375</v>
      </c>
      <c r="R185" s="200">
        <f t="shared" si="31"/>
        <v>0</v>
      </c>
      <c r="S185" s="200">
        <f t="shared" si="33"/>
        <v>0</v>
      </c>
      <c r="T185" s="200">
        <f t="shared" si="34"/>
        <v>0</v>
      </c>
      <c r="U185" s="200">
        <f t="shared" si="35"/>
        <v>0</v>
      </c>
      <c r="V185" s="238">
        <f t="shared" si="36"/>
        <v>0</v>
      </c>
      <c r="W185" s="187">
        <f t="shared" si="32"/>
        <v>0</v>
      </c>
    </row>
    <row r="186" spans="1:23" ht="13.9" x14ac:dyDescent="0.4">
      <c r="A186" s="12" t="str">
        <f>AcRd!A186</f>
        <v>MR</v>
      </c>
      <c r="B186" s="12">
        <f>AcRd!B186</f>
        <v>39</v>
      </c>
      <c r="C186" t="str">
        <f>AcRd!C186</f>
        <v>Dongara to Eneabba South</v>
      </c>
      <c r="D186" s="204">
        <f>'DORC build-up'!I130</f>
        <v>1.3</v>
      </c>
      <c r="E186" s="188">
        <v>0</v>
      </c>
      <c r="F186" s="16">
        <v>0</v>
      </c>
      <c r="G186" s="16">
        <v>0</v>
      </c>
      <c r="H186" s="188">
        <v>0</v>
      </c>
      <c r="I186" s="188">
        <v>448</v>
      </c>
      <c r="J186" s="188">
        <v>0</v>
      </c>
      <c r="L186" s="269">
        <f t="shared" si="26"/>
        <v>470822.625</v>
      </c>
      <c r="M186" s="269">
        <f t="shared" si="27"/>
        <v>12216.09375</v>
      </c>
      <c r="N186" s="269">
        <f t="shared" si="28"/>
        <v>12934.6875</v>
      </c>
      <c r="O186" s="269">
        <f t="shared" si="29"/>
        <v>12934.6875</v>
      </c>
      <c r="P186" s="269">
        <f t="shared" si="30"/>
        <v>12216.09375</v>
      </c>
      <c r="R186" s="200">
        <f t="shared" si="31"/>
        <v>0</v>
      </c>
      <c r="S186" s="200">
        <f t="shared" si="33"/>
        <v>0</v>
      </c>
      <c r="T186" s="200">
        <f t="shared" si="34"/>
        <v>0</v>
      </c>
      <c r="U186" s="200">
        <f t="shared" si="35"/>
        <v>7533162</v>
      </c>
      <c r="V186" s="238">
        <f t="shared" si="36"/>
        <v>0</v>
      </c>
      <c r="W186" s="187">
        <f t="shared" si="32"/>
        <v>7533162</v>
      </c>
    </row>
    <row r="187" spans="1:23" ht="13.9" x14ac:dyDescent="0.4">
      <c r="A187" s="12" t="str">
        <f>AcRd!A187</f>
        <v>Midwest</v>
      </c>
      <c r="B187" s="12">
        <f>AcRd!B187</f>
        <v>40</v>
      </c>
      <c r="C187" t="str">
        <f>AcRd!C187</f>
        <v>Narngulu to Narngulu East</v>
      </c>
      <c r="D187" s="204">
        <f>'DORC build-up'!I131</f>
        <v>1.3</v>
      </c>
      <c r="E187" s="188">
        <v>0</v>
      </c>
      <c r="F187" s="16">
        <v>0</v>
      </c>
      <c r="G187" s="16">
        <v>0</v>
      </c>
      <c r="H187" s="188">
        <v>0</v>
      </c>
      <c r="I187" s="188">
        <v>0</v>
      </c>
      <c r="J187" s="188">
        <v>0</v>
      </c>
      <c r="L187" s="269">
        <f t="shared" si="26"/>
        <v>470822.625</v>
      </c>
      <c r="M187" s="269">
        <f t="shared" si="27"/>
        <v>12216.09375</v>
      </c>
      <c r="N187" s="269">
        <f t="shared" si="28"/>
        <v>12934.6875</v>
      </c>
      <c r="O187" s="269">
        <f t="shared" si="29"/>
        <v>12934.6875</v>
      </c>
      <c r="P187" s="269">
        <f t="shared" si="30"/>
        <v>12216.09375</v>
      </c>
      <c r="R187" s="200">
        <f t="shared" si="31"/>
        <v>0</v>
      </c>
      <c r="S187" s="200">
        <f t="shared" si="33"/>
        <v>0</v>
      </c>
      <c r="T187" s="200">
        <f t="shared" si="34"/>
        <v>0</v>
      </c>
      <c r="U187" s="200">
        <f t="shared" si="35"/>
        <v>0</v>
      </c>
      <c r="V187" s="238">
        <f t="shared" si="36"/>
        <v>0</v>
      </c>
      <c r="W187" s="187">
        <f t="shared" si="32"/>
        <v>0</v>
      </c>
    </row>
    <row r="188" spans="1:23" ht="13.9" x14ac:dyDescent="0.4">
      <c r="A188" s="12" t="str">
        <f>AcRd!A188</f>
        <v>Midwest</v>
      </c>
      <c r="B188" s="12">
        <f>AcRd!B188</f>
        <v>40</v>
      </c>
      <c r="C188" t="str">
        <f>AcRd!C188</f>
        <v>Narngulu East to Mullewa</v>
      </c>
      <c r="D188" s="204">
        <f>'DORC build-up'!I132</f>
        <v>1.3</v>
      </c>
      <c r="E188" s="188">
        <v>42.4</v>
      </c>
      <c r="F188" s="16">
        <v>148.4</v>
      </c>
      <c r="G188" s="16">
        <v>61.949999999999996</v>
      </c>
      <c r="H188" s="188">
        <v>0</v>
      </c>
      <c r="I188" s="188">
        <v>0</v>
      </c>
      <c r="J188" s="188">
        <v>0</v>
      </c>
      <c r="L188" s="269">
        <f t="shared" si="26"/>
        <v>470822.625</v>
      </c>
      <c r="M188" s="269">
        <f t="shared" si="27"/>
        <v>12216.09375</v>
      </c>
      <c r="N188" s="269">
        <f t="shared" si="28"/>
        <v>12934.6875</v>
      </c>
      <c r="O188" s="269">
        <f t="shared" si="29"/>
        <v>12934.6875</v>
      </c>
      <c r="P188" s="269">
        <f t="shared" si="30"/>
        <v>12216.09375</v>
      </c>
      <c r="R188" s="200">
        <f t="shared" si="31"/>
        <v>25951743.090000004</v>
      </c>
      <c r="S188" s="200">
        <f t="shared" si="33"/>
        <v>983823.11015625007</v>
      </c>
      <c r="T188" s="200">
        <f t="shared" si="34"/>
        <v>0</v>
      </c>
      <c r="U188" s="200">
        <f t="shared" si="35"/>
        <v>0</v>
      </c>
      <c r="V188" s="238">
        <f t="shared" si="36"/>
        <v>0</v>
      </c>
      <c r="W188" s="187">
        <f t="shared" si="32"/>
        <v>26935566.200156253</v>
      </c>
    </row>
    <row r="189" spans="1:23" ht="13.9" x14ac:dyDescent="0.4">
      <c r="A189" s="12" t="str">
        <f>AcRd!A189</f>
        <v>Midwest</v>
      </c>
      <c r="B189" s="12">
        <f>AcRd!B189</f>
        <v>40</v>
      </c>
      <c r="C189" t="str">
        <f>AcRd!C189</f>
        <v>Mullewa to Tilley Junction</v>
      </c>
      <c r="D189" s="204">
        <f>'DORC build-up'!I133</f>
        <v>1.3</v>
      </c>
      <c r="E189" s="188">
        <v>3.4</v>
      </c>
      <c r="F189" s="16">
        <v>11.9</v>
      </c>
      <c r="G189" s="16">
        <v>57.11</v>
      </c>
      <c r="H189" s="188">
        <v>0</v>
      </c>
      <c r="I189" s="188">
        <v>0</v>
      </c>
      <c r="J189" s="188">
        <v>0</v>
      </c>
      <c r="L189" s="269">
        <f t="shared" si="26"/>
        <v>470822.625</v>
      </c>
      <c r="M189" s="269">
        <f t="shared" si="27"/>
        <v>12216.09375</v>
      </c>
      <c r="N189" s="269">
        <f t="shared" si="28"/>
        <v>12934.6875</v>
      </c>
      <c r="O189" s="269">
        <f t="shared" si="29"/>
        <v>12934.6875</v>
      </c>
      <c r="P189" s="269">
        <f t="shared" si="30"/>
        <v>12216.09375</v>
      </c>
      <c r="R189" s="200">
        <f t="shared" si="31"/>
        <v>2081036.0025000002</v>
      </c>
      <c r="S189" s="200">
        <f t="shared" si="33"/>
        <v>906959.44828124996</v>
      </c>
      <c r="T189" s="200">
        <f t="shared" si="34"/>
        <v>0</v>
      </c>
      <c r="U189" s="200">
        <f t="shared" si="35"/>
        <v>0</v>
      </c>
      <c r="V189" s="238">
        <f t="shared" si="36"/>
        <v>0</v>
      </c>
      <c r="W189" s="187">
        <f t="shared" si="32"/>
        <v>2987995.4507812504</v>
      </c>
    </row>
    <row r="190" spans="1:23" ht="13.9" x14ac:dyDescent="0.4">
      <c r="A190" s="12" t="str">
        <f>AcRd!A190</f>
        <v>Midwest</v>
      </c>
      <c r="B190" s="12">
        <f>AcRd!B190</f>
        <v>40</v>
      </c>
      <c r="C190" t="str">
        <f>AcRd!C190</f>
        <v>Tilley Junction to Tilley</v>
      </c>
      <c r="D190" s="204">
        <f>'DORC build-up'!I134</f>
        <v>1.3</v>
      </c>
      <c r="E190" s="188">
        <v>0</v>
      </c>
      <c r="F190" s="16">
        <v>0</v>
      </c>
      <c r="G190" s="16">
        <v>0</v>
      </c>
      <c r="H190" s="188">
        <v>0</v>
      </c>
      <c r="I190" s="188">
        <v>0</v>
      </c>
      <c r="J190" s="188">
        <v>0</v>
      </c>
      <c r="L190" s="269">
        <f t="shared" si="26"/>
        <v>470822.625</v>
      </c>
      <c r="M190" s="269">
        <f t="shared" si="27"/>
        <v>12216.09375</v>
      </c>
      <c r="N190" s="269">
        <f t="shared" si="28"/>
        <v>12934.6875</v>
      </c>
      <c r="O190" s="269">
        <f t="shared" si="29"/>
        <v>12934.6875</v>
      </c>
      <c r="P190" s="269">
        <f t="shared" si="30"/>
        <v>12216.09375</v>
      </c>
      <c r="R190" s="200">
        <f t="shared" si="31"/>
        <v>0</v>
      </c>
      <c r="S190" s="200">
        <f t="shared" si="33"/>
        <v>0</v>
      </c>
      <c r="T190" s="200">
        <f t="shared" si="34"/>
        <v>0</v>
      </c>
      <c r="U190" s="200">
        <f t="shared" si="35"/>
        <v>0</v>
      </c>
      <c r="V190" s="238">
        <f t="shared" si="36"/>
        <v>0</v>
      </c>
      <c r="W190" s="187">
        <f t="shared" si="32"/>
        <v>0</v>
      </c>
    </row>
    <row r="191" spans="1:23" ht="13.9" x14ac:dyDescent="0.4">
      <c r="A191" s="12" t="str">
        <f>AcRd!A191</f>
        <v>Midwest</v>
      </c>
      <c r="B191" s="12">
        <f>AcRd!B191</f>
        <v>40</v>
      </c>
      <c r="C191" t="str">
        <f>AcRd!C191</f>
        <v>Tilley to Morawa</v>
      </c>
      <c r="D191" s="204">
        <f>'DORC build-up'!I135</f>
        <v>1.3</v>
      </c>
      <c r="E191" s="188">
        <v>0</v>
      </c>
      <c r="F191" s="16">
        <v>0</v>
      </c>
      <c r="G191" s="16">
        <v>0</v>
      </c>
      <c r="H191" s="188">
        <v>0</v>
      </c>
      <c r="I191" s="188">
        <v>0</v>
      </c>
      <c r="J191" s="188">
        <v>0</v>
      </c>
      <c r="L191" s="269">
        <f t="shared" si="26"/>
        <v>470822.625</v>
      </c>
      <c r="M191" s="269">
        <f t="shared" si="27"/>
        <v>12216.09375</v>
      </c>
      <c r="N191" s="269">
        <f t="shared" si="28"/>
        <v>12934.6875</v>
      </c>
      <c r="O191" s="269">
        <f t="shared" si="29"/>
        <v>12934.6875</v>
      </c>
      <c r="P191" s="269">
        <f t="shared" si="30"/>
        <v>12216.09375</v>
      </c>
      <c r="R191" s="200">
        <f t="shared" si="31"/>
        <v>0</v>
      </c>
      <c r="S191" s="200">
        <f t="shared" si="33"/>
        <v>0</v>
      </c>
      <c r="T191" s="200">
        <f t="shared" si="34"/>
        <v>0</v>
      </c>
      <c r="U191" s="200">
        <f t="shared" si="35"/>
        <v>0</v>
      </c>
      <c r="V191" s="238">
        <f t="shared" si="36"/>
        <v>0</v>
      </c>
      <c r="W191" s="187">
        <f t="shared" si="32"/>
        <v>0</v>
      </c>
    </row>
    <row r="192" spans="1:23" ht="13.9" x14ac:dyDescent="0.4">
      <c r="A192" s="12" t="str">
        <f>AcRd!A192</f>
        <v>Midwest</v>
      </c>
      <c r="B192" s="12">
        <f>AcRd!B192</f>
        <v>40</v>
      </c>
      <c r="C192" t="str">
        <f>AcRd!C192</f>
        <v>Morawa to Perenjori</v>
      </c>
      <c r="D192" s="204">
        <f>'DORC build-up'!I136</f>
        <v>1.3</v>
      </c>
      <c r="E192" s="188">
        <v>0</v>
      </c>
      <c r="F192" s="16">
        <v>0</v>
      </c>
      <c r="G192" s="16">
        <v>0</v>
      </c>
      <c r="H192" s="188">
        <v>0</v>
      </c>
      <c r="I192" s="188">
        <v>0</v>
      </c>
      <c r="J192" s="188">
        <v>0</v>
      </c>
      <c r="L192" s="269">
        <f t="shared" si="26"/>
        <v>470822.625</v>
      </c>
      <c r="M192" s="269">
        <f t="shared" si="27"/>
        <v>12216.09375</v>
      </c>
      <c r="N192" s="269">
        <f t="shared" si="28"/>
        <v>12934.6875</v>
      </c>
      <c r="O192" s="269">
        <f t="shared" si="29"/>
        <v>12934.6875</v>
      </c>
      <c r="P192" s="269">
        <f t="shared" si="30"/>
        <v>12216.09375</v>
      </c>
      <c r="R192" s="200">
        <f t="shared" si="31"/>
        <v>0</v>
      </c>
      <c r="S192" s="200">
        <f t="shared" si="33"/>
        <v>0</v>
      </c>
      <c r="T192" s="200">
        <f t="shared" si="34"/>
        <v>0</v>
      </c>
      <c r="U192" s="200">
        <f t="shared" si="35"/>
        <v>0</v>
      </c>
      <c r="V192" s="238">
        <f t="shared" si="36"/>
        <v>0</v>
      </c>
      <c r="W192" s="187">
        <f t="shared" si="32"/>
        <v>0</v>
      </c>
    </row>
    <row r="193" spans="1:23" ht="13.9" x14ac:dyDescent="0.4">
      <c r="A193" s="12" t="str">
        <f>AcRd!A193</f>
        <v>Midwest</v>
      </c>
      <c r="B193" s="12">
        <f>AcRd!B193</f>
        <v>40</v>
      </c>
      <c r="C193" t="str">
        <f>AcRd!C193</f>
        <v>Perenjori to Maya</v>
      </c>
      <c r="D193" s="204">
        <f>'DORC build-up'!I137</f>
        <v>1.3</v>
      </c>
      <c r="E193" s="188">
        <v>0</v>
      </c>
      <c r="F193" s="16">
        <v>0</v>
      </c>
      <c r="G193" s="16">
        <v>0</v>
      </c>
      <c r="H193" s="188">
        <v>0</v>
      </c>
      <c r="I193" s="188">
        <v>0</v>
      </c>
      <c r="J193" s="188">
        <v>0</v>
      </c>
      <c r="L193" s="269">
        <f t="shared" si="26"/>
        <v>470822.625</v>
      </c>
      <c r="M193" s="269">
        <f t="shared" si="27"/>
        <v>12216.09375</v>
      </c>
      <c r="N193" s="269">
        <f t="shared" si="28"/>
        <v>12934.6875</v>
      </c>
      <c r="O193" s="269">
        <f t="shared" si="29"/>
        <v>12934.6875</v>
      </c>
      <c r="P193" s="269">
        <f t="shared" si="30"/>
        <v>12216.09375</v>
      </c>
      <c r="R193" s="200">
        <f t="shared" si="31"/>
        <v>0</v>
      </c>
      <c r="S193" s="200">
        <f t="shared" si="33"/>
        <v>0</v>
      </c>
      <c r="T193" s="200">
        <f t="shared" si="34"/>
        <v>0</v>
      </c>
      <c r="U193" s="200">
        <f t="shared" si="35"/>
        <v>0</v>
      </c>
      <c r="V193" s="238">
        <f t="shared" si="36"/>
        <v>0</v>
      </c>
      <c r="W193" s="187">
        <f t="shared" si="32"/>
        <v>0</v>
      </c>
    </row>
    <row r="194" spans="1:23" ht="13.9" x14ac:dyDescent="0.4">
      <c r="A194" s="12" t="str">
        <f>AcRd!A194</f>
        <v>Central</v>
      </c>
      <c r="B194" s="12">
        <f>AcRd!B194</f>
        <v>41</v>
      </c>
      <c r="C194" t="str">
        <f>AcRd!C194</f>
        <v>Toodyay West to Miling</v>
      </c>
      <c r="D194" s="204">
        <f>'DORC build-up'!I138</f>
        <v>1.2</v>
      </c>
      <c r="E194" s="188">
        <v>17.5</v>
      </c>
      <c r="F194" s="16">
        <v>47.67</v>
      </c>
      <c r="G194" s="16">
        <v>360.13400000000001</v>
      </c>
      <c r="H194" s="188">
        <v>0</v>
      </c>
      <c r="I194" s="188">
        <v>0</v>
      </c>
      <c r="J194" s="188">
        <v>638.32100000000003</v>
      </c>
      <c r="L194" s="269">
        <f t="shared" si="26"/>
        <v>470822.625</v>
      </c>
      <c r="M194" s="269">
        <f t="shared" si="27"/>
        <v>12216.09375</v>
      </c>
      <c r="N194" s="269">
        <f t="shared" si="28"/>
        <v>12934.6875</v>
      </c>
      <c r="O194" s="269">
        <f t="shared" si="29"/>
        <v>12934.6875</v>
      </c>
      <c r="P194" s="269">
        <f t="shared" si="30"/>
        <v>12216.09375</v>
      </c>
      <c r="R194" s="200">
        <f t="shared" si="31"/>
        <v>9887275.125</v>
      </c>
      <c r="S194" s="200">
        <f t="shared" si="33"/>
        <v>5279316.847875</v>
      </c>
      <c r="T194" s="200">
        <f t="shared" si="34"/>
        <v>0</v>
      </c>
      <c r="U194" s="200">
        <f t="shared" si="35"/>
        <v>0</v>
      </c>
      <c r="V194" s="238">
        <f t="shared" si="36"/>
        <v>9357347.0143125001</v>
      </c>
      <c r="W194" s="187">
        <f t="shared" si="32"/>
        <v>24523938.987187497</v>
      </c>
    </row>
    <row r="195" spans="1:23" ht="13.9" x14ac:dyDescent="0.4">
      <c r="A195" s="12" t="str">
        <f>AcRd!A195</f>
        <v>CBH Sidings NG</v>
      </c>
      <c r="B195" s="12">
        <f>AcRd!B195</f>
        <v>42</v>
      </c>
      <c r="C195" t="str">
        <f>AcRd!C195</f>
        <v>Arrino</v>
      </c>
      <c r="D195" s="204">
        <f>'DORC build-up'!I139</f>
        <v>1.3</v>
      </c>
      <c r="E195" s="188">
        <v>0</v>
      </c>
      <c r="F195" s="16">
        <v>0</v>
      </c>
      <c r="G195" s="16">
        <v>0</v>
      </c>
      <c r="H195" s="188">
        <v>0</v>
      </c>
      <c r="I195" s="188">
        <v>0</v>
      </c>
      <c r="J195" s="188">
        <v>0</v>
      </c>
      <c r="L195" s="269">
        <f t="shared" si="26"/>
        <v>470822.625</v>
      </c>
      <c r="M195" s="269">
        <f t="shared" si="27"/>
        <v>12216.09375</v>
      </c>
      <c r="N195" s="269">
        <f t="shared" si="28"/>
        <v>12934.6875</v>
      </c>
      <c r="O195" s="269">
        <f t="shared" si="29"/>
        <v>12934.6875</v>
      </c>
      <c r="P195" s="269">
        <f t="shared" si="30"/>
        <v>12216.09375</v>
      </c>
      <c r="R195" s="200">
        <f t="shared" si="31"/>
        <v>0</v>
      </c>
      <c r="S195" s="200">
        <f t="shared" si="33"/>
        <v>0</v>
      </c>
      <c r="T195" s="200">
        <f t="shared" si="34"/>
        <v>0</v>
      </c>
      <c r="U195" s="200">
        <f t="shared" si="35"/>
        <v>0</v>
      </c>
      <c r="V195" s="238">
        <f t="shared" si="36"/>
        <v>0</v>
      </c>
      <c r="W195" s="187">
        <f t="shared" si="32"/>
        <v>0</v>
      </c>
    </row>
    <row r="196" spans="1:23" ht="13.9" x14ac:dyDescent="0.4">
      <c r="A196" s="12" t="str">
        <f>AcRd!A196</f>
        <v>CBH Sidings NG</v>
      </c>
      <c r="B196" s="12">
        <f>AcRd!B196</f>
        <v>42</v>
      </c>
      <c r="C196" t="str">
        <f>AcRd!C196</f>
        <v>Avon Yard</v>
      </c>
      <c r="D196" s="204">
        <f>'DORC build-up'!I140</f>
        <v>1.1000000000000001</v>
      </c>
      <c r="E196" s="188">
        <v>0</v>
      </c>
      <c r="F196" s="16">
        <v>0</v>
      </c>
      <c r="G196" s="16">
        <v>0</v>
      </c>
      <c r="H196" s="188">
        <v>0</v>
      </c>
      <c r="I196" s="188">
        <v>0</v>
      </c>
      <c r="J196" s="188">
        <v>0</v>
      </c>
      <c r="L196" s="269">
        <f t="shared" si="26"/>
        <v>470822.625</v>
      </c>
      <c r="M196" s="269">
        <f t="shared" si="27"/>
        <v>12216.09375</v>
      </c>
      <c r="N196" s="269">
        <f t="shared" si="28"/>
        <v>12934.6875</v>
      </c>
      <c r="O196" s="269">
        <f t="shared" si="29"/>
        <v>12934.6875</v>
      </c>
      <c r="P196" s="269">
        <f t="shared" si="30"/>
        <v>12216.09375</v>
      </c>
      <c r="R196" s="200">
        <f t="shared" si="31"/>
        <v>0</v>
      </c>
      <c r="S196" s="200">
        <f t="shared" si="33"/>
        <v>0</v>
      </c>
      <c r="T196" s="200">
        <f t="shared" si="34"/>
        <v>0</v>
      </c>
      <c r="U196" s="200">
        <f t="shared" si="35"/>
        <v>0</v>
      </c>
      <c r="V196" s="238">
        <f t="shared" si="36"/>
        <v>0</v>
      </c>
      <c r="W196" s="187">
        <f t="shared" si="32"/>
        <v>0</v>
      </c>
    </row>
    <row r="197" spans="1:23" ht="13.9" x14ac:dyDescent="0.4">
      <c r="A197" s="12" t="str">
        <f>AcRd!A197</f>
        <v>CBH Sidings NG</v>
      </c>
      <c r="B197" s="12">
        <f>AcRd!B197</f>
        <v>42</v>
      </c>
      <c r="C197" t="str">
        <f>AcRd!C197</f>
        <v>Ballaying</v>
      </c>
      <c r="D197" s="204">
        <f>'DORC build-up'!I141</f>
        <v>1.3</v>
      </c>
      <c r="E197" s="188">
        <v>0</v>
      </c>
      <c r="F197" s="16">
        <v>0</v>
      </c>
      <c r="G197" s="16">
        <v>0</v>
      </c>
      <c r="H197" s="188">
        <v>0</v>
      </c>
      <c r="I197" s="188">
        <v>0</v>
      </c>
      <c r="J197" s="188">
        <v>0</v>
      </c>
      <c r="L197" s="269">
        <f t="shared" ref="L197:L260" si="37">H$14</f>
        <v>470822.625</v>
      </c>
      <c r="M197" s="269">
        <f t="shared" ref="M197:M260" si="38">H$16</f>
        <v>12216.09375</v>
      </c>
      <c r="N197" s="269">
        <f t="shared" ref="N197:N260" si="39">H$18</f>
        <v>12934.6875</v>
      </c>
      <c r="O197" s="269">
        <f t="shared" ref="O197:O260" si="40">H$20</f>
        <v>12934.6875</v>
      </c>
      <c r="P197" s="269">
        <f t="shared" ref="P197:P260" si="41">H$22</f>
        <v>12216.09375</v>
      </c>
      <c r="R197" s="200">
        <f t="shared" si="31"/>
        <v>0</v>
      </c>
      <c r="S197" s="200">
        <f t="shared" si="33"/>
        <v>0</v>
      </c>
      <c r="T197" s="200">
        <f t="shared" si="34"/>
        <v>0</v>
      </c>
      <c r="U197" s="200">
        <f t="shared" si="35"/>
        <v>0</v>
      </c>
      <c r="V197" s="238">
        <f t="shared" si="36"/>
        <v>0</v>
      </c>
      <c r="W197" s="187">
        <f t="shared" si="32"/>
        <v>0</v>
      </c>
    </row>
    <row r="198" spans="1:23" ht="13.9" x14ac:dyDescent="0.4">
      <c r="A198" s="12" t="str">
        <f>AcRd!A198</f>
        <v>CBH Sidings NG</v>
      </c>
      <c r="B198" s="12">
        <f>AcRd!B198</f>
        <v>42</v>
      </c>
      <c r="C198" t="str">
        <f>AcRd!C198</f>
        <v>Ballidu</v>
      </c>
      <c r="D198" s="204">
        <f>'DORC build-up'!I142</f>
        <v>1.2</v>
      </c>
      <c r="E198" s="188">
        <v>0</v>
      </c>
      <c r="F198" s="16">
        <v>0</v>
      </c>
      <c r="G198" s="16">
        <v>0</v>
      </c>
      <c r="H198" s="188">
        <v>0</v>
      </c>
      <c r="I198" s="188">
        <v>0</v>
      </c>
      <c r="J198" s="188">
        <v>0</v>
      </c>
      <c r="L198" s="269">
        <f t="shared" si="37"/>
        <v>470822.625</v>
      </c>
      <c r="M198" s="269">
        <f t="shared" si="38"/>
        <v>12216.09375</v>
      </c>
      <c r="N198" s="269">
        <f t="shared" si="39"/>
        <v>12934.6875</v>
      </c>
      <c r="O198" s="269">
        <f t="shared" si="40"/>
        <v>12934.6875</v>
      </c>
      <c r="P198" s="269">
        <f t="shared" si="41"/>
        <v>12216.09375</v>
      </c>
      <c r="R198" s="200">
        <f t="shared" ref="R198:R261" si="42">E198*L198*$D198</f>
        <v>0</v>
      </c>
      <c r="S198" s="200">
        <f t="shared" si="33"/>
        <v>0</v>
      </c>
      <c r="T198" s="200">
        <f t="shared" si="34"/>
        <v>0</v>
      </c>
      <c r="U198" s="200">
        <f t="shared" si="35"/>
        <v>0</v>
      </c>
      <c r="V198" s="238">
        <f t="shared" si="36"/>
        <v>0</v>
      </c>
      <c r="W198" s="187">
        <f t="shared" ref="W198:W261" si="43">SUM(R198:V198)</f>
        <v>0</v>
      </c>
    </row>
    <row r="199" spans="1:23" ht="13.9" x14ac:dyDescent="0.4">
      <c r="A199" s="12" t="str">
        <f>AcRd!A199</f>
        <v>CBH Sidings NG</v>
      </c>
      <c r="B199" s="12">
        <f>AcRd!B199</f>
        <v>42</v>
      </c>
      <c r="C199" t="str">
        <f>AcRd!C199</f>
        <v>Beacon</v>
      </c>
      <c r="D199" s="204">
        <f>'DORC build-up'!I143</f>
        <v>1.2</v>
      </c>
      <c r="E199" s="188">
        <v>0</v>
      </c>
      <c r="F199" s="16">
        <v>0</v>
      </c>
      <c r="G199" s="16">
        <v>0</v>
      </c>
      <c r="H199" s="188">
        <v>0</v>
      </c>
      <c r="I199" s="188">
        <v>0</v>
      </c>
      <c r="J199" s="188">
        <v>0</v>
      </c>
      <c r="L199" s="269">
        <f t="shared" si="37"/>
        <v>470822.625</v>
      </c>
      <c r="M199" s="269">
        <f t="shared" si="38"/>
        <v>12216.09375</v>
      </c>
      <c r="N199" s="269">
        <f t="shared" si="39"/>
        <v>12934.6875</v>
      </c>
      <c r="O199" s="269">
        <f t="shared" si="40"/>
        <v>12934.6875</v>
      </c>
      <c r="P199" s="269">
        <f t="shared" si="41"/>
        <v>12216.09375</v>
      </c>
      <c r="R199" s="200">
        <f t="shared" si="42"/>
        <v>0</v>
      </c>
      <c r="S199" s="200">
        <f t="shared" ref="S199:S262" si="44">G199*M199*$D199</f>
        <v>0</v>
      </c>
      <c r="T199" s="200">
        <f t="shared" ref="T199:T262" si="45">H199*N199*$D199</f>
        <v>0</v>
      </c>
      <c r="U199" s="200">
        <f t="shared" ref="U199:U262" si="46">I199*O199*$D199</f>
        <v>0</v>
      </c>
      <c r="V199" s="238">
        <f t="shared" ref="V199:V262" si="47">J199*P199*$D199</f>
        <v>0</v>
      </c>
      <c r="W199" s="187">
        <f t="shared" si="43"/>
        <v>0</v>
      </c>
    </row>
    <row r="200" spans="1:23" ht="13.9" x14ac:dyDescent="0.4">
      <c r="A200" s="12" t="str">
        <f>AcRd!A200</f>
        <v>CBH Sidings NG</v>
      </c>
      <c r="B200" s="12">
        <f>AcRd!B200</f>
        <v>42</v>
      </c>
      <c r="C200" t="str">
        <f>AcRd!C200</f>
        <v>Bencubbin</v>
      </c>
      <c r="D200" s="204">
        <f>'DORC build-up'!I144</f>
        <v>1.2</v>
      </c>
      <c r="E200" s="188">
        <v>0</v>
      </c>
      <c r="F200" s="16">
        <v>0</v>
      </c>
      <c r="G200" s="16">
        <v>0</v>
      </c>
      <c r="H200" s="188">
        <v>0</v>
      </c>
      <c r="I200" s="188">
        <v>0</v>
      </c>
      <c r="J200" s="188">
        <v>0</v>
      </c>
      <c r="L200" s="269">
        <f t="shared" si="37"/>
        <v>470822.625</v>
      </c>
      <c r="M200" s="269">
        <f t="shared" si="38"/>
        <v>12216.09375</v>
      </c>
      <c r="N200" s="269">
        <f t="shared" si="39"/>
        <v>12934.6875</v>
      </c>
      <c r="O200" s="269">
        <f t="shared" si="40"/>
        <v>12934.6875</v>
      </c>
      <c r="P200" s="269">
        <f t="shared" si="41"/>
        <v>12216.09375</v>
      </c>
      <c r="R200" s="200">
        <f t="shared" si="42"/>
        <v>0</v>
      </c>
      <c r="S200" s="200">
        <f t="shared" si="44"/>
        <v>0</v>
      </c>
      <c r="T200" s="200">
        <f t="shared" si="45"/>
        <v>0</v>
      </c>
      <c r="U200" s="200">
        <f t="shared" si="46"/>
        <v>0</v>
      </c>
      <c r="V200" s="238">
        <f t="shared" si="47"/>
        <v>0</v>
      </c>
      <c r="W200" s="187">
        <f t="shared" si="43"/>
        <v>0</v>
      </c>
    </row>
    <row r="201" spans="1:23" ht="13.9" x14ac:dyDescent="0.4">
      <c r="A201" s="12" t="str">
        <f>AcRd!A201</f>
        <v>CBH Sidings NG</v>
      </c>
      <c r="B201" s="12">
        <f>AcRd!B201</f>
        <v>42</v>
      </c>
      <c r="C201" t="str">
        <f>AcRd!C201</f>
        <v>Beverley</v>
      </c>
      <c r="D201" s="204">
        <f>'DORC build-up'!I145</f>
        <v>1.3</v>
      </c>
      <c r="E201" s="188">
        <v>0</v>
      </c>
      <c r="F201" s="16">
        <v>0</v>
      </c>
      <c r="G201" s="16">
        <v>0</v>
      </c>
      <c r="H201" s="188">
        <v>0</v>
      </c>
      <c r="I201" s="188">
        <v>0</v>
      </c>
      <c r="J201" s="188">
        <v>0</v>
      </c>
      <c r="L201" s="269">
        <f t="shared" si="37"/>
        <v>470822.625</v>
      </c>
      <c r="M201" s="269">
        <f t="shared" si="38"/>
        <v>12216.09375</v>
      </c>
      <c r="N201" s="269">
        <f t="shared" si="39"/>
        <v>12934.6875</v>
      </c>
      <c r="O201" s="269">
        <f t="shared" si="40"/>
        <v>12934.6875</v>
      </c>
      <c r="P201" s="269">
        <f t="shared" si="41"/>
        <v>12216.09375</v>
      </c>
      <c r="R201" s="200">
        <f t="shared" si="42"/>
        <v>0</v>
      </c>
      <c r="S201" s="200">
        <f t="shared" si="44"/>
        <v>0</v>
      </c>
      <c r="T201" s="200">
        <f t="shared" si="45"/>
        <v>0</v>
      </c>
      <c r="U201" s="200">
        <f t="shared" si="46"/>
        <v>0</v>
      </c>
      <c r="V201" s="238">
        <f t="shared" si="47"/>
        <v>0</v>
      </c>
      <c r="W201" s="187">
        <f t="shared" si="43"/>
        <v>0</v>
      </c>
    </row>
    <row r="202" spans="1:23" ht="13.9" x14ac:dyDescent="0.4">
      <c r="A202" s="12" t="str">
        <f>AcRd!A202</f>
        <v>CBH Sidings NG</v>
      </c>
      <c r="B202" s="12">
        <f>AcRd!B202</f>
        <v>42</v>
      </c>
      <c r="C202" t="str">
        <f>AcRd!C202</f>
        <v>Bindi Bindi</v>
      </c>
      <c r="D202" s="204">
        <f>'DORC build-up'!I146</f>
        <v>1.2</v>
      </c>
      <c r="E202" s="188">
        <v>0</v>
      </c>
      <c r="F202" s="16">
        <v>0</v>
      </c>
      <c r="G202" s="16">
        <v>0</v>
      </c>
      <c r="H202" s="188">
        <v>0</v>
      </c>
      <c r="I202" s="188">
        <v>0</v>
      </c>
      <c r="J202" s="188">
        <v>0</v>
      </c>
      <c r="L202" s="269">
        <f t="shared" si="37"/>
        <v>470822.625</v>
      </c>
      <c r="M202" s="269">
        <f t="shared" si="38"/>
        <v>12216.09375</v>
      </c>
      <c r="N202" s="269">
        <f t="shared" si="39"/>
        <v>12934.6875</v>
      </c>
      <c r="O202" s="269">
        <f t="shared" si="40"/>
        <v>12934.6875</v>
      </c>
      <c r="P202" s="269">
        <f t="shared" si="41"/>
        <v>12216.09375</v>
      </c>
      <c r="R202" s="200">
        <f t="shared" si="42"/>
        <v>0</v>
      </c>
      <c r="S202" s="200">
        <f t="shared" si="44"/>
        <v>0</v>
      </c>
      <c r="T202" s="200">
        <f t="shared" si="45"/>
        <v>0</v>
      </c>
      <c r="U202" s="200">
        <f t="shared" si="46"/>
        <v>0</v>
      </c>
      <c r="V202" s="238">
        <f t="shared" si="47"/>
        <v>0</v>
      </c>
      <c r="W202" s="187">
        <f t="shared" si="43"/>
        <v>0</v>
      </c>
    </row>
    <row r="203" spans="1:23" ht="13.9" x14ac:dyDescent="0.4">
      <c r="A203" s="12" t="str">
        <f>AcRd!A203</f>
        <v>CBH Sidings NG</v>
      </c>
      <c r="B203" s="12">
        <f>AcRd!B203</f>
        <v>42</v>
      </c>
      <c r="C203" t="str">
        <f>AcRd!C203</f>
        <v>Bolgart</v>
      </c>
      <c r="D203" s="204">
        <f>'DORC build-up'!I147</f>
        <v>1.2</v>
      </c>
      <c r="E203" s="188">
        <v>0</v>
      </c>
      <c r="F203" s="16">
        <v>0</v>
      </c>
      <c r="G203" s="16">
        <v>0</v>
      </c>
      <c r="H203" s="188">
        <v>0</v>
      </c>
      <c r="I203" s="188">
        <v>0</v>
      </c>
      <c r="J203" s="188">
        <v>0</v>
      </c>
      <c r="L203" s="269">
        <f t="shared" si="37"/>
        <v>470822.625</v>
      </c>
      <c r="M203" s="269">
        <f t="shared" si="38"/>
        <v>12216.09375</v>
      </c>
      <c r="N203" s="269">
        <f t="shared" si="39"/>
        <v>12934.6875</v>
      </c>
      <c r="O203" s="269">
        <f t="shared" si="40"/>
        <v>12934.6875</v>
      </c>
      <c r="P203" s="269">
        <f t="shared" si="41"/>
        <v>12216.09375</v>
      </c>
      <c r="R203" s="200">
        <f t="shared" si="42"/>
        <v>0</v>
      </c>
      <c r="S203" s="200">
        <f t="shared" si="44"/>
        <v>0</v>
      </c>
      <c r="T203" s="200">
        <f t="shared" si="45"/>
        <v>0</v>
      </c>
      <c r="U203" s="200">
        <f t="shared" si="46"/>
        <v>0</v>
      </c>
      <c r="V203" s="238">
        <f t="shared" si="47"/>
        <v>0</v>
      </c>
      <c r="W203" s="187">
        <f t="shared" si="43"/>
        <v>0</v>
      </c>
    </row>
    <row r="204" spans="1:23" ht="13.9" x14ac:dyDescent="0.4">
      <c r="A204" s="12" t="str">
        <f>AcRd!A204</f>
        <v>CBH Sidings NG</v>
      </c>
      <c r="B204" s="12">
        <f>AcRd!B204</f>
        <v>42</v>
      </c>
      <c r="C204" t="str">
        <f>AcRd!C204</f>
        <v>Bowgada</v>
      </c>
      <c r="D204" s="204">
        <f>'DORC build-up'!I148</f>
        <v>1.3</v>
      </c>
      <c r="E204" s="188">
        <v>0</v>
      </c>
      <c r="F204" s="16">
        <v>0</v>
      </c>
      <c r="G204" s="16">
        <v>0</v>
      </c>
      <c r="H204" s="188">
        <v>0</v>
      </c>
      <c r="I204" s="188">
        <v>0</v>
      </c>
      <c r="J204" s="188">
        <v>0</v>
      </c>
      <c r="L204" s="269">
        <f t="shared" si="37"/>
        <v>470822.625</v>
      </c>
      <c r="M204" s="269">
        <f t="shared" si="38"/>
        <v>12216.09375</v>
      </c>
      <c r="N204" s="269">
        <f t="shared" si="39"/>
        <v>12934.6875</v>
      </c>
      <c r="O204" s="269">
        <f t="shared" si="40"/>
        <v>12934.6875</v>
      </c>
      <c r="P204" s="269">
        <f t="shared" si="41"/>
        <v>12216.09375</v>
      </c>
      <c r="R204" s="200">
        <f t="shared" si="42"/>
        <v>0</v>
      </c>
      <c r="S204" s="200">
        <f t="shared" si="44"/>
        <v>0</v>
      </c>
      <c r="T204" s="200">
        <f t="shared" si="45"/>
        <v>0</v>
      </c>
      <c r="U204" s="200">
        <f t="shared" si="46"/>
        <v>0</v>
      </c>
      <c r="V204" s="238">
        <f t="shared" si="47"/>
        <v>0</v>
      </c>
      <c r="W204" s="187">
        <f t="shared" si="43"/>
        <v>0</v>
      </c>
    </row>
    <row r="205" spans="1:23" ht="13.9" x14ac:dyDescent="0.4">
      <c r="A205" s="12" t="str">
        <f>AcRd!A205</f>
        <v>CBH Sidings NG</v>
      </c>
      <c r="B205" s="12">
        <f>AcRd!B205</f>
        <v>42</v>
      </c>
      <c r="C205" t="str">
        <f>AcRd!C205</f>
        <v>Brookton</v>
      </c>
      <c r="D205" s="204">
        <f>'DORC build-up'!I149</f>
        <v>1.3</v>
      </c>
      <c r="E205" s="188">
        <v>0</v>
      </c>
      <c r="F205" s="16">
        <v>0</v>
      </c>
      <c r="G205" s="16">
        <v>0</v>
      </c>
      <c r="H205" s="188">
        <v>0</v>
      </c>
      <c r="I205" s="188">
        <v>0</v>
      </c>
      <c r="J205" s="188">
        <v>0</v>
      </c>
      <c r="L205" s="269">
        <f t="shared" si="37"/>
        <v>470822.625</v>
      </c>
      <c r="M205" s="269">
        <f t="shared" si="38"/>
        <v>12216.09375</v>
      </c>
      <c r="N205" s="269">
        <f t="shared" si="39"/>
        <v>12934.6875</v>
      </c>
      <c r="O205" s="269">
        <f t="shared" si="40"/>
        <v>12934.6875</v>
      </c>
      <c r="P205" s="269">
        <f t="shared" si="41"/>
        <v>12216.09375</v>
      </c>
      <c r="R205" s="200">
        <f t="shared" si="42"/>
        <v>0</v>
      </c>
      <c r="S205" s="200">
        <f t="shared" si="44"/>
        <v>0</v>
      </c>
      <c r="T205" s="200">
        <f t="shared" si="45"/>
        <v>0</v>
      </c>
      <c r="U205" s="200">
        <f t="shared" si="46"/>
        <v>0</v>
      </c>
      <c r="V205" s="238">
        <f t="shared" si="47"/>
        <v>0</v>
      </c>
      <c r="W205" s="187">
        <f t="shared" si="43"/>
        <v>0</v>
      </c>
    </row>
    <row r="206" spans="1:23" ht="13.9" x14ac:dyDescent="0.4">
      <c r="A206" s="12" t="str">
        <f>AcRd!A206</f>
        <v>CBH Sidings NG</v>
      </c>
      <c r="B206" s="12">
        <f>AcRd!B206</f>
        <v>42</v>
      </c>
      <c r="C206" t="str">
        <f>AcRd!C206</f>
        <v>Broomehill</v>
      </c>
      <c r="D206" s="204">
        <f>'DORC build-up'!I150</f>
        <v>1.3</v>
      </c>
      <c r="E206" s="188">
        <v>0</v>
      </c>
      <c r="F206" s="16">
        <v>0</v>
      </c>
      <c r="G206" s="16">
        <v>0</v>
      </c>
      <c r="H206" s="188">
        <v>0</v>
      </c>
      <c r="I206" s="188">
        <v>0</v>
      </c>
      <c r="J206" s="188">
        <v>0</v>
      </c>
      <c r="L206" s="269">
        <f t="shared" si="37"/>
        <v>470822.625</v>
      </c>
      <c r="M206" s="269">
        <f t="shared" si="38"/>
        <v>12216.09375</v>
      </c>
      <c r="N206" s="269">
        <f t="shared" si="39"/>
        <v>12934.6875</v>
      </c>
      <c r="O206" s="269">
        <f t="shared" si="40"/>
        <v>12934.6875</v>
      </c>
      <c r="P206" s="269">
        <f t="shared" si="41"/>
        <v>12216.09375</v>
      </c>
      <c r="R206" s="200">
        <f t="shared" si="42"/>
        <v>0</v>
      </c>
      <c r="S206" s="200">
        <f t="shared" si="44"/>
        <v>0</v>
      </c>
      <c r="T206" s="200">
        <f t="shared" si="45"/>
        <v>0</v>
      </c>
      <c r="U206" s="200">
        <f t="shared" si="46"/>
        <v>0</v>
      </c>
      <c r="V206" s="238">
        <f t="shared" si="47"/>
        <v>0</v>
      </c>
      <c r="W206" s="187">
        <f t="shared" si="43"/>
        <v>0</v>
      </c>
    </row>
    <row r="207" spans="1:23" ht="13.9" x14ac:dyDescent="0.4">
      <c r="A207" s="12" t="str">
        <f>AcRd!A207</f>
        <v>CBH Sidings NG</v>
      </c>
      <c r="B207" s="12">
        <f>AcRd!B207</f>
        <v>42</v>
      </c>
      <c r="C207" t="str">
        <f>AcRd!C207</f>
        <v>Buniche</v>
      </c>
      <c r="D207" s="204">
        <f>'DORC build-up'!I151</f>
        <v>1.3</v>
      </c>
      <c r="E207" s="188">
        <v>0</v>
      </c>
      <c r="F207" s="16">
        <v>0</v>
      </c>
      <c r="G207" s="16">
        <v>0</v>
      </c>
      <c r="H207" s="188">
        <v>0</v>
      </c>
      <c r="I207" s="188">
        <v>0</v>
      </c>
      <c r="J207" s="188">
        <v>0</v>
      </c>
      <c r="L207" s="269">
        <f t="shared" si="37"/>
        <v>470822.625</v>
      </c>
      <c r="M207" s="269">
        <f t="shared" si="38"/>
        <v>12216.09375</v>
      </c>
      <c r="N207" s="269">
        <f t="shared" si="39"/>
        <v>12934.6875</v>
      </c>
      <c r="O207" s="269">
        <f t="shared" si="40"/>
        <v>12934.6875</v>
      </c>
      <c r="P207" s="269">
        <f t="shared" si="41"/>
        <v>12216.09375</v>
      </c>
      <c r="R207" s="200">
        <f t="shared" si="42"/>
        <v>0</v>
      </c>
      <c r="S207" s="200">
        <f t="shared" si="44"/>
        <v>0</v>
      </c>
      <c r="T207" s="200">
        <f t="shared" si="45"/>
        <v>0</v>
      </c>
      <c r="U207" s="200">
        <f t="shared" si="46"/>
        <v>0</v>
      </c>
      <c r="V207" s="238">
        <f t="shared" si="47"/>
        <v>0</v>
      </c>
      <c r="W207" s="187">
        <f t="shared" si="43"/>
        <v>0</v>
      </c>
    </row>
    <row r="208" spans="1:23" ht="13.9" x14ac:dyDescent="0.4">
      <c r="A208" s="12" t="str">
        <f>AcRd!A208</f>
        <v>CBH Sidings NG</v>
      </c>
      <c r="B208" s="12">
        <f>AcRd!B208</f>
        <v>42</v>
      </c>
      <c r="C208" t="str">
        <f>AcRd!C208</f>
        <v>Bunjil</v>
      </c>
      <c r="D208" s="204">
        <f>'DORC build-up'!I152</f>
        <v>1.3</v>
      </c>
      <c r="E208" s="188">
        <v>0</v>
      </c>
      <c r="F208" s="16">
        <v>0</v>
      </c>
      <c r="G208" s="16">
        <v>0</v>
      </c>
      <c r="H208" s="188">
        <v>0</v>
      </c>
      <c r="I208" s="188">
        <v>0</v>
      </c>
      <c r="J208" s="188">
        <v>0</v>
      </c>
      <c r="L208" s="269">
        <f t="shared" si="37"/>
        <v>470822.625</v>
      </c>
      <c r="M208" s="269">
        <f t="shared" si="38"/>
        <v>12216.09375</v>
      </c>
      <c r="N208" s="269">
        <f t="shared" si="39"/>
        <v>12934.6875</v>
      </c>
      <c r="O208" s="269">
        <f t="shared" si="40"/>
        <v>12934.6875</v>
      </c>
      <c r="P208" s="269">
        <f t="shared" si="41"/>
        <v>12216.09375</v>
      </c>
      <c r="R208" s="200">
        <f t="shared" si="42"/>
        <v>0</v>
      </c>
      <c r="S208" s="200">
        <f t="shared" si="44"/>
        <v>0</v>
      </c>
      <c r="T208" s="200">
        <f t="shared" si="45"/>
        <v>0</v>
      </c>
      <c r="U208" s="200">
        <f t="shared" si="46"/>
        <v>0</v>
      </c>
      <c r="V208" s="238">
        <f t="shared" si="47"/>
        <v>0</v>
      </c>
      <c r="W208" s="187">
        <f t="shared" si="43"/>
        <v>0</v>
      </c>
    </row>
    <row r="209" spans="1:23" ht="13.9" x14ac:dyDescent="0.4">
      <c r="A209" s="12" t="str">
        <f>AcRd!A209</f>
        <v>CBH Sidings NG</v>
      </c>
      <c r="B209" s="12">
        <f>AcRd!B209</f>
        <v>42</v>
      </c>
      <c r="C209" t="str">
        <f>AcRd!C209</f>
        <v>Cadoux</v>
      </c>
      <c r="D209" s="204">
        <f>'DORC build-up'!I153</f>
        <v>1.2</v>
      </c>
      <c r="E209" s="188">
        <v>0</v>
      </c>
      <c r="F209" s="16">
        <v>0</v>
      </c>
      <c r="G209" s="16">
        <v>0</v>
      </c>
      <c r="H209" s="188">
        <v>0</v>
      </c>
      <c r="I209" s="188">
        <v>0</v>
      </c>
      <c r="J209" s="188">
        <v>0</v>
      </c>
      <c r="L209" s="269">
        <f t="shared" si="37"/>
        <v>470822.625</v>
      </c>
      <c r="M209" s="269">
        <f t="shared" si="38"/>
        <v>12216.09375</v>
      </c>
      <c r="N209" s="269">
        <f t="shared" si="39"/>
        <v>12934.6875</v>
      </c>
      <c r="O209" s="269">
        <f t="shared" si="40"/>
        <v>12934.6875</v>
      </c>
      <c r="P209" s="269">
        <f t="shared" si="41"/>
        <v>12216.09375</v>
      </c>
      <c r="R209" s="200">
        <f t="shared" si="42"/>
        <v>0</v>
      </c>
      <c r="S209" s="200">
        <f t="shared" si="44"/>
        <v>0</v>
      </c>
      <c r="T209" s="200">
        <f t="shared" si="45"/>
        <v>0</v>
      </c>
      <c r="U209" s="200">
        <f t="shared" si="46"/>
        <v>0</v>
      </c>
      <c r="V209" s="238">
        <f t="shared" si="47"/>
        <v>0</v>
      </c>
      <c r="W209" s="187">
        <f t="shared" si="43"/>
        <v>0</v>
      </c>
    </row>
    <row r="210" spans="1:23" ht="13.9" x14ac:dyDescent="0.4">
      <c r="A210" s="12" t="str">
        <f>AcRd!A210</f>
        <v>CBH Sidings NG</v>
      </c>
      <c r="B210" s="12">
        <f>AcRd!B210</f>
        <v>42</v>
      </c>
      <c r="C210" t="str">
        <f>AcRd!C210</f>
        <v>Calingiri</v>
      </c>
      <c r="D210" s="204">
        <f>'DORC build-up'!I154</f>
        <v>1.2</v>
      </c>
      <c r="E210" s="188">
        <v>0</v>
      </c>
      <c r="F210" s="16">
        <v>0</v>
      </c>
      <c r="G210" s="16">
        <v>0</v>
      </c>
      <c r="H210" s="188">
        <v>0</v>
      </c>
      <c r="I210" s="188">
        <v>0</v>
      </c>
      <c r="J210" s="188">
        <v>0</v>
      </c>
      <c r="L210" s="269">
        <f t="shared" si="37"/>
        <v>470822.625</v>
      </c>
      <c r="M210" s="269">
        <f t="shared" si="38"/>
        <v>12216.09375</v>
      </c>
      <c r="N210" s="269">
        <f t="shared" si="39"/>
        <v>12934.6875</v>
      </c>
      <c r="O210" s="269">
        <f t="shared" si="40"/>
        <v>12934.6875</v>
      </c>
      <c r="P210" s="269">
        <f t="shared" si="41"/>
        <v>12216.09375</v>
      </c>
      <c r="R210" s="200">
        <f t="shared" si="42"/>
        <v>0</v>
      </c>
      <c r="S210" s="200">
        <f t="shared" si="44"/>
        <v>0</v>
      </c>
      <c r="T210" s="200">
        <f t="shared" si="45"/>
        <v>0</v>
      </c>
      <c r="U210" s="200">
        <f t="shared" si="46"/>
        <v>0</v>
      </c>
      <c r="V210" s="238">
        <f t="shared" si="47"/>
        <v>0</v>
      </c>
      <c r="W210" s="187">
        <f t="shared" si="43"/>
        <v>0</v>
      </c>
    </row>
    <row r="211" spans="1:23" ht="13.9" x14ac:dyDescent="0.4">
      <c r="A211" s="12" t="str">
        <f>AcRd!A211</f>
        <v>CBH Sidings NG</v>
      </c>
      <c r="B211" s="12">
        <f>AcRd!B211</f>
        <v>42</v>
      </c>
      <c r="C211" t="str">
        <f>AcRd!C211</f>
        <v>Canna</v>
      </c>
      <c r="D211" s="204">
        <f>'DORC build-up'!I155</f>
        <v>1.3</v>
      </c>
      <c r="E211" s="188">
        <v>0</v>
      </c>
      <c r="F211" s="16">
        <v>0</v>
      </c>
      <c r="G211" s="16">
        <v>0</v>
      </c>
      <c r="H211" s="188">
        <v>0</v>
      </c>
      <c r="I211" s="188">
        <v>0</v>
      </c>
      <c r="J211" s="188">
        <v>0</v>
      </c>
      <c r="L211" s="269">
        <f t="shared" si="37"/>
        <v>470822.625</v>
      </c>
      <c r="M211" s="269">
        <f t="shared" si="38"/>
        <v>12216.09375</v>
      </c>
      <c r="N211" s="269">
        <f t="shared" si="39"/>
        <v>12934.6875</v>
      </c>
      <c r="O211" s="269">
        <f t="shared" si="40"/>
        <v>12934.6875</v>
      </c>
      <c r="P211" s="269">
        <f t="shared" si="41"/>
        <v>12216.09375</v>
      </c>
      <c r="R211" s="200">
        <f t="shared" si="42"/>
        <v>0</v>
      </c>
      <c r="S211" s="200">
        <f t="shared" si="44"/>
        <v>0</v>
      </c>
      <c r="T211" s="200">
        <f t="shared" si="45"/>
        <v>0</v>
      </c>
      <c r="U211" s="200">
        <f t="shared" si="46"/>
        <v>0</v>
      </c>
      <c r="V211" s="238">
        <f t="shared" si="47"/>
        <v>0</v>
      </c>
      <c r="W211" s="187">
        <f t="shared" si="43"/>
        <v>0</v>
      </c>
    </row>
    <row r="212" spans="1:23" ht="13.9" x14ac:dyDescent="0.4">
      <c r="A212" s="12" t="str">
        <f>AcRd!A212</f>
        <v>CBH Sidings NG</v>
      </c>
      <c r="B212" s="12">
        <f>AcRd!B212</f>
        <v>42</v>
      </c>
      <c r="C212" t="str">
        <f>AcRd!C212</f>
        <v>Carnamah</v>
      </c>
      <c r="D212" s="204">
        <f>'DORC build-up'!I156</f>
        <v>1.3</v>
      </c>
      <c r="E212" s="188">
        <v>0</v>
      </c>
      <c r="F212" s="16">
        <v>0</v>
      </c>
      <c r="G212" s="16">
        <v>0</v>
      </c>
      <c r="H212" s="188">
        <v>0</v>
      </c>
      <c r="I212" s="188">
        <v>0</v>
      </c>
      <c r="J212" s="188">
        <v>0</v>
      </c>
      <c r="L212" s="269">
        <f t="shared" si="37"/>
        <v>470822.625</v>
      </c>
      <c r="M212" s="269">
        <f t="shared" si="38"/>
        <v>12216.09375</v>
      </c>
      <c r="N212" s="269">
        <f t="shared" si="39"/>
        <v>12934.6875</v>
      </c>
      <c r="O212" s="269">
        <f t="shared" si="40"/>
        <v>12934.6875</v>
      </c>
      <c r="P212" s="269">
        <f t="shared" si="41"/>
        <v>12216.09375</v>
      </c>
      <c r="R212" s="200">
        <f t="shared" si="42"/>
        <v>0</v>
      </c>
      <c r="S212" s="200">
        <f t="shared" si="44"/>
        <v>0</v>
      </c>
      <c r="T212" s="200">
        <f t="shared" si="45"/>
        <v>0</v>
      </c>
      <c r="U212" s="200">
        <f t="shared" si="46"/>
        <v>0</v>
      </c>
      <c r="V212" s="238">
        <f t="shared" si="47"/>
        <v>0</v>
      </c>
      <c r="W212" s="187">
        <f t="shared" si="43"/>
        <v>0</v>
      </c>
    </row>
    <row r="213" spans="1:23" ht="13.9" x14ac:dyDescent="0.4">
      <c r="A213" s="12" t="str">
        <f>AcRd!A213</f>
        <v>CBH Sidings NG</v>
      </c>
      <c r="B213" s="12">
        <f>AcRd!B213</f>
        <v>42</v>
      </c>
      <c r="C213" t="str">
        <f>AcRd!C213</f>
        <v>Cleary</v>
      </c>
      <c r="D213" s="204">
        <f>'DORC build-up'!I157</f>
        <v>1.2</v>
      </c>
      <c r="E213" s="188">
        <v>0</v>
      </c>
      <c r="F213" s="16">
        <v>0</v>
      </c>
      <c r="G213" s="16">
        <v>0</v>
      </c>
      <c r="H213" s="188">
        <v>0</v>
      </c>
      <c r="I213" s="188">
        <v>0</v>
      </c>
      <c r="J213" s="188">
        <v>0</v>
      </c>
      <c r="L213" s="269">
        <f t="shared" si="37"/>
        <v>470822.625</v>
      </c>
      <c r="M213" s="269">
        <f t="shared" si="38"/>
        <v>12216.09375</v>
      </c>
      <c r="N213" s="269">
        <f t="shared" si="39"/>
        <v>12934.6875</v>
      </c>
      <c r="O213" s="269">
        <f t="shared" si="40"/>
        <v>12934.6875</v>
      </c>
      <c r="P213" s="269">
        <f t="shared" si="41"/>
        <v>12216.09375</v>
      </c>
      <c r="R213" s="200">
        <f t="shared" si="42"/>
        <v>0</v>
      </c>
      <c r="S213" s="200">
        <f t="shared" si="44"/>
        <v>0</v>
      </c>
      <c r="T213" s="200">
        <f t="shared" si="45"/>
        <v>0</v>
      </c>
      <c r="U213" s="200">
        <f t="shared" si="46"/>
        <v>0</v>
      </c>
      <c r="V213" s="238">
        <f t="shared" si="47"/>
        <v>0</v>
      </c>
      <c r="W213" s="187">
        <f t="shared" si="43"/>
        <v>0</v>
      </c>
    </row>
    <row r="214" spans="1:23" ht="13.9" x14ac:dyDescent="0.4">
      <c r="A214" s="12" t="str">
        <f>AcRd!A214</f>
        <v>CBH Sidings NG</v>
      </c>
      <c r="B214" s="12">
        <f>AcRd!B214</f>
        <v>42</v>
      </c>
      <c r="C214" t="str">
        <f>AcRd!C214</f>
        <v>Coomberdale</v>
      </c>
      <c r="D214" s="204">
        <f>'DORC build-up'!I158</f>
        <v>1.3</v>
      </c>
      <c r="E214" s="188">
        <v>0</v>
      </c>
      <c r="F214" s="16">
        <v>0</v>
      </c>
      <c r="G214" s="16">
        <v>0</v>
      </c>
      <c r="H214" s="188">
        <v>0</v>
      </c>
      <c r="I214" s="188">
        <v>0</v>
      </c>
      <c r="J214" s="188">
        <v>0</v>
      </c>
      <c r="L214" s="269">
        <f t="shared" si="37"/>
        <v>470822.625</v>
      </c>
      <c r="M214" s="269">
        <f t="shared" si="38"/>
        <v>12216.09375</v>
      </c>
      <c r="N214" s="269">
        <f t="shared" si="39"/>
        <v>12934.6875</v>
      </c>
      <c r="O214" s="269">
        <f t="shared" si="40"/>
        <v>12934.6875</v>
      </c>
      <c r="P214" s="269">
        <f t="shared" si="41"/>
        <v>12216.09375</v>
      </c>
      <c r="R214" s="200">
        <f t="shared" si="42"/>
        <v>0</v>
      </c>
      <c r="S214" s="200">
        <f t="shared" si="44"/>
        <v>0</v>
      </c>
      <c r="T214" s="200">
        <f t="shared" si="45"/>
        <v>0</v>
      </c>
      <c r="U214" s="200">
        <f t="shared" si="46"/>
        <v>0</v>
      </c>
      <c r="V214" s="238">
        <f t="shared" si="47"/>
        <v>0</v>
      </c>
      <c r="W214" s="187">
        <f t="shared" si="43"/>
        <v>0</v>
      </c>
    </row>
    <row r="215" spans="1:23" ht="13.9" x14ac:dyDescent="0.4">
      <c r="A215" s="12" t="str">
        <f>AcRd!A215</f>
        <v>CBH Sidings NG</v>
      </c>
      <c r="B215" s="12">
        <f>AcRd!B215</f>
        <v>42</v>
      </c>
      <c r="C215" t="str">
        <f>AcRd!C215</f>
        <v>Coorow</v>
      </c>
      <c r="D215" s="204">
        <f>'DORC build-up'!I159</f>
        <v>1.3</v>
      </c>
      <c r="E215" s="188">
        <v>0</v>
      </c>
      <c r="F215" s="16">
        <v>0</v>
      </c>
      <c r="G215" s="16">
        <v>0</v>
      </c>
      <c r="H215" s="188">
        <v>0</v>
      </c>
      <c r="I215" s="188">
        <v>0</v>
      </c>
      <c r="J215" s="188">
        <v>0</v>
      </c>
      <c r="L215" s="269">
        <f t="shared" si="37"/>
        <v>470822.625</v>
      </c>
      <c r="M215" s="269">
        <f t="shared" si="38"/>
        <v>12216.09375</v>
      </c>
      <c r="N215" s="269">
        <f t="shared" si="39"/>
        <v>12934.6875</v>
      </c>
      <c r="O215" s="269">
        <f t="shared" si="40"/>
        <v>12934.6875</v>
      </c>
      <c r="P215" s="269">
        <f t="shared" si="41"/>
        <v>12216.09375</v>
      </c>
      <c r="R215" s="200">
        <f t="shared" si="42"/>
        <v>0</v>
      </c>
      <c r="S215" s="200">
        <f t="shared" si="44"/>
        <v>0</v>
      </c>
      <c r="T215" s="200">
        <f t="shared" si="45"/>
        <v>0</v>
      </c>
      <c r="U215" s="200">
        <f t="shared" si="46"/>
        <v>0</v>
      </c>
      <c r="V215" s="238">
        <f t="shared" si="47"/>
        <v>0</v>
      </c>
      <c r="W215" s="187">
        <f t="shared" si="43"/>
        <v>0</v>
      </c>
    </row>
    <row r="216" spans="1:23" ht="13.9" x14ac:dyDescent="0.4">
      <c r="A216" s="12" t="str">
        <f>AcRd!A216</f>
        <v>CBH Sidings NG</v>
      </c>
      <c r="B216" s="12">
        <f>AcRd!B216</f>
        <v>42</v>
      </c>
      <c r="C216" t="str">
        <f>AcRd!C216</f>
        <v>Cranbrook</v>
      </c>
      <c r="D216" s="204">
        <f>'DORC build-up'!I160</f>
        <v>1.3</v>
      </c>
      <c r="E216" s="188">
        <v>0</v>
      </c>
      <c r="F216" s="16">
        <v>0</v>
      </c>
      <c r="G216" s="16">
        <v>0</v>
      </c>
      <c r="H216" s="188">
        <v>0</v>
      </c>
      <c r="I216" s="188">
        <v>0</v>
      </c>
      <c r="J216" s="188">
        <v>0</v>
      </c>
      <c r="L216" s="269">
        <f t="shared" si="37"/>
        <v>470822.625</v>
      </c>
      <c r="M216" s="269">
        <f t="shared" si="38"/>
        <v>12216.09375</v>
      </c>
      <c r="N216" s="269">
        <f t="shared" si="39"/>
        <v>12934.6875</v>
      </c>
      <c r="O216" s="269">
        <f t="shared" si="40"/>
        <v>12934.6875</v>
      </c>
      <c r="P216" s="269">
        <f t="shared" si="41"/>
        <v>12216.09375</v>
      </c>
      <c r="R216" s="200">
        <f t="shared" si="42"/>
        <v>0</v>
      </c>
      <c r="S216" s="200">
        <f t="shared" si="44"/>
        <v>0</v>
      </c>
      <c r="T216" s="200">
        <f t="shared" si="45"/>
        <v>0</v>
      </c>
      <c r="U216" s="200">
        <f t="shared" si="46"/>
        <v>0</v>
      </c>
      <c r="V216" s="238">
        <f t="shared" si="47"/>
        <v>0</v>
      </c>
      <c r="W216" s="187">
        <f t="shared" si="43"/>
        <v>0</v>
      </c>
    </row>
    <row r="217" spans="1:23" ht="13.9" x14ac:dyDescent="0.4">
      <c r="A217" s="12" t="str">
        <f>AcRd!A217</f>
        <v>CBH Sidings NG</v>
      </c>
      <c r="B217" s="12">
        <f>AcRd!B217</f>
        <v>42</v>
      </c>
      <c r="C217" t="str">
        <f>AcRd!C217</f>
        <v>Dowerin</v>
      </c>
      <c r="D217" s="204">
        <f>'DORC build-up'!I161</f>
        <v>1.2</v>
      </c>
      <c r="E217" s="188">
        <v>0</v>
      </c>
      <c r="F217" s="16">
        <v>0</v>
      </c>
      <c r="G217" s="16">
        <v>0</v>
      </c>
      <c r="H217" s="188">
        <v>0</v>
      </c>
      <c r="I217" s="188">
        <v>0</v>
      </c>
      <c r="J217" s="188">
        <v>0</v>
      </c>
      <c r="L217" s="269">
        <f t="shared" si="37"/>
        <v>470822.625</v>
      </c>
      <c r="M217" s="269">
        <f t="shared" si="38"/>
        <v>12216.09375</v>
      </c>
      <c r="N217" s="269">
        <f t="shared" si="39"/>
        <v>12934.6875</v>
      </c>
      <c r="O217" s="269">
        <f t="shared" si="40"/>
        <v>12934.6875</v>
      </c>
      <c r="P217" s="269">
        <f t="shared" si="41"/>
        <v>12216.09375</v>
      </c>
      <c r="R217" s="200">
        <f t="shared" si="42"/>
        <v>0</v>
      </c>
      <c r="S217" s="200">
        <f t="shared" si="44"/>
        <v>0</v>
      </c>
      <c r="T217" s="200">
        <f t="shared" si="45"/>
        <v>0</v>
      </c>
      <c r="U217" s="200">
        <f t="shared" si="46"/>
        <v>0</v>
      </c>
      <c r="V217" s="238">
        <f t="shared" si="47"/>
        <v>0</v>
      </c>
      <c r="W217" s="187">
        <f t="shared" si="43"/>
        <v>0</v>
      </c>
    </row>
    <row r="218" spans="1:23" ht="13.9" x14ac:dyDescent="0.4">
      <c r="A218" s="12" t="str">
        <f>AcRd!A218</f>
        <v>CBH Sidings NG</v>
      </c>
      <c r="B218" s="12">
        <f>AcRd!B218</f>
        <v>42</v>
      </c>
      <c r="C218" t="str">
        <f>AcRd!C218</f>
        <v>Dumbleyung</v>
      </c>
      <c r="D218" s="204">
        <f>'DORC build-up'!I162</f>
        <v>1.3</v>
      </c>
      <c r="E218" s="188">
        <v>0</v>
      </c>
      <c r="F218" s="16">
        <v>0</v>
      </c>
      <c r="G218" s="16">
        <v>0</v>
      </c>
      <c r="H218" s="188">
        <v>0</v>
      </c>
      <c r="I218" s="188">
        <v>0</v>
      </c>
      <c r="J218" s="188">
        <v>0</v>
      </c>
      <c r="L218" s="269">
        <f t="shared" si="37"/>
        <v>470822.625</v>
      </c>
      <c r="M218" s="269">
        <f t="shared" si="38"/>
        <v>12216.09375</v>
      </c>
      <c r="N218" s="269">
        <f t="shared" si="39"/>
        <v>12934.6875</v>
      </c>
      <c r="O218" s="269">
        <f t="shared" si="40"/>
        <v>12934.6875</v>
      </c>
      <c r="P218" s="269">
        <f t="shared" si="41"/>
        <v>12216.09375</v>
      </c>
      <c r="R218" s="200">
        <f t="shared" si="42"/>
        <v>0</v>
      </c>
      <c r="S218" s="200">
        <f t="shared" si="44"/>
        <v>0</v>
      </c>
      <c r="T218" s="200">
        <f t="shared" si="45"/>
        <v>0</v>
      </c>
      <c r="U218" s="200">
        <f t="shared" si="46"/>
        <v>0</v>
      </c>
      <c r="V218" s="238">
        <f t="shared" si="47"/>
        <v>0</v>
      </c>
      <c r="W218" s="187">
        <f t="shared" si="43"/>
        <v>0</v>
      </c>
    </row>
    <row r="219" spans="1:23" ht="13.9" x14ac:dyDescent="0.4">
      <c r="A219" s="12" t="str">
        <f>AcRd!A219</f>
        <v>CBH Sidings NG</v>
      </c>
      <c r="B219" s="12">
        <f>AcRd!B219</f>
        <v>42</v>
      </c>
      <c r="C219" t="str">
        <f>AcRd!C219</f>
        <v>Ejanding</v>
      </c>
      <c r="D219" s="204">
        <f>'DORC build-up'!I163</f>
        <v>1.2</v>
      </c>
      <c r="E219" s="188">
        <v>0</v>
      </c>
      <c r="F219" s="16">
        <v>0</v>
      </c>
      <c r="G219" s="16">
        <v>0</v>
      </c>
      <c r="H219" s="188">
        <v>0</v>
      </c>
      <c r="I219" s="188">
        <v>0</v>
      </c>
      <c r="J219" s="188">
        <v>0</v>
      </c>
      <c r="L219" s="269">
        <f t="shared" si="37"/>
        <v>470822.625</v>
      </c>
      <c r="M219" s="269">
        <f t="shared" si="38"/>
        <v>12216.09375</v>
      </c>
      <c r="N219" s="269">
        <f t="shared" si="39"/>
        <v>12934.6875</v>
      </c>
      <c r="O219" s="269">
        <f t="shared" si="40"/>
        <v>12934.6875</v>
      </c>
      <c r="P219" s="269">
        <f t="shared" si="41"/>
        <v>12216.09375</v>
      </c>
      <c r="R219" s="200">
        <f t="shared" si="42"/>
        <v>0</v>
      </c>
      <c r="S219" s="200">
        <f t="shared" si="44"/>
        <v>0</v>
      </c>
      <c r="T219" s="200">
        <f t="shared" si="45"/>
        <v>0</v>
      </c>
      <c r="U219" s="200">
        <f t="shared" si="46"/>
        <v>0</v>
      </c>
      <c r="V219" s="238">
        <f t="shared" si="47"/>
        <v>0</v>
      </c>
      <c r="W219" s="187">
        <f t="shared" si="43"/>
        <v>0</v>
      </c>
    </row>
    <row r="220" spans="1:23" ht="13.9" x14ac:dyDescent="0.4">
      <c r="A220" s="12" t="str">
        <f>AcRd!A220</f>
        <v>CBH Sidings NG</v>
      </c>
      <c r="B220" s="12">
        <f>AcRd!B220</f>
        <v>42</v>
      </c>
      <c r="C220" t="str">
        <f>AcRd!C220</f>
        <v>Gabbin</v>
      </c>
      <c r="D220" s="204">
        <f>'DORC build-up'!I164</f>
        <v>1.2</v>
      </c>
      <c r="E220" s="188">
        <v>0</v>
      </c>
      <c r="F220" s="16">
        <v>0</v>
      </c>
      <c r="G220" s="16">
        <v>0</v>
      </c>
      <c r="H220" s="188">
        <v>0</v>
      </c>
      <c r="I220" s="188">
        <v>0</v>
      </c>
      <c r="J220" s="188">
        <v>0</v>
      </c>
      <c r="L220" s="269">
        <f t="shared" si="37"/>
        <v>470822.625</v>
      </c>
      <c r="M220" s="269">
        <f t="shared" si="38"/>
        <v>12216.09375</v>
      </c>
      <c r="N220" s="269">
        <f t="shared" si="39"/>
        <v>12934.6875</v>
      </c>
      <c r="O220" s="269">
        <f t="shared" si="40"/>
        <v>12934.6875</v>
      </c>
      <c r="P220" s="269">
        <f t="shared" si="41"/>
        <v>12216.09375</v>
      </c>
      <c r="R220" s="200">
        <f t="shared" si="42"/>
        <v>0</v>
      </c>
      <c r="S220" s="200">
        <f t="shared" si="44"/>
        <v>0</v>
      </c>
      <c r="T220" s="200">
        <f t="shared" si="45"/>
        <v>0</v>
      </c>
      <c r="U220" s="200">
        <f t="shared" si="46"/>
        <v>0</v>
      </c>
      <c r="V220" s="238">
        <f t="shared" si="47"/>
        <v>0</v>
      </c>
      <c r="W220" s="187">
        <f t="shared" si="43"/>
        <v>0</v>
      </c>
    </row>
    <row r="221" spans="1:23" ht="13.9" x14ac:dyDescent="0.4">
      <c r="A221" s="12" t="str">
        <f>AcRd!A221</f>
        <v>CBH Sidings NG</v>
      </c>
      <c r="B221" s="12">
        <f>AcRd!B221</f>
        <v>42</v>
      </c>
      <c r="C221" t="str">
        <f>AcRd!C221</f>
        <v>Goomalling</v>
      </c>
      <c r="D221" s="204">
        <f>'DORC build-up'!I165</f>
        <v>1.2</v>
      </c>
      <c r="E221" s="188">
        <v>0</v>
      </c>
      <c r="F221" s="16">
        <v>0</v>
      </c>
      <c r="G221" s="16">
        <v>0</v>
      </c>
      <c r="H221" s="188">
        <v>0</v>
      </c>
      <c r="I221" s="188">
        <v>0</v>
      </c>
      <c r="J221" s="188">
        <v>0</v>
      </c>
      <c r="L221" s="269">
        <f t="shared" si="37"/>
        <v>470822.625</v>
      </c>
      <c r="M221" s="269">
        <f t="shared" si="38"/>
        <v>12216.09375</v>
      </c>
      <c r="N221" s="269">
        <f t="shared" si="39"/>
        <v>12934.6875</v>
      </c>
      <c r="O221" s="269">
        <f t="shared" si="40"/>
        <v>12934.6875</v>
      </c>
      <c r="P221" s="269">
        <f t="shared" si="41"/>
        <v>12216.09375</v>
      </c>
      <c r="R221" s="200">
        <f t="shared" si="42"/>
        <v>0</v>
      </c>
      <c r="S221" s="200">
        <f t="shared" si="44"/>
        <v>0</v>
      </c>
      <c r="T221" s="200">
        <f t="shared" si="45"/>
        <v>0</v>
      </c>
      <c r="U221" s="200">
        <f t="shared" si="46"/>
        <v>0</v>
      </c>
      <c r="V221" s="238">
        <f t="shared" si="47"/>
        <v>0</v>
      </c>
      <c r="W221" s="187">
        <f t="shared" si="43"/>
        <v>0</v>
      </c>
    </row>
    <row r="222" spans="1:23" ht="13.9" x14ac:dyDescent="0.4">
      <c r="A222" s="12" t="str">
        <f>AcRd!A222</f>
        <v>CBH Sidings NG</v>
      </c>
      <c r="B222" s="12">
        <f>AcRd!B222</f>
        <v>42</v>
      </c>
      <c r="C222" t="str">
        <f>AcRd!C222</f>
        <v>Hyden</v>
      </c>
      <c r="D222" s="204">
        <f>'DORC build-up'!I166</f>
        <v>0</v>
      </c>
      <c r="E222" s="188">
        <v>0</v>
      </c>
      <c r="F222" s="16">
        <v>0</v>
      </c>
      <c r="G222" s="16">
        <v>0</v>
      </c>
      <c r="H222" s="188">
        <v>0</v>
      </c>
      <c r="I222" s="188">
        <v>0</v>
      </c>
      <c r="J222" s="188">
        <v>0</v>
      </c>
      <c r="L222" s="269">
        <f t="shared" si="37"/>
        <v>470822.625</v>
      </c>
      <c r="M222" s="269">
        <f t="shared" si="38"/>
        <v>12216.09375</v>
      </c>
      <c r="N222" s="269">
        <f t="shared" si="39"/>
        <v>12934.6875</v>
      </c>
      <c r="O222" s="269">
        <f t="shared" si="40"/>
        <v>12934.6875</v>
      </c>
      <c r="P222" s="269">
        <f t="shared" si="41"/>
        <v>12216.09375</v>
      </c>
      <c r="R222" s="200">
        <f t="shared" si="42"/>
        <v>0</v>
      </c>
      <c r="S222" s="200">
        <f t="shared" si="44"/>
        <v>0</v>
      </c>
      <c r="T222" s="200">
        <f t="shared" si="45"/>
        <v>0</v>
      </c>
      <c r="U222" s="200">
        <f t="shared" si="46"/>
        <v>0</v>
      </c>
      <c r="V222" s="238">
        <f t="shared" si="47"/>
        <v>0</v>
      </c>
      <c r="W222" s="187">
        <f t="shared" si="43"/>
        <v>0</v>
      </c>
    </row>
    <row r="223" spans="1:23" ht="13.9" x14ac:dyDescent="0.4">
      <c r="A223" s="12" t="str">
        <f>AcRd!A223</f>
        <v>CBH Sidings NG</v>
      </c>
      <c r="B223" s="12">
        <f>AcRd!B223</f>
        <v>42</v>
      </c>
      <c r="C223" t="str">
        <f>AcRd!C223</f>
        <v>Jennacubbine</v>
      </c>
      <c r="D223" s="204">
        <f>'DORC build-up'!I167</f>
        <v>1.2</v>
      </c>
      <c r="E223" s="188">
        <v>0</v>
      </c>
      <c r="F223" s="16">
        <v>0</v>
      </c>
      <c r="G223" s="16">
        <v>0</v>
      </c>
      <c r="H223" s="188">
        <v>0</v>
      </c>
      <c r="I223" s="188">
        <v>0</v>
      </c>
      <c r="J223" s="188">
        <v>0</v>
      </c>
      <c r="L223" s="269">
        <f t="shared" si="37"/>
        <v>470822.625</v>
      </c>
      <c r="M223" s="269">
        <f t="shared" si="38"/>
        <v>12216.09375</v>
      </c>
      <c r="N223" s="269">
        <f t="shared" si="39"/>
        <v>12934.6875</v>
      </c>
      <c r="O223" s="269">
        <f t="shared" si="40"/>
        <v>12934.6875</v>
      </c>
      <c r="P223" s="269">
        <f t="shared" si="41"/>
        <v>12216.09375</v>
      </c>
      <c r="R223" s="200">
        <f t="shared" si="42"/>
        <v>0</v>
      </c>
      <c r="S223" s="200">
        <f t="shared" si="44"/>
        <v>0</v>
      </c>
      <c r="T223" s="200">
        <f t="shared" si="45"/>
        <v>0</v>
      </c>
      <c r="U223" s="200">
        <f t="shared" si="46"/>
        <v>0</v>
      </c>
      <c r="V223" s="238">
        <f t="shared" si="47"/>
        <v>0</v>
      </c>
      <c r="W223" s="187">
        <f t="shared" si="43"/>
        <v>0</v>
      </c>
    </row>
    <row r="224" spans="1:23" ht="13.9" x14ac:dyDescent="0.4">
      <c r="A224" s="12" t="str">
        <f>AcRd!A224</f>
        <v>CBH Sidings NG</v>
      </c>
      <c r="B224" s="12">
        <f>AcRd!B224</f>
        <v>42</v>
      </c>
      <c r="C224" t="str">
        <f>AcRd!C224</f>
        <v>Kalannie</v>
      </c>
      <c r="D224" s="204">
        <f>'DORC build-up'!I168</f>
        <v>1.2</v>
      </c>
      <c r="E224" s="188">
        <v>0</v>
      </c>
      <c r="F224" s="16">
        <v>0</v>
      </c>
      <c r="G224" s="16">
        <v>0</v>
      </c>
      <c r="H224" s="188">
        <v>0</v>
      </c>
      <c r="I224" s="188">
        <v>0</v>
      </c>
      <c r="J224" s="188">
        <v>0</v>
      </c>
      <c r="L224" s="269">
        <f t="shared" si="37"/>
        <v>470822.625</v>
      </c>
      <c r="M224" s="269">
        <f t="shared" si="38"/>
        <v>12216.09375</v>
      </c>
      <c r="N224" s="269">
        <f t="shared" si="39"/>
        <v>12934.6875</v>
      </c>
      <c r="O224" s="269">
        <f t="shared" si="40"/>
        <v>12934.6875</v>
      </c>
      <c r="P224" s="269">
        <f t="shared" si="41"/>
        <v>12216.09375</v>
      </c>
      <c r="R224" s="200">
        <f t="shared" si="42"/>
        <v>0</v>
      </c>
      <c r="S224" s="200">
        <f t="shared" si="44"/>
        <v>0</v>
      </c>
      <c r="T224" s="200">
        <f t="shared" si="45"/>
        <v>0</v>
      </c>
      <c r="U224" s="200">
        <f t="shared" si="46"/>
        <v>0</v>
      </c>
      <c r="V224" s="238">
        <f t="shared" si="47"/>
        <v>0</v>
      </c>
      <c r="W224" s="187">
        <f t="shared" si="43"/>
        <v>0</v>
      </c>
    </row>
    <row r="225" spans="1:23" ht="13.9" x14ac:dyDescent="0.4">
      <c r="A225" s="12" t="str">
        <f>AcRd!A225</f>
        <v>CBH Sidings NG</v>
      </c>
      <c r="B225" s="12">
        <f>AcRd!B225</f>
        <v>42</v>
      </c>
      <c r="C225" t="str">
        <f>AcRd!C225</f>
        <v>Karlgarin</v>
      </c>
      <c r="D225" s="204">
        <f>'DORC build-up'!I169</f>
        <v>1.3</v>
      </c>
      <c r="E225" s="188">
        <v>0</v>
      </c>
      <c r="F225" s="16">
        <v>0</v>
      </c>
      <c r="G225" s="16">
        <v>0</v>
      </c>
      <c r="H225" s="188">
        <v>0</v>
      </c>
      <c r="I225" s="188">
        <v>0</v>
      </c>
      <c r="J225" s="188">
        <v>0</v>
      </c>
      <c r="L225" s="269">
        <f t="shared" si="37"/>
        <v>470822.625</v>
      </c>
      <c r="M225" s="269">
        <f t="shared" si="38"/>
        <v>12216.09375</v>
      </c>
      <c r="N225" s="269">
        <f t="shared" si="39"/>
        <v>12934.6875</v>
      </c>
      <c r="O225" s="269">
        <f t="shared" si="40"/>
        <v>12934.6875</v>
      </c>
      <c r="P225" s="269">
        <f t="shared" si="41"/>
        <v>12216.09375</v>
      </c>
      <c r="R225" s="200">
        <f t="shared" si="42"/>
        <v>0</v>
      </c>
      <c r="S225" s="200">
        <f t="shared" si="44"/>
        <v>0</v>
      </c>
      <c r="T225" s="200">
        <f t="shared" si="45"/>
        <v>0</v>
      </c>
      <c r="U225" s="200">
        <f t="shared" si="46"/>
        <v>0</v>
      </c>
      <c r="V225" s="238">
        <f t="shared" si="47"/>
        <v>0</v>
      </c>
      <c r="W225" s="187">
        <f t="shared" si="43"/>
        <v>0</v>
      </c>
    </row>
    <row r="226" spans="1:23" ht="13.9" x14ac:dyDescent="0.4">
      <c r="A226" s="12" t="str">
        <f>AcRd!A226</f>
        <v>CBH Sidings NG</v>
      </c>
      <c r="B226" s="12">
        <f>AcRd!B226</f>
        <v>42</v>
      </c>
      <c r="C226" t="str">
        <f>AcRd!C226</f>
        <v>Katanning</v>
      </c>
      <c r="D226" s="204">
        <f>'DORC build-up'!I170</f>
        <v>1.3</v>
      </c>
      <c r="E226" s="188">
        <v>0</v>
      </c>
      <c r="F226" s="16">
        <v>0</v>
      </c>
      <c r="G226" s="16">
        <v>0</v>
      </c>
      <c r="H226" s="188">
        <v>0</v>
      </c>
      <c r="I226" s="188">
        <v>0</v>
      </c>
      <c r="J226" s="188">
        <v>0</v>
      </c>
      <c r="L226" s="269">
        <f t="shared" si="37"/>
        <v>470822.625</v>
      </c>
      <c r="M226" s="269">
        <f t="shared" si="38"/>
        <v>12216.09375</v>
      </c>
      <c r="N226" s="269">
        <f t="shared" si="39"/>
        <v>12934.6875</v>
      </c>
      <c r="O226" s="269">
        <f t="shared" si="40"/>
        <v>12934.6875</v>
      </c>
      <c r="P226" s="269">
        <f t="shared" si="41"/>
        <v>12216.09375</v>
      </c>
      <c r="R226" s="200">
        <f t="shared" si="42"/>
        <v>0</v>
      </c>
      <c r="S226" s="200">
        <f t="shared" si="44"/>
        <v>0</v>
      </c>
      <c r="T226" s="200">
        <f t="shared" si="45"/>
        <v>0</v>
      </c>
      <c r="U226" s="200">
        <f t="shared" si="46"/>
        <v>0</v>
      </c>
      <c r="V226" s="238">
        <f t="shared" si="47"/>
        <v>0</v>
      </c>
      <c r="W226" s="187">
        <f t="shared" si="43"/>
        <v>0</v>
      </c>
    </row>
    <row r="227" spans="1:23" ht="13.9" x14ac:dyDescent="0.4">
      <c r="A227" s="12" t="str">
        <f>AcRd!A227</f>
        <v>CBH Sidings NG</v>
      </c>
      <c r="B227" s="12">
        <f>AcRd!B227</f>
        <v>42</v>
      </c>
      <c r="C227" t="str">
        <f>AcRd!C227</f>
        <v>Kirwan</v>
      </c>
      <c r="D227" s="204">
        <f>'DORC build-up'!I171</f>
        <v>1.2</v>
      </c>
      <c r="E227" s="188">
        <v>0</v>
      </c>
      <c r="F227" s="16">
        <v>0</v>
      </c>
      <c r="G227" s="16">
        <v>0</v>
      </c>
      <c r="H227" s="188">
        <v>0</v>
      </c>
      <c r="I227" s="188">
        <v>0</v>
      </c>
      <c r="J227" s="188">
        <v>0</v>
      </c>
      <c r="L227" s="269">
        <f t="shared" si="37"/>
        <v>470822.625</v>
      </c>
      <c r="M227" s="269">
        <f t="shared" si="38"/>
        <v>12216.09375</v>
      </c>
      <c r="N227" s="269">
        <f t="shared" si="39"/>
        <v>12934.6875</v>
      </c>
      <c r="O227" s="269">
        <f t="shared" si="40"/>
        <v>12934.6875</v>
      </c>
      <c r="P227" s="269">
        <f t="shared" si="41"/>
        <v>12216.09375</v>
      </c>
      <c r="R227" s="200">
        <f t="shared" si="42"/>
        <v>0</v>
      </c>
      <c r="S227" s="200">
        <f t="shared" si="44"/>
        <v>0</v>
      </c>
      <c r="T227" s="200">
        <f t="shared" si="45"/>
        <v>0</v>
      </c>
      <c r="U227" s="200">
        <f t="shared" si="46"/>
        <v>0</v>
      </c>
      <c r="V227" s="238">
        <f t="shared" si="47"/>
        <v>0</v>
      </c>
      <c r="W227" s="187">
        <f t="shared" si="43"/>
        <v>0</v>
      </c>
    </row>
    <row r="228" spans="1:23" ht="13.9" x14ac:dyDescent="0.4">
      <c r="A228" s="12" t="str">
        <f>AcRd!A228</f>
        <v>CBH Sidings NG</v>
      </c>
      <c r="B228" s="12">
        <f>AcRd!B228</f>
        <v>42</v>
      </c>
      <c r="C228" t="str">
        <f>AcRd!C228</f>
        <v>Kondut</v>
      </c>
      <c r="D228" s="204">
        <f>'DORC build-up'!I172</f>
        <v>1.2</v>
      </c>
      <c r="E228" s="188">
        <v>0</v>
      </c>
      <c r="F228" s="16">
        <v>0</v>
      </c>
      <c r="G228" s="16">
        <v>0</v>
      </c>
      <c r="H228" s="188">
        <v>0</v>
      </c>
      <c r="I228" s="188">
        <v>0</v>
      </c>
      <c r="J228" s="188">
        <v>0</v>
      </c>
      <c r="L228" s="269">
        <f t="shared" si="37"/>
        <v>470822.625</v>
      </c>
      <c r="M228" s="269">
        <f t="shared" si="38"/>
        <v>12216.09375</v>
      </c>
      <c r="N228" s="269">
        <f t="shared" si="39"/>
        <v>12934.6875</v>
      </c>
      <c r="O228" s="269">
        <f t="shared" si="40"/>
        <v>12934.6875</v>
      </c>
      <c r="P228" s="269">
        <f t="shared" si="41"/>
        <v>12216.09375</v>
      </c>
      <c r="R228" s="200">
        <f t="shared" si="42"/>
        <v>0</v>
      </c>
      <c r="S228" s="200">
        <f t="shared" si="44"/>
        <v>0</v>
      </c>
      <c r="T228" s="200">
        <f t="shared" si="45"/>
        <v>0</v>
      </c>
      <c r="U228" s="200">
        <f t="shared" si="46"/>
        <v>0</v>
      </c>
      <c r="V228" s="238">
        <f t="shared" si="47"/>
        <v>0</v>
      </c>
      <c r="W228" s="187">
        <f t="shared" si="43"/>
        <v>0</v>
      </c>
    </row>
    <row r="229" spans="1:23" ht="13.9" x14ac:dyDescent="0.4">
      <c r="A229" s="12" t="str">
        <f>AcRd!A229</f>
        <v>CBH Sidings NG</v>
      </c>
      <c r="B229" s="12">
        <f>AcRd!B229</f>
        <v>42</v>
      </c>
      <c r="C229" t="str">
        <f>AcRd!C229</f>
        <v>Konnongorring</v>
      </c>
      <c r="D229" s="204">
        <f>'DORC build-up'!I173</f>
        <v>1.2</v>
      </c>
      <c r="E229" s="188">
        <v>0</v>
      </c>
      <c r="F229" s="16">
        <v>0</v>
      </c>
      <c r="G229" s="16">
        <v>0</v>
      </c>
      <c r="H229" s="188">
        <v>0</v>
      </c>
      <c r="I229" s="188">
        <v>0</v>
      </c>
      <c r="J229" s="188">
        <v>0</v>
      </c>
      <c r="L229" s="269">
        <f t="shared" si="37"/>
        <v>470822.625</v>
      </c>
      <c r="M229" s="269">
        <f t="shared" si="38"/>
        <v>12216.09375</v>
      </c>
      <c r="N229" s="269">
        <f t="shared" si="39"/>
        <v>12934.6875</v>
      </c>
      <c r="O229" s="269">
        <f t="shared" si="40"/>
        <v>12934.6875</v>
      </c>
      <c r="P229" s="269">
        <f t="shared" si="41"/>
        <v>12216.09375</v>
      </c>
      <c r="R229" s="200">
        <f t="shared" si="42"/>
        <v>0</v>
      </c>
      <c r="S229" s="200">
        <f t="shared" si="44"/>
        <v>0</v>
      </c>
      <c r="T229" s="200">
        <f t="shared" si="45"/>
        <v>0</v>
      </c>
      <c r="U229" s="200">
        <f t="shared" si="46"/>
        <v>0</v>
      </c>
      <c r="V229" s="238">
        <f t="shared" si="47"/>
        <v>0</v>
      </c>
      <c r="W229" s="187">
        <f t="shared" si="43"/>
        <v>0</v>
      </c>
    </row>
    <row r="230" spans="1:23" ht="13.9" x14ac:dyDescent="0.4">
      <c r="A230" s="12" t="str">
        <f>AcRd!A230</f>
        <v>CBH Sidings NG</v>
      </c>
      <c r="B230" s="12">
        <f>AcRd!B230</f>
        <v>42</v>
      </c>
      <c r="C230" t="str">
        <f>AcRd!C230</f>
        <v>Koorda</v>
      </c>
      <c r="D230" s="204">
        <f>'DORC build-up'!I174</f>
        <v>1.2</v>
      </c>
      <c r="E230" s="188">
        <v>0</v>
      </c>
      <c r="F230" s="16">
        <v>0</v>
      </c>
      <c r="G230" s="16">
        <v>0</v>
      </c>
      <c r="H230" s="188">
        <v>0</v>
      </c>
      <c r="I230" s="188">
        <v>0</v>
      </c>
      <c r="J230" s="188">
        <v>0</v>
      </c>
      <c r="L230" s="269">
        <f t="shared" si="37"/>
        <v>470822.625</v>
      </c>
      <c r="M230" s="269">
        <f t="shared" si="38"/>
        <v>12216.09375</v>
      </c>
      <c r="N230" s="269">
        <f t="shared" si="39"/>
        <v>12934.6875</v>
      </c>
      <c r="O230" s="269">
        <f t="shared" si="40"/>
        <v>12934.6875</v>
      </c>
      <c r="P230" s="269">
        <f t="shared" si="41"/>
        <v>12216.09375</v>
      </c>
      <c r="R230" s="200">
        <f t="shared" si="42"/>
        <v>0</v>
      </c>
      <c r="S230" s="200">
        <f t="shared" si="44"/>
        <v>0</v>
      </c>
      <c r="T230" s="200">
        <f t="shared" si="45"/>
        <v>0</v>
      </c>
      <c r="U230" s="200">
        <f t="shared" si="46"/>
        <v>0</v>
      </c>
      <c r="V230" s="238">
        <f t="shared" si="47"/>
        <v>0</v>
      </c>
      <c r="W230" s="187">
        <f t="shared" si="43"/>
        <v>0</v>
      </c>
    </row>
    <row r="231" spans="1:23" ht="13.9" x14ac:dyDescent="0.4">
      <c r="A231" s="12" t="str">
        <f>AcRd!A231</f>
        <v>CBH Sidings NG</v>
      </c>
      <c r="B231" s="12">
        <f>AcRd!B231</f>
        <v>42</v>
      </c>
      <c r="C231" t="str">
        <f>AcRd!C231</f>
        <v>Kuender</v>
      </c>
      <c r="D231" s="204">
        <f>'DORC build-up'!I175</f>
        <v>1.3</v>
      </c>
      <c r="E231" s="188">
        <v>0</v>
      </c>
      <c r="F231" s="16">
        <v>0</v>
      </c>
      <c r="G231" s="16">
        <v>0</v>
      </c>
      <c r="H231" s="188">
        <v>0</v>
      </c>
      <c r="I231" s="188">
        <v>0</v>
      </c>
      <c r="J231" s="188">
        <v>0</v>
      </c>
      <c r="L231" s="269">
        <f t="shared" si="37"/>
        <v>470822.625</v>
      </c>
      <c r="M231" s="269">
        <f t="shared" si="38"/>
        <v>12216.09375</v>
      </c>
      <c r="N231" s="269">
        <f t="shared" si="39"/>
        <v>12934.6875</v>
      </c>
      <c r="O231" s="269">
        <f t="shared" si="40"/>
        <v>12934.6875</v>
      </c>
      <c r="P231" s="269">
        <f t="shared" si="41"/>
        <v>12216.09375</v>
      </c>
      <c r="R231" s="200">
        <f t="shared" si="42"/>
        <v>0</v>
      </c>
      <c r="S231" s="200">
        <f t="shared" si="44"/>
        <v>0</v>
      </c>
      <c r="T231" s="200">
        <f t="shared" si="45"/>
        <v>0</v>
      </c>
      <c r="U231" s="200">
        <f t="shared" si="46"/>
        <v>0</v>
      </c>
      <c r="V231" s="238">
        <f t="shared" si="47"/>
        <v>0</v>
      </c>
      <c r="W231" s="187">
        <f t="shared" si="43"/>
        <v>0</v>
      </c>
    </row>
    <row r="232" spans="1:23" ht="13.9" x14ac:dyDescent="0.4">
      <c r="A232" s="12" t="str">
        <f>AcRd!A232</f>
        <v>CBH Sidings NG</v>
      </c>
      <c r="B232" s="12">
        <f>AcRd!B232</f>
        <v>42</v>
      </c>
      <c r="C232" t="str">
        <f>AcRd!C232</f>
        <v>Kukerin</v>
      </c>
      <c r="D232" s="204">
        <f>'DORC build-up'!I176</f>
        <v>1.3</v>
      </c>
      <c r="E232" s="188">
        <v>0</v>
      </c>
      <c r="F232" s="16">
        <v>0</v>
      </c>
      <c r="G232" s="16">
        <v>0</v>
      </c>
      <c r="H232" s="188">
        <v>0</v>
      </c>
      <c r="I232" s="188">
        <v>0</v>
      </c>
      <c r="J232" s="188">
        <v>0</v>
      </c>
      <c r="L232" s="269">
        <f t="shared" si="37"/>
        <v>470822.625</v>
      </c>
      <c r="M232" s="269">
        <f t="shared" si="38"/>
        <v>12216.09375</v>
      </c>
      <c r="N232" s="269">
        <f t="shared" si="39"/>
        <v>12934.6875</v>
      </c>
      <c r="O232" s="269">
        <f t="shared" si="40"/>
        <v>12934.6875</v>
      </c>
      <c r="P232" s="269">
        <f t="shared" si="41"/>
        <v>12216.09375</v>
      </c>
      <c r="R232" s="200">
        <f t="shared" si="42"/>
        <v>0</v>
      </c>
      <c r="S232" s="200">
        <f t="shared" si="44"/>
        <v>0</v>
      </c>
      <c r="T232" s="200">
        <f t="shared" si="45"/>
        <v>0</v>
      </c>
      <c r="U232" s="200">
        <f t="shared" si="46"/>
        <v>0</v>
      </c>
      <c r="V232" s="238">
        <f t="shared" si="47"/>
        <v>0</v>
      </c>
      <c r="W232" s="187">
        <f t="shared" si="43"/>
        <v>0</v>
      </c>
    </row>
    <row r="233" spans="1:23" ht="13.9" x14ac:dyDescent="0.4">
      <c r="A233" s="12" t="str">
        <f>AcRd!A233</f>
        <v>CBH Sidings NG</v>
      </c>
      <c r="B233" s="12">
        <f>AcRd!B233</f>
        <v>42</v>
      </c>
      <c r="C233" t="str">
        <f>AcRd!C233</f>
        <v>Kulja</v>
      </c>
      <c r="D233" s="204">
        <f>'DORC build-up'!I177</f>
        <v>1.2</v>
      </c>
      <c r="E233" s="188">
        <v>0</v>
      </c>
      <c r="F233" s="16">
        <v>0</v>
      </c>
      <c r="G233" s="16">
        <v>0</v>
      </c>
      <c r="H233" s="188">
        <v>0</v>
      </c>
      <c r="I233" s="188">
        <v>0</v>
      </c>
      <c r="J233" s="188">
        <v>0</v>
      </c>
      <c r="L233" s="269">
        <f t="shared" si="37"/>
        <v>470822.625</v>
      </c>
      <c r="M233" s="269">
        <f t="shared" si="38"/>
        <v>12216.09375</v>
      </c>
      <c r="N233" s="269">
        <f t="shared" si="39"/>
        <v>12934.6875</v>
      </c>
      <c r="O233" s="269">
        <f t="shared" si="40"/>
        <v>12934.6875</v>
      </c>
      <c r="P233" s="269">
        <f t="shared" si="41"/>
        <v>12216.09375</v>
      </c>
      <c r="R233" s="200">
        <f t="shared" si="42"/>
        <v>0</v>
      </c>
      <c r="S233" s="200">
        <f t="shared" si="44"/>
        <v>0</v>
      </c>
      <c r="T233" s="200">
        <f t="shared" si="45"/>
        <v>0</v>
      </c>
      <c r="U233" s="200">
        <f t="shared" si="46"/>
        <v>0</v>
      </c>
      <c r="V233" s="238">
        <f t="shared" si="47"/>
        <v>0</v>
      </c>
      <c r="W233" s="187">
        <f t="shared" si="43"/>
        <v>0</v>
      </c>
    </row>
    <row r="234" spans="1:23" ht="13.9" x14ac:dyDescent="0.4">
      <c r="A234" s="12" t="str">
        <f>AcRd!A234</f>
        <v>CBH Sidings NG</v>
      </c>
      <c r="B234" s="12">
        <f>AcRd!B234</f>
        <v>42</v>
      </c>
      <c r="C234" t="str">
        <f>AcRd!C234</f>
        <v>Lake Grace</v>
      </c>
      <c r="D234" s="204">
        <f>'DORC build-up'!I178</f>
        <v>1.3</v>
      </c>
      <c r="E234" s="188">
        <v>0</v>
      </c>
      <c r="F234" s="16">
        <v>0</v>
      </c>
      <c r="G234" s="16">
        <v>0</v>
      </c>
      <c r="H234" s="188">
        <v>0</v>
      </c>
      <c r="I234" s="188">
        <v>0</v>
      </c>
      <c r="J234" s="188">
        <v>0</v>
      </c>
      <c r="L234" s="269">
        <f t="shared" si="37"/>
        <v>470822.625</v>
      </c>
      <c r="M234" s="269">
        <f t="shared" si="38"/>
        <v>12216.09375</v>
      </c>
      <c r="N234" s="269">
        <f t="shared" si="39"/>
        <v>12934.6875</v>
      </c>
      <c r="O234" s="269">
        <f t="shared" si="40"/>
        <v>12934.6875</v>
      </c>
      <c r="P234" s="269">
        <f t="shared" si="41"/>
        <v>12216.09375</v>
      </c>
      <c r="R234" s="200">
        <f t="shared" si="42"/>
        <v>0</v>
      </c>
      <c r="S234" s="200">
        <f t="shared" si="44"/>
        <v>0</v>
      </c>
      <c r="T234" s="200">
        <f t="shared" si="45"/>
        <v>0</v>
      </c>
      <c r="U234" s="200">
        <f t="shared" si="46"/>
        <v>0</v>
      </c>
      <c r="V234" s="238">
        <f t="shared" si="47"/>
        <v>0</v>
      </c>
      <c r="W234" s="187">
        <f t="shared" si="43"/>
        <v>0</v>
      </c>
    </row>
    <row r="235" spans="1:23" ht="13.9" x14ac:dyDescent="0.4">
      <c r="A235" s="12" t="str">
        <f>AcRd!A235</f>
        <v>CBH Sidings NG</v>
      </c>
      <c r="B235" s="12">
        <f>AcRd!B235</f>
        <v>42</v>
      </c>
      <c r="C235" t="str">
        <f>AcRd!C235</f>
        <v>Latham</v>
      </c>
      <c r="D235" s="204">
        <f>'DORC build-up'!I179</f>
        <v>1.3</v>
      </c>
      <c r="E235" s="188">
        <v>0</v>
      </c>
      <c r="F235" s="16">
        <v>0</v>
      </c>
      <c r="G235" s="16">
        <v>0</v>
      </c>
      <c r="H235" s="188">
        <v>0</v>
      </c>
      <c r="I235" s="188">
        <v>0</v>
      </c>
      <c r="J235" s="188">
        <v>0</v>
      </c>
      <c r="L235" s="269">
        <f t="shared" si="37"/>
        <v>470822.625</v>
      </c>
      <c r="M235" s="269">
        <f t="shared" si="38"/>
        <v>12216.09375</v>
      </c>
      <c r="N235" s="269">
        <f t="shared" si="39"/>
        <v>12934.6875</v>
      </c>
      <c r="O235" s="269">
        <f t="shared" si="40"/>
        <v>12934.6875</v>
      </c>
      <c r="P235" s="269">
        <f t="shared" si="41"/>
        <v>12216.09375</v>
      </c>
      <c r="R235" s="200">
        <f t="shared" si="42"/>
        <v>0</v>
      </c>
      <c r="S235" s="200">
        <f t="shared" si="44"/>
        <v>0</v>
      </c>
      <c r="T235" s="200">
        <f t="shared" si="45"/>
        <v>0</v>
      </c>
      <c r="U235" s="200">
        <f t="shared" si="46"/>
        <v>0</v>
      </c>
      <c r="V235" s="238">
        <f t="shared" si="47"/>
        <v>0</v>
      </c>
      <c r="W235" s="187">
        <f t="shared" si="43"/>
        <v>0</v>
      </c>
    </row>
    <row r="236" spans="1:23" ht="13.9" x14ac:dyDescent="0.4">
      <c r="A236" s="12" t="str">
        <f>AcRd!A236</f>
        <v>CBH Sidings NG</v>
      </c>
      <c r="B236" s="12">
        <f>AcRd!B236</f>
        <v>42</v>
      </c>
      <c r="C236" t="str">
        <f>AcRd!C236</f>
        <v>Manmanning</v>
      </c>
      <c r="D236" s="204">
        <f>'DORC build-up'!I180</f>
        <v>1.2</v>
      </c>
      <c r="E236" s="188">
        <v>0</v>
      </c>
      <c r="F236" s="16">
        <v>0</v>
      </c>
      <c r="G236" s="16">
        <v>0</v>
      </c>
      <c r="H236" s="188">
        <v>0</v>
      </c>
      <c r="I236" s="188">
        <v>0</v>
      </c>
      <c r="J236" s="188">
        <v>0</v>
      </c>
      <c r="L236" s="269">
        <f t="shared" si="37"/>
        <v>470822.625</v>
      </c>
      <c r="M236" s="269">
        <f t="shared" si="38"/>
        <v>12216.09375</v>
      </c>
      <c r="N236" s="269">
        <f t="shared" si="39"/>
        <v>12934.6875</v>
      </c>
      <c r="O236" s="269">
        <f t="shared" si="40"/>
        <v>12934.6875</v>
      </c>
      <c r="P236" s="269">
        <f t="shared" si="41"/>
        <v>12216.09375</v>
      </c>
      <c r="R236" s="200">
        <f t="shared" si="42"/>
        <v>0</v>
      </c>
      <c r="S236" s="200">
        <f t="shared" si="44"/>
        <v>0</v>
      </c>
      <c r="T236" s="200">
        <f t="shared" si="45"/>
        <v>0</v>
      </c>
      <c r="U236" s="200">
        <f t="shared" si="46"/>
        <v>0</v>
      </c>
      <c r="V236" s="238">
        <f t="shared" si="47"/>
        <v>0</v>
      </c>
      <c r="W236" s="187">
        <f t="shared" si="43"/>
        <v>0</v>
      </c>
    </row>
    <row r="237" spans="1:23" ht="13.9" x14ac:dyDescent="0.4">
      <c r="A237" s="12" t="str">
        <f>AcRd!A237</f>
        <v>CBH Sidings NG</v>
      </c>
      <c r="B237" s="12">
        <f>AcRd!B237</f>
        <v>42</v>
      </c>
      <c r="C237" t="str">
        <f>AcRd!C237</f>
        <v>Marchagee</v>
      </c>
      <c r="D237" s="204">
        <f>'DORC build-up'!I181</f>
        <v>1.3</v>
      </c>
      <c r="E237" s="188">
        <v>0</v>
      </c>
      <c r="F237" s="16">
        <v>0</v>
      </c>
      <c r="G237" s="16">
        <v>0</v>
      </c>
      <c r="H237" s="188">
        <v>0</v>
      </c>
      <c r="I237" s="188">
        <v>0</v>
      </c>
      <c r="J237" s="188">
        <v>0</v>
      </c>
      <c r="L237" s="269">
        <f t="shared" si="37"/>
        <v>470822.625</v>
      </c>
      <c r="M237" s="269">
        <f t="shared" si="38"/>
        <v>12216.09375</v>
      </c>
      <c r="N237" s="269">
        <f t="shared" si="39"/>
        <v>12934.6875</v>
      </c>
      <c r="O237" s="269">
        <f t="shared" si="40"/>
        <v>12934.6875</v>
      </c>
      <c r="P237" s="269">
        <f t="shared" si="41"/>
        <v>12216.09375</v>
      </c>
      <c r="R237" s="200">
        <f t="shared" si="42"/>
        <v>0</v>
      </c>
      <c r="S237" s="200">
        <f t="shared" si="44"/>
        <v>0</v>
      </c>
      <c r="T237" s="200">
        <f t="shared" si="45"/>
        <v>0</v>
      </c>
      <c r="U237" s="200">
        <f t="shared" si="46"/>
        <v>0</v>
      </c>
      <c r="V237" s="238">
        <f t="shared" si="47"/>
        <v>0</v>
      </c>
      <c r="W237" s="187">
        <f t="shared" si="43"/>
        <v>0</v>
      </c>
    </row>
    <row r="238" spans="1:23" ht="13.9" x14ac:dyDescent="0.4">
      <c r="A238" s="12" t="str">
        <f>AcRd!A238</f>
        <v>CBH Sidings NG</v>
      </c>
      <c r="B238" s="12">
        <f>AcRd!B238</f>
        <v>42</v>
      </c>
      <c r="C238" t="str">
        <f>AcRd!C238</f>
        <v>Maya</v>
      </c>
      <c r="D238" s="204">
        <f>'DORC build-up'!I182</f>
        <v>1.3</v>
      </c>
      <c r="E238" s="188">
        <v>0</v>
      </c>
      <c r="F238" s="16">
        <v>0</v>
      </c>
      <c r="G238" s="16">
        <v>0</v>
      </c>
      <c r="H238" s="188">
        <v>0</v>
      </c>
      <c r="I238" s="188">
        <v>0</v>
      </c>
      <c r="J238" s="188">
        <v>0</v>
      </c>
      <c r="L238" s="269">
        <f t="shared" si="37"/>
        <v>470822.625</v>
      </c>
      <c r="M238" s="269">
        <f t="shared" si="38"/>
        <v>12216.09375</v>
      </c>
      <c r="N238" s="269">
        <f t="shared" si="39"/>
        <v>12934.6875</v>
      </c>
      <c r="O238" s="269">
        <f t="shared" si="40"/>
        <v>12934.6875</v>
      </c>
      <c r="P238" s="269">
        <f t="shared" si="41"/>
        <v>12216.09375</v>
      </c>
      <c r="R238" s="200">
        <f t="shared" si="42"/>
        <v>0</v>
      </c>
      <c r="S238" s="200">
        <f t="shared" si="44"/>
        <v>0</v>
      </c>
      <c r="T238" s="200">
        <f t="shared" si="45"/>
        <v>0</v>
      </c>
      <c r="U238" s="200">
        <f t="shared" si="46"/>
        <v>0</v>
      </c>
      <c r="V238" s="238">
        <f t="shared" si="47"/>
        <v>0</v>
      </c>
      <c r="W238" s="187">
        <f t="shared" si="43"/>
        <v>0</v>
      </c>
    </row>
    <row r="239" spans="1:23" ht="13.9" x14ac:dyDescent="0.4">
      <c r="A239" s="12" t="str">
        <f>AcRd!A239</f>
        <v>CBH Sidings NG</v>
      </c>
      <c r="B239" s="12">
        <f>AcRd!B239</f>
        <v>42</v>
      </c>
      <c r="C239" t="str">
        <f>AcRd!C239</f>
        <v>McLevie</v>
      </c>
      <c r="D239" s="204">
        <f>'DORC build-up'!I183</f>
        <v>1.2</v>
      </c>
      <c r="E239" s="188">
        <v>0</v>
      </c>
      <c r="F239" s="16">
        <v>0</v>
      </c>
      <c r="G239" s="16">
        <v>0</v>
      </c>
      <c r="H239" s="188">
        <v>0</v>
      </c>
      <c r="I239" s="188">
        <v>0</v>
      </c>
      <c r="J239" s="188">
        <v>0</v>
      </c>
      <c r="L239" s="269">
        <f t="shared" si="37"/>
        <v>470822.625</v>
      </c>
      <c r="M239" s="269">
        <f t="shared" si="38"/>
        <v>12216.09375</v>
      </c>
      <c r="N239" s="269">
        <f t="shared" si="39"/>
        <v>12934.6875</v>
      </c>
      <c r="O239" s="269">
        <f t="shared" si="40"/>
        <v>12934.6875</v>
      </c>
      <c r="P239" s="269">
        <f t="shared" si="41"/>
        <v>12216.09375</v>
      </c>
      <c r="R239" s="200">
        <f t="shared" si="42"/>
        <v>0</v>
      </c>
      <c r="S239" s="200">
        <f t="shared" si="44"/>
        <v>0</v>
      </c>
      <c r="T239" s="200">
        <f t="shared" si="45"/>
        <v>0</v>
      </c>
      <c r="U239" s="200">
        <f t="shared" si="46"/>
        <v>0</v>
      </c>
      <c r="V239" s="238">
        <f t="shared" si="47"/>
        <v>0</v>
      </c>
      <c r="W239" s="187">
        <f t="shared" si="43"/>
        <v>0</v>
      </c>
    </row>
    <row r="240" spans="1:23" ht="13.9" x14ac:dyDescent="0.4">
      <c r="A240" s="12" t="str">
        <f>AcRd!A240</f>
        <v>CBH Sidings NG</v>
      </c>
      <c r="B240" s="12">
        <f>AcRd!B240</f>
        <v>42</v>
      </c>
      <c r="C240" t="str">
        <f>AcRd!C240</f>
        <v>Miling</v>
      </c>
      <c r="D240" s="204">
        <f>'DORC build-up'!I184</f>
        <v>1.2</v>
      </c>
      <c r="E240" s="188">
        <v>0</v>
      </c>
      <c r="F240" s="16">
        <v>0</v>
      </c>
      <c r="G240" s="16">
        <v>0</v>
      </c>
      <c r="H240" s="188">
        <v>0</v>
      </c>
      <c r="I240" s="188">
        <v>0</v>
      </c>
      <c r="J240" s="188">
        <v>0</v>
      </c>
      <c r="L240" s="269">
        <f t="shared" si="37"/>
        <v>470822.625</v>
      </c>
      <c r="M240" s="269">
        <f t="shared" si="38"/>
        <v>12216.09375</v>
      </c>
      <c r="N240" s="269">
        <f t="shared" si="39"/>
        <v>12934.6875</v>
      </c>
      <c r="O240" s="269">
        <f t="shared" si="40"/>
        <v>12934.6875</v>
      </c>
      <c r="P240" s="269">
        <f t="shared" si="41"/>
        <v>12216.09375</v>
      </c>
      <c r="R240" s="200">
        <f t="shared" si="42"/>
        <v>0</v>
      </c>
      <c r="S240" s="200">
        <f t="shared" si="44"/>
        <v>0</v>
      </c>
      <c r="T240" s="200">
        <f t="shared" si="45"/>
        <v>0</v>
      </c>
      <c r="U240" s="200">
        <f t="shared" si="46"/>
        <v>0</v>
      </c>
      <c r="V240" s="238">
        <f t="shared" si="47"/>
        <v>0</v>
      </c>
      <c r="W240" s="187">
        <f t="shared" si="43"/>
        <v>0</v>
      </c>
    </row>
    <row r="241" spans="1:23" ht="13.9" x14ac:dyDescent="0.4">
      <c r="A241" s="12" t="str">
        <f>AcRd!A241</f>
        <v>CBH Sidings NG</v>
      </c>
      <c r="B241" s="12">
        <f>AcRd!B241</f>
        <v>42</v>
      </c>
      <c r="C241" t="str">
        <f>AcRd!C241</f>
        <v>Mingenew</v>
      </c>
      <c r="D241" s="204">
        <f>'DORC build-up'!I185</f>
        <v>1.3</v>
      </c>
      <c r="E241" s="188">
        <v>0</v>
      </c>
      <c r="F241" s="16">
        <v>0</v>
      </c>
      <c r="G241" s="16">
        <v>0</v>
      </c>
      <c r="H241" s="188">
        <v>0</v>
      </c>
      <c r="I241" s="188">
        <v>0</v>
      </c>
      <c r="J241" s="188">
        <v>0</v>
      </c>
      <c r="L241" s="269">
        <f t="shared" si="37"/>
        <v>470822.625</v>
      </c>
      <c r="M241" s="269">
        <f t="shared" si="38"/>
        <v>12216.09375</v>
      </c>
      <c r="N241" s="269">
        <f t="shared" si="39"/>
        <v>12934.6875</v>
      </c>
      <c r="O241" s="269">
        <f t="shared" si="40"/>
        <v>12934.6875</v>
      </c>
      <c r="P241" s="269">
        <f t="shared" si="41"/>
        <v>12216.09375</v>
      </c>
      <c r="R241" s="200">
        <f t="shared" si="42"/>
        <v>0</v>
      </c>
      <c r="S241" s="200">
        <f t="shared" si="44"/>
        <v>0</v>
      </c>
      <c r="T241" s="200">
        <f t="shared" si="45"/>
        <v>0</v>
      </c>
      <c r="U241" s="200">
        <f t="shared" si="46"/>
        <v>0</v>
      </c>
      <c r="V241" s="238">
        <f t="shared" si="47"/>
        <v>0</v>
      </c>
      <c r="W241" s="187">
        <f t="shared" si="43"/>
        <v>0</v>
      </c>
    </row>
    <row r="242" spans="1:23" ht="13.9" x14ac:dyDescent="0.4">
      <c r="A242" s="12" t="str">
        <f>AcRd!A242</f>
        <v>CBH Sidings NG</v>
      </c>
      <c r="B242" s="12">
        <f>AcRd!B242</f>
        <v>42</v>
      </c>
      <c r="C242" t="str">
        <f>AcRd!C242</f>
        <v>Mogumber</v>
      </c>
      <c r="D242" s="204">
        <f>'DORC build-up'!I186</f>
        <v>1.3</v>
      </c>
      <c r="E242" s="188">
        <v>0</v>
      </c>
      <c r="F242" s="16">
        <v>0</v>
      </c>
      <c r="G242" s="16">
        <v>0</v>
      </c>
      <c r="H242" s="188">
        <v>0</v>
      </c>
      <c r="I242" s="188">
        <v>0</v>
      </c>
      <c r="J242" s="188">
        <v>0</v>
      </c>
      <c r="L242" s="269">
        <f t="shared" si="37"/>
        <v>470822.625</v>
      </c>
      <c r="M242" s="269">
        <f t="shared" si="38"/>
        <v>12216.09375</v>
      </c>
      <c r="N242" s="269">
        <f t="shared" si="39"/>
        <v>12934.6875</v>
      </c>
      <c r="O242" s="269">
        <f t="shared" si="40"/>
        <v>12934.6875</v>
      </c>
      <c r="P242" s="269">
        <f t="shared" si="41"/>
        <v>12216.09375</v>
      </c>
      <c r="R242" s="200">
        <f t="shared" si="42"/>
        <v>0</v>
      </c>
      <c r="S242" s="200">
        <f t="shared" si="44"/>
        <v>0</v>
      </c>
      <c r="T242" s="200">
        <f t="shared" si="45"/>
        <v>0</v>
      </c>
      <c r="U242" s="200">
        <f t="shared" si="46"/>
        <v>0</v>
      </c>
      <c r="V242" s="238">
        <f t="shared" si="47"/>
        <v>0</v>
      </c>
      <c r="W242" s="187">
        <f t="shared" si="43"/>
        <v>0</v>
      </c>
    </row>
    <row r="243" spans="1:23" ht="13.9" x14ac:dyDescent="0.4">
      <c r="A243" s="12" t="str">
        <f>AcRd!A243</f>
        <v>CBH Sidings NG</v>
      </c>
      <c r="B243" s="12">
        <f>AcRd!B243</f>
        <v>42</v>
      </c>
      <c r="C243" t="str">
        <f>AcRd!C243</f>
        <v>Moora</v>
      </c>
      <c r="D243" s="204">
        <f>'DORC build-up'!I187</f>
        <v>1.3</v>
      </c>
      <c r="E243" s="188">
        <v>0</v>
      </c>
      <c r="F243" s="16">
        <v>0</v>
      </c>
      <c r="G243" s="16">
        <v>0</v>
      </c>
      <c r="H243" s="188">
        <v>0</v>
      </c>
      <c r="I243" s="188">
        <v>0</v>
      </c>
      <c r="J243" s="188">
        <v>0</v>
      </c>
      <c r="L243" s="269">
        <f t="shared" si="37"/>
        <v>470822.625</v>
      </c>
      <c r="M243" s="269">
        <f t="shared" si="38"/>
        <v>12216.09375</v>
      </c>
      <c r="N243" s="269">
        <f t="shared" si="39"/>
        <v>12934.6875</v>
      </c>
      <c r="O243" s="269">
        <f t="shared" si="40"/>
        <v>12934.6875</v>
      </c>
      <c r="P243" s="269">
        <f t="shared" si="41"/>
        <v>12216.09375</v>
      </c>
      <c r="R243" s="200">
        <f t="shared" si="42"/>
        <v>0</v>
      </c>
      <c r="S243" s="200">
        <f t="shared" si="44"/>
        <v>0</v>
      </c>
      <c r="T243" s="200">
        <f t="shared" si="45"/>
        <v>0</v>
      </c>
      <c r="U243" s="200">
        <f t="shared" si="46"/>
        <v>0</v>
      </c>
      <c r="V243" s="238">
        <f t="shared" si="47"/>
        <v>0</v>
      </c>
      <c r="W243" s="187">
        <f t="shared" si="43"/>
        <v>0</v>
      </c>
    </row>
    <row r="244" spans="1:23" ht="13.9" x14ac:dyDescent="0.4">
      <c r="A244" s="12" t="str">
        <f>AcRd!A244</f>
        <v>CBH Sidings NG</v>
      </c>
      <c r="B244" s="12">
        <f>AcRd!B244</f>
        <v>42</v>
      </c>
      <c r="C244" t="str">
        <f>AcRd!C244</f>
        <v>Morawa</v>
      </c>
      <c r="D244" s="204">
        <f>'DORC build-up'!I188</f>
        <v>1.3</v>
      </c>
      <c r="E244" s="188">
        <v>0</v>
      </c>
      <c r="F244" s="16">
        <v>0</v>
      </c>
      <c r="G244" s="16">
        <v>0</v>
      </c>
      <c r="H244" s="188">
        <v>0</v>
      </c>
      <c r="I244" s="188">
        <v>0</v>
      </c>
      <c r="J244" s="188">
        <v>0</v>
      </c>
      <c r="L244" s="269">
        <f t="shared" si="37"/>
        <v>470822.625</v>
      </c>
      <c r="M244" s="269">
        <f t="shared" si="38"/>
        <v>12216.09375</v>
      </c>
      <c r="N244" s="269">
        <f t="shared" si="39"/>
        <v>12934.6875</v>
      </c>
      <c r="O244" s="269">
        <f t="shared" si="40"/>
        <v>12934.6875</v>
      </c>
      <c r="P244" s="269">
        <f t="shared" si="41"/>
        <v>12216.09375</v>
      </c>
      <c r="R244" s="200">
        <f t="shared" si="42"/>
        <v>0</v>
      </c>
      <c r="S244" s="200">
        <f t="shared" si="44"/>
        <v>0</v>
      </c>
      <c r="T244" s="200">
        <f t="shared" si="45"/>
        <v>0</v>
      </c>
      <c r="U244" s="200">
        <f t="shared" si="46"/>
        <v>0</v>
      </c>
      <c r="V244" s="238">
        <f t="shared" si="47"/>
        <v>0</v>
      </c>
      <c r="W244" s="187">
        <f t="shared" si="43"/>
        <v>0</v>
      </c>
    </row>
    <row r="245" spans="1:23" ht="13.9" x14ac:dyDescent="0.4">
      <c r="A245" s="12" t="str">
        <f>AcRd!A245</f>
        <v>CBH Sidings NG</v>
      </c>
      <c r="B245" s="12">
        <f>AcRd!B245</f>
        <v>42</v>
      </c>
      <c r="C245" t="str">
        <f>AcRd!C245</f>
        <v>Moulyinning</v>
      </c>
      <c r="D245" s="204">
        <f>'DORC build-up'!I189</f>
        <v>1.3</v>
      </c>
      <c r="E245" s="188">
        <v>0</v>
      </c>
      <c r="F245" s="16">
        <v>0</v>
      </c>
      <c r="G245" s="16">
        <v>0</v>
      </c>
      <c r="H245" s="188">
        <v>0</v>
      </c>
      <c r="I245" s="188">
        <v>0</v>
      </c>
      <c r="J245" s="188">
        <v>0</v>
      </c>
      <c r="L245" s="269">
        <f t="shared" si="37"/>
        <v>470822.625</v>
      </c>
      <c r="M245" s="269">
        <f t="shared" si="38"/>
        <v>12216.09375</v>
      </c>
      <c r="N245" s="269">
        <f t="shared" si="39"/>
        <v>12934.6875</v>
      </c>
      <c r="O245" s="269">
        <f t="shared" si="40"/>
        <v>12934.6875</v>
      </c>
      <c r="P245" s="269">
        <f t="shared" si="41"/>
        <v>12216.09375</v>
      </c>
      <c r="R245" s="200">
        <f t="shared" si="42"/>
        <v>0</v>
      </c>
      <c r="S245" s="200">
        <f t="shared" si="44"/>
        <v>0</v>
      </c>
      <c r="T245" s="200">
        <f t="shared" si="45"/>
        <v>0</v>
      </c>
      <c r="U245" s="200">
        <f t="shared" si="46"/>
        <v>0</v>
      </c>
      <c r="V245" s="238">
        <f t="shared" si="47"/>
        <v>0</v>
      </c>
      <c r="W245" s="187">
        <f t="shared" si="43"/>
        <v>0</v>
      </c>
    </row>
    <row r="246" spans="1:23" ht="13.9" x14ac:dyDescent="0.4">
      <c r="A246" s="12" t="str">
        <f>AcRd!A246</f>
        <v>CBH Sidings NG</v>
      </c>
      <c r="B246" s="12">
        <f>AcRd!B246</f>
        <v>42</v>
      </c>
      <c r="C246" t="str">
        <f>AcRd!C246</f>
        <v>Mount Kokeby</v>
      </c>
      <c r="D246" s="204">
        <f>'DORC build-up'!I190</f>
        <v>1.3</v>
      </c>
      <c r="E246" s="188">
        <v>0</v>
      </c>
      <c r="F246" s="16">
        <v>0</v>
      </c>
      <c r="G246" s="16">
        <v>0</v>
      </c>
      <c r="H246" s="188">
        <v>0</v>
      </c>
      <c r="I246" s="188">
        <v>0</v>
      </c>
      <c r="J246" s="188">
        <v>0</v>
      </c>
      <c r="L246" s="269">
        <f t="shared" si="37"/>
        <v>470822.625</v>
      </c>
      <c r="M246" s="269">
        <f t="shared" si="38"/>
        <v>12216.09375</v>
      </c>
      <c r="N246" s="269">
        <f t="shared" si="39"/>
        <v>12934.6875</v>
      </c>
      <c r="O246" s="269">
        <f t="shared" si="40"/>
        <v>12934.6875</v>
      </c>
      <c r="P246" s="269">
        <f t="shared" si="41"/>
        <v>12216.09375</v>
      </c>
      <c r="R246" s="200">
        <f t="shared" si="42"/>
        <v>0</v>
      </c>
      <c r="S246" s="200">
        <f t="shared" si="44"/>
        <v>0</v>
      </c>
      <c r="T246" s="200">
        <f t="shared" si="45"/>
        <v>0</v>
      </c>
      <c r="U246" s="200">
        <f t="shared" si="46"/>
        <v>0</v>
      </c>
      <c r="V246" s="238">
        <f t="shared" si="47"/>
        <v>0</v>
      </c>
      <c r="W246" s="187">
        <f t="shared" si="43"/>
        <v>0</v>
      </c>
    </row>
    <row r="247" spans="1:23" ht="13.9" x14ac:dyDescent="0.4">
      <c r="A247" s="12" t="str">
        <f>AcRd!A247</f>
        <v>CBH Sidings NG</v>
      </c>
      <c r="B247" s="12">
        <f>AcRd!B247</f>
        <v>42</v>
      </c>
      <c r="C247" t="str">
        <f>AcRd!C247</f>
        <v>Mukinbudin</v>
      </c>
      <c r="D247" s="204">
        <f>'DORC build-up'!I191</f>
        <v>1.2</v>
      </c>
      <c r="E247" s="188">
        <v>0</v>
      </c>
      <c r="F247" s="16">
        <v>0</v>
      </c>
      <c r="G247" s="16">
        <v>0</v>
      </c>
      <c r="H247" s="188">
        <v>0</v>
      </c>
      <c r="I247" s="188">
        <v>0</v>
      </c>
      <c r="J247" s="188">
        <v>0</v>
      </c>
      <c r="L247" s="269">
        <f t="shared" si="37"/>
        <v>470822.625</v>
      </c>
      <c r="M247" s="269">
        <f t="shared" si="38"/>
        <v>12216.09375</v>
      </c>
      <c r="N247" s="269">
        <f t="shared" si="39"/>
        <v>12934.6875</v>
      </c>
      <c r="O247" s="269">
        <f t="shared" si="40"/>
        <v>12934.6875</v>
      </c>
      <c r="P247" s="269">
        <f t="shared" si="41"/>
        <v>12216.09375</v>
      </c>
      <c r="R247" s="200">
        <f t="shared" si="42"/>
        <v>0</v>
      </c>
      <c r="S247" s="200">
        <f t="shared" si="44"/>
        <v>0</v>
      </c>
      <c r="T247" s="200">
        <f t="shared" si="45"/>
        <v>0</v>
      </c>
      <c r="U247" s="200">
        <f t="shared" si="46"/>
        <v>0</v>
      </c>
      <c r="V247" s="238">
        <f t="shared" si="47"/>
        <v>0</v>
      </c>
      <c r="W247" s="187">
        <f t="shared" si="43"/>
        <v>0</v>
      </c>
    </row>
    <row r="248" spans="1:23" ht="13.9" x14ac:dyDescent="0.4">
      <c r="A248" s="12" t="str">
        <f>AcRd!A248</f>
        <v>CBH Sidings NG</v>
      </c>
      <c r="B248" s="12">
        <f>AcRd!B248</f>
        <v>42</v>
      </c>
      <c r="C248" t="str">
        <f>AcRd!C248</f>
        <v>Mullewa</v>
      </c>
      <c r="D248" s="204">
        <f>'DORC build-up'!I192</f>
        <v>1.3</v>
      </c>
      <c r="E248" s="188">
        <v>0</v>
      </c>
      <c r="F248" s="16">
        <v>0</v>
      </c>
      <c r="G248" s="16">
        <v>0</v>
      </c>
      <c r="H248" s="188">
        <v>0</v>
      </c>
      <c r="I248" s="188">
        <v>0</v>
      </c>
      <c r="J248" s="188">
        <v>0</v>
      </c>
      <c r="L248" s="269">
        <f t="shared" si="37"/>
        <v>470822.625</v>
      </c>
      <c r="M248" s="269">
        <f t="shared" si="38"/>
        <v>12216.09375</v>
      </c>
      <c r="N248" s="269">
        <f t="shared" si="39"/>
        <v>12934.6875</v>
      </c>
      <c r="O248" s="269">
        <f t="shared" si="40"/>
        <v>12934.6875</v>
      </c>
      <c r="P248" s="269">
        <f t="shared" si="41"/>
        <v>12216.09375</v>
      </c>
      <c r="R248" s="200">
        <f t="shared" si="42"/>
        <v>0</v>
      </c>
      <c r="S248" s="200">
        <f t="shared" si="44"/>
        <v>0</v>
      </c>
      <c r="T248" s="200">
        <f t="shared" si="45"/>
        <v>0</v>
      </c>
      <c r="U248" s="200">
        <f t="shared" si="46"/>
        <v>0</v>
      </c>
      <c r="V248" s="238">
        <f t="shared" si="47"/>
        <v>0</v>
      </c>
      <c r="W248" s="187">
        <f t="shared" si="43"/>
        <v>0</v>
      </c>
    </row>
    <row r="249" spans="1:23" ht="13.9" x14ac:dyDescent="0.4">
      <c r="A249" s="12" t="str">
        <f>AcRd!A249</f>
        <v>CBH Sidings NG</v>
      </c>
      <c r="B249" s="12">
        <f>AcRd!B249</f>
        <v>42</v>
      </c>
      <c r="C249" t="str">
        <f>AcRd!C249</f>
        <v>Narrogin</v>
      </c>
      <c r="D249" s="204">
        <f>'DORC build-up'!I193</f>
        <v>1.3</v>
      </c>
      <c r="E249" s="188">
        <v>0</v>
      </c>
      <c r="F249" s="16">
        <v>0</v>
      </c>
      <c r="G249" s="16">
        <v>0</v>
      </c>
      <c r="H249" s="188">
        <v>0</v>
      </c>
      <c r="I249" s="188">
        <v>0</v>
      </c>
      <c r="J249" s="188">
        <v>0</v>
      </c>
      <c r="L249" s="269">
        <f t="shared" si="37"/>
        <v>470822.625</v>
      </c>
      <c r="M249" s="269">
        <f t="shared" si="38"/>
        <v>12216.09375</v>
      </c>
      <c r="N249" s="269">
        <f t="shared" si="39"/>
        <v>12934.6875</v>
      </c>
      <c r="O249" s="269">
        <f t="shared" si="40"/>
        <v>12934.6875</v>
      </c>
      <c r="P249" s="269">
        <f t="shared" si="41"/>
        <v>12216.09375</v>
      </c>
      <c r="R249" s="200">
        <f t="shared" si="42"/>
        <v>0</v>
      </c>
      <c r="S249" s="200">
        <f t="shared" si="44"/>
        <v>0</v>
      </c>
      <c r="T249" s="200">
        <f t="shared" si="45"/>
        <v>0</v>
      </c>
      <c r="U249" s="200">
        <f t="shared" si="46"/>
        <v>0</v>
      </c>
      <c r="V249" s="238">
        <f t="shared" si="47"/>
        <v>0</v>
      </c>
      <c r="W249" s="187">
        <f t="shared" si="43"/>
        <v>0</v>
      </c>
    </row>
    <row r="250" spans="1:23" ht="13.9" x14ac:dyDescent="0.4">
      <c r="A250" s="12" t="str">
        <f>AcRd!A250</f>
        <v>CBH Sidings NG</v>
      </c>
      <c r="B250" s="12">
        <f>AcRd!B250</f>
        <v>42</v>
      </c>
      <c r="C250" t="str">
        <f>AcRd!C250</f>
        <v>Newdegate</v>
      </c>
      <c r="D250" s="204">
        <f>'DORC build-up'!I194</f>
        <v>1.3</v>
      </c>
      <c r="E250" s="188">
        <v>0</v>
      </c>
      <c r="F250" s="16">
        <v>0</v>
      </c>
      <c r="G250" s="16">
        <v>0</v>
      </c>
      <c r="H250" s="188">
        <v>0</v>
      </c>
      <c r="I250" s="188">
        <v>0</v>
      </c>
      <c r="J250" s="188">
        <v>0</v>
      </c>
      <c r="L250" s="269">
        <f t="shared" si="37"/>
        <v>470822.625</v>
      </c>
      <c r="M250" s="269">
        <f t="shared" si="38"/>
        <v>12216.09375</v>
      </c>
      <c r="N250" s="269">
        <f t="shared" si="39"/>
        <v>12934.6875</v>
      </c>
      <c r="O250" s="269">
        <f t="shared" si="40"/>
        <v>12934.6875</v>
      </c>
      <c r="P250" s="269">
        <f t="shared" si="41"/>
        <v>12216.09375</v>
      </c>
      <c r="R250" s="200">
        <f t="shared" si="42"/>
        <v>0</v>
      </c>
      <c r="S250" s="200">
        <f t="shared" si="44"/>
        <v>0</v>
      </c>
      <c r="T250" s="200">
        <f t="shared" si="45"/>
        <v>0</v>
      </c>
      <c r="U250" s="200">
        <f t="shared" si="46"/>
        <v>0</v>
      </c>
      <c r="V250" s="238">
        <f t="shared" si="47"/>
        <v>0</v>
      </c>
      <c r="W250" s="187">
        <f t="shared" si="43"/>
        <v>0</v>
      </c>
    </row>
    <row r="251" spans="1:23" ht="13.9" x14ac:dyDescent="0.4">
      <c r="A251" s="12" t="str">
        <f>AcRd!A251</f>
        <v>CBH Sidings NG</v>
      </c>
      <c r="B251" s="12">
        <f>AcRd!B251</f>
        <v>42</v>
      </c>
      <c r="C251" t="str">
        <f>AcRd!C251</f>
        <v>Perenjori</v>
      </c>
      <c r="D251" s="204">
        <f>'DORC build-up'!I195</f>
        <v>1.3</v>
      </c>
      <c r="E251" s="188">
        <v>0</v>
      </c>
      <c r="F251" s="16">
        <v>0</v>
      </c>
      <c r="G251" s="16">
        <v>0</v>
      </c>
      <c r="H251" s="188">
        <v>0</v>
      </c>
      <c r="I251" s="188">
        <v>0</v>
      </c>
      <c r="J251" s="188">
        <v>0</v>
      </c>
      <c r="L251" s="269">
        <f t="shared" si="37"/>
        <v>470822.625</v>
      </c>
      <c r="M251" s="269">
        <f t="shared" si="38"/>
        <v>12216.09375</v>
      </c>
      <c r="N251" s="269">
        <f t="shared" si="39"/>
        <v>12934.6875</v>
      </c>
      <c r="O251" s="269">
        <f t="shared" si="40"/>
        <v>12934.6875</v>
      </c>
      <c r="P251" s="269">
        <f t="shared" si="41"/>
        <v>12216.09375</v>
      </c>
      <c r="R251" s="200">
        <f t="shared" si="42"/>
        <v>0</v>
      </c>
      <c r="S251" s="200">
        <f t="shared" si="44"/>
        <v>0</v>
      </c>
      <c r="T251" s="200">
        <f t="shared" si="45"/>
        <v>0</v>
      </c>
      <c r="U251" s="200">
        <f t="shared" si="46"/>
        <v>0</v>
      </c>
      <c r="V251" s="238">
        <f t="shared" si="47"/>
        <v>0</v>
      </c>
      <c r="W251" s="187">
        <f t="shared" si="43"/>
        <v>0</v>
      </c>
    </row>
    <row r="252" spans="1:23" ht="13.9" x14ac:dyDescent="0.4">
      <c r="A252" s="12" t="str">
        <f>AcRd!A252</f>
        <v>CBH Sidings NG</v>
      </c>
      <c r="B252" s="12">
        <f>AcRd!B252</f>
        <v>42</v>
      </c>
      <c r="C252" t="str">
        <f>AcRd!C252</f>
        <v>Piawanning</v>
      </c>
      <c r="D252" s="204">
        <f>'DORC build-up'!I196</f>
        <v>1.2</v>
      </c>
      <c r="E252" s="188">
        <v>0</v>
      </c>
      <c r="F252" s="16">
        <v>0</v>
      </c>
      <c r="G252" s="16">
        <v>0</v>
      </c>
      <c r="H252" s="188">
        <v>0</v>
      </c>
      <c r="I252" s="188">
        <v>0</v>
      </c>
      <c r="J252" s="188">
        <v>0</v>
      </c>
      <c r="L252" s="269">
        <f t="shared" si="37"/>
        <v>470822.625</v>
      </c>
      <c r="M252" s="269">
        <f t="shared" si="38"/>
        <v>12216.09375</v>
      </c>
      <c r="N252" s="269">
        <f t="shared" si="39"/>
        <v>12934.6875</v>
      </c>
      <c r="O252" s="269">
        <f t="shared" si="40"/>
        <v>12934.6875</v>
      </c>
      <c r="P252" s="269">
        <f t="shared" si="41"/>
        <v>12216.09375</v>
      </c>
      <c r="R252" s="200">
        <f t="shared" si="42"/>
        <v>0</v>
      </c>
      <c r="S252" s="200">
        <f t="shared" si="44"/>
        <v>0</v>
      </c>
      <c r="T252" s="200">
        <f t="shared" si="45"/>
        <v>0</v>
      </c>
      <c r="U252" s="200">
        <f t="shared" si="46"/>
        <v>0</v>
      </c>
      <c r="V252" s="238">
        <f t="shared" si="47"/>
        <v>0</v>
      </c>
      <c r="W252" s="187">
        <f t="shared" si="43"/>
        <v>0</v>
      </c>
    </row>
    <row r="253" spans="1:23" ht="13.9" x14ac:dyDescent="0.4">
      <c r="A253" s="12" t="str">
        <f>AcRd!A253</f>
        <v>CBH Sidings NG</v>
      </c>
      <c r="B253" s="12">
        <f>AcRd!B253</f>
        <v>42</v>
      </c>
      <c r="C253" t="str">
        <f>AcRd!C253</f>
        <v>Pingaring</v>
      </c>
      <c r="D253" s="204">
        <f>'DORC build-up'!I197</f>
        <v>1.3</v>
      </c>
      <c r="E253" s="188">
        <v>0</v>
      </c>
      <c r="F253" s="16">
        <v>0</v>
      </c>
      <c r="G253" s="16">
        <v>0</v>
      </c>
      <c r="H253" s="188">
        <v>0</v>
      </c>
      <c r="I253" s="188">
        <v>0</v>
      </c>
      <c r="J253" s="188">
        <v>0</v>
      </c>
      <c r="L253" s="269">
        <f t="shared" si="37"/>
        <v>470822.625</v>
      </c>
      <c r="M253" s="269">
        <f t="shared" si="38"/>
        <v>12216.09375</v>
      </c>
      <c r="N253" s="269">
        <f t="shared" si="39"/>
        <v>12934.6875</v>
      </c>
      <c r="O253" s="269">
        <f t="shared" si="40"/>
        <v>12934.6875</v>
      </c>
      <c r="P253" s="269">
        <f t="shared" si="41"/>
        <v>12216.09375</v>
      </c>
      <c r="R253" s="200">
        <f t="shared" si="42"/>
        <v>0</v>
      </c>
      <c r="S253" s="200">
        <f t="shared" si="44"/>
        <v>0</v>
      </c>
      <c r="T253" s="200">
        <f t="shared" si="45"/>
        <v>0</v>
      </c>
      <c r="U253" s="200">
        <f t="shared" si="46"/>
        <v>0</v>
      </c>
      <c r="V253" s="238">
        <f t="shared" si="47"/>
        <v>0</v>
      </c>
      <c r="W253" s="187">
        <f t="shared" si="43"/>
        <v>0</v>
      </c>
    </row>
    <row r="254" spans="1:23" ht="13.9" x14ac:dyDescent="0.4">
      <c r="A254" s="12" t="str">
        <f>AcRd!A254</f>
        <v>CBH Sidings NG</v>
      </c>
      <c r="B254" s="12">
        <f>AcRd!B254</f>
        <v>42</v>
      </c>
      <c r="C254" t="str">
        <f>AcRd!C254</f>
        <v>Pithara</v>
      </c>
      <c r="D254" s="204">
        <f>'DORC build-up'!I198</f>
        <v>1.2</v>
      </c>
      <c r="E254" s="188">
        <v>0</v>
      </c>
      <c r="F254" s="16">
        <v>0</v>
      </c>
      <c r="G254" s="16">
        <v>0</v>
      </c>
      <c r="H254" s="188">
        <v>0</v>
      </c>
      <c r="I254" s="188">
        <v>0</v>
      </c>
      <c r="J254" s="188">
        <v>0</v>
      </c>
      <c r="L254" s="269">
        <f t="shared" si="37"/>
        <v>470822.625</v>
      </c>
      <c r="M254" s="269">
        <f t="shared" si="38"/>
        <v>12216.09375</v>
      </c>
      <c r="N254" s="269">
        <f t="shared" si="39"/>
        <v>12934.6875</v>
      </c>
      <c r="O254" s="269">
        <f t="shared" si="40"/>
        <v>12934.6875</v>
      </c>
      <c r="P254" s="269">
        <f t="shared" si="41"/>
        <v>12216.09375</v>
      </c>
      <c r="R254" s="200">
        <f t="shared" si="42"/>
        <v>0</v>
      </c>
      <c r="S254" s="200">
        <f t="shared" si="44"/>
        <v>0</v>
      </c>
      <c r="T254" s="200">
        <f t="shared" si="45"/>
        <v>0</v>
      </c>
      <c r="U254" s="200">
        <f t="shared" si="46"/>
        <v>0</v>
      </c>
      <c r="V254" s="238">
        <f t="shared" si="47"/>
        <v>0</v>
      </c>
      <c r="W254" s="187">
        <f t="shared" si="43"/>
        <v>0</v>
      </c>
    </row>
    <row r="255" spans="1:23" ht="13.9" x14ac:dyDescent="0.4">
      <c r="A255" s="12" t="str">
        <f>AcRd!A255</f>
        <v>CBH Sidings NG</v>
      </c>
      <c r="B255" s="12">
        <f>AcRd!B255</f>
        <v>42</v>
      </c>
      <c r="C255" t="str">
        <f>AcRd!C255</f>
        <v>Tambellup</v>
      </c>
      <c r="D255" s="204">
        <f>'DORC build-up'!I199</f>
        <v>1.3</v>
      </c>
      <c r="E255" s="188">
        <v>0</v>
      </c>
      <c r="F255" s="16">
        <v>0</v>
      </c>
      <c r="G255" s="16">
        <v>0</v>
      </c>
      <c r="H255" s="188">
        <v>0</v>
      </c>
      <c r="I255" s="188">
        <v>0</v>
      </c>
      <c r="J255" s="188">
        <v>0</v>
      </c>
      <c r="L255" s="269">
        <f t="shared" si="37"/>
        <v>470822.625</v>
      </c>
      <c r="M255" s="269">
        <f t="shared" si="38"/>
        <v>12216.09375</v>
      </c>
      <c r="N255" s="269">
        <f t="shared" si="39"/>
        <v>12934.6875</v>
      </c>
      <c r="O255" s="269">
        <f t="shared" si="40"/>
        <v>12934.6875</v>
      </c>
      <c r="P255" s="269">
        <f t="shared" si="41"/>
        <v>12216.09375</v>
      </c>
      <c r="R255" s="200">
        <f t="shared" si="42"/>
        <v>0</v>
      </c>
      <c r="S255" s="200">
        <f t="shared" si="44"/>
        <v>0</v>
      </c>
      <c r="T255" s="200">
        <f t="shared" si="45"/>
        <v>0</v>
      </c>
      <c r="U255" s="200">
        <f t="shared" si="46"/>
        <v>0</v>
      </c>
      <c r="V255" s="238">
        <f t="shared" si="47"/>
        <v>0</v>
      </c>
      <c r="W255" s="187">
        <f t="shared" si="43"/>
        <v>0</v>
      </c>
    </row>
    <row r="256" spans="1:23" ht="13.9" x14ac:dyDescent="0.4">
      <c r="A256" s="12" t="str">
        <f>AcRd!A256</f>
        <v>CBH Sidings NG</v>
      </c>
      <c r="B256" s="12">
        <f>AcRd!B256</f>
        <v>42</v>
      </c>
      <c r="C256" t="str">
        <f>AcRd!C256</f>
        <v>Tarin Rock</v>
      </c>
      <c r="D256" s="204">
        <f>'DORC build-up'!I200</f>
        <v>1.3</v>
      </c>
      <c r="E256" s="188">
        <v>0</v>
      </c>
      <c r="F256" s="16">
        <v>0</v>
      </c>
      <c r="G256" s="16">
        <v>0</v>
      </c>
      <c r="H256" s="188">
        <v>0</v>
      </c>
      <c r="I256" s="188">
        <v>0</v>
      </c>
      <c r="J256" s="188">
        <v>0</v>
      </c>
      <c r="L256" s="269">
        <f t="shared" si="37"/>
        <v>470822.625</v>
      </c>
      <c r="M256" s="269">
        <f t="shared" si="38"/>
        <v>12216.09375</v>
      </c>
      <c r="N256" s="269">
        <f t="shared" si="39"/>
        <v>12934.6875</v>
      </c>
      <c r="O256" s="269">
        <f t="shared" si="40"/>
        <v>12934.6875</v>
      </c>
      <c r="P256" s="269">
        <f t="shared" si="41"/>
        <v>12216.09375</v>
      </c>
      <c r="R256" s="200">
        <f t="shared" si="42"/>
        <v>0</v>
      </c>
      <c r="S256" s="200">
        <f t="shared" si="44"/>
        <v>0</v>
      </c>
      <c r="T256" s="200">
        <f t="shared" si="45"/>
        <v>0</v>
      </c>
      <c r="U256" s="200">
        <f t="shared" si="46"/>
        <v>0</v>
      </c>
      <c r="V256" s="238">
        <f t="shared" si="47"/>
        <v>0</v>
      </c>
      <c r="W256" s="187">
        <f t="shared" si="43"/>
        <v>0</v>
      </c>
    </row>
    <row r="257" spans="1:23" ht="13.9" x14ac:dyDescent="0.4">
      <c r="A257" s="12" t="str">
        <f>AcRd!A257</f>
        <v>CBH Sidings NG</v>
      </c>
      <c r="B257" s="12">
        <f>AcRd!B257</f>
        <v>42</v>
      </c>
      <c r="C257" t="str">
        <f>AcRd!C257</f>
        <v>Three Springs</v>
      </c>
      <c r="D257" s="204">
        <f>'DORC build-up'!I201</f>
        <v>1.3</v>
      </c>
      <c r="E257" s="188">
        <v>0</v>
      </c>
      <c r="F257" s="16">
        <v>0</v>
      </c>
      <c r="G257" s="16">
        <v>0</v>
      </c>
      <c r="H257" s="188">
        <v>0</v>
      </c>
      <c r="I257" s="188">
        <v>0</v>
      </c>
      <c r="J257" s="188">
        <v>0</v>
      </c>
      <c r="L257" s="269">
        <f t="shared" si="37"/>
        <v>470822.625</v>
      </c>
      <c r="M257" s="269">
        <f t="shared" si="38"/>
        <v>12216.09375</v>
      </c>
      <c r="N257" s="269">
        <f t="shared" si="39"/>
        <v>12934.6875</v>
      </c>
      <c r="O257" s="269">
        <f t="shared" si="40"/>
        <v>12934.6875</v>
      </c>
      <c r="P257" s="269">
        <f t="shared" si="41"/>
        <v>12216.09375</v>
      </c>
      <c r="R257" s="200">
        <f t="shared" si="42"/>
        <v>0</v>
      </c>
      <c r="S257" s="200">
        <f t="shared" si="44"/>
        <v>0</v>
      </c>
      <c r="T257" s="200">
        <f t="shared" si="45"/>
        <v>0</v>
      </c>
      <c r="U257" s="200">
        <f t="shared" si="46"/>
        <v>0</v>
      </c>
      <c r="V257" s="238">
        <f t="shared" si="47"/>
        <v>0</v>
      </c>
      <c r="W257" s="187">
        <f t="shared" si="43"/>
        <v>0</v>
      </c>
    </row>
    <row r="258" spans="1:23" ht="13.9" x14ac:dyDescent="0.4">
      <c r="A258" s="12" t="str">
        <f>AcRd!A258</f>
        <v>CBH Sidings NG</v>
      </c>
      <c r="B258" s="12">
        <f>AcRd!B258</f>
        <v>42</v>
      </c>
      <c r="C258" t="str">
        <f>AcRd!C258</f>
        <v>Wagin</v>
      </c>
      <c r="D258" s="204">
        <f>'DORC build-up'!I202</f>
        <v>1.3</v>
      </c>
      <c r="E258" s="188">
        <v>0</v>
      </c>
      <c r="F258" s="16">
        <v>0</v>
      </c>
      <c r="G258" s="16">
        <v>0</v>
      </c>
      <c r="H258" s="188">
        <v>0</v>
      </c>
      <c r="I258" s="188">
        <v>0</v>
      </c>
      <c r="J258" s="188">
        <v>0</v>
      </c>
      <c r="L258" s="269">
        <f t="shared" si="37"/>
        <v>470822.625</v>
      </c>
      <c r="M258" s="269">
        <f t="shared" si="38"/>
        <v>12216.09375</v>
      </c>
      <c r="N258" s="269">
        <f t="shared" si="39"/>
        <v>12934.6875</v>
      </c>
      <c r="O258" s="269">
        <f t="shared" si="40"/>
        <v>12934.6875</v>
      </c>
      <c r="P258" s="269">
        <f t="shared" si="41"/>
        <v>12216.09375</v>
      </c>
      <c r="R258" s="200">
        <f t="shared" si="42"/>
        <v>0</v>
      </c>
      <c r="S258" s="200">
        <f t="shared" si="44"/>
        <v>0</v>
      </c>
      <c r="T258" s="200">
        <f t="shared" si="45"/>
        <v>0</v>
      </c>
      <c r="U258" s="200">
        <f t="shared" si="46"/>
        <v>0</v>
      </c>
      <c r="V258" s="238">
        <f t="shared" si="47"/>
        <v>0</v>
      </c>
      <c r="W258" s="187">
        <f t="shared" si="43"/>
        <v>0</v>
      </c>
    </row>
    <row r="259" spans="1:23" ht="13.9" x14ac:dyDescent="0.4">
      <c r="A259" s="12" t="str">
        <f>AcRd!A259</f>
        <v>CBH Sidings NG</v>
      </c>
      <c r="B259" s="12">
        <f>AcRd!B259</f>
        <v>42</v>
      </c>
      <c r="C259" t="str">
        <f>AcRd!C259</f>
        <v>Watheroo</v>
      </c>
      <c r="D259" s="204">
        <f>'DORC build-up'!I203</f>
        <v>1.3</v>
      </c>
      <c r="E259" s="188">
        <v>0</v>
      </c>
      <c r="F259" s="16">
        <v>0</v>
      </c>
      <c r="G259" s="16">
        <v>0</v>
      </c>
      <c r="H259" s="188">
        <v>0</v>
      </c>
      <c r="I259" s="188">
        <v>0</v>
      </c>
      <c r="J259" s="188">
        <v>0</v>
      </c>
      <c r="L259" s="269">
        <f t="shared" si="37"/>
        <v>470822.625</v>
      </c>
      <c r="M259" s="269">
        <f t="shared" si="38"/>
        <v>12216.09375</v>
      </c>
      <c r="N259" s="269">
        <f t="shared" si="39"/>
        <v>12934.6875</v>
      </c>
      <c r="O259" s="269">
        <f t="shared" si="40"/>
        <v>12934.6875</v>
      </c>
      <c r="P259" s="269">
        <f t="shared" si="41"/>
        <v>12216.09375</v>
      </c>
      <c r="R259" s="200">
        <f t="shared" si="42"/>
        <v>0</v>
      </c>
      <c r="S259" s="200">
        <f t="shared" si="44"/>
        <v>0</v>
      </c>
      <c r="T259" s="200">
        <f t="shared" si="45"/>
        <v>0</v>
      </c>
      <c r="U259" s="200">
        <f t="shared" si="46"/>
        <v>0</v>
      </c>
      <c r="V259" s="238">
        <f t="shared" si="47"/>
        <v>0</v>
      </c>
      <c r="W259" s="187">
        <f t="shared" si="43"/>
        <v>0</v>
      </c>
    </row>
    <row r="260" spans="1:23" ht="13.9" x14ac:dyDescent="0.4">
      <c r="A260" s="12" t="str">
        <f>AcRd!A260</f>
        <v>CBH Sidings NG</v>
      </c>
      <c r="B260" s="12">
        <f>AcRd!B260</f>
        <v>42</v>
      </c>
      <c r="C260" t="str">
        <f>AcRd!C260</f>
        <v>Welbungin</v>
      </c>
      <c r="D260" s="204">
        <f>'DORC build-up'!I204</f>
        <v>1.2</v>
      </c>
      <c r="E260" s="188">
        <v>0</v>
      </c>
      <c r="F260" s="16">
        <v>0</v>
      </c>
      <c r="G260" s="16">
        <v>0</v>
      </c>
      <c r="H260" s="188">
        <v>0</v>
      </c>
      <c r="I260" s="188">
        <v>0</v>
      </c>
      <c r="J260" s="188">
        <v>0</v>
      </c>
      <c r="L260" s="269">
        <f t="shared" si="37"/>
        <v>470822.625</v>
      </c>
      <c r="M260" s="269">
        <f t="shared" si="38"/>
        <v>12216.09375</v>
      </c>
      <c r="N260" s="269">
        <f t="shared" si="39"/>
        <v>12934.6875</v>
      </c>
      <c r="O260" s="269">
        <f t="shared" si="40"/>
        <v>12934.6875</v>
      </c>
      <c r="P260" s="269">
        <f t="shared" si="41"/>
        <v>12216.09375</v>
      </c>
      <c r="R260" s="200">
        <f t="shared" si="42"/>
        <v>0</v>
      </c>
      <c r="S260" s="200">
        <f t="shared" si="44"/>
        <v>0</v>
      </c>
      <c r="T260" s="200">
        <f t="shared" si="45"/>
        <v>0</v>
      </c>
      <c r="U260" s="200">
        <f t="shared" si="46"/>
        <v>0</v>
      </c>
      <c r="V260" s="238">
        <f t="shared" si="47"/>
        <v>0</v>
      </c>
      <c r="W260" s="187">
        <f t="shared" si="43"/>
        <v>0</v>
      </c>
    </row>
    <row r="261" spans="1:23" ht="13.9" x14ac:dyDescent="0.4">
      <c r="A261" s="12" t="str">
        <f>AcRd!A261</f>
        <v>CBH Sidings NG</v>
      </c>
      <c r="B261" s="12">
        <f>AcRd!B261</f>
        <v>42</v>
      </c>
      <c r="C261" t="str">
        <f>AcRd!C261</f>
        <v>Wongan Hills</v>
      </c>
      <c r="D261" s="204">
        <f>'DORC build-up'!I205</f>
        <v>1.2</v>
      </c>
      <c r="E261" s="188">
        <v>0</v>
      </c>
      <c r="F261" s="16">
        <v>0</v>
      </c>
      <c r="G261" s="16">
        <v>0</v>
      </c>
      <c r="H261" s="188">
        <v>0</v>
      </c>
      <c r="I261" s="188">
        <v>0</v>
      </c>
      <c r="J261" s="188">
        <v>0</v>
      </c>
      <c r="L261" s="269">
        <f t="shared" ref="L261:L289" si="48">H$14</f>
        <v>470822.625</v>
      </c>
      <c r="M261" s="269">
        <f t="shared" ref="M261:M289" si="49">H$16</f>
        <v>12216.09375</v>
      </c>
      <c r="N261" s="269">
        <f t="shared" ref="N261:N289" si="50">H$18</f>
        <v>12934.6875</v>
      </c>
      <c r="O261" s="269">
        <f t="shared" ref="O261:O289" si="51">H$20</f>
        <v>12934.6875</v>
      </c>
      <c r="P261" s="269">
        <f t="shared" ref="P261:P289" si="52">H$22</f>
        <v>12216.09375</v>
      </c>
      <c r="R261" s="200">
        <f t="shared" si="42"/>
        <v>0</v>
      </c>
      <c r="S261" s="200">
        <f t="shared" si="44"/>
        <v>0</v>
      </c>
      <c r="T261" s="200">
        <f t="shared" si="45"/>
        <v>0</v>
      </c>
      <c r="U261" s="200">
        <f t="shared" si="46"/>
        <v>0</v>
      </c>
      <c r="V261" s="238">
        <f t="shared" si="47"/>
        <v>0</v>
      </c>
      <c r="W261" s="187">
        <f t="shared" si="43"/>
        <v>0</v>
      </c>
    </row>
    <row r="262" spans="1:23" ht="13.9" x14ac:dyDescent="0.4">
      <c r="A262" s="12" t="str">
        <f>AcRd!A262</f>
        <v>CBH Sidings NG</v>
      </c>
      <c r="B262" s="12">
        <f>AcRd!B262</f>
        <v>42</v>
      </c>
      <c r="C262" t="str">
        <f>AcRd!C262</f>
        <v>Woodanilling</v>
      </c>
      <c r="D262" s="204">
        <f>'DORC build-up'!I206</f>
        <v>1.3</v>
      </c>
      <c r="E262" s="188">
        <v>0</v>
      </c>
      <c r="F262" s="16">
        <v>0</v>
      </c>
      <c r="G262" s="16">
        <v>0</v>
      </c>
      <c r="H262" s="188">
        <v>0</v>
      </c>
      <c r="I262" s="188">
        <v>0</v>
      </c>
      <c r="J262" s="188">
        <v>0</v>
      </c>
      <c r="L262" s="269">
        <f t="shared" si="48"/>
        <v>470822.625</v>
      </c>
      <c r="M262" s="269">
        <f t="shared" si="49"/>
        <v>12216.09375</v>
      </c>
      <c r="N262" s="269">
        <f t="shared" si="50"/>
        <v>12934.6875</v>
      </c>
      <c r="O262" s="269">
        <f t="shared" si="51"/>
        <v>12934.6875</v>
      </c>
      <c r="P262" s="269">
        <f t="shared" si="52"/>
        <v>12216.09375</v>
      </c>
      <c r="R262" s="200">
        <f t="shared" ref="R262:R289" si="53">E262*L262*$D262</f>
        <v>0</v>
      </c>
      <c r="S262" s="200">
        <f t="shared" si="44"/>
        <v>0</v>
      </c>
      <c r="T262" s="200">
        <f t="shared" si="45"/>
        <v>0</v>
      </c>
      <c r="U262" s="200">
        <f t="shared" si="46"/>
        <v>0</v>
      </c>
      <c r="V262" s="238">
        <f t="shared" si="47"/>
        <v>0</v>
      </c>
      <c r="W262" s="187">
        <f t="shared" ref="W262:W289" si="54">SUM(R262:V262)</f>
        <v>0</v>
      </c>
    </row>
    <row r="263" spans="1:23" ht="13.9" x14ac:dyDescent="0.4">
      <c r="A263" s="12" t="str">
        <f>AcRd!A263</f>
        <v>CBH Sidings NG</v>
      </c>
      <c r="B263" s="12">
        <f>AcRd!B263</f>
        <v>42</v>
      </c>
      <c r="C263" t="str">
        <f>AcRd!C263</f>
        <v>Wyalkatchem</v>
      </c>
      <c r="D263" s="204">
        <f>'DORC build-up'!I207</f>
        <v>1.2</v>
      </c>
      <c r="E263" s="188">
        <v>0</v>
      </c>
      <c r="F263" s="16">
        <v>0</v>
      </c>
      <c r="G263" s="16">
        <v>0</v>
      </c>
      <c r="H263" s="188">
        <v>0</v>
      </c>
      <c r="I263" s="188">
        <v>0</v>
      </c>
      <c r="J263" s="188">
        <v>0</v>
      </c>
      <c r="L263" s="269">
        <f t="shared" si="48"/>
        <v>470822.625</v>
      </c>
      <c r="M263" s="269">
        <f t="shared" si="49"/>
        <v>12216.09375</v>
      </c>
      <c r="N263" s="269">
        <f t="shared" si="50"/>
        <v>12934.6875</v>
      </c>
      <c r="O263" s="269">
        <f t="shared" si="51"/>
        <v>12934.6875</v>
      </c>
      <c r="P263" s="269">
        <f t="shared" si="52"/>
        <v>12216.09375</v>
      </c>
      <c r="R263" s="200">
        <f t="shared" si="53"/>
        <v>0</v>
      </c>
      <c r="S263" s="200">
        <f t="shared" ref="S263:S289" si="55">G263*M263*$D263</f>
        <v>0</v>
      </c>
      <c r="T263" s="200">
        <f t="shared" ref="T263:T289" si="56">H263*N263*$D263</f>
        <v>0</v>
      </c>
      <c r="U263" s="200">
        <f t="shared" ref="U263:U289" si="57">I263*O263*$D263</f>
        <v>0</v>
      </c>
      <c r="V263" s="238">
        <f t="shared" ref="V263:V289" si="58">J263*P263*$D263</f>
        <v>0</v>
      </c>
      <c r="W263" s="187">
        <f t="shared" si="54"/>
        <v>0</v>
      </c>
    </row>
    <row r="264" spans="1:23" ht="13.9" x14ac:dyDescent="0.4">
      <c r="A264" s="12" t="str">
        <f>AcRd!A264</f>
        <v>CBH Sidings NG</v>
      </c>
      <c r="B264" s="12">
        <f>AcRd!B264</f>
        <v>42</v>
      </c>
      <c r="C264" t="str">
        <f>AcRd!C264</f>
        <v>Yerecoin</v>
      </c>
      <c r="D264" s="204">
        <f>'DORC build-up'!I208</f>
        <v>1.2</v>
      </c>
      <c r="E264" s="188">
        <v>0</v>
      </c>
      <c r="F264" s="16">
        <v>0</v>
      </c>
      <c r="G264" s="16">
        <v>0</v>
      </c>
      <c r="H264" s="188">
        <v>0</v>
      </c>
      <c r="I264" s="188">
        <v>0</v>
      </c>
      <c r="J264" s="188">
        <v>0</v>
      </c>
      <c r="L264" s="269">
        <f t="shared" si="48"/>
        <v>470822.625</v>
      </c>
      <c r="M264" s="269">
        <f t="shared" si="49"/>
        <v>12216.09375</v>
      </c>
      <c r="N264" s="269">
        <f t="shared" si="50"/>
        <v>12934.6875</v>
      </c>
      <c r="O264" s="269">
        <f t="shared" si="51"/>
        <v>12934.6875</v>
      </c>
      <c r="P264" s="269">
        <f t="shared" si="52"/>
        <v>12216.09375</v>
      </c>
      <c r="R264" s="200">
        <f t="shared" si="53"/>
        <v>0</v>
      </c>
      <c r="S264" s="200">
        <f t="shared" si="55"/>
        <v>0</v>
      </c>
      <c r="T264" s="200">
        <f t="shared" si="56"/>
        <v>0</v>
      </c>
      <c r="U264" s="200">
        <f t="shared" si="57"/>
        <v>0</v>
      </c>
      <c r="V264" s="238">
        <f t="shared" si="58"/>
        <v>0</v>
      </c>
      <c r="W264" s="187">
        <f t="shared" si="54"/>
        <v>0</v>
      </c>
    </row>
    <row r="265" spans="1:23" ht="13.9" x14ac:dyDescent="0.4">
      <c r="A265" s="12" t="str">
        <f>AcRd!A265</f>
        <v>CBH Sidings NG</v>
      </c>
      <c r="B265" s="12">
        <f>AcRd!B265</f>
        <v>42</v>
      </c>
      <c r="C265" t="str">
        <f>AcRd!C265</f>
        <v>York</v>
      </c>
      <c r="D265" s="204">
        <f>'DORC build-up'!I209</f>
        <v>1.3</v>
      </c>
      <c r="E265" s="188">
        <v>0</v>
      </c>
      <c r="F265" s="16">
        <v>0</v>
      </c>
      <c r="G265" s="16">
        <v>0</v>
      </c>
      <c r="H265" s="188">
        <v>0</v>
      </c>
      <c r="I265" s="188">
        <v>0</v>
      </c>
      <c r="J265" s="188">
        <v>0</v>
      </c>
      <c r="L265" s="269">
        <f t="shared" si="48"/>
        <v>470822.625</v>
      </c>
      <c r="M265" s="269">
        <f t="shared" si="49"/>
        <v>12216.09375</v>
      </c>
      <c r="N265" s="269">
        <f t="shared" si="50"/>
        <v>12934.6875</v>
      </c>
      <c r="O265" s="269">
        <f t="shared" si="51"/>
        <v>12934.6875</v>
      </c>
      <c r="P265" s="269">
        <f t="shared" si="52"/>
        <v>12216.09375</v>
      </c>
      <c r="R265" s="200">
        <f t="shared" si="53"/>
        <v>0</v>
      </c>
      <c r="S265" s="200">
        <f t="shared" si="55"/>
        <v>0</v>
      </c>
      <c r="T265" s="200">
        <f t="shared" si="56"/>
        <v>0</v>
      </c>
      <c r="U265" s="200">
        <f t="shared" si="57"/>
        <v>0</v>
      </c>
      <c r="V265" s="238">
        <f t="shared" si="58"/>
        <v>0</v>
      </c>
      <c r="W265" s="187">
        <f t="shared" si="54"/>
        <v>0</v>
      </c>
    </row>
    <row r="266" spans="1:23" ht="13.9" x14ac:dyDescent="0.4">
      <c r="A266" s="12" t="str">
        <f>AcRd!A266</f>
        <v>CBH Sidings NG</v>
      </c>
      <c r="B266" s="12">
        <f>AcRd!B266</f>
        <v>42</v>
      </c>
      <c r="C266" t="str">
        <f>AcRd!C266</f>
        <v>Yornaning</v>
      </c>
      <c r="D266" s="204">
        <f>'DORC build-up'!I210</f>
        <v>1.3</v>
      </c>
      <c r="E266" s="188">
        <v>0</v>
      </c>
      <c r="F266" s="16">
        <v>0</v>
      </c>
      <c r="G266" s="16">
        <v>0</v>
      </c>
      <c r="H266" s="188">
        <v>0</v>
      </c>
      <c r="I266" s="188">
        <v>0</v>
      </c>
      <c r="J266" s="188">
        <v>0</v>
      </c>
      <c r="L266" s="269">
        <f t="shared" si="48"/>
        <v>470822.625</v>
      </c>
      <c r="M266" s="269">
        <f t="shared" si="49"/>
        <v>12216.09375</v>
      </c>
      <c r="N266" s="269">
        <f t="shared" si="50"/>
        <v>12934.6875</v>
      </c>
      <c r="O266" s="269">
        <f t="shared" si="51"/>
        <v>12934.6875</v>
      </c>
      <c r="P266" s="269">
        <f t="shared" si="52"/>
        <v>12216.09375</v>
      </c>
      <c r="R266" s="200">
        <f t="shared" si="53"/>
        <v>0</v>
      </c>
      <c r="S266" s="200">
        <f t="shared" si="55"/>
        <v>0</v>
      </c>
      <c r="T266" s="200">
        <f t="shared" si="56"/>
        <v>0</v>
      </c>
      <c r="U266" s="200">
        <f t="shared" si="57"/>
        <v>0</v>
      </c>
      <c r="V266" s="238">
        <f t="shared" si="58"/>
        <v>0</v>
      </c>
      <c r="W266" s="187">
        <f t="shared" si="54"/>
        <v>0</v>
      </c>
    </row>
    <row r="267" spans="1:23" ht="13.9" x14ac:dyDescent="0.4">
      <c r="A267" s="12" t="str">
        <f>AcRd!A267</f>
        <v>Sidings &amp; Other</v>
      </c>
      <c r="B267" s="12">
        <f>AcRd!B267</f>
        <v>43</v>
      </c>
      <c r="C267" t="str">
        <f>AcRd!C267</f>
        <v>Kwinana to Kwinana Alcoa</v>
      </c>
      <c r="D267" s="204">
        <f>'DORC build-up'!I211</f>
        <v>1.2</v>
      </c>
      <c r="E267" s="188">
        <v>0</v>
      </c>
      <c r="F267" s="16">
        <v>0</v>
      </c>
      <c r="G267" s="16">
        <v>0</v>
      </c>
      <c r="H267" s="188">
        <v>0</v>
      </c>
      <c r="I267" s="188">
        <v>0</v>
      </c>
      <c r="J267" s="188">
        <v>0</v>
      </c>
      <c r="L267" s="269">
        <f t="shared" si="48"/>
        <v>470822.625</v>
      </c>
      <c r="M267" s="269">
        <f t="shared" si="49"/>
        <v>12216.09375</v>
      </c>
      <c r="N267" s="269">
        <f t="shared" si="50"/>
        <v>12934.6875</v>
      </c>
      <c r="O267" s="269">
        <f t="shared" si="51"/>
        <v>12934.6875</v>
      </c>
      <c r="P267" s="269">
        <f t="shared" si="52"/>
        <v>12216.09375</v>
      </c>
      <c r="R267" s="200">
        <f t="shared" si="53"/>
        <v>0</v>
      </c>
      <c r="S267" s="200">
        <f t="shared" si="55"/>
        <v>0</v>
      </c>
      <c r="T267" s="200">
        <f t="shared" si="56"/>
        <v>0</v>
      </c>
      <c r="U267" s="200">
        <f t="shared" si="57"/>
        <v>0</v>
      </c>
      <c r="V267" s="238">
        <f t="shared" si="58"/>
        <v>0</v>
      </c>
      <c r="W267" s="187">
        <f t="shared" si="54"/>
        <v>0</v>
      </c>
    </row>
    <row r="268" spans="1:23" ht="13.9" x14ac:dyDescent="0.4">
      <c r="A268" s="12" t="str">
        <f>AcRd!A268</f>
        <v>Sidings &amp; Other</v>
      </c>
      <c r="B268" s="12">
        <f>AcRd!B268</f>
        <v>43</v>
      </c>
      <c r="C268" t="str">
        <f>AcRd!C268</f>
        <v>Kwinana to Kwinana West</v>
      </c>
      <c r="D268" s="204">
        <f>'DORC build-up'!I212</f>
        <v>1.2</v>
      </c>
      <c r="E268" s="188">
        <v>0</v>
      </c>
      <c r="F268" s="16">
        <v>0</v>
      </c>
      <c r="G268" s="16">
        <v>0</v>
      </c>
      <c r="H268" s="188">
        <v>0</v>
      </c>
      <c r="I268" s="188">
        <v>0</v>
      </c>
      <c r="J268" s="188">
        <v>0</v>
      </c>
      <c r="L268" s="269">
        <f t="shared" si="48"/>
        <v>470822.625</v>
      </c>
      <c r="M268" s="269">
        <f t="shared" si="49"/>
        <v>12216.09375</v>
      </c>
      <c r="N268" s="269">
        <f t="shared" si="50"/>
        <v>12934.6875</v>
      </c>
      <c r="O268" s="269">
        <f t="shared" si="51"/>
        <v>12934.6875</v>
      </c>
      <c r="P268" s="269">
        <f t="shared" si="52"/>
        <v>12216.09375</v>
      </c>
      <c r="R268" s="200">
        <f t="shared" si="53"/>
        <v>0</v>
      </c>
      <c r="S268" s="200">
        <f t="shared" si="55"/>
        <v>0</v>
      </c>
      <c r="T268" s="200">
        <f t="shared" si="56"/>
        <v>0</v>
      </c>
      <c r="U268" s="200">
        <f t="shared" si="57"/>
        <v>0</v>
      </c>
      <c r="V268" s="238">
        <f t="shared" si="58"/>
        <v>0</v>
      </c>
      <c r="W268" s="187">
        <f t="shared" si="54"/>
        <v>0</v>
      </c>
    </row>
    <row r="269" spans="1:23" ht="13.9" x14ac:dyDescent="0.4">
      <c r="A269" s="12" t="str">
        <f>AcRd!A269</f>
        <v>Sidings &amp; Other</v>
      </c>
      <c r="B269" s="12">
        <f>AcRd!B269</f>
        <v>43</v>
      </c>
      <c r="C269" t="str">
        <f>AcRd!C269</f>
        <v>Kwinana West to Kwinana KBT</v>
      </c>
      <c r="D269" s="204">
        <f>'DORC build-up'!I213</f>
        <v>1</v>
      </c>
      <c r="E269" s="188">
        <v>0</v>
      </c>
      <c r="F269" s="16">
        <v>0</v>
      </c>
      <c r="G269" s="16">
        <v>0</v>
      </c>
      <c r="H269" s="188">
        <v>0</v>
      </c>
      <c r="I269" s="188">
        <v>0</v>
      </c>
      <c r="J269" s="188">
        <v>0</v>
      </c>
      <c r="L269" s="269">
        <f t="shared" si="48"/>
        <v>470822.625</v>
      </c>
      <c r="M269" s="269">
        <f t="shared" si="49"/>
        <v>12216.09375</v>
      </c>
      <c r="N269" s="269">
        <f t="shared" si="50"/>
        <v>12934.6875</v>
      </c>
      <c r="O269" s="269">
        <f t="shared" si="51"/>
        <v>12934.6875</v>
      </c>
      <c r="P269" s="269">
        <f t="shared" si="52"/>
        <v>12216.09375</v>
      </c>
      <c r="R269" s="200">
        <f t="shared" si="53"/>
        <v>0</v>
      </c>
      <c r="S269" s="200">
        <f t="shared" si="55"/>
        <v>0</v>
      </c>
      <c r="T269" s="200">
        <f t="shared" si="56"/>
        <v>0</v>
      </c>
      <c r="U269" s="200">
        <f t="shared" si="57"/>
        <v>0</v>
      </c>
      <c r="V269" s="238">
        <f t="shared" si="58"/>
        <v>0</v>
      </c>
      <c r="W269" s="187">
        <f t="shared" si="54"/>
        <v>0</v>
      </c>
    </row>
    <row r="270" spans="1:23" ht="13.9" x14ac:dyDescent="0.4">
      <c r="A270" s="12" t="str">
        <f>AcRd!A270</f>
        <v>EGR</v>
      </c>
      <c r="B270" s="12">
        <f>AcRd!B270</f>
        <v>44</v>
      </c>
      <c r="C270" t="str">
        <f>AcRd!C270</f>
        <v>Midland to Millendon Junction</v>
      </c>
      <c r="D270" s="204">
        <f>'DORC build-up'!I214</f>
        <v>1.1000000000000001</v>
      </c>
      <c r="E270" s="188">
        <v>0</v>
      </c>
      <c r="F270" s="16">
        <v>0</v>
      </c>
      <c r="G270" s="16">
        <v>0</v>
      </c>
      <c r="H270" s="188">
        <v>0</v>
      </c>
      <c r="I270" s="188">
        <v>435.12160000000006</v>
      </c>
      <c r="J270" s="188">
        <v>0</v>
      </c>
      <c r="L270" s="269">
        <f t="shared" si="48"/>
        <v>470822.625</v>
      </c>
      <c r="M270" s="269">
        <f t="shared" si="49"/>
        <v>12216.09375</v>
      </c>
      <c r="N270" s="269">
        <f t="shared" si="50"/>
        <v>12934.6875</v>
      </c>
      <c r="O270" s="269">
        <f t="shared" si="51"/>
        <v>12934.6875</v>
      </c>
      <c r="P270" s="269">
        <f t="shared" si="52"/>
        <v>12216.09375</v>
      </c>
      <c r="R270" s="200">
        <f t="shared" si="53"/>
        <v>0</v>
      </c>
      <c r="S270" s="200">
        <f t="shared" si="55"/>
        <v>0</v>
      </c>
      <c r="T270" s="200">
        <f t="shared" si="56"/>
        <v>0</v>
      </c>
      <c r="U270" s="200">
        <f t="shared" si="57"/>
        <v>6190978.1125500016</v>
      </c>
      <c r="V270" s="238">
        <f t="shared" si="58"/>
        <v>0</v>
      </c>
      <c r="W270" s="187">
        <f t="shared" si="54"/>
        <v>6190978.1125500016</v>
      </c>
    </row>
    <row r="271" spans="1:23" ht="13.9" x14ac:dyDescent="0.4">
      <c r="A271" s="12" t="str">
        <f>AcRd!A271</f>
        <v>EGR</v>
      </c>
      <c r="B271" s="12">
        <f>AcRd!B271</f>
        <v>44</v>
      </c>
      <c r="C271" t="str">
        <f>AcRd!C271</f>
        <v>Millendon Junction to Toodyay West</v>
      </c>
      <c r="D271" s="204">
        <f>'DORC build-up'!I215</f>
        <v>1.1000000000000001</v>
      </c>
      <c r="E271" s="188">
        <v>0</v>
      </c>
      <c r="F271" s="16">
        <v>0</v>
      </c>
      <c r="G271" s="16">
        <v>0</v>
      </c>
      <c r="H271" s="188">
        <v>0</v>
      </c>
      <c r="I271" s="188">
        <v>0</v>
      </c>
      <c r="J271" s="188">
        <v>652.3252</v>
      </c>
      <c r="L271" s="269">
        <f t="shared" si="48"/>
        <v>470822.625</v>
      </c>
      <c r="M271" s="269">
        <f t="shared" si="49"/>
        <v>12216.09375</v>
      </c>
      <c r="N271" s="269">
        <f t="shared" si="50"/>
        <v>12934.6875</v>
      </c>
      <c r="O271" s="269">
        <f t="shared" si="51"/>
        <v>12934.6875</v>
      </c>
      <c r="P271" s="269">
        <f t="shared" si="52"/>
        <v>12216.09375</v>
      </c>
      <c r="R271" s="200">
        <f t="shared" si="53"/>
        <v>0</v>
      </c>
      <c r="S271" s="200">
        <f t="shared" si="55"/>
        <v>0</v>
      </c>
      <c r="T271" s="200">
        <f t="shared" si="56"/>
        <v>0</v>
      </c>
      <c r="U271" s="200">
        <f t="shared" si="57"/>
        <v>0</v>
      </c>
      <c r="V271" s="238">
        <f t="shared" si="58"/>
        <v>8765752.3785562515</v>
      </c>
      <c r="W271" s="187">
        <f t="shared" si="54"/>
        <v>8765752.3785562515</v>
      </c>
    </row>
    <row r="272" spans="1:23" ht="13.9" x14ac:dyDescent="0.4">
      <c r="A272" s="12" t="str">
        <f>AcRd!A272</f>
        <v>EGR</v>
      </c>
      <c r="B272" s="12">
        <f>AcRd!B272</f>
        <v>44</v>
      </c>
      <c r="C272" t="str">
        <f>AcRd!C272</f>
        <v>Toodyay West</v>
      </c>
      <c r="D272" s="204">
        <f>'DORC build-up'!I216</f>
        <v>0</v>
      </c>
      <c r="E272" s="188">
        <v>0</v>
      </c>
      <c r="F272" s="16">
        <v>0</v>
      </c>
      <c r="G272" s="16">
        <v>0</v>
      </c>
      <c r="H272" s="188">
        <v>0</v>
      </c>
      <c r="I272" s="188">
        <v>0</v>
      </c>
      <c r="J272" s="188">
        <v>0</v>
      </c>
      <c r="L272" s="269">
        <f t="shared" si="48"/>
        <v>470822.625</v>
      </c>
      <c r="M272" s="269">
        <f t="shared" si="49"/>
        <v>12216.09375</v>
      </c>
      <c r="N272" s="269">
        <f t="shared" si="50"/>
        <v>12934.6875</v>
      </c>
      <c r="O272" s="269">
        <f t="shared" si="51"/>
        <v>12934.6875</v>
      </c>
      <c r="P272" s="269">
        <f t="shared" si="52"/>
        <v>12216.09375</v>
      </c>
      <c r="R272" s="200">
        <f t="shared" si="53"/>
        <v>0</v>
      </c>
      <c r="S272" s="200">
        <f t="shared" si="55"/>
        <v>0</v>
      </c>
      <c r="T272" s="200">
        <f t="shared" si="56"/>
        <v>0</v>
      </c>
      <c r="U272" s="200">
        <f t="shared" si="57"/>
        <v>0</v>
      </c>
      <c r="V272" s="238">
        <f t="shared" si="58"/>
        <v>0</v>
      </c>
      <c r="W272" s="187">
        <f t="shared" si="54"/>
        <v>0</v>
      </c>
    </row>
    <row r="273" spans="1:23" ht="13.9" x14ac:dyDescent="0.4">
      <c r="A273" s="12" t="str">
        <f>AcRd!A273</f>
        <v>EGR</v>
      </c>
      <c r="B273" s="12">
        <f>AcRd!B273</f>
        <v>44</v>
      </c>
      <c r="C273" t="str">
        <f>AcRd!C273</f>
        <v>Toodyay West to Avon Yard</v>
      </c>
      <c r="D273" s="204">
        <f>'DORC build-up'!I217</f>
        <v>1.1000000000000001</v>
      </c>
      <c r="E273" s="188">
        <v>0</v>
      </c>
      <c r="F273" s="16">
        <v>0</v>
      </c>
      <c r="G273" s="16">
        <v>0</v>
      </c>
      <c r="H273" s="188">
        <v>564.00099999999998</v>
      </c>
      <c r="I273" s="188">
        <v>0</v>
      </c>
      <c r="J273" s="188">
        <v>1284.6599999999999</v>
      </c>
      <c r="L273" s="269">
        <f t="shared" si="48"/>
        <v>470822.625</v>
      </c>
      <c r="M273" s="269">
        <f t="shared" si="49"/>
        <v>12216.09375</v>
      </c>
      <c r="N273" s="269">
        <f t="shared" si="50"/>
        <v>12934.6875</v>
      </c>
      <c r="O273" s="269">
        <f t="shared" si="51"/>
        <v>12934.6875</v>
      </c>
      <c r="P273" s="269">
        <f t="shared" si="52"/>
        <v>12216.09375</v>
      </c>
      <c r="R273" s="200">
        <f t="shared" si="53"/>
        <v>0</v>
      </c>
      <c r="S273" s="200">
        <f t="shared" si="55"/>
        <v>0</v>
      </c>
      <c r="T273" s="200">
        <f t="shared" si="56"/>
        <v>8024694.3531562509</v>
      </c>
      <c r="U273" s="200">
        <f t="shared" si="57"/>
        <v>0</v>
      </c>
      <c r="V273" s="238">
        <f t="shared" si="58"/>
        <v>17262879.696562499</v>
      </c>
      <c r="W273" s="187">
        <f t="shared" si="54"/>
        <v>25287574.049718749</v>
      </c>
    </row>
    <row r="274" spans="1:23" ht="13.9" x14ac:dyDescent="0.4">
      <c r="A274" s="12" t="str">
        <f>AcRd!A274</f>
        <v>EGR</v>
      </c>
      <c r="B274" s="12">
        <f>AcRd!B274</f>
        <v>44</v>
      </c>
      <c r="C274" t="str">
        <f>AcRd!C274</f>
        <v>Avon Yard</v>
      </c>
      <c r="D274" s="204">
        <f>'DORC build-up'!I218</f>
        <v>1.2</v>
      </c>
      <c r="E274" s="188">
        <v>0</v>
      </c>
      <c r="F274" s="16">
        <v>0</v>
      </c>
      <c r="G274" s="16">
        <v>0</v>
      </c>
      <c r="H274" s="188">
        <v>0</v>
      </c>
      <c r="I274" s="188">
        <v>0</v>
      </c>
      <c r="J274" s="188">
        <v>0</v>
      </c>
      <c r="L274" s="269">
        <f t="shared" si="48"/>
        <v>470822.625</v>
      </c>
      <c r="M274" s="269">
        <f t="shared" si="49"/>
        <v>12216.09375</v>
      </c>
      <c r="N274" s="269">
        <f t="shared" si="50"/>
        <v>12934.6875</v>
      </c>
      <c r="O274" s="269">
        <f t="shared" si="51"/>
        <v>12934.6875</v>
      </c>
      <c r="P274" s="269">
        <f t="shared" si="52"/>
        <v>12216.09375</v>
      </c>
      <c r="R274" s="200">
        <f t="shared" si="53"/>
        <v>0</v>
      </c>
      <c r="S274" s="200">
        <f t="shared" si="55"/>
        <v>0</v>
      </c>
      <c r="T274" s="200">
        <f t="shared" si="56"/>
        <v>0</v>
      </c>
      <c r="U274" s="200">
        <f t="shared" si="57"/>
        <v>0</v>
      </c>
      <c r="V274" s="238">
        <f t="shared" si="58"/>
        <v>0</v>
      </c>
      <c r="W274" s="187">
        <f t="shared" si="54"/>
        <v>0</v>
      </c>
    </row>
    <row r="275" spans="1:23" ht="13.9" x14ac:dyDescent="0.4">
      <c r="A275" s="12" t="str">
        <f>AcRd!A275</f>
        <v>Metro</v>
      </c>
      <c r="B275" s="12">
        <f>AcRd!B275</f>
        <v>45</v>
      </c>
      <c r="C275" t="str">
        <f>AcRd!C275</f>
        <v>Midland to Woodbridge South</v>
      </c>
      <c r="D275" s="204">
        <f>'DORC build-up'!I219</f>
        <v>1</v>
      </c>
      <c r="E275" s="188">
        <v>0</v>
      </c>
      <c r="F275" s="16">
        <v>0</v>
      </c>
      <c r="G275" s="16">
        <v>0</v>
      </c>
      <c r="H275" s="188">
        <v>720.9</v>
      </c>
      <c r="I275" s="188">
        <v>702.10799999999995</v>
      </c>
      <c r="J275" s="188">
        <v>0</v>
      </c>
      <c r="L275" s="269">
        <f t="shared" si="48"/>
        <v>470822.625</v>
      </c>
      <c r="M275" s="269">
        <f t="shared" si="49"/>
        <v>12216.09375</v>
      </c>
      <c r="N275" s="269">
        <f t="shared" si="50"/>
        <v>12934.6875</v>
      </c>
      <c r="O275" s="269">
        <f t="shared" si="51"/>
        <v>12934.6875</v>
      </c>
      <c r="P275" s="269">
        <f t="shared" si="52"/>
        <v>12216.09375</v>
      </c>
      <c r="R275" s="200">
        <f t="shared" si="53"/>
        <v>0</v>
      </c>
      <c r="S275" s="200">
        <f t="shared" si="55"/>
        <v>0</v>
      </c>
      <c r="T275" s="200">
        <f t="shared" si="56"/>
        <v>9324616.21875</v>
      </c>
      <c r="U275" s="200">
        <f t="shared" si="57"/>
        <v>9081547.5712499991</v>
      </c>
      <c r="V275" s="238">
        <f t="shared" si="58"/>
        <v>0</v>
      </c>
      <c r="W275" s="187">
        <f t="shared" si="54"/>
        <v>18406163.789999999</v>
      </c>
    </row>
    <row r="276" spans="1:23" ht="13.9" x14ac:dyDescent="0.4">
      <c r="A276" s="12" t="str">
        <f>AcRd!A276</f>
        <v>Metro</v>
      </c>
      <c r="B276" s="12">
        <f>AcRd!B276</f>
        <v>45</v>
      </c>
      <c r="C276" t="str">
        <f>AcRd!C276</f>
        <v>Woodbridge West to Woodbridge South</v>
      </c>
      <c r="D276" s="204">
        <f>'DORC build-up'!I220</f>
        <v>1</v>
      </c>
      <c r="E276" s="188">
        <v>0</v>
      </c>
      <c r="F276" s="16">
        <v>0</v>
      </c>
      <c r="G276" s="16">
        <v>0</v>
      </c>
      <c r="H276" s="188">
        <v>0</v>
      </c>
      <c r="I276" s="188">
        <v>0</v>
      </c>
      <c r="J276" s="188">
        <v>0</v>
      </c>
      <c r="L276" s="269">
        <f t="shared" si="48"/>
        <v>470822.625</v>
      </c>
      <c r="M276" s="269">
        <f t="shared" si="49"/>
        <v>12216.09375</v>
      </c>
      <c r="N276" s="269">
        <f t="shared" si="50"/>
        <v>12934.6875</v>
      </c>
      <c r="O276" s="269">
        <f t="shared" si="51"/>
        <v>12934.6875</v>
      </c>
      <c r="P276" s="269">
        <f t="shared" si="52"/>
        <v>12216.09375</v>
      </c>
      <c r="R276" s="200">
        <f t="shared" si="53"/>
        <v>0</v>
      </c>
      <c r="S276" s="200">
        <f t="shared" si="55"/>
        <v>0</v>
      </c>
      <c r="T276" s="200">
        <f t="shared" si="56"/>
        <v>0</v>
      </c>
      <c r="U276" s="200">
        <f t="shared" si="57"/>
        <v>0</v>
      </c>
      <c r="V276" s="238">
        <f t="shared" si="58"/>
        <v>0</v>
      </c>
      <c r="W276" s="187">
        <f t="shared" si="54"/>
        <v>0</v>
      </c>
    </row>
    <row r="277" spans="1:23" ht="13.9" x14ac:dyDescent="0.4">
      <c r="A277" s="12" t="str">
        <f>AcRd!A277</f>
        <v>Metro</v>
      </c>
      <c r="B277" s="12">
        <f>AcRd!B277</f>
        <v>45</v>
      </c>
      <c r="C277" t="str">
        <f>AcRd!C277</f>
        <v>Woodbridge South to Forrestfield</v>
      </c>
      <c r="D277" s="204">
        <f>'DORC build-up'!I221</f>
        <v>1</v>
      </c>
      <c r="E277" s="188">
        <v>0</v>
      </c>
      <c r="F277" s="16">
        <v>0</v>
      </c>
      <c r="G277" s="16">
        <v>0</v>
      </c>
      <c r="H277" s="188">
        <v>0</v>
      </c>
      <c r="I277" s="188">
        <v>0</v>
      </c>
      <c r="J277" s="188">
        <v>1442</v>
      </c>
      <c r="L277" s="269">
        <f t="shared" si="48"/>
        <v>470822.625</v>
      </c>
      <c r="M277" s="269">
        <f t="shared" si="49"/>
        <v>12216.09375</v>
      </c>
      <c r="N277" s="269">
        <f t="shared" si="50"/>
        <v>12934.6875</v>
      </c>
      <c r="O277" s="269">
        <f t="shared" si="51"/>
        <v>12934.6875</v>
      </c>
      <c r="P277" s="269">
        <f t="shared" si="52"/>
        <v>12216.09375</v>
      </c>
      <c r="R277" s="200">
        <f t="shared" si="53"/>
        <v>0</v>
      </c>
      <c r="S277" s="200">
        <f t="shared" si="55"/>
        <v>0</v>
      </c>
      <c r="T277" s="200">
        <f t="shared" si="56"/>
        <v>0</v>
      </c>
      <c r="U277" s="200">
        <f t="shared" si="57"/>
        <v>0</v>
      </c>
      <c r="V277" s="238">
        <f t="shared" si="58"/>
        <v>17615607.1875</v>
      </c>
      <c r="W277" s="187">
        <f t="shared" si="54"/>
        <v>17615607.1875</v>
      </c>
    </row>
    <row r="278" spans="1:23" ht="13.9" x14ac:dyDescent="0.4">
      <c r="A278" s="12" t="str">
        <f>AcRd!A278</f>
        <v>Metro</v>
      </c>
      <c r="B278" s="12">
        <f>AcRd!B278</f>
        <v>45</v>
      </c>
      <c r="C278" t="str">
        <f>AcRd!C278</f>
        <v>Forrestfield</v>
      </c>
      <c r="D278" s="204">
        <f>'DORC build-up'!I222</f>
        <v>1</v>
      </c>
      <c r="E278" s="188">
        <v>0</v>
      </c>
      <c r="F278" s="16">
        <v>0</v>
      </c>
      <c r="G278" s="16">
        <v>0</v>
      </c>
      <c r="H278" s="188">
        <v>0</v>
      </c>
      <c r="I278" s="188">
        <v>0</v>
      </c>
      <c r="J278" s="188">
        <v>0</v>
      </c>
      <c r="L278" s="269">
        <f t="shared" si="48"/>
        <v>470822.625</v>
      </c>
      <c r="M278" s="269">
        <f t="shared" si="49"/>
        <v>12216.09375</v>
      </c>
      <c r="N278" s="269">
        <f t="shared" si="50"/>
        <v>12934.6875</v>
      </c>
      <c r="O278" s="269">
        <f t="shared" si="51"/>
        <v>12934.6875</v>
      </c>
      <c r="P278" s="269">
        <f t="shared" si="52"/>
        <v>12216.09375</v>
      </c>
      <c r="R278" s="200">
        <f t="shared" si="53"/>
        <v>0</v>
      </c>
      <c r="S278" s="200">
        <f t="shared" si="55"/>
        <v>0</v>
      </c>
      <c r="T278" s="200">
        <f t="shared" si="56"/>
        <v>0</v>
      </c>
      <c r="U278" s="200">
        <f t="shared" si="57"/>
        <v>0</v>
      </c>
      <c r="V278" s="238">
        <f t="shared" si="58"/>
        <v>0</v>
      </c>
      <c r="W278" s="187">
        <f t="shared" si="54"/>
        <v>0</v>
      </c>
    </row>
    <row r="279" spans="1:23" ht="13.9" x14ac:dyDescent="0.4">
      <c r="A279" s="12" t="str">
        <f>AcRd!A279</f>
        <v>Metro</v>
      </c>
      <c r="B279" s="12">
        <f>AcRd!B279</f>
        <v>45</v>
      </c>
      <c r="C279" t="str">
        <f>AcRd!C279</f>
        <v>Forrestfield to Kenwick</v>
      </c>
      <c r="D279" s="204">
        <f>'DORC build-up'!I223</f>
        <v>1</v>
      </c>
      <c r="E279" s="188">
        <v>0</v>
      </c>
      <c r="F279" s="16">
        <v>0</v>
      </c>
      <c r="G279" s="16">
        <v>0</v>
      </c>
      <c r="H279" s="188">
        <v>0</v>
      </c>
      <c r="I279" s="188">
        <v>0</v>
      </c>
      <c r="J279" s="188">
        <v>0</v>
      </c>
      <c r="L279" s="269">
        <f t="shared" si="48"/>
        <v>470822.625</v>
      </c>
      <c r="M279" s="269">
        <f t="shared" si="49"/>
        <v>12216.09375</v>
      </c>
      <c r="N279" s="269">
        <f t="shared" si="50"/>
        <v>12934.6875</v>
      </c>
      <c r="O279" s="269">
        <f t="shared" si="51"/>
        <v>12934.6875</v>
      </c>
      <c r="P279" s="269">
        <f t="shared" si="52"/>
        <v>12216.09375</v>
      </c>
      <c r="R279" s="200">
        <f t="shared" si="53"/>
        <v>0</v>
      </c>
      <c r="S279" s="200">
        <f t="shared" si="55"/>
        <v>0</v>
      </c>
      <c r="T279" s="200">
        <f t="shared" si="56"/>
        <v>0</v>
      </c>
      <c r="U279" s="200">
        <f t="shared" si="57"/>
        <v>0</v>
      </c>
      <c r="V279" s="238">
        <f t="shared" si="58"/>
        <v>0</v>
      </c>
      <c r="W279" s="187">
        <f t="shared" si="54"/>
        <v>0</v>
      </c>
    </row>
    <row r="280" spans="1:23" ht="13.9" x14ac:dyDescent="0.4">
      <c r="A280" s="12" t="str">
        <f>AcRd!A280</f>
        <v>Metro</v>
      </c>
      <c r="B280" s="12">
        <f>AcRd!B280</f>
        <v>45</v>
      </c>
      <c r="C280" t="str">
        <f>AcRd!C280</f>
        <v>Kenwick to Cockburn East</v>
      </c>
      <c r="D280" s="204">
        <f>'DORC build-up'!I224</f>
        <v>1</v>
      </c>
      <c r="E280" s="188">
        <v>0</v>
      </c>
      <c r="F280" s="16">
        <v>0</v>
      </c>
      <c r="G280" s="16">
        <v>0</v>
      </c>
      <c r="H280" s="188">
        <v>0</v>
      </c>
      <c r="I280" s="188">
        <v>1112.0329999999999</v>
      </c>
      <c r="J280" s="188">
        <v>0</v>
      </c>
      <c r="L280" s="269">
        <f t="shared" si="48"/>
        <v>470822.625</v>
      </c>
      <c r="M280" s="269">
        <f t="shared" si="49"/>
        <v>12216.09375</v>
      </c>
      <c r="N280" s="269">
        <f t="shared" si="50"/>
        <v>12934.6875</v>
      </c>
      <c r="O280" s="269">
        <f t="shared" si="51"/>
        <v>12934.6875</v>
      </c>
      <c r="P280" s="269">
        <f t="shared" si="52"/>
        <v>12216.09375</v>
      </c>
      <c r="R280" s="200">
        <f t="shared" si="53"/>
        <v>0</v>
      </c>
      <c r="S280" s="200">
        <f t="shared" si="55"/>
        <v>0</v>
      </c>
      <c r="T280" s="200">
        <f t="shared" si="56"/>
        <v>0</v>
      </c>
      <c r="U280" s="200">
        <f t="shared" si="57"/>
        <v>14383799.344687499</v>
      </c>
      <c r="V280" s="238">
        <f t="shared" si="58"/>
        <v>0</v>
      </c>
      <c r="W280" s="187">
        <f t="shared" si="54"/>
        <v>14383799.344687499</v>
      </c>
    </row>
    <row r="281" spans="1:23" ht="13.9" x14ac:dyDescent="0.4">
      <c r="A281" s="12" t="str">
        <f>AcRd!A281</f>
        <v>Metro</v>
      </c>
      <c r="B281" s="12">
        <f>AcRd!B281</f>
        <v>45</v>
      </c>
      <c r="C281" t="str">
        <f>AcRd!C281</f>
        <v>Cockburn East to Cockburn South</v>
      </c>
      <c r="D281" s="204">
        <f>'DORC build-up'!I225</f>
        <v>1</v>
      </c>
      <c r="E281" s="188">
        <v>0</v>
      </c>
      <c r="F281" s="16">
        <v>0</v>
      </c>
      <c r="G281" s="16">
        <v>0</v>
      </c>
      <c r="H281" s="188">
        <v>0</v>
      </c>
      <c r="I281" s="188">
        <v>0</v>
      </c>
      <c r="J281" s="188">
        <v>0</v>
      </c>
      <c r="L281" s="269">
        <f t="shared" si="48"/>
        <v>470822.625</v>
      </c>
      <c r="M281" s="269">
        <f t="shared" si="49"/>
        <v>12216.09375</v>
      </c>
      <c r="N281" s="269">
        <f t="shared" si="50"/>
        <v>12934.6875</v>
      </c>
      <c r="O281" s="269">
        <f t="shared" si="51"/>
        <v>12934.6875</v>
      </c>
      <c r="P281" s="269">
        <f t="shared" si="52"/>
        <v>12216.09375</v>
      </c>
      <c r="R281" s="200">
        <f t="shared" si="53"/>
        <v>0</v>
      </c>
      <c r="S281" s="200">
        <f t="shared" si="55"/>
        <v>0</v>
      </c>
      <c r="T281" s="200">
        <f t="shared" si="56"/>
        <v>0</v>
      </c>
      <c r="U281" s="200">
        <f t="shared" si="57"/>
        <v>0</v>
      </c>
      <c r="V281" s="238">
        <f t="shared" si="58"/>
        <v>0</v>
      </c>
      <c r="W281" s="187">
        <f t="shared" si="54"/>
        <v>0</v>
      </c>
    </row>
    <row r="282" spans="1:23" ht="13.9" x14ac:dyDescent="0.4">
      <c r="A282" s="12" t="str">
        <f>AcRd!A282</f>
        <v>Metro</v>
      </c>
      <c r="B282" s="12">
        <f>AcRd!B282</f>
        <v>45</v>
      </c>
      <c r="C282" t="str">
        <f>AcRd!C282</f>
        <v>Cockburn South to Kwinana North</v>
      </c>
      <c r="D282" s="204">
        <f>'DORC build-up'!I226</f>
        <v>1</v>
      </c>
      <c r="E282" s="188">
        <v>0</v>
      </c>
      <c r="F282" s="16">
        <v>0</v>
      </c>
      <c r="G282" s="16">
        <v>0</v>
      </c>
      <c r="H282" s="188">
        <v>0</v>
      </c>
      <c r="I282" s="188">
        <v>0</v>
      </c>
      <c r="J282" s="188">
        <v>0</v>
      </c>
      <c r="L282" s="269">
        <f t="shared" si="48"/>
        <v>470822.625</v>
      </c>
      <c r="M282" s="269">
        <f t="shared" si="49"/>
        <v>12216.09375</v>
      </c>
      <c r="N282" s="269">
        <f t="shared" si="50"/>
        <v>12934.6875</v>
      </c>
      <c r="O282" s="269">
        <f t="shared" si="51"/>
        <v>12934.6875</v>
      </c>
      <c r="P282" s="269">
        <f t="shared" si="52"/>
        <v>12216.09375</v>
      </c>
      <c r="R282" s="200">
        <f t="shared" si="53"/>
        <v>0</v>
      </c>
      <c r="S282" s="200">
        <f t="shared" si="55"/>
        <v>0</v>
      </c>
      <c r="T282" s="200">
        <f t="shared" si="56"/>
        <v>0</v>
      </c>
      <c r="U282" s="200">
        <f t="shared" si="57"/>
        <v>0</v>
      </c>
      <c r="V282" s="238">
        <f t="shared" si="58"/>
        <v>0</v>
      </c>
      <c r="W282" s="187">
        <f t="shared" si="54"/>
        <v>0</v>
      </c>
    </row>
    <row r="283" spans="1:23" ht="13.9" x14ac:dyDescent="0.4">
      <c r="A283" s="12" t="str">
        <f>AcRd!A283</f>
        <v>Metro</v>
      </c>
      <c r="B283" s="12">
        <f>AcRd!B283</f>
        <v>45</v>
      </c>
      <c r="C283" t="str">
        <f>AcRd!C283</f>
        <v>Kwinana North to Kwinana West</v>
      </c>
      <c r="D283" s="204">
        <f>'DORC build-up'!I227</f>
        <v>1</v>
      </c>
      <c r="E283" s="188">
        <v>0</v>
      </c>
      <c r="F283" s="16">
        <v>0</v>
      </c>
      <c r="G283" s="16">
        <v>0</v>
      </c>
      <c r="H283" s="188">
        <v>0</v>
      </c>
      <c r="I283" s="188">
        <v>0</v>
      </c>
      <c r="J283" s="188">
        <v>0</v>
      </c>
      <c r="L283" s="269">
        <f t="shared" si="48"/>
        <v>470822.625</v>
      </c>
      <c r="M283" s="269">
        <f t="shared" si="49"/>
        <v>12216.09375</v>
      </c>
      <c r="N283" s="269">
        <f t="shared" si="50"/>
        <v>12934.6875</v>
      </c>
      <c r="O283" s="269">
        <f t="shared" si="51"/>
        <v>12934.6875</v>
      </c>
      <c r="P283" s="269">
        <f t="shared" si="52"/>
        <v>12216.09375</v>
      </c>
      <c r="R283" s="200">
        <f t="shared" si="53"/>
        <v>0</v>
      </c>
      <c r="S283" s="200">
        <f t="shared" si="55"/>
        <v>0</v>
      </c>
      <c r="T283" s="200">
        <f t="shared" si="56"/>
        <v>0</v>
      </c>
      <c r="U283" s="200">
        <f t="shared" si="57"/>
        <v>0</v>
      </c>
      <c r="V283" s="238">
        <f t="shared" si="58"/>
        <v>0</v>
      </c>
      <c r="W283" s="187">
        <f t="shared" si="54"/>
        <v>0</v>
      </c>
    </row>
    <row r="284" spans="1:23" ht="13.9" x14ac:dyDescent="0.4">
      <c r="A284" s="12" t="str">
        <f>AcRd!A284</f>
        <v>Metro</v>
      </c>
      <c r="B284" s="12">
        <f>AcRd!B284</f>
        <v>45</v>
      </c>
      <c r="C284" t="str">
        <f>AcRd!C284</f>
        <v>Kwinana North to Kwinana</v>
      </c>
      <c r="D284" s="204">
        <f>'DORC build-up'!I228</f>
        <v>1</v>
      </c>
      <c r="E284" s="188">
        <v>0</v>
      </c>
      <c r="F284" s="16">
        <v>0</v>
      </c>
      <c r="G284" s="16">
        <v>0</v>
      </c>
      <c r="H284" s="188">
        <v>0</v>
      </c>
      <c r="I284" s="188">
        <v>0</v>
      </c>
      <c r="J284" s="188">
        <v>0</v>
      </c>
      <c r="L284" s="269">
        <f t="shared" si="48"/>
        <v>470822.625</v>
      </c>
      <c r="M284" s="269">
        <f t="shared" si="49"/>
        <v>12216.09375</v>
      </c>
      <c r="N284" s="269">
        <f t="shared" si="50"/>
        <v>12934.6875</v>
      </c>
      <c r="O284" s="269">
        <f t="shared" si="51"/>
        <v>12934.6875</v>
      </c>
      <c r="P284" s="269">
        <f t="shared" si="52"/>
        <v>12216.09375</v>
      </c>
      <c r="R284" s="200">
        <f t="shared" si="53"/>
        <v>0</v>
      </c>
      <c r="S284" s="200">
        <f t="shared" si="55"/>
        <v>0</v>
      </c>
      <c r="T284" s="200">
        <f t="shared" si="56"/>
        <v>0</v>
      </c>
      <c r="U284" s="200">
        <f t="shared" si="57"/>
        <v>0</v>
      </c>
      <c r="V284" s="238">
        <f t="shared" si="58"/>
        <v>0</v>
      </c>
      <c r="W284" s="187">
        <f t="shared" si="54"/>
        <v>0</v>
      </c>
    </row>
    <row r="285" spans="1:23" ht="13.9" x14ac:dyDescent="0.4">
      <c r="A285" s="12" t="str">
        <f>AcRd!A285</f>
        <v>Metro</v>
      </c>
      <c r="B285" s="12">
        <f>AcRd!B285</f>
        <v>45</v>
      </c>
      <c r="C285" t="str">
        <f>AcRd!C285</f>
        <v>Kwinana West to Kwinana KBT</v>
      </c>
      <c r="D285" s="204">
        <f>'DORC build-up'!I229</f>
        <v>1</v>
      </c>
      <c r="E285" s="188">
        <v>0</v>
      </c>
      <c r="F285" s="16">
        <v>0</v>
      </c>
      <c r="G285" s="16">
        <v>0</v>
      </c>
      <c r="H285" s="188">
        <v>0</v>
      </c>
      <c r="I285" s="188">
        <v>0</v>
      </c>
      <c r="J285" s="188">
        <v>0</v>
      </c>
      <c r="L285" s="269">
        <f t="shared" si="48"/>
        <v>470822.625</v>
      </c>
      <c r="M285" s="269">
        <f t="shared" si="49"/>
        <v>12216.09375</v>
      </c>
      <c r="N285" s="269">
        <f t="shared" si="50"/>
        <v>12934.6875</v>
      </c>
      <c r="O285" s="269">
        <f t="shared" si="51"/>
        <v>12934.6875</v>
      </c>
      <c r="P285" s="269">
        <f t="shared" si="52"/>
        <v>12216.09375</v>
      </c>
      <c r="R285" s="200">
        <f t="shared" si="53"/>
        <v>0</v>
      </c>
      <c r="S285" s="200">
        <f t="shared" si="55"/>
        <v>0</v>
      </c>
      <c r="T285" s="200">
        <f t="shared" si="56"/>
        <v>0</v>
      </c>
      <c r="U285" s="200">
        <f t="shared" si="57"/>
        <v>0</v>
      </c>
      <c r="V285" s="238">
        <f t="shared" si="58"/>
        <v>0</v>
      </c>
      <c r="W285" s="187">
        <f t="shared" si="54"/>
        <v>0</v>
      </c>
    </row>
    <row r="286" spans="1:23" ht="13.9" x14ac:dyDescent="0.4">
      <c r="A286" s="12" t="str">
        <f>AcRd!A286</f>
        <v>Metro</v>
      </c>
      <c r="B286" s="12">
        <f>AcRd!B286</f>
        <v>46</v>
      </c>
      <c r="C286" t="str">
        <f>AcRd!C286</f>
        <v>Cockburn North to Cockburn East</v>
      </c>
      <c r="D286" s="204">
        <f>'DORC build-up'!I230</f>
        <v>1</v>
      </c>
      <c r="E286" s="188">
        <v>0</v>
      </c>
      <c r="F286" s="16">
        <v>0</v>
      </c>
      <c r="G286" s="16">
        <v>0</v>
      </c>
      <c r="H286" s="188">
        <v>0</v>
      </c>
      <c r="I286" s="188">
        <v>0</v>
      </c>
      <c r="J286" s="188">
        <v>0</v>
      </c>
      <c r="L286" s="269">
        <f t="shared" si="48"/>
        <v>470822.625</v>
      </c>
      <c r="M286" s="269">
        <f t="shared" si="49"/>
        <v>12216.09375</v>
      </c>
      <c r="N286" s="269">
        <f t="shared" si="50"/>
        <v>12934.6875</v>
      </c>
      <c r="O286" s="269">
        <f t="shared" si="51"/>
        <v>12934.6875</v>
      </c>
      <c r="P286" s="269">
        <f t="shared" si="52"/>
        <v>12216.09375</v>
      </c>
      <c r="R286" s="200">
        <f t="shared" si="53"/>
        <v>0</v>
      </c>
      <c r="S286" s="200">
        <f t="shared" si="55"/>
        <v>0</v>
      </c>
      <c r="T286" s="200">
        <f t="shared" si="56"/>
        <v>0</v>
      </c>
      <c r="U286" s="200">
        <f t="shared" si="57"/>
        <v>0</v>
      </c>
      <c r="V286" s="238">
        <f t="shared" si="58"/>
        <v>0</v>
      </c>
      <c r="W286" s="187">
        <f t="shared" si="54"/>
        <v>0</v>
      </c>
    </row>
    <row r="287" spans="1:23" ht="13.9" x14ac:dyDescent="0.4">
      <c r="A287" s="12" t="str">
        <f>AcRd!A287</f>
        <v>Metro</v>
      </c>
      <c r="B287" s="12">
        <f>AcRd!B287</f>
        <v>47</v>
      </c>
      <c r="C287" t="str">
        <f>AcRd!C287</f>
        <v>Cockburn North to Cockburn South</v>
      </c>
      <c r="D287" s="204">
        <f>'DORC build-up'!I231</f>
        <v>1</v>
      </c>
      <c r="E287" s="188">
        <v>0</v>
      </c>
      <c r="F287" s="16">
        <v>0</v>
      </c>
      <c r="G287" s="16">
        <v>0</v>
      </c>
      <c r="H287" s="188">
        <v>0</v>
      </c>
      <c r="I287" s="188">
        <v>0</v>
      </c>
      <c r="J287" s="188">
        <v>0</v>
      </c>
      <c r="L287" s="269">
        <f t="shared" si="48"/>
        <v>470822.625</v>
      </c>
      <c r="M287" s="269">
        <f t="shared" si="49"/>
        <v>12216.09375</v>
      </c>
      <c r="N287" s="269">
        <f t="shared" si="50"/>
        <v>12934.6875</v>
      </c>
      <c r="O287" s="269">
        <f t="shared" si="51"/>
        <v>12934.6875</v>
      </c>
      <c r="P287" s="269">
        <f t="shared" si="52"/>
        <v>12216.09375</v>
      </c>
      <c r="R287" s="200">
        <f t="shared" si="53"/>
        <v>0</v>
      </c>
      <c r="S287" s="200">
        <f t="shared" si="55"/>
        <v>0</v>
      </c>
      <c r="T287" s="200">
        <f t="shared" si="56"/>
        <v>0</v>
      </c>
      <c r="U287" s="200">
        <f t="shared" si="57"/>
        <v>0</v>
      </c>
      <c r="V287" s="238">
        <f t="shared" si="58"/>
        <v>0</v>
      </c>
      <c r="W287" s="187">
        <f t="shared" si="54"/>
        <v>0</v>
      </c>
    </row>
    <row r="288" spans="1:23" ht="13.9" x14ac:dyDescent="0.4">
      <c r="A288" s="12" t="str">
        <f>AcRd!A288</f>
        <v>Sidings &amp; Other</v>
      </c>
      <c r="B288" s="12">
        <f>AcRd!B288</f>
        <v>48</v>
      </c>
      <c r="C288" t="str">
        <f>AcRd!C288</f>
        <v>Kwinana West to Kwinana FPA</v>
      </c>
      <c r="D288" s="204">
        <f>'DORC build-up'!I232</f>
        <v>1</v>
      </c>
      <c r="E288" s="188">
        <v>0</v>
      </c>
      <c r="F288" s="16">
        <v>0</v>
      </c>
      <c r="G288" s="16">
        <v>0</v>
      </c>
      <c r="H288" s="188">
        <v>0</v>
      </c>
      <c r="I288" s="188">
        <v>0</v>
      </c>
      <c r="J288" s="188">
        <v>0</v>
      </c>
      <c r="L288" s="269">
        <f t="shared" si="48"/>
        <v>470822.625</v>
      </c>
      <c r="M288" s="269">
        <f t="shared" si="49"/>
        <v>12216.09375</v>
      </c>
      <c r="N288" s="269">
        <f t="shared" si="50"/>
        <v>12934.6875</v>
      </c>
      <c r="O288" s="269">
        <f t="shared" si="51"/>
        <v>12934.6875</v>
      </c>
      <c r="P288" s="269">
        <f t="shared" si="52"/>
        <v>12216.09375</v>
      </c>
      <c r="R288" s="200">
        <f t="shared" si="53"/>
        <v>0</v>
      </c>
      <c r="S288" s="200">
        <f t="shared" si="55"/>
        <v>0</v>
      </c>
      <c r="T288" s="200">
        <f t="shared" si="56"/>
        <v>0</v>
      </c>
      <c r="U288" s="200">
        <f t="shared" si="57"/>
        <v>0</v>
      </c>
      <c r="V288" s="238">
        <f t="shared" si="58"/>
        <v>0</v>
      </c>
      <c r="W288" s="187">
        <f t="shared" si="54"/>
        <v>0</v>
      </c>
    </row>
    <row r="289" spans="1:23" ht="13.9" x14ac:dyDescent="0.4">
      <c r="A289" s="12" t="str">
        <f>AcRd!A289</f>
        <v>Sidings &amp; Other</v>
      </c>
      <c r="B289" s="12">
        <f>AcRd!B289</f>
        <v>48</v>
      </c>
      <c r="C289" t="str">
        <f>AcRd!C289</f>
        <v>Kwinana FPA to Kwinana CBH</v>
      </c>
      <c r="D289" s="204">
        <f>'DORC build-up'!I233</f>
        <v>1</v>
      </c>
      <c r="E289" s="188">
        <v>0</v>
      </c>
      <c r="F289" s="16">
        <v>0</v>
      </c>
      <c r="G289" s="16">
        <v>0</v>
      </c>
      <c r="H289" s="188">
        <v>0</v>
      </c>
      <c r="I289" s="188">
        <v>0</v>
      </c>
      <c r="J289" s="188">
        <v>0</v>
      </c>
      <c r="L289" s="269">
        <f t="shared" si="48"/>
        <v>470822.625</v>
      </c>
      <c r="M289" s="269">
        <f t="shared" si="49"/>
        <v>12216.09375</v>
      </c>
      <c r="N289" s="269">
        <f t="shared" si="50"/>
        <v>12934.6875</v>
      </c>
      <c r="O289" s="269">
        <f t="shared" si="51"/>
        <v>12934.6875</v>
      </c>
      <c r="P289" s="269">
        <f t="shared" si="52"/>
        <v>12216.09375</v>
      </c>
      <c r="R289" s="200">
        <f t="shared" si="53"/>
        <v>0</v>
      </c>
      <c r="S289" s="200">
        <f t="shared" si="55"/>
        <v>0</v>
      </c>
      <c r="T289" s="200">
        <f t="shared" si="56"/>
        <v>0</v>
      </c>
      <c r="U289" s="200">
        <f t="shared" si="57"/>
        <v>0</v>
      </c>
      <c r="V289" s="238">
        <f t="shared" si="58"/>
        <v>0</v>
      </c>
      <c r="W289" s="187">
        <f t="shared" si="54"/>
        <v>0</v>
      </c>
    </row>
    <row r="290" spans="1:23" ht="5.0999999999999996" customHeight="1" x14ac:dyDescent="0.35"/>
    <row r="291" spans="1:23" ht="13.9" x14ac:dyDescent="0.4">
      <c r="A291" s="147"/>
      <c r="B291" s="147"/>
      <c r="C291" s="147" t="s">
        <v>57</v>
      </c>
      <c r="D291" s="147"/>
      <c r="E291" s="201">
        <f>E67</f>
        <v>163.26600000000002</v>
      </c>
      <c r="F291" s="201">
        <f>F67</f>
        <v>513.86139999999989</v>
      </c>
      <c r="G291" s="201">
        <f t="shared" ref="G291:W291" si="59">G67</f>
        <v>10546.143300000003</v>
      </c>
      <c r="H291" s="201">
        <f t="shared" si="59"/>
        <v>4245.4967999999999</v>
      </c>
      <c r="I291" s="201">
        <f t="shared" si="59"/>
        <v>6885.6844000000001</v>
      </c>
      <c r="J291" s="201">
        <f t="shared" si="59"/>
        <v>5406.7951999999996</v>
      </c>
      <c r="L291" s="201">
        <f t="shared" si="59"/>
        <v>0</v>
      </c>
      <c r="M291" s="201">
        <f t="shared" si="59"/>
        <v>0</v>
      </c>
      <c r="N291" s="201">
        <f t="shared" si="59"/>
        <v>0</v>
      </c>
      <c r="O291" s="201">
        <f t="shared" si="59"/>
        <v>0</v>
      </c>
      <c r="P291" s="201">
        <f t="shared" si="59"/>
        <v>0</v>
      </c>
      <c r="R291" s="201">
        <f t="shared" si="59"/>
        <v>98133183.070650011</v>
      </c>
      <c r="S291" s="201">
        <f t="shared" si="59"/>
        <v>164510944.42052808</v>
      </c>
      <c r="T291" s="201">
        <f t="shared" si="59"/>
        <v>64247269.814043745</v>
      </c>
      <c r="U291" s="201">
        <f t="shared" si="59"/>
        <v>104630383.183725</v>
      </c>
      <c r="V291" s="201">
        <f t="shared" si="59"/>
        <v>74416346.091478124</v>
      </c>
      <c r="W291" s="201">
        <f t="shared" si="59"/>
        <v>505938126.58042502</v>
      </c>
    </row>
    <row r="292" spans="1:23" x14ac:dyDescent="0.35"/>
    <row r="293" spans="1:23" s="66" customFormat="1" ht="13.9" x14ac:dyDescent="0.4">
      <c r="A293" s="66" t="s">
        <v>73</v>
      </c>
      <c r="K293"/>
      <c r="Q293"/>
    </row>
    <row r="294" spans="1:23" x14ac:dyDescent="0.35"/>
  </sheetData>
  <mergeCells count="1">
    <mergeCell ref="E11:G11"/>
  </mergeCells>
  <pageMargins left="0.7" right="0.7" top="0.75" bottom="0.75" header="0.3" footer="0.3"/>
  <pageSetup orientation="portrait" r:id="rId1"/>
  <headerFooter>
    <oddHeader>&amp;C&amp;"Aptos"&amp;10&amp;K000000 OFFICIAL&amp;1#_x000D_</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5BE2-CA94-4EE4-81E0-1DB8D5610730}">
  <sheetPr>
    <tabColor theme="0" tint="-0.249977111117893"/>
  </sheetPr>
  <dimension ref="A1:K299"/>
  <sheetViews>
    <sheetView showGridLines="0" zoomScaleNormal="100" workbookViewId="0"/>
  </sheetViews>
  <sheetFormatPr defaultColWidth="0" defaultRowHeight="13.5" outlineLevelRow="1" x14ac:dyDescent="0.35"/>
  <cols>
    <col min="1" max="1" width="15.75" customWidth="1"/>
    <col min="2" max="2" width="9.125" customWidth="1"/>
    <col min="3" max="3" width="55.125" customWidth="1"/>
    <col min="4" max="4" width="15.625" customWidth="1"/>
    <col min="5" max="5" width="15" customWidth="1"/>
    <col min="6" max="8" width="20.5" customWidth="1"/>
    <col min="9" max="9" width="1.625" customWidth="1"/>
    <col min="10" max="10" width="13.625" hidden="1" customWidth="1"/>
    <col min="11" max="11" width="15.75" hidden="1" customWidth="1"/>
    <col min="12" max="16384" width="9" hidden="1"/>
  </cols>
  <sheetData>
    <row r="1" spans="1:8" ht="17.649999999999999" x14ac:dyDescent="0.5">
      <c r="A1" s="126" t="str">
        <f>'DORC build-up'!A1</f>
        <v>Economic Regulation Authority</v>
      </c>
      <c r="B1" s="126"/>
    </row>
    <row r="2" spans="1:8" ht="17.649999999999999" x14ac:dyDescent="0.5">
      <c r="A2" s="126" t="str">
        <f>'DORC build-up'!A2</f>
        <v>ARC Depreciated Optimised Replacement Cost</v>
      </c>
      <c r="B2" s="126"/>
    </row>
    <row r="3" spans="1:8" ht="17.649999999999999" x14ac:dyDescent="0.5">
      <c r="A3" s="126" t="str">
        <f>'DORC build-up'!A3</f>
        <v>Dec 2024 $</v>
      </c>
      <c r="B3" s="126"/>
    </row>
    <row r="5" spans="1:8" ht="15" x14ac:dyDescent="0.4">
      <c r="C5" s="23" t="s">
        <v>478</v>
      </c>
      <c r="D5" s="170">
        <f>G67</f>
        <v>61703683.551562503</v>
      </c>
    </row>
    <row r="6" spans="1:8" ht="5.0999999999999996" customHeight="1" x14ac:dyDescent="0.35"/>
    <row r="7" spans="1:8" ht="41.65" hidden="1" outlineLevel="1" x14ac:dyDescent="0.5">
      <c r="A7" s="18"/>
      <c r="B7" s="18"/>
      <c r="C7" s="22"/>
      <c r="D7" s="20"/>
      <c r="E7" s="1" t="s">
        <v>391</v>
      </c>
      <c r="F7" s="1" t="s">
        <v>392</v>
      </c>
      <c r="G7" s="1" t="s">
        <v>393</v>
      </c>
    </row>
    <row r="8" spans="1:8" ht="17.649999999999999" hidden="1" outlineLevel="1" x14ac:dyDescent="0.5">
      <c r="A8" s="18"/>
      <c r="B8" s="18"/>
      <c r="C8" s="22"/>
      <c r="D8" s="20"/>
      <c r="E8" s="168">
        <v>0.05</v>
      </c>
      <c r="F8" s="168">
        <v>0.3</v>
      </c>
      <c r="G8" s="168">
        <v>9.5000000000000001E-2</v>
      </c>
    </row>
    <row r="9" spans="1:8" ht="17.649999999999999" hidden="1" outlineLevel="1" x14ac:dyDescent="0.5">
      <c r="A9" s="18"/>
      <c r="B9" s="18"/>
      <c r="C9" s="22"/>
      <c r="D9" s="20"/>
      <c r="E9" s="168">
        <v>0.05</v>
      </c>
      <c r="F9" s="168">
        <v>0.25</v>
      </c>
      <c r="G9" s="168">
        <v>9.5000000000000001E-2</v>
      </c>
    </row>
    <row r="10" spans="1:8" ht="17.649999999999999" hidden="1" outlineLevel="1" x14ac:dyDescent="0.5">
      <c r="A10" s="18"/>
      <c r="B10" s="18"/>
      <c r="C10" s="22"/>
      <c r="D10" s="20"/>
    </row>
    <row r="11" spans="1:8" ht="17.649999999999999" hidden="1" outlineLevel="1" x14ac:dyDescent="0.5">
      <c r="A11" s="18"/>
      <c r="B11" s="18"/>
      <c r="E11" s="336" t="s">
        <v>395</v>
      </c>
      <c r="F11" s="336"/>
      <c r="G11" s="336"/>
    </row>
    <row r="12" spans="1:8" ht="41.65" hidden="1" outlineLevel="1" x14ac:dyDescent="0.5">
      <c r="A12" s="18"/>
      <c r="B12" s="18"/>
      <c r="C12" s="1" t="s">
        <v>59</v>
      </c>
      <c r="D12" s="1" t="s">
        <v>960</v>
      </c>
      <c r="E12" s="1" t="s">
        <v>391</v>
      </c>
      <c r="F12" s="1" t="s">
        <v>392</v>
      </c>
      <c r="G12" s="1" t="s">
        <v>397</v>
      </c>
      <c r="H12" s="1" t="s">
        <v>398</v>
      </c>
    </row>
    <row r="13" spans="1:8" ht="17.649999999999999" hidden="1" outlineLevel="1" x14ac:dyDescent="0.5">
      <c r="A13" s="18"/>
      <c r="B13" s="18"/>
      <c r="C13" s="31" t="s">
        <v>479</v>
      </c>
      <c r="D13" s="197">
        <v>47500</v>
      </c>
      <c r="E13" s="209">
        <f>D13*(1+E8)</f>
        <v>49875</v>
      </c>
      <c r="F13" s="209">
        <f t="shared" ref="F13:G13" si="0">E13*(1+F8)</f>
        <v>64837.5</v>
      </c>
      <c r="G13" s="209">
        <f t="shared" si="0"/>
        <v>70997.0625</v>
      </c>
      <c r="H13" s="164">
        <f>G13</f>
        <v>70997.0625</v>
      </c>
    </row>
    <row r="14" spans="1:8" ht="17.649999999999999" hidden="1" outlineLevel="1" x14ac:dyDescent="0.5">
      <c r="A14" s="18"/>
      <c r="B14" s="18"/>
      <c r="C14" s="31" t="s">
        <v>480</v>
      </c>
      <c r="D14" s="216">
        <v>47500</v>
      </c>
      <c r="E14" s="210">
        <f>D14*(1+E9)</f>
        <v>49875</v>
      </c>
      <c r="F14" s="210">
        <f t="shared" ref="F14:G14" si="1">E14*(1+F9)</f>
        <v>62343.75</v>
      </c>
      <c r="G14" s="210">
        <f t="shared" si="1"/>
        <v>68266.40625</v>
      </c>
      <c r="H14" s="213">
        <f t="shared" ref="H14" si="2">G14</f>
        <v>68266.40625</v>
      </c>
    </row>
    <row r="15" spans="1:8" ht="17.649999999999999" hidden="1" outlineLevel="1" x14ac:dyDescent="0.5">
      <c r="A15" s="18"/>
      <c r="B15" s="18"/>
      <c r="C15" s="175" t="s">
        <v>481</v>
      </c>
      <c r="D15" s="207"/>
      <c r="E15" s="207"/>
      <c r="F15" s="207"/>
      <c r="G15" s="207"/>
      <c r="H15" s="208"/>
    </row>
    <row r="16" spans="1:8" hidden="1" outlineLevel="1" x14ac:dyDescent="0.35"/>
    <row r="17" hidden="1" outlineLevel="1" x14ac:dyDescent="0.35"/>
    <row r="18" hidden="1" outlineLevel="1" x14ac:dyDescent="0.35"/>
    <row r="19" hidden="1" outlineLevel="1" x14ac:dyDescent="0.35"/>
    <row r="20" hidden="1" outlineLevel="1" x14ac:dyDescent="0.35"/>
    <row r="21" hidden="1" outlineLevel="1" x14ac:dyDescent="0.35"/>
    <row r="22" hidden="1" outlineLevel="1" x14ac:dyDescent="0.35"/>
    <row r="23" hidden="1" outlineLevel="1" x14ac:dyDescent="0.35"/>
    <row r="24" hidden="1" outlineLevel="1" x14ac:dyDescent="0.35"/>
    <row r="25" hidden="1" outlineLevel="1" x14ac:dyDescent="0.35"/>
    <row r="26" hidden="1" outlineLevel="1" x14ac:dyDescent="0.35"/>
    <row r="27" hidden="1" outlineLevel="1" x14ac:dyDescent="0.35"/>
    <row r="28" hidden="1" outlineLevel="1" x14ac:dyDescent="0.35"/>
    <row r="29" hidden="1" outlineLevel="1" x14ac:dyDescent="0.35"/>
    <row r="30" hidden="1" outlineLevel="1" x14ac:dyDescent="0.35"/>
    <row r="31" hidden="1" outlineLevel="1" x14ac:dyDescent="0.35"/>
    <row r="32" hidden="1" outlineLevel="1" x14ac:dyDescent="0.35"/>
    <row r="33" hidden="1" outlineLevel="1" x14ac:dyDescent="0.35"/>
    <row r="34" hidden="1" outlineLevel="1" x14ac:dyDescent="0.35"/>
    <row r="35" hidden="1" outlineLevel="1" x14ac:dyDescent="0.35"/>
    <row r="36" hidden="1" outlineLevel="1" x14ac:dyDescent="0.35"/>
    <row r="37" hidden="1" outlineLevel="1" x14ac:dyDescent="0.35"/>
    <row r="38" hidden="1" outlineLevel="1" x14ac:dyDescent="0.35"/>
    <row r="39" hidden="1" outlineLevel="1" x14ac:dyDescent="0.35"/>
    <row r="40" hidden="1" outlineLevel="1" x14ac:dyDescent="0.35"/>
    <row r="41" hidden="1" outlineLevel="1" x14ac:dyDescent="0.35"/>
    <row r="42" hidden="1" outlineLevel="1" x14ac:dyDescent="0.35"/>
    <row r="43" hidden="1" outlineLevel="1" x14ac:dyDescent="0.35"/>
    <row r="44" hidden="1" outlineLevel="1" x14ac:dyDescent="0.35"/>
    <row r="45" hidden="1" outlineLevel="1" x14ac:dyDescent="0.35"/>
    <row r="46" hidden="1" outlineLevel="1" x14ac:dyDescent="0.35"/>
    <row r="47" hidden="1" outlineLevel="1" x14ac:dyDescent="0.35"/>
    <row r="48" hidden="1" outlineLevel="1" x14ac:dyDescent="0.35"/>
    <row r="49" hidden="1" outlineLevel="1" x14ac:dyDescent="0.35"/>
    <row r="50" hidden="1" outlineLevel="1" x14ac:dyDescent="0.35"/>
    <row r="51" hidden="1" outlineLevel="1" x14ac:dyDescent="0.35"/>
    <row r="52" hidden="1" outlineLevel="1" x14ac:dyDescent="0.35"/>
    <row r="53" hidden="1" outlineLevel="1" x14ac:dyDescent="0.35"/>
    <row r="54" hidden="1" outlineLevel="1" x14ac:dyDescent="0.35"/>
    <row r="55" hidden="1" outlineLevel="1" x14ac:dyDescent="0.35"/>
    <row r="56" hidden="1" outlineLevel="1" x14ac:dyDescent="0.35"/>
    <row r="57" hidden="1" outlineLevel="1" x14ac:dyDescent="0.35"/>
    <row r="58" hidden="1" outlineLevel="1" x14ac:dyDescent="0.35"/>
    <row r="59" hidden="1" outlineLevel="1" x14ac:dyDescent="0.35"/>
    <row r="60" hidden="1" outlineLevel="1" x14ac:dyDescent="0.35"/>
    <row r="61" hidden="1" outlineLevel="1" x14ac:dyDescent="0.35"/>
    <row r="62" hidden="1" outlineLevel="1" x14ac:dyDescent="0.35"/>
    <row r="63" hidden="1" outlineLevel="1" x14ac:dyDescent="0.35"/>
    <row r="64" ht="5.0999999999999996" customHeight="1" collapsed="1" x14ac:dyDescent="0.35"/>
    <row r="65" spans="1:7" ht="30" customHeight="1" x14ac:dyDescent="0.35">
      <c r="A65" s="1" t="str">
        <f>Bridges!A65</f>
        <v>Network Group</v>
      </c>
      <c r="B65" s="1" t="str">
        <f>Bridges!B65</f>
        <v>Route Number</v>
      </c>
      <c r="C65" s="1" t="str">
        <f>Bridges!C65</f>
        <v>Route Section</v>
      </c>
      <c r="D65" s="1" t="s">
        <v>83</v>
      </c>
      <c r="E65" s="1" t="s">
        <v>482</v>
      </c>
      <c r="F65" s="1" t="s">
        <v>483</v>
      </c>
      <c r="G65" s="1" t="s">
        <v>405</v>
      </c>
    </row>
    <row r="66" spans="1:7" ht="5.0999999999999996" customHeight="1" x14ac:dyDescent="0.35"/>
    <row r="67" spans="1:7" ht="13.9" x14ac:dyDescent="0.4">
      <c r="A67" s="30"/>
      <c r="B67" s="30"/>
      <c r="C67" s="13" t="s">
        <v>57</v>
      </c>
      <c r="D67" s="14"/>
      <c r="E67" s="219">
        <f>SUM(E69:E289)</f>
        <v>723.39</v>
      </c>
      <c r="F67" s="219"/>
      <c r="G67" s="215">
        <f>SUM(G69:G289)</f>
        <v>61703683.551562503</v>
      </c>
    </row>
    <row r="68" spans="1:7" ht="5.0999999999999996" customHeight="1" x14ac:dyDescent="0.35"/>
    <row r="69" spans="1:7" ht="13.9" x14ac:dyDescent="0.4">
      <c r="A69" s="12" t="str">
        <f>Bridges!A69</f>
        <v>EGR</v>
      </c>
      <c r="B69" s="12">
        <f>Bridges!B69</f>
        <v>1</v>
      </c>
      <c r="C69" t="s">
        <v>97</v>
      </c>
      <c r="D69" s="204">
        <f>'DORC build-up'!I13</f>
        <v>1.3</v>
      </c>
      <c r="E69" s="188">
        <v>0</v>
      </c>
      <c r="F69" s="269">
        <f t="shared" ref="F69:F132" si="3">H$14</f>
        <v>68266.40625</v>
      </c>
      <c r="G69" s="187">
        <f>E69*F69*D69</f>
        <v>0</v>
      </c>
    </row>
    <row r="70" spans="1:7" ht="13.9" x14ac:dyDescent="0.4">
      <c r="A70" s="12" t="str">
        <f>Bridges!A70</f>
        <v>EGR</v>
      </c>
      <c r="B70" s="12">
        <f>Bridges!B70</f>
        <v>1</v>
      </c>
      <c r="C70" t="s">
        <v>98</v>
      </c>
      <c r="D70" s="204">
        <f>'DORC build-up'!I14</f>
        <v>1.3</v>
      </c>
      <c r="E70" s="188">
        <v>0</v>
      </c>
      <c r="F70" s="269">
        <f t="shared" si="3"/>
        <v>68266.40625</v>
      </c>
      <c r="G70" s="187">
        <f t="shared" ref="G70:G133" si="4">E70*F70*D70</f>
        <v>0</v>
      </c>
    </row>
    <row r="71" spans="1:7" ht="13.9" x14ac:dyDescent="0.4">
      <c r="A71" s="12" t="str">
        <f>Bridges!A71</f>
        <v>EGR</v>
      </c>
      <c r="B71" s="12">
        <f>Bridges!B71</f>
        <v>1</v>
      </c>
      <c r="C71" t="s">
        <v>99</v>
      </c>
      <c r="D71" s="204">
        <f>'DORC build-up'!I15</f>
        <v>1.3</v>
      </c>
      <c r="E71" s="188">
        <v>0</v>
      </c>
      <c r="F71" s="269">
        <f t="shared" si="3"/>
        <v>68266.40625</v>
      </c>
      <c r="G71" s="187">
        <f t="shared" si="4"/>
        <v>0</v>
      </c>
    </row>
    <row r="72" spans="1:7" ht="13.9" x14ac:dyDescent="0.4">
      <c r="A72" s="12" t="str">
        <f>Bridges!A72</f>
        <v>EGR</v>
      </c>
      <c r="B72" s="12">
        <f>Bridges!B72</f>
        <v>1</v>
      </c>
      <c r="C72" t="s">
        <v>101</v>
      </c>
      <c r="D72" s="204">
        <f>'DORC build-up'!I16</f>
        <v>1.3</v>
      </c>
      <c r="E72" s="188">
        <v>0</v>
      </c>
      <c r="F72" s="269">
        <f t="shared" si="3"/>
        <v>68266.40625</v>
      </c>
      <c r="G72" s="187">
        <f t="shared" si="4"/>
        <v>0</v>
      </c>
    </row>
    <row r="73" spans="1:7" ht="13.9" x14ac:dyDescent="0.4">
      <c r="A73" s="12" t="str">
        <f>Bridges!A73</f>
        <v>EGR</v>
      </c>
      <c r="B73" s="12">
        <f>Bridges!B73</f>
        <v>1</v>
      </c>
      <c r="C73" t="s">
        <v>103</v>
      </c>
      <c r="D73" s="204">
        <f>'DORC build-up'!I17</f>
        <v>1.4</v>
      </c>
      <c r="E73" s="188">
        <v>0</v>
      </c>
      <c r="F73" s="269">
        <f t="shared" si="3"/>
        <v>68266.40625</v>
      </c>
      <c r="G73" s="187">
        <f t="shared" si="4"/>
        <v>0</v>
      </c>
    </row>
    <row r="74" spans="1:7" ht="13.9" x14ac:dyDescent="0.4">
      <c r="A74" s="12" t="str">
        <f>Bridges!A74</f>
        <v>EGR</v>
      </c>
      <c r="B74" s="12">
        <f>Bridges!B74</f>
        <v>1</v>
      </c>
      <c r="C74" t="s">
        <v>104</v>
      </c>
      <c r="D74" s="204">
        <f>'DORC build-up'!I18</f>
        <v>0</v>
      </c>
      <c r="E74" s="188">
        <v>0</v>
      </c>
      <c r="F74" s="269">
        <f t="shared" si="3"/>
        <v>68266.40625</v>
      </c>
      <c r="G74" s="187">
        <f t="shared" si="4"/>
        <v>0</v>
      </c>
    </row>
    <row r="75" spans="1:7" ht="13.9" x14ac:dyDescent="0.4">
      <c r="A75" s="12" t="str">
        <f>Bridges!A75</f>
        <v>EGR</v>
      </c>
      <c r="B75" s="12">
        <f>Bridges!B75</f>
        <v>1</v>
      </c>
      <c r="C75" t="s">
        <v>106</v>
      </c>
      <c r="D75" s="204">
        <f>'DORC build-up'!I19</f>
        <v>1.4</v>
      </c>
      <c r="E75" s="188">
        <v>0</v>
      </c>
      <c r="F75" s="269">
        <f t="shared" si="3"/>
        <v>68266.40625</v>
      </c>
      <c r="G75" s="187">
        <f t="shared" si="4"/>
        <v>0</v>
      </c>
    </row>
    <row r="76" spans="1:7" ht="13.9" x14ac:dyDescent="0.4">
      <c r="A76" s="12" t="str">
        <f>Bridges!A76</f>
        <v>EGR</v>
      </c>
      <c r="B76" s="12">
        <f>Bridges!B76</f>
        <v>1</v>
      </c>
      <c r="C76" t="s">
        <v>107</v>
      </c>
      <c r="D76" s="204">
        <f>'DORC build-up'!I20</f>
        <v>1.4</v>
      </c>
      <c r="E76" s="188">
        <v>0</v>
      </c>
      <c r="F76" s="269">
        <f t="shared" si="3"/>
        <v>68266.40625</v>
      </c>
      <c r="G76" s="187">
        <f t="shared" si="4"/>
        <v>0</v>
      </c>
    </row>
    <row r="77" spans="1:7" ht="13.9" x14ac:dyDescent="0.4">
      <c r="A77" s="12" t="str">
        <f>Bridges!A77</f>
        <v>EGR</v>
      </c>
      <c r="B77" s="12">
        <f>Bridges!B77</f>
        <v>1</v>
      </c>
      <c r="C77" t="s">
        <v>108</v>
      </c>
      <c r="D77" s="204">
        <f>'DORC build-up'!I21</f>
        <v>1.4</v>
      </c>
      <c r="E77" s="188">
        <v>0</v>
      </c>
      <c r="F77" s="269">
        <f t="shared" si="3"/>
        <v>68266.40625</v>
      </c>
      <c r="G77" s="187">
        <f t="shared" si="4"/>
        <v>0</v>
      </c>
    </row>
    <row r="78" spans="1:7" ht="13.9" x14ac:dyDescent="0.4">
      <c r="A78" s="12" t="str">
        <f>Bridges!A78</f>
        <v>EGR</v>
      </c>
      <c r="B78" s="12">
        <f>Bridges!B78</f>
        <v>1</v>
      </c>
      <c r="C78" t="s">
        <v>109</v>
      </c>
      <c r="D78" s="204">
        <f>'DORC build-up'!I22</f>
        <v>1.4</v>
      </c>
      <c r="E78" s="188">
        <v>0</v>
      </c>
      <c r="F78" s="269">
        <f t="shared" si="3"/>
        <v>68266.40625</v>
      </c>
      <c r="G78" s="187">
        <f t="shared" si="4"/>
        <v>0</v>
      </c>
    </row>
    <row r="79" spans="1:7" ht="13.9" x14ac:dyDescent="0.4">
      <c r="A79" s="12" t="str">
        <f>Bridges!A79</f>
        <v>EGR</v>
      </c>
      <c r="B79" s="12">
        <f>Bridges!B79</f>
        <v>1</v>
      </c>
      <c r="C79" t="s">
        <v>110</v>
      </c>
      <c r="D79" s="204">
        <f>'DORC build-up'!I23</f>
        <v>1.4</v>
      </c>
      <c r="E79" s="188">
        <v>0</v>
      </c>
      <c r="F79" s="269">
        <f t="shared" si="3"/>
        <v>68266.40625</v>
      </c>
      <c r="G79" s="187">
        <f t="shared" si="4"/>
        <v>0</v>
      </c>
    </row>
    <row r="80" spans="1:7" ht="13.9" x14ac:dyDescent="0.4">
      <c r="A80" s="12" t="str">
        <f>Bridges!A80</f>
        <v>EGR</v>
      </c>
      <c r="B80" s="12">
        <f>Bridges!B80</f>
        <v>1</v>
      </c>
      <c r="C80" t="s">
        <v>111</v>
      </c>
      <c r="D80" s="204">
        <f>'DORC build-up'!I24</f>
        <v>1.4</v>
      </c>
      <c r="E80" s="188">
        <v>0</v>
      </c>
      <c r="F80" s="269">
        <f t="shared" si="3"/>
        <v>68266.40625</v>
      </c>
      <c r="G80" s="187">
        <f t="shared" si="4"/>
        <v>0</v>
      </c>
    </row>
    <row r="81" spans="1:7" ht="13.9" x14ac:dyDescent="0.4">
      <c r="A81" s="12" t="str">
        <f>Bridges!A81</f>
        <v>EGR</v>
      </c>
      <c r="B81" s="12">
        <f>Bridges!B81</f>
        <v>1</v>
      </c>
      <c r="C81" t="s">
        <v>112</v>
      </c>
      <c r="D81" s="204">
        <f>'DORC build-up'!I25</f>
        <v>1.4</v>
      </c>
      <c r="E81" s="188">
        <v>0</v>
      </c>
      <c r="F81" s="269">
        <f t="shared" si="3"/>
        <v>68266.40625</v>
      </c>
      <c r="G81" s="187">
        <f t="shared" si="4"/>
        <v>0</v>
      </c>
    </row>
    <row r="82" spans="1:7" ht="13.9" x14ac:dyDescent="0.4">
      <c r="A82" s="12" t="str">
        <f>Bridges!A82</f>
        <v>EGR</v>
      </c>
      <c r="B82" s="12">
        <f>Bridges!B82</f>
        <v>1</v>
      </c>
      <c r="C82" t="s">
        <v>113</v>
      </c>
      <c r="D82" s="204">
        <f>'DORC build-up'!I26</f>
        <v>1.4</v>
      </c>
      <c r="E82" s="188">
        <v>0</v>
      </c>
      <c r="F82" s="269">
        <f t="shared" si="3"/>
        <v>68266.40625</v>
      </c>
      <c r="G82" s="187">
        <f t="shared" si="4"/>
        <v>0</v>
      </c>
    </row>
    <row r="83" spans="1:7" ht="13.9" x14ac:dyDescent="0.4">
      <c r="A83" s="12" t="str">
        <f>Bridges!A83</f>
        <v>Metro</v>
      </c>
      <c r="B83" s="12">
        <f>Bridges!B83</f>
        <v>2</v>
      </c>
      <c r="C83" t="s">
        <v>116</v>
      </c>
      <c r="D83" s="204">
        <f>'DORC build-up'!I27</f>
        <v>1</v>
      </c>
      <c r="E83" s="188">
        <v>0</v>
      </c>
      <c r="F83" s="269">
        <f t="shared" si="3"/>
        <v>68266.40625</v>
      </c>
      <c r="G83" s="187">
        <f t="shared" si="4"/>
        <v>0</v>
      </c>
    </row>
    <row r="84" spans="1:7" ht="13.9" x14ac:dyDescent="0.4">
      <c r="A84" s="12" t="str">
        <f>Bridges!A84</f>
        <v>LBL</v>
      </c>
      <c r="B84" s="12">
        <f>Bridges!B84</f>
        <v>3</v>
      </c>
      <c r="C84" t="s">
        <v>119</v>
      </c>
      <c r="D84" s="204">
        <f>'DORC build-up'!I28</f>
        <v>1.5</v>
      </c>
      <c r="E84" s="188">
        <v>0</v>
      </c>
      <c r="F84" s="269">
        <f t="shared" si="3"/>
        <v>68266.40625</v>
      </c>
      <c r="G84" s="187">
        <f t="shared" si="4"/>
        <v>0</v>
      </c>
    </row>
    <row r="85" spans="1:7" ht="13.9" x14ac:dyDescent="0.4">
      <c r="A85" s="12" t="str">
        <f>Bridges!A85</f>
        <v>LBL</v>
      </c>
      <c r="B85" s="12">
        <f>Bridges!B85</f>
        <v>3</v>
      </c>
      <c r="C85" t="s">
        <v>120</v>
      </c>
      <c r="D85" s="204">
        <f>'DORC build-up'!I29</f>
        <v>0</v>
      </c>
      <c r="E85" s="188">
        <v>0</v>
      </c>
      <c r="F85" s="269">
        <f t="shared" si="3"/>
        <v>68266.40625</v>
      </c>
      <c r="G85" s="187">
        <f t="shared" si="4"/>
        <v>0</v>
      </c>
    </row>
    <row r="86" spans="1:7" ht="13.9" x14ac:dyDescent="0.4">
      <c r="A86" s="12" t="str">
        <f>Bridges!A86</f>
        <v>LBL</v>
      </c>
      <c r="B86" s="12">
        <f>Bridges!B86</f>
        <v>3</v>
      </c>
      <c r="C86" t="s">
        <v>121</v>
      </c>
      <c r="D86" s="204">
        <f>'DORC build-up'!I30</f>
        <v>1.5</v>
      </c>
      <c r="E86" s="188">
        <v>0</v>
      </c>
      <c r="F86" s="269">
        <f t="shared" si="3"/>
        <v>68266.40625</v>
      </c>
      <c r="G86" s="187">
        <f t="shared" si="4"/>
        <v>0</v>
      </c>
    </row>
    <row r="87" spans="1:7" ht="13.9" x14ac:dyDescent="0.4">
      <c r="A87" s="12" t="str">
        <f>Bridges!A87</f>
        <v>LBL</v>
      </c>
      <c r="B87" s="12">
        <f>Bridges!B87</f>
        <v>3</v>
      </c>
      <c r="C87" t="s">
        <v>122</v>
      </c>
      <c r="D87" s="204">
        <f>'DORC build-up'!I31</f>
        <v>0</v>
      </c>
      <c r="E87" s="188">
        <v>0</v>
      </c>
      <c r="F87" s="269">
        <f t="shared" si="3"/>
        <v>68266.40625</v>
      </c>
      <c r="G87" s="187">
        <f t="shared" si="4"/>
        <v>0</v>
      </c>
    </row>
    <row r="88" spans="1:7" ht="13.9" x14ac:dyDescent="0.4">
      <c r="A88" s="12" t="str">
        <f>Bridges!A88</f>
        <v>LBL</v>
      </c>
      <c r="B88" s="12">
        <f>Bridges!B88</f>
        <v>3</v>
      </c>
      <c r="C88" t="s">
        <v>123</v>
      </c>
      <c r="D88" s="204">
        <f>'DORC build-up'!I32</f>
        <v>1.5</v>
      </c>
      <c r="E88" s="188">
        <v>0</v>
      </c>
      <c r="F88" s="269">
        <f t="shared" si="3"/>
        <v>68266.40625</v>
      </c>
      <c r="G88" s="187">
        <f t="shared" si="4"/>
        <v>0</v>
      </c>
    </row>
    <row r="89" spans="1:7" ht="13.9" x14ac:dyDescent="0.4">
      <c r="A89" s="12" t="str">
        <f>Bridges!A89</f>
        <v>LBL</v>
      </c>
      <c r="B89" s="12">
        <f>Bridges!B89</f>
        <v>3</v>
      </c>
      <c r="C89" t="s">
        <v>124</v>
      </c>
      <c r="D89" s="204">
        <f>'DORC build-up'!I33</f>
        <v>1.5</v>
      </c>
      <c r="E89" s="188">
        <v>0</v>
      </c>
      <c r="F89" s="269">
        <f t="shared" si="3"/>
        <v>68266.40625</v>
      </c>
      <c r="G89" s="187">
        <f t="shared" si="4"/>
        <v>0</v>
      </c>
    </row>
    <row r="90" spans="1:7" ht="13.9" x14ac:dyDescent="0.4">
      <c r="A90" s="12" t="str">
        <f>Bridges!A90</f>
        <v>EBL</v>
      </c>
      <c r="B90" s="12">
        <f>Bridges!B90</f>
        <v>4</v>
      </c>
      <c r="C90" t="s">
        <v>127</v>
      </c>
      <c r="D90" s="204">
        <f>'DORC build-up'!I34</f>
        <v>1.5</v>
      </c>
      <c r="E90" s="188">
        <v>0</v>
      </c>
      <c r="F90" s="269">
        <f t="shared" si="3"/>
        <v>68266.40625</v>
      </c>
      <c r="G90" s="187">
        <f t="shared" si="4"/>
        <v>0</v>
      </c>
    </row>
    <row r="91" spans="1:7" ht="13.9" x14ac:dyDescent="0.4">
      <c r="A91" s="12" t="str">
        <f>Bridges!A91</f>
        <v>EBL</v>
      </c>
      <c r="B91" s="12">
        <f>Bridges!B91</f>
        <v>4</v>
      </c>
      <c r="C91" t="s">
        <v>128</v>
      </c>
      <c r="D91" s="204">
        <f>'DORC build-up'!I35</f>
        <v>1.5</v>
      </c>
      <c r="E91" s="188">
        <v>0</v>
      </c>
      <c r="F91" s="269">
        <f t="shared" si="3"/>
        <v>68266.40625</v>
      </c>
      <c r="G91" s="187">
        <f t="shared" si="4"/>
        <v>0</v>
      </c>
    </row>
    <row r="92" spans="1:7" ht="13.9" x14ac:dyDescent="0.4">
      <c r="A92" s="12" t="str">
        <f>Bridges!A92</f>
        <v>EBL</v>
      </c>
      <c r="B92" s="12">
        <f>Bridges!B92</f>
        <v>5</v>
      </c>
      <c r="C92" t="s">
        <v>130</v>
      </c>
      <c r="D92" s="204">
        <f>'DORC build-up'!I36</f>
        <v>1.5</v>
      </c>
      <c r="E92" s="188">
        <v>0</v>
      </c>
      <c r="F92" s="269">
        <f t="shared" si="3"/>
        <v>68266.40625</v>
      </c>
      <c r="G92" s="187">
        <f t="shared" si="4"/>
        <v>0</v>
      </c>
    </row>
    <row r="93" spans="1:7" ht="13.9" x14ac:dyDescent="0.4">
      <c r="A93" s="12" t="str">
        <f>Bridges!A93</f>
        <v>EBL</v>
      </c>
      <c r="B93" s="12">
        <f>Bridges!B93</f>
        <v>5</v>
      </c>
      <c r="C93" t="s">
        <v>132</v>
      </c>
      <c r="D93" s="204">
        <f>'DORC build-up'!I37</f>
        <v>1.5</v>
      </c>
      <c r="E93" s="188">
        <v>0</v>
      </c>
      <c r="F93" s="269">
        <f t="shared" si="3"/>
        <v>68266.40625</v>
      </c>
      <c r="G93" s="187">
        <f t="shared" si="4"/>
        <v>0</v>
      </c>
    </row>
    <row r="94" spans="1:7" ht="13.9" x14ac:dyDescent="0.4">
      <c r="A94" s="12" t="str">
        <f>Bridges!A94</f>
        <v>EBL</v>
      </c>
      <c r="B94" s="12">
        <f>Bridges!B94</f>
        <v>5</v>
      </c>
      <c r="C94" t="s">
        <v>134</v>
      </c>
      <c r="D94" s="204">
        <f>'DORC build-up'!I38</f>
        <v>1.5</v>
      </c>
      <c r="E94" s="188">
        <v>0</v>
      </c>
      <c r="F94" s="269">
        <f t="shared" si="3"/>
        <v>68266.40625</v>
      </c>
      <c r="G94" s="187">
        <f t="shared" si="4"/>
        <v>0</v>
      </c>
    </row>
    <row r="95" spans="1:7" ht="13.9" x14ac:dyDescent="0.4">
      <c r="A95" s="12" t="str">
        <f>Bridges!A95</f>
        <v>EBL</v>
      </c>
      <c r="B95" s="12">
        <f>Bridges!B95</f>
        <v>5</v>
      </c>
      <c r="C95" t="s">
        <v>136</v>
      </c>
      <c r="D95" s="204">
        <f>'DORC build-up'!I39</f>
        <v>0</v>
      </c>
      <c r="E95" s="188">
        <v>0</v>
      </c>
      <c r="F95" s="269">
        <f t="shared" si="3"/>
        <v>68266.40625</v>
      </c>
      <c r="G95" s="187">
        <f t="shared" si="4"/>
        <v>0</v>
      </c>
    </row>
    <row r="96" spans="1:7" ht="13.9" x14ac:dyDescent="0.4">
      <c r="A96" s="12" t="str">
        <f>Bridges!A96</f>
        <v>EBL</v>
      </c>
      <c r="B96" s="12">
        <f>Bridges!B96</f>
        <v>5</v>
      </c>
      <c r="C96" t="s">
        <v>137</v>
      </c>
      <c r="D96" s="204">
        <f>'DORC build-up'!I40</f>
        <v>1.5</v>
      </c>
      <c r="E96" s="188">
        <v>0</v>
      </c>
      <c r="F96" s="269">
        <f t="shared" si="3"/>
        <v>68266.40625</v>
      </c>
      <c r="G96" s="187">
        <f t="shared" si="4"/>
        <v>0</v>
      </c>
    </row>
    <row r="97" spans="1:7" ht="13.9" x14ac:dyDescent="0.4">
      <c r="A97" s="12" t="str">
        <f>Bridges!A97</f>
        <v>EBL</v>
      </c>
      <c r="B97" s="12">
        <f>Bridges!B97</f>
        <v>5</v>
      </c>
      <c r="C97" t="s">
        <v>138</v>
      </c>
      <c r="D97" s="204">
        <f>'DORC build-up'!I41</f>
        <v>1.5</v>
      </c>
      <c r="E97" s="188">
        <v>0</v>
      </c>
      <c r="F97" s="269">
        <f t="shared" si="3"/>
        <v>68266.40625</v>
      </c>
      <c r="G97" s="187">
        <f t="shared" si="4"/>
        <v>0</v>
      </c>
    </row>
    <row r="98" spans="1:7" ht="13.9" x14ac:dyDescent="0.4">
      <c r="A98" s="12" t="str">
        <f>Bridges!A98</f>
        <v>EBL</v>
      </c>
      <c r="B98" s="12">
        <f>Bridges!B98</f>
        <v>5</v>
      </c>
      <c r="C98" t="s">
        <v>139</v>
      </c>
      <c r="D98" s="204">
        <f>'DORC build-up'!I42</f>
        <v>1.5</v>
      </c>
      <c r="E98" s="188">
        <v>0</v>
      </c>
      <c r="F98" s="269">
        <f t="shared" si="3"/>
        <v>68266.40625</v>
      </c>
      <c r="G98" s="187">
        <f t="shared" si="4"/>
        <v>0</v>
      </c>
    </row>
    <row r="99" spans="1:7" ht="13.9" x14ac:dyDescent="0.4">
      <c r="A99" s="12" t="str">
        <f>Bridges!A99</f>
        <v>EBL</v>
      </c>
      <c r="B99" s="12">
        <f>Bridges!B99</f>
        <v>5</v>
      </c>
      <c r="C99" t="s">
        <v>140</v>
      </c>
      <c r="D99" s="204">
        <f>'DORC build-up'!I43</f>
        <v>0</v>
      </c>
      <c r="E99" s="188">
        <v>0</v>
      </c>
      <c r="F99" s="269">
        <f t="shared" si="3"/>
        <v>68266.40625</v>
      </c>
      <c r="G99" s="187">
        <f t="shared" si="4"/>
        <v>0</v>
      </c>
    </row>
    <row r="100" spans="1:7" ht="13.9" x14ac:dyDescent="0.4">
      <c r="A100" s="12" t="str">
        <f>Bridges!A100</f>
        <v>EBL</v>
      </c>
      <c r="B100" s="12">
        <f>Bridges!B100</f>
        <v>5</v>
      </c>
      <c r="C100" t="s">
        <v>141</v>
      </c>
      <c r="D100" s="204">
        <f>'DORC build-up'!I44</f>
        <v>1.5</v>
      </c>
      <c r="E100" s="188">
        <v>161.77000000000001</v>
      </c>
      <c r="F100" s="269">
        <f t="shared" si="3"/>
        <v>68266.40625</v>
      </c>
      <c r="G100" s="187">
        <f t="shared" si="4"/>
        <v>16565184.80859375</v>
      </c>
    </row>
    <row r="101" spans="1:7" ht="13.9" x14ac:dyDescent="0.4">
      <c r="A101" s="12" t="str">
        <f>Bridges!A101</f>
        <v>EBL</v>
      </c>
      <c r="B101" s="12">
        <f>Bridges!B101</f>
        <v>5</v>
      </c>
      <c r="C101" t="s">
        <v>142</v>
      </c>
      <c r="D101" s="204">
        <f>'DORC build-up'!I45</f>
        <v>1.5</v>
      </c>
      <c r="E101" s="188">
        <v>0</v>
      </c>
      <c r="F101" s="269">
        <f t="shared" si="3"/>
        <v>68266.40625</v>
      </c>
      <c r="G101" s="187">
        <f t="shared" si="4"/>
        <v>0</v>
      </c>
    </row>
    <row r="102" spans="1:7" ht="13.9" x14ac:dyDescent="0.4">
      <c r="A102" s="12" t="str">
        <f>Bridges!A102</f>
        <v>EBL</v>
      </c>
      <c r="B102" s="12">
        <f>Bridges!B102</f>
        <v>6</v>
      </c>
      <c r="C102" t="s">
        <v>144</v>
      </c>
      <c r="D102" s="204">
        <f>'DORC build-up'!I46</f>
        <v>1.5</v>
      </c>
      <c r="E102" s="188">
        <v>0</v>
      </c>
      <c r="F102" s="269">
        <f t="shared" si="3"/>
        <v>68266.40625</v>
      </c>
      <c r="G102" s="187">
        <f t="shared" si="4"/>
        <v>0</v>
      </c>
    </row>
    <row r="103" spans="1:7" ht="13.9" x14ac:dyDescent="0.4">
      <c r="A103" s="12" t="str">
        <f>Bridges!A103</f>
        <v>Sidings &amp; Other</v>
      </c>
      <c r="B103" s="12">
        <f>Bridges!B103</f>
        <v>7</v>
      </c>
      <c r="C103" t="s">
        <v>146</v>
      </c>
      <c r="D103" s="204">
        <f>'DORC build-up'!I47</f>
        <v>1</v>
      </c>
      <c r="E103" s="188">
        <v>0</v>
      </c>
      <c r="F103" s="269">
        <f t="shared" si="3"/>
        <v>68266.40625</v>
      </c>
      <c r="G103" s="187">
        <f t="shared" si="4"/>
        <v>0</v>
      </c>
    </row>
    <row r="104" spans="1:7" ht="13.9" x14ac:dyDescent="0.4">
      <c r="A104" s="12" t="str">
        <f>Bridges!A104</f>
        <v>CBH Sidings SG</v>
      </c>
      <c r="B104" s="12">
        <f>Bridges!B104</f>
        <v>8</v>
      </c>
      <c r="C104" t="s">
        <v>149</v>
      </c>
      <c r="D104" s="204">
        <f>'DORC build-up'!I48</f>
        <v>1.3</v>
      </c>
      <c r="E104" s="188">
        <v>0</v>
      </c>
      <c r="F104" s="269">
        <f t="shared" si="3"/>
        <v>68266.40625</v>
      </c>
      <c r="G104" s="187">
        <f t="shared" si="4"/>
        <v>0</v>
      </c>
    </row>
    <row r="105" spans="1:7" ht="13.9" x14ac:dyDescent="0.4">
      <c r="A105" s="12" t="str">
        <f>Bridges!A105</f>
        <v>CBH Sidings SG</v>
      </c>
      <c r="B105" s="12">
        <f>Bridges!B105</f>
        <v>8</v>
      </c>
      <c r="C105" t="s">
        <v>150</v>
      </c>
      <c r="D105" s="204">
        <f>'DORC build-up'!I49</f>
        <v>1.4</v>
      </c>
      <c r="E105" s="188">
        <v>0</v>
      </c>
      <c r="F105" s="269">
        <f t="shared" si="3"/>
        <v>68266.40625</v>
      </c>
      <c r="G105" s="187">
        <f t="shared" si="4"/>
        <v>0</v>
      </c>
    </row>
    <row r="106" spans="1:7" ht="13.9" x14ac:dyDescent="0.4">
      <c r="A106" s="12" t="str">
        <f>Bridges!A106</f>
        <v>CBH Sidings SG</v>
      </c>
      <c r="B106" s="12">
        <f>Bridges!B106</f>
        <v>8</v>
      </c>
      <c r="C106" t="s">
        <v>151</v>
      </c>
      <c r="D106" s="204">
        <f>'DORC build-up'!I50</f>
        <v>1.4</v>
      </c>
      <c r="E106" s="188">
        <v>0</v>
      </c>
      <c r="F106" s="269">
        <f t="shared" si="3"/>
        <v>68266.40625</v>
      </c>
      <c r="G106" s="187">
        <f t="shared" si="4"/>
        <v>0</v>
      </c>
    </row>
    <row r="107" spans="1:7" ht="13.9" x14ac:dyDescent="0.4">
      <c r="A107" s="12" t="str">
        <f>Bridges!A107</f>
        <v>CBH Sidings SG</v>
      </c>
      <c r="B107" s="12">
        <f>Bridges!B107</f>
        <v>8</v>
      </c>
      <c r="C107" t="s">
        <v>152</v>
      </c>
      <c r="D107" s="204">
        <f>'DORC build-up'!I51</f>
        <v>1.4</v>
      </c>
      <c r="E107" s="188">
        <v>0</v>
      </c>
      <c r="F107" s="269">
        <f t="shared" si="3"/>
        <v>68266.40625</v>
      </c>
      <c r="G107" s="187">
        <f t="shared" si="4"/>
        <v>0</v>
      </c>
    </row>
    <row r="108" spans="1:7" ht="13.9" x14ac:dyDescent="0.4">
      <c r="A108" s="12" t="str">
        <f>Bridges!A108</f>
        <v>CBH Sidings SG</v>
      </c>
      <c r="B108" s="12">
        <f>Bridges!B108</f>
        <v>8</v>
      </c>
      <c r="C108" t="s">
        <v>153</v>
      </c>
      <c r="D108" s="204">
        <f>'DORC build-up'!I52</f>
        <v>1.3</v>
      </c>
      <c r="E108" s="188">
        <v>0</v>
      </c>
      <c r="F108" s="269">
        <f t="shared" si="3"/>
        <v>68266.40625</v>
      </c>
      <c r="G108" s="187">
        <f t="shared" si="4"/>
        <v>0</v>
      </c>
    </row>
    <row r="109" spans="1:7" ht="13.9" x14ac:dyDescent="0.4">
      <c r="A109" s="12" t="str">
        <f>Bridges!A109</f>
        <v>CBH Sidings SG</v>
      </c>
      <c r="B109" s="12">
        <f>Bridges!B109</f>
        <v>8</v>
      </c>
      <c r="C109" t="s">
        <v>154</v>
      </c>
      <c r="D109" s="204">
        <f>'DORC build-up'!I53</f>
        <v>1.3</v>
      </c>
      <c r="E109" s="188">
        <v>0</v>
      </c>
      <c r="F109" s="269">
        <f t="shared" si="3"/>
        <v>68266.40625</v>
      </c>
      <c r="G109" s="187">
        <f t="shared" si="4"/>
        <v>0</v>
      </c>
    </row>
    <row r="110" spans="1:7" ht="13.9" x14ac:dyDescent="0.4">
      <c r="A110" s="12" t="str">
        <f>Bridges!A110</f>
        <v>CBH Sidings SG</v>
      </c>
      <c r="B110" s="12">
        <f>Bridges!B110</f>
        <v>8</v>
      </c>
      <c r="C110" t="s">
        <v>155</v>
      </c>
      <c r="D110" s="204">
        <f>'DORC build-up'!I54</f>
        <v>1.5</v>
      </c>
      <c r="E110" s="188">
        <v>0</v>
      </c>
      <c r="F110" s="269">
        <f t="shared" si="3"/>
        <v>68266.40625</v>
      </c>
      <c r="G110" s="187">
        <f t="shared" si="4"/>
        <v>0</v>
      </c>
    </row>
    <row r="111" spans="1:7" ht="13.9" x14ac:dyDescent="0.4">
      <c r="A111" s="12" t="str">
        <f>Bridges!A111</f>
        <v>CBH Sidings SG</v>
      </c>
      <c r="B111" s="12">
        <f>Bridges!B111</f>
        <v>8</v>
      </c>
      <c r="C111" t="s">
        <v>156</v>
      </c>
      <c r="D111" s="204">
        <f>'DORC build-up'!I55</f>
        <v>1.3</v>
      </c>
      <c r="E111" s="188">
        <v>0</v>
      </c>
      <c r="F111" s="269">
        <f t="shared" si="3"/>
        <v>68266.40625</v>
      </c>
      <c r="G111" s="187">
        <f t="shared" si="4"/>
        <v>0</v>
      </c>
    </row>
    <row r="112" spans="1:7" ht="13.9" x14ac:dyDescent="0.4">
      <c r="A112" s="12" t="str">
        <f>Bridges!A112</f>
        <v>CBH Sidings SG</v>
      </c>
      <c r="B112" s="12">
        <f>Bridges!B112</f>
        <v>8</v>
      </c>
      <c r="C112" t="s">
        <v>157</v>
      </c>
      <c r="D112" s="204">
        <f>'DORC build-up'!I56</f>
        <v>1.3</v>
      </c>
      <c r="E112" s="188">
        <v>0</v>
      </c>
      <c r="F112" s="269">
        <f t="shared" si="3"/>
        <v>68266.40625</v>
      </c>
      <c r="G112" s="187">
        <f t="shared" si="4"/>
        <v>0</v>
      </c>
    </row>
    <row r="113" spans="1:7" ht="13.9" x14ac:dyDescent="0.4">
      <c r="A113" s="12" t="str">
        <f>Bridges!A113</f>
        <v>CBH Sidings SG</v>
      </c>
      <c r="B113" s="12">
        <f>Bridges!B113</f>
        <v>8</v>
      </c>
      <c r="C113" t="s">
        <v>158</v>
      </c>
      <c r="D113" s="204">
        <f>'DORC build-up'!I57</f>
        <v>1.3</v>
      </c>
      <c r="E113" s="188">
        <v>0</v>
      </c>
      <c r="F113" s="269">
        <f t="shared" si="3"/>
        <v>68266.40625</v>
      </c>
      <c r="G113" s="187">
        <f t="shared" si="4"/>
        <v>0</v>
      </c>
    </row>
    <row r="114" spans="1:7" ht="13.9" x14ac:dyDescent="0.4">
      <c r="A114" s="12" t="str">
        <f>Bridges!A114</f>
        <v>CBH Sidings SG</v>
      </c>
      <c r="B114" s="12">
        <f>Bridges!B114</f>
        <v>8</v>
      </c>
      <c r="C114" t="s">
        <v>159</v>
      </c>
      <c r="D114" s="204">
        <f>'DORC build-up'!I58</f>
        <v>1.3</v>
      </c>
      <c r="E114" s="188">
        <v>0</v>
      </c>
      <c r="F114" s="269">
        <f t="shared" si="3"/>
        <v>68266.40625</v>
      </c>
      <c r="G114" s="187">
        <f t="shared" si="4"/>
        <v>0</v>
      </c>
    </row>
    <row r="115" spans="1:7" ht="13.9" x14ac:dyDescent="0.4">
      <c r="A115" s="12" t="str">
        <f>Bridges!A115</f>
        <v>CBH Sidings SG</v>
      </c>
      <c r="B115" s="12">
        <f>Bridges!B115</f>
        <v>8</v>
      </c>
      <c r="C115" t="s">
        <v>101</v>
      </c>
      <c r="D115" s="204">
        <f>'DORC build-up'!I59</f>
        <v>1.3</v>
      </c>
      <c r="E115" s="188">
        <v>0</v>
      </c>
      <c r="F115" s="269">
        <f t="shared" si="3"/>
        <v>68266.40625</v>
      </c>
      <c r="G115" s="187">
        <f t="shared" si="4"/>
        <v>0</v>
      </c>
    </row>
    <row r="116" spans="1:7" ht="13.9" x14ac:dyDescent="0.4">
      <c r="A116" s="12" t="str">
        <f>Bridges!A116</f>
        <v>CBH Sidings SG</v>
      </c>
      <c r="B116" s="12">
        <f>Bridges!B116</f>
        <v>8</v>
      </c>
      <c r="C116" t="s">
        <v>160</v>
      </c>
      <c r="D116" s="204">
        <f>'DORC build-up'!I60</f>
        <v>1.4</v>
      </c>
      <c r="E116" s="188">
        <v>0</v>
      </c>
      <c r="F116" s="269">
        <f t="shared" si="3"/>
        <v>68266.40625</v>
      </c>
      <c r="G116" s="187">
        <f t="shared" si="4"/>
        <v>0</v>
      </c>
    </row>
    <row r="117" spans="1:7" ht="13.9" x14ac:dyDescent="0.4">
      <c r="A117" s="12" t="str">
        <f>Bridges!A117</f>
        <v>CBH Sidings SG</v>
      </c>
      <c r="B117" s="12">
        <f>Bridges!B117</f>
        <v>8</v>
      </c>
      <c r="C117" t="s">
        <v>161</v>
      </c>
      <c r="D117" s="204">
        <f>'DORC build-up'!I61</f>
        <v>1.5</v>
      </c>
      <c r="E117" s="188">
        <v>0</v>
      </c>
      <c r="F117" s="269">
        <f t="shared" si="3"/>
        <v>68266.40625</v>
      </c>
      <c r="G117" s="187">
        <f t="shared" si="4"/>
        <v>0</v>
      </c>
    </row>
    <row r="118" spans="1:7" ht="13.9" x14ac:dyDescent="0.4">
      <c r="A118" s="12" t="str">
        <f>Bridges!A118</f>
        <v>CBH Sidings SG</v>
      </c>
      <c r="B118" s="12">
        <f>Bridges!B118</f>
        <v>8</v>
      </c>
      <c r="C118" t="s">
        <v>104</v>
      </c>
      <c r="D118" s="204">
        <f>'DORC build-up'!I62</f>
        <v>1.4</v>
      </c>
      <c r="E118" s="188">
        <v>0</v>
      </c>
      <c r="F118" s="269">
        <f t="shared" si="3"/>
        <v>68266.40625</v>
      </c>
      <c r="G118" s="187">
        <f t="shared" si="4"/>
        <v>0</v>
      </c>
    </row>
    <row r="119" spans="1:7" ht="13.9" x14ac:dyDescent="0.4">
      <c r="A119" s="12" t="str">
        <f>Bridges!A119</f>
        <v>CBH Sidings SG</v>
      </c>
      <c r="B119" s="12">
        <f>Bridges!B119</f>
        <v>8</v>
      </c>
      <c r="C119" t="s">
        <v>162</v>
      </c>
      <c r="D119" s="204">
        <f>'DORC build-up'!I63</f>
        <v>1.3</v>
      </c>
      <c r="E119" s="188">
        <v>0</v>
      </c>
      <c r="F119" s="269">
        <f t="shared" si="3"/>
        <v>68266.40625</v>
      </c>
      <c r="G119" s="187">
        <f t="shared" si="4"/>
        <v>0</v>
      </c>
    </row>
    <row r="120" spans="1:7" ht="13.9" x14ac:dyDescent="0.4">
      <c r="A120" s="12" t="str">
        <f>Bridges!A120</f>
        <v>Sidings &amp; Other</v>
      </c>
      <c r="B120" s="12">
        <f>Bridges!B120</f>
        <v>9</v>
      </c>
      <c r="C120" t="s">
        <v>164</v>
      </c>
      <c r="D120" s="204">
        <f>'DORC build-up'!I64</f>
        <v>1.5</v>
      </c>
      <c r="E120" s="188">
        <v>0</v>
      </c>
      <c r="F120" s="269">
        <f t="shared" si="3"/>
        <v>68266.40625</v>
      </c>
      <c r="G120" s="187">
        <f t="shared" si="4"/>
        <v>0</v>
      </c>
    </row>
    <row r="121" spans="1:7" ht="13.9" x14ac:dyDescent="0.4">
      <c r="A121" s="12" t="str">
        <f>Bridges!A121</f>
        <v>Sidings &amp; Other</v>
      </c>
      <c r="B121" s="12">
        <f>Bridges!B121</f>
        <v>9</v>
      </c>
      <c r="C121" t="s">
        <v>165</v>
      </c>
      <c r="D121" s="204">
        <f>'DORC build-up'!I65</f>
        <v>1.4</v>
      </c>
      <c r="E121" s="188">
        <v>0</v>
      </c>
      <c r="F121" s="269">
        <f t="shared" si="3"/>
        <v>68266.40625</v>
      </c>
      <c r="G121" s="187">
        <f t="shared" si="4"/>
        <v>0</v>
      </c>
    </row>
    <row r="122" spans="1:7" ht="13.9" x14ac:dyDescent="0.4">
      <c r="A122" s="12" t="str">
        <f>Bridges!A122</f>
        <v>Sidings &amp; Other</v>
      </c>
      <c r="B122" s="12">
        <f>Bridges!B122</f>
        <v>9</v>
      </c>
      <c r="C122" t="s">
        <v>166</v>
      </c>
      <c r="D122" s="204">
        <f>'DORC build-up'!I66</f>
        <v>1</v>
      </c>
      <c r="E122" s="188">
        <v>0</v>
      </c>
      <c r="F122" s="269">
        <f t="shared" si="3"/>
        <v>68266.40625</v>
      </c>
      <c r="G122" s="187">
        <f t="shared" si="4"/>
        <v>0</v>
      </c>
    </row>
    <row r="123" spans="1:7" ht="13.9" x14ac:dyDescent="0.4">
      <c r="A123" s="12" t="str">
        <f>Bridges!A123</f>
        <v>Sidings &amp; Other</v>
      </c>
      <c r="B123" s="12">
        <f>Bridges!B123</f>
        <v>9</v>
      </c>
      <c r="C123" t="s">
        <v>167</v>
      </c>
      <c r="D123" s="204">
        <f>'DORC build-up'!I67</f>
        <v>1</v>
      </c>
      <c r="E123" s="188">
        <v>0</v>
      </c>
      <c r="F123" s="269">
        <f t="shared" si="3"/>
        <v>68266.40625</v>
      </c>
      <c r="G123" s="187">
        <f t="shared" si="4"/>
        <v>0</v>
      </c>
    </row>
    <row r="124" spans="1:7" ht="13.9" x14ac:dyDescent="0.4">
      <c r="A124" s="12" t="str">
        <f>Bridges!A124</f>
        <v>SWM</v>
      </c>
      <c r="B124" s="12">
        <f>Bridges!B124</f>
        <v>10</v>
      </c>
      <c r="C124" t="s">
        <v>170</v>
      </c>
      <c r="D124" s="204">
        <f>'DORC build-up'!I68</f>
        <v>0</v>
      </c>
      <c r="E124" s="188">
        <v>0</v>
      </c>
      <c r="F124" s="269">
        <f t="shared" si="3"/>
        <v>68266.40625</v>
      </c>
      <c r="G124" s="187">
        <f t="shared" si="4"/>
        <v>0</v>
      </c>
    </row>
    <row r="125" spans="1:7" ht="13.9" x14ac:dyDescent="0.4">
      <c r="A125" s="12" t="str">
        <f>Bridges!A125</f>
        <v>SWM</v>
      </c>
      <c r="B125" s="12">
        <f>Bridges!B125</f>
        <v>10</v>
      </c>
      <c r="C125" t="s">
        <v>171</v>
      </c>
      <c r="D125" s="204">
        <f>'DORC build-up'!I69</f>
        <v>1.2</v>
      </c>
      <c r="E125" s="188">
        <v>0</v>
      </c>
      <c r="F125" s="269">
        <f t="shared" si="3"/>
        <v>68266.40625</v>
      </c>
      <c r="G125" s="187">
        <f t="shared" si="4"/>
        <v>0</v>
      </c>
    </row>
    <row r="126" spans="1:7" ht="13.9" x14ac:dyDescent="0.4">
      <c r="A126" s="12" t="str">
        <f>Bridges!A126</f>
        <v>SWM</v>
      </c>
      <c r="B126" s="12">
        <f>Bridges!B126</f>
        <v>11</v>
      </c>
      <c r="C126" t="s">
        <v>173</v>
      </c>
      <c r="D126" s="204">
        <f>'DORC build-up'!I70</f>
        <v>1.2</v>
      </c>
      <c r="E126" s="188">
        <v>0</v>
      </c>
      <c r="F126" s="269">
        <f t="shared" si="3"/>
        <v>68266.40625</v>
      </c>
      <c r="G126" s="187">
        <f t="shared" si="4"/>
        <v>0</v>
      </c>
    </row>
    <row r="127" spans="1:7" ht="13.9" x14ac:dyDescent="0.4">
      <c r="A127" s="12" t="str">
        <f>Bridges!A127</f>
        <v>SWM</v>
      </c>
      <c r="B127" s="12">
        <f>Bridges!B127</f>
        <v>11</v>
      </c>
      <c r="C127" t="s">
        <v>174</v>
      </c>
      <c r="D127" s="204">
        <f>'DORC build-up'!I71</f>
        <v>1.2</v>
      </c>
      <c r="E127" s="188">
        <v>0</v>
      </c>
      <c r="F127" s="269">
        <f t="shared" si="3"/>
        <v>68266.40625</v>
      </c>
      <c r="G127" s="187">
        <f t="shared" si="4"/>
        <v>0</v>
      </c>
    </row>
    <row r="128" spans="1:7" ht="13.9" x14ac:dyDescent="0.4">
      <c r="A128" s="12" t="str">
        <f>Bridges!A128</f>
        <v>SWM</v>
      </c>
      <c r="B128" s="12">
        <f>Bridges!B128</f>
        <v>11</v>
      </c>
      <c r="C128" t="s">
        <v>175</v>
      </c>
      <c r="D128" s="204">
        <f>'DORC build-up'!I72</f>
        <v>1.2</v>
      </c>
      <c r="E128" s="188">
        <v>0</v>
      </c>
      <c r="F128" s="269">
        <f t="shared" si="3"/>
        <v>68266.40625</v>
      </c>
      <c r="G128" s="187">
        <f t="shared" si="4"/>
        <v>0</v>
      </c>
    </row>
    <row r="129" spans="1:7" ht="13.9" x14ac:dyDescent="0.4">
      <c r="A129" s="12" t="str">
        <f>Bridges!A129</f>
        <v>SWM</v>
      </c>
      <c r="B129" s="12">
        <f>Bridges!B129</f>
        <v>11</v>
      </c>
      <c r="C129" t="s">
        <v>176</v>
      </c>
      <c r="D129" s="204">
        <f>'DORC build-up'!I73</f>
        <v>1.2</v>
      </c>
      <c r="E129" s="188">
        <v>0</v>
      </c>
      <c r="F129" s="269">
        <f t="shared" si="3"/>
        <v>68266.40625</v>
      </c>
      <c r="G129" s="187">
        <f t="shared" si="4"/>
        <v>0</v>
      </c>
    </row>
    <row r="130" spans="1:7" ht="13.9" x14ac:dyDescent="0.4">
      <c r="A130" s="12" t="str">
        <f>Bridges!A130</f>
        <v>SWM</v>
      </c>
      <c r="B130" s="12">
        <f>Bridges!B130</f>
        <v>11</v>
      </c>
      <c r="C130" t="s">
        <v>177</v>
      </c>
      <c r="D130" s="204">
        <f>'DORC build-up'!I74</f>
        <v>1.2</v>
      </c>
      <c r="E130" s="188">
        <v>0</v>
      </c>
      <c r="F130" s="269">
        <f t="shared" si="3"/>
        <v>68266.40625</v>
      </c>
      <c r="G130" s="187">
        <f t="shared" si="4"/>
        <v>0</v>
      </c>
    </row>
    <row r="131" spans="1:7" ht="13.9" x14ac:dyDescent="0.4">
      <c r="A131" s="12" t="str">
        <f>Bridges!A131</f>
        <v>SWM</v>
      </c>
      <c r="B131" s="12">
        <f>Bridges!B131</f>
        <v>11</v>
      </c>
      <c r="C131" t="s">
        <v>178</v>
      </c>
      <c r="D131" s="204">
        <f>'DORC build-up'!I75</f>
        <v>1.2</v>
      </c>
      <c r="E131" s="188">
        <v>0</v>
      </c>
      <c r="F131" s="269">
        <f t="shared" si="3"/>
        <v>68266.40625</v>
      </c>
      <c r="G131" s="187">
        <f t="shared" si="4"/>
        <v>0</v>
      </c>
    </row>
    <row r="132" spans="1:7" ht="13.9" x14ac:dyDescent="0.4">
      <c r="A132" s="12" t="str">
        <f>Bridges!A132</f>
        <v>SWM</v>
      </c>
      <c r="B132" s="12">
        <f>Bridges!B132</f>
        <v>11</v>
      </c>
      <c r="C132" t="s">
        <v>179</v>
      </c>
      <c r="D132" s="204">
        <f>'DORC build-up'!I76</f>
        <v>0</v>
      </c>
      <c r="E132" s="188">
        <v>0</v>
      </c>
      <c r="F132" s="269">
        <f t="shared" si="3"/>
        <v>68266.40625</v>
      </c>
      <c r="G132" s="187">
        <f t="shared" si="4"/>
        <v>0</v>
      </c>
    </row>
    <row r="133" spans="1:7" ht="13.9" x14ac:dyDescent="0.4">
      <c r="A133" s="12" t="str">
        <f>Bridges!A133</f>
        <v>SWM</v>
      </c>
      <c r="B133" s="12">
        <f>Bridges!B133</f>
        <v>11</v>
      </c>
      <c r="C133" t="s">
        <v>180</v>
      </c>
      <c r="D133" s="204">
        <f>'DORC build-up'!I77</f>
        <v>1.2</v>
      </c>
      <c r="E133" s="188">
        <v>0</v>
      </c>
      <c r="F133" s="269">
        <f t="shared" ref="F133:F196" si="5">H$14</f>
        <v>68266.40625</v>
      </c>
      <c r="G133" s="187">
        <f t="shared" si="4"/>
        <v>0</v>
      </c>
    </row>
    <row r="134" spans="1:7" ht="13.9" x14ac:dyDescent="0.4">
      <c r="A134" s="12" t="str">
        <f>Bridges!A134</f>
        <v>Sidings &amp; Other</v>
      </c>
      <c r="B134" s="12">
        <f>Bridges!B134</f>
        <v>12</v>
      </c>
      <c r="C134" t="s">
        <v>182</v>
      </c>
      <c r="D134" s="204">
        <f>'DORC build-up'!I78</f>
        <v>1</v>
      </c>
      <c r="E134" s="188">
        <v>0</v>
      </c>
      <c r="F134" s="269">
        <f t="shared" si="5"/>
        <v>68266.40625</v>
      </c>
      <c r="G134" s="187">
        <f t="shared" ref="G134:G197" si="6">E134*F134*D134</f>
        <v>0</v>
      </c>
    </row>
    <row r="135" spans="1:7" ht="13.9" x14ac:dyDescent="0.4">
      <c r="A135" s="12" t="str">
        <f>Bridges!A135</f>
        <v>Non-operational</v>
      </c>
      <c r="B135" s="12">
        <f>Bridges!B135</f>
        <v>13</v>
      </c>
      <c r="C135" t="s">
        <v>185</v>
      </c>
      <c r="D135" s="204">
        <f>'DORC build-up'!I79</f>
        <v>1.2</v>
      </c>
      <c r="E135" s="188">
        <v>0</v>
      </c>
      <c r="F135" s="269">
        <f t="shared" si="5"/>
        <v>68266.40625</v>
      </c>
      <c r="G135" s="187">
        <f t="shared" si="6"/>
        <v>0</v>
      </c>
    </row>
    <row r="136" spans="1:7" ht="13.9" x14ac:dyDescent="0.4">
      <c r="A136" s="12" t="str">
        <f>Bridges!A136</f>
        <v>Non-operational</v>
      </c>
      <c r="B136" s="12">
        <f>Bridges!B136</f>
        <v>13</v>
      </c>
      <c r="C136" t="s">
        <v>186</v>
      </c>
      <c r="D136" s="204">
        <f>'DORC build-up'!I80</f>
        <v>1.2</v>
      </c>
      <c r="E136" s="188">
        <v>0</v>
      </c>
      <c r="F136" s="269">
        <f t="shared" si="5"/>
        <v>68266.40625</v>
      </c>
      <c r="G136" s="187">
        <f t="shared" si="6"/>
        <v>0</v>
      </c>
    </row>
    <row r="137" spans="1:7" ht="13.9" x14ac:dyDescent="0.4">
      <c r="A137" s="12" t="str">
        <f>Bridges!A137</f>
        <v>Non-operational</v>
      </c>
      <c r="B137" s="12">
        <f>Bridges!B137</f>
        <v>14</v>
      </c>
      <c r="C137" t="s">
        <v>188</v>
      </c>
      <c r="D137" s="204">
        <f>'DORC build-up'!I81</f>
        <v>1.2</v>
      </c>
      <c r="E137" s="188">
        <v>0</v>
      </c>
      <c r="F137" s="269">
        <f t="shared" si="5"/>
        <v>68266.40625</v>
      </c>
      <c r="G137" s="187">
        <f t="shared" si="6"/>
        <v>0</v>
      </c>
    </row>
    <row r="138" spans="1:7" ht="13.9" x14ac:dyDescent="0.4">
      <c r="A138" s="12" t="str">
        <f>Bridges!A138</f>
        <v>SWM</v>
      </c>
      <c r="B138" s="12">
        <f>Bridges!B138</f>
        <v>15</v>
      </c>
      <c r="C138" t="s">
        <v>190</v>
      </c>
      <c r="D138" s="204">
        <f>'DORC build-up'!I82</f>
        <v>1.2</v>
      </c>
      <c r="E138" s="188">
        <v>0</v>
      </c>
      <c r="F138" s="269">
        <f t="shared" si="5"/>
        <v>68266.40625</v>
      </c>
      <c r="G138" s="187">
        <f t="shared" si="6"/>
        <v>0</v>
      </c>
    </row>
    <row r="139" spans="1:7" ht="13.9" x14ac:dyDescent="0.4">
      <c r="A139" s="12" t="str">
        <f>Bridges!A139</f>
        <v>SWM</v>
      </c>
      <c r="B139" s="12">
        <f>Bridges!B139</f>
        <v>16</v>
      </c>
      <c r="C139" t="s">
        <v>192</v>
      </c>
      <c r="D139" s="204">
        <f>'DORC build-up'!I83</f>
        <v>1.2</v>
      </c>
      <c r="E139" s="188">
        <v>0</v>
      </c>
      <c r="F139" s="269">
        <f t="shared" si="5"/>
        <v>68266.40625</v>
      </c>
      <c r="G139" s="187">
        <f t="shared" si="6"/>
        <v>0</v>
      </c>
    </row>
    <row r="140" spans="1:7" ht="13.9" x14ac:dyDescent="0.4">
      <c r="A140" s="12" t="str">
        <f>Bridges!A140</f>
        <v>SWM</v>
      </c>
      <c r="B140" s="12">
        <f>Bridges!B140</f>
        <v>17</v>
      </c>
      <c r="C140" t="s">
        <v>194</v>
      </c>
      <c r="D140" s="204">
        <f>'DORC build-up'!I84</f>
        <v>1.2</v>
      </c>
      <c r="E140" s="188">
        <v>0</v>
      </c>
      <c r="F140" s="269">
        <f t="shared" si="5"/>
        <v>68266.40625</v>
      </c>
      <c r="G140" s="187">
        <f t="shared" si="6"/>
        <v>0</v>
      </c>
    </row>
    <row r="141" spans="1:7" ht="13.9" x14ac:dyDescent="0.4">
      <c r="A141" s="12" t="str">
        <f>Bridges!A141</f>
        <v>SWM</v>
      </c>
      <c r="B141" s="12">
        <f>Bridges!B141</f>
        <v>17</v>
      </c>
      <c r="C141" t="s">
        <v>195</v>
      </c>
      <c r="D141" s="204">
        <f>'DORC build-up'!I85</f>
        <v>1.2</v>
      </c>
      <c r="E141" s="188">
        <v>0</v>
      </c>
      <c r="F141" s="269">
        <f t="shared" si="5"/>
        <v>68266.40625</v>
      </c>
      <c r="G141" s="187">
        <f t="shared" si="6"/>
        <v>0</v>
      </c>
    </row>
    <row r="142" spans="1:7" ht="13.9" x14ac:dyDescent="0.4">
      <c r="A142" s="12" t="str">
        <f>Bridges!A142</f>
        <v>SWM</v>
      </c>
      <c r="B142" s="12">
        <f>Bridges!B142</f>
        <v>18</v>
      </c>
      <c r="C142" t="s">
        <v>197</v>
      </c>
      <c r="D142" s="204">
        <f>'DORC build-up'!I86</f>
        <v>1.2</v>
      </c>
      <c r="E142" s="188">
        <v>0</v>
      </c>
      <c r="F142" s="269">
        <f t="shared" si="5"/>
        <v>68266.40625</v>
      </c>
      <c r="G142" s="187">
        <f t="shared" si="6"/>
        <v>0</v>
      </c>
    </row>
    <row r="143" spans="1:7" ht="13.9" x14ac:dyDescent="0.4">
      <c r="A143" s="12" t="str">
        <f>Bridges!A143</f>
        <v>SWM</v>
      </c>
      <c r="B143" s="12">
        <f>Bridges!B143</f>
        <v>19</v>
      </c>
      <c r="C143" t="s">
        <v>199</v>
      </c>
      <c r="D143" s="204">
        <f>'DORC build-up'!I87</f>
        <v>1.2</v>
      </c>
      <c r="E143" s="188">
        <v>0</v>
      </c>
      <c r="F143" s="269">
        <f t="shared" si="5"/>
        <v>68266.40625</v>
      </c>
      <c r="G143" s="187">
        <f t="shared" si="6"/>
        <v>0</v>
      </c>
    </row>
    <row r="144" spans="1:7" ht="13.9" x14ac:dyDescent="0.4">
      <c r="A144" s="12" t="str">
        <f>Bridges!A144</f>
        <v>Collie</v>
      </c>
      <c r="B144" s="12">
        <f>Bridges!B144</f>
        <v>20</v>
      </c>
      <c r="C144" t="s">
        <v>201</v>
      </c>
      <c r="D144" s="204">
        <f>'DORC build-up'!I88</f>
        <v>1.2</v>
      </c>
      <c r="E144" s="188">
        <v>0</v>
      </c>
      <c r="F144" s="269">
        <f t="shared" si="5"/>
        <v>68266.40625</v>
      </c>
      <c r="G144" s="187">
        <f t="shared" si="6"/>
        <v>0</v>
      </c>
    </row>
    <row r="145" spans="1:7" ht="13.9" x14ac:dyDescent="0.4">
      <c r="A145" s="12" t="str">
        <f>Bridges!A145</f>
        <v>Collie</v>
      </c>
      <c r="B145" s="12">
        <f>Bridges!B145</f>
        <v>20</v>
      </c>
      <c r="C145" t="s">
        <v>202</v>
      </c>
      <c r="D145" s="204">
        <f>'DORC build-up'!I89</f>
        <v>1.2</v>
      </c>
      <c r="E145" s="188">
        <v>0</v>
      </c>
      <c r="F145" s="269">
        <f t="shared" si="5"/>
        <v>68266.40625</v>
      </c>
      <c r="G145" s="187">
        <f t="shared" si="6"/>
        <v>0</v>
      </c>
    </row>
    <row r="146" spans="1:7" ht="13.9" x14ac:dyDescent="0.4">
      <c r="A146" s="12" t="str">
        <f>Bridges!A146</f>
        <v>Collie</v>
      </c>
      <c r="B146" s="12">
        <f>Bridges!B146</f>
        <v>20</v>
      </c>
      <c r="C146" t="s">
        <v>203</v>
      </c>
      <c r="D146" s="204">
        <f>'DORC build-up'!I90</f>
        <v>1.2</v>
      </c>
      <c r="E146" s="188">
        <v>0</v>
      </c>
      <c r="F146" s="269">
        <f t="shared" si="5"/>
        <v>68266.40625</v>
      </c>
      <c r="G146" s="187">
        <f t="shared" si="6"/>
        <v>0</v>
      </c>
    </row>
    <row r="147" spans="1:7" ht="13.9" x14ac:dyDescent="0.4">
      <c r="A147" s="12" t="str">
        <f>Bridges!A147</f>
        <v>Collie</v>
      </c>
      <c r="B147" s="12">
        <f>Bridges!B147</f>
        <v>20</v>
      </c>
      <c r="C147" t="s">
        <v>204</v>
      </c>
      <c r="D147" s="204">
        <f>'DORC build-up'!I91</f>
        <v>1.2</v>
      </c>
      <c r="E147" s="188">
        <v>0</v>
      </c>
      <c r="F147" s="269">
        <f t="shared" si="5"/>
        <v>68266.40625</v>
      </c>
      <c r="G147" s="187">
        <f t="shared" si="6"/>
        <v>0</v>
      </c>
    </row>
    <row r="148" spans="1:7" ht="13.9" x14ac:dyDescent="0.4">
      <c r="A148" s="12" t="str">
        <f>Bridges!A148</f>
        <v>Collie</v>
      </c>
      <c r="B148" s="12">
        <f>Bridges!B148</f>
        <v>20</v>
      </c>
      <c r="C148" t="s">
        <v>205</v>
      </c>
      <c r="D148" s="204">
        <f>'DORC build-up'!I92</f>
        <v>1.2</v>
      </c>
      <c r="E148" s="188">
        <v>0</v>
      </c>
      <c r="F148" s="269">
        <f t="shared" si="5"/>
        <v>68266.40625</v>
      </c>
      <c r="G148" s="187">
        <f t="shared" si="6"/>
        <v>0</v>
      </c>
    </row>
    <row r="149" spans="1:7" ht="13.9" x14ac:dyDescent="0.4">
      <c r="A149" s="12" t="str">
        <f>Bridges!A149</f>
        <v>Collie</v>
      </c>
      <c r="B149" s="12">
        <f>Bridges!B149</f>
        <v>21</v>
      </c>
      <c r="C149" t="s">
        <v>207</v>
      </c>
      <c r="D149" s="204">
        <f>'DORC build-up'!I93</f>
        <v>1.2</v>
      </c>
      <c r="E149" s="188">
        <v>0</v>
      </c>
      <c r="F149" s="269">
        <f t="shared" si="5"/>
        <v>68266.40625</v>
      </c>
      <c r="G149" s="187">
        <f t="shared" si="6"/>
        <v>0</v>
      </c>
    </row>
    <row r="150" spans="1:7" ht="13.9" x14ac:dyDescent="0.4">
      <c r="A150" s="12" t="str">
        <f>Bridges!A150</f>
        <v>Collie</v>
      </c>
      <c r="B150" s="12">
        <f>Bridges!B150</f>
        <v>22</v>
      </c>
      <c r="C150" t="s">
        <v>209</v>
      </c>
      <c r="D150" s="204">
        <f>'DORC build-up'!I94</f>
        <v>1.2</v>
      </c>
      <c r="E150" s="188">
        <v>0</v>
      </c>
      <c r="F150" s="269">
        <f t="shared" si="5"/>
        <v>68266.40625</v>
      </c>
      <c r="G150" s="187">
        <f t="shared" si="6"/>
        <v>0</v>
      </c>
    </row>
    <row r="151" spans="1:7" ht="13.9" x14ac:dyDescent="0.4">
      <c r="A151" s="12" t="str">
        <f>Bridges!A151</f>
        <v>Collie</v>
      </c>
      <c r="B151" s="12">
        <f>Bridges!B151</f>
        <v>22</v>
      </c>
      <c r="C151" t="s">
        <v>210</v>
      </c>
      <c r="D151" s="204">
        <f>'DORC build-up'!I95</f>
        <v>1.2</v>
      </c>
      <c r="E151" s="188">
        <v>0</v>
      </c>
      <c r="F151" s="269">
        <f t="shared" si="5"/>
        <v>68266.40625</v>
      </c>
      <c r="G151" s="187">
        <f t="shared" si="6"/>
        <v>0</v>
      </c>
    </row>
    <row r="152" spans="1:7" ht="13.9" x14ac:dyDescent="0.4">
      <c r="A152" s="12" t="str">
        <f>Bridges!A152</f>
        <v>GSR</v>
      </c>
      <c r="B152" s="12">
        <f>Bridges!B152</f>
        <v>23</v>
      </c>
      <c r="C152" t="s">
        <v>213</v>
      </c>
      <c r="D152" s="204">
        <f>'DORC build-up'!I96</f>
        <v>1.3</v>
      </c>
      <c r="E152" s="188">
        <v>0</v>
      </c>
      <c r="F152" s="269">
        <f t="shared" si="5"/>
        <v>68266.40625</v>
      </c>
      <c r="G152" s="187">
        <f t="shared" si="6"/>
        <v>0</v>
      </c>
    </row>
    <row r="153" spans="1:7" ht="13.9" x14ac:dyDescent="0.4">
      <c r="A153" s="12" t="str">
        <f>Bridges!A153</f>
        <v>GSR</v>
      </c>
      <c r="B153" s="12">
        <f>Bridges!B153</f>
        <v>23</v>
      </c>
      <c r="C153" t="s">
        <v>214</v>
      </c>
      <c r="D153" s="204">
        <f>'DORC build-up'!I97</f>
        <v>1.3</v>
      </c>
      <c r="E153" s="188">
        <v>0</v>
      </c>
      <c r="F153" s="269">
        <f t="shared" si="5"/>
        <v>68266.40625</v>
      </c>
      <c r="G153" s="187">
        <f t="shared" si="6"/>
        <v>0</v>
      </c>
    </row>
    <row r="154" spans="1:7" ht="13.9" x14ac:dyDescent="0.4">
      <c r="A154" s="12" t="str">
        <f>Bridges!A154</f>
        <v>GSR</v>
      </c>
      <c r="B154" s="12">
        <f>Bridges!B154</f>
        <v>23</v>
      </c>
      <c r="C154" t="s">
        <v>215</v>
      </c>
      <c r="D154" s="204">
        <f>'DORC build-up'!I98</f>
        <v>1.3</v>
      </c>
      <c r="E154" s="188">
        <v>0</v>
      </c>
      <c r="F154" s="269">
        <f t="shared" si="5"/>
        <v>68266.40625</v>
      </c>
      <c r="G154" s="187">
        <f t="shared" si="6"/>
        <v>0</v>
      </c>
    </row>
    <row r="155" spans="1:7" ht="13.9" x14ac:dyDescent="0.4">
      <c r="A155" s="12" t="str">
        <f>Bridges!A155</f>
        <v>GSR</v>
      </c>
      <c r="B155" s="12">
        <f>Bridges!B155</f>
        <v>23</v>
      </c>
      <c r="C155" t="s">
        <v>216</v>
      </c>
      <c r="D155" s="204">
        <f>'DORC build-up'!I99</f>
        <v>1.3</v>
      </c>
      <c r="E155" s="188">
        <v>0</v>
      </c>
      <c r="F155" s="269">
        <f t="shared" si="5"/>
        <v>68266.40625</v>
      </c>
      <c r="G155" s="187">
        <f t="shared" si="6"/>
        <v>0</v>
      </c>
    </row>
    <row r="156" spans="1:7" ht="13.9" x14ac:dyDescent="0.4">
      <c r="A156" s="12" t="str">
        <f>Bridges!A156</f>
        <v>GSR</v>
      </c>
      <c r="B156" s="12">
        <f>Bridges!B156</f>
        <v>23</v>
      </c>
      <c r="C156" t="s">
        <v>217</v>
      </c>
      <c r="D156" s="204">
        <f>'DORC build-up'!I100</f>
        <v>1.3</v>
      </c>
      <c r="E156" s="188">
        <v>0</v>
      </c>
      <c r="F156" s="269">
        <f t="shared" si="5"/>
        <v>68266.40625</v>
      </c>
      <c r="G156" s="187">
        <f t="shared" si="6"/>
        <v>0</v>
      </c>
    </row>
    <row r="157" spans="1:7" ht="13.9" x14ac:dyDescent="0.4">
      <c r="A157" s="12" t="str">
        <f>Bridges!A157</f>
        <v>GSR</v>
      </c>
      <c r="B157" s="12">
        <f>Bridges!B157</f>
        <v>23</v>
      </c>
      <c r="C157" t="s">
        <v>218</v>
      </c>
      <c r="D157" s="204">
        <f>'DORC build-up'!I101</f>
        <v>1.3</v>
      </c>
      <c r="E157" s="188">
        <v>0</v>
      </c>
      <c r="F157" s="269">
        <f t="shared" si="5"/>
        <v>68266.40625</v>
      </c>
      <c r="G157" s="187">
        <f t="shared" si="6"/>
        <v>0</v>
      </c>
    </row>
    <row r="158" spans="1:7" ht="13.9" x14ac:dyDescent="0.4">
      <c r="A158" s="12" t="str">
        <f>Bridges!A158</f>
        <v>GSR</v>
      </c>
      <c r="B158" s="12">
        <f>Bridges!B158</f>
        <v>23</v>
      </c>
      <c r="C158" t="s">
        <v>219</v>
      </c>
      <c r="D158" s="204">
        <f>'DORC build-up'!I102</f>
        <v>1.3</v>
      </c>
      <c r="E158" s="188">
        <v>0</v>
      </c>
      <c r="F158" s="269">
        <f t="shared" si="5"/>
        <v>68266.40625</v>
      </c>
      <c r="G158" s="187">
        <f t="shared" si="6"/>
        <v>0</v>
      </c>
    </row>
    <row r="159" spans="1:7" ht="13.9" x14ac:dyDescent="0.4">
      <c r="A159" s="12" t="str">
        <f>Bridges!A159</f>
        <v>GSR</v>
      </c>
      <c r="B159" s="12">
        <f>Bridges!B159</f>
        <v>23</v>
      </c>
      <c r="C159" t="s">
        <v>220</v>
      </c>
      <c r="D159" s="204">
        <f>'DORC build-up'!I103</f>
        <v>1.3</v>
      </c>
      <c r="E159" s="188">
        <v>0</v>
      </c>
      <c r="F159" s="269">
        <f t="shared" si="5"/>
        <v>68266.40625</v>
      </c>
      <c r="G159" s="187">
        <f t="shared" si="6"/>
        <v>0</v>
      </c>
    </row>
    <row r="160" spans="1:7" ht="13.9" x14ac:dyDescent="0.4">
      <c r="A160" s="12" t="str">
        <f>Bridges!A160</f>
        <v>GSR</v>
      </c>
      <c r="B160" s="12">
        <f>Bridges!B160</f>
        <v>23</v>
      </c>
      <c r="C160" t="s">
        <v>221</v>
      </c>
      <c r="D160" s="204">
        <f>'DORC build-up'!I104</f>
        <v>1.3</v>
      </c>
      <c r="E160" s="188">
        <v>0</v>
      </c>
      <c r="F160" s="269">
        <f t="shared" si="5"/>
        <v>68266.40625</v>
      </c>
      <c r="G160" s="187">
        <f t="shared" si="6"/>
        <v>0</v>
      </c>
    </row>
    <row r="161" spans="1:7" ht="13.9" x14ac:dyDescent="0.4">
      <c r="A161" s="12" t="str">
        <f>Bridges!A161</f>
        <v>Sidings &amp; Other</v>
      </c>
      <c r="B161" s="12">
        <f>Bridges!B161</f>
        <v>23</v>
      </c>
      <c r="C161" t="s">
        <v>223</v>
      </c>
      <c r="D161" s="204">
        <f>'DORC build-up'!I105</f>
        <v>1.3</v>
      </c>
      <c r="E161" s="188">
        <v>0</v>
      </c>
      <c r="F161" s="269">
        <f t="shared" si="5"/>
        <v>68266.40625</v>
      </c>
      <c r="G161" s="187">
        <f t="shared" si="6"/>
        <v>0</v>
      </c>
    </row>
    <row r="162" spans="1:7" ht="13.9" x14ac:dyDescent="0.4">
      <c r="A162" s="12" t="str">
        <f>Bridges!A162</f>
        <v>Non-operational</v>
      </c>
      <c r="B162" s="12">
        <f>Bridges!B162</f>
        <v>24</v>
      </c>
      <c r="C162" t="s">
        <v>225</v>
      </c>
      <c r="D162" s="204">
        <f>'DORC build-up'!I106</f>
        <v>1.3</v>
      </c>
      <c r="E162" s="188">
        <v>0</v>
      </c>
      <c r="F162" s="269">
        <f t="shared" si="5"/>
        <v>68266.40625</v>
      </c>
      <c r="G162" s="187">
        <f t="shared" si="6"/>
        <v>0</v>
      </c>
    </row>
    <row r="163" spans="1:7" ht="13.9" x14ac:dyDescent="0.4">
      <c r="A163" s="12" t="str">
        <f>Bridges!A163</f>
        <v>Non-operational</v>
      </c>
      <c r="B163" s="12">
        <f>Bridges!B163</f>
        <v>25</v>
      </c>
      <c r="C163" t="s">
        <v>227</v>
      </c>
      <c r="D163" s="204">
        <f>'DORC build-up'!I107</f>
        <v>1.3</v>
      </c>
      <c r="E163" s="188">
        <v>0</v>
      </c>
      <c r="F163" s="269">
        <f t="shared" si="5"/>
        <v>68266.40625</v>
      </c>
      <c r="G163" s="187">
        <f t="shared" si="6"/>
        <v>0</v>
      </c>
    </row>
    <row r="164" spans="1:7" ht="13.9" x14ac:dyDescent="0.4">
      <c r="A164" s="12" t="str">
        <f>Bridges!A164</f>
        <v>Non-operational</v>
      </c>
      <c r="B164" s="12">
        <f>Bridges!B164</f>
        <v>26</v>
      </c>
      <c r="C164" t="s">
        <v>229</v>
      </c>
      <c r="D164" s="204">
        <f>'DORC build-up'!I108</f>
        <v>1.3</v>
      </c>
      <c r="E164" s="188">
        <v>0</v>
      </c>
      <c r="F164" s="269">
        <f t="shared" si="5"/>
        <v>68266.40625</v>
      </c>
      <c r="G164" s="187">
        <f t="shared" si="6"/>
        <v>0</v>
      </c>
    </row>
    <row r="165" spans="1:7" ht="13.9" x14ac:dyDescent="0.4">
      <c r="A165" s="12" t="str">
        <f>Bridges!A165</f>
        <v>Lakes</v>
      </c>
      <c r="B165" s="12">
        <f>Bridges!B165</f>
        <v>27</v>
      </c>
      <c r="C165" t="s">
        <v>231</v>
      </c>
      <c r="D165" s="204">
        <f>'DORC build-up'!I109</f>
        <v>1.3</v>
      </c>
      <c r="E165" s="188">
        <v>0</v>
      </c>
      <c r="F165" s="269">
        <f t="shared" si="5"/>
        <v>68266.40625</v>
      </c>
      <c r="G165" s="187">
        <f t="shared" si="6"/>
        <v>0</v>
      </c>
    </row>
    <row r="166" spans="1:7" ht="13.9" x14ac:dyDescent="0.4">
      <c r="A166" s="12" t="str">
        <f>Bridges!A166</f>
        <v>Lakes</v>
      </c>
      <c r="B166" s="12">
        <f>Bridges!B166</f>
        <v>27</v>
      </c>
      <c r="C166" t="s">
        <v>232</v>
      </c>
      <c r="D166" s="204">
        <f>'DORC build-up'!I110</f>
        <v>1.3</v>
      </c>
      <c r="E166" s="188">
        <v>0</v>
      </c>
      <c r="F166" s="269">
        <f t="shared" si="5"/>
        <v>68266.40625</v>
      </c>
      <c r="G166" s="187">
        <f t="shared" si="6"/>
        <v>0</v>
      </c>
    </row>
    <row r="167" spans="1:7" ht="13.9" x14ac:dyDescent="0.4">
      <c r="A167" s="12" t="str">
        <f>Bridges!A167</f>
        <v>Lakes</v>
      </c>
      <c r="B167" s="12">
        <f>Bridges!B167</f>
        <v>27</v>
      </c>
      <c r="C167" t="s">
        <v>233</v>
      </c>
      <c r="D167" s="204">
        <f>'DORC build-up'!I111</f>
        <v>1.3</v>
      </c>
      <c r="E167" s="188">
        <v>0</v>
      </c>
      <c r="F167" s="269">
        <f t="shared" si="5"/>
        <v>68266.40625</v>
      </c>
      <c r="G167" s="187">
        <f t="shared" si="6"/>
        <v>0</v>
      </c>
    </row>
    <row r="168" spans="1:7" ht="13.9" x14ac:dyDescent="0.4">
      <c r="A168" s="12" t="str">
        <f>Bridges!A168</f>
        <v>Lakes</v>
      </c>
      <c r="B168" s="12">
        <f>Bridges!B168</f>
        <v>28</v>
      </c>
      <c r="C168" t="s">
        <v>235</v>
      </c>
      <c r="D168" s="204">
        <f>'DORC build-up'!I112</f>
        <v>1.3</v>
      </c>
      <c r="E168" s="188">
        <v>0</v>
      </c>
      <c r="F168" s="269">
        <f t="shared" si="5"/>
        <v>68266.40625</v>
      </c>
      <c r="G168" s="187">
        <f t="shared" si="6"/>
        <v>0</v>
      </c>
    </row>
    <row r="169" spans="1:7" ht="13.9" x14ac:dyDescent="0.4">
      <c r="A169" s="12" t="str">
        <f>Bridges!A169</f>
        <v>Non-operational</v>
      </c>
      <c r="B169" s="12">
        <f>Bridges!B169</f>
        <v>29</v>
      </c>
      <c r="C169" t="s">
        <v>237</v>
      </c>
      <c r="D169" s="204">
        <f>'DORC build-up'!I113</f>
        <v>1.3</v>
      </c>
      <c r="E169" s="188">
        <v>0</v>
      </c>
      <c r="F169" s="269">
        <f t="shared" si="5"/>
        <v>68266.40625</v>
      </c>
      <c r="G169" s="187">
        <f t="shared" si="6"/>
        <v>0</v>
      </c>
    </row>
    <row r="170" spans="1:7" ht="13.9" x14ac:dyDescent="0.4">
      <c r="A170" s="12" t="str">
        <f>Bridges!A170</f>
        <v>Non-operational</v>
      </c>
      <c r="B170" s="12">
        <f>Bridges!B170</f>
        <v>30</v>
      </c>
      <c r="C170" t="s">
        <v>239</v>
      </c>
      <c r="D170" s="204">
        <f>'DORC build-up'!I114</f>
        <v>0</v>
      </c>
      <c r="E170" s="188">
        <v>0</v>
      </c>
      <c r="F170" s="269">
        <f t="shared" si="5"/>
        <v>68266.40625</v>
      </c>
      <c r="G170" s="187">
        <f t="shared" si="6"/>
        <v>0</v>
      </c>
    </row>
    <row r="171" spans="1:7" ht="13.9" x14ac:dyDescent="0.4">
      <c r="A171" s="12" t="str">
        <f>Bridges!A171</f>
        <v>Non-operational</v>
      </c>
      <c r="B171" s="12">
        <f>Bridges!B171</f>
        <v>31</v>
      </c>
      <c r="C171" t="s">
        <v>242</v>
      </c>
      <c r="D171" s="204">
        <f>'DORC build-up'!I115</f>
        <v>1.3</v>
      </c>
      <c r="E171" s="188">
        <v>0</v>
      </c>
      <c r="F171" s="269">
        <f t="shared" si="5"/>
        <v>68266.40625</v>
      </c>
      <c r="G171" s="187">
        <f t="shared" si="6"/>
        <v>0</v>
      </c>
    </row>
    <row r="172" spans="1:7" ht="13.9" x14ac:dyDescent="0.4">
      <c r="A172" s="12" t="str">
        <f>Bridges!A172</f>
        <v>Non-operational</v>
      </c>
      <c r="B172" s="12">
        <f>Bridges!B172</f>
        <v>32</v>
      </c>
      <c r="C172" t="s">
        <v>244</v>
      </c>
      <c r="D172" s="204">
        <f>'DORC build-up'!I116</f>
        <v>1.3</v>
      </c>
      <c r="E172" s="188">
        <v>0</v>
      </c>
      <c r="F172" s="269">
        <f t="shared" si="5"/>
        <v>68266.40625</v>
      </c>
      <c r="G172" s="187">
        <f t="shared" si="6"/>
        <v>0</v>
      </c>
    </row>
    <row r="173" spans="1:7" ht="13.9" x14ac:dyDescent="0.4">
      <c r="A173" s="12" t="str">
        <f>Bridges!A173</f>
        <v>Non-operational</v>
      </c>
      <c r="B173" s="12">
        <f>Bridges!B173</f>
        <v>33</v>
      </c>
      <c r="C173" t="s">
        <v>246</v>
      </c>
      <c r="D173" s="204">
        <f>'DORC build-up'!I117</f>
        <v>1.2</v>
      </c>
      <c r="E173" s="188">
        <v>0</v>
      </c>
      <c r="F173" s="269">
        <f t="shared" si="5"/>
        <v>68266.40625</v>
      </c>
      <c r="G173" s="187">
        <f t="shared" si="6"/>
        <v>0</v>
      </c>
    </row>
    <row r="174" spans="1:7" ht="13.9" x14ac:dyDescent="0.4">
      <c r="A174" s="12" t="str">
        <f>Bridges!A174</f>
        <v>Central</v>
      </c>
      <c r="B174" s="12">
        <f>Bridges!B174</f>
        <v>34</v>
      </c>
      <c r="C174" t="s">
        <v>248</v>
      </c>
      <c r="D174" s="204">
        <f>'DORC build-up'!I118</f>
        <v>1.2</v>
      </c>
      <c r="E174" s="188">
        <v>0</v>
      </c>
      <c r="F174" s="269">
        <f t="shared" si="5"/>
        <v>68266.40625</v>
      </c>
      <c r="G174" s="187">
        <f t="shared" si="6"/>
        <v>0</v>
      </c>
    </row>
    <row r="175" spans="1:7" ht="13.9" x14ac:dyDescent="0.4">
      <c r="A175" s="12" t="str">
        <f>Bridges!A175</f>
        <v>Central</v>
      </c>
      <c r="B175" s="12">
        <f>Bridges!B175</f>
        <v>34</v>
      </c>
      <c r="C175" t="s">
        <v>249</v>
      </c>
      <c r="D175" s="204">
        <f>'DORC build-up'!I119</f>
        <v>1.2</v>
      </c>
      <c r="E175" s="188">
        <v>0</v>
      </c>
      <c r="F175" s="269">
        <f t="shared" si="5"/>
        <v>68266.40625</v>
      </c>
      <c r="G175" s="187">
        <f t="shared" si="6"/>
        <v>0</v>
      </c>
    </row>
    <row r="176" spans="1:7" ht="13.9" x14ac:dyDescent="0.4">
      <c r="A176" s="12" t="str">
        <f>Bridges!A176</f>
        <v>Central</v>
      </c>
      <c r="B176" s="12">
        <f>Bridges!B176</f>
        <v>35</v>
      </c>
      <c r="C176" t="s">
        <v>251</v>
      </c>
      <c r="D176" s="204">
        <f>'DORC build-up'!I120</f>
        <v>1.2</v>
      </c>
      <c r="E176" s="188">
        <v>0</v>
      </c>
      <c r="F176" s="269">
        <f t="shared" si="5"/>
        <v>68266.40625</v>
      </c>
      <c r="G176" s="187">
        <f t="shared" si="6"/>
        <v>0</v>
      </c>
    </row>
    <row r="177" spans="1:7" ht="13.9" x14ac:dyDescent="0.4">
      <c r="A177" s="12" t="str">
        <f>Bridges!A177</f>
        <v>Central</v>
      </c>
      <c r="B177" s="12">
        <f>Bridges!B177</f>
        <v>35</v>
      </c>
      <c r="C177" t="s">
        <v>252</v>
      </c>
      <c r="D177" s="204">
        <f>'DORC build-up'!I121</f>
        <v>1.2</v>
      </c>
      <c r="E177" s="188">
        <v>0</v>
      </c>
      <c r="F177" s="269">
        <f t="shared" si="5"/>
        <v>68266.40625</v>
      </c>
      <c r="G177" s="187">
        <f t="shared" si="6"/>
        <v>0</v>
      </c>
    </row>
    <row r="178" spans="1:7" ht="13.9" x14ac:dyDescent="0.4">
      <c r="A178" s="12" t="str">
        <f>Bridges!A178</f>
        <v>Central</v>
      </c>
      <c r="B178" s="12">
        <f>Bridges!B178</f>
        <v>36</v>
      </c>
      <c r="C178" t="s">
        <v>255</v>
      </c>
      <c r="D178" s="204">
        <f>'DORC build-up'!I122</f>
        <v>1.2</v>
      </c>
      <c r="E178" s="188">
        <v>0</v>
      </c>
      <c r="F178" s="269">
        <f t="shared" si="5"/>
        <v>68266.40625</v>
      </c>
      <c r="G178" s="187">
        <f t="shared" si="6"/>
        <v>0</v>
      </c>
    </row>
    <row r="179" spans="1:7" ht="13.9" x14ac:dyDescent="0.4">
      <c r="A179" s="12" t="str">
        <f>Bridges!A179</f>
        <v>Central</v>
      </c>
      <c r="B179" s="12">
        <f>Bridges!B179</f>
        <v>36</v>
      </c>
      <c r="C179" t="s">
        <v>256</v>
      </c>
      <c r="D179" s="204">
        <f>'DORC build-up'!I123</f>
        <v>1.2</v>
      </c>
      <c r="E179" s="188">
        <v>0</v>
      </c>
      <c r="F179" s="269">
        <f t="shared" si="5"/>
        <v>68266.40625</v>
      </c>
      <c r="G179" s="187">
        <f t="shared" si="6"/>
        <v>0</v>
      </c>
    </row>
    <row r="180" spans="1:7" ht="13.9" x14ac:dyDescent="0.4">
      <c r="A180" s="12" t="str">
        <f>Bridges!A180</f>
        <v>Central</v>
      </c>
      <c r="B180" s="12">
        <f>Bridges!B180</f>
        <v>37</v>
      </c>
      <c r="C180" t="s">
        <v>258</v>
      </c>
      <c r="D180" s="204">
        <f>'DORC build-up'!I124</f>
        <v>1.2</v>
      </c>
      <c r="E180" s="188">
        <v>0</v>
      </c>
      <c r="F180" s="269">
        <f t="shared" si="5"/>
        <v>68266.40625</v>
      </c>
      <c r="G180" s="187">
        <f t="shared" si="6"/>
        <v>0</v>
      </c>
    </row>
    <row r="181" spans="1:7" ht="13.9" x14ac:dyDescent="0.4">
      <c r="A181" s="12" t="str">
        <f>Bridges!A181</f>
        <v>MR</v>
      </c>
      <c r="B181" s="12">
        <f>Bridges!B181</f>
        <v>38</v>
      </c>
      <c r="C181" t="s">
        <v>262</v>
      </c>
      <c r="D181" s="204">
        <f>'DORC build-up'!I125</f>
        <v>1.3</v>
      </c>
      <c r="E181" s="188">
        <v>0</v>
      </c>
      <c r="F181" s="269">
        <f t="shared" si="5"/>
        <v>68266.40625</v>
      </c>
      <c r="G181" s="187">
        <f t="shared" si="6"/>
        <v>0</v>
      </c>
    </row>
    <row r="182" spans="1:7" ht="13.9" x14ac:dyDescent="0.4">
      <c r="A182" s="12" t="str">
        <f>Bridges!A182</f>
        <v>MR</v>
      </c>
      <c r="B182" s="12">
        <f>Bridges!B182</f>
        <v>38</v>
      </c>
      <c r="C182" t="s">
        <v>263</v>
      </c>
      <c r="D182" s="204">
        <f>'DORC build-up'!I126</f>
        <v>1.3</v>
      </c>
      <c r="E182" s="188">
        <v>0</v>
      </c>
      <c r="F182" s="269">
        <f t="shared" si="5"/>
        <v>68266.40625</v>
      </c>
      <c r="G182" s="187">
        <f t="shared" si="6"/>
        <v>0</v>
      </c>
    </row>
    <row r="183" spans="1:7" ht="13.9" x14ac:dyDescent="0.4">
      <c r="A183" s="12" t="str">
        <f>Bridges!A183</f>
        <v>MR</v>
      </c>
      <c r="B183" s="12">
        <f>Bridges!B183</f>
        <v>38</v>
      </c>
      <c r="C183" t="s">
        <v>264</v>
      </c>
      <c r="D183" s="204">
        <f>'DORC build-up'!I127</f>
        <v>1.3</v>
      </c>
      <c r="E183" s="188">
        <v>0</v>
      </c>
      <c r="F183" s="269">
        <f t="shared" si="5"/>
        <v>68266.40625</v>
      </c>
      <c r="G183" s="187">
        <f t="shared" si="6"/>
        <v>0</v>
      </c>
    </row>
    <row r="184" spans="1:7" ht="13.9" x14ac:dyDescent="0.4">
      <c r="A184" s="12" t="str">
        <f>Bridges!A184</f>
        <v>MR</v>
      </c>
      <c r="B184" s="12">
        <f>Bridges!B184</f>
        <v>38</v>
      </c>
      <c r="C184" t="s">
        <v>265</v>
      </c>
      <c r="D184" s="204">
        <f>'DORC build-up'!I128</f>
        <v>1.3</v>
      </c>
      <c r="E184" s="188">
        <v>0</v>
      </c>
      <c r="F184" s="269">
        <f t="shared" si="5"/>
        <v>68266.40625</v>
      </c>
      <c r="G184" s="187">
        <f t="shared" si="6"/>
        <v>0</v>
      </c>
    </row>
    <row r="185" spans="1:7" ht="13.9" x14ac:dyDescent="0.4">
      <c r="A185" s="12" t="str">
        <f>Bridges!A185</f>
        <v>MR</v>
      </c>
      <c r="B185" s="12">
        <f>Bridges!B185</f>
        <v>38</v>
      </c>
      <c r="C185" t="s">
        <v>266</v>
      </c>
      <c r="D185" s="204">
        <f>'DORC build-up'!I129</f>
        <v>1.3</v>
      </c>
      <c r="E185" s="188">
        <v>331.97</v>
      </c>
      <c r="F185" s="269">
        <f t="shared" si="5"/>
        <v>68266.40625</v>
      </c>
      <c r="G185" s="187">
        <f t="shared" si="6"/>
        <v>29461118.547656249</v>
      </c>
    </row>
    <row r="186" spans="1:7" ht="13.9" x14ac:dyDescent="0.4">
      <c r="A186" s="12" t="str">
        <f>Bridges!A186</f>
        <v>MR</v>
      </c>
      <c r="B186" s="12">
        <f>Bridges!B186</f>
        <v>39</v>
      </c>
      <c r="C186" t="s">
        <v>268</v>
      </c>
      <c r="D186" s="204">
        <f>'DORC build-up'!I130</f>
        <v>1.3</v>
      </c>
      <c r="E186" s="188">
        <v>0</v>
      </c>
      <c r="F186" s="269">
        <f t="shared" si="5"/>
        <v>68266.40625</v>
      </c>
      <c r="G186" s="187">
        <f t="shared" si="6"/>
        <v>0</v>
      </c>
    </row>
    <row r="187" spans="1:7" ht="13.9" x14ac:dyDescent="0.4">
      <c r="A187" s="12" t="str">
        <f>Bridges!A187</f>
        <v>Midwest</v>
      </c>
      <c r="B187" s="12">
        <f>Bridges!B187</f>
        <v>40</v>
      </c>
      <c r="C187" t="s">
        <v>270</v>
      </c>
      <c r="D187" s="204">
        <f>'DORC build-up'!I131</f>
        <v>1.3</v>
      </c>
      <c r="E187" s="188">
        <v>0</v>
      </c>
      <c r="F187" s="269">
        <f t="shared" si="5"/>
        <v>68266.40625</v>
      </c>
      <c r="G187" s="187">
        <f t="shared" si="6"/>
        <v>0</v>
      </c>
    </row>
    <row r="188" spans="1:7" ht="13.9" x14ac:dyDescent="0.4">
      <c r="A188" s="12" t="str">
        <f>Bridges!A188</f>
        <v>Midwest</v>
      </c>
      <c r="B188" s="12">
        <f>Bridges!B188</f>
        <v>40</v>
      </c>
      <c r="C188" t="s">
        <v>271</v>
      </c>
      <c r="D188" s="204">
        <f>'DORC build-up'!I132</f>
        <v>1.3</v>
      </c>
      <c r="E188" s="188">
        <v>0</v>
      </c>
      <c r="F188" s="269">
        <f t="shared" si="5"/>
        <v>68266.40625</v>
      </c>
      <c r="G188" s="187">
        <f t="shared" si="6"/>
        <v>0</v>
      </c>
    </row>
    <row r="189" spans="1:7" ht="13.9" x14ac:dyDescent="0.4">
      <c r="A189" s="12" t="str">
        <f>Bridges!A189</f>
        <v>Midwest</v>
      </c>
      <c r="B189" s="12">
        <f>Bridges!B189</f>
        <v>40</v>
      </c>
      <c r="C189" t="s">
        <v>272</v>
      </c>
      <c r="D189" s="204">
        <f>'DORC build-up'!I133</f>
        <v>1.3</v>
      </c>
      <c r="E189" s="188">
        <v>0</v>
      </c>
      <c r="F189" s="269">
        <f t="shared" si="5"/>
        <v>68266.40625</v>
      </c>
      <c r="G189" s="187">
        <f t="shared" si="6"/>
        <v>0</v>
      </c>
    </row>
    <row r="190" spans="1:7" ht="13.9" x14ac:dyDescent="0.4">
      <c r="A190" s="12" t="str">
        <f>Bridges!A190</f>
        <v>Midwest</v>
      </c>
      <c r="B190" s="12">
        <f>Bridges!B190</f>
        <v>40</v>
      </c>
      <c r="C190" t="s">
        <v>273</v>
      </c>
      <c r="D190" s="204">
        <f>'DORC build-up'!I134</f>
        <v>1.3</v>
      </c>
      <c r="E190" s="188">
        <v>0</v>
      </c>
      <c r="F190" s="269">
        <f t="shared" si="5"/>
        <v>68266.40625</v>
      </c>
      <c r="G190" s="187">
        <f t="shared" si="6"/>
        <v>0</v>
      </c>
    </row>
    <row r="191" spans="1:7" ht="13.9" x14ac:dyDescent="0.4">
      <c r="A191" s="12" t="str">
        <f>Bridges!A191</f>
        <v>Midwest</v>
      </c>
      <c r="B191" s="12">
        <f>Bridges!B191</f>
        <v>40</v>
      </c>
      <c r="C191" t="s">
        <v>275</v>
      </c>
      <c r="D191" s="204">
        <f>'DORC build-up'!I135</f>
        <v>1.3</v>
      </c>
      <c r="E191" s="188">
        <v>0</v>
      </c>
      <c r="F191" s="269">
        <f t="shared" si="5"/>
        <v>68266.40625</v>
      </c>
      <c r="G191" s="187">
        <f t="shared" si="6"/>
        <v>0</v>
      </c>
    </row>
    <row r="192" spans="1:7" ht="13.9" x14ac:dyDescent="0.4">
      <c r="A192" s="12" t="str">
        <f>Bridges!A192</f>
        <v>Midwest</v>
      </c>
      <c r="B192" s="12">
        <f>Bridges!B192</f>
        <v>40</v>
      </c>
      <c r="C192" t="s">
        <v>276</v>
      </c>
      <c r="D192" s="204">
        <f>'DORC build-up'!I136</f>
        <v>1.3</v>
      </c>
      <c r="E192" s="188">
        <v>0</v>
      </c>
      <c r="F192" s="269">
        <f t="shared" si="5"/>
        <v>68266.40625</v>
      </c>
      <c r="G192" s="187">
        <f t="shared" si="6"/>
        <v>0</v>
      </c>
    </row>
    <row r="193" spans="1:7" ht="13.9" x14ac:dyDescent="0.4">
      <c r="A193" s="12" t="str">
        <f>Bridges!A193</f>
        <v>Midwest</v>
      </c>
      <c r="B193" s="12">
        <f>Bridges!B193</f>
        <v>40</v>
      </c>
      <c r="C193" t="s">
        <v>278</v>
      </c>
      <c r="D193" s="204">
        <f>'DORC build-up'!I137</f>
        <v>1.3</v>
      </c>
      <c r="E193" s="188">
        <v>0</v>
      </c>
      <c r="F193" s="269">
        <f t="shared" si="5"/>
        <v>68266.40625</v>
      </c>
      <c r="G193" s="187">
        <f t="shared" si="6"/>
        <v>0</v>
      </c>
    </row>
    <row r="194" spans="1:7" ht="13.9" x14ac:dyDescent="0.4">
      <c r="A194" s="12" t="str">
        <f>Bridges!A194</f>
        <v>Central</v>
      </c>
      <c r="B194" s="12">
        <f>Bridges!B194</f>
        <v>41</v>
      </c>
      <c r="C194" t="s">
        <v>280</v>
      </c>
      <c r="D194" s="204">
        <f>'DORC build-up'!I138</f>
        <v>1.2</v>
      </c>
      <c r="E194" s="188">
        <v>0</v>
      </c>
      <c r="F194" s="269">
        <f t="shared" si="5"/>
        <v>68266.40625</v>
      </c>
      <c r="G194" s="187">
        <f t="shared" si="6"/>
        <v>0</v>
      </c>
    </row>
    <row r="195" spans="1:7" ht="13.9" x14ac:dyDescent="0.4">
      <c r="A195" s="12" t="str">
        <f>Bridges!A195</f>
        <v>CBH Sidings NG</v>
      </c>
      <c r="B195" s="12">
        <f>Bridges!B195</f>
        <v>42</v>
      </c>
      <c r="C195" t="s">
        <v>283</v>
      </c>
      <c r="D195" s="204">
        <f>'DORC build-up'!I139</f>
        <v>1.3</v>
      </c>
      <c r="E195" s="188">
        <v>0</v>
      </c>
      <c r="F195" s="269">
        <f t="shared" si="5"/>
        <v>68266.40625</v>
      </c>
      <c r="G195" s="187">
        <f t="shared" si="6"/>
        <v>0</v>
      </c>
    </row>
    <row r="196" spans="1:7" ht="13.9" x14ac:dyDescent="0.4">
      <c r="A196" s="12" t="str">
        <f>Bridges!A196</f>
        <v>CBH Sidings NG</v>
      </c>
      <c r="B196" s="12">
        <f>Bridges!B196</f>
        <v>42</v>
      </c>
      <c r="C196" t="s">
        <v>149</v>
      </c>
      <c r="D196" s="204">
        <f>'DORC build-up'!I140</f>
        <v>1.1000000000000001</v>
      </c>
      <c r="E196" s="188">
        <v>0</v>
      </c>
      <c r="F196" s="269">
        <f t="shared" si="5"/>
        <v>68266.40625</v>
      </c>
      <c r="G196" s="187">
        <f t="shared" si="6"/>
        <v>0</v>
      </c>
    </row>
    <row r="197" spans="1:7" ht="13.9" x14ac:dyDescent="0.4">
      <c r="A197" s="12" t="str">
        <f>Bridges!A197</f>
        <v>CBH Sidings NG</v>
      </c>
      <c r="B197" s="12">
        <f>Bridges!B197</f>
        <v>42</v>
      </c>
      <c r="C197" t="s">
        <v>284</v>
      </c>
      <c r="D197" s="204">
        <f>'DORC build-up'!I141</f>
        <v>1.3</v>
      </c>
      <c r="E197" s="188">
        <v>0</v>
      </c>
      <c r="F197" s="269">
        <f t="shared" ref="F197:F260" si="7">H$14</f>
        <v>68266.40625</v>
      </c>
      <c r="G197" s="187">
        <f t="shared" si="6"/>
        <v>0</v>
      </c>
    </row>
    <row r="198" spans="1:7" ht="13.9" x14ac:dyDescent="0.4">
      <c r="A198" s="12" t="str">
        <f>Bridges!A198</f>
        <v>CBH Sidings NG</v>
      </c>
      <c r="B198" s="12">
        <f>Bridges!B198</f>
        <v>42</v>
      </c>
      <c r="C198" t="s">
        <v>285</v>
      </c>
      <c r="D198" s="204">
        <f>'DORC build-up'!I142</f>
        <v>1.2</v>
      </c>
      <c r="E198" s="188">
        <v>0</v>
      </c>
      <c r="F198" s="269">
        <f t="shared" si="7"/>
        <v>68266.40625</v>
      </c>
      <c r="G198" s="187">
        <f t="shared" ref="G198:G261" si="8">E198*F198*D198</f>
        <v>0</v>
      </c>
    </row>
    <row r="199" spans="1:7" ht="13.9" x14ac:dyDescent="0.4">
      <c r="A199" s="12" t="str">
        <f>Bridges!A199</f>
        <v>CBH Sidings NG</v>
      </c>
      <c r="B199" s="12">
        <f>Bridges!B199</f>
        <v>42</v>
      </c>
      <c r="C199" t="s">
        <v>286</v>
      </c>
      <c r="D199" s="204">
        <f>'DORC build-up'!I143</f>
        <v>1.2</v>
      </c>
      <c r="E199" s="188">
        <v>0</v>
      </c>
      <c r="F199" s="269">
        <f t="shared" si="7"/>
        <v>68266.40625</v>
      </c>
      <c r="G199" s="187">
        <f t="shared" si="8"/>
        <v>0</v>
      </c>
    </row>
    <row r="200" spans="1:7" ht="13.9" x14ac:dyDescent="0.4">
      <c r="A200" s="12" t="str">
        <f>Bridges!A200</f>
        <v>CBH Sidings NG</v>
      </c>
      <c r="B200" s="12">
        <f>Bridges!B200</f>
        <v>42</v>
      </c>
      <c r="C200" t="s">
        <v>287</v>
      </c>
      <c r="D200" s="204">
        <f>'DORC build-up'!I144</f>
        <v>1.2</v>
      </c>
      <c r="E200" s="188">
        <v>0</v>
      </c>
      <c r="F200" s="269">
        <f t="shared" si="7"/>
        <v>68266.40625</v>
      </c>
      <c r="G200" s="187">
        <f t="shared" si="8"/>
        <v>0</v>
      </c>
    </row>
    <row r="201" spans="1:7" ht="13.9" x14ac:dyDescent="0.4">
      <c r="A201" s="12" t="str">
        <f>Bridges!A201</f>
        <v>CBH Sidings NG</v>
      </c>
      <c r="B201" s="12">
        <f>Bridges!B201</f>
        <v>42</v>
      </c>
      <c r="C201" t="s">
        <v>288</v>
      </c>
      <c r="D201" s="204">
        <f>'DORC build-up'!I145</f>
        <v>1.3</v>
      </c>
      <c r="E201" s="188">
        <v>0</v>
      </c>
      <c r="F201" s="269">
        <f t="shared" si="7"/>
        <v>68266.40625</v>
      </c>
      <c r="G201" s="187">
        <f t="shared" si="8"/>
        <v>0</v>
      </c>
    </row>
    <row r="202" spans="1:7" ht="13.9" x14ac:dyDescent="0.4">
      <c r="A202" s="12" t="str">
        <f>Bridges!A202</f>
        <v>CBH Sidings NG</v>
      </c>
      <c r="B202" s="12">
        <f>Bridges!B202</f>
        <v>42</v>
      </c>
      <c r="C202" t="s">
        <v>289</v>
      </c>
      <c r="D202" s="204">
        <f>'DORC build-up'!I146</f>
        <v>1.2</v>
      </c>
      <c r="E202" s="188">
        <v>0</v>
      </c>
      <c r="F202" s="269">
        <f t="shared" si="7"/>
        <v>68266.40625</v>
      </c>
      <c r="G202" s="187">
        <f t="shared" si="8"/>
        <v>0</v>
      </c>
    </row>
    <row r="203" spans="1:7" ht="13.9" x14ac:dyDescent="0.4">
      <c r="A203" s="12" t="str">
        <f>Bridges!A203</f>
        <v>CBH Sidings NG</v>
      </c>
      <c r="B203" s="12">
        <f>Bridges!B203</f>
        <v>42</v>
      </c>
      <c r="C203" t="s">
        <v>290</v>
      </c>
      <c r="D203" s="204">
        <f>'DORC build-up'!I147</f>
        <v>1.2</v>
      </c>
      <c r="E203" s="188">
        <v>0</v>
      </c>
      <c r="F203" s="269">
        <f t="shared" si="7"/>
        <v>68266.40625</v>
      </c>
      <c r="G203" s="187">
        <f t="shared" si="8"/>
        <v>0</v>
      </c>
    </row>
    <row r="204" spans="1:7" ht="13.9" x14ac:dyDescent="0.4">
      <c r="A204" s="12" t="str">
        <f>Bridges!A204</f>
        <v>CBH Sidings NG</v>
      </c>
      <c r="B204" s="12">
        <f>Bridges!B204</f>
        <v>42</v>
      </c>
      <c r="C204" t="s">
        <v>291</v>
      </c>
      <c r="D204" s="204">
        <f>'DORC build-up'!I148</f>
        <v>1.3</v>
      </c>
      <c r="E204" s="188">
        <v>0</v>
      </c>
      <c r="F204" s="269">
        <f t="shared" si="7"/>
        <v>68266.40625</v>
      </c>
      <c r="G204" s="187">
        <f t="shared" si="8"/>
        <v>0</v>
      </c>
    </row>
    <row r="205" spans="1:7" ht="13.9" x14ac:dyDescent="0.4">
      <c r="A205" s="12" t="str">
        <f>Bridges!A205</f>
        <v>CBH Sidings NG</v>
      </c>
      <c r="B205" s="12">
        <f>Bridges!B205</f>
        <v>42</v>
      </c>
      <c r="C205" t="s">
        <v>292</v>
      </c>
      <c r="D205" s="204">
        <f>'DORC build-up'!I149</f>
        <v>1.3</v>
      </c>
      <c r="E205" s="188">
        <v>0</v>
      </c>
      <c r="F205" s="269">
        <f t="shared" si="7"/>
        <v>68266.40625</v>
      </c>
      <c r="G205" s="187">
        <f t="shared" si="8"/>
        <v>0</v>
      </c>
    </row>
    <row r="206" spans="1:7" ht="13.9" x14ac:dyDescent="0.4">
      <c r="A206" s="12" t="str">
        <f>Bridges!A206</f>
        <v>CBH Sidings NG</v>
      </c>
      <c r="B206" s="12">
        <f>Bridges!B206</f>
        <v>42</v>
      </c>
      <c r="C206" t="s">
        <v>293</v>
      </c>
      <c r="D206" s="204">
        <f>'DORC build-up'!I150</f>
        <v>1.3</v>
      </c>
      <c r="E206" s="188">
        <v>0</v>
      </c>
      <c r="F206" s="269">
        <f t="shared" si="7"/>
        <v>68266.40625</v>
      </c>
      <c r="G206" s="187">
        <f t="shared" si="8"/>
        <v>0</v>
      </c>
    </row>
    <row r="207" spans="1:7" ht="13.9" x14ac:dyDescent="0.4">
      <c r="A207" s="12" t="str">
        <f>Bridges!A207</f>
        <v>CBH Sidings NG</v>
      </c>
      <c r="B207" s="12">
        <f>Bridges!B207</f>
        <v>42</v>
      </c>
      <c r="C207" t="s">
        <v>294</v>
      </c>
      <c r="D207" s="204">
        <f>'DORC build-up'!I151</f>
        <v>1.3</v>
      </c>
      <c r="E207" s="188">
        <v>0</v>
      </c>
      <c r="F207" s="269">
        <f t="shared" si="7"/>
        <v>68266.40625</v>
      </c>
      <c r="G207" s="187">
        <f t="shared" si="8"/>
        <v>0</v>
      </c>
    </row>
    <row r="208" spans="1:7" ht="13.9" x14ac:dyDescent="0.4">
      <c r="A208" s="12" t="str">
        <f>Bridges!A208</f>
        <v>CBH Sidings NG</v>
      </c>
      <c r="B208" s="12">
        <f>Bridges!B208</f>
        <v>42</v>
      </c>
      <c r="C208" t="s">
        <v>295</v>
      </c>
      <c r="D208" s="204">
        <f>'DORC build-up'!I152</f>
        <v>1.3</v>
      </c>
      <c r="E208" s="188">
        <v>0</v>
      </c>
      <c r="F208" s="269">
        <f t="shared" si="7"/>
        <v>68266.40625</v>
      </c>
      <c r="G208" s="187">
        <f t="shared" si="8"/>
        <v>0</v>
      </c>
    </row>
    <row r="209" spans="1:7" ht="13.9" x14ac:dyDescent="0.4">
      <c r="A209" s="12" t="str">
        <f>Bridges!A209</f>
        <v>CBH Sidings NG</v>
      </c>
      <c r="B209" s="12">
        <f>Bridges!B209</f>
        <v>42</v>
      </c>
      <c r="C209" t="s">
        <v>296</v>
      </c>
      <c r="D209" s="204">
        <f>'DORC build-up'!I153</f>
        <v>1.2</v>
      </c>
      <c r="E209" s="188">
        <v>0</v>
      </c>
      <c r="F209" s="269">
        <f t="shared" si="7"/>
        <v>68266.40625</v>
      </c>
      <c r="G209" s="187">
        <f t="shared" si="8"/>
        <v>0</v>
      </c>
    </row>
    <row r="210" spans="1:7" ht="13.9" x14ac:dyDescent="0.4">
      <c r="A210" s="12" t="str">
        <f>Bridges!A210</f>
        <v>CBH Sidings NG</v>
      </c>
      <c r="B210" s="12">
        <f>Bridges!B210</f>
        <v>42</v>
      </c>
      <c r="C210" t="s">
        <v>297</v>
      </c>
      <c r="D210" s="204">
        <f>'DORC build-up'!I154</f>
        <v>1.2</v>
      </c>
      <c r="E210" s="188">
        <v>0</v>
      </c>
      <c r="F210" s="269">
        <f t="shared" si="7"/>
        <v>68266.40625</v>
      </c>
      <c r="G210" s="187">
        <f t="shared" si="8"/>
        <v>0</v>
      </c>
    </row>
    <row r="211" spans="1:7" ht="13.9" x14ac:dyDescent="0.4">
      <c r="A211" s="12" t="str">
        <f>Bridges!A211</f>
        <v>CBH Sidings NG</v>
      </c>
      <c r="B211" s="12">
        <f>Bridges!B211</f>
        <v>42</v>
      </c>
      <c r="C211" t="s">
        <v>298</v>
      </c>
      <c r="D211" s="204">
        <f>'DORC build-up'!I155</f>
        <v>1.3</v>
      </c>
      <c r="E211" s="188">
        <v>0</v>
      </c>
      <c r="F211" s="269">
        <f t="shared" si="7"/>
        <v>68266.40625</v>
      </c>
      <c r="G211" s="187">
        <f t="shared" si="8"/>
        <v>0</v>
      </c>
    </row>
    <row r="212" spans="1:7" ht="13.9" x14ac:dyDescent="0.4">
      <c r="A212" s="12" t="str">
        <f>Bridges!A212</f>
        <v>CBH Sidings NG</v>
      </c>
      <c r="B212" s="12">
        <f>Bridges!B212</f>
        <v>42</v>
      </c>
      <c r="C212" t="s">
        <v>299</v>
      </c>
      <c r="D212" s="204">
        <f>'DORC build-up'!I156</f>
        <v>1.3</v>
      </c>
      <c r="E212" s="188">
        <v>0</v>
      </c>
      <c r="F212" s="269">
        <f t="shared" si="7"/>
        <v>68266.40625</v>
      </c>
      <c r="G212" s="187">
        <f t="shared" si="8"/>
        <v>0</v>
      </c>
    </row>
    <row r="213" spans="1:7" ht="13.9" x14ac:dyDescent="0.4">
      <c r="A213" s="12" t="str">
        <f>Bridges!A213</f>
        <v>CBH Sidings NG</v>
      </c>
      <c r="B213" s="12">
        <f>Bridges!B213</f>
        <v>42</v>
      </c>
      <c r="C213" t="s">
        <v>300</v>
      </c>
      <c r="D213" s="204">
        <f>'DORC build-up'!I157</f>
        <v>1.2</v>
      </c>
      <c r="E213" s="188">
        <v>0</v>
      </c>
      <c r="F213" s="269">
        <f t="shared" si="7"/>
        <v>68266.40625</v>
      </c>
      <c r="G213" s="187">
        <f t="shared" si="8"/>
        <v>0</v>
      </c>
    </row>
    <row r="214" spans="1:7" ht="13.9" x14ac:dyDescent="0.4">
      <c r="A214" s="12" t="str">
        <f>Bridges!A214</f>
        <v>CBH Sidings NG</v>
      </c>
      <c r="B214" s="12">
        <f>Bridges!B214</f>
        <v>42</v>
      </c>
      <c r="C214" t="s">
        <v>301</v>
      </c>
      <c r="D214" s="204">
        <f>'DORC build-up'!I158</f>
        <v>1.3</v>
      </c>
      <c r="E214" s="188">
        <v>0</v>
      </c>
      <c r="F214" s="269">
        <f t="shared" si="7"/>
        <v>68266.40625</v>
      </c>
      <c r="G214" s="187">
        <f t="shared" si="8"/>
        <v>0</v>
      </c>
    </row>
    <row r="215" spans="1:7" ht="13.9" x14ac:dyDescent="0.4">
      <c r="A215" s="12" t="str">
        <f>Bridges!A215</f>
        <v>CBH Sidings NG</v>
      </c>
      <c r="B215" s="12">
        <f>Bridges!B215</f>
        <v>42</v>
      </c>
      <c r="C215" t="s">
        <v>302</v>
      </c>
      <c r="D215" s="204">
        <f>'DORC build-up'!I159</f>
        <v>1.3</v>
      </c>
      <c r="E215" s="188">
        <v>0</v>
      </c>
      <c r="F215" s="269">
        <f t="shared" si="7"/>
        <v>68266.40625</v>
      </c>
      <c r="G215" s="187">
        <f t="shared" si="8"/>
        <v>0</v>
      </c>
    </row>
    <row r="216" spans="1:7" ht="13.9" x14ac:dyDescent="0.4">
      <c r="A216" s="12" t="str">
        <f>Bridges!A216</f>
        <v>CBH Sidings NG</v>
      </c>
      <c r="B216" s="12">
        <f>Bridges!B216</f>
        <v>42</v>
      </c>
      <c r="C216" t="s">
        <v>303</v>
      </c>
      <c r="D216" s="204">
        <f>'DORC build-up'!I160</f>
        <v>1.3</v>
      </c>
      <c r="E216" s="188">
        <v>0</v>
      </c>
      <c r="F216" s="269">
        <f t="shared" si="7"/>
        <v>68266.40625</v>
      </c>
      <c r="G216" s="187">
        <f t="shared" si="8"/>
        <v>0</v>
      </c>
    </row>
    <row r="217" spans="1:7" ht="13.9" x14ac:dyDescent="0.4">
      <c r="A217" s="12" t="str">
        <f>Bridges!A217</f>
        <v>CBH Sidings NG</v>
      </c>
      <c r="B217" s="12">
        <f>Bridges!B217</f>
        <v>42</v>
      </c>
      <c r="C217" t="s">
        <v>304</v>
      </c>
      <c r="D217" s="204">
        <f>'DORC build-up'!I161</f>
        <v>1.2</v>
      </c>
      <c r="E217" s="188">
        <v>0</v>
      </c>
      <c r="F217" s="269">
        <f t="shared" si="7"/>
        <v>68266.40625</v>
      </c>
      <c r="G217" s="187">
        <f t="shared" si="8"/>
        <v>0</v>
      </c>
    </row>
    <row r="218" spans="1:7" ht="13.9" x14ac:dyDescent="0.4">
      <c r="A218" s="12" t="str">
        <f>Bridges!A218</f>
        <v>CBH Sidings NG</v>
      </c>
      <c r="B218" s="12">
        <f>Bridges!B218</f>
        <v>42</v>
      </c>
      <c r="C218" t="s">
        <v>305</v>
      </c>
      <c r="D218" s="204">
        <f>'DORC build-up'!I162</f>
        <v>1.3</v>
      </c>
      <c r="E218" s="188">
        <v>0</v>
      </c>
      <c r="F218" s="269">
        <f t="shared" si="7"/>
        <v>68266.40625</v>
      </c>
      <c r="G218" s="187">
        <f t="shared" si="8"/>
        <v>0</v>
      </c>
    </row>
    <row r="219" spans="1:7" ht="13.9" x14ac:dyDescent="0.4">
      <c r="A219" s="12" t="str">
        <f>Bridges!A219</f>
        <v>CBH Sidings NG</v>
      </c>
      <c r="B219" s="12">
        <f>Bridges!B219</f>
        <v>42</v>
      </c>
      <c r="C219" t="s">
        <v>306</v>
      </c>
      <c r="D219" s="204">
        <f>'DORC build-up'!I163</f>
        <v>1.2</v>
      </c>
      <c r="E219" s="188">
        <v>0</v>
      </c>
      <c r="F219" s="269">
        <f t="shared" si="7"/>
        <v>68266.40625</v>
      </c>
      <c r="G219" s="187">
        <f t="shared" si="8"/>
        <v>0</v>
      </c>
    </row>
    <row r="220" spans="1:7" ht="13.9" x14ac:dyDescent="0.4">
      <c r="A220" s="12" t="str">
        <f>Bridges!A220</f>
        <v>CBH Sidings NG</v>
      </c>
      <c r="B220" s="12">
        <f>Bridges!B220</f>
        <v>42</v>
      </c>
      <c r="C220" t="s">
        <v>307</v>
      </c>
      <c r="D220" s="204">
        <f>'DORC build-up'!I164</f>
        <v>1.2</v>
      </c>
      <c r="E220" s="188">
        <v>0</v>
      </c>
      <c r="F220" s="269">
        <f t="shared" si="7"/>
        <v>68266.40625</v>
      </c>
      <c r="G220" s="187">
        <f t="shared" si="8"/>
        <v>0</v>
      </c>
    </row>
    <row r="221" spans="1:7" ht="13.9" x14ac:dyDescent="0.4">
      <c r="A221" s="12" t="str">
        <f>Bridges!A221</f>
        <v>CBH Sidings NG</v>
      </c>
      <c r="B221" s="12">
        <f>Bridges!B221</f>
        <v>42</v>
      </c>
      <c r="C221" t="s">
        <v>308</v>
      </c>
      <c r="D221" s="204">
        <f>'DORC build-up'!I165</f>
        <v>1.2</v>
      </c>
      <c r="E221" s="188">
        <v>0</v>
      </c>
      <c r="F221" s="269">
        <f t="shared" si="7"/>
        <v>68266.40625</v>
      </c>
      <c r="G221" s="187">
        <f t="shared" si="8"/>
        <v>0</v>
      </c>
    </row>
    <row r="222" spans="1:7" ht="13.9" x14ac:dyDescent="0.4">
      <c r="A222" s="12" t="str">
        <f>Bridges!A222</f>
        <v>CBH Sidings NG</v>
      </c>
      <c r="B222" s="12">
        <f>Bridges!B222</f>
        <v>42</v>
      </c>
      <c r="C222" t="s">
        <v>309</v>
      </c>
      <c r="D222" s="204">
        <f>'DORC build-up'!I166</f>
        <v>0</v>
      </c>
      <c r="E222" s="188">
        <v>0</v>
      </c>
      <c r="F222" s="269">
        <f t="shared" si="7"/>
        <v>68266.40625</v>
      </c>
      <c r="G222" s="187">
        <f t="shared" si="8"/>
        <v>0</v>
      </c>
    </row>
    <row r="223" spans="1:7" ht="13.9" x14ac:dyDescent="0.4">
      <c r="A223" s="12" t="str">
        <f>Bridges!A223</f>
        <v>CBH Sidings NG</v>
      </c>
      <c r="B223" s="12">
        <f>Bridges!B223</f>
        <v>42</v>
      </c>
      <c r="C223" t="s">
        <v>310</v>
      </c>
      <c r="D223" s="204">
        <f>'DORC build-up'!I167</f>
        <v>1.2</v>
      </c>
      <c r="E223" s="188">
        <v>0</v>
      </c>
      <c r="F223" s="269">
        <f t="shared" si="7"/>
        <v>68266.40625</v>
      </c>
      <c r="G223" s="187">
        <f t="shared" si="8"/>
        <v>0</v>
      </c>
    </row>
    <row r="224" spans="1:7" ht="13.9" x14ac:dyDescent="0.4">
      <c r="A224" s="12" t="str">
        <f>Bridges!A224</f>
        <v>CBH Sidings NG</v>
      </c>
      <c r="B224" s="12">
        <f>Bridges!B224</f>
        <v>42</v>
      </c>
      <c r="C224" t="s">
        <v>311</v>
      </c>
      <c r="D224" s="204">
        <f>'DORC build-up'!I168</f>
        <v>1.2</v>
      </c>
      <c r="E224" s="188">
        <v>0</v>
      </c>
      <c r="F224" s="269">
        <f t="shared" si="7"/>
        <v>68266.40625</v>
      </c>
      <c r="G224" s="187">
        <f t="shared" si="8"/>
        <v>0</v>
      </c>
    </row>
    <row r="225" spans="1:7" ht="13.9" x14ac:dyDescent="0.4">
      <c r="A225" s="12" t="str">
        <f>Bridges!A225</f>
        <v>CBH Sidings NG</v>
      </c>
      <c r="B225" s="12">
        <f>Bridges!B225</f>
        <v>42</v>
      </c>
      <c r="C225" t="s">
        <v>312</v>
      </c>
      <c r="D225" s="204">
        <f>'DORC build-up'!I169</f>
        <v>1.3</v>
      </c>
      <c r="E225" s="188">
        <v>0</v>
      </c>
      <c r="F225" s="269">
        <f t="shared" si="7"/>
        <v>68266.40625</v>
      </c>
      <c r="G225" s="187">
        <f t="shared" si="8"/>
        <v>0</v>
      </c>
    </row>
    <row r="226" spans="1:7" ht="13.9" x14ac:dyDescent="0.4">
      <c r="A226" s="12" t="str">
        <f>Bridges!A226</f>
        <v>CBH Sidings NG</v>
      </c>
      <c r="B226" s="12">
        <f>Bridges!B226</f>
        <v>42</v>
      </c>
      <c r="C226" t="s">
        <v>313</v>
      </c>
      <c r="D226" s="204">
        <f>'DORC build-up'!I170</f>
        <v>1.3</v>
      </c>
      <c r="E226" s="188">
        <v>0</v>
      </c>
      <c r="F226" s="269">
        <f t="shared" si="7"/>
        <v>68266.40625</v>
      </c>
      <c r="G226" s="187">
        <f t="shared" si="8"/>
        <v>0</v>
      </c>
    </row>
    <row r="227" spans="1:7" ht="13.9" x14ac:dyDescent="0.4">
      <c r="A227" s="12" t="str">
        <f>Bridges!A227</f>
        <v>CBH Sidings NG</v>
      </c>
      <c r="B227" s="12">
        <f>Bridges!B227</f>
        <v>42</v>
      </c>
      <c r="C227" t="s">
        <v>314</v>
      </c>
      <c r="D227" s="204">
        <f>'DORC build-up'!I171</f>
        <v>1.2</v>
      </c>
      <c r="E227" s="188">
        <v>0</v>
      </c>
      <c r="F227" s="269">
        <f t="shared" si="7"/>
        <v>68266.40625</v>
      </c>
      <c r="G227" s="187">
        <f t="shared" si="8"/>
        <v>0</v>
      </c>
    </row>
    <row r="228" spans="1:7" ht="13.9" x14ac:dyDescent="0.4">
      <c r="A228" s="12" t="str">
        <f>Bridges!A228</f>
        <v>CBH Sidings NG</v>
      </c>
      <c r="B228" s="12">
        <f>Bridges!B228</f>
        <v>42</v>
      </c>
      <c r="C228" t="s">
        <v>315</v>
      </c>
      <c r="D228" s="204">
        <f>'DORC build-up'!I172</f>
        <v>1.2</v>
      </c>
      <c r="E228" s="188">
        <v>0</v>
      </c>
      <c r="F228" s="269">
        <f t="shared" si="7"/>
        <v>68266.40625</v>
      </c>
      <c r="G228" s="187">
        <f t="shared" si="8"/>
        <v>0</v>
      </c>
    </row>
    <row r="229" spans="1:7" ht="13.9" x14ac:dyDescent="0.4">
      <c r="A229" s="12" t="str">
        <f>Bridges!A229</f>
        <v>CBH Sidings NG</v>
      </c>
      <c r="B229" s="12">
        <f>Bridges!B229</f>
        <v>42</v>
      </c>
      <c r="C229" t="s">
        <v>316</v>
      </c>
      <c r="D229" s="204">
        <f>'DORC build-up'!I173</f>
        <v>1.2</v>
      </c>
      <c r="E229" s="188">
        <v>0</v>
      </c>
      <c r="F229" s="269">
        <f t="shared" si="7"/>
        <v>68266.40625</v>
      </c>
      <c r="G229" s="187">
        <f t="shared" si="8"/>
        <v>0</v>
      </c>
    </row>
    <row r="230" spans="1:7" ht="13.9" x14ac:dyDescent="0.4">
      <c r="A230" s="12" t="str">
        <f>Bridges!A230</f>
        <v>CBH Sidings NG</v>
      </c>
      <c r="B230" s="12">
        <f>Bridges!B230</f>
        <v>42</v>
      </c>
      <c r="C230" t="s">
        <v>317</v>
      </c>
      <c r="D230" s="204">
        <f>'DORC build-up'!I174</f>
        <v>1.2</v>
      </c>
      <c r="E230" s="188">
        <v>0</v>
      </c>
      <c r="F230" s="269">
        <f t="shared" si="7"/>
        <v>68266.40625</v>
      </c>
      <c r="G230" s="187">
        <f t="shared" si="8"/>
        <v>0</v>
      </c>
    </row>
    <row r="231" spans="1:7" ht="13.9" x14ac:dyDescent="0.4">
      <c r="A231" s="12" t="str">
        <f>Bridges!A231</f>
        <v>CBH Sidings NG</v>
      </c>
      <c r="B231" s="12">
        <f>Bridges!B231</f>
        <v>42</v>
      </c>
      <c r="C231" t="s">
        <v>318</v>
      </c>
      <c r="D231" s="204">
        <f>'DORC build-up'!I175</f>
        <v>1.3</v>
      </c>
      <c r="E231" s="188">
        <v>0</v>
      </c>
      <c r="F231" s="269">
        <f t="shared" si="7"/>
        <v>68266.40625</v>
      </c>
      <c r="G231" s="187">
        <f t="shared" si="8"/>
        <v>0</v>
      </c>
    </row>
    <row r="232" spans="1:7" ht="13.9" x14ac:dyDescent="0.4">
      <c r="A232" s="12" t="str">
        <f>Bridges!A232</f>
        <v>CBH Sidings NG</v>
      </c>
      <c r="B232" s="12">
        <f>Bridges!B232</f>
        <v>42</v>
      </c>
      <c r="C232" t="s">
        <v>319</v>
      </c>
      <c r="D232" s="204">
        <f>'DORC build-up'!I176</f>
        <v>1.3</v>
      </c>
      <c r="E232" s="188">
        <v>0</v>
      </c>
      <c r="F232" s="269">
        <f t="shared" si="7"/>
        <v>68266.40625</v>
      </c>
      <c r="G232" s="187">
        <f t="shared" si="8"/>
        <v>0</v>
      </c>
    </row>
    <row r="233" spans="1:7" ht="13.9" x14ac:dyDescent="0.4">
      <c r="A233" s="12" t="str">
        <f>Bridges!A233</f>
        <v>CBH Sidings NG</v>
      </c>
      <c r="B233" s="12">
        <f>Bridges!B233</f>
        <v>42</v>
      </c>
      <c r="C233" t="s">
        <v>320</v>
      </c>
      <c r="D233" s="204">
        <f>'DORC build-up'!I177</f>
        <v>1.2</v>
      </c>
      <c r="E233" s="188">
        <v>0</v>
      </c>
      <c r="F233" s="269">
        <f t="shared" si="7"/>
        <v>68266.40625</v>
      </c>
      <c r="G233" s="187">
        <f t="shared" si="8"/>
        <v>0</v>
      </c>
    </row>
    <row r="234" spans="1:7" ht="13.9" x14ac:dyDescent="0.4">
      <c r="A234" s="12" t="str">
        <f>Bridges!A234</f>
        <v>CBH Sidings NG</v>
      </c>
      <c r="B234" s="12">
        <f>Bridges!B234</f>
        <v>42</v>
      </c>
      <c r="C234" t="s">
        <v>321</v>
      </c>
      <c r="D234" s="204">
        <f>'DORC build-up'!I178</f>
        <v>1.3</v>
      </c>
      <c r="E234" s="188">
        <v>0</v>
      </c>
      <c r="F234" s="269">
        <f t="shared" si="7"/>
        <v>68266.40625</v>
      </c>
      <c r="G234" s="187">
        <f t="shared" si="8"/>
        <v>0</v>
      </c>
    </row>
    <row r="235" spans="1:7" ht="13.9" x14ac:dyDescent="0.4">
      <c r="A235" s="12" t="str">
        <f>Bridges!A235</f>
        <v>CBH Sidings NG</v>
      </c>
      <c r="B235" s="12">
        <f>Bridges!B235</f>
        <v>42</v>
      </c>
      <c r="C235" t="s">
        <v>322</v>
      </c>
      <c r="D235" s="204">
        <f>'DORC build-up'!I179</f>
        <v>1.3</v>
      </c>
      <c r="E235" s="188">
        <v>0</v>
      </c>
      <c r="F235" s="269">
        <f t="shared" si="7"/>
        <v>68266.40625</v>
      </c>
      <c r="G235" s="187">
        <f t="shared" si="8"/>
        <v>0</v>
      </c>
    </row>
    <row r="236" spans="1:7" ht="13.9" x14ac:dyDescent="0.4">
      <c r="A236" s="12" t="str">
        <f>Bridges!A236</f>
        <v>CBH Sidings NG</v>
      </c>
      <c r="B236" s="12">
        <f>Bridges!B236</f>
        <v>42</v>
      </c>
      <c r="C236" t="s">
        <v>323</v>
      </c>
      <c r="D236" s="204">
        <f>'DORC build-up'!I180</f>
        <v>1.2</v>
      </c>
      <c r="E236" s="188">
        <v>0</v>
      </c>
      <c r="F236" s="269">
        <f t="shared" si="7"/>
        <v>68266.40625</v>
      </c>
      <c r="G236" s="187">
        <f t="shared" si="8"/>
        <v>0</v>
      </c>
    </row>
    <row r="237" spans="1:7" ht="13.9" x14ac:dyDescent="0.4">
      <c r="A237" s="12" t="str">
        <f>Bridges!A237</f>
        <v>CBH Sidings NG</v>
      </c>
      <c r="B237" s="12">
        <f>Bridges!B237</f>
        <v>42</v>
      </c>
      <c r="C237" t="s">
        <v>324</v>
      </c>
      <c r="D237" s="204">
        <f>'DORC build-up'!I181</f>
        <v>1.3</v>
      </c>
      <c r="E237" s="188">
        <v>0</v>
      </c>
      <c r="F237" s="269">
        <f t="shared" si="7"/>
        <v>68266.40625</v>
      </c>
      <c r="G237" s="187">
        <f t="shared" si="8"/>
        <v>0</v>
      </c>
    </row>
    <row r="238" spans="1:7" ht="13.9" x14ac:dyDescent="0.4">
      <c r="A238" s="12" t="str">
        <f>Bridges!A238</f>
        <v>CBH Sidings NG</v>
      </c>
      <c r="B238" s="12">
        <f>Bridges!B238</f>
        <v>42</v>
      </c>
      <c r="C238" t="s">
        <v>325</v>
      </c>
      <c r="D238" s="204">
        <f>'DORC build-up'!I182</f>
        <v>1.3</v>
      </c>
      <c r="E238" s="188">
        <v>0</v>
      </c>
      <c r="F238" s="269">
        <f t="shared" si="7"/>
        <v>68266.40625</v>
      </c>
      <c r="G238" s="187">
        <f t="shared" si="8"/>
        <v>0</v>
      </c>
    </row>
    <row r="239" spans="1:7" ht="13.9" x14ac:dyDescent="0.4">
      <c r="A239" s="12" t="str">
        <f>Bridges!A239</f>
        <v>CBH Sidings NG</v>
      </c>
      <c r="B239" s="12">
        <f>Bridges!B239</f>
        <v>42</v>
      </c>
      <c r="C239" t="s">
        <v>326</v>
      </c>
      <c r="D239" s="204">
        <f>'DORC build-up'!I183</f>
        <v>1.2</v>
      </c>
      <c r="E239" s="188">
        <v>0</v>
      </c>
      <c r="F239" s="269">
        <f t="shared" si="7"/>
        <v>68266.40625</v>
      </c>
      <c r="G239" s="187">
        <f t="shared" si="8"/>
        <v>0</v>
      </c>
    </row>
    <row r="240" spans="1:7" ht="13.9" x14ac:dyDescent="0.4">
      <c r="A240" s="12" t="str">
        <f>Bridges!A240</f>
        <v>CBH Sidings NG</v>
      </c>
      <c r="B240" s="12">
        <f>Bridges!B240</f>
        <v>42</v>
      </c>
      <c r="C240" t="s">
        <v>327</v>
      </c>
      <c r="D240" s="204">
        <f>'DORC build-up'!I184</f>
        <v>1.2</v>
      </c>
      <c r="E240" s="188">
        <v>0</v>
      </c>
      <c r="F240" s="269">
        <f t="shared" si="7"/>
        <v>68266.40625</v>
      </c>
      <c r="G240" s="187">
        <f t="shared" si="8"/>
        <v>0</v>
      </c>
    </row>
    <row r="241" spans="1:7" ht="13.9" x14ac:dyDescent="0.4">
      <c r="A241" s="12" t="str">
        <f>Bridges!A241</f>
        <v>CBH Sidings NG</v>
      </c>
      <c r="B241" s="12">
        <f>Bridges!B241</f>
        <v>42</v>
      </c>
      <c r="C241" t="s">
        <v>328</v>
      </c>
      <c r="D241" s="204">
        <f>'DORC build-up'!I185</f>
        <v>1.3</v>
      </c>
      <c r="E241" s="188">
        <v>0</v>
      </c>
      <c r="F241" s="269">
        <f t="shared" si="7"/>
        <v>68266.40625</v>
      </c>
      <c r="G241" s="187">
        <f t="shared" si="8"/>
        <v>0</v>
      </c>
    </row>
    <row r="242" spans="1:7" ht="13.9" x14ac:dyDescent="0.4">
      <c r="A242" s="12" t="str">
        <f>Bridges!A242</f>
        <v>CBH Sidings NG</v>
      </c>
      <c r="B242" s="12">
        <f>Bridges!B242</f>
        <v>42</v>
      </c>
      <c r="C242" t="s">
        <v>329</v>
      </c>
      <c r="D242" s="204">
        <f>'DORC build-up'!I186</f>
        <v>1.3</v>
      </c>
      <c r="E242" s="188">
        <v>0</v>
      </c>
      <c r="F242" s="269">
        <f t="shared" si="7"/>
        <v>68266.40625</v>
      </c>
      <c r="G242" s="187">
        <f t="shared" si="8"/>
        <v>0</v>
      </c>
    </row>
    <row r="243" spans="1:7" ht="13.9" x14ac:dyDescent="0.4">
      <c r="A243" s="12" t="str">
        <f>Bridges!A243</f>
        <v>CBH Sidings NG</v>
      </c>
      <c r="B243" s="12">
        <f>Bridges!B243</f>
        <v>42</v>
      </c>
      <c r="C243" t="s">
        <v>330</v>
      </c>
      <c r="D243" s="204">
        <f>'DORC build-up'!I187</f>
        <v>1.3</v>
      </c>
      <c r="E243" s="188">
        <v>0</v>
      </c>
      <c r="F243" s="269">
        <f t="shared" si="7"/>
        <v>68266.40625</v>
      </c>
      <c r="G243" s="187">
        <f t="shared" si="8"/>
        <v>0</v>
      </c>
    </row>
    <row r="244" spans="1:7" ht="13.9" x14ac:dyDescent="0.4">
      <c r="A244" s="12" t="str">
        <f>Bridges!A244</f>
        <v>CBH Sidings NG</v>
      </c>
      <c r="B244" s="12">
        <f>Bridges!B244</f>
        <v>42</v>
      </c>
      <c r="C244" t="s">
        <v>331</v>
      </c>
      <c r="D244" s="204">
        <f>'DORC build-up'!I188</f>
        <v>1.3</v>
      </c>
      <c r="E244" s="188">
        <v>0</v>
      </c>
      <c r="F244" s="269">
        <f t="shared" si="7"/>
        <v>68266.40625</v>
      </c>
      <c r="G244" s="187">
        <f t="shared" si="8"/>
        <v>0</v>
      </c>
    </row>
    <row r="245" spans="1:7" ht="13.9" x14ac:dyDescent="0.4">
      <c r="A245" s="12" t="str">
        <f>Bridges!A245</f>
        <v>CBH Sidings NG</v>
      </c>
      <c r="B245" s="12">
        <f>Bridges!B245</f>
        <v>42</v>
      </c>
      <c r="C245" t="s">
        <v>332</v>
      </c>
      <c r="D245" s="204">
        <f>'DORC build-up'!I189</f>
        <v>1.3</v>
      </c>
      <c r="E245" s="188">
        <v>0</v>
      </c>
      <c r="F245" s="269">
        <f t="shared" si="7"/>
        <v>68266.40625</v>
      </c>
      <c r="G245" s="187">
        <f t="shared" si="8"/>
        <v>0</v>
      </c>
    </row>
    <row r="246" spans="1:7" ht="13.9" x14ac:dyDescent="0.4">
      <c r="A246" s="12" t="str">
        <f>Bridges!A246</f>
        <v>CBH Sidings NG</v>
      </c>
      <c r="B246" s="12">
        <f>Bridges!B246</f>
        <v>42</v>
      </c>
      <c r="C246" t="s">
        <v>333</v>
      </c>
      <c r="D246" s="204">
        <f>'DORC build-up'!I190</f>
        <v>1.3</v>
      </c>
      <c r="E246" s="188">
        <v>0</v>
      </c>
      <c r="F246" s="269">
        <f t="shared" si="7"/>
        <v>68266.40625</v>
      </c>
      <c r="G246" s="187">
        <f t="shared" si="8"/>
        <v>0</v>
      </c>
    </row>
    <row r="247" spans="1:7" ht="13.9" x14ac:dyDescent="0.4">
      <c r="A247" s="12" t="str">
        <f>Bridges!A247</f>
        <v>CBH Sidings NG</v>
      </c>
      <c r="B247" s="12">
        <f>Bridges!B247</f>
        <v>42</v>
      </c>
      <c r="C247" t="s">
        <v>334</v>
      </c>
      <c r="D247" s="204">
        <f>'DORC build-up'!I191</f>
        <v>1.2</v>
      </c>
      <c r="E247" s="188">
        <v>0</v>
      </c>
      <c r="F247" s="269">
        <f t="shared" si="7"/>
        <v>68266.40625</v>
      </c>
      <c r="G247" s="187">
        <f t="shared" si="8"/>
        <v>0</v>
      </c>
    </row>
    <row r="248" spans="1:7" ht="13.9" x14ac:dyDescent="0.4">
      <c r="A248" s="12" t="str">
        <f>Bridges!A248</f>
        <v>CBH Sidings NG</v>
      </c>
      <c r="B248" s="12">
        <f>Bridges!B248</f>
        <v>42</v>
      </c>
      <c r="C248" t="s">
        <v>335</v>
      </c>
      <c r="D248" s="204">
        <f>'DORC build-up'!I192</f>
        <v>1.3</v>
      </c>
      <c r="E248" s="188">
        <v>0</v>
      </c>
      <c r="F248" s="269">
        <f t="shared" si="7"/>
        <v>68266.40625</v>
      </c>
      <c r="G248" s="187">
        <f t="shared" si="8"/>
        <v>0</v>
      </c>
    </row>
    <row r="249" spans="1:7" ht="13.9" x14ac:dyDescent="0.4">
      <c r="A249" s="12" t="str">
        <f>Bridges!A249</f>
        <v>CBH Sidings NG</v>
      </c>
      <c r="B249" s="12">
        <f>Bridges!B249</f>
        <v>42</v>
      </c>
      <c r="C249" t="s">
        <v>336</v>
      </c>
      <c r="D249" s="204">
        <f>'DORC build-up'!I193</f>
        <v>1.3</v>
      </c>
      <c r="E249" s="188">
        <v>0</v>
      </c>
      <c r="F249" s="269">
        <f t="shared" si="7"/>
        <v>68266.40625</v>
      </c>
      <c r="G249" s="187">
        <f t="shared" si="8"/>
        <v>0</v>
      </c>
    </row>
    <row r="250" spans="1:7" ht="13.9" x14ac:dyDescent="0.4">
      <c r="A250" s="12" t="str">
        <f>Bridges!A250</f>
        <v>CBH Sidings NG</v>
      </c>
      <c r="B250" s="12">
        <f>Bridges!B250</f>
        <v>42</v>
      </c>
      <c r="C250" t="s">
        <v>337</v>
      </c>
      <c r="D250" s="204">
        <f>'DORC build-up'!I194</f>
        <v>1.3</v>
      </c>
      <c r="E250" s="188">
        <v>0</v>
      </c>
      <c r="F250" s="269">
        <f t="shared" si="7"/>
        <v>68266.40625</v>
      </c>
      <c r="G250" s="187">
        <f t="shared" si="8"/>
        <v>0</v>
      </c>
    </row>
    <row r="251" spans="1:7" ht="13.9" x14ac:dyDescent="0.4">
      <c r="A251" s="12" t="str">
        <f>Bridges!A251</f>
        <v>CBH Sidings NG</v>
      </c>
      <c r="B251" s="12">
        <f>Bridges!B251</f>
        <v>42</v>
      </c>
      <c r="C251" t="s">
        <v>338</v>
      </c>
      <c r="D251" s="204">
        <f>'DORC build-up'!I195</f>
        <v>1.3</v>
      </c>
      <c r="E251" s="188">
        <v>0</v>
      </c>
      <c r="F251" s="269">
        <f t="shared" si="7"/>
        <v>68266.40625</v>
      </c>
      <c r="G251" s="187">
        <f t="shared" si="8"/>
        <v>0</v>
      </c>
    </row>
    <row r="252" spans="1:7" ht="13.9" x14ac:dyDescent="0.4">
      <c r="A252" s="12" t="str">
        <f>Bridges!A252</f>
        <v>CBH Sidings NG</v>
      </c>
      <c r="B252" s="12">
        <f>Bridges!B252</f>
        <v>42</v>
      </c>
      <c r="C252" t="s">
        <v>339</v>
      </c>
      <c r="D252" s="204">
        <f>'DORC build-up'!I196</f>
        <v>1.2</v>
      </c>
      <c r="E252" s="188">
        <v>0</v>
      </c>
      <c r="F252" s="269">
        <f t="shared" si="7"/>
        <v>68266.40625</v>
      </c>
      <c r="G252" s="187">
        <f t="shared" si="8"/>
        <v>0</v>
      </c>
    </row>
    <row r="253" spans="1:7" ht="13.9" x14ac:dyDescent="0.4">
      <c r="A253" s="12" t="str">
        <f>Bridges!A253</f>
        <v>CBH Sidings NG</v>
      </c>
      <c r="B253" s="12">
        <f>Bridges!B253</f>
        <v>42</v>
      </c>
      <c r="C253" t="s">
        <v>340</v>
      </c>
      <c r="D253" s="204">
        <f>'DORC build-up'!I197</f>
        <v>1.3</v>
      </c>
      <c r="E253" s="188">
        <v>0</v>
      </c>
      <c r="F253" s="269">
        <f t="shared" si="7"/>
        <v>68266.40625</v>
      </c>
      <c r="G253" s="187">
        <f t="shared" si="8"/>
        <v>0</v>
      </c>
    </row>
    <row r="254" spans="1:7" ht="13.9" x14ac:dyDescent="0.4">
      <c r="A254" s="12" t="str">
        <f>Bridges!A254</f>
        <v>CBH Sidings NG</v>
      </c>
      <c r="B254" s="12">
        <f>Bridges!B254</f>
        <v>42</v>
      </c>
      <c r="C254" t="s">
        <v>341</v>
      </c>
      <c r="D254" s="204">
        <f>'DORC build-up'!I198</f>
        <v>1.2</v>
      </c>
      <c r="E254" s="188">
        <v>0</v>
      </c>
      <c r="F254" s="269">
        <f t="shared" si="7"/>
        <v>68266.40625</v>
      </c>
      <c r="G254" s="187">
        <f t="shared" si="8"/>
        <v>0</v>
      </c>
    </row>
    <row r="255" spans="1:7" ht="13.9" x14ac:dyDescent="0.4">
      <c r="A255" s="12" t="str">
        <f>Bridges!A255</f>
        <v>CBH Sidings NG</v>
      </c>
      <c r="B255" s="12">
        <f>Bridges!B255</f>
        <v>42</v>
      </c>
      <c r="C255" t="s">
        <v>342</v>
      </c>
      <c r="D255" s="204">
        <f>'DORC build-up'!I199</f>
        <v>1.3</v>
      </c>
      <c r="E255" s="188">
        <v>0</v>
      </c>
      <c r="F255" s="269">
        <f t="shared" si="7"/>
        <v>68266.40625</v>
      </c>
      <c r="G255" s="187">
        <f t="shared" si="8"/>
        <v>0</v>
      </c>
    </row>
    <row r="256" spans="1:7" ht="13.9" x14ac:dyDescent="0.4">
      <c r="A256" s="12" t="str">
        <f>Bridges!A256</f>
        <v>CBH Sidings NG</v>
      </c>
      <c r="B256" s="12">
        <f>Bridges!B256</f>
        <v>42</v>
      </c>
      <c r="C256" t="s">
        <v>343</v>
      </c>
      <c r="D256" s="204">
        <f>'DORC build-up'!I200</f>
        <v>1.3</v>
      </c>
      <c r="E256" s="188">
        <v>0</v>
      </c>
      <c r="F256" s="269">
        <f t="shared" si="7"/>
        <v>68266.40625</v>
      </c>
      <c r="G256" s="187">
        <f t="shared" si="8"/>
        <v>0</v>
      </c>
    </row>
    <row r="257" spans="1:7" ht="13.9" x14ac:dyDescent="0.4">
      <c r="A257" s="12" t="str">
        <f>Bridges!A257</f>
        <v>CBH Sidings NG</v>
      </c>
      <c r="B257" s="12">
        <f>Bridges!B257</f>
        <v>42</v>
      </c>
      <c r="C257" t="s">
        <v>344</v>
      </c>
      <c r="D257" s="204">
        <f>'DORC build-up'!I201</f>
        <v>1.3</v>
      </c>
      <c r="E257" s="188">
        <v>0</v>
      </c>
      <c r="F257" s="269">
        <f t="shared" si="7"/>
        <v>68266.40625</v>
      </c>
      <c r="G257" s="187">
        <f t="shared" si="8"/>
        <v>0</v>
      </c>
    </row>
    <row r="258" spans="1:7" ht="13.9" x14ac:dyDescent="0.4">
      <c r="A258" s="12" t="str">
        <f>Bridges!A258</f>
        <v>CBH Sidings NG</v>
      </c>
      <c r="B258" s="12">
        <f>Bridges!B258</f>
        <v>42</v>
      </c>
      <c r="C258" t="s">
        <v>345</v>
      </c>
      <c r="D258" s="204">
        <f>'DORC build-up'!I202</f>
        <v>1.3</v>
      </c>
      <c r="E258" s="188">
        <v>0</v>
      </c>
      <c r="F258" s="269">
        <f t="shared" si="7"/>
        <v>68266.40625</v>
      </c>
      <c r="G258" s="187">
        <f t="shared" si="8"/>
        <v>0</v>
      </c>
    </row>
    <row r="259" spans="1:7" ht="13.9" x14ac:dyDescent="0.4">
      <c r="A259" s="12" t="str">
        <f>Bridges!A259</f>
        <v>CBH Sidings NG</v>
      </c>
      <c r="B259" s="12">
        <f>Bridges!B259</f>
        <v>42</v>
      </c>
      <c r="C259" t="s">
        <v>346</v>
      </c>
      <c r="D259" s="204">
        <f>'DORC build-up'!I203</f>
        <v>1.3</v>
      </c>
      <c r="E259" s="188">
        <v>0</v>
      </c>
      <c r="F259" s="269">
        <f t="shared" si="7"/>
        <v>68266.40625</v>
      </c>
      <c r="G259" s="187">
        <f t="shared" si="8"/>
        <v>0</v>
      </c>
    </row>
    <row r="260" spans="1:7" ht="13.9" x14ac:dyDescent="0.4">
      <c r="A260" s="12" t="str">
        <f>Bridges!A260</f>
        <v>CBH Sidings NG</v>
      </c>
      <c r="B260" s="12">
        <f>Bridges!B260</f>
        <v>42</v>
      </c>
      <c r="C260" t="s">
        <v>347</v>
      </c>
      <c r="D260" s="204">
        <f>'DORC build-up'!I204</f>
        <v>1.2</v>
      </c>
      <c r="E260" s="188">
        <v>0</v>
      </c>
      <c r="F260" s="269">
        <f t="shared" si="7"/>
        <v>68266.40625</v>
      </c>
      <c r="G260" s="187">
        <f t="shared" si="8"/>
        <v>0</v>
      </c>
    </row>
    <row r="261" spans="1:7" ht="13.9" x14ac:dyDescent="0.4">
      <c r="A261" s="12" t="str">
        <f>Bridges!A261</f>
        <v>CBH Sidings NG</v>
      </c>
      <c r="B261" s="12">
        <f>Bridges!B261</f>
        <v>42</v>
      </c>
      <c r="C261" t="s">
        <v>348</v>
      </c>
      <c r="D261" s="204">
        <f>'DORC build-up'!I205</f>
        <v>1.2</v>
      </c>
      <c r="E261" s="188">
        <v>0</v>
      </c>
      <c r="F261" s="269">
        <f t="shared" ref="F261:F289" si="9">H$14</f>
        <v>68266.40625</v>
      </c>
      <c r="G261" s="187">
        <f t="shared" si="8"/>
        <v>0</v>
      </c>
    </row>
    <row r="262" spans="1:7" ht="13.9" x14ac:dyDescent="0.4">
      <c r="A262" s="12" t="str">
        <f>Bridges!A262</f>
        <v>CBH Sidings NG</v>
      </c>
      <c r="B262" s="12">
        <f>Bridges!B262</f>
        <v>42</v>
      </c>
      <c r="C262" t="s">
        <v>349</v>
      </c>
      <c r="D262" s="204">
        <f>'DORC build-up'!I206</f>
        <v>1.3</v>
      </c>
      <c r="E262" s="188">
        <v>0</v>
      </c>
      <c r="F262" s="269">
        <f t="shared" si="9"/>
        <v>68266.40625</v>
      </c>
      <c r="G262" s="187">
        <f t="shared" ref="G262:G289" si="10">E262*F262*D262</f>
        <v>0</v>
      </c>
    </row>
    <row r="263" spans="1:7" ht="13.9" x14ac:dyDescent="0.4">
      <c r="A263" s="12" t="str">
        <f>Bridges!A263</f>
        <v>CBH Sidings NG</v>
      </c>
      <c r="B263" s="12">
        <f>Bridges!B263</f>
        <v>42</v>
      </c>
      <c r="C263" t="s">
        <v>350</v>
      </c>
      <c r="D263" s="204">
        <f>'DORC build-up'!I207</f>
        <v>1.2</v>
      </c>
      <c r="E263" s="188">
        <v>0</v>
      </c>
      <c r="F263" s="269">
        <f t="shared" si="9"/>
        <v>68266.40625</v>
      </c>
      <c r="G263" s="187">
        <f t="shared" si="10"/>
        <v>0</v>
      </c>
    </row>
    <row r="264" spans="1:7" ht="13.9" x14ac:dyDescent="0.4">
      <c r="A264" s="12" t="str">
        <f>Bridges!A264</f>
        <v>CBH Sidings NG</v>
      </c>
      <c r="B264" s="12">
        <f>Bridges!B264</f>
        <v>42</v>
      </c>
      <c r="C264" t="s">
        <v>351</v>
      </c>
      <c r="D264" s="204">
        <f>'DORC build-up'!I208</f>
        <v>1.2</v>
      </c>
      <c r="E264" s="188">
        <v>0</v>
      </c>
      <c r="F264" s="269">
        <f t="shared" si="9"/>
        <v>68266.40625</v>
      </c>
      <c r="G264" s="187">
        <f t="shared" si="10"/>
        <v>0</v>
      </c>
    </row>
    <row r="265" spans="1:7" ht="13.9" x14ac:dyDescent="0.4">
      <c r="A265" s="12" t="str">
        <f>Bridges!A265</f>
        <v>CBH Sidings NG</v>
      </c>
      <c r="B265" s="12">
        <f>Bridges!B265</f>
        <v>42</v>
      </c>
      <c r="C265" t="s">
        <v>352</v>
      </c>
      <c r="D265" s="204">
        <f>'DORC build-up'!I209</f>
        <v>1.3</v>
      </c>
      <c r="E265" s="188">
        <v>0</v>
      </c>
      <c r="F265" s="269">
        <f t="shared" si="9"/>
        <v>68266.40625</v>
      </c>
      <c r="G265" s="187">
        <f t="shared" si="10"/>
        <v>0</v>
      </c>
    </row>
    <row r="266" spans="1:7" ht="13.9" x14ac:dyDescent="0.4">
      <c r="A266" s="12" t="str">
        <f>Bridges!A266</f>
        <v>CBH Sidings NG</v>
      </c>
      <c r="B266" s="12">
        <f>Bridges!B266</f>
        <v>42</v>
      </c>
      <c r="C266" t="s">
        <v>353</v>
      </c>
      <c r="D266" s="204">
        <f>'DORC build-up'!I210</f>
        <v>1.3</v>
      </c>
      <c r="E266" s="188">
        <v>0</v>
      </c>
      <c r="F266" s="269">
        <f t="shared" si="9"/>
        <v>68266.40625</v>
      </c>
      <c r="G266" s="187">
        <f t="shared" si="10"/>
        <v>0</v>
      </c>
    </row>
    <row r="267" spans="1:7" ht="13.9" x14ac:dyDescent="0.4">
      <c r="A267" s="12" t="str">
        <f>Bridges!A267</f>
        <v>Sidings &amp; Other</v>
      </c>
      <c r="B267" s="12">
        <f>Bridges!B267</f>
        <v>43</v>
      </c>
      <c r="C267" t="s">
        <v>355</v>
      </c>
      <c r="D267" s="204">
        <f>'DORC build-up'!I211</f>
        <v>1.2</v>
      </c>
      <c r="E267" s="188">
        <v>0</v>
      </c>
      <c r="F267" s="269">
        <f t="shared" si="9"/>
        <v>68266.40625</v>
      </c>
      <c r="G267" s="187">
        <f t="shared" si="10"/>
        <v>0</v>
      </c>
    </row>
    <row r="268" spans="1:7" ht="13.9" x14ac:dyDescent="0.4">
      <c r="A268" s="12" t="str">
        <f>Bridges!A268</f>
        <v>Sidings &amp; Other</v>
      </c>
      <c r="B268" s="12">
        <f>Bridges!B268</f>
        <v>43</v>
      </c>
      <c r="C268" t="s">
        <v>356</v>
      </c>
      <c r="D268" s="204">
        <f>'DORC build-up'!I212</f>
        <v>1.2</v>
      </c>
      <c r="E268" s="188">
        <v>0</v>
      </c>
      <c r="F268" s="269">
        <f t="shared" si="9"/>
        <v>68266.40625</v>
      </c>
      <c r="G268" s="187">
        <f t="shared" si="10"/>
        <v>0</v>
      </c>
    </row>
    <row r="269" spans="1:7" ht="13.9" x14ac:dyDescent="0.4">
      <c r="A269" s="12" t="str">
        <f>Bridges!A269</f>
        <v>Sidings &amp; Other</v>
      </c>
      <c r="B269" s="12">
        <f>Bridges!B269</f>
        <v>43</v>
      </c>
      <c r="C269" t="s">
        <v>357</v>
      </c>
      <c r="D269" s="204">
        <f>'DORC build-up'!I213</f>
        <v>1</v>
      </c>
      <c r="E269" s="188">
        <v>0</v>
      </c>
      <c r="F269" s="269">
        <f t="shared" si="9"/>
        <v>68266.40625</v>
      </c>
      <c r="G269" s="187">
        <f t="shared" si="10"/>
        <v>0</v>
      </c>
    </row>
    <row r="270" spans="1:7" ht="13.9" x14ac:dyDescent="0.4">
      <c r="A270" s="12" t="str">
        <f>Bridges!A270</f>
        <v>EGR</v>
      </c>
      <c r="B270" s="12">
        <f>Bridges!B270</f>
        <v>44</v>
      </c>
      <c r="C270" t="s">
        <v>360</v>
      </c>
      <c r="D270" s="204">
        <f>'DORC build-up'!I214</f>
        <v>1.1000000000000001</v>
      </c>
      <c r="E270" s="188">
        <v>0</v>
      </c>
      <c r="F270" s="269">
        <f t="shared" si="9"/>
        <v>68266.40625</v>
      </c>
      <c r="G270" s="187">
        <f t="shared" si="10"/>
        <v>0</v>
      </c>
    </row>
    <row r="271" spans="1:7" ht="13.9" x14ac:dyDescent="0.4">
      <c r="A271" s="12" t="str">
        <f>Bridges!A271</f>
        <v>EGR</v>
      </c>
      <c r="B271" s="12">
        <f>Bridges!B271</f>
        <v>44</v>
      </c>
      <c r="C271" t="s">
        <v>361</v>
      </c>
      <c r="D271" s="204">
        <f>'DORC build-up'!I215</f>
        <v>1.1000000000000001</v>
      </c>
      <c r="E271" s="188">
        <v>0</v>
      </c>
      <c r="F271" s="269">
        <f t="shared" si="9"/>
        <v>68266.40625</v>
      </c>
      <c r="G271" s="187">
        <f t="shared" si="10"/>
        <v>0</v>
      </c>
    </row>
    <row r="272" spans="1:7" ht="13.9" x14ac:dyDescent="0.4">
      <c r="A272" s="12" t="str">
        <f>Bridges!A272</f>
        <v>EGR</v>
      </c>
      <c r="B272" s="12">
        <f>Bridges!B272</f>
        <v>44</v>
      </c>
      <c r="C272" t="s">
        <v>362</v>
      </c>
      <c r="D272" s="204">
        <f>'DORC build-up'!I216</f>
        <v>0</v>
      </c>
      <c r="E272" s="188">
        <v>0</v>
      </c>
      <c r="F272" s="269">
        <f t="shared" si="9"/>
        <v>68266.40625</v>
      </c>
      <c r="G272" s="187">
        <f t="shared" si="10"/>
        <v>0</v>
      </c>
    </row>
    <row r="273" spans="1:7" ht="13.9" x14ac:dyDescent="0.4">
      <c r="A273" s="12" t="str">
        <f>Bridges!A273</f>
        <v>EGR</v>
      </c>
      <c r="B273" s="12">
        <f>Bridges!B273</f>
        <v>44</v>
      </c>
      <c r="C273" t="s">
        <v>363</v>
      </c>
      <c r="D273" s="204">
        <f>'DORC build-up'!I217</f>
        <v>1.1000000000000001</v>
      </c>
      <c r="E273" s="188">
        <v>0</v>
      </c>
      <c r="F273" s="269">
        <f t="shared" si="9"/>
        <v>68266.40625</v>
      </c>
      <c r="G273" s="187">
        <f t="shared" si="10"/>
        <v>0</v>
      </c>
    </row>
    <row r="274" spans="1:7" ht="13.9" x14ac:dyDescent="0.4">
      <c r="A274" s="12" t="str">
        <f>Bridges!A274</f>
        <v>EGR</v>
      </c>
      <c r="B274" s="12">
        <f>Bridges!B274</f>
        <v>44</v>
      </c>
      <c r="C274" t="s">
        <v>149</v>
      </c>
      <c r="D274" s="204">
        <f>'DORC build-up'!I218</f>
        <v>1.2</v>
      </c>
      <c r="E274" s="188">
        <v>0</v>
      </c>
      <c r="F274" s="269">
        <f t="shared" si="9"/>
        <v>68266.40625</v>
      </c>
      <c r="G274" s="187">
        <f t="shared" si="10"/>
        <v>0</v>
      </c>
    </row>
    <row r="275" spans="1:7" ht="13.9" x14ac:dyDescent="0.4">
      <c r="A275" s="12" t="str">
        <f>Bridges!A275</f>
        <v>Metro</v>
      </c>
      <c r="B275" s="12">
        <f>Bridges!B275</f>
        <v>45</v>
      </c>
      <c r="C275" t="s">
        <v>365</v>
      </c>
      <c r="D275" s="204">
        <f>'DORC build-up'!I219</f>
        <v>1</v>
      </c>
      <c r="E275" s="188">
        <v>0</v>
      </c>
      <c r="F275" s="269">
        <f t="shared" si="9"/>
        <v>68266.40625</v>
      </c>
      <c r="G275" s="187">
        <f t="shared" si="10"/>
        <v>0</v>
      </c>
    </row>
    <row r="276" spans="1:7" ht="13.9" x14ac:dyDescent="0.4">
      <c r="A276" s="12" t="str">
        <f>Bridges!A276</f>
        <v>Metro</v>
      </c>
      <c r="B276" s="12">
        <f>Bridges!B276</f>
        <v>45</v>
      </c>
      <c r="C276" t="s">
        <v>366</v>
      </c>
      <c r="D276" s="204">
        <f>'DORC build-up'!I220</f>
        <v>1</v>
      </c>
      <c r="E276" s="188">
        <v>0</v>
      </c>
      <c r="F276" s="269">
        <f t="shared" si="9"/>
        <v>68266.40625</v>
      </c>
      <c r="G276" s="187">
        <f t="shared" si="10"/>
        <v>0</v>
      </c>
    </row>
    <row r="277" spans="1:7" ht="13.9" x14ac:dyDescent="0.4">
      <c r="A277" s="12" t="str">
        <f>Bridges!A277</f>
        <v>Metro</v>
      </c>
      <c r="B277" s="12">
        <f>Bridges!B277</f>
        <v>45</v>
      </c>
      <c r="C277" t="s">
        <v>367</v>
      </c>
      <c r="D277" s="204">
        <f>'DORC build-up'!I221</f>
        <v>1</v>
      </c>
      <c r="E277" s="188">
        <v>229.65</v>
      </c>
      <c r="F277" s="269">
        <f t="shared" si="9"/>
        <v>68266.40625</v>
      </c>
      <c r="G277" s="187">
        <f t="shared" si="10"/>
        <v>15677380.1953125</v>
      </c>
    </row>
    <row r="278" spans="1:7" ht="13.9" x14ac:dyDescent="0.4">
      <c r="A278" s="12" t="str">
        <f>Bridges!A278</f>
        <v>Metro</v>
      </c>
      <c r="B278" s="12">
        <f>Bridges!B278</f>
        <v>45</v>
      </c>
      <c r="C278" t="s">
        <v>368</v>
      </c>
      <c r="D278" s="204">
        <f>'DORC build-up'!I222</f>
        <v>1</v>
      </c>
      <c r="E278" s="188">
        <v>0</v>
      </c>
      <c r="F278" s="269">
        <f t="shared" si="9"/>
        <v>68266.40625</v>
      </c>
      <c r="G278" s="187">
        <f t="shared" si="10"/>
        <v>0</v>
      </c>
    </row>
    <row r="279" spans="1:7" ht="13.9" x14ac:dyDescent="0.4">
      <c r="A279" s="12" t="str">
        <f>Bridges!A279</f>
        <v>Metro</v>
      </c>
      <c r="B279" s="12">
        <f>Bridges!B279</f>
        <v>45</v>
      </c>
      <c r="C279" t="s">
        <v>369</v>
      </c>
      <c r="D279" s="204">
        <f>'DORC build-up'!I223</f>
        <v>1</v>
      </c>
      <c r="E279" s="188">
        <v>0</v>
      </c>
      <c r="F279" s="269">
        <f t="shared" si="9"/>
        <v>68266.40625</v>
      </c>
      <c r="G279" s="187">
        <f t="shared" si="10"/>
        <v>0</v>
      </c>
    </row>
    <row r="280" spans="1:7" ht="13.9" x14ac:dyDescent="0.4">
      <c r="A280" s="12" t="str">
        <f>Bridges!A280</f>
        <v>Metro</v>
      </c>
      <c r="B280" s="12">
        <f>Bridges!B280</f>
        <v>45</v>
      </c>
      <c r="C280" t="s">
        <v>370</v>
      </c>
      <c r="D280" s="204">
        <f>'DORC build-up'!I224</f>
        <v>1</v>
      </c>
      <c r="E280" s="188">
        <v>0</v>
      </c>
      <c r="F280" s="269">
        <f t="shared" si="9"/>
        <v>68266.40625</v>
      </c>
      <c r="G280" s="187">
        <f t="shared" si="10"/>
        <v>0</v>
      </c>
    </row>
    <row r="281" spans="1:7" ht="13.9" x14ac:dyDescent="0.4">
      <c r="A281" s="12" t="str">
        <f>Bridges!A281</f>
        <v>Metro</v>
      </c>
      <c r="B281" s="12">
        <f>Bridges!B281</f>
        <v>45</v>
      </c>
      <c r="C281" t="s">
        <v>371</v>
      </c>
      <c r="D281" s="204">
        <f>'DORC build-up'!I225</f>
        <v>1</v>
      </c>
      <c r="E281" s="188">
        <v>0</v>
      </c>
      <c r="F281" s="269">
        <f t="shared" si="9"/>
        <v>68266.40625</v>
      </c>
      <c r="G281" s="187">
        <f t="shared" si="10"/>
        <v>0</v>
      </c>
    </row>
    <row r="282" spans="1:7" ht="13.9" x14ac:dyDescent="0.4">
      <c r="A282" s="12" t="str">
        <f>Bridges!A282</f>
        <v>Metro</v>
      </c>
      <c r="B282" s="12">
        <f>Bridges!B282</f>
        <v>45</v>
      </c>
      <c r="C282" t="s">
        <v>372</v>
      </c>
      <c r="D282" s="204">
        <f>'DORC build-up'!I226</f>
        <v>1</v>
      </c>
      <c r="E282" s="188">
        <v>0</v>
      </c>
      <c r="F282" s="269">
        <f t="shared" si="9"/>
        <v>68266.40625</v>
      </c>
      <c r="G282" s="187">
        <f t="shared" si="10"/>
        <v>0</v>
      </c>
    </row>
    <row r="283" spans="1:7" ht="13.9" x14ac:dyDescent="0.4">
      <c r="A283" s="12" t="str">
        <f>Bridges!A283</f>
        <v>Metro</v>
      </c>
      <c r="B283" s="12">
        <f>Bridges!B283</f>
        <v>45</v>
      </c>
      <c r="C283" t="s">
        <v>373</v>
      </c>
      <c r="D283" s="204">
        <f>'DORC build-up'!I227</f>
        <v>1</v>
      </c>
      <c r="E283" s="188">
        <v>0</v>
      </c>
      <c r="F283" s="269">
        <f t="shared" si="9"/>
        <v>68266.40625</v>
      </c>
      <c r="G283" s="187">
        <f t="shared" si="10"/>
        <v>0</v>
      </c>
    </row>
    <row r="284" spans="1:7" ht="13.9" x14ac:dyDescent="0.4">
      <c r="A284" s="12" t="str">
        <f>Bridges!A284</f>
        <v>Metro</v>
      </c>
      <c r="B284" s="12">
        <f>Bridges!B284</f>
        <v>45</v>
      </c>
      <c r="C284" t="s">
        <v>374</v>
      </c>
      <c r="D284" s="204">
        <f>'DORC build-up'!I228</f>
        <v>1</v>
      </c>
      <c r="E284" s="188">
        <v>0</v>
      </c>
      <c r="F284" s="269">
        <f t="shared" si="9"/>
        <v>68266.40625</v>
      </c>
      <c r="G284" s="187">
        <f t="shared" si="10"/>
        <v>0</v>
      </c>
    </row>
    <row r="285" spans="1:7" ht="13.9" x14ac:dyDescent="0.4">
      <c r="A285" s="12" t="str">
        <f>Bridges!A285</f>
        <v>Metro</v>
      </c>
      <c r="B285" s="12">
        <f>Bridges!B285</f>
        <v>45</v>
      </c>
      <c r="C285" t="s">
        <v>357</v>
      </c>
      <c r="D285" s="204">
        <f>'DORC build-up'!I229</f>
        <v>1</v>
      </c>
      <c r="E285" s="188">
        <v>0</v>
      </c>
      <c r="F285" s="269">
        <f t="shared" si="9"/>
        <v>68266.40625</v>
      </c>
      <c r="G285" s="187">
        <f t="shared" si="10"/>
        <v>0</v>
      </c>
    </row>
    <row r="286" spans="1:7" ht="13.9" x14ac:dyDescent="0.4">
      <c r="A286" s="12" t="str">
        <f>Bridges!A286</f>
        <v>Metro</v>
      </c>
      <c r="B286" s="12">
        <f>Bridges!B286</f>
        <v>46</v>
      </c>
      <c r="C286" t="s">
        <v>376</v>
      </c>
      <c r="D286" s="204">
        <f>'DORC build-up'!I230</f>
        <v>1</v>
      </c>
      <c r="E286" s="188">
        <v>0</v>
      </c>
      <c r="F286" s="269">
        <f t="shared" si="9"/>
        <v>68266.40625</v>
      </c>
      <c r="G286" s="187">
        <f t="shared" si="10"/>
        <v>0</v>
      </c>
    </row>
    <row r="287" spans="1:7" ht="13.9" x14ac:dyDescent="0.4">
      <c r="A287" s="12" t="str">
        <f>Bridges!A287</f>
        <v>Metro</v>
      </c>
      <c r="B287" s="12">
        <f>Bridges!B287</f>
        <v>47</v>
      </c>
      <c r="C287" t="s">
        <v>378</v>
      </c>
      <c r="D287" s="204">
        <f>'DORC build-up'!I231</f>
        <v>1</v>
      </c>
      <c r="E287" s="188">
        <v>0</v>
      </c>
      <c r="F287" s="269">
        <f t="shared" si="9"/>
        <v>68266.40625</v>
      </c>
      <c r="G287" s="187">
        <f t="shared" si="10"/>
        <v>0</v>
      </c>
    </row>
    <row r="288" spans="1:7" ht="13.9" x14ac:dyDescent="0.4">
      <c r="A288" s="12" t="str">
        <f>Bridges!A288</f>
        <v>Sidings &amp; Other</v>
      </c>
      <c r="B288" s="12">
        <f>Bridges!B288</f>
        <v>48</v>
      </c>
      <c r="C288" t="s">
        <v>380</v>
      </c>
      <c r="D288" s="204">
        <f>'DORC build-up'!I232</f>
        <v>1</v>
      </c>
      <c r="E288" s="188">
        <v>0</v>
      </c>
      <c r="F288" s="269">
        <f t="shared" si="9"/>
        <v>68266.40625</v>
      </c>
      <c r="G288" s="187">
        <f t="shared" si="10"/>
        <v>0</v>
      </c>
    </row>
    <row r="289" spans="1:7" ht="13.9" x14ac:dyDescent="0.4">
      <c r="A289" s="12" t="str">
        <f>Bridges!A289</f>
        <v>Sidings &amp; Other</v>
      </c>
      <c r="B289" s="12">
        <f>Bridges!B289</f>
        <v>48</v>
      </c>
      <c r="C289" t="s">
        <v>381</v>
      </c>
      <c r="D289" s="204">
        <f>'DORC build-up'!I233</f>
        <v>1</v>
      </c>
      <c r="E289" s="188">
        <v>0</v>
      </c>
      <c r="F289" s="269">
        <f t="shared" si="9"/>
        <v>68266.40625</v>
      </c>
      <c r="G289" s="187">
        <f t="shared" si="10"/>
        <v>0</v>
      </c>
    </row>
    <row r="290" spans="1:7" ht="5.0999999999999996" customHeight="1" x14ac:dyDescent="0.35">
      <c r="E290" s="49"/>
      <c r="G290" s="28"/>
    </row>
    <row r="291" spans="1:7" ht="13.9" x14ac:dyDescent="0.4">
      <c r="A291" s="206"/>
      <c r="B291" s="206"/>
      <c r="C291" s="147" t="s">
        <v>57</v>
      </c>
      <c r="D291" s="147"/>
      <c r="E291" s="201">
        <f>E67</f>
        <v>723.39</v>
      </c>
      <c r="F291" s="201">
        <f>F67</f>
        <v>0</v>
      </c>
      <c r="G291" s="201">
        <f>G67</f>
        <v>61703683.551562503</v>
      </c>
    </row>
    <row r="299" spans="1:7" s="66" customFormat="1" ht="13.9" x14ac:dyDescent="0.4">
      <c r="A299" s="66" t="s">
        <v>73</v>
      </c>
    </row>
  </sheetData>
  <mergeCells count="1">
    <mergeCell ref="E11:G11"/>
  </mergeCells>
  <pageMargins left="0.7" right="0.7" top="0.75" bottom="0.75" header="0.3" footer="0.3"/>
  <headerFooter>
    <oddHeader>&amp;C&amp;"Aptos"&amp;10&amp;K000000 OFFICIAL&amp;1#_x000D_</oddHead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2A19DF13351942969F70098AE7B042" ma:contentTypeVersion="22" ma:contentTypeDescription="Create a new document." ma:contentTypeScope="" ma:versionID="82d4bb6f9d30e84303d304d2f336452f">
  <xsd:schema xmlns:xsd="http://www.w3.org/2001/XMLSchema" xmlns:xs="http://www.w3.org/2001/XMLSchema" xmlns:p="http://schemas.microsoft.com/office/2006/metadata/properties" xmlns:ns2="d0174f17-d0c2-4186-a234-421fc6f8d914" xmlns:ns3="579b37c3-6603-4492-817f-25787724e2b9" targetNamespace="http://schemas.microsoft.com/office/2006/metadata/properties" ma:root="true" ma:fieldsID="177eee8d87f4d5875ded604339f536c4" ns2:_="" ns3:_="">
    <xsd:import namespace="d0174f17-d0c2-4186-a234-421fc6f8d914"/>
    <xsd:import namespace="579b37c3-6603-4492-817f-25787724e2b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_Flow_SignoffStatus" minOccurs="0"/>
                <xsd:element ref="ns2:Descrip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74f17-d0c2-4186-a234-421fc6f8d9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eeeb581-cbb3-4079-81a4-cc92836bd052"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Sign-off status" ma:internalName="Sign_x002d_off_x0020_status">
      <xsd:simpleType>
        <xsd:restriction base="dms:Text"/>
      </xsd:simpleType>
    </xsd:element>
    <xsd:element name="Description" ma:index="24" nillable="true" ma:displayName="Description " ma:format="Dropdown" ma:internalName="Description">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9b37c3-6603-4492-817f-25787724e2b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2b68b42-ff23-4d7a-b79e-28991088fa8e}" ma:internalName="TaxCatchAll" ma:showField="CatchAllData" ma:web="579b37c3-6603-4492-817f-25787724e2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d0174f17-d0c2-4186-a234-421fc6f8d914" xsi:nil="true"/>
    <Description xmlns="d0174f17-d0c2-4186-a234-421fc6f8d914" xsi:nil="true"/>
    <lcf76f155ced4ddcb4097134ff3c332f xmlns="d0174f17-d0c2-4186-a234-421fc6f8d914">
      <Terms xmlns="http://schemas.microsoft.com/office/infopath/2007/PartnerControls"/>
    </lcf76f155ced4ddcb4097134ff3c332f>
    <TaxCatchAll xmlns="579b37c3-6603-4492-817f-25787724e2b9" xsi:nil="true"/>
  </documentManagement>
</p:properties>
</file>

<file path=customXml/itemProps1.xml><?xml version="1.0" encoding="utf-8"?>
<ds:datastoreItem xmlns:ds="http://schemas.openxmlformats.org/officeDocument/2006/customXml" ds:itemID="{C920BC53-D7F3-4ABF-984F-6134B8577D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74f17-d0c2-4186-a234-421fc6f8d914"/>
    <ds:schemaRef ds:uri="579b37c3-6603-4492-817f-25787724e2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479FBA-7258-404D-8236-919CA00D6FDA}">
  <ds:schemaRefs>
    <ds:schemaRef ds:uri="http://schemas.microsoft.com/sharepoint/v3/contenttype/forms"/>
  </ds:schemaRefs>
</ds:datastoreItem>
</file>

<file path=customXml/itemProps3.xml><?xml version="1.0" encoding="utf-8"?>
<ds:datastoreItem xmlns:ds="http://schemas.openxmlformats.org/officeDocument/2006/customXml" ds:itemID="{D4E12020-7791-4916-B644-3ED20830EE43}">
  <ds:schemaRefs>
    <ds:schemaRef ds:uri="http://www.w3.org/XML/1998/namespace"/>
    <ds:schemaRef ds:uri="http://schemas.microsoft.com/office/2006/metadata/properties"/>
    <ds:schemaRef ds:uri="http://purl.org/dc/elements/1.1/"/>
    <ds:schemaRef ds:uri="d0174f17-d0c2-4186-a234-421fc6f8d914"/>
    <ds:schemaRef ds:uri="http://schemas.microsoft.com/office/2006/documentManagement/types"/>
    <ds:schemaRef ds:uri="579b37c3-6603-4492-817f-25787724e2b9"/>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PresentationFormat/>
  <ScaleCrop>false</ScaleCrop>
  <HeadingPairs>
    <vt:vector size="2" baseType="variant">
      <vt:variant>
        <vt:lpstr>Worksheets</vt:lpstr>
      </vt:variant>
      <vt:variant>
        <vt:i4>30</vt:i4>
      </vt:variant>
    </vt:vector>
  </HeadingPairs>
  <TitlesOfParts>
    <vt:vector size="30" baseType="lpstr">
      <vt:lpstr>Cover</vt:lpstr>
      <vt:lpstr>DORC build-up</vt:lpstr>
      <vt:lpstr>CRC</vt:lpstr>
      <vt:lpstr>C&amp;G</vt:lpstr>
      <vt:lpstr>C&amp;E</vt:lpstr>
      <vt:lpstr>Form</vt:lpstr>
      <vt:lpstr>AcRd</vt:lpstr>
      <vt:lpstr>Bridges</vt:lpstr>
      <vt:lpstr>Tunns</vt:lpstr>
      <vt:lpstr>Culvs</vt:lpstr>
      <vt:lpstr>Rail</vt:lpstr>
      <vt:lpstr>Sleeps</vt:lpstr>
      <vt:lpstr>Ballast</vt:lpstr>
      <vt:lpstr>Turnouts</vt:lpstr>
      <vt:lpstr>Fibre Optic</vt:lpstr>
      <vt:lpstr>Signal</vt:lpstr>
      <vt:lpstr>Cont. Centre Assets</vt:lpstr>
      <vt:lpstr>Comms</vt:lpstr>
      <vt:lpstr>Radio Masts</vt:lpstr>
      <vt:lpstr>Buildings</vt:lpstr>
      <vt:lpstr>Ped Cross</vt:lpstr>
      <vt:lpstr>Plant &amp; Equip</vt:lpstr>
      <vt:lpstr>Signage</vt:lpstr>
      <vt:lpstr>Walkways</vt:lpstr>
      <vt:lpstr>Optim</vt:lpstr>
      <vt:lpstr>Capital Cons</vt:lpstr>
      <vt:lpstr>Funding</vt:lpstr>
      <vt:lpstr>Deprec</vt:lpstr>
      <vt:lpstr>RouteAsset</vt:lpstr>
      <vt:lpstr>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Jimmy Tran</dc:creator>
  <cp:keywords/>
  <dc:description/>
  <cp:lastModifiedBy>Jimmy Tran</cp:lastModifiedBy>
  <cp:revision/>
  <dcterms:created xsi:type="dcterms:W3CDTF">1899-12-29T16:00:00Z</dcterms:created>
  <dcterms:modified xsi:type="dcterms:W3CDTF">2026-03-26T06:53:14Z</dcterms:modified>
  <cp:category/>
  <cp:contentStatus/>
  <dc:language/>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eading 1Borders">
    <vt:lpwstr>-4142/2/0/-4142/2/0/-4142/2/0/1/4/8544277/-4142/2/0/-4142/2/0</vt:lpwstr>
  </property>
  <property fmtid="{D5CDD505-2E9C-101B-9397-08002B2CF9AE}" pid="3" name="Heading 4">
    <vt:lpwstr>0/0/-1/0/0/0/0/11/-1/0/-4142/0/Aptos Narrow/4270094</vt:lpwstr>
  </property>
  <property fmtid="{D5CDD505-2E9C-101B-9397-08002B2CF9AE}" pid="4" name="TitleBorders">
    <vt:lpwstr>-4142/2/0/-4142/2/0/-4142/2/0/-4142/2/0/-4142/2/0/-4142/2/0</vt:lpwstr>
  </property>
  <property fmtid="{D5CDD505-2E9C-101B-9397-08002B2CF9AE}" pid="5" name="msoThemeFollowedHyperlink">
    <vt:lpwstr>8216726</vt:lpwstr>
  </property>
  <property fmtid="{D5CDD505-2E9C-101B-9397-08002B2CF9AE}" pid="6" name="msoThemeLight2">
    <vt:lpwstr>15263976</vt:lpwstr>
  </property>
  <property fmtid="{D5CDD505-2E9C-101B-9397-08002B2CF9AE}" pid="7" name="MediaServiceImageTags">
    <vt:lpwstr/>
  </property>
  <property fmtid="{D5CDD505-2E9C-101B-9397-08002B2CF9AE}" pid="8" name="ContentTypeId">
    <vt:lpwstr>0x010100502A19DF13351942969F70098AE7B042</vt:lpwstr>
  </property>
  <property fmtid="{D5CDD505-2E9C-101B-9397-08002B2CF9AE}" pid="9" name="msoThemeAccent2">
    <vt:lpwstr>3305961</vt:lpwstr>
  </property>
  <property fmtid="{D5CDD505-2E9C-101B-9397-08002B2CF9AE}" pid="10" name="MinorFont">
    <vt:lpwstr>Aptos Narrow</vt:lpwstr>
  </property>
  <property fmtid="{D5CDD505-2E9C-101B-9397-08002B2CF9AE}" pid="11" name="msoThemeHyperlink">
    <vt:lpwstr>8812614</vt:lpwstr>
  </property>
  <property fmtid="{D5CDD505-2E9C-101B-9397-08002B2CF9AE}" pid="12" name="Heading 4Borders">
    <vt:lpwstr>-4142/2/0/-4142/2/0/-4142/2/0/-4142/2/0/-4142/2/0/-4142/2/0</vt:lpwstr>
  </property>
  <property fmtid="{D5CDD505-2E9C-101B-9397-08002B2CF9AE}" pid="13" name="msoThemeDark1">
    <vt:lpwstr>0</vt:lpwstr>
  </property>
  <property fmtid="{D5CDD505-2E9C-101B-9397-08002B2CF9AE}" pid="14" name="msoThemeAccent3">
    <vt:lpwstr>2386713</vt:lpwstr>
  </property>
  <property fmtid="{D5CDD505-2E9C-101B-9397-08002B2CF9AE}" pid="15" name="Heading 1">
    <vt:lpwstr>0/0/-1/0/-1/0/0/15/-1/0/-4142/0/Aptos Narrow/4270094</vt:lpwstr>
  </property>
  <property fmtid="{D5CDD505-2E9C-101B-9397-08002B2CF9AE}" pid="16" name="msoThemeAccent1">
    <vt:lpwstr>8544277</vt:lpwstr>
  </property>
  <property fmtid="{D5CDD505-2E9C-101B-9397-08002B2CF9AE}" pid="17" name="msoThemeAccent6">
    <vt:lpwstr>3057486</vt:lpwstr>
  </property>
  <property fmtid="{D5CDD505-2E9C-101B-9397-08002B2CF9AE}" pid="18" name="msoThemeDark2">
    <vt:lpwstr>4270094</vt:lpwstr>
  </property>
  <property fmtid="{D5CDD505-2E9C-101B-9397-08002B2CF9AE}" pid="19" name="msoThemeAccent4">
    <vt:lpwstr>13999631</vt:lpwstr>
  </property>
  <property fmtid="{D5CDD505-2E9C-101B-9397-08002B2CF9AE}" pid="20" name="Heading 3Borders">
    <vt:lpwstr>-4142/2/0/-4142/2/0/-4142/2/0/1/-4138/14791492/-4142/2/0/-4142/2/0</vt:lpwstr>
  </property>
  <property fmtid="{D5CDD505-2E9C-101B-9397-08002B2CF9AE}" pid="21" name="MajorFont">
    <vt:lpwstr>Aptos Display</vt:lpwstr>
  </property>
  <property fmtid="{D5CDD505-2E9C-101B-9397-08002B2CF9AE}" pid="22" name="NormalBorders">
    <vt:lpwstr>-4142/2/0/-4142/2/0/-4142/2/0/-4142/2/0/-4142/2/0/-4142/2/0</vt:lpwstr>
  </property>
  <property fmtid="{D5CDD505-2E9C-101B-9397-08002B2CF9AE}" pid="23" name="Heading 2">
    <vt:lpwstr>0/0/-1/0/-1/0/0/13/-1/0/-4142/0/Aptos Narrow/4270094</vt:lpwstr>
  </property>
  <property fmtid="{D5CDD505-2E9C-101B-9397-08002B2CF9AE}" pid="24" name="Normal">
    <vt:lpwstr>0/0/-1/-1/0/0/0/10/0/0/-4142/0/Aptos Narrow/0</vt:lpwstr>
  </property>
  <property fmtid="{D5CDD505-2E9C-101B-9397-08002B2CF9AE}" pid="25" name="msoThemeAccent5">
    <vt:lpwstr>9644960</vt:lpwstr>
  </property>
  <property fmtid="{D5CDD505-2E9C-101B-9397-08002B2CF9AE}" pid="26" name="Heading 2Borders">
    <vt:lpwstr>-4142/2/0/-4142/2/0/-4142/2/0/1/4/15122020/-4142/2/0/-4142/2/0</vt:lpwstr>
  </property>
  <property fmtid="{D5CDD505-2E9C-101B-9397-08002B2CF9AE}" pid="27" name="Heading 3">
    <vt:lpwstr>0/0/-1/0/-1/0/0/11/-1/0/-4142/0/Aptos Narrow/4270094</vt:lpwstr>
  </property>
  <property fmtid="{D5CDD505-2E9C-101B-9397-08002B2CF9AE}" pid="28" name="msoThemeLight1">
    <vt:lpwstr>16777215</vt:lpwstr>
  </property>
  <property fmtid="{D5CDD505-2E9C-101B-9397-08002B2CF9AE}" pid="29" name="MSIP_Label_208c8098-01f3-4816-a7ca-dd90c54c9c31_Enabled">
    <vt:lpwstr>true</vt:lpwstr>
  </property>
  <property fmtid="{D5CDD505-2E9C-101B-9397-08002B2CF9AE}" pid="30" name="MSIP_Label_208c8098-01f3-4816-a7ca-dd90c54c9c31_SetDate">
    <vt:lpwstr>2026-03-25T04:32:55Z</vt:lpwstr>
  </property>
  <property fmtid="{D5CDD505-2E9C-101B-9397-08002B2CF9AE}" pid="31" name="MSIP_Label_208c8098-01f3-4816-a7ca-dd90c54c9c31_Method">
    <vt:lpwstr>Privileged</vt:lpwstr>
  </property>
  <property fmtid="{D5CDD505-2E9C-101B-9397-08002B2CF9AE}" pid="32" name="MSIP_Label_208c8098-01f3-4816-a7ca-dd90c54c9c31_Name">
    <vt:lpwstr>OFFICIAL</vt:lpwstr>
  </property>
  <property fmtid="{D5CDD505-2E9C-101B-9397-08002B2CF9AE}" pid="33" name="MSIP_Label_208c8098-01f3-4816-a7ca-dd90c54c9c31_SiteId">
    <vt:lpwstr>da461cb6-578e-49fb-ad19-95fb14a0491e</vt:lpwstr>
  </property>
  <property fmtid="{D5CDD505-2E9C-101B-9397-08002B2CF9AE}" pid="34" name="MSIP_Label_208c8098-01f3-4816-a7ca-dd90c54c9c31_ActionId">
    <vt:lpwstr>f70aa6c3-d846-457c-b75e-8b70f50cdfa4</vt:lpwstr>
  </property>
  <property fmtid="{D5CDD505-2E9C-101B-9397-08002B2CF9AE}" pid="35" name="MSIP_Label_208c8098-01f3-4816-a7ca-dd90c54c9c31_ContentBits">
    <vt:lpwstr>1</vt:lpwstr>
  </property>
  <property fmtid="{D5CDD505-2E9C-101B-9397-08002B2CF9AE}" pid="36" name="MSIP_Label_208c8098-01f3-4816-a7ca-dd90c54c9c31_Tag">
    <vt:lpwstr>10, 0, 1, 1</vt:lpwstr>
  </property>
</Properties>
</file>